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Assumptions" sheetId="2" r:id="rId5"/>
    <sheet state="visible" name="Proforma Summary" sheetId="3" r:id="rId6"/>
    <sheet state="visible" name="Waterfall" sheetId="4" r:id="rId7"/>
    <sheet state="visible" name="Returns" sheetId="5" r:id="rId8"/>
    <sheet state="visible" name="1103 s. Euclid" sheetId="6" r:id="rId9"/>
    <sheet state="visible" name="401 e. Chalmers" sheetId="7" r:id="rId10"/>
    <sheet state="visible" name="308 e. Armory" sheetId="8" r:id="rId11"/>
    <sheet state="visible" name="102 e. Gregory" sheetId="9" r:id="rId12"/>
    <sheet state="visible" name="Tranche A" sheetId="10" r:id="rId13"/>
  </sheets>
  <definedNames>
    <definedName localSheetId="1" name="solver_cvg">0.0001</definedName>
    <definedName localSheetId="1" name="solver_drv">1</definedName>
    <definedName localSheetId="1" name="solver_eng">1</definedName>
    <definedName localSheetId="1" name="solver_est">1</definedName>
    <definedName localSheetId="1" name="solver_itr">2147483647</definedName>
    <definedName localSheetId="1" name="solver_mip">2147483647</definedName>
    <definedName localSheetId="1" name="solver_mni">30</definedName>
    <definedName localSheetId="1" name="solver_mrt">0.075</definedName>
    <definedName localSheetId="1" name="solver_msl">2</definedName>
    <definedName localSheetId="1" name="solver_neg">1</definedName>
    <definedName localSheetId="1" name="solver_nod">2147483647</definedName>
    <definedName localSheetId="1" name="solver_num">0</definedName>
    <definedName localSheetId="1" name="solver_nwt">1</definedName>
    <definedName localSheetId="1" name="solver_pre">0.000001</definedName>
    <definedName localSheetId="1" name="solver_rbv">1</definedName>
    <definedName localSheetId="1" name="solver_rlx">2</definedName>
    <definedName localSheetId="1" name="solver_rsd">0</definedName>
    <definedName localSheetId="1" name="solver_scl">1</definedName>
    <definedName localSheetId="1" name="solver_sho">2</definedName>
    <definedName localSheetId="1" name="solver_ssz">100</definedName>
    <definedName localSheetId="1" name="solver_tim">2147483647</definedName>
    <definedName localSheetId="1" name="solver_tol">0.01</definedName>
    <definedName localSheetId="1" name="solver_typ">3</definedName>
    <definedName localSheetId="1" name="solver_val">0.15</definedName>
    <definedName localSheetId="1" name="solver_ver">3</definedName>
    <definedName localSheetId="1" name="solver_adj">Assumptions!$D$55</definedName>
    <definedName localSheetId="1" name="solver_opt">Assumptions!$E$143</definedName>
  </definedNames>
  <calcPr/>
  <extLst>
    <ext uri="GoogleSheetsCustomDataVersion2">
      <go:sheetsCustomData xmlns:go="http://customooxmlschemas.google.com/" r:id="rId14" roundtripDataChecksum="YRP4DYdn/yZJJKctTX+GEzVJ2t1rgffvGcRcABMYLnQ="/>
    </ext>
  </extLst>
</workbook>
</file>

<file path=xl/sharedStrings.xml><?xml version="1.0" encoding="utf-8"?>
<sst xmlns="http://schemas.openxmlformats.org/spreadsheetml/2006/main" count="843" uniqueCount="219">
  <si>
    <t>Project Information</t>
  </si>
  <si>
    <t>Version Control</t>
  </si>
  <si>
    <t>Project Name:</t>
  </si>
  <si>
    <t>UofI Student Tranche B</t>
  </si>
  <si>
    <t>Model Version:</t>
  </si>
  <si>
    <t>Property Address:</t>
  </si>
  <si>
    <t>1103 s. Euclid St, Champaign, IL</t>
  </si>
  <si>
    <t>Notes:</t>
  </si>
  <si>
    <t>308 e. Armory Ave, Champaign, IL</t>
  </si>
  <si>
    <t xml:space="preserve">1) Year 1 NOI reflects the utility buyback program with a 10% premium, which is 5-7% below the premium received in 2024/2025.
</t>
  </si>
  <si>
    <t>401 e. Chalmers St, Champaign, IL</t>
  </si>
  <si>
    <t>2) The going-in cap rate is calculated based on the proposed purchase price.</t>
  </si>
  <si>
    <t>102 e. Gregory Dr, Champaign, IL</t>
  </si>
  <si>
    <t>3) Underwritten at a 3% vacancy rate, compared to the consistent 100% occupancy.</t>
  </si>
  <si>
    <t>Property Type:</t>
  </si>
  <si>
    <t>Student Housing</t>
  </si>
  <si>
    <t>4) The exit cap assumption reflects a conservative approach, given current market rates are around 5.5% by major brokers</t>
  </si>
  <si>
    <t>Market/Submarket:</t>
  </si>
  <si>
    <t>Urbana Champaign</t>
  </si>
  <si>
    <t>5) In Place Mangement fee is 8-9%; Year 1 Proforma Management Fee UW at 3%</t>
  </si>
  <si>
    <t>Model As Of Date:</t>
  </si>
  <si>
    <t>Underwriting Summary / Key Metrics Snapshot</t>
  </si>
  <si>
    <t>Acquisition Price / Total Project Cost:</t>
  </si>
  <si>
    <t>Equity Requirement:</t>
  </si>
  <si>
    <t>Underwritten Entry Cap Rate:</t>
  </si>
  <si>
    <t>Underwritten Exit Entry Cap Rate:</t>
  </si>
  <si>
    <t>Stabilized NOI:</t>
  </si>
  <si>
    <t>Target IRR:</t>
  </si>
  <si>
    <t>Target Equity Multiple:</t>
  </si>
  <si>
    <t>Hold Period Assumption:</t>
  </si>
  <si>
    <t>Disclaimer / Confidentiality Notice</t>
  </si>
  <si>
    <t>[Confidential - For Internal Use Only. This model is intended solely for investment analysis purposes and should not be distributed externally without permission.]</t>
  </si>
  <si>
    <t>Garden-Style Apartments</t>
  </si>
  <si>
    <t>Mid-Rise Apartments</t>
  </si>
  <si>
    <t>High-Rise Apartments</t>
  </si>
  <si>
    <t>Walk-Up Apartments</t>
  </si>
  <si>
    <t>Senior Housing</t>
  </si>
  <si>
    <t>Affordable/Subsidized Housing</t>
  </si>
  <si>
    <t>Mixed-Use Multifamily</t>
  </si>
  <si>
    <t>1103 s. Euclid</t>
  </si>
  <si>
    <t>308 e. Armory</t>
  </si>
  <si>
    <t>401 e. Chalmers</t>
  </si>
  <si>
    <t>102 e. Gregory</t>
  </si>
  <si>
    <t>Operation</t>
  </si>
  <si>
    <t>AY 24-25</t>
  </si>
  <si>
    <t>AY 25-26</t>
  </si>
  <si>
    <t>Unit Type (Bed/Bath)</t>
  </si>
  <si>
    <t>Unit Count</t>
  </si>
  <si>
    <t>Bed Count</t>
  </si>
  <si>
    <t>$ / Bed</t>
  </si>
  <si>
    <t>Annual Rev.</t>
  </si>
  <si>
    <t xml:space="preserve">EFF </t>
  </si>
  <si>
    <t>EFF</t>
  </si>
  <si>
    <t>EFF Standard</t>
  </si>
  <si>
    <t>1 Bed</t>
  </si>
  <si>
    <t>2BR 1(1 Bath) 10, 15</t>
  </si>
  <si>
    <t>1BR</t>
  </si>
  <si>
    <t>EFF Corner</t>
  </si>
  <si>
    <t>2 Bed</t>
  </si>
  <si>
    <t>3BR A (1 bath +  bonus sink)</t>
  </si>
  <si>
    <t>2BR</t>
  </si>
  <si>
    <t>1BR - #115</t>
  </si>
  <si>
    <t>3 Bed</t>
  </si>
  <si>
    <t>3BR B (1 Bath)</t>
  </si>
  <si>
    <t>4BR</t>
  </si>
  <si>
    <t>1BR - #123</t>
  </si>
  <si>
    <t>4 Bed</t>
  </si>
  <si>
    <t>4BR A&amp;B (2 bath) 20, 25</t>
  </si>
  <si>
    <t>5 Bed</t>
  </si>
  <si>
    <t>4BR C (3 bath) 40, 45</t>
  </si>
  <si>
    <t>6 Bed</t>
  </si>
  <si>
    <t>5BR B&amp;C (2 bath) 41 - 44</t>
  </si>
  <si>
    <t>Total / Avg.</t>
  </si>
  <si>
    <t>Vacancy</t>
  </si>
  <si>
    <t xml:space="preserve">Bad Debt </t>
  </si>
  <si>
    <t>Concession</t>
  </si>
  <si>
    <t>Effective Gross Income</t>
  </si>
  <si>
    <t>Other Income (Parking)</t>
  </si>
  <si>
    <t>Other Income</t>
  </si>
  <si>
    <t>Utility Reimburshment (Electricity, Water, Gas, Cable &amp; Internet)</t>
  </si>
  <si>
    <t>Utility Buyback Premium</t>
  </si>
  <si>
    <t>Total Operating Income</t>
  </si>
  <si>
    <t>Operating Expenses</t>
  </si>
  <si>
    <t>Maintenance - Non Recurring</t>
  </si>
  <si>
    <t>Maintenance - Recurring</t>
  </si>
  <si>
    <t>Study &amp; Fitness Center Expense</t>
  </si>
  <si>
    <t>Utilities (Electricity, Water, Gas, Cable &amp; Internet)</t>
  </si>
  <si>
    <t>Utilities (Electricity, Gas, Cable &amp; Internet)</t>
  </si>
  <si>
    <t>Other Utilities</t>
  </si>
  <si>
    <t>Management Fee</t>
  </si>
  <si>
    <t>Hauling</t>
  </si>
  <si>
    <t>Pest Control</t>
  </si>
  <si>
    <t>Alarm Services</t>
  </si>
  <si>
    <t>Tax</t>
  </si>
  <si>
    <t>Insurance</t>
  </si>
  <si>
    <t>Other Expenses (Show fee, Technology fee, Permits, Marketing)</t>
  </si>
  <si>
    <t>Other Expenses (Elevator, Technology fee, Professional fee)</t>
  </si>
  <si>
    <t>Other Expenses (Technology fee, Elevator, Mailroom, Turnover, Show fee)</t>
  </si>
  <si>
    <t>Other Expenses (Technology fee, Landscaping, Show fee)</t>
  </si>
  <si>
    <t>Total Operating Expenses</t>
  </si>
  <si>
    <t>Net Operating Income</t>
  </si>
  <si>
    <t>Sources &amp; Uses</t>
  </si>
  <si>
    <t>Financing</t>
  </si>
  <si>
    <t>Sources</t>
  </si>
  <si>
    <t>Loan Amount</t>
  </si>
  <si>
    <t>Equity</t>
  </si>
  <si>
    <t>LTV</t>
  </si>
  <si>
    <t>GP</t>
  </si>
  <si>
    <t>Interest Rate</t>
  </si>
  <si>
    <t>GP-1</t>
  </si>
  <si>
    <t>Amortization</t>
  </si>
  <si>
    <t>GP-2</t>
  </si>
  <si>
    <t>Term</t>
  </si>
  <si>
    <t>IO Period</t>
  </si>
  <si>
    <t>LP</t>
  </si>
  <si>
    <t>Financing Costs</t>
  </si>
  <si>
    <t>Debt</t>
  </si>
  <si>
    <t>Loan Sizing</t>
  </si>
  <si>
    <t>Permanent Loan</t>
  </si>
  <si>
    <t>LTV Test</t>
  </si>
  <si>
    <t>Uses</t>
  </si>
  <si>
    <t>LTV - For Loan Sizing</t>
  </si>
  <si>
    <t>Purchase Price</t>
  </si>
  <si>
    <t>Forward 12-month NOI</t>
  </si>
  <si>
    <t>Legal</t>
  </si>
  <si>
    <t>Cap Rate</t>
  </si>
  <si>
    <t xml:space="preserve">Asset Value for Debt Financing </t>
  </si>
  <si>
    <t>Acquisition Fee</t>
  </si>
  <si>
    <t>Surplus / (Deficit)</t>
  </si>
  <si>
    <t>DSCR Test</t>
  </si>
  <si>
    <t>Valuation</t>
  </si>
  <si>
    <t>DSCR</t>
  </si>
  <si>
    <t>Implied Going-in Cap Rate</t>
  </si>
  <si>
    <t>Acquisition Cost</t>
  </si>
  <si>
    <t>Max Debt Service</t>
  </si>
  <si>
    <t>Spread</t>
  </si>
  <si>
    <t>Exit Cap Rate</t>
  </si>
  <si>
    <t>Sales Expenses</t>
  </si>
  <si>
    <t>Debt Yield Test</t>
  </si>
  <si>
    <t>Discount Rate</t>
  </si>
  <si>
    <t>Exit Vacancy</t>
  </si>
  <si>
    <t>Debt Yield</t>
  </si>
  <si>
    <t>Investment Horizon</t>
  </si>
  <si>
    <t>JV Structure</t>
  </si>
  <si>
    <t>IRR</t>
  </si>
  <si>
    <t>GP - 1</t>
  </si>
  <si>
    <t>GP - 2</t>
  </si>
  <si>
    <t>Pre-hurdle</t>
  </si>
  <si>
    <t>1st hurdle</t>
  </si>
  <si>
    <t>2nd hurdle</t>
  </si>
  <si>
    <t>Thereafter</t>
  </si>
  <si>
    <t>Capital Stack</t>
  </si>
  <si>
    <t>Vacany &amp; Escalation Assumptions</t>
  </si>
  <si>
    <t>Year</t>
  </si>
  <si>
    <t>Other Income escalation</t>
  </si>
  <si>
    <t>Rent Escalation</t>
  </si>
  <si>
    <t>Expense Escalation</t>
  </si>
  <si>
    <t>Capital Improvements</t>
  </si>
  <si>
    <t>Capex per Bed</t>
  </si>
  <si>
    <t>Rehab Starts in</t>
  </si>
  <si>
    <t>Number of months down</t>
  </si>
  <si>
    <t>Occuany during Rehab</t>
  </si>
  <si>
    <t>Total Capex</t>
  </si>
  <si>
    <t xml:space="preserve">Source </t>
  </si>
  <si>
    <t>GP-2 Reserves</t>
  </si>
  <si>
    <t>Operating Expenses %</t>
  </si>
  <si>
    <t>Debt Service</t>
  </si>
  <si>
    <t>Net Sales Proceeds</t>
  </si>
  <si>
    <t>Operating Cash Flows</t>
  </si>
  <si>
    <t>Reversion Cash Flows</t>
  </si>
  <si>
    <t>Total Cash Flows</t>
  </si>
  <si>
    <t>Cash-on-Cash</t>
  </si>
  <si>
    <t>Minimum</t>
  </si>
  <si>
    <t>Contribution</t>
  </si>
  <si>
    <t>Investor</t>
  </si>
  <si>
    <t>Distribution</t>
  </si>
  <si>
    <t>Operating Cash Flows Available for Distribution</t>
  </si>
  <si>
    <t>Capital Event Cash Flows Available for Distribution</t>
  </si>
  <si>
    <t>Total Distribution</t>
  </si>
  <si>
    <t>GP - 1 Cashflow</t>
  </si>
  <si>
    <t>Split %</t>
  </si>
  <si>
    <t>Total Cash Flows to GP - 1</t>
  </si>
  <si>
    <t>GP - 2 Cashflow</t>
  </si>
  <si>
    <t>Total Cash Flows to GP - 2</t>
  </si>
  <si>
    <t>Investor Cash Flows</t>
  </si>
  <si>
    <t>Total Cash Flows to LP</t>
  </si>
  <si>
    <t>Funding</t>
  </si>
  <si>
    <t>Beginning Balance</t>
  </si>
  <si>
    <t>Interest</t>
  </si>
  <si>
    <t>Repayment</t>
  </si>
  <si>
    <t>Ending Balance</t>
  </si>
  <si>
    <t>Cash Flows</t>
  </si>
  <si>
    <t>Equity Multiple</t>
  </si>
  <si>
    <t>GP -1</t>
  </si>
  <si>
    <t>GP -2</t>
  </si>
  <si>
    <t>Project</t>
  </si>
  <si>
    <t>Return Summary</t>
  </si>
  <si>
    <t>PV of Operating Cash flows</t>
  </si>
  <si>
    <t>PV of Reversion Cash flows</t>
  </si>
  <si>
    <t>Total</t>
  </si>
  <si>
    <t>CF 0</t>
  </si>
  <si>
    <t>NPV</t>
  </si>
  <si>
    <t>Capital Stack Summary</t>
  </si>
  <si>
    <t>SENSITIVITY ANALYSIS</t>
  </si>
  <si>
    <t>Building</t>
  </si>
  <si>
    <t>TOTAL</t>
  </si>
  <si>
    <t>CAP/TERM</t>
  </si>
  <si>
    <t>Portfolio Level Waterfall</t>
  </si>
  <si>
    <t>Period</t>
  </si>
  <si>
    <t>Revenue</t>
  </si>
  <si>
    <t>Total Revenue</t>
  </si>
  <si>
    <t>Capital Expenditure</t>
  </si>
  <si>
    <t>Principal</t>
  </si>
  <si>
    <t>Payment</t>
  </si>
  <si>
    <t>Sales Proceeds</t>
  </si>
  <si>
    <t>Sales Price</t>
  </si>
  <si>
    <t>Loan Repayment</t>
  </si>
  <si>
    <t>Yearly Cash Flow</t>
  </si>
  <si>
    <t>`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</si>
</sst>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3">
    <numFmt numFmtId="164" formatCode="&quot;$&quot;#,##0_);[Red]\(&quot;$&quot;#,##0\)"/>
    <numFmt numFmtId="165" formatCode="#,##0.00&quot;x&quot;"/>
    <numFmt numFmtId="166" formatCode="_(* #,##0_);_(* \(#,##0\);_(* &quot;-&quot;??_);_(@_)"/>
    <numFmt numFmtId="167" formatCode="_(* #,##0.00_);_(* \(#,##0.00\);_(* &quot;-&quot;??_);_(@_)"/>
    <numFmt numFmtId="168" formatCode="_([$$-409]* #,##0_);_([$$-409]* \(#,##0\);_([$$-409]* &quot;-&quot;??_);_(@_)"/>
    <numFmt numFmtId="169" formatCode="_([$$-409]* #,##0.00_);_([$$-409]* \(#,##0.00\);_([$$-409]* &quot;-&quot;??_);_(@_)"/>
    <numFmt numFmtId="170" formatCode="_(&quot;$&quot;* #,##0.00_);_(&quot;$&quot;* \(#,##0.00\);_(&quot;$&quot;* &quot;-&quot;??_);_(@_)"/>
    <numFmt numFmtId="171" formatCode="&quot;Starts Year&quot;\ 0#"/>
    <numFmt numFmtId="172" formatCode="0#\ &quot;Months&quot;"/>
    <numFmt numFmtId="173" formatCode="#\ &quot;Months&quot;"/>
    <numFmt numFmtId="174" formatCode="0.0%"/>
    <numFmt numFmtId="175" formatCode="&quot;$&quot;#,##0"/>
    <numFmt numFmtId="176" formatCode="_(&quot;$&quot;* #,##0_);_(&quot;$&quot;* \(#,##0\);_(&quot;$&quot;* &quot;-&quot;??_);_(@_)"/>
  </numFmts>
  <fonts count="31">
    <font>
      <sz val="11.0"/>
      <color theme="1"/>
      <name val="Calibri"/>
      <scheme val="minor"/>
    </font>
    <font>
      <sz val="11.0"/>
      <color theme="1"/>
      <name val="Avenir"/>
    </font>
    <font>
      <sz val="14.0"/>
      <color theme="0"/>
      <name val="Avenir"/>
    </font>
    <font>
      <sz val="11.0"/>
      <color theme="0"/>
      <name val="Avenir"/>
    </font>
    <font>
      <sz val="14.0"/>
      <color theme="1"/>
      <name val="Avenir"/>
    </font>
    <font/>
    <font>
      <b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b/>
      <sz val="11.0"/>
      <color theme="0"/>
      <name val="Avenir"/>
    </font>
    <font>
      <b/>
      <sz val="14.0"/>
      <color theme="0"/>
      <name val="Avenir"/>
    </font>
    <font>
      <sz val="11.0"/>
      <color theme="8"/>
      <name val="Avenir"/>
    </font>
    <font>
      <sz val="11.0"/>
      <color rgb="FF0070C0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sz val="11.0"/>
      <color theme="4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sz val="12.0"/>
      <color theme="0"/>
      <name val="Avenir"/>
    </font>
    <font>
      <u/>
      <sz val="11.0"/>
      <color theme="1"/>
      <name val="Avenir"/>
    </font>
    <font>
      <u/>
      <sz val="11.0"/>
      <color theme="1"/>
      <name val="Aveni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</fills>
  <borders count="100">
    <border/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right style="medium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medium">
        <color theme="1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 style="medium">
        <color theme="1"/>
      </left>
      <right/>
      <top/>
      <bottom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</border>
    <border>
      <left/>
      <right style="medium">
        <color theme="1"/>
      </right>
      <top/>
      <bottom/>
    </border>
    <border>
      <left style="medium">
        <color theme="1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top style="thin">
        <color rgb="FF000000"/>
      </top>
      <bottom style="thin">
        <color rgb="FF000000"/>
      </bottom>
    </border>
    <border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theme="1"/>
      </left>
      <top style="thin">
        <color rgb="FF000000"/>
      </top>
    </border>
    <border>
      <right style="medium">
        <color theme="1"/>
      </right>
      <top style="thin">
        <color rgb="FF000000"/>
      </top>
    </border>
    <border>
      <right style="medium">
        <color theme="1"/>
      </right>
      <bottom style="thin">
        <color rgb="FF000000"/>
      </bottom>
    </border>
    <border>
      <left style="medium">
        <color theme="1"/>
      </left>
      <top style="thin">
        <color rgb="FF000000"/>
      </top>
      <bottom style="medium">
        <color theme="1"/>
      </bottom>
    </border>
    <border>
      <top style="thin">
        <color rgb="FF000000"/>
      </top>
      <bottom style="medium">
        <color theme="1"/>
      </bottom>
    </border>
    <border>
      <right style="medium">
        <color theme="1"/>
      </right>
      <top style="thin">
        <color rgb="FF000000"/>
      </top>
      <bottom style="medium">
        <color theme="1"/>
      </bottom>
    </border>
    <border>
      <bottom style="medium">
        <color theme="1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5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3" numFmtId="0" xfId="0" applyBorder="1" applyFont="1"/>
    <xf borderId="3" fillId="2" fontId="3" numFmtId="0" xfId="0" applyBorder="1" applyFont="1"/>
    <xf borderId="4" fillId="0" fontId="1" numFmtId="0" xfId="0" applyBorder="1" applyFont="1"/>
    <xf borderId="5" fillId="0" fontId="1" numFmtId="0" xfId="0" applyBorder="1" applyFont="1"/>
    <xf borderId="6" fillId="3" fontId="1" numFmtId="0" xfId="0" applyBorder="1" applyFill="1" applyFont="1"/>
    <xf borderId="7" fillId="4" fontId="1" numFmtId="0" xfId="0" applyBorder="1" applyFill="1" applyFont="1"/>
    <xf borderId="8" fillId="0" fontId="1" numFmtId="0" xfId="0" applyBorder="1" applyFont="1"/>
    <xf borderId="9" fillId="0" fontId="1" numFmtId="0" xfId="0" applyBorder="1" applyFont="1"/>
    <xf borderId="0" fillId="0" fontId="4" numFmtId="0" xfId="0" applyFont="1"/>
    <xf borderId="8" fillId="0" fontId="1" numFmtId="0" xfId="0" applyAlignment="1" applyBorder="1" applyFont="1">
      <alignment horizontal="left" vertical="top"/>
    </xf>
    <xf borderId="0" fillId="0" fontId="1" numFmtId="0" xfId="0" applyAlignment="1" applyFont="1">
      <alignment shrinkToFit="0" vertical="center" wrapText="1"/>
    </xf>
    <xf borderId="8" fillId="0" fontId="5" numFmtId="0" xfId="0" applyBorder="1" applyFont="1"/>
    <xf borderId="8" fillId="0" fontId="1" numFmtId="0" xfId="0" applyAlignment="1" applyBorder="1" applyFont="1">
      <alignment horizontal="left" shrinkToFit="0" vertical="top" wrapText="1"/>
    </xf>
    <xf borderId="9" fillId="0" fontId="5" numFmtId="0" xfId="0" applyBorder="1" applyFont="1"/>
    <xf borderId="8" fillId="0" fontId="1" numFmtId="0" xfId="0" applyAlignment="1" applyBorder="1" applyFont="1">
      <alignment horizontal="left" vertical="center"/>
    </xf>
    <xf borderId="6" fillId="4" fontId="1" numFmtId="0" xfId="0" applyBorder="1" applyFont="1"/>
    <xf borderId="10" fillId="0" fontId="1" numFmtId="0" xfId="0" applyBorder="1" applyFont="1"/>
    <xf borderId="11" fillId="0" fontId="1" numFmtId="0" xfId="0" applyBorder="1" applyFont="1"/>
    <xf borderId="6" fillId="3" fontId="1" numFmtId="14" xfId="0" applyBorder="1" applyFont="1" applyNumberFormat="1"/>
    <xf borderId="7" fillId="4" fontId="1" numFmtId="14" xfId="0" applyBorder="1" applyFont="1" applyNumberFormat="1"/>
    <xf borderId="8" fillId="0" fontId="1" numFmtId="0" xfId="0" applyAlignment="1" applyBorder="1" applyFont="1">
      <alignment horizontal="left"/>
    </xf>
    <xf borderId="6" fillId="5" fontId="6" numFmtId="164" xfId="0" applyAlignment="1" applyBorder="1" applyFill="1" applyFont="1" applyNumberFormat="1">
      <alignment horizontal="left"/>
    </xf>
    <xf borderId="6" fillId="5" fontId="6" numFmtId="10" xfId="0" applyAlignment="1" applyBorder="1" applyFont="1" applyNumberFormat="1">
      <alignment horizontal="left"/>
    </xf>
    <xf borderId="0" fillId="0" fontId="1" numFmtId="10" xfId="0" applyFont="1" applyNumberFormat="1"/>
    <xf borderId="6" fillId="5" fontId="6" numFmtId="165" xfId="0" applyAlignment="1" applyBorder="1" applyFont="1" applyNumberFormat="1">
      <alignment horizontal="left"/>
    </xf>
    <xf borderId="12" fillId="0" fontId="1" numFmtId="0" xfId="0" applyBorder="1" applyFont="1"/>
    <xf borderId="10" fillId="0" fontId="1" numFmtId="0" xfId="0" applyAlignment="1" applyBorder="1" applyFont="1">
      <alignment horizontal="left"/>
    </xf>
    <xf borderId="11" fillId="0" fontId="5" numFmtId="0" xfId="0" applyBorder="1" applyFont="1"/>
    <xf borderId="6" fillId="5" fontId="6" numFmtId="166" xfId="0" applyAlignment="1" applyBorder="1" applyFont="1" applyNumberFormat="1">
      <alignment horizontal="left"/>
    </xf>
    <xf borderId="0" fillId="0" fontId="4" numFmtId="0" xfId="0" applyAlignment="1" applyFont="1">
      <alignment horizontal="left" shrinkToFit="0" vertical="center" wrapText="1"/>
    </xf>
    <xf borderId="0" fillId="0" fontId="7" numFmtId="0" xfId="0" applyFont="1"/>
    <xf borderId="0" fillId="0" fontId="8" numFmtId="0" xfId="0" applyFont="1"/>
    <xf borderId="7" fillId="3" fontId="1" numFmtId="0" xfId="0" applyBorder="1" applyFont="1"/>
    <xf borderId="13" fillId="2" fontId="2" numFmtId="0" xfId="0" applyBorder="1" applyFont="1"/>
    <xf borderId="14" fillId="2" fontId="9" numFmtId="0" xfId="0" applyBorder="1" applyFont="1"/>
    <xf borderId="15" fillId="2" fontId="9" numFmtId="0" xfId="0" applyBorder="1" applyFont="1"/>
    <xf borderId="14" fillId="2" fontId="10" numFmtId="0" xfId="0" applyBorder="1" applyFont="1"/>
    <xf borderId="16" fillId="3" fontId="1" numFmtId="0" xfId="0" applyBorder="1" applyFont="1"/>
    <xf borderId="17" fillId="3" fontId="1" numFmtId="0" xfId="0" applyBorder="1" applyFont="1"/>
    <xf borderId="18" fillId="0" fontId="6" numFmtId="0" xfId="0" applyBorder="1" applyFont="1"/>
    <xf borderId="19" fillId="0" fontId="6" numFmtId="0" xfId="0" applyBorder="1" applyFont="1"/>
    <xf borderId="20" fillId="0" fontId="6" numFmtId="0" xfId="0" applyAlignment="1" applyBorder="1" applyFont="1">
      <alignment horizontal="center"/>
    </xf>
    <xf borderId="21" fillId="0" fontId="6" numFmtId="0" xfId="0" applyAlignment="1" applyBorder="1" applyFont="1">
      <alignment horizontal="center"/>
    </xf>
    <xf borderId="22" fillId="0" fontId="1" numFmtId="0" xfId="0" applyBorder="1" applyFont="1"/>
    <xf borderId="0" fillId="0" fontId="1" numFmtId="167" xfId="0" applyAlignment="1" applyFont="1" applyNumberFormat="1">
      <alignment horizontal="right"/>
    </xf>
    <xf borderId="9" fillId="0" fontId="1" numFmtId="167" xfId="0" applyAlignment="1" applyBorder="1" applyFont="1" applyNumberFormat="1">
      <alignment horizontal="right"/>
    </xf>
    <xf borderId="23" fillId="0" fontId="1" numFmtId="167" xfId="0" applyAlignment="1" applyBorder="1" applyFont="1" applyNumberFormat="1">
      <alignment horizontal="right"/>
    </xf>
    <xf borderId="0" fillId="0" fontId="1" numFmtId="166" xfId="0" applyFont="1" applyNumberFormat="1"/>
    <xf borderId="9" fillId="0" fontId="1" numFmtId="168" xfId="0" applyBorder="1" applyFont="1" applyNumberFormat="1"/>
    <xf borderId="23" fillId="0" fontId="1" numFmtId="168" xfId="0" applyBorder="1" applyFont="1" applyNumberFormat="1"/>
    <xf borderId="7" fillId="3" fontId="1" numFmtId="169" xfId="0" applyBorder="1" applyFont="1" applyNumberFormat="1"/>
    <xf borderId="0" fillId="0" fontId="1" numFmtId="9" xfId="0" applyFont="1" applyNumberFormat="1"/>
    <xf borderId="0" fillId="0" fontId="11" numFmtId="9" xfId="0" applyFont="1" applyNumberFormat="1"/>
    <xf borderId="0" fillId="0" fontId="11" numFmtId="10" xfId="0" applyFont="1" applyNumberFormat="1"/>
    <xf borderId="0" fillId="0" fontId="11" numFmtId="166" xfId="0" applyFont="1" applyNumberFormat="1"/>
    <xf borderId="24" fillId="0" fontId="6" numFmtId="0" xfId="0" applyBorder="1" applyFont="1"/>
    <xf borderId="5" fillId="0" fontId="6" numFmtId="0" xfId="0" applyBorder="1" applyFont="1"/>
    <xf borderId="5" fillId="0" fontId="6" numFmtId="166" xfId="0" applyBorder="1" applyFont="1" applyNumberFormat="1"/>
    <xf borderId="5" fillId="0" fontId="6" numFmtId="170" xfId="0" applyBorder="1" applyFont="1" applyNumberFormat="1"/>
    <xf borderId="25" fillId="0" fontId="6" numFmtId="168" xfId="0" applyBorder="1" applyFont="1" applyNumberFormat="1"/>
    <xf borderId="26" fillId="0" fontId="6" numFmtId="168" xfId="0" applyBorder="1" applyFont="1" applyNumberFormat="1"/>
    <xf borderId="0" fillId="0" fontId="1" numFmtId="0" xfId="0" applyAlignment="1" applyFont="1">
      <alignment horizontal="right"/>
    </xf>
    <xf borderId="22" fillId="0" fontId="6" numFmtId="0" xfId="0" applyBorder="1" applyFont="1"/>
    <xf borderId="0" fillId="0" fontId="6" numFmtId="0" xfId="0" applyFont="1"/>
    <xf borderId="9" fillId="0" fontId="6" numFmtId="168" xfId="0" applyBorder="1" applyFont="1" applyNumberFormat="1"/>
    <xf borderId="23" fillId="0" fontId="6" numFmtId="168" xfId="0" applyBorder="1" applyFont="1" applyNumberFormat="1"/>
    <xf borderId="0" fillId="0" fontId="1" numFmtId="171" xfId="0" applyFont="1" applyNumberFormat="1"/>
    <xf borderId="7" fillId="4" fontId="1" numFmtId="9" xfId="0" applyBorder="1" applyFont="1" applyNumberFormat="1"/>
    <xf borderId="0" fillId="0" fontId="12" numFmtId="9" xfId="0" applyFont="1" applyNumberFormat="1"/>
    <xf borderId="20" fillId="0" fontId="6" numFmtId="168" xfId="0" applyBorder="1" applyFont="1" applyNumberFormat="1"/>
    <xf borderId="21" fillId="0" fontId="6" numFmtId="168" xfId="0" applyBorder="1" applyFont="1" applyNumberFormat="1"/>
    <xf borderId="22" fillId="0" fontId="13" numFmtId="0" xfId="0" applyBorder="1" applyFont="1"/>
    <xf borderId="9" fillId="0" fontId="1" numFmtId="9" xfId="0" applyBorder="1" applyFont="1" applyNumberFormat="1"/>
    <xf borderId="27" fillId="0" fontId="6" numFmtId="0" xfId="0" applyBorder="1" applyFont="1"/>
    <xf borderId="28" fillId="0" fontId="6" numFmtId="0" xfId="0" applyBorder="1" applyFont="1"/>
    <xf borderId="29" fillId="0" fontId="6" numFmtId="168" xfId="0" applyBorder="1" applyFont="1" applyNumberFormat="1"/>
    <xf borderId="30" fillId="0" fontId="6" numFmtId="168" xfId="0" applyBorder="1" applyFont="1" applyNumberFormat="1"/>
    <xf borderId="23" fillId="0" fontId="1" numFmtId="0" xfId="0" applyBorder="1" applyFont="1"/>
    <xf borderId="16" fillId="2" fontId="2" numFmtId="0" xfId="0" applyBorder="1" applyFont="1"/>
    <xf borderId="7" fillId="2" fontId="9" numFmtId="0" xfId="0" applyBorder="1" applyFont="1"/>
    <xf borderId="31" fillId="2" fontId="2" numFmtId="0" xfId="0" applyBorder="1" applyFont="1"/>
    <xf borderId="32" fillId="2" fontId="9" numFmtId="0" xfId="0" applyBorder="1" applyFont="1"/>
    <xf borderId="33" fillId="2" fontId="9" numFmtId="0" xfId="0" applyBorder="1" applyFont="1"/>
    <xf borderId="31" fillId="2" fontId="4" numFmtId="0" xfId="0" applyBorder="1" applyFont="1"/>
    <xf borderId="32" fillId="2" fontId="6" numFmtId="0" xfId="0" applyBorder="1" applyFont="1"/>
    <xf borderId="33" fillId="2" fontId="6" numFmtId="0" xfId="0" applyBorder="1" applyFont="1"/>
    <xf borderId="19" fillId="0" fontId="1" numFmtId="0" xfId="0" applyBorder="1" applyFont="1"/>
    <xf borderId="20" fillId="0" fontId="6" numFmtId="166" xfId="0" applyBorder="1" applyFont="1" applyNumberFormat="1"/>
    <xf borderId="23" fillId="0" fontId="1" numFmtId="166" xfId="0" applyAlignment="1" applyBorder="1" applyFont="1" applyNumberFormat="1">
      <alignment horizontal="right"/>
    </xf>
    <xf borderId="24" fillId="0" fontId="14" numFmtId="0" xfId="0" applyBorder="1" applyFont="1"/>
    <xf borderId="5" fillId="0" fontId="15" numFmtId="0" xfId="0" applyBorder="1" applyFont="1"/>
    <xf borderId="25" fillId="0" fontId="16" numFmtId="166" xfId="0" applyBorder="1" applyFont="1" applyNumberFormat="1"/>
    <xf borderId="23" fillId="0" fontId="1" numFmtId="10" xfId="0" applyBorder="1" applyFont="1" applyNumberFormat="1"/>
    <xf borderId="9" fillId="0" fontId="1" numFmtId="166" xfId="0" applyBorder="1" applyFont="1" applyNumberFormat="1"/>
    <xf borderId="22" fillId="0" fontId="1" numFmtId="0" xfId="0" applyAlignment="1" applyBorder="1" applyFont="1">
      <alignment horizontal="right"/>
    </xf>
    <xf borderId="23" fillId="0" fontId="1" numFmtId="172" xfId="0" applyBorder="1" applyFont="1" applyNumberFormat="1"/>
    <xf borderId="23" fillId="0" fontId="1" numFmtId="173" xfId="0" applyBorder="1" applyFont="1" applyNumberFormat="1"/>
    <xf borderId="34" fillId="0" fontId="1" numFmtId="0" xfId="0" applyBorder="1" applyFont="1"/>
    <xf borderId="11" fillId="0" fontId="1" numFmtId="9" xfId="0" applyBorder="1" applyFont="1" applyNumberFormat="1"/>
    <xf borderId="12" fillId="0" fontId="1" numFmtId="166" xfId="0" applyBorder="1" applyFont="1" applyNumberFormat="1"/>
    <xf borderId="23" fillId="0" fontId="1" numFmtId="166" xfId="0" applyBorder="1" applyFont="1" applyNumberFormat="1"/>
    <xf borderId="22" fillId="0" fontId="17" numFmtId="0" xfId="0" applyBorder="1" applyFont="1"/>
    <xf borderId="9" fillId="0" fontId="18" numFmtId="166" xfId="0" applyBorder="1" applyFont="1" applyNumberFormat="1"/>
    <xf borderId="10" fillId="0" fontId="6" numFmtId="0" xfId="0" applyBorder="1" applyFont="1"/>
    <xf borderId="11" fillId="0" fontId="6" numFmtId="0" xfId="0" applyBorder="1" applyFont="1"/>
    <xf borderId="35" fillId="0" fontId="6" numFmtId="0" xfId="0" applyBorder="1" applyFont="1"/>
    <xf borderId="8" fillId="0" fontId="19" numFmtId="0" xfId="0" applyBorder="1" applyFont="1"/>
    <xf borderId="23" fillId="0" fontId="1" numFmtId="10" xfId="0" applyAlignment="1" applyBorder="1" applyFont="1" applyNumberFormat="1">
      <alignment horizontal="right"/>
    </xf>
    <xf borderId="7" fillId="3" fontId="1" numFmtId="166" xfId="0" applyBorder="1" applyFont="1" applyNumberFormat="1"/>
    <xf borderId="9" fillId="0" fontId="1" numFmtId="167" xfId="0" applyBorder="1" applyFont="1" applyNumberFormat="1"/>
    <xf borderId="20" fillId="0" fontId="1" numFmtId="166" xfId="0" applyBorder="1" applyFont="1" applyNumberFormat="1"/>
    <xf borderId="23" fillId="0" fontId="1" numFmtId="0" xfId="0" applyAlignment="1" applyBorder="1" applyFont="1">
      <alignment horizontal="right"/>
    </xf>
    <xf borderId="7" fillId="2" fontId="6" numFmtId="0" xfId="0" applyBorder="1" applyFont="1"/>
    <xf borderId="9" fillId="0" fontId="1" numFmtId="174" xfId="0" applyBorder="1" applyFont="1" applyNumberFormat="1"/>
    <xf borderId="9" fillId="0" fontId="1" numFmtId="10" xfId="0" applyBorder="1" applyFont="1" applyNumberFormat="1"/>
    <xf borderId="9" fillId="0" fontId="6" numFmtId="175" xfId="0" applyBorder="1" applyFont="1" applyNumberFormat="1"/>
    <xf borderId="7" fillId="3" fontId="1" numFmtId="175" xfId="0" applyBorder="1" applyFont="1" applyNumberFormat="1"/>
    <xf borderId="12" fillId="0" fontId="1" numFmtId="10" xfId="0" applyBorder="1" applyFont="1" applyNumberFormat="1"/>
    <xf borderId="20" fillId="0" fontId="1" numFmtId="9" xfId="0" applyBorder="1" applyFont="1" applyNumberFormat="1"/>
    <xf borderId="23" fillId="0" fontId="1" numFmtId="9" xfId="0" applyAlignment="1" applyBorder="1" applyFont="1" applyNumberFormat="1">
      <alignment horizontal="right"/>
    </xf>
    <xf borderId="35" fillId="0" fontId="1" numFmtId="166" xfId="0" applyAlignment="1" applyBorder="1" applyFont="1" applyNumberFormat="1">
      <alignment horizontal="right"/>
    </xf>
    <xf borderId="17" fillId="2" fontId="9" numFmtId="0" xfId="0" applyBorder="1" applyFont="1"/>
    <xf borderId="17" fillId="2" fontId="6" numFmtId="0" xfId="0" applyBorder="1" applyFont="1"/>
    <xf borderId="0" fillId="0" fontId="20" numFmtId="0" xfId="0" applyAlignment="1" applyFont="1">
      <alignment horizontal="right"/>
    </xf>
    <xf borderId="23" fillId="0" fontId="21" numFmtId="0" xfId="0" applyAlignment="1" applyBorder="1" applyFont="1">
      <alignment horizontal="right"/>
    </xf>
    <xf borderId="23" fillId="0" fontId="1" numFmtId="9" xfId="0" applyBorder="1" applyFont="1" applyNumberFormat="1"/>
    <xf borderId="35" fillId="0" fontId="1" numFmtId="9" xfId="0" applyBorder="1" applyFont="1" applyNumberFormat="1"/>
    <xf borderId="7" fillId="3" fontId="6" numFmtId="166" xfId="0" applyBorder="1" applyFont="1" applyNumberFormat="1"/>
    <xf borderId="11" fillId="0" fontId="22" numFmtId="0" xfId="0" applyBorder="1" applyFont="1"/>
    <xf borderId="0" fillId="0" fontId="6" numFmtId="166" xfId="0" applyFont="1" applyNumberFormat="1"/>
    <xf borderId="23" fillId="0" fontId="6" numFmtId="166" xfId="0" applyBorder="1" applyFont="1" applyNumberFormat="1"/>
    <xf borderId="7" fillId="3" fontId="1" numFmtId="10" xfId="0" applyBorder="1" applyFont="1" applyNumberFormat="1"/>
    <xf borderId="9" fillId="0" fontId="1" numFmtId="176" xfId="0" applyBorder="1" applyFont="1" applyNumberFormat="1"/>
    <xf borderId="12" fillId="0" fontId="1" numFmtId="176" xfId="0" applyBorder="1" applyFont="1" applyNumberFormat="1"/>
    <xf borderId="0" fillId="0" fontId="1" numFmtId="167" xfId="0" applyFont="1" applyNumberFormat="1"/>
    <xf borderId="23" fillId="0" fontId="1" numFmtId="167" xfId="0" applyBorder="1" applyFont="1" applyNumberFormat="1"/>
    <xf borderId="7" fillId="3" fontId="1" numFmtId="167" xfId="0" applyBorder="1" applyFont="1" applyNumberFormat="1"/>
    <xf borderId="36" fillId="0" fontId="1" numFmtId="0" xfId="0" applyBorder="1" applyFont="1"/>
    <xf borderId="37" fillId="0" fontId="1" numFmtId="0" xfId="0" applyBorder="1" applyFont="1"/>
    <xf borderId="38" fillId="0" fontId="1" numFmtId="0" xfId="0" applyBorder="1" applyFont="1"/>
    <xf borderId="37" fillId="0" fontId="1" numFmtId="167" xfId="0" applyBorder="1" applyFont="1" applyNumberFormat="1"/>
    <xf borderId="39" fillId="0" fontId="1" numFmtId="0" xfId="0" applyBorder="1" applyFont="1"/>
    <xf borderId="40" fillId="0" fontId="1" numFmtId="0" xfId="0" applyBorder="1" applyFont="1"/>
    <xf borderId="41" fillId="0" fontId="1" numFmtId="0" xfId="0" applyBorder="1" applyFont="1"/>
    <xf borderId="42" fillId="0" fontId="6" numFmtId="0" xfId="0" applyBorder="1" applyFont="1"/>
    <xf borderId="43" fillId="0" fontId="6" numFmtId="0" xfId="0" applyAlignment="1" applyBorder="1" applyFont="1">
      <alignment horizontal="center"/>
    </xf>
    <xf borderId="44" fillId="0" fontId="6" numFmtId="0" xfId="0" applyAlignment="1" applyBorder="1" applyFont="1">
      <alignment horizontal="center"/>
    </xf>
    <xf borderId="45" fillId="0" fontId="1" numFmtId="0" xfId="0" applyBorder="1" applyFont="1"/>
    <xf borderId="6" fillId="0" fontId="1" numFmtId="9" xfId="0" applyAlignment="1" applyBorder="1" applyFont="1" applyNumberFormat="1">
      <alignment horizontal="center" vertical="center"/>
    </xf>
    <xf borderId="46" fillId="0" fontId="1" numFmtId="9" xfId="0" applyAlignment="1" applyBorder="1" applyFont="1" applyNumberFormat="1">
      <alignment horizontal="center" vertical="center"/>
    </xf>
    <xf borderId="6" fillId="0" fontId="1" numFmtId="174" xfId="0" applyAlignment="1" applyBorder="1" applyFont="1" applyNumberFormat="1">
      <alignment horizontal="center" vertical="center"/>
    </xf>
    <xf borderId="46" fillId="0" fontId="1" numFmtId="174" xfId="0" applyAlignment="1" applyBorder="1" applyFont="1" applyNumberFormat="1">
      <alignment horizontal="center" vertical="center"/>
    </xf>
    <xf borderId="47" fillId="0" fontId="1" numFmtId="0" xfId="0" applyBorder="1" applyFont="1"/>
    <xf borderId="48" fillId="0" fontId="1" numFmtId="174" xfId="0" applyAlignment="1" applyBorder="1" applyFont="1" applyNumberFormat="1">
      <alignment horizontal="center" vertical="center"/>
    </xf>
    <xf borderId="49" fillId="0" fontId="1" numFmtId="174" xfId="0" applyAlignment="1" applyBorder="1" applyFont="1" applyNumberFormat="1">
      <alignment horizontal="center" vertical="center"/>
    </xf>
    <xf borderId="16" fillId="4" fontId="1" numFmtId="0" xfId="0" applyBorder="1" applyFont="1"/>
    <xf borderId="50" fillId="4" fontId="6" numFmtId="0" xfId="0" applyAlignment="1" applyBorder="1" applyFont="1">
      <alignment horizontal="center" vertical="center"/>
    </xf>
    <xf borderId="51" fillId="0" fontId="5" numFmtId="0" xfId="0" applyBorder="1" applyFont="1"/>
    <xf borderId="52" fillId="0" fontId="5" numFmtId="0" xfId="0" applyBorder="1" applyFont="1"/>
    <xf borderId="17" fillId="4" fontId="1" numFmtId="0" xfId="0" applyBorder="1" applyFont="1"/>
    <xf borderId="16" fillId="4" fontId="6" numFmtId="0" xfId="0" applyBorder="1" applyFont="1"/>
    <xf borderId="53" fillId="0" fontId="5" numFmtId="0" xfId="0" applyBorder="1" applyFont="1"/>
    <xf borderId="54" fillId="0" fontId="5" numFmtId="0" xfId="0" applyBorder="1" applyFont="1"/>
    <xf borderId="55" fillId="0" fontId="5" numFmtId="0" xfId="0" applyBorder="1" applyFont="1"/>
    <xf borderId="56" fillId="4" fontId="23" numFmtId="0" xfId="0" applyBorder="1" applyFont="1"/>
    <xf borderId="57" fillId="4" fontId="1" numFmtId="0" xfId="0" applyBorder="1" applyFont="1"/>
    <xf borderId="58" fillId="4" fontId="1" numFmtId="0" xfId="0" applyBorder="1" applyFont="1"/>
    <xf borderId="59" fillId="4" fontId="1" numFmtId="176" xfId="0" applyAlignment="1" applyBorder="1" applyFont="1" applyNumberFormat="1">
      <alignment horizontal="right"/>
    </xf>
    <xf borderId="60" fillId="4" fontId="1" numFmtId="173" xfId="0" applyAlignment="1" applyBorder="1" applyFont="1" applyNumberFormat="1">
      <alignment horizontal="right"/>
    </xf>
    <xf borderId="60" fillId="4" fontId="1" numFmtId="0" xfId="0" applyAlignment="1" applyBorder="1" applyFont="1">
      <alignment horizontal="right"/>
    </xf>
    <xf borderId="60" fillId="4" fontId="1" numFmtId="9" xfId="0" applyAlignment="1" applyBorder="1" applyFont="1" applyNumberFormat="1">
      <alignment horizontal="right"/>
    </xf>
    <xf borderId="60" fillId="4" fontId="1" numFmtId="176" xfId="0" applyAlignment="1" applyBorder="1" applyFont="1" applyNumberFormat="1">
      <alignment horizontal="center"/>
    </xf>
    <xf borderId="61" fillId="4" fontId="1" numFmtId="0" xfId="0" applyBorder="1" applyFont="1"/>
    <xf borderId="62" fillId="4" fontId="1" numFmtId="0" xfId="0" applyAlignment="1" applyBorder="1" applyFont="1">
      <alignment horizontal="right"/>
    </xf>
    <xf borderId="63" fillId="4" fontId="1" numFmtId="0" xfId="0" applyBorder="1" applyFont="1"/>
    <xf borderId="64" fillId="4" fontId="1" numFmtId="0" xfId="0" applyBorder="1" applyFont="1"/>
    <xf borderId="65" fillId="4" fontId="1" numFmtId="0" xfId="0" applyBorder="1" applyFont="1"/>
    <xf borderId="7" fillId="3" fontId="1" numFmtId="173" xfId="0" applyBorder="1" applyFont="1" applyNumberFormat="1"/>
    <xf borderId="7" fillId="3" fontId="6" numFmtId="0" xfId="0" applyBorder="1" applyFont="1"/>
    <xf borderId="7" fillId="3" fontId="1" numFmtId="174" xfId="0" applyBorder="1" applyFont="1" applyNumberFormat="1"/>
    <xf borderId="7" fillId="3" fontId="6" numFmtId="0" xfId="0" applyAlignment="1" applyBorder="1" applyFont="1">
      <alignment horizontal="center" textRotation="90" vertical="center"/>
    </xf>
    <xf borderId="7" fillId="3" fontId="9" numFmtId="10" xfId="0" applyBorder="1" applyFont="1" applyNumberFormat="1"/>
    <xf borderId="7" fillId="3" fontId="3" numFmtId="174" xfId="0" applyBorder="1" applyFont="1" applyNumberFormat="1"/>
    <xf borderId="7" fillId="2" fontId="3" numFmtId="10" xfId="0" applyBorder="1" applyFont="1" applyNumberFormat="1"/>
    <xf borderId="7" fillId="2" fontId="3" numFmtId="2" xfId="0" applyAlignment="1" applyBorder="1" applyFont="1" applyNumberFormat="1">
      <alignment horizontal="center"/>
    </xf>
    <xf borderId="7" fillId="3" fontId="9" numFmtId="2" xfId="0" applyAlignment="1" applyBorder="1" applyFont="1" applyNumberFormat="1">
      <alignment horizontal="center"/>
    </xf>
    <xf borderId="7" fillId="3" fontId="1" numFmtId="10" xfId="0" applyAlignment="1" applyBorder="1" applyFont="1" applyNumberFormat="1">
      <alignment horizontal="center"/>
    </xf>
    <xf borderId="7" fillId="3" fontId="9" numFmtId="0" xfId="0" applyBorder="1" applyFont="1"/>
    <xf borderId="7" fillId="3" fontId="3" numFmtId="168" xfId="0" applyBorder="1" applyFont="1" applyNumberFormat="1"/>
    <xf borderId="7" fillId="3" fontId="1" numFmtId="164" xfId="0" applyBorder="1" applyFont="1" applyNumberFormat="1"/>
    <xf borderId="7" fillId="3" fontId="1" numFmtId="9" xfId="0" applyBorder="1" applyFont="1" applyNumberFormat="1"/>
    <xf borderId="7" fillId="3" fontId="6" numFmtId="164" xfId="0" applyBorder="1" applyFont="1" applyNumberFormat="1"/>
    <xf borderId="7" fillId="3" fontId="6" numFmtId="10" xfId="0" applyBorder="1" applyFont="1" applyNumberFormat="1"/>
    <xf borderId="56" fillId="2" fontId="2" numFmtId="0" xfId="0" applyBorder="1" applyFont="1"/>
    <xf borderId="66" fillId="2" fontId="9" numFmtId="0" xfId="0" applyBorder="1" applyFont="1"/>
    <xf borderId="66" fillId="2" fontId="10" numFmtId="0" xfId="0" applyBorder="1" applyFont="1"/>
    <xf borderId="57" fillId="2" fontId="9" numFmtId="0" xfId="0" applyBorder="1" applyFont="1"/>
    <xf borderId="67" fillId="0" fontId="1" numFmtId="0" xfId="0" applyBorder="1" applyFont="1"/>
    <xf borderId="68" fillId="0" fontId="1" numFmtId="0" xfId="0" applyBorder="1" applyFont="1"/>
    <xf borderId="69" fillId="0" fontId="6" numFmtId="0" xfId="0" applyBorder="1" applyFont="1"/>
    <xf borderId="70" fillId="0" fontId="6" numFmtId="0" xfId="0" applyBorder="1" applyFont="1"/>
    <xf borderId="67" fillId="0" fontId="24" numFmtId="0" xfId="0" applyBorder="1" applyFont="1"/>
    <xf borderId="68" fillId="0" fontId="1" numFmtId="166" xfId="0" applyBorder="1" applyFont="1" applyNumberFormat="1"/>
    <xf borderId="71" fillId="0" fontId="1" numFmtId="0" xfId="0" applyBorder="1" applyFont="1"/>
    <xf borderId="5" fillId="0" fontId="1" numFmtId="166" xfId="0" applyBorder="1" applyFont="1" applyNumberFormat="1"/>
    <xf borderId="72" fillId="0" fontId="1" numFmtId="166" xfId="0" applyBorder="1" applyFont="1" applyNumberFormat="1"/>
    <xf borderId="19" fillId="0" fontId="1" numFmtId="166" xfId="0" applyBorder="1" applyFont="1" applyNumberFormat="1"/>
    <xf borderId="70" fillId="0" fontId="1" numFmtId="166" xfId="0" applyBorder="1" applyFont="1" applyNumberFormat="1"/>
    <xf borderId="11" fillId="0" fontId="1" numFmtId="166" xfId="0" applyBorder="1" applyFont="1" applyNumberFormat="1"/>
    <xf borderId="73" fillId="0" fontId="1" numFmtId="166" xfId="0" applyBorder="1" applyFont="1" applyNumberFormat="1"/>
    <xf borderId="19" fillId="0" fontId="6" numFmtId="166" xfId="0" applyBorder="1" applyFont="1" applyNumberFormat="1"/>
    <xf borderId="70" fillId="0" fontId="6" numFmtId="166" xfId="0" applyBorder="1" applyFont="1" applyNumberFormat="1"/>
    <xf borderId="68" fillId="0" fontId="6" numFmtId="166" xfId="0" applyBorder="1" applyFont="1" applyNumberFormat="1"/>
    <xf borderId="69" fillId="0" fontId="1" numFmtId="0" xfId="0" applyBorder="1" applyFont="1"/>
    <xf borderId="0" fillId="0" fontId="1" numFmtId="174" xfId="0" applyFont="1" applyNumberFormat="1"/>
    <xf borderId="68" fillId="0" fontId="1" numFmtId="174" xfId="0" applyBorder="1" applyFont="1" applyNumberFormat="1"/>
    <xf borderId="68" fillId="0" fontId="1" numFmtId="10" xfId="0" applyBorder="1" applyFont="1" applyNumberFormat="1"/>
    <xf borderId="5" fillId="0" fontId="1" numFmtId="174" xfId="0" applyBorder="1" applyFont="1" applyNumberFormat="1"/>
    <xf borderId="5" fillId="0" fontId="1" numFmtId="164" xfId="0" applyBorder="1" applyFont="1" applyNumberFormat="1"/>
    <xf borderId="5" fillId="0" fontId="1" numFmtId="10" xfId="0" applyBorder="1" applyFont="1" applyNumberFormat="1"/>
    <xf borderId="72" fillId="0" fontId="1" numFmtId="0" xfId="0" applyBorder="1" applyFont="1"/>
    <xf borderId="0" fillId="0" fontId="1" numFmtId="164" xfId="0" applyFont="1" applyNumberFormat="1"/>
    <xf borderId="0" fillId="0" fontId="1" numFmtId="2" xfId="0" applyFont="1" applyNumberFormat="1"/>
    <xf borderId="68" fillId="0" fontId="1" numFmtId="2" xfId="0" applyBorder="1" applyFont="1" applyNumberFormat="1"/>
    <xf borderId="74" fillId="0" fontId="1" numFmtId="0" xfId="0" applyBorder="1" applyFont="1"/>
    <xf borderId="75" fillId="0" fontId="1" numFmtId="0" xfId="0" applyBorder="1" applyFont="1"/>
    <xf borderId="75" fillId="0" fontId="1" numFmtId="2" xfId="0" applyBorder="1" applyFont="1" applyNumberFormat="1"/>
    <xf borderId="75" fillId="0" fontId="1" numFmtId="166" xfId="0" applyBorder="1" applyFont="1" applyNumberFormat="1"/>
    <xf borderId="76" fillId="0" fontId="1" numFmtId="0" xfId="0" applyBorder="1" applyFont="1"/>
    <xf borderId="77" fillId="0" fontId="1" numFmtId="0" xfId="0" applyBorder="1" applyFont="1"/>
    <xf borderId="14" fillId="2" fontId="1" numFmtId="0" xfId="0" applyBorder="1" applyFont="1"/>
    <xf borderId="15" fillId="2" fontId="1" numFmtId="0" xfId="0" applyBorder="1" applyFont="1"/>
    <xf borderId="34" fillId="0" fontId="6" numFmtId="0" xfId="0" applyBorder="1" applyFont="1"/>
    <xf borderId="35" fillId="0" fontId="1" numFmtId="166" xfId="0" applyBorder="1" applyFont="1" applyNumberFormat="1"/>
    <xf borderId="0" fillId="0" fontId="1" numFmtId="9" xfId="0" applyAlignment="1" applyFont="1" applyNumberFormat="1">
      <alignment horizontal="right"/>
    </xf>
    <xf borderId="26" fillId="0" fontId="1" numFmtId="166" xfId="0" applyBorder="1" applyFont="1" applyNumberFormat="1"/>
    <xf borderId="11" fillId="0" fontId="1" numFmtId="9" xfId="0" applyAlignment="1" applyBorder="1" applyFont="1" applyNumberFormat="1">
      <alignment horizontal="right"/>
    </xf>
    <xf borderId="11" fillId="0" fontId="1" numFmtId="0" xfId="0" applyAlignment="1" applyBorder="1" applyFont="1">
      <alignment horizontal="right"/>
    </xf>
    <xf borderId="21" fillId="0" fontId="6" numFmtId="166" xfId="0" applyBorder="1" applyFont="1" applyNumberFormat="1"/>
    <xf borderId="78" fillId="0" fontId="6" numFmtId="0" xfId="0" applyBorder="1" applyFont="1"/>
    <xf borderId="79" fillId="0" fontId="6" numFmtId="167" xfId="0" applyBorder="1" applyFont="1" applyNumberFormat="1"/>
    <xf borderId="79" fillId="0" fontId="6" numFmtId="10" xfId="0" applyBorder="1" applyFont="1" applyNumberFormat="1"/>
    <xf borderId="79" fillId="0" fontId="6" numFmtId="166" xfId="0" applyBorder="1" applyFont="1" applyNumberFormat="1"/>
    <xf borderId="80" fillId="0" fontId="6" numFmtId="166" xfId="0" applyBorder="1" applyFont="1" applyNumberFormat="1"/>
    <xf borderId="16" fillId="3" fontId="10" numFmtId="0" xfId="0" applyBorder="1" applyFont="1"/>
    <xf borderId="15" fillId="2" fontId="10" numFmtId="0" xfId="0" applyBorder="1" applyFont="1"/>
    <xf borderId="7" fillId="3" fontId="10" numFmtId="0" xfId="0" applyBorder="1" applyFont="1"/>
    <xf borderId="16" fillId="2" fontId="3" numFmtId="0" xfId="0" applyBorder="1" applyFont="1"/>
    <xf borderId="7" fillId="2" fontId="3" numFmtId="0" xfId="0" applyBorder="1" applyFont="1"/>
    <xf borderId="24" fillId="0" fontId="1" numFmtId="0" xfId="0" applyBorder="1" applyFont="1"/>
    <xf borderId="81" fillId="0" fontId="1" numFmtId="164" xfId="0" applyBorder="1" applyFont="1" applyNumberFormat="1"/>
    <xf borderId="82" fillId="0" fontId="1" numFmtId="164" xfId="0" applyBorder="1" applyFont="1" applyNumberFormat="1"/>
    <xf borderId="83" fillId="0" fontId="1" numFmtId="164" xfId="0" applyBorder="1" applyFont="1" applyNumberFormat="1"/>
    <xf borderId="84" fillId="0" fontId="1" numFmtId="164" xfId="0" applyBorder="1" applyFont="1" applyNumberFormat="1"/>
    <xf borderId="85" fillId="0" fontId="6" numFmtId="10" xfId="0" applyBorder="1" applyFont="1" applyNumberFormat="1"/>
    <xf borderId="86" fillId="0" fontId="6" numFmtId="10" xfId="0" applyBorder="1" applyFont="1" applyNumberFormat="1"/>
    <xf borderId="7" fillId="2" fontId="10" numFmtId="0" xfId="0" applyBorder="1" applyFont="1"/>
    <xf borderId="17" fillId="2" fontId="10" numFmtId="0" xfId="0" applyBorder="1" applyFont="1"/>
    <xf borderId="7" fillId="4" fontId="25" numFmtId="0" xfId="0" applyBorder="1" applyFont="1"/>
    <xf borderId="13" fillId="2" fontId="3" numFmtId="0" xfId="0" applyAlignment="1" applyBorder="1" applyFont="1">
      <alignment horizontal="center"/>
    </xf>
    <xf borderId="14" fillId="2" fontId="3" numFmtId="0" xfId="0" applyAlignment="1" applyBorder="1" applyFont="1">
      <alignment horizontal="center"/>
    </xf>
    <xf borderId="15" fillId="2" fontId="3" numFmtId="0" xfId="0" applyAlignment="1" applyBorder="1" applyFont="1">
      <alignment horizontal="center"/>
    </xf>
    <xf borderId="8" fillId="0" fontId="26" numFmtId="176" xfId="0" applyBorder="1" applyFont="1" applyNumberFormat="1"/>
    <xf borderId="84" fillId="0" fontId="27" numFmtId="176" xfId="0" applyBorder="1" applyFont="1" applyNumberFormat="1"/>
    <xf borderId="7" fillId="2" fontId="3" numFmtId="1" xfId="0" applyBorder="1" applyFont="1" applyNumberFormat="1"/>
    <xf borderId="8" fillId="0" fontId="1" numFmtId="176" xfId="0" applyBorder="1" applyFont="1" applyNumberFormat="1"/>
    <xf borderId="84" fillId="0" fontId="1" numFmtId="176" xfId="0" applyBorder="1" applyFont="1" applyNumberFormat="1"/>
    <xf borderId="1" fillId="2" fontId="3" numFmtId="10" xfId="0" applyBorder="1" applyFont="1" applyNumberFormat="1"/>
    <xf borderId="25" fillId="0" fontId="1" numFmtId="10" xfId="0" applyBorder="1" applyFont="1" applyNumberFormat="1"/>
    <xf borderId="0" fillId="0" fontId="6" numFmtId="0" xfId="0" applyAlignment="1" applyFont="1">
      <alignment horizontal="right"/>
    </xf>
    <xf borderId="87" fillId="2" fontId="3" numFmtId="10" xfId="0" applyBorder="1" applyFont="1" applyNumberFormat="1"/>
    <xf borderId="88" fillId="2" fontId="3" numFmtId="10" xfId="0" applyBorder="1" applyFont="1" applyNumberFormat="1"/>
    <xf borderId="11" fillId="0" fontId="1" numFmtId="10" xfId="0" applyBorder="1" applyFont="1" applyNumberFormat="1"/>
    <xf borderId="2" fillId="2" fontId="3" numFmtId="1" xfId="0" applyBorder="1" applyFont="1" applyNumberFormat="1"/>
    <xf borderId="3" fillId="2" fontId="3" numFmtId="1" xfId="0" applyBorder="1" applyFont="1" applyNumberFormat="1"/>
    <xf borderId="84" fillId="0" fontId="1" numFmtId="0" xfId="0" applyBorder="1" applyFont="1"/>
    <xf borderId="7" fillId="4" fontId="1" numFmtId="10" xfId="0" applyBorder="1" applyFont="1" applyNumberFormat="1"/>
    <xf borderId="89" fillId="4" fontId="1" numFmtId="10" xfId="0" applyBorder="1" applyFont="1" applyNumberFormat="1"/>
    <xf borderId="39" fillId="0" fontId="6" numFmtId="0" xfId="0" applyBorder="1" applyFont="1"/>
    <xf borderId="90" fillId="0" fontId="6" numFmtId="176" xfId="0" applyBorder="1" applyFont="1" applyNumberFormat="1"/>
    <xf borderId="91" fillId="0" fontId="6" numFmtId="176" xfId="0" applyBorder="1" applyFont="1" applyNumberFormat="1"/>
    <xf borderId="92" fillId="4" fontId="1" numFmtId="10" xfId="0" applyBorder="1" applyFont="1" applyNumberFormat="1"/>
    <xf borderId="93" fillId="4" fontId="1" numFmtId="10" xfId="0" applyBorder="1" applyFont="1" applyNumberFormat="1"/>
    <xf borderId="16" fillId="3" fontId="3" numFmtId="0" xfId="0" applyBorder="1" applyFont="1"/>
    <xf borderId="17" fillId="2" fontId="3" numFmtId="0" xfId="0" applyBorder="1" applyFont="1"/>
    <xf borderId="94" fillId="0" fontId="6" numFmtId="0" xfId="0" applyBorder="1" applyFont="1"/>
    <xf borderId="95" fillId="0" fontId="1" numFmtId="0" xfId="0" applyAlignment="1" applyBorder="1" applyFont="1">
      <alignment horizontal="right"/>
    </xf>
    <xf borderId="95" fillId="0" fontId="6" numFmtId="0" xfId="0" applyBorder="1" applyFont="1"/>
    <xf borderId="96" fillId="0" fontId="6" numFmtId="0" xfId="0" applyBorder="1" applyFont="1"/>
    <xf borderId="0" fillId="0" fontId="1" numFmtId="176" xfId="0" applyFont="1" applyNumberFormat="1"/>
    <xf borderId="23" fillId="0" fontId="1" numFmtId="176" xfId="0" applyBorder="1" applyFont="1" applyNumberFormat="1"/>
    <xf borderId="79" fillId="0" fontId="1" numFmtId="176" xfId="0" applyBorder="1" applyFont="1" applyNumberFormat="1"/>
    <xf borderId="80" fillId="0" fontId="1" numFmtId="176" xfId="0" applyBorder="1" applyFont="1" applyNumberFormat="1"/>
    <xf borderId="7" fillId="2" fontId="28" numFmtId="0" xfId="0" applyBorder="1" applyFont="1"/>
    <xf borderId="7" fillId="2" fontId="28" numFmtId="0" xfId="0" applyAlignment="1" applyBorder="1" applyFont="1">
      <alignment horizontal="right"/>
    </xf>
    <xf borderId="7" fillId="2" fontId="28" numFmtId="166" xfId="0" applyBorder="1" applyFont="1" applyNumberFormat="1"/>
    <xf borderId="7" fillId="2" fontId="28" numFmtId="1" xfId="0" applyBorder="1" applyFont="1" applyNumberFormat="1"/>
    <xf borderId="7" fillId="2" fontId="9" numFmtId="0" xfId="0" applyAlignment="1" applyBorder="1" applyFont="1">
      <alignment horizontal="right"/>
    </xf>
    <xf borderId="7" fillId="2" fontId="9" numFmtId="166" xfId="0" applyBorder="1" applyFont="1" applyNumberFormat="1"/>
    <xf borderId="7" fillId="2" fontId="9" numFmtId="1" xfId="0" applyBorder="1" applyFont="1" applyNumberFormat="1"/>
    <xf borderId="7" fillId="2" fontId="3" numFmtId="0" xfId="0" applyAlignment="1" applyBorder="1" applyFont="1">
      <alignment horizontal="right"/>
    </xf>
    <xf borderId="26" fillId="0" fontId="29" numFmtId="166" xfId="0" applyBorder="1" applyFont="1" applyNumberFormat="1"/>
    <xf borderId="26" fillId="0" fontId="6" numFmtId="0" xfId="0" applyBorder="1" applyFont="1"/>
    <xf borderId="21" fillId="0" fontId="1" numFmtId="166" xfId="0" applyBorder="1" applyFont="1" applyNumberFormat="1"/>
    <xf borderId="21" fillId="0" fontId="1" numFmtId="10" xfId="0" applyBorder="1" applyFont="1" applyNumberFormat="1"/>
    <xf borderId="37" fillId="0" fontId="6" numFmtId="0" xfId="0" applyBorder="1" applyFont="1"/>
    <xf borderId="38" fillId="0" fontId="1" numFmtId="1" xfId="0" applyBorder="1" applyFont="1" applyNumberFormat="1"/>
    <xf borderId="23" fillId="0" fontId="1" numFmtId="174" xfId="0" applyBorder="1" applyFont="1" applyNumberFormat="1"/>
    <xf borderId="23" fillId="0" fontId="30" numFmtId="166" xfId="0" applyBorder="1" applyFont="1" applyNumberFormat="1"/>
    <xf borderId="97" fillId="2" fontId="2" numFmtId="0" xfId="0" applyBorder="1" applyFont="1"/>
    <xf borderId="98" fillId="2" fontId="9" numFmtId="0" xfId="0" applyBorder="1" applyFont="1"/>
    <xf borderId="99" fillId="2" fontId="9" numFmtId="0" xfId="0" applyBorder="1" applyFont="1"/>
    <xf borderId="79" fillId="0" fontId="1" numFmtId="0" xfId="0" applyBorder="1" applyFont="1"/>
    <xf borderId="80" fillId="0" fontId="1" numFmtId="166" xfId="0" applyBorder="1" applyFont="1" applyNumberFormat="1"/>
    <xf borderId="11" fillId="0" fontId="1" numFmtId="174" xfId="0" applyBorder="1" applyFont="1" applyNumberFormat="1"/>
    <xf borderId="35" fillId="0" fontId="1" numFmtId="174" xfId="0" applyBorder="1" applyFont="1" applyNumberFormat="1"/>
    <xf borderId="23" fillId="0" fontId="1" numFmtId="2" xfId="0" applyBorder="1" applyFont="1" applyNumberFormat="1"/>
    <xf borderId="78" fillId="0" fontId="1" numFmtId="0" xfId="0" applyBorder="1" applyFont="1"/>
    <xf borderId="79" fillId="0" fontId="1" numFmtId="2" xfId="0" applyBorder="1" applyFont="1" applyNumberFormat="1"/>
    <xf borderId="79" fillId="0" fontId="1" numFmtId="166" xfId="0" applyBorder="1" applyFont="1" applyNumberFormat="1"/>
    <xf borderId="38" fillId="0" fontId="1" numFmtId="166" xfId="0" applyAlignment="1" applyBorder="1" applyFont="1" applyNumberFormat="1">
      <alignment horizontal="right"/>
    </xf>
    <xf borderId="0" fillId="0" fontId="1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Assumptions!$B$80:$B$83</c:f>
            </c:strRef>
          </c:cat>
          <c:val>
            <c:numRef>
              <c:f>Assumptions!$E$80:$E$83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Assumptions!$J$80:$J$83</c:f>
            </c:strRef>
          </c:cat>
          <c:val>
            <c:numRef>
              <c:f>Assumptions!$M$80:$M$83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Assumptions!$R$80:$R$83</c:f>
            </c:strRef>
          </c:cat>
          <c:val>
            <c:numRef>
              <c:f>Assumptions!$U$80:$U$83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Assumptions!$Z$80:$Z$83</c:f>
            </c:strRef>
          </c:cat>
          <c:val>
            <c:numRef>
              <c:f>Assumptions!$AC$80:$AC$83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76</xdr:row>
      <xdr:rowOff>66675</xdr:rowOff>
    </xdr:from>
    <xdr:ext cx="3314700" cy="2952750"/>
    <xdr:graphicFrame>
      <xdr:nvGraphicFramePr>
        <xdr:cNvPr id="109897244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95250</xdr:colOff>
      <xdr:row>77</xdr:row>
      <xdr:rowOff>19050</xdr:rowOff>
    </xdr:from>
    <xdr:ext cx="3257550" cy="2876550"/>
    <xdr:graphicFrame>
      <xdr:nvGraphicFramePr>
        <xdr:cNvPr id="96347583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21</xdr:col>
      <xdr:colOff>38100</xdr:colOff>
      <xdr:row>76</xdr:row>
      <xdr:rowOff>142875</xdr:rowOff>
    </xdr:from>
    <xdr:ext cx="3267075" cy="2990850"/>
    <xdr:graphicFrame>
      <xdr:nvGraphicFramePr>
        <xdr:cNvPr id="115813278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29</xdr:col>
      <xdr:colOff>209550</xdr:colOff>
      <xdr:row>76</xdr:row>
      <xdr:rowOff>57150</xdr:rowOff>
    </xdr:from>
    <xdr:ext cx="3124200" cy="2905125"/>
    <xdr:graphicFrame>
      <xdr:nvGraphicFramePr>
        <xdr:cNvPr id="163576742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7E6E6"/>
    <pageSetUpPr/>
  </sheetPr>
  <sheetViews>
    <sheetView showGridLines="0" workbookViewId="0"/>
  </sheetViews>
  <sheetFormatPr customHeight="1" defaultColWidth="14.43" defaultRowHeight="15.0"/>
  <cols>
    <col customWidth="1" min="1" max="1" width="3.71"/>
    <col customWidth="1" min="2" max="4" width="8.86"/>
    <col customWidth="1" min="5" max="5" width="19.29"/>
    <col customWidth="1" min="6" max="6" width="33.71"/>
    <col customWidth="1" min="7" max="7" width="12.86"/>
    <col customWidth="1" min="8" max="8" width="22.43"/>
    <col customWidth="1" min="9" max="9" width="7.14"/>
    <col customWidth="1" hidden="1" min="10" max="10" width="8.86"/>
    <col customWidth="1" min="11" max="11" width="31.71"/>
    <col customWidth="1" min="12" max="12" width="8.86"/>
    <col customWidth="1" min="13" max="13" width="32.0"/>
    <col customWidth="1" min="14" max="14" width="28.43"/>
    <col customWidth="1" min="15" max="16" width="8.86"/>
    <col customWidth="1" min="17" max="17" width="23.43"/>
    <col customWidth="1" min="18" max="18" width="8.86"/>
    <col customWidth="1" min="19" max="19" width="83.29"/>
    <col customWidth="1" min="20" max="20" width="81.86"/>
    <col customWidth="1" min="21" max="21" width="8.86"/>
    <col customWidth="1" min="22" max="23" width="4.43"/>
    <col customWidth="1" min="24" max="26" width="8.86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75" customHeight="1">
      <c r="A2" s="1"/>
      <c r="B2" s="1"/>
      <c r="C2" s="1"/>
      <c r="D2" s="1"/>
      <c r="E2" s="1"/>
      <c r="F2" s="1"/>
      <c r="G2" s="2" t="s">
        <v>0</v>
      </c>
      <c r="H2" s="3"/>
      <c r="I2" s="3"/>
      <c r="J2" s="3"/>
      <c r="K2" s="3"/>
      <c r="L2" s="1"/>
      <c r="M2" s="2" t="s">
        <v>1</v>
      </c>
      <c r="N2" s="3"/>
      <c r="O2" s="3"/>
      <c r="P2" s="3"/>
      <c r="Q2" s="4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1"/>
      <c r="B3" s="1"/>
      <c r="C3" s="1"/>
      <c r="D3" s="1"/>
      <c r="E3" s="1"/>
      <c r="F3" s="1"/>
      <c r="G3" s="5" t="s">
        <v>2</v>
      </c>
      <c r="H3" s="6"/>
      <c r="I3" s="1"/>
      <c r="J3" s="1"/>
      <c r="K3" s="7" t="s">
        <v>3</v>
      </c>
      <c r="L3" s="8"/>
      <c r="M3" s="9" t="s">
        <v>4</v>
      </c>
      <c r="N3" s="1"/>
      <c r="O3" s="1"/>
      <c r="P3" s="1"/>
      <c r="Q3" s="10" t="str">
        <f>"Model as of " &amp; TEXT(TODAY(),"mmmm d, yyyy")</f>
        <v>Model as of August 7, 2025</v>
      </c>
      <c r="R3" s="1"/>
      <c r="S3" s="1"/>
      <c r="T3" s="1"/>
      <c r="U3" s="1"/>
      <c r="V3" s="1"/>
      <c r="W3" s="1"/>
      <c r="X3" s="1"/>
      <c r="Y3" s="1"/>
      <c r="Z3" s="11"/>
    </row>
    <row r="4" ht="18.0" customHeight="1">
      <c r="A4" s="1"/>
      <c r="B4" s="1"/>
      <c r="C4" s="1"/>
      <c r="D4" s="1"/>
      <c r="E4" s="1"/>
      <c r="F4" s="1"/>
      <c r="G4" s="12" t="s">
        <v>5</v>
      </c>
      <c r="I4" s="1"/>
      <c r="J4" s="1"/>
      <c r="K4" s="7" t="s">
        <v>6</v>
      </c>
      <c r="L4" s="8"/>
      <c r="M4" s="9" t="s">
        <v>7</v>
      </c>
      <c r="N4" s="1"/>
      <c r="O4" s="1"/>
      <c r="P4" s="1"/>
      <c r="Q4" s="10"/>
      <c r="R4" s="13"/>
      <c r="S4" s="13"/>
      <c r="T4" s="1"/>
      <c r="U4" s="1"/>
      <c r="V4" s="1"/>
      <c r="W4" s="1"/>
      <c r="X4" s="1"/>
      <c r="Y4" s="1"/>
      <c r="Z4" s="11"/>
    </row>
    <row r="5" ht="15.75" customHeight="1">
      <c r="A5" s="1"/>
      <c r="B5" s="1"/>
      <c r="C5" s="1"/>
      <c r="D5" s="1"/>
      <c r="E5" s="1"/>
      <c r="F5" s="1"/>
      <c r="G5" s="14"/>
      <c r="I5" s="1"/>
      <c r="J5" s="1"/>
      <c r="K5" s="7" t="s">
        <v>8</v>
      </c>
      <c r="L5" s="8"/>
      <c r="M5" s="15" t="s">
        <v>9</v>
      </c>
      <c r="Q5" s="16"/>
      <c r="R5" s="13"/>
      <c r="S5" s="13"/>
      <c r="T5" s="1"/>
      <c r="U5" s="1"/>
      <c r="V5" s="1"/>
      <c r="W5" s="1"/>
      <c r="X5" s="1"/>
      <c r="Y5" s="1"/>
      <c r="Z5" s="11"/>
    </row>
    <row r="6" ht="15.75" customHeight="1">
      <c r="A6" s="1"/>
      <c r="B6" s="1"/>
      <c r="C6" s="1"/>
      <c r="D6" s="1"/>
      <c r="E6" s="1"/>
      <c r="F6" s="1"/>
      <c r="G6" s="14"/>
      <c r="I6" s="1"/>
      <c r="J6" s="1"/>
      <c r="K6" s="7" t="s">
        <v>10</v>
      </c>
      <c r="L6" s="8"/>
      <c r="M6" s="12" t="s">
        <v>11</v>
      </c>
      <c r="Q6" s="16"/>
      <c r="R6" s="13"/>
      <c r="S6" s="13"/>
      <c r="T6" s="1"/>
      <c r="U6" s="1"/>
      <c r="V6" s="1"/>
      <c r="W6" s="1"/>
      <c r="X6" s="1"/>
      <c r="Y6" s="1"/>
      <c r="Z6" s="11"/>
    </row>
    <row r="7" ht="15.75" customHeight="1">
      <c r="A7" s="1"/>
      <c r="B7" s="1"/>
      <c r="C7" s="1"/>
      <c r="D7" s="1"/>
      <c r="E7" s="1"/>
      <c r="F7" s="1"/>
      <c r="G7" s="14"/>
      <c r="I7" s="1"/>
      <c r="J7" s="1"/>
      <c r="K7" s="7" t="s">
        <v>12</v>
      </c>
      <c r="L7" s="8"/>
      <c r="M7" s="17" t="s">
        <v>13</v>
      </c>
      <c r="Q7" s="16"/>
      <c r="R7" s="13"/>
      <c r="S7" s="13"/>
      <c r="T7" s="1"/>
      <c r="U7" s="1"/>
      <c r="V7" s="1"/>
      <c r="W7" s="1"/>
      <c r="X7" s="1"/>
      <c r="Y7" s="1"/>
      <c r="Z7" s="11"/>
    </row>
    <row r="8" ht="15.75" customHeight="1">
      <c r="A8" s="1"/>
      <c r="B8" s="1"/>
      <c r="C8" s="1"/>
      <c r="D8" s="1"/>
      <c r="E8" s="1"/>
      <c r="F8" s="1"/>
      <c r="G8" s="9" t="s">
        <v>14</v>
      </c>
      <c r="H8" s="1"/>
      <c r="I8" s="1"/>
      <c r="J8" s="1"/>
      <c r="K8" s="18" t="s">
        <v>15</v>
      </c>
      <c r="L8" s="8"/>
      <c r="M8" s="12" t="s">
        <v>16</v>
      </c>
      <c r="Q8" s="16"/>
      <c r="R8" s="13"/>
      <c r="S8" s="13"/>
      <c r="T8" s="1"/>
      <c r="U8" s="1"/>
      <c r="V8" s="1"/>
      <c r="W8" s="1"/>
      <c r="X8" s="1"/>
      <c r="Y8" s="1"/>
      <c r="Z8" s="11"/>
    </row>
    <row r="9" ht="15.75" customHeight="1">
      <c r="A9" s="1"/>
      <c r="B9" s="1"/>
      <c r="C9" s="1"/>
      <c r="D9" s="1"/>
      <c r="E9" s="1"/>
      <c r="F9" s="1"/>
      <c r="G9" s="9" t="s">
        <v>17</v>
      </c>
      <c r="H9" s="1"/>
      <c r="I9" s="1"/>
      <c r="J9" s="1"/>
      <c r="K9" s="7" t="s">
        <v>18</v>
      </c>
      <c r="L9" s="8"/>
      <c r="M9" s="9" t="s">
        <v>19</v>
      </c>
      <c r="N9" s="1"/>
      <c r="O9" s="1"/>
      <c r="P9" s="1"/>
      <c r="Q9" s="10"/>
      <c r="R9" s="13"/>
      <c r="S9" s="13"/>
      <c r="T9" s="1"/>
      <c r="U9" s="1"/>
      <c r="V9" s="1"/>
      <c r="W9" s="1"/>
      <c r="X9" s="1"/>
      <c r="Y9" s="1"/>
      <c r="Z9" s="11"/>
    </row>
    <row r="10" ht="15.75" customHeight="1">
      <c r="A10" s="1"/>
      <c r="B10" s="1"/>
      <c r="C10" s="1"/>
      <c r="D10" s="1"/>
      <c r="E10" s="1"/>
      <c r="F10" s="1"/>
      <c r="G10" s="19" t="s">
        <v>20</v>
      </c>
      <c r="H10" s="20"/>
      <c r="I10" s="20"/>
      <c r="J10" s="20"/>
      <c r="K10" s="21">
        <v>45823.0</v>
      </c>
      <c r="L10" s="22"/>
      <c r="M10" s="12"/>
      <c r="Q10" s="16"/>
      <c r="R10" s="13"/>
      <c r="S10" s="13"/>
      <c r="T10" s="1"/>
      <c r="U10" s="1"/>
      <c r="V10" s="1"/>
      <c r="W10" s="1"/>
      <c r="X10" s="1"/>
      <c r="Y10" s="1"/>
      <c r="Z10" s="11"/>
    </row>
    <row r="11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2"/>
      <c r="Q11" s="16"/>
      <c r="R11" s="13"/>
      <c r="S11" s="13"/>
      <c r="T11" s="1"/>
      <c r="U11" s="1"/>
      <c r="V11" s="1"/>
      <c r="W11" s="1"/>
      <c r="X11" s="1"/>
      <c r="Y11" s="1"/>
      <c r="Z11" s="11"/>
    </row>
    <row r="12" ht="15.75" customHeight="1">
      <c r="A12" s="1"/>
      <c r="B12" s="1"/>
      <c r="C12" s="1"/>
      <c r="D12" s="1"/>
      <c r="E12" s="1"/>
      <c r="F12" s="1"/>
      <c r="G12" s="2" t="s">
        <v>21</v>
      </c>
      <c r="H12" s="3"/>
      <c r="I12" s="3"/>
      <c r="J12" s="3"/>
      <c r="K12" s="4"/>
      <c r="L12" s="1"/>
      <c r="M12" s="9"/>
      <c r="N12" s="1"/>
      <c r="O12" s="1"/>
      <c r="P12" s="1"/>
      <c r="Q12" s="10"/>
      <c r="R12" s="13"/>
      <c r="S12" s="13"/>
      <c r="T12" s="1"/>
      <c r="U12" s="1"/>
      <c r="V12" s="1"/>
      <c r="W12" s="1"/>
      <c r="X12" s="1"/>
      <c r="Y12" s="1"/>
      <c r="Z12" s="11"/>
    </row>
    <row r="13" ht="15.75" customHeight="1">
      <c r="A13" s="1"/>
      <c r="B13" s="1"/>
      <c r="C13" s="1"/>
      <c r="D13" s="1"/>
      <c r="E13" s="1"/>
      <c r="F13" s="1"/>
      <c r="G13" s="23" t="s">
        <v>22</v>
      </c>
      <c r="K13" s="24">
        <f>'Tranche A'!H39</f>
        <v>30906618.57</v>
      </c>
      <c r="L13" s="1"/>
      <c r="M13" s="9"/>
      <c r="N13" s="1"/>
      <c r="O13" s="1"/>
      <c r="P13" s="1"/>
      <c r="Q13" s="10"/>
      <c r="R13" s="13"/>
      <c r="S13" s="13"/>
      <c r="T13" s="1"/>
      <c r="U13" s="1"/>
      <c r="V13" s="1"/>
      <c r="W13" s="1"/>
      <c r="X13" s="1"/>
      <c r="Y13" s="1"/>
      <c r="Z13" s="1"/>
    </row>
    <row r="14" ht="15.75" customHeight="1">
      <c r="A14" s="1"/>
      <c r="B14" s="1"/>
      <c r="C14" s="1"/>
      <c r="D14" s="1"/>
      <c r="E14" s="1"/>
      <c r="F14" s="1"/>
      <c r="G14" s="23" t="s">
        <v>23</v>
      </c>
      <c r="K14" s="24">
        <f>Returns!G19</f>
        <v>9074183.211</v>
      </c>
      <c r="L14" s="1"/>
      <c r="M14" s="9"/>
      <c r="N14" s="1"/>
      <c r="O14" s="1"/>
      <c r="P14" s="1"/>
      <c r="Q14" s="10"/>
      <c r="R14" s="13"/>
      <c r="S14" s="13"/>
      <c r="T14" s="1"/>
      <c r="U14" s="1"/>
      <c r="V14" s="1"/>
      <c r="W14" s="1"/>
      <c r="X14" s="1"/>
      <c r="Y14" s="1"/>
      <c r="Z14" s="1"/>
    </row>
    <row r="15" ht="15.75" customHeight="1">
      <c r="A15" s="1"/>
      <c r="B15" s="1"/>
      <c r="C15" s="1"/>
      <c r="D15" s="1"/>
      <c r="E15" s="1"/>
      <c r="F15" s="1"/>
      <c r="G15" s="23" t="s">
        <v>24</v>
      </c>
      <c r="K15" s="25">
        <f>Assumptions!D62</f>
        <v>0.075</v>
      </c>
      <c r="L15" s="1"/>
      <c r="M15" s="9"/>
      <c r="N15" s="1"/>
      <c r="O15" s="1"/>
      <c r="P15" s="1"/>
      <c r="Q15" s="10"/>
      <c r="R15" s="13"/>
      <c r="S15" s="13"/>
      <c r="T15" s="1"/>
      <c r="U15" s="1"/>
      <c r="V15" s="1"/>
      <c r="W15" s="1"/>
      <c r="X15" s="1"/>
      <c r="Y15" s="1"/>
      <c r="Z15" s="1"/>
    </row>
    <row r="16" ht="15.75" customHeight="1">
      <c r="A16" s="1"/>
      <c r="B16" s="1"/>
      <c r="C16" s="1"/>
      <c r="D16" s="1"/>
      <c r="E16" s="1"/>
      <c r="F16" s="1"/>
      <c r="G16" s="23" t="s">
        <v>25</v>
      </c>
      <c r="K16" s="25">
        <f>Assumptions!D65</f>
        <v>0.065</v>
      </c>
      <c r="L16" s="26"/>
      <c r="M16" s="9"/>
      <c r="N16" s="1"/>
      <c r="O16" s="1"/>
      <c r="P16" s="1"/>
      <c r="Q16" s="10"/>
      <c r="R16" s="13"/>
      <c r="S16" s="13"/>
      <c r="T16" s="1"/>
      <c r="U16" s="1"/>
      <c r="V16" s="1"/>
      <c r="W16" s="1"/>
      <c r="X16" s="1"/>
      <c r="Y16" s="1"/>
      <c r="Z16" s="1"/>
    </row>
    <row r="17" ht="15.75" customHeight="1">
      <c r="A17" s="1"/>
      <c r="B17" s="1"/>
      <c r="C17" s="1"/>
      <c r="D17" s="1"/>
      <c r="E17" s="1"/>
      <c r="F17" s="1"/>
      <c r="G17" s="23" t="s">
        <v>26</v>
      </c>
      <c r="K17" s="24">
        <f>'Tranche A'!L32</f>
        <v>2317996.392</v>
      </c>
      <c r="L17" s="1"/>
      <c r="M17" s="9"/>
      <c r="N17" s="1"/>
      <c r="O17" s="1"/>
      <c r="P17" s="1"/>
      <c r="Q17" s="10"/>
      <c r="R17" s="13"/>
      <c r="S17" s="13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"/>
      <c r="D18" s="1"/>
      <c r="E18" s="1"/>
      <c r="F18" s="1"/>
      <c r="G18" s="23" t="s">
        <v>27</v>
      </c>
      <c r="K18" s="25">
        <f>Returns!D33</f>
        <v>0.214959506</v>
      </c>
      <c r="L18" s="1"/>
      <c r="M18" s="9"/>
      <c r="N18" s="1"/>
      <c r="O18" s="1"/>
      <c r="P18" s="1"/>
      <c r="Q18" s="10"/>
      <c r="R18" s="1"/>
      <c r="S18" s="13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"/>
      <c r="D19" s="1"/>
      <c r="E19" s="1"/>
      <c r="F19" s="1"/>
      <c r="G19" s="23" t="s">
        <v>28</v>
      </c>
      <c r="K19" s="27">
        <f>Returns!C33</f>
        <v>3.907942036</v>
      </c>
      <c r="L19" s="1"/>
      <c r="M19" s="19"/>
      <c r="N19" s="20"/>
      <c r="O19" s="20"/>
      <c r="P19" s="20"/>
      <c r="Q19" s="28"/>
      <c r="R19" s="1"/>
      <c r="S19" s="13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"/>
      <c r="D20" s="1"/>
      <c r="E20" s="1"/>
      <c r="F20" s="1"/>
      <c r="G20" s="29" t="s">
        <v>29</v>
      </c>
      <c r="H20" s="30"/>
      <c r="I20" s="30"/>
      <c r="J20" s="30"/>
      <c r="K20" s="31">
        <f>Assumptions!D69</f>
        <v>10</v>
      </c>
      <c r="L20" s="1"/>
      <c r="M20" s="1"/>
      <c r="N20" s="1"/>
      <c r="O20" s="1"/>
      <c r="P20" s="1"/>
      <c r="Q20" s="1"/>
      <c r="R20" s="1"/>
      <c r="S20" s="13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3"/>
      <c r="W21" s="1"/>
      <c r="X21" s="1"/>
      <c r="Y21" s="1"/>
      <c r="Z21" s="1"/>
    </row>
    <row r="22" ht="15.75" customHeight="1">
      <c r="A22" s="1"/>
      <c r="B22" s="1"/>
      <c r="C22" s="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"/>
      <c r="X22" s="1"/>
      <c r="Y22" s="1"/>
      <c r="Z22" s="1"/>
    </row>
    <row r="23" ht="15.75" customHeight="1">
      <c r="A23" s="1"/>
      <c r="B23" s="1"/>
      <c r="C23" s="1"/>
      <c r="D23" s="1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32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33" t="s">
        <v>30</v>
      </c>
      <c r="C39" s="34"/>
      <c r="D39" s="3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 t="s">
        <v>31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hidden="1" customHeight="1">
      <c r="A69" s="1"/>
      <c r="B69" s="1" t="s">
        <v>32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hidden="1" customHeight="1">
      <c r="A70" s="1"/>
      <c r="B70" s="1" t="s">
        <v>33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hidden="1" customHeight="1">
      <c r="A71" s="1"/>
      <c r="B71" s="1" t="s">
        <v>34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hidden="1" customHeight="1">
      <c r="A72" s="1"/>
      <c r="B72" s="1" t="s">
        <v>35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hidden="1" customHeight="1">
      <c r="A73" s="1"/>
      <c r="B73" s="1" t="s">
        <v>15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hidden="1" customHeight="1">
      <c r="A74" s="1"/>
      <c r="B74" s="1" t="s">
        <v>36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hidden="1" customHeight="1">
      <c r="A75" s="1"/>
      <c r="B75" s="1" t="s">
        <v>37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hidden="1" customHeight="1">
      <c r="A76" s="1"/>
      <c r="B76" s="1" t="s">
        <v>38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6">
    <mergeCell ref="G4:H7"/>
    <mergeCell ref="M5:Q5"/>
    <mergeCell ref="M6:Q6"/>
    <mergeCell ref="M7:Q7"/>
    <mergeCell ref="M8:Q8"/>
    <mergeCell ref="M10:Q10"/>
    <mergeCell ref="M11:Q11"/>
    <mergeCell ref="G20:J20"/>
    <mergeCell ref="B24:N36"/>
    <mergeCell ref="G13:J13"/>
    <mergeCell ref="G14:J14"/>
    <mergeCell ref="G15:J15"/>
    <mergeCell ref="G16:J16"/>
    <mergeCell ref="G17:J17"/>
    <mergeCell ref="G18:J18"/>
    <mergeCell ref="G19:J19"/>
  </mergeCells>
  <dataValidations>
    <dataValidation type="list" allowBlank="1" showErrorMessage="1" sqref="K8">
      <formula1>$B$69:$B$76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1" width="3.86"/>
    <col customWidth="1" min="2" max="2" width="3.14"/>
    <col customWidth="1" min="3" max="3" width="19.86"/>
    <col customWidth="1" min="4" max="4" width="22.14"/>
    <col customWidth="1" min="5" max="5" width="12.14"/>
    <col customWidth="1" min="6" max="6" width="23.43"/>
    <col customWidth="1" min="7" max="7" width="12.86"/>
    <col customWidth="1" min="8" max="8" width="12.71"/>
    <col customWidth="1" min="9" max="9" width="12.14"/>
    <col customWidth="1" min="10" max="10" width="19.43"/>
    <col customWidth="1" min="11" max="11" width="14.71"/>
    <col customWidth="1" min="12" max="18" width="12.14"/>
    <col customWidth="1" min="19" max="19" width="16.29"/>
    <col customWidth="1" min="20" max="22" width="12.14"/>
    <col customWidth="1" min="23" max="23" width="28.86"/>
    <col customWidth="1" min="24" max="26" width="12.14"/>
    <col customWidth="1" min="27" max="27" width="24.29"/>
    <col customWidth="1" min="28" max="123" width="12.14"/>
    <col customWidth="1" min="124" max="124" width="12.86"/>
    <col customWidth="1" min="125" max="136" width="12.14"/>
  </cols>
  <sheetData>
    <row r="1" ht="15.75" customHeight="1">
      <c r="A1" s="1"/>
      <c r="B1" s="82"/>
      <c r="C1" s="303" t="s">
        <v>208</v>
      </c>
      <c r="D1" s="82"/>
      <c r="E1" s="82">
        <v>1.0</v>
      </c>
      <c r="F1" s="82">
        <f t="shared" ref="F1:EF1" si="1">E1+1</f>
        <v>2</v>
      </c>
      <c r="G1" s="82">
        <f t="shared" si="1"/>
        <v>3</v>
      </c>
      <c r="H1" s="82">
        <f t="shared" si="1"/>
        <v>4</v>
      </c>
      <c r="I1" s="82">
        <f t="shared" si="1"/>
        <v>5</v>
      </c>
      <c r="J1" s="82">
        <f t="shared" si="1"/>
        <v>6</v>
      </c>
      <c r="K1" s="82">
        <f t="shared" si="1"/>
        <v>7</v>
      </c>
      <c r="L1" s="82">
        <f t="shared" si="1"/>
        <v>8</v>
      </c>
      <c r="M1" s="82">
        <f t="shared" si="1"/>
        <v>9</v>
      </c>
      <c r="N1" s="82">
        <f t="shared" si="1"/>
        <v>10</v>
      </c>
      <c r="O1" s="82">
        <f t="shared" si="1"/>
        <v>11</v>
      </c>
      <c r="P1" s="82">
        <f t="shared" si="1"/>
        <v>12</v>
      </c>
      <c r="Q1" s="82">
        <f t="shared" si="1"/>
        <v>13</v>
      </c>
      <c r="R1" s="82">
        <f t="shared" si="1"/>
        <v>14</v>
      </c>
      <c r="S1" s="82">
        <f t="shared" si="1"/>
        <v>15</v>
      </c>
      <c r="T1" s="82">
        <f t="shared" si="1"/>
        <v>16</v>
      </c>
      <c r="U1" s="82">
        <f t="shared" si="1"/>
        <v>17</v>
      </c>
      <c r="V1" s="82">
        <f t="shared" si="1"/>
        <v>18</v>
      </c>
      <c r="W1" s="82">
        <f t="shared" si="1"/>
        <v>19</v>
      </c>
      <c r="X1" s="82">
        <f t="shared" si="1"/>
        <v>20</v>
      </c>
      <c r="Y1" s="82">
        <f t="shared" si="1"/>
        <v>21</v>
      </c>
      <c r="Z1" s="82">
        <f t="shared" si="1"/>
        <v>22</v>
      </c>
      <c r="AA1" s="82">
        <f t="shared" si="1"/>
        <v>23</v>
      </c>
      <c r="AB1" s="82">
        <f t="shared" si="1"/>
        <v>24</v>
      </c>
      <c r="AC1" s="82">
        <f t="shared" si="1"/>
        <v>25</v>
      </c>
      <c r="AD1" s="82">
        <f t="shared" si="1"/>
        <v>26</v>
      </c>
      <c r="AE1" s="82">
        <f t="shared" si="1"/>
        <v>27</v>
      </c>
      <c r="AF1" s="82">
        <f t="shared" si="1"/>
        <v>28</v>
      </c>
      <c r="AG1" s="82">
        <f t="shared" si="1"/>
        <v>29</v>
      </c>
      <c r="AH1" s="82">
        <f t="shared" si="1"/>
        <v>30</v>
      </c>
      <c r="AI1" s="82">
        <f t="shared" si="1"/>
        <v>31</v>
      </c>
      <c r="AJ1" s="82">
        <f t="shared" si="1"/>
        <v>32</v>
      </c>
      <c r="AK1" s="82">
        <f t="shared" si="1"/>
        <v>33</v>
      </c>
      <c r="AL1" s="82">
        <f t="shared" si="1"/>
        <v>34</v>
      </c>
      <c r="AM1" s="82">
        <f t="shared" si="1"/>
        <v>35</v>
      </c>
      <c r="AN1" s="82">
        <f t="shared" si="1"/>
        <v>36</v>
      </c>
      <c r="AO1" s="82">
        <f t="shared" si="1"/>
        <v>37</v>
      </c>
      <c r="AP1" s="82">
        <f t="shared" si="1"/>
        <v>38</v>
      </c>
      <c r="AQ1" s="82">
        <f t="shared" si="1"/>
        <v>39</v>
      </c>
      <c r="AR1" s="82">
        <f t="shared" si="1"/>
        <v>40</v>
      </c>
      <c r="AS1" s="82">
        <f t="shared" si="1"/>
        <v>41</v>
      </c>
      <c r="AT1" s="82">
        <f t="shared" si="1"/>
        <v>42</v>
      </c>
      <c r="AU1" s="82">
        <f t="shared" si="1"/>
        <v>43</v>
      </c>
      <c r="AV1" s="82">
        <f t="shared" si="1"/>
        <v>44</v>
      </c>
      <c r="AW1" s="82">
        <f t="shared" si="1"/>
        <v>45</v>
      </c>
      <c r="AX1" s="82">
        <f t="shared" si="1"/>
        <v>46</v>
      </c>
      <c r="AY1" s="82">
        <f t="shared" si="1"/>
        <v>47</v>
      </c>
      <c r="AZ1" s="82">
        <f t="shared" si="1"/>
        <v>48</v>
      </c>
      <c r="BA1" s="82">
        <f t="shared" si="1"/>
        <v>49</v>
      </c>
      <c r="BB1" s="82">
        <f t="shared" si="1"/>
        <v>50</v>
      </c>
      <c r="BC1" s="82">
        <f t="shared" si="1"/>
        <v>51</v>
      </c>
      <c r="BD1" s="82">
        <f t="shared" si="1"/>
        <v>52</v>
      </c>
      <c r="BE1" s="82">
        <f t="shared" si="1"/>
        <v>53</v>
      </c>
      <c r="BF1" s="82">
        <f t="shared" si="1"/>
        <v>54</v>
      </c>
      <c r="BG1" s="82">
        <f t="shared" si="1"/>
        <v>55</v>
      </c>
      <c r="BH1" s="82">
        <f t="shared" si="1"/>
        <v>56</v>
      </c>
      <c r="BI1" s="82">
        <f t="shared" si="1"/>
        <v>57</v>
      </c>
      <c r="BJ1" s="82">
        <f t="shared" si="1"/>
        <v>58</v>
      </c>
      <c r="BK1" s="82">
        <f t="shared" si="1"/>
        <v>59</v>
      </c>
      <c r="BL1" s="82">
        <f t="shared" si="1"/>
        <v>60</v>
      </c>
      <c r="BM1" s="82">
        <f t="shared" si="1"/>
        <v>61</v>
      </c>
      <c r="BN1" s="82">
        <f t="shared" si="1"/>
        <v>62</v>
      </c>
      <c r="BO1" s="82">
        <f t="shared" si="1"/>
        <v>63</v>
      </c>
      <c r="BP1" s="82">
        <f t="shared" si="1"/>
        <v>64</v>
      </c>
      <c r="BQ1" s="82">
        <f t="shared" si="1"/>
        <v>65</v>
      </c>
      <c r="BR1" s="82">
        <f t="shared" si="1"/>
        <v>66</v>
      </c>
      <c r="BS1" s="82">
        <f t="shared" si="1"/>
        <v>67</v>
      </c>
      <c r="BT1" s="82">
        <f t="shared" si="1"/>
        <v>68</v>
      </c>
      <c r="BU1" s="82">
        <f t="shared" si="1"/>
        <v>69</v>
      </c>
      <c r="BV1" s="82">
        <f t="shared" si="1"/>
        <v>70</v>
      </c>
      <c r="BW1" s="82">
        <f t="shared" si="1"/>
        <v>71</v>
      </c>
      <c r="BX1" s="82">
        <f t="shared" si="1"/>
        <v>72</v>
      </c>
      <c r="BY1" s="82">
        <f t="shared" si="1"/>
        <v>73</v>
      </c>
      <c r="BZ1" s="82">
        <f t="shared" si="1"/>
        <v>74</v>
      </c>
      <c r="CA1" s="82">
        <f t="shared" si="1"/>
        <v>75</v>
      </c>
      <c r="CB1" s="82">
        <f t="shared" si="1"/>
        <v>76</v>
      </c>
      <c r="CC1" s="82">
        <f t="shared" si="1"/>
        <v>77</v>
      </c>
      <c r="CD1" s="82">
        <f t="shared" si="1"/>
        <v>78</v>
      </c>
      <c r="CE1" s="82">
        <f t="shared" si="1"/>
        <v>79</v>
      </c>
      <c r="CF1" s="82">
        <f t="shared" si="1"/>
        <v>80</v>
      </c>
      <c r="CG1" s="82">
        <f t="shared" si="1"/>
        <v>81</v>
      </c>
      <c r="CH1" s="82">
        <f t="shared" si="1"/>
        <v>82</v>
      </c>
      <c r="CI1" s="82">
        <f t="shared" si="1"/>
        <v>83</v>
      </c>
      <c r="CJ1" s="82">
        <f t="shared" si="1"/>
        <v>84</v>
      </c>
      <c r="CK1" s="82">
        <f t="shared" si="1"/>
        <v>85</v>
      </c>
      <c r="CL1" s="82">
        <f t="shared" si="1"/>
        <v>86</v>
      </c>
      <c r="CM1" s="82">
        <f t="shared" si="1"/>
        <v>87</v>
      </c>
      <c r="CN1" s="82">
        <f t="shared" si="1"/>
        <v>88</v>
      </c>
      <c r="CO1" s="82">
        <f t="shared" si="1"/>
        <v>89</v>
      </c>
      <c r="CP1" s="82">
        <f t="shared" si="1"/>
        <v>90</v>
      </c>
      <c r="CQ1" s="82">
        <f t="shared" si="1"/>
        <v>91</v>
      </c>
      <c r="CR1" s="82">
        <f t="shared" si="1"/>
        <v>92</v>
      </c>
      <c r="CS1" s="82">
        <f t="shared" si="1"/>
        <v>93</v>
      </c>
      <c r="CT1" s="82">
        <f t="shared" si="1"/>
        <v>94</v>
      </c>
      <c r="CU1" s="82">
        <f t="shared" si="1"/>
        <v>95</v>
      </c>
      <c r="CV1" s="82">
        <f t="shared" si="1"/>
        <v>96</v>
      </c>
      <c r="CW1" s="82">
        <f t="shared" si="1"/>
        <v>97</v>
      </c>
      <c r="CX1" s="82">
        <f t="shared" si="1"/>
        <v>98</v>
      </c>
      <c r="CY1" s="82">
        <f t="shared" si="1"/>
        <v>99</v>
      </c>
      <c r="CZ1" s="82">
        <f t="shared" si="1"/>
        <v>100</v>
      </c>
      <c r="DA1" s="82">
        <f t="shared" si="1"/>
        <v>101</v>
      </c>
      <c r="DB1" s="82">
        <f t="shared" si="1"/>
        <v>102</v>
      </c>
      <c r="DC1" s="82">
        <f t="shared" si="1"/>
        <v>103</v>
      </c>
      <c r="DD1" s="82">
        <f t="shared" si="1"/>
        <v>104</v>
      </c>
      <c r="DE1" s="82">
        <f t="shared" si="1"/>
        <v>105</v>
      </c>
      <c r="DF1" s="82">
        <f t="shared" si="1"/>
        <v>106</v>
      </c>
      <c r="DG1" s="82">
        <f t="shared" si="1"/>
        <v>107</v>
      </c>
      <c r="DH1" s="82">
        <f t="shared" si="1"/>
        <v>108</v>
      </c>
      <c r="DI1" s="82">
        <f t="shared" si="1"/>
        <v>109</v>
      </c>
      <c r="DJ1" s="82">
        <f t="shared" si="1"/>
        <v>110</v>
      </c>
      <c r="DK1" s="82">
        <f t="shared" si="1"/>
        <v>111</v>
      </c>
      <c r="DL1" s="82">
        <f t="shared" si="1"/>
        <v>112</v>
      </c>
      <c r="DM1" s="82">
        <f t="shared" si="1"/>
        <v>113</v>
      </c>
      <c r="DN1" s="82">
        <f t="shared" si="1"/>
        <v>114</v>
      </c>
      <c r="DO1" s="82">
        <f t="shared" si="1"/>
        <v>115</v>
      </c>
      <c r="DP1" s="82">
        <f t="shared" si="1"/>
        <v>116</v>
      </c>
      <c r="DQ1" s="82">
        <f t="shared" si="1"/>
        <v>117</v>
      </c>
      <c r="DR1" s="82">
        <f t="shared" si="1"/>
        <v>118</v>
      </c>
      <c r="DS1" s="82">
        <f t="shared" si="1"/>
        <v>119</v>
      </c>
      <c r="DT1" s="82">
        <f t="shared" si="1"/>
        <v>120</v>
      </c>
      <c r="DU1" s="82">
        <f t="shared" si="1"/>
        <v>121</v>
      </c>
      <c r="DV1" s="82">
        <f t="shared" si="1"/>
        <v>122</v>
      </c>
      <c r="DW1" s="82">
        <f t="shared" si="1"/>
        <v>123</v>
      </c>
      <c r="DX1" s="82">
        <f t="shared" si="1"/>
        <v>124</v>
      </c>
      <c r="DY1" s="82">
        <f t="shared" si="1"/>
        <v>125</v>
      </c>
      <c r="DZ1" s="82">
        <f t="shared" si="1"/>
        <v>126</v>
      </c>
      <c r="EA1" s="82">
        <f t="shared" si="1"/>
        <v>127</v>
      </c>
      <c r="EB1" s="82">
        <f t="shared" si="1"/>
        <v>128</v>
      </c>
      <c r="EC1" s="82">
        <f t="shared" si="1"/>
        <v>129</v>
      </c>
      <c r="ED1" s="82">
        <f t="shared" si="1"/>
        <v>130</v>
      </c>
      <c r="EE1" s="82">
        <f t="shared" si="1"/>
        <v>131</v>
      </c>
      <c r="EF1" s="82">
        <f t="shared" si="1"/>
        <v>132</v>
      </c>
    </row>
    <row r="2" ht="15.75" customHeight="1">
      <c r="A2" s="1"/>
      <c r="B2" s="82"/>
      <c r="C2" s="303" t="s">
        <v>153</v>
      </c>
      <c r="D2" s="82"/>
      <c r="E2" s="82">
        <f t="shared" ref="E2:EF2" si="2">ROUNDUP(E1/12,0)</f>
        <v>1</v>
      </c>
      <c r="F2" s="82">
        <f t="shared" si="2"/>
        <v>1</v>
      </c>
      <c r="G2" s="82">
        <f t="shared" si="2"/>
        <v>1</v>
      </c>
      <c r="H2" s="82">
        <f t="shared" si="2"/>
        <v>1</v>
      </c>
      <c r="I2" s="82">
        <f t="shared" si="2"/>
        <v>1</v>
      </c>
      <c r="J2" s="82">
        <f t="shared" si="2"/>
        <v>1</v>
      </c>
      <c r="K2" s="82">
        <f t="shared" si="2"/>
        <v>1</v>
      </c>
      <c r="L2" s="82">
        <f t="shared" si="2"/>
        <v>1</v>
      </c>
      <c r="M2" s="82">
        <f t="shared" si="2"/>
        <v>1</v>
      </c>
      <c r="N2" s="82">
        <f t="shared" si="2"/>
        <v>1</v>
      </c>
      <c r="O2" s="82">
        <f t="shared" si="2"/>
        <v>1</v>
      </c>
      <c r="P2" s="82">
        <f t="shared" si="2"/>
        <v>1</v>
      </c>
      <c r="Q2" s="82">
        <f t="shared" si="2"/>
        <v>2</v>
      </c>
      <c r="R2" s="82">
        <f t="shared" si="2"/>
        <v>2</v>
      </c>
      <c r="S2" s="82">
        <f t="shared" si="2"/>
        <v>2</v>
      </c>
      <c r="T2" s="82">
        <f t="shared" si="2"/>
        <v>2</v>
      </c>
      <c r="U2" s="82">
        <f t="shared" si="2"/>
        <v>2</v>
      </c>
      <c r="V2" s="82">
        <f t="shared" si="2"/>
        <v>2</v>
      </c>
      <c r="W2" s="82">
        <f t="shared" si="2"/>
        <v>2</v>
      </c>
      <c r="X2" s="82">
        <f t="shared" si="2"/>
        <v>2</v>
      </c>
      <c r="Y2" s="82">
        <f t="shared" si="2"/>
        <v>2</v>
      </c>
      <c r="Z2" s="82">
        <f t="shared" si="2"/>
        <v>2</v>
      </c>
      <c r="AA2" s="82">
        <f t="shared" si="2"/>
        <v>2</v>
      </c>
      <c r="AB2" s="82">
        <f t="shared" si="2"/>
        <v>2</v>
      </c>
      <c r="AC2" s="82">
        <f t="shared" si="2"/>
        <v>3</v>
      </c>
      <c r="AD2" s="82">
        <f t="shared" si="2"/>
        <v>3</v>
      </c>
      <c r="AE2" s="82">
        <f t="shared" si="2"/>
        <v>3</v>
      </c>
      <c r="AF2" s="82">
        <f t="shared" si="2"/>
        <v>3</v>
      </c>
      <c r="AG2" s="82">
        <f t="shared" si="2"/>
        <v>3</v>
      </c>
      <c r="AH2" s="82">
        <f t="shared" si="2"/>
        <v>3</v>
      </c>
      <c r="AI2" s="82">
        <f t="shared" si="2"/>
        <v>3</v>
      </c>
      <c r="AJ2" s="82">
        <f t="shared" si="2"/>
        <v>3</v>
      </c>
      <c r="AK2" s="82">
        <f t="shared" si="2"/>
        <v>3</v>
      </c>
      <c r="AL2" s="82">
        <f t="shared" si="2"/>
        <v>3</v>
      </c>
      <c r="AM2" s="82">
        <f t="shared" si="2"/>
        <v>3</v>
      </c>
      <c r="AN2" s="82">
        <f t="shared" si="2"/>
        <v>3</v>
      </c>
      <c r="AO2" s="82">
        <f t="shared" si="2"/>
        <v>4</v>
      </c>
      <c r="AP2" s="82">
        <f t="shared" si="2"/>
        <v>4</v>
      </c>
      <c r="AQ2" s="82">
        <f t="shared" si="2"/>
        <v>4</v>
      </c>
      <c r="AR2" s="82">
        <f t="shared" si="2"/>
        <v>4</v>
      </c>
      <c r="AS2" s="82">
        <f t="shared" si="2"/>
        <v>4</v>
      </c>
      <c r="AT2" s="82">
        <f t="shared" si="2"/>
        <v>4</v>
      </c>
      <c r="AU2" s="82">
        <f t="shared" si="2"/>
        <v>4</v>
      </c>
      <c r="AV2" s="82">
        <f t="shared" si="2"/>
        <v>4</v>
      </c>
      <c r="AW2" s="82">
        <f t="shared" si="2"/>
        <v>4</v>
      </c>
      <c r="AX2" s="82">
        <f t="shared" si="2"/>
        <v>4</v>
      </c>
      <c r="AY2" s="82">
        <f t="shared" si="2"/>
        <v>4</v>
      </c>
      <c r="AZ2" s="82">
        <f t="shared" si="2"/>
        <v>4</v>
      </c>
      <c r="BA2" s="82">
        <f t="shared" si="2"/>
        <v>5</v>
      </c>
      <c r="BB2" s="82">
        <f t="shared" si="2"/>
        <v>5</v>
      </c>
      <c r="BC2" s="82">
        <f t="shared" si="2"/>
        <v>5</v>
      </c>
      <c r="BD2" s="82">
        <f t="shared" si="2"/>
        <v>5</v>
      </c>
      <c r="BE2" s="82">
        <f t="shared" si="2"/>
        <v>5</v>
      </c>
      <c r="BF2" s="82">
        <f t="shared" si="2"/>
        <v>5</v>
      </c>
      <c r="BG2" s="82">
        <f t="shared" si="2"/>
        <v>5</v>
      </c>
      <c r="BH2" s="82">
        <f t="shared" si="2"/>
        <v>5</v>
      </c>
      <c r="BI2" s="82">
        <f t="shared" si="2"/>
        <v>5</v>
      </c>
      <c r="BJ2" s="82">
        <f t="shared" si="2"/>
        <v>5</v>
      </c>
      <c r="BK2" s="82">
        <f t="shared" si="2"/>
        <v>5</v>
      </c>
      <c r="BL2" s="82">
        <f t="shared" si="2"/>
        <v>5</v>
      </c>
      <c r="BM2" s="82">
        <f t="shared" si="2"/>
        <v>6</v>
      </c>
      <c r="BN2" s="82">
        <f t="shared" si="2"/>
        <v>6</v>
      </c>
      <c r="BO2" s="82">
        <f t="shared" si="2"/>
        <v>6</v>
      </c>
      <c r="BP2" s="82">
        <f t="shared" si="2"/>
        <v>6</v>
      </c>
      <c r="BQ2" s="82">
        <f t="shared" si="2"/>
        <v>6</v>
      </c>
      <c r="BR2" s="82">
        <f t="shared" si="2"/>
        <v>6</v>
      </c>
      <c r="BS2" s="82">
        <f t="shared" si="2"/>
        <v>6</v>
      </c>
      <c r="BT2" s="82">
        <f t="shared" si="2"/>
        <v>6</v>
      </c>
      <c r="BU2" s="82">
        <f t="shared" si="2"/>
        <v>6</v>
      </c>
      <c r="BV2" s="82">
        <f t="shared" si="2"/>
        <v>6</v>
      </c>
      <c r="BW2" s="82">
        <f t="shared" si="2"/>
        <v>6</v>
      </c>
      <c r="BX2" s="82">
        <f t="shared" si="2"/>
        <v>6</v>
      </c>
      <c r="BY2" s="82">
        <f t="shared" si="2"/>
        <v>7</v>
      </c>
      <c r="BZ2" s="82">
        <f t="shared" si="2"/>
        <v>7</v>
      </c>
      <c r="CA2" s="82">
        <f t="shared" si="2"/>
        <v>7</v>
      </c>
      <c r="CB2" s="82">
        <f t="shared" si="2"/>
        <v>7</v>
      </c>
      <c r="CC2" s="82">
        <f t="shared" si="2"/>
        <v>7</v>
      </c>
      <c r="CD2" s="82">
        <f t="shared" si="2"/>
        <v>7</v>
      </c>
      <c r="CE2" s="82">
        <f t="shared" si="2"/>
        <v>7</v>
      </c>
      <c r="CF2" s="82">
        <f t="shared" si="2"/>
        <v>7</v>
      </c>
      <c r="CG2" s="82">
        <f t="shared" si="2"/>
        <v>7</v>
      </c>
      <c r="CH2" s="82">
        <f t="shared" si="2"/>
        <v>7</v>
      </c>
      <c r="CI2" s="82">
        <f t="shared" si="2"/>
        <v>7</v>
      </c>
      <c r="CJ2" s="82">
        <f t="shared" si="2"/>
        <v>7</v>
      </c>
      <c r="CK2" s="82">
        <f t="shared" si="2"/>
        <v>8</v>
      </c>
      <c r="CL2" s="82">
        <f t="shared" si="2"/>
        <v>8</v>
      </c>
      <c r="CM2" s="82">
        <f t="shared" si="2"/>
        <v>8</v>
      </c>
      <c r="CN2" s="82">
        <f t="shared" si="2"/>
        <v>8</v>
      </c>
      <c r="CO2" s="82">
        <f t="shared" si="2"/>
        <v>8</v>
      </c>
      <c r="CP2" s="82">
        <f t="shared" si="2"/>
        <v>8</v>
      </c>
      <c r="CQ2" s="82">
        <f t="shared" si="2"/>
        <v>8</v>
      </c>
      <c r="CR2" s="82">
        <f t="shared" si="2"/>
        <v>8</v>
      </c>
      <c r="CS2" s="82">
        <f t="shared" si="2"/>
        <v>8</v>
      </c>
      <c r="CT2" s="82">
        <f t="shared" si="2"/>
        <v>8</v>
      </c>
      <c r="CU2" s="82">
        <f t="shared" si="2"/>
        <v>8</v>
      </c>
      <c r="CV2" s="82">
        <f t="shared" si="2"/>
        <v>8</v>
      </c>
      <c r="CW2" s="82">
        <f t="shared" si="2"/>
        <v>9</v>
      </c>
      <c r="CX2" s="82">
        <f t="shared" si="2"/>
        <v>9</v>
      </c>
      <c r="CY2" s="82">
        <f t="shared" si="2"/>
        <v>9</v>
      </c>
      <c r="CZ2" s="82">
        <f t="shared" si="2"/>
        <v>9</v>
      </c>
      <c r="DA2" s="82">
        <f t="shared" si="2"/>
        <v>9</v>
      </c>
      <c r="DB2" s="82">
        <f t="shared" si="2"/>
        <v>9</v>
      </c>
      <c r="DC2" s="82">
        <f t="shared" si="2"/>
        <v>9</v>
      </c>
      <c r="DD2" s="82">
        <f t="shared" si="2"/>
        <v>9</v>
      </c>
      <c r="DE2" s="82">
        <f t="shared" si="2"/>
        <v>9</v>
      </c>
      <c r="DF2" s="82">
        <f t="shared" si="2"/>
        <v>9</v>
      </c>
      <c r="DG2" s="82">
        <f t="shared" si="2"/>
        <v>9</v>
      </c>
      <c r="DH2" s="82">
        <f t="shared" si="2"/>
        <v>9</v>
      </c>
      <c r="DI2" s="82">
        <f t="shared" si="2"/>
        <v>10</v>
      </c>
      <c r="DJ2" s="82">
        <f t="shared" si="2"/>
        <v>10</v>
      </c>
      <c r="DK2" s="82">
        <f t="shared" si="2"/>
        <v>10</v>
      </c>
      <c r="DL2" s="82">
        <f t="shared" si="2"/>
        <v>10</v>
      </c>
      <c r="DM2" s="82">
        <f t="shared" si="2"/>
        <v>10</v>
      </c>
      <c r="DN2" s="82">
        <f t="shared" si="2"/>
        <v>10</v>
      </c>
      <c r="DO2" s="82">
        <f t="shared" si="2"/>
        <v>10</v>
      </c>
      <c r="DP2" s="82">
        <f t="shared" si="2"/>
        <v>10</v>
      </c>
      <c r="DQ2" s="82">
        <f t="shared" si="2"/>
        <v>10</v>
      </c>
      <c r="DR2" s="82">
        <f t="shared" si="2"/>
        <v>10</v>
      </c>
      <c r="DS2" s="82">
        <f t="shared" si="2"/>
        <v>10</v>
      </c>
      <c r="DT2" s="82">
        <f t="shared" si="2"/>
        <v>10</v>
      </c>
      <c r="DU2" s="82">
        <f t="shared" si="2"/>
        <v>11</v>
      </c>
      <c r="DV2" s="82">
        <f t="shared" si="2"/>
        <v>11</v>
      </c>
      <c r="DW2" s="82">
        <f t="shared" si="2"/>
        <v>11</v>
      </c>
      <c r="DX2" s="82">
        <f t="shared" si="2"/>
        <v>11</v>
      </c>
      <c r="DY2" s="82">
        <f t="shared" si="2"/>
        <v>11</v>
      </c>
      <c r="DZ2" s="82">
        <f t="shared" si="2"/>
        <v>11</v>
      </c>
      <c r="EA2" s="82">
        <f t="shared" si="2"/>
        <v>11</v>
      </c>
      <c r="EB2" s="301">
        <f t="shared" si="2"/>
        <v>11</v>
      </c>
      <c r="EC2" s="82">
        <f t="shared" si="2"/>
        <v>11</v>
      </c>
      <c r="ED2" s="82">
        <f t="shared" si="2"/>
        <v>11</v>
      </c>
      <c r="EE2" s="82">
        <f t="shared" si="2"/>
        <v>11</v>
      </c>
      <c r="EF2" s="302">
        <f t="shared" si="2"/>
        <v>11</v>
      </c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</row>
    <row r="4" ht="15.75" customHeight="1">
      <c r="A4" s="1"/>
      <c r="B4" s="1"/>
      <c r="C4" s="1"/>
      <c r="D4" s="1" t="s">
        <v>81</v>
      </c>
      <c r="E4" s="50">
        <f>'1103 s. Euclid'!D21+'308 e. Armory'!D21+'401 e. Chalmers'!D21+'102 e. Gregory'!D21</f>
        <v>293392.8425</v>
      </c>
      <c r="F4" s="50">
        <f>'1103 s. Euclid'!E21+'308 e. Armory'!E21+'401 e. Chalmers'!E21+'102 e. Gregory'!E21</f>
        <v>293392.8425</v>
      </c>
      <c r="G4" s="50">
        <f>'1103 s. Euclid'!F21+'308 e. Armory'!F21+'401 e. Chalmers'!F21+'102 e. Gregory'!F21</f>
        <v>293392.8425</v>
      </c>
      <c r="H4" s="50">
        <f>'1103 s. Euclid'!G21+'308 e. Armory'!G21+'401 e. Chalmers'!G21+'102 e. Gregory'!G21</f>
        <v>293392.8425</v>
      </c>
      <c r="I4" s="50">
        <f>'1103 s. Euclid'!H21+'308 e. Armory'!H21+'401 e. Chalmers'!H21+'102 e. Gregory'!H21</f>
        <v>293392.8425</v>
      </c>
      <c r="J4" s="50">
        <f>'1103 s. Euclid'!I21+'308 e. Armory'!I21+'401 e. Chalmers'!I21+'102 e. Gregory'!I21</f>
        <v>293392.8425</v>
      </c>
      <c r="K4" s="50">
        <f>'1103 s. Euclid'!J21+'308 e. Armory'!J21+'401 e. Chalmers'!J21+'102 e. Gregory'!J21</f>
        <v>293392.8425</v>
      </c>
      <c r="L4" s="50">
        <f>'1103 s. Euclid'!K21+'308 e. Armory'!K21+'401 e. Chalmers'!K21+'102 e. Gregory'!K21</f>
        <v>293392.8425</v>
      </c>
      <c r="M4" s="50">
        <f>'1103 s. Euclid'!L21+'308 e. Armory'!L21+'401 e. Chalmers'!L21+'102 e. Gregory'!L21</f>
        <v>293392.8425</v>
      </c>
      <c r="N4" s="50">
        <f>'1103 s. Euclid'!M21+'308 e. Armory'!M21+'401 e. Chalmers'!M21+'102 e. Gregory'!M21</f>
        <v>293392.8425</v>
      </c>
      <c r="O4" s="50">
        <f>'1103 s. Euclid'!N21+'308 e. Armory'!N21+'401 e. Chalmers'!N21+'102 e. Gregory'!N21</f>
        <v>293392.8425</v>
      </c>
      <c r="P4" s="50">
        <f>'1103 s. Euclid'!O21+'308 e. Armory'!O21+'401 e. Chalmers'!O21+'102 e. Gregory'!O21</f>
        <v>293392.8425</v>
      </c>
      <c r="Q4" s="50">
        <f>'1103 s. Euclid'!P21+'308 e. Armory'!P21+'401 e. Chalmers'!P21+'102 e. Gregory'!P21</f>
        <v>308438.0914</v>
      </c>
      <c r="R4" s="50">
        <f>'1103 s. Euclid'!Q21+'308 e. Armory'!Q21+'401 e. Chalmers'!Q21+'102 e. Gregory'!Q21</f>
        <v>308438.0914</v>
      </c>
      <c r="S4" s="50">
        <f>'1103 s. Euclid'!R21+'308 e. Armory'!R21+'401 e. Chalmers'!R21+'102 e. Gregory'!R21</f>
        <v>308438.0914</v>
      </c>
      <c r="T4" s="50">
        <f>'1103 s. Euclid'!S21+'308 e. Armory'!S21+'401 e. Chalmers'!S21+'102 e. Gregory'!S21</f>
        <v>308438.0914</v>
      </c>
      <c r="U4" s="50">
        <f>'1103 s. Euclid'!T21+'308 e. Armory'!T21+'401 e. Chalmers'!T21+'102 e. Gregory'!T21</f>
        <v>308438.0914</v>
      </c>
      <c r="V4" s="50">
        <f>'1103 s. Euclid'!U21+'308 e. Armory'!U21+'401 e. Chalmers'!U21+'102 e. Gregory'!U21</f>
        <v>308438.0914</v>
      </c>
      <c r="W4" s="50">
        <f>'1103 s. Euclid'!V21+'308 e. Armory'!V21+'401 e. Chalmers'!V21+'102 e. Gregory'!V21</f>
        <v>308438.0914</v>
      </c>
      <c r="X4" s="50">
        <f>'1103 s. Euclid'!W21+'308 e. Armory'!W21+'401 e. Chalmers'!W21+'102 e. Gregory'!W21</f>
        <v>308438.0914</v>
      </c>
      <c r="Y4" s="50">
        <f>'1103 s. Euclid'!X21+'308 e. Armory'!X21+'401 e. Chalmers'!X21+'102 e. Gregory'!X21</f>
        <v>308438.0914</v>
      </c>
      <c r="Z4" s="50">
        <f>'1103 s. Euclid'!Y21+'308 e. Armory'!Y21+'401 e. Chalmers'!Y21+'102 e. Gregory'!Y21</f>
        <v>308438.0914</v>
      </c>
      <c r="AA4" s="50">
        <f>'1103 s. Euclid'!Z21+'308 e. Armory'!Z21+'401 e. Chalmers'!Z21+'102 e. Gregory'!Z21</f>
        <v>308438.0914</v>
      </c>
      <c r="AB4" s="50">
        <f>'1103 s. Euclid'!AA21+'308 e. Armory'!AA21+'401 e. Chalmers'!AA21+'102 e. Gregory'!AA21</f>
        <v>308438.0914</v>
      </c>
      <c r="AC4" s="50">
        <f>'1103 s. Euclid'!AB21+'308 e. Armory'!AB21+'401 e. Chalmers'!AB21+'102 e. Gregory'!AB21</f>
        <v>317691.2342</v>
      </c>
      <c r="AD4" s="50">
        <f>'1103 s. Euclid'!AC21+'308 e. Armory'!AC21+'401 e. Chalmers'!AC21+'102 e. Gregory'!AC21</f>
        <v>317691.2342</v>
      </c>
      <c r="AE4" s="50">
        <f>'1103 s. Euclid'!AD21+'308 e. Armory'!AD21+'401 e. Chalmers'!AD21+'102 e. Gregory'!AD21</f>
        <v>317691.2342</v>
      </c>
      <c r="AF4" s="50">
        <f>'1103 s. Euclid'!AE21+'308 e. Armory'!AE21+'401 e. Chalmers'!AE21+'102 e. Gregory'!AE21</f>
        <v>317691.2342</v>
      </c>
      <c r="AG4" s="50">
        <f>'1103 s. Euclid'!AF21+'308 e. Armory'!AF21+'401 e. Chalmers'!AF21+'102 e. Gregory'!AF21</f>
        <v>317691.2342</v>
      </c>
      <c r="AH4" s="50">
        <f>'1103 s. Euclid'!AG21+'308 e. Armory'!AG21+'401 e. Chalmers'!AG21+'102 e. Gregory'!AG21</f>
        <v>317691.2342</v>
      </c>
      <c r="AI4" s="50">
        <f>'1103 s. Euclid'!AH21+'308 e. Armory'!AH21+'401 e. Chalmers'!AH21+'102 e. Gregory'!AH21</f>
        <v>317691.2342</v>
      </c>
      <c r="AJ4" s="50">
        <f>'1103 s. Euclid'!AI21+'308 e. Armory'!AI21+'401 e. Chalmers'!AI21+'102 e. Gregory'!AI21</f>
        <v>317691.2342</v>
      </c>
      <c r="AK4" s="50">
        <f>'1103 s. Euclid'!AJ21+'308 e. Armory'!AJ21+'401 e. Chalmers'!AJ21+'102 e. Gregory'!AJ21</f>
        <v>317691.2342</v>
      </c>
      <c r="AL4" s="50">
        <f>'1103 s. Euclid'!AK21+'308 e. Armory'!AK21+'401 e. Chalmers'!AK21+'102 e. Gregory'!AK21</f>
        <v>317691.2342</v>
      </c>
      <c r="AM4" s="50">
        <f>'1103 s. Euclid'!AL21+'308 e. Armory'!AL21+'401 e. Chalmers'!AL21+'102 e. Gregory'!AL21</f>
        <v>317691.2342</v>
      </c>
      <c r="AN4" s="50">
        <f>'1103 s. Euclid'!AM21+'308 e. Armory'!AM21+'401 e. Chalmers'!AM21+'102 e. Gregory'!AM21</f>
        <v>317691.2342</v>
      </c>
      <c r="AO4" s="50">
        <f>'1103 s. Euclid'!AN21+'308 e. Armory'!AN21+'401 e. Chalmers'!AN21+'102 e. Gregory'!AN21</f>
        <v>327221.9712</v>
      </c>
      <c r="AP4" s="50">
        <f>'1103 s. Euclid'!AO21+'308 e. Armory'!AO21+'401 e. Chalmers'!AO21+'102 e. Gregory'!AO21</f>
        <v>327221.9712</v>
      </c>
      <c r="AQ4" s="50">
        <f>'1103 s. Euclid'!AP21+'308 e. Armory'!AP21+'401 e. Chalmers'!AP21+'102 e. Gregory'!AP21</f>
        <v>327221.9712</v>
      </c>
      <c r="AR4" s="50">
        <f>'1103 s. Euclid'!AQ21+'308 e. Armory'!AQ21+'401 e. Chalmers'!AQ21+'102 e. Gregory'!AQ21</f>
        <v>327221.9712</v>
      </c>
      <c r="AS4" s="50">
        <f>'1103 s. Euclid'!AR21+'308 e. Armory'!AR21+'401 e. Chalmers'!AR21+'102 e. Gregory'!AR21</f>
        <v>327221.9712</v>
      </c>
      <c r="AT4" s="50">
        <f>'1103 s. Euclid'!AS21+'308 e. Armory'!AS21+'401 e. Chalmers'!AS21+'102 e. Gregory'!AS21</f>
        <v>327221.9712</v>
      </c>
      <c r="AU4" s="50">
        <f>'1103 s. Euclid'!AT21+'308 e. Armory'!AT21+'401 e. Chalmers'!AT21+'102 e. Gregory'!AT21</f>
        <v>327221.9712</v>
      </c>
      <c r="AV4" s="50">
        <f>'1103 s. Euclid'!AU21+'308 e. Armory'!AU21+'401 e. Chalmers'!AU21+'102 e. Gregory'!AU21</f>
        <v>327221.9712</v>
      </c>
      <c r="AW4" s="50">
        <f>'1103 s. Euclid'!AV21+'308 e. Armory'!AV21+'401 e. Chalmers'!AV21+'102 e. Gregory'!AV21</f>
        <v>327221.9712</v>
      </c>
      <c r="AX4" s="50">
        <f>'1103 s. Euclid'!AW21+'308 e. Armory'!AW21+'401 e. Chalmers'!AW21+'102 e. Gregory'!AW21</f>
        <v>327221.9712</v>
      </c>
      <c r="AY4" s="50">
        <f>'1103 s. Euclid'!AX21+'308 e. Armory'!AX21+'401 e. Chalmers'!AX21+'102 e. Gregory'!AX21</f>
        <v>327221.9712</v>
      </c>
      <c r="AZ4" s="50">
        <f>'1103 s. Euclid'!AY21+'308 e. Armory'!AY21+'401 e. Chalmers'!AY21+'102 e. Gregory'!AY21</f>
        <v>327221.9712</v>
      </c>
      <c r="BA4" s="50">
        <f>'1103 s. Euclid'!AZ21+'308 e. Armory'!AZ21+'401 e. Chalmers'!AZ21+'102 e. Gregory'!AZ21</f>
        <v>337038.6304</v>
      </c>
      <c r="BB4" s="50">
        <f>'1103 s. Euclid'!BA21+'308 e. Armory'!BA21+'401 e. Chalmers'!BA21+'102 e. Gregory'!BA21</f>
        <v>337038.6304</v>
      </c>
      <c r="BC4" s="50">
        <f>'1103 s. Euclid'!BB21+'308 e. Armory'!BB21+'401 e. Chalmers'!BB21+'102 e. Gregory'!BB21</f>
        <v>337038.6304</v>
      </c>
      <c r="BD4" s="50">
        <f>'1103 s. Euclid'!BC21+'308 e. Armory'!BC21+'401 e. Chalmers'!BC21+'102 e. Gregory'!BC21</f>
        <v>337038.6304</v>
      </c>
      <c r="BE4" s="50">
        <f>'1103 s. Euclid'!BD21+'308 e. Armory'!BD21+'401 e. Chalmers'!BD21+'102 e. Gregory'!BD21</f>
        <v>337038.6304</v>
      </c>
      <c r="BF4" s="50">
        <f>'1103 s. Euclid'!BE21+'308 e. Armory'!BE21+'401 e. Chalmers'!BE21+'102 e. Gregory'!BE21</f>
        <v>337038.6304</v>
      </c>
      <c r="BG4" s="50">
        <f>'1103 s. Euclid'!BF21+'308 e. Armory'!BF21+'401 e. Chalmers'!BF21+'102 e. Gregory'!BF21</f>
        <v>337038.6304</v>
      </c>
      <c r="BH4" s="50">
        <f>'1103 s. Euclid'!BG21+'308 e. Armory'!BG21+'401 e. Chalmers'!BG21+'102 e. Gregory'!BG21</f>
        <v>337038.6304</v>
      </c>
      <c r="BI4" s="50">
        <f>'1103 s. Euclid'!BH21+'308 e. Armory'!BH21+'401 e. Chalmers'!BH21+'102 e. Gregory'!BH21</f>
        <v>337038.6304</v>
      </c>
      <c r="BJ4" s="50">
        <f>'1103 s. Euclid'!BI21+'308 e. Armory'!BI21+'401 e. Chalmers'!BI21+'102 e. Gregory'!BI21</f>
        <v>337038.6304</v>
      </c>
      <c r="BK4" s="50">
        <f>'1103 s. Euclid'!BJ21+'308 e. Armory'!BJ21+'401 e. Chalmers'!BJ21+'102 e. Gregory'!BJ21</f>
        <v>337038.6304</v>
      </c>
      <c r="BL4" s="50">
        <f>'1103 s. Euclid'!BK21+'308 e. Armory'!BK21+'401 e. Chalmers'!BK21+'102 e. Gregory'!BK21</f>
        <v>337038.6304</v>
      </c>
      <c r="BM4" s="50">
        <f>'1103 s. Euclid'!BL21+'308 e. Armory'!BL21+'401 e. Chalmers'!BL21+'102 e. Gregory'!BL21</f>
        <v>347149.7893</v>
      </c>
      <c r="BN4" s="50">
        <f>'1103 s. Euclid'!BM21+'308 e. Armory'!BM21+'401 e. Chalmers'!BM21+'102 e. Gregory'!BM21</f>
        <v>347149.7893</v>
      </c>
      <c r="BO4" s="50">
        <f>'1103 s. Euclid'!BN21+'308 e. Armory'!BN21+'401 e. Chalmers'!BN21+'102 e. Gregory'!BN21</f>
        <v>347149.7893</v>
      </c>
      <c r="BP4" s="50">
        <f>'1103 s. Euclid'!BO21+'308 e. Armory'!BO21+'401 e. Chalmers'!BO21+'102 e. Gregory'!BO21</f>
        <v>347149.7893</v>
      </c>
      <c r="BQ4" s="50">
        <f>'1103 s. Euclid'!BP21+'308 e. Armory'!BP21+'401 e. Chalmers'!BP21+'102 e. Gregory'!BP21</f>
        <v>347149.7893</v>
      </c>
      <c r="BR4" s="50">
        <f>'1103 s. Euclid'!BQ21+'308 e. Armory'!BQ21+'401 e. Chalmers'!BQ21+'102 e. Gregory'!BQ21</f>
        <v>347149.7893</v>
      </c>
      <c r="BS4" s="50">
        <f>'1103 s. Euclid'!BR21+'308 e. Armory'!BR21+'401 e. Chalmers'!BR21+'102 e. Gregory'!BR21</f>
        <v>347149.7893</v>
      </c>
      <c r="BT4" s="50">
        <f>'1103 s. Euclid'!BS21+'308 e. Armory'!BS21+'401 e. Chalmers'!BS21+'102 e. Gregory'!BS21</f>
        <v>347149.7893</v>
      </c>
      <c r="BU4" s="50">
        <f>'1103 s. Euclid'!BT21+'308 e. Armory'!BT21+'401 e. Chalmers'!BT21+'102 e. Gregory'!BT21</f>
        <v>347149.7893</v>
      </c>
      <c r="BV4" s="50">
        <f>'1103 s. Euclid'!BU21+'308 e. Armory'!BU21+'401 e. Chalmers'!BU21+'102 e. Gregory'!BU21</f>
        <v>347149.7893</v>
      </c>
      <c r="BW4" s="50">
        <f>'1103 s. Euclid'!BV21+'308 e. Armory'!BV21+'401 e. Chalmers'!BV21+'102 e. Gregory'!BV21</f>
        <v>347149.7893</v>
      </c>
      <c r="BX4" s="50">
        <f>'1103 s. Euclid'!BW21+'308 e. Armory'!BW21+'401 e. Chalmers'!BW21+'102 e. Gregory'!BW21</f>
        <v>347149.7893</v>
      </c>
      <c r="BY4" s="50">
        <f>'1103 s. Euclid'!BX21+'308 e. Armory'!BX21+'401 e. Chalmers'!BX21+'102 e. Gregory'!BX21</f>
        <v>357564.2829</v>
      </c>
      <c r="BZ4" s="50">
        <f>'1103 s. Euclid'!BY21+'308 e. Armory'!BY21+'401 e. Chalmers'!BY21+'102 e. Gregory'!BY21</f>
        <v>357564.2829</v>
      </c>
      <c r="CA4" s="50">
        <f>'1103 s. Euclid'!BZ21+'308 e. Armory'!BZ21+'401 e. Chalmers'!BZ21+'102 e. Gregory'!BZ21</f>
        <v>357564.2829</v>
      </c>
      <c r="CB4" s="50">
        <f>'1103 s. Euclid'!CA21+'308 e. Armory'!CA21+'401 e. Chalmers'!CA21+'102 e. Gregory'!CA21</f>
        <v>357564.2829</v>
      </c>
      <c r="CC4" s="50">
        <f>'1103 s. Euclid'!CB21+'308 e. Armory'!CB21+'401 e. Chalmers'!CB21+'102 e. Gregory'!CB21</f>
        <v>357564.2829</v>
      </c>
      <c r="CD4" s="50">
        <f>'1103 s. Euclid'!CC21+'308 e. Armory'!CC21+'401 e. Chalmers'!CC21+'102 e. Gregory'!CC21</f>
        <v>357564.2829</v>
      </c>
      <c r="CE4" s="50">
        <f>'1103 s. Euclid'!CD21+'308 e. Armory'!CD21+'401 e. Chalmers'!CD21+'102 e. Gregory'!CD21</f>
        <v>357564.2829</v>
      </c>
      <c r="CF4" s="50">
        <f>'1103 s. Euclid'!CE21+'308 e. Armory'!CE21+'401 e. Chalmers'!CE21+'102 e. Gregory'!CE21</f>
        <v>357564.2829</v>
      </c>
      <c r="CG4" s="50">
        <f>'1103 s. Euclid'!CF21+'308 e. Armory'!CF21+'401 e. Chalmers'!CF21+'102 e. Gregory'!CF21</f>
        <v>357564.2829</v>
      </c>
      <c r="CH4" s="50">
        <f>'1103 s. Euclid'!CG21+'308 e. Armory'!CG21+'401 e. Chalmers'!CG21+'102 e. Gregory'!CG21</f>
        <v>357564.2829</v>
      </c>
      <c r="CI4" s="50">
        <f>'1103 s. Euclid'!CH21+'308 e. Armory'!CH21+'401 e. Chalmers'!CH21+'102 e. Gregory'!CH21</f>
        <v>357564.2829</v>
      </c>
      <c r="CJ4" s="50">
        <f>'1103 s. Euclid'!CI21+'308 e. Armory'!CI21+'401 e. Chalmers'!CI21+'102 e. Gregory'!CI21</f>
        <v>357564.2829</v>
      </c>
      <c r="CK4" s="50">
        <f>'1103 s. Euclid'!CJ21+'308 e. Armory'!CJ21+'401 e. Chalmers'!CJ21+'102 e. Gregory'!CJ21</f>
        <v>368291.2114</v>
      </c>
      <c r="CL4" s="50">
        <f>'1103 s. Euclid'!CK21+'308 e. Armory'!CK21+'401 e. Chalmers'!CK21+'102 e. Gregory'!CK21</f>
        <v>368291.2114</v>
      </c>
      <c r="CM4" s="50">
        <f>'1103 s. Euclid'!CL21+'308 e. Armory'!CL21+'401 e. Chalmers'!CL21+'102 e. Gregory'!CL21</f>
        <v>368291.2114</v>
      </c>
      <c r="CN4" s="50">
        <f>'1103 s. Euclid'!CM21+'308 e. Armory'!CM21+'401 e. Chalmers'!CM21+'102 e. Gregory'!CM21</f>
        <v>368291.2114</v>
      </c>
      <c r="CO4" s="50">
        <f>'1103 s. Euclid'!CN21+'308 e. Armory'!CN21+'401 e. Chalmers'!CN21+'102 e. Gregory'!CN21</f>
        <v>368291.2114</v>
      </c>
      <c r="CP4" s="50">
        <f>'1103 s. Euclid'!CO21+'308 e. Armory'!CO21+'401 e. Chalmers'!CO21+'102 e. Gregory'!CO21</f>
        <v>368291.2114</v>
      </c>
      <c r="CQ4" s="50">
        <f>'1103 s. Euclid'!CP21+'308 e. Armory'!CP21+'401 e. Chalmers'!CP21+'102 e. Gregory'!CP21</f>
        <v>368291.2114</v>
      </c>
      <c r="CR4" s="50">
        <f>'1103 s. Euclid'!CQ21+'308 e. Armory'!CQ21+'401 e. Chalmers'!CQ21+'102 e. Gregory'!CQ21</f>
        <v>368291.2114</v>
      </c>
      <c r="CS4" s="50">
        <f>'1103 s. Euclid'!CR21+'308 e. Armory'!CR21+'401 e. Chalmers'!CR21+'102 e. Gregory'!CR21</f>
        <v>368291.2114</v>
      </c>
      <c r="CT4" s="50">
        <f>'1103 s. Euclid'!CS21+'308 e. Armory'!CS21+'401 e. Chalmers'!CS21+'102 e. Gregory'!CS21</f>
        <v>368291.2114</v>
      </c>
      <c r="CU4" s="50">
        <f>'1103 s. Euclid'!CT21+'308 e. Armory'!CT21+'401 e. Chalmers'!CT21+'102 e. Gregory'!CT21</f>
        <v>368291.2114</v>
      </c>
      <c r="CV4" s="50">
        <f>'1103 s. Euclid'!CU21+'308 e. Armory'!CU21+'401 e. Chalmers'!CU21+'102 e. Gregory'!CU21</f>
        <v>368291.2114</v>
      </c>
      <c r="CW4" s="50">
        <f>'1103 s. Euclid'!CV21+'308 e. Armory'!CV21+'401 e. Chalmers'!CV21+'102 e. Gregory'!CV21</f>
        <v>379339.9478</v>
      </c>
      <c r="CX4" s="50">
        <f>'1103 s. Euclid'!CW21+'308 e. Armory'!CW21+'401 e. Chalmers'!CW21+'102 e. Gregory'!CW21</f>
        <v>379339.9478</v>
      </c>
      <c r="CY4" s="50">
        <f>'1103 s. Euclid'!CX21+'308 e. Armory'!CX21+'401 e. Chalmers'!CX21+'102 e. Gregory'!CX21</f>
        <v>379339.9478</v>
      </c>
      <c r="CZ4" s="50">
        <f>'1103 s. Euclid'!CY21+'308 e. Armory'!CY21+'401 e. Chalmers'!CY21+'102 e. Gregory'!CY21</f>
        <v>379339.9478</v>
      </c>
      <c r="DA4" s="50">
        <f>'1103 s. Euclid'!CZ21+'308 e. Armory'!CZ21+'401 e. Chalmers'!CZ21+'102 e. Gregory'!CZ21</f>
        <v>379339.9478</v>
      </c>
      <c r="DB4" s="50">
        <f>'1103 s. Euclid'!DA21+'308 e. Armory'!DA21+'401 e. Chalmers'!DA21+'102 e. Gregory'!DA21</f>
        <v>379339.9478</v>
      </c>
      <c r="DC4" s="50">
        <f>'1103 s. Euclid'!DB21+'308 e. Armory'!DB21+'401 e. Chalmers'!DB21+'102 e. Gregory'!DB21</f>
        <v>379339.9478</v>
      </c>
      <c r="DD4" s="50">
        <f>'1103 s. Euclid'!DC21+'308 e. Armory'!DC21+'401 e. Chalmers'!DC21+'102 e. Gregory'!DC21</f>
        <v>379339.9478</v>
      </c>
      <c r="DE4" s="50">
        <f>'1103 s. Euclid'!DD21+'308 e. Armory'!DD21+'401 e. Chalmers'!DD21+'102 e. Gregory'!DD21</f>
        <v>379339.9478</v>
      </c>
      <c r="DF4" s="50">
        <f>'1103 s. Euclid'!DE21+'308 e. Armory'!DE21+'401 e. Chalmers'!DE21+'102 e. Gregory'!DE21</f>
        <v>379339.9478</v>
      </c>
      <c r="DG4" s="50">
        <f>'1103 s. Euclid'!DF21+'308 e. Armory'!DF21+'401 e. Chalmers'!DF21+'102 e. Gregory'!DF21</f>
        <v>379339.9478</v>
      </c>
      <c r="DH4" s="50">
        <f>'1103 s. Euclid'!DG21+'308 e. Armory'!DG21+'401 e. Chalmers'!DG21+'102 e. Gregory'!DG21</f>
        <v>379339.9478</v>
      </c>
      <c r="DI4" s="50">
        <f>'1103 s. Euclid'!DH21+'308 e. Armory'!DH21+'401 e. Chalmers'!DH21+'102 e. Gregory'!DH21</f>
        <v>384291.4917</v>
      </c>
      <c r="DJ4" s="50">
        <f>'1103 s. Euclid'!DI21+'308 e. Armory'!DI21+'401 e. Chalmers'!DI21+'102 e. Gregory'!DI21</f>
        <v>384291.4917</v>
      </c>
      <c r="DK4" s="50">
        <f>'1103 s. Euclid'!DJ21+'308 e. Armory'!DJ21+'401 e. Chalmers'!DJ21+'102 e. Gregory'!DJ21</f>
        <v>384291.4917</v>
      </c>
      <c r="DL4" s="50">
        <f>'1103 s. Euclid'!DK21+'308 e. Armory'!DK21+'401 e. Chalmers'!DK21+'102 e. Gregory'!DK21</f>
        <v>384291.4917</v>
      </c>
      <c r="DM4" s="50">
        <f>'1103 s. Euclid'!DL21+'308 e. Armory'!DL21+'401 e. Chalmers'!DL21+'102 e. Gregory'!DL21</f>
        <v>384291.4917</v>
      </c>
      <c r="DN4" s="50">
        <f>'1103 s. Euclid'!DM21+'308 e. Armory'!DM21+'401 e. Chalmers'!DM21+'102 e. Gregory'!DM21</f>
        <v>384291.4917</v>
      </c>
      <c r="DO4" s="50">
        <f>'1103 s. Euclid'!DN21+'308 e. Armory'!DN21+'401 e. Chalmers'!DN21+'102 e. Gregory'!DN21</f>
        <v>384291.4917</v>
      </c>
      <c r="DP4" s="50">
        <f>'1103 s. Euclid'!DO21+'308 e. Armory'!DO21+'401 e. Chalmers'!DO21+'102 e. Gregory'!DO21</f>
        <v>384291.4917</v>
      </c>
      <c r="DQ4" s="50">
        <f>'1103 s. Euclid'!DP21+'308 e. Armory'!DP21+'401 e. Chalmers'!DP21+'102 e. Gregory'!DP21</f>
        <v>384291.4917</v>
      </c>
      <c r="DR4" s="50">
        <f>'1103 s. Euclid'!DQ21+'308 e. Armory'!DQ21+'401 e. Chalmers'!DQ21+'102 e. Gregory'!DQ21</f>
        <v>384291.4917</v>
      </c>
      <c r="DS4" s="50">
        <f>'1103 s. Euclid'!DR21+'308 e. Armory'!DR21+'401 e. Chalmers'!DR21+'102 e. Gregory'!DR21</f>
        <v>384291.4917</v>
      </c>
      <c r="DT4" s="50">
        <f>'1103 s. Euclid'!DS21+'308 e. Armory'!DS21+'401 e. Chalmers'!DS21+'102 e. Gregory'!DS21</f>
        <v>384291.4917</v>
      </c>
      <c r="DU4" s="50">
        <f>'1103 s. Euclid'!DT21+'308 e. Armory'!DT21+'401 e. Chalmers'!DT21+'102 e. Gregory'!DT21</f>
        <v>397343.8336</v>
      </c>
      <c r="DV4" s="50">
        <f>'1103 s. Euclid'!DU21+'308 e. Armory'!DU21+'401 e. Chalmers'!DU21+'102 e. Gregory'!DU21</f>
        <v>397343.8336</v>
      </c>
      <c r="DW4" s="50">
        <f>'1103 s. Euclid'!DV21+'308 e. Armory'!DV21+'401 e. Chalmers'!DV21+'102 e. Gregory'!DV21</f>
        <v>397343.8336</v>
      </c>
      <c r="DX4" s="50">
        <f>'1103 s. Euclid'!DW21+'308 e. Armory'!DW21+'401 e. Chalmers'!DW21+'102 e. Gregory'!DW21</f>
        <v>397343.8336</v>
      </c>
      <c r="DY4" s="50">
        <f>'1103 s. Euclid'!DX21+'308 e. Armory'!DX21+'401 e. Chalmers'!DX21+'102 e. Gregory'!DX21</f>
        <v>397343.8336</v>
      </c>
      <c r="DZ4" s="50">
        <f>'1103 s. Euclid'!DY21+'308 e. Armory'!DY21+'401 e. Chalmers'!DY21+'102 e. Gregory'!DY21</f>
        <v>397343.8336</v>
      </c>
      <c r="EA4" s="50">
        <f>'1103 s. Euclid'!DZ21+'308 e. Armory'!DZ21+'401 e. Chalmers'!DZ21+'102 e. Gregory'!DZ21</f>
        <v>397343.8336</v>
      </c>
      <c r="EB4" s="50">
        <f>'1103 s. Euclid'!EA21+'308 e. Armory'!EA21+'401 e. Chalmers'!EA21+'102 e. Gregory'!EA21</f>
        <v>397343.8336</v>
      </c>
      <c r="EC4" s="50">
        <f>'1103 s. Euclid'!EB21+'308 e. Armory'!EB21+'401 e. Chalmers'!EB21+'102 e. Gregory'!EB21</f>
        <v>397343.8336</v>
      </c>
      <c r="ED4" s="50">
        <f>'1103 s. Euclid'!EC21+'308 e. Armory'!EC21+'401 e. Chalmers'!EC21+'102 e. Gregory'!EC21</f>
        <v>397343.8336</v>
      </c>
      <c r="EE4" s="50">
        <f>'1103 s. Euclid'!ED21+'308 e. Armory'!ED21+'401 e. Chalmers'!ED21+'102 e. Gregory'!ED21</f>
        <v>397343.8336</v>
      </c>
      <c r="EF4" s="50">
        <f>'1103 s. Euclid'!EE21+'308 e. Armory'!EE21+'401 e. Chalmers'!EE21+'102 e. Gregory'!EE21</f>
        <v>397343.8336</v>
      </c>
    </row>
    <row r="5" ht="15.75" customHeight="1">
      <c r="A5" s="1"/>
      <c r="B5" s="1"/>
      <c r="C5" s="1"/>
      <c r="D5" s="1" t="s">
        <v>99</v>
      </c>
      <c r="E5" s="50">
        <f>'1103 s. Euclid'!D36+'308 e. Armory'!D36+'401 e. Chalmers'!D36+'102 e. Gregory'!D36</f>
        <v>-100226.4765</v>
      </c>
      <c r="F5" s="50">
        <f>'1103 s. Euclid'!E36+'308 e. Armory'!E36+'401 e. Chalmers'!E36+'102 e. Gregory'!E36</f>
        <v>-100226.4765</v>
      </c>
      <c r="G5" s="50">
        <f>'1103 s. Euclid'!F36+'308 e. Armory'!F36+'401 e. Chalmers'!F36+'102 e. Gregory'!F36</f>
        <v>-100226.4765</v>
      </c>
      <c r="H5" s="50">
        <f>'1103 s. Euclid'!G36+'308 e. Armory'!G36+'401 e. Chalmers'!G36+'102 e. Gregory'!G36</f>
        <v>-100226.4765</v>
      </c>
      <c r="I5" s="50">
        <f>'1103 s. Euclid'!H36+'308 e. Armory'!H36+'401 e. Chalmers'!H36+'102 e. Gregory'!H36</f>
        <v>-100226.4765</v>
      </c>
      <c r="J5" s="50">
        <f>'1103 s. Euclid'!I36+'308 e. Armory'!I36+'401 e. Chalmers'!I36+'102 e. Gregory'!I36</f>
        <v>-100226.4765</v>
      </c>
      <c r="K5" s="50">
        <f>'1103 s. Euclid'!J36+'308 e. Armory'!J36+'401 e. Chalmers'!J36+'102 e. Gregory'!J36</f>
        <v>-100226.4765</v>
      </c>
      <c r="L5" s="50">
        <f>'1103 s. Euclid'!K36+'308 e. Armory'!K36+'401 e. Chalmers'!K36+'102 e. Gregory'!K36</f>
        <v>-100226.4765</v>
      </c>
      <c r="M5" s="50">
        <f>'1103 s. Euclid'!L36+'308 e. Armory'!L36+'401 e. Chalmers'!L36+'102 e. Gregory'!L36</f>
        <v>-100226.4765</v>
      </c>
      <c r="N5" s="50">
        <f>'1103 s. Euclid'!M36+'308 e. Armory'!M36+'401 e. Chalmers'!M36+'102 e. Gregory'!M36</f>
        <v>-100226.4765</v>
      </c>
      <c r="O5" s="50">
        <f>'1103 s. Euclid'!N36+'308 e. Armory'!N36+'401 e. Chalmers'!N36+'102 e. Gregory'!N36</f>
        <v>-100226.4765</v>
      </c>
      <c r="P5" s="50">
        <f>'1103 s. Euclid'!O36+'308 e. Armory'!O36+'401 e. Chalmers'!O36+'102 e. Gregory'!O36</f>
        <v>-100226.4765</v>
      </c>
      <c r="Q5" s="50">
        <f>'1103 s. Euclid'!P36+'308 e. Armory'!P36+'401 e. Chalmers'!P36+'102 e. Gregory'!P36</f>
        <v>-104045.1818</v>
      </c>
      <c r="R5" s="50">
        <f>'1103 s. Euclid'!Q36+'308 e. Armory'!Q36+'401 e. Chalmers'!Q36+'102 e. Gregory'!Q36</f>
        <v>-104045.1818</v>
      </c>
      <c r="S5" s="50">
        <f>'1103 s. Euclid'!R36+'308 e. Armory'!R36+'401 e. Chalmers'!R36+'102 e. Gregory'!R36</f>
        <v>-104045.1818</v>
      </c>
      <c r="T5" s="50">
        <f>'1103 s. Euclid'!S36+'308 e. Armory'!S36+'401 e. Chalmers'!S36+'102 e. Gregory'!S36</f>
        <v>-104045.1818</v>
      </c>
      <c r="U5" s="50">
        <f>'1103 s. Euclid'!T36+'308 e. Armory'!T36+'401 e. Chalmers'!T36+'102 e. Gregory'!T36</f>
        <v>-104045.1818</v>
      </c>
      <c r="V5" s="50">
        <f>'1103 s. Euclid'!U36+'308 e. Armory'!U36+'401 e. Chalmers'!U36+'102 e. Gregory'!U36</f>
        <v>-104045.1818</v>
      </c>
      <c r="W5" s="50">
        <f>'1103 s. Euclid'!V36+'308 e. Armory'!V36+'401 e. Chalmers'!V36+'102 e. Gregory'!V36</f>
        <v>-104045.1818</v>
      </c>
      <c r="X5" s="50">
        <f>'1103 s. Euclid'!W36+'308 e. Armory'!W36+'401 e. Chalmers'!W36+'102 e. Gregory'!W36</f>
        <v>-104045.1818</v>
      </c>
      <c r="Y5" s="50">
        <f>'1103 s. Euclid'!X36+'308 e. Armory'!X36+'401 e. Chalmers'!X36+'102 e. Gregory'!X36</f>
        <v>-104045.1818</v>
      </c>
      <c r="Z5" s="50">
        <f>'1103 s. Euclid'!Y36+'308 e. Armory'!Y36+'401 e. Chalmers'!Y36+'102 e. Gregory'!Y36</f>
        <v>-104045.1818</v>
      </c>
      <c r="AA5" s="50">
        <f>'1103 s. Euclid'!Z36+'308 e. Armory'!Z36+'401 e. Chalmers'!Z36+'102 e. Gregory'!Z36</f>
        <v>-104045.1818</v>
      </c>
      <c r="AB5" s="50">
        <f>'1103 s. Euclid'!AA36+'308 e. Armory'!AA36+'401 e. Chalmers'!AA36+'102 e. Gregory'!AA36</f>
        <v>-104045.1818</v>
      </c>
      <c r="AC5" s="50">
        <f>'1103 s. Euclid'!AB36+'308 e. Armory'!AB36+'401 e. Chalmers'!AB36+'102 e. Gregory'!AB36</f>
        <v>-107166.5372</v>
      </c>
      <c r="AD5" s="50">
        <f>'1103 s. Euclid'!AC36+'308 e. Armory'!AC36+'401 e. Chalmers'!AC36+'102 e. Gregory'!AC36</f>
        <v>-107166.5372</v>
      </c>
      <c r="AE5" s="50">
        <f>'1103 s. Euclid'!AD36+'308 e. Armory'!AD36+'401 e. Chalmers'!AD36+'102 e. Gregory'!AD36</f>
        <v>-107166.5372</v>
      </c>
      <c r="AF5" s="50">
        <f>'1103 s. Euclid'!AE36+'308 e. Armory'!AE36+'401 e. Chalmers'!AE36+'102 e. Gregory'!AE36</f>
        <v>-107166.5372</v>
      </c>
      <c r="AG5" s="50">
        <f>'1103 s. Euclid'!AF36+'308 e. Armory'!AF36+'401 e. Chalmers'!AF36+'102 e. Gregory'!AF36</f>
        <v>-107166.5372</v>
      </c>
      <c r="AH5" s="50">
        <f>'1103 s. Euclid'!AG36+'308 e. Armory'!AG36+'401 e. Chalmers'!AG36+'102 e. Gregory'!AG36</f>
        <v>-107166.5372</v>
      </c>
      <c r="AI5" s="50">
        <f>'1103 s. Euclid'!AH36+'308 e. Armory'!AH36+'401 e. Chalmers'!AH36+'102 e. Gregory'!AH36</f>
        <v>-107166.5372</v>
      </c>
      <c r="AJ5" s="50">
        <f>'1103 s. Euclid'!AI36+'308 e. Armory'!AI36+'401 e. Chalmers'!AI36+'102 e. Gregory'!AI36</f>
        <v>-107166.5372</v>
      </c>
      <c r="AK5" s="50">
        <f>'1103 s. Euclid'!AJ36+'308 e. Armory'!AJ36+'401 e. Chalmers'!AJ36+'102 e. Gregory'!AJ36</f>
        <v>-107166.5372</v>
      </c>
      <c r="AL5" s="50">
        <f>'1103 s. Euclid'!AK36+'308 e. Armory'!AK36+'401 e. Chalmers'!AK36+'102 e. Gregory'!AK36</f>
        <v>-107166.5372</v>
      </c>
      <c r="AM5" s="50">
        <f>'1103 s. Euclid'!AL36+'308 e. Armory'!AL36+'401 e. Chalmers'!AL36+'102 e. Gregory'!AL36</f>
        <v>-107166.5372</v>
      </c>
      <c r="AN5" s="50">
        <f>'1103 s. Euclid'!AM36+'308 e. Armory'!AM36+'401 e. Chalmers'!AM36+'102 e. Gregory'!AM36</f>
        <v>-107166.5372</v>
      </c>
      <c r="AO5" s="50">
        <f>'1103 s. Euclid'!AN36+'308 e. Armory'!AN36+'401 e. Chalmers'!AN36+'102 e. Gregory'!AN36</f>
        <v>-110381.5333</v>
      </c>
      <c r="AP5" s="50">
        <f>'1103 s. Euclid'!AO36+'308 e. Armory'!AO36+'401 e. Chalmers'!AO36+'102 e. Gregory'!AO36</f>
        <v>-110381.5333</v>
      </c>
      <c r="AQ5" s="50">
        <f>'1103 s. Euclid'!AP36+'308 e. Armory'!AP36+'401 e. Chalmers'!AP36+'102 e. Gregory'!AP36</f>
        <v>-110381.5333</v>
      </c>
      <c r="AR5" s="50">
        <f>'1103 s. Euclid'!AQ36+'308 e. Armory'!AQ36+'401 e. Chalmers'!AQ36+'102 e. Gregory'!AQ36</f>
        <v>-110381.5333</v>
      </c>
      <c r="AS5" s="50">
        <f>'1103 s. Euclid'!AR36+'308 e. Armory'!AR36+'401 e. Chalmers'!AR36+'102 e. Gregory'!AR36</f>
        <v>-110381.5333</v>
      </c>
      <c r="AT5" s="50">
        <f>'1103 s. Euclid'!AS36+'308 e. Armory'!AS36+'401 e. Chalmers'!AS36+'102 e. Gregory'!AS36</f>
        <v>-110381.5333</v>
      </c>
      <c r="AU5" s="50">
        <f>'1103 s. Euclid'!AT36+'308 e. Armory'!AT36+'401 e. Chalmers'!AT36+'102 e. Gregory'!AT36</f>
        <v>-110381.5333</v>
      </c>
      <c r="AV5" s="50">
        <f>'1103 s. Euclid'!AU36+'308 e. Armory'!AU36+'401 e. Chalmers'!AU36+'102 e. Gregory'!AU36</f>
        <v>-110381.5333</v>
      </c>
      <c r="AW5" s="50">
        <f>'1103 s. Euclid'!AV36+'308 e. Armory'!AV36+'401 e. Chalmers'!AV36+'102 e. Gregory'!AV36</f>
        <v>-110381.5333</v>
      </c>
      <c r="AX5" s="50">
        <f>'1103 s. Euclid'!AW36+'308 e. Armory'!AW36+'401 e. Chalmers'!AW36+'102 e. Gregory'!AW36</f>
        <v>-110381.5333</v>
      </c>
      <c r="AY5" s="50">
        <f>'1103 s. Euclid'!AX36+'308 e. Armory'!AX36+'401 e. Chalmers'!AX36+'102 e. Gregory'!AX36</f>
        <v>-110381.5333</v>
      </c>
      <c r="AZ5" s="50">
        <f>'1103 s. Euclid'!AY36+'308 e. Armory'!AY36+'401 e. Chalmers'!AY36+'102 e. Gregory'!AY36</f>
        <v>-110381.5333</v>
      </c>
      <c r="BA5" s="50">
        <f>'1103 s. Euclid'!AZ36+'308 e. Armory'!AZ36+'401 e. Chalmers'!AZ36+'102 e. Gregory'!AZ36</f>
        <v>-113692.9793</v>
      </c>
      <c r="BB5" s="50">
        <f>'1103 s. Euclid'!BA36+'308 e. Armory'!BA36+'401 e. Chalmers'!BA36+'102 e. Gregory'!BA36</f>
        <v>-113692.9793</v>
      </c>
      <c r="BC5" s="50">
        <f>'1103 s. Euclid'!BB36+'308 e. Armory'!BB36+'401 e. Chalmers'!BB36+'102 e. Gregory'!BB36</f>
        <v>-113692.9793</v>
      </c>
      <c r="BD5" s="50">
        <f>'1103 s. Euclid'!BC36+'308 e. Armory'!BC36+'401 e. Chalmers'!BC36+'102 e. Gregory'!BC36</f>
        <v>-113692.9793</v>
      </c>
      <c r="BE5" s="50">
        <f>'1103 s. Euclid'!BD36+'308 e. Armory'!BD36+'401 e. Chalmers'!BD36+'102 e. Gregory'!BD36</f>
        <v>-113692.9793</v>
      </c>
      <c r="BF5" s="50">
        <f>'1103 s. Euclid'!BE36+'308 e. Armory'!BE36+'401 e. Chalmers'!BE36+'102 e. Gregory'!BE36</f>
        <v>-113692.9793</v>
      </c>
      <c r="BG5" s="50">
        <f>'1103 s. Euclid'!BF36+'308 e. Armory'!BF36+'401 e. Chalmers'!BF36+'102 e. Gregory'!BF36</f>
        <v>-113692.9793</v>
      </c>
      <c r="BH5" s="50">
        <f>'1103 s. Euclid'!BG36+'308 e. Armory'!BG36+'401 e. Chalmers'!BG36+'102 e. Gregory'!BG36</f>
        <v>-113692.9793</v>
      </c>
      <c r="BI5" s="50">
        <f>'1103 s. Euclid'!BH36+'308 e. Armory'!BH36+'401 e. Chalmers'!BH36+'102 e. Gregory'!BH36</f>
        <v>-113692.9793</v>
      </c>
      <c r="BJ5" s="50">
        <f>'1103 s. Euclid'!BI36+'308 e. Armory'!BI36+'401 e. Chalmers'!BI36+'102 e. Gregory'!BI36</f>
        <v>-113692.9793</v>
      </c>
      <c r="BK5" s="50">
        <f>'1103 s. Euclid'!BJ36+'308 e. Armory'!BJ36+'401 e. Chalmers'!BJ36+'102 e. Gregory'!BJ36</f>
        <v>-113692.9793</v>
      </c>
      <c r="BL5" s="50">
        <f>'1103 s. Euclid'!BK36+'308 e. Armory'!BK36+'401 e. Chalmers'!BK36+'102 e. Gregory'!BK36</f>
        <v>-113692.9793</v>
      </c>
      <c r="BM5" s="50">
        <f>'1103 s. Euclid'!BL36+'308 e. Armory'!BL36+'401 e. Chalmers'!BL36+'102 e. Gregory'!BL36</f>
        <v>-117103.7687</v>
      </c>
      <c r="BN5" s="50">
        <f>'1103 s. Euclid'!BM36+'308 e. Armory'!BM36+'401 e. Chalmers'!BM36+'102 e. Gregory'!BM36</f>
        <v>-117103.7687</v>
      </c>
      <c r="BO5" s="50">
        <f>'1103 s. Euclid'!BN36+'308 e. Armory'!BN36+'401 e. Chalmers'!BN36+'102 e. Gregory'!BN36</f>
        <v>-117103.7687</v>
      </c>
      <c r="BP5" s="50">
        <f>'1103 s. Euclid'!BO36+'308 e. Armory'!BO36+'401 e. Chalmers'!BO36+'102 e. Gregory'!BO36</f>
        <v>-117103.7687</v>
      </c>
      <c r="BQ5" s="50">
        <f>'1103 s. Euclid'!BP36+'308 e. Armory'!BP36+'401 e. Chalmers'!BP36+'102 e. Gregory'!BP36</f>
        <v>-117103.7687</v>
      </c>
      <c r="BR5" s="50">
        <f>'1103 s. Euclid'!BQ36+'308 e. Armory'!BQ36+'401 e. Chalmers'!BQ36+'102 e. Gregory'!BQ36</f>
        <v>-117103.7687</v>
      </c>
      <c r="BS5" s="50">
        <f>'1103 s. Euclid'!BR36+'308 e. Armory'!BR36+'401 e. Chalmers'!BR36+'102 e. Gregory'!BR36</f>
        <v>-117103.7687</v>
      </c>
      <c r="BT5" s="50">
        <f>'1103 s. Euclid'!BS36+'308 e. Armory'!BS36+'401 e. Chalmers'!BS36+'102 e. Gregory'!BS36</f>
        <v>-117103.7687</v>
      </c>
      <c r="BU5" s="50">
        <f>'1103 s. Euclid'!BT36+'308 e. Armory'!BT36+'401 e. Chalmers'!BT36+'102 e. Gregory'!BT36</f>
        <v>-117103.7687</v>
      </c>
      <c r="BV5" s="50">
        <f>'1103 s. Euclid'!BU36+'308 e. Armory'!BU36+'401 e. Chalmers'!BU36+'102 e. Gregory'!BU36</f>
        <v>-117103.7687</v>
      </c>
      <c r="BW5" s="50">
        <f>'1103 s. Euclid'!BV36+'308 e. Armory'!BV36+'401 e. Chalmers'!BV36+'102 e. Gregory'!BV36</f>
        <v>-117103.7687</v>
      </c>
      <c r="BX5" s="50">
        <f>'1103 s. Euclid'!BW36+'308 e. Armory'!BW36+'401 e. Chalmers'!BW36+'102 e. Gregory'!BW36</f>
        <v>-117103.7687</v>
      </c>
      <c r="BY5" s="50">
        <f>'1103 s. Euclid'!BX36+'308 e. Armory'!BX36+'401 e. Chalmers'!BX36+'102 e. Gregory'!BX36</f>
        <v>-120616.8818</v>
      </c>
      <c r="BZ5" s="50">
        <f>'1103 s. Euclid'!BY36+'308 e. Armory'!BY36+'401 e. Chalmers'!BY36+'102 e. Gregory'!BY36</f>
        <v>-120616.8818</v>
      </c>
      <c r="CA5" s="50">
        <f>'1103 s. Euclid'!BZ36+'308 e. Armory'!BZ36+'401 e. Chalmers'!BZ36+'102 e. Gregory'!BZ36</f>
        <v>-120616.8818</v>
      </c>
      <c r="CB5" s="50">
        <f>'1103 s. Euclid'!CA36+'308 e. Armory'!CA36+'401 e. Chalmers'!CA36+'102 e. Gregory'!CA36</f>
        <v>-120616.8818</v>
      </c>
      <c r="CC5" s="50">
        <f>'1103 s. Euclid'!CB36+'308 e. Armory'!CB36+'401 e. Chalmers'!CB36+'102 e. Gregory'!CB36</f>
        <v>-120616.8818</v>
      </c>
      <c r="CD5" s="50">
        <f>'1103 s. Euclid'!CC36+'308 e. Armory'!CC36+'401 e. Chalmers'!CC36+'102 e. Gregory'!CC36</f>
        <v>-120616.8818</v>
      </c>
      <c r="CE5" s="50">
        <f>'1103 s. Euclid'!CD36+'308 e. Armory'!CD36+'401 e. Chalmers'!CD36+'102 e. Gregory'!CD36</f>
        <v>-120616.8818</v>
      </c>
      <c r="CF5" s="50">
        <f>'1103 s. Euclid'!CE36+'308 e. Armory'!CE36+'401 e. Chalmers'!CE36+'102 e. Gregory'!CE36</f>
        <v>-120616.8818</v>
      </c>
      <c r="CG5" s="50">
        <f>'1103 s. Euclid'!CF36+'308 e. Armory'!CF36+'401 e. Chalmers'!CF36+'102 e. Gregory'!CF36</f>
        <v>-120616.8818</v>
      </c>
      <c r="CH5" s="50">
        <f>'1103 s. Euclid'!CG36+'308 e. Armory'!CG36+'401 e. Chalmers'!CG36+'102 e. Gregory'!CG36</f>
        <v>-120616.8818</v>
      </c>
      <c r="CI5" s="50">
        <f>'1103 s. Euclid'!CH36+'308 e. Armory'!CH36+'401 e. Chalmers'!CH36+'102 e. Gregory'!CH36</f>
        <v>-120616.8818</v>
      </c>
      <c r="CJ5" s="50">
        <f>'1103 s. Euclid'!CI36+'308 e. Armory'!CI36+'401 e. Chalmers'!CI36+'102 e. Gregory'!CI36</f>
        <v>-120616.8818</v>
      </c>
      <c r="CK5" s="50">
        <f>'1103 s. Euclid'!CJ36+'308 e. Armory'!CJ36+'401 e. Chalmers'!CJ36+'102 e. Gregory'!CJ36</f>
        <v>-124235.3882</v>
      </c>
      <c r="CL5" s="50">
        <f>'1103 s. Euclid'!CK36+'308 e. Armory'!CK36+'401 e. Chalmers'!CK36+'102 e. Gregory'!CK36</f>
        <v>-124235.3882</v>
      </c>
      <c r="CM5" s="50">
        <f>'1103 s. Euclid'!CL36+'308 e. Armory'!CL36+'401 e. Chalmers'!CL36+'102 e. Gregory'!CL36</f>
        <v>-124235.3882</v>
      </c>
      <c r="CN5" s="50">
        <f>'1103 s. Euclid'!CM36+'308 e. Armory'!CM36+'401 e. Chalmers'!CM36+'102 e. Gregory'!CM36</f>
        <v>-124235.3882</v>
      </c>
      <c r="CO5" s="50">
        <f>'1103 s. Euclid'!CN36+'308 e. Armory'!CN36+'401 e. Chalmers'!CN36+'102 e. Gregory'!CN36</f>
        <v>-124235.3882</v>
      </c>
      <c r="CP5" s="50">
        <f>'1103 s. Euclid'!CO36+'308 e. Armory'!CO36+'401 e. Chalmers'!CO36+'102 e. Gregory'!CO36</f>
        <v>-124235.3882</v>
      </c>
      <c r="CQ5" s="50">
        <f>'1103 s. Euclid'!CP36+'308 e. Armory'!CP36+'401 e. Chalmers'!CP36+'102 e. Gregory'!CP36</f>
        <v>-124235.3882</v>
      </c>
      <c r="CR5" s="50">
        <f>'1103 s. Euclid'!CQ36+'308 e. Armory'!CQ36+'401 e. Chalmers'!CQ36+'102 e. Gregory'!CQ36</f>
        <v>-124235.3882</v>
      </c>
      <c r="CS5" s="50">
        <f>'1103 s. Euclid'!CR36+'308 e. Armory'!CR36+'401 e. Chalmers'!CR36+'102 e. Gregory'!CR36</f>
        <v>-124235.3882</v>
      </c>
      <c r="CT5" s="50">
        <f>'1103 s. Euclid'!CS36+'308 e. Armory'!CS36+'401 e. Chalmers'!CS36+'102 e. Gregory'!CS36</f>
        <v>-124235.3882</v>
      </c>
      <c r="CU5" s="50">
        <f>'1103 s. Euclid'!CT36+'308 e. Armory'!CT36+'401 e. Chalmers'!CT36+'102 e. Gregory'!CT36</f>
        <v>-124235.3882</v>
      </c>
      <c r="CV5" s="50">
        <f>'1103 s. Euclid'!CU36+'308 e. Armory'!CU36+'401 e. Chalmers'!CU36+'102 e. Gregory'!CU36</f>
        <v>-124235.3882</v>
      </c>
      <c r="CW5" s="50">
        <f>'1103 s. Euclid'!CV36+'308 e. Armory'!CV36+'401 e. Chalmers'!CV36+'102 e. Gregory'!CV36</f>
        <v>-127962.4499</v>
      </c>
      <c r="CX5" s="50">
        <f>'1103 s. Euclid'!CW36+'308 e. Armory'!CW36+'401 e. Chalmers'!CW36+'102 e. Gregory'!CW36</f>
        <v>-127962.4499</v>
      </c>
      <c r="CY5" s="50">
        <f>'1103 s. Euclid'!CX36+'308 e. Armory'!CX36+'401 e. Chalmers'!CX36+'102 e. Gregory'!CX36</f>
        <v>-127962.4499</v>
      </c>
      <c r="CZ5" s="50">
        <f>'1103 s. Euclid'!CY36+'308 e. Armory'!CY36+'401 e. Chalmers'!CY36+'102 e. Gregory'!CY36</f>
        <v>-127962.4499</v>
      </c>
      <c r="DA5" s="50">
        <f>'1103 s. Euclid'!CZ36+'308 e. Armory'!CZ36+'401 e. Chalmers'!CZ36+'102 e. Gregory'!CZ36</f>
        <v>-127962.4499</v>
      </c>
      <c r="DB5" s="50">
        <f>'1103 s. Euclid'!DA36+'308 e. Armory'!DA36+'401 e. Chalmers'!DA36+'102 e. Gregory'!DA36</f>
        <v>-127962.4499</v>
      </c>
      <c r="DC5" s="50">
        <f>'1103 s. Euclid'!DB36+'308 e. Armory'!DB36+'401 e. Chalmers'!DB36+'102 e. Gregory'!DB36</f>
        <v>-127962.4499</v>
      </c>
      <c r="DD5" s="50">
        <f>'1103 s. Euclid'!DC36+'308 e. Armory'!DC36+'401 e. Chalmers'!DC36+'102 e. Gregory'!DC36</f>
        <v>-127962.4499</v>
      </c>
      <c r="DE5" s="50">
        <f>'1103 s. Euclid'!DD36+'308 e. Armory'!DD36+'401 e. Chalmers'!DD36+'102 e. Gregory'!DD36</f>
        <v>-127962.4499</v>
      </c>
      <c r="DF5" s="50">
        <f>'1103 s. Euclid'!DE36+'308 e. Armory'!DE36+'401 e. Chalmers'!DE36+'102 e. Gregory'!DE36</f>
        <v>-127962.4499</v>
      </c>
      <c r="DG5" s="50">
        <f>'1103 s. Euclid'!DF36+'308 e. Armory'!DF36+'401 e. Chalmers'!DF36+'102 e. Gregory'!DF36</f>
        <v>-127962.4499</v>
      </c>
      <c r="DH5" s="50">
        <f>'1103 s. Euclid'!DG36+'308 e. Armory'!DG36+'401 e. Chalmers'!DG36+'102 e. Gregory'!DG36</f>
        <v>-127962.4499</v>
      </c>
      <c r="DI5" s="50">
        <f>'1103 s. Euclid'!DH36+'308 e. Armory'!DH36+'401 e. Chalmers'!DH36+'102 e. Gregory'!DH36</f>
        <v>-130965.5983</v>
      </c>
      <c r="DJ5" s="50">
        <f>'1103 s. Euclid'!DI36+'308 e. Armory'!DI36+'401 e. Chalmers'!DI36+'102 e. Gregory'!DI36</f>
        <v>-130965.5983</v>
      </c>
      <c r="DK5" s="50">
        <f>'1103 s. Euclid'!DJ36+'308 e. Armory'!DJ36+'401 e. Chalmers'!DJ36+'102 e. Gregory'!DJ36</f>
        <v>-130965.5983</v>
      </c>
      <c r="DL5" s="50">
        <f>'1103 s. Euclid'!DK36+'308 e. Armory'!DK36+'401 e. Chalmers'!DK36+'102 e. Gregory'!DK36</f>
        <v>-130965.5983</v>
      </c>
      <c r="DM5" s="50">
        <f>'1103 s. Euclid'!DL36+'308 e. Armory'!DL36+'401 e. Chalmers'!DL36+'102 e. Gregory'!DL36</f>
        <v>-130965.5983</v>
      </c>
      <c r="DN5" s="50">
        <f>'1103 s. Euclid'!DM36+'308 e. Armory'!DM36+'401 e. Chalmers'!DM36+'102 e. Gregory'!DM36</f>
        <v>-130965.5983</v>
      </c>
      <c r="DO5" s="50">
        <f>'1103 s. Euclid'!DN36+'308 e. Armory'!DN36+'401 e. Chalmers'!DN36+'102 e. Gregory'!DN36</f>
        <v>-130965.5983</v>
      </c>
      <c r="DP5" s="50">
        <f>'1103 s. Euclid'!DO36+'308 e. Armory'!DO36+'401 e. Chalmers'!DO36+'102 e. Gregory'!DO36</f>
        <v>-130965.5983</v>
      </c>
      <c r="DQ5" s="50">
        <f>'1103 s. Euclid'!DP36+'308 e. Armory'!DP36+'401 e. Chalmers'!DP36+'102 e. Gregory'!DP36</f>
        <v>-130965.5983</v>
      </c>
      <c r="DR5" s="50">
        <f>'1103 s. Euclid'!DQ36+'308 e. Armory'!DQ36+'401 e. Chalmers'!DQ36+'102 e. Gregory'!DQ36</f>
        <v>-130965.5983</v>
      </c>
      <c r="DS5" s="50">
        <f>'1103 s. Euclid'!DR36+'308 e. Armory'!DR36+'401 e. Chalmers'!DR36+'102 e. Gregory'!DR36</f>
        <v>-130965.5983</v>
      </c>
      <c r="DT5" s="50">
        <f>'1103 s. Euclid'!DS36+'308 e. Armory'!DS36+'401 e. Chalmers'!DS36+'102 e. Gregory'!DS36</f>
        <v>-130965.5983</v>
      </c>
      <c r="DU5" s="50">
        <f>'1103 s. Euclid'!DT36+'308 e. Armory'!DT36+'401 e. Chalmers'!DT36+'102 e. Gregory'!DT36</f>
        <v>-135092.6339</v>
      </c>
      <c r="DV5" s="50">
        <f>'1103 s. Euclid'!DU36+'308 e. Armory'!DU36+'401 e. Chalmers'!DU36+'102 e. Gregory'!DU36</f>
        <v>-135092.6339</v>
      </c>
      <c r="DW5" s="50">
        <f>'1103 s. Euclid'!DV36+'308 e. Armory'!DV36+'401 e. Chalmers'!DV36+'102 e. Gregory'!DV36</f>
        <v>-135092.6339</v>
      </c>
      <c r="DX5" s="50">
        <f>'1103 s. Euclid'!DW36+'308 e. Armory'!DW36+'401 e. Chalmers'!DW36+'102 e. Gregory'!DW36</f>
        <v>-135092.6339</v>
      </c>
      <c r="DY5" s="50">
        <f>'1103 s. Euclid'!DX36+'308 e. Armory'!DX36+'401 e. Chalmers'!DX36+'102 e. Gregory'!DX36</f>
        <v>-135092.6339</v>
      </c>
      <c r="DZ5" s="50">
        <f>'1103 s. Euclid'!DY36+'308 e. Armory'!DY36+'401 e. Chalmers'!DY36+'102 e. Gregory'!DY36</f>
        <v>-135092.6339</v>
      </c>
      <c r="EA5" s="50">
        <f>'1103 s. Euclid'!DZ36+'308 e. Armory'!DZ36+'401 e. Chalmers'!DZ36+'102 e. Gregory'!DZ36</f>
        <v>-135092.6339</v>
      </c>
      <c r="EB5" s="50">
        <f>'1103 s. Euclid'!EA36+'308 e. Armory'!EA36+'401 e. Chalmers'!EA36+'102 e. Gregory'!EA36</f>
        <v>-135092.6339</v>
      </c>
      <c r="EC5" s="50">
        <f>'1103 s. Euclid'!EB36+'308 e. Armory'!EB36+'401 e. Chalmers'!EB36+'102 e. Gregory'!EB36</f>
        <v>-135092.6339</v>
      </c>
      <c r="ED5" s="50">
        <f>'1103 s. Euclid'!EC36+'308 e. Armory'!EC36+'401 e. Chalmers'!EC36+'102 e. Gregory'!EC36</f>
        <v>-135092.6339</v>
      </c>
      <c r="EE5" s="50">
        <f>'1103 s. Euclid'!ED36+'308 e. Armory'!ED36+'401 e. Chalmers'!ED36+'102 e. Gregory'!ED36</f>
        <v>-135092.6339</v>
      </c>
      <c r="EF5" s="50">
        <f>'1103 s. Euclid'!EE36+'308 e. Armory'!EE36+'401 e. Chalmers'!EE36+'102 e. Gregory'!EE36</f>
        <v>-135092.6339</v>
      </c>
    </row>
    <row r="6" ht="15.75" customHeight="1">
      <c r="A6" s="1"/>
      <c r="B6" s="1"/>
      <c r="C6" s="1"/>
      <c r="D6" s="43" t="s">
        <v>100</v>
      </c>
      <c r="E6" s="213">
        <f t="shared" ref="E6:EF6" si="3">SUM(E4:E5)</f>
        <v>193166.366</v>
      </c>
      <c r="F6" s="213">
        <f t="shared" si="3"/>
        <v>193166.366</v>
      </c>
      <c r="G6" s="213">
        <f t="shared" si="3"/>
        <v>193166.366</v>
      </c>
      <c r="H6" s="213">
        <f t="shared" si="3"/>
        <v>193166.366</v>
      </c>
      <c r="I6" s="213">
        <f t="shared" si="3"/>
        <v>193166.366</v>
      </c>
      <c r="J6" s="213">
        <f t="shared" si="3"/>
        <v>193166.366</v>
      </c>
      <c r="K6" s="213">
        <f t="shared" si="3"/>
        <v>193166.366</v>
      </c>
      <c r="L6" s="213">
        <f t="shared" si="3"/>
        <v>193166.366</v>
      </c>
      <c r="M6" s="213">
        <f t="shared" si="3"/>
        <v>193166.366</v>
      </c>
      <c r="N6" s="213">
        <f t="shared" si="3"/>
        <v>193166.366</v>
      </c>
      <c r="O6" s="213">
        <f t="shared" si="3"/>
        <v>193166.366</v>
      </c>
      <c r="P6" s="213">
        <f t="shared" si="3"/>
        <v>193166.366</v>
      </c>
      <c r="Q6" s="213">
        <f t="shared" si="3"/>
        <v>204392.9097</v>
      </c>
      <c r="R6" s="213">
        <f t="shared" si="3"/>
        <v>204392.9097</v>
      </c>
      <c r="S6" s="213">
        <f t="shared" si="3"/>
        <v>204392.9097</v>
      </c>
      <c r="T6" s="213">
        <f t="shared" si="3"/>
        <v>204392.9097</v>
      </c>
      <c r="U6" s="213">
        <f t="shared" si="3"/>
        <v>204392.9097</v>
      </c>
      <c r="V6" s="213">
        <f t="shared" si="3"/>
        <v>204392.9097</v>
      </c>
      <c r="W6" s="213">
        <f t="shared" si="3"/>
        <v>204392.9097</v>
      </c>
      <c r="X6" s="213">
        <f t="shared" si="3"/>
        <v>204392.9097</v>
      </c>
      <c r="Y6" s="213">
        <f t="shared" si="3"/>
        <v>204392.9097</v>
      </c>
      <c r="Z6" s="213">
        <f t="shared" si="3"/>
        <v>204392.9097</v>
      </c>
      <c r="AA6" s="213">
        <f t="shared" si="3"/>
        <v>204392.9097</v>
      </c>
      <c r="AB6" s="213">
        <f t="shared" si="3"/>
        <v>204392.9097</v>
      </c>
      <c r="AC6" s="213">
        <f t="shared" si="3"/>
        <v>210524.697</v>
      </c>
      <c r="AD6" s="213">
        <f t="shared" si="3"/>
        <v>210524.697</v>
      </c>
      <c r="AE6" s="213">
        <f t="shared" si="3"/>
        <v>210524.697</v>
      </c>
      <c r="AF6" s="213">
        <f t="shared" si="3"/>
        <v>210524.697</v>
      </c>
      <c r="AG6" s="213">
        <f t="shared" si="3"/>
        <v>210524.697</v>
      </c>
      <c r="AH6" s="213">
        <f t="shared" si="3"/>
        <v>210524.697</v>
      </c>
      <c r="AI6" s="213">
        <f t="shared" si="3"/>
        <v>210524.697</v>
      </c>
      <c r="AJ6" s="213">
        <f t="shared" si="3"/>
        <v>210524.697</v>
      </c>
      <c r="AK6" s="213">
        <f t="shared" si="3"/>
        <v>210524.697</v>
      </c>
      <c r="AL6" s="213">
        <f t="shared" si="3"/>
        <v>210524.697</v>
      </c>
      <c r="AM6" s="213">
        <f t="shared" si="3"/>
        <v>210524.697</v>
      </c>
      <c r="AN6" s="213">
        <f t="shared" si="3"/>
        <v>210524.697</v>
      </c>
      <c r="AO6" s="213">
        <f t="shared" si="3"/>
        <v>216840.4379</v>
      </c>
      <c r="AP6" s="213">
        <f t="shared" si="3"/>
        <v>216840.4379</v>
      </c>
      <c r="AQ6" s="213">
        <f t="shared" si="3"/>
        <v>216840.4379</v>
      </c>
      <c r="AR6" s="213">
        <f t="shared" si="3"/>
        <v>216840.4379</v>
      </c>
      <c r="AS6" s="213">
        <f t="shared" si="3"/>
        <v>216840.4379</v>
      </c>
      <c r="AT6" s="213">
        <f t="shared" si="3"/>
        <v>216840.4379</v>
      </c>
      <c r="AU6" s="213">
        <f t="shared" si="3"/>
        <v>216840.4379</v>
      </c>
      <c r="AV6" s="213">
        <f t="shared" si="3"/>
        <v>216840.4379</v>
      </c>
      <c r="AW6" s="213">
        <f t="shared" si="3"/>
        <v>216840.4379</v>
      </c>
      <c r="AX6" s="213">
        <f t="shared" si="3"/>
        <v>216840.4379</v>
      </c>
      <c r="AY6" s="213">
        <f t="shared" si="3"/>
        <v>216840.4379</v>
      </c>
      <c r="AZ6" s="213">
        <f t="shared" si="3"/>
        <v>216840.4379</v>
      </c>
      <c r="BA6" s="213">
        <f t="shared" si="3"/>
        <v>223345.651</v>
      </c>
      <c r="BB6" s="213">
        <f t="shared" si="3"/>
        <v>223345.651</v>
      </c>
      <c r="BC6" s="213">
        <f t="shared" si="3"/>
        <v>223345.651</v>
      </c>
      <c r="BD6" s="213">
        <f t="shared" si="3"/>
        <v>223345.651</v>
      </c>
      <c r="BE6" s="213">
        <f t="shared" si="3"/>
        <v>223345.651</v>
      </c>
      <c r="BF6" s="213">
        <f t="shared" si="3"/>
        <v>223345.651</v>
      </c>
      <c r="BG6" s="213">
        <f t="shared" si="3"/>
        <v>223345.651</v>
      </c>
      <c r="BH6" s="213">
        <f t="shared" si="3"/>
        <v>223345.651</v>
      </c>
      <c r="BI6" s="213">
        <f t="shared" si="3"/>
        <v>223345.651</v>
      </c>
      <c r="BJ6" s="213">
        <f t="shared" si="3"/>
        <v>223345.651</v>
      </c>
      <c r="BK6" s="213">
        <f t="shared" si="3"/>
        <v>223345.651</v>
      </c>
      <c r="BL6" s="213">
        <f t="shared" si="3"/>
        <v>223345.651</v>
      </c>
      <c r="BM6" s="213">
        <f t="shared" si="3"/>
        <v>230046.0205</v>
      </c>
      <c r="BN6" s="213">
        <f t="shared" si="3"/>
        <v>230046.0205</v>
      </c>
      <c r="BO6" s="213">
        <f t="shared" si="3"/>
        <v>230046.0205</v>
      </c>
      <c r="BP6" s="213">
        <f t="shared" si="3"/>
        <v>230046.0205</v>
      </c>
      <c r="BQ6" s="213">
        <f t="shared" si="3"/>
        <v>230046.0205</v>
      </c>
      <c r="BR6" s="213">
        <f t="shared" si="3"/>
        <v>230046.0205</v>
      </c>
      <c r="BS6" s="213">
        <f t="shared" si="3"/>
        <v>230046.0205</v>
      </c>
      <c r="BT6" s="213">
        <f t="shared" si="3"/>
        <v>230046.0205</v>
      </c>
      <c r="BU6" s="213">
        <f t="shared" si="3"/>
        <v>230046.0205</v>
      </c>
      <c r="BV6" s="213">
        <f t="shared" si="3"/>
        <v>230046.0205</v>
      </c>
      <c r="BW6" s="213">
        <f t="shared" si="3"/>
        <v>230046.0205</v>
      </c>
      <c r="BX6" s="213">
        <f t="shared" si="3"/>
        <v>230046.0205</v>
      </c>
      <c r="BY6" s="213">
        <f t="shared" si="3"/>
        <v>236947.4012</v>
      </c>
      <c r="BZ6" s="213">
        <f t="shared" si="3"/>
        <v>236947.4012</v>
      </c>
      <c r="CA6" s="213">
        <f t="shared" si="3"/>
        <v>236947.4012</v>
      </c>
      <c r="CB6" s="213">
        <f t="shared" si="3"/>
        <v>236947.4012</v>
      </c>
      <c r="CC6" s="213">
        <f t="shared" si="3"/>
        <v>236947.4012</v>
      </c>
      <c r="CD6" s="213">
        <f t="shared" si="3"/>
        <v>236947.4012</v>
      </c>
      <c r="CE6" s="213">
        <f t="shared" si="3"/>
        <v>236947.4012</v>
      </c>
      <c r="CF6" s="213">
        <f t="shared" si="3"/>
        <v>236947.4012</v>
      </c>
      <c r="CG6" s="213">
        <f t="shared" si="3"/>
        <v>236947.4012</v>
      </c>
      <c r="CH6" s="213">
        <f t="shared" si="3"/>
        <v>236947.4012</v>
      </c>
      <c r="CI6" s="213">
        <f t="shared" si="3"/>
        <v>236947.4012</v>
      </c>
      <c r="CJ6" s="213">
        <f t="shared" si="3"/>
        <v>236947.4012</v>
      </c>
      <c r="CK6" s="213">
        <f t="shared" si="3"/>
        <v>244055.8232</v>
      </c>
      <c r="CL6" s="213">
        <f t="shared" si="3"/>
        <v>244055.8232</v>
      </c>
      <c r="CM6" s="213">
        <f t="shared" si="3"/>
        <v>244055.8232</v>
      </c>
      <c r="CN6" s="213">
        <f t="shared" si="3"/>
        <v>244055.8232</v>
      </c>
      <c r="CO6" s="213">
        <f t="shared" si="3"/>
        <v>244055.8232</v>
      </c>
      <c r="CP6" s="213">
        <f t="shared" si="3"/>
        <v>244055.8232</v>
      </c>
      <c r="CQ6" s="213">
        <f t="shared" si="3"/>
        <v>244055.8232</v>
      </c>
      <c r="CR6" s="213">
        <f t="shared" si="3"/>
        <v>244055.8232</v>
      </c>
      <c r="CS6" s="213">
        <f t="shared" si="3"/>
        <v>244055.8232</v>
      </c>
      <c r="CT6" s="213">
        <f t="shared" si="3"/>
        <v>244055.8232</v>
      </c>
      <c r="CU6" s="213">
        <f t="shared" si="3"/>
        <v>244055.8232</v>
      </c>
      <c r="CV6" s="213">
        <f t="shared" si="3"/>
        <v>244055.8232</v>
      </c>
      <c r="CW6" s="213">
        <f t="shared" si="3"/>
        <v>251377.4979</v>
      </c>
      <c r="CX6" s="213">
        <f t="shared" si="3"/>
        <v>251377.4979</v>
      </c>
      <c r="CY6" s="213">
        <f t="shared" si="3"/>
        <v>251377.4979</v>
      </c>
      <c r="CZ6" s="213">
        <f t="shared" si="3"/>
        <v>251377.4979</v>
      </c>
      <c r="DA6" s="213">
        <f t="shared" si="3"/>
        <v>251377.4979</v>
      </c>
      <c r="DB6" s="213">
        <f t="shared" si="3"/>
        <v>251377.4979</v>
      </c>
      <c r="DC6" s="213">
        <f t="shared" si="3"/>
        <v>251377.4979</v>
      </c>
      <c r="DD6" s="213">
        <f t="shared" si="3"/>
        <v>251377.4979</v>
      </c>
      <c r="DE6" s="213">
        <f t="shared" si="3"/>
        <v>251377.4979</v>
      </c>
      <c r="DF6" s="213">
        <f t="shared" si="3"/>
        <v>251377.4979</v>
      </c>
      <c r="DG6" s="213">
        <f t="shared" si="3"/>
        <v>251377.4979</v>
      </c>
      <c r="DH6" s="213">
        <f t="shared" si="3"/>
        <v>251377.4979</v>
      </c>
      <c r="DI6" s="213">
        <f t="shared" si="3"/>
        <v>253325.8934</v>
      </c>
      <c r="DJ6" s="213">
        <f t="shared" si="3"/>
        <v>253325.8934</v>
      </c>
      <c r="DK6" s="213">
        <f t="shared" si="3"/>
        <v>253325.8934</v>
      </c>
      <c r="DL6" s="213">
        <f t="shared" si="3"/>
        <v>253325.8934</v>
      </c>
      <c r="DM6" s="213">
        <f t="shared" si="3"/>
        <v>253325.8934</v>
      </c>
      <c r="DN6" s="213">
        <f t="shared" si="3"/>
        <v>253325.8934</v>
      </c>
      <c r="DO6" s="213">
        <f t="shared" si="3"/>
        <v>253325.8934</v>
      </c>
      <c r="DP6" s="213">
        <f t="shared" si="3"/>
        <v>253325.8934</v>
      </c>
      <c r="DQ6" s="213">
        <f t="shared" si="3"/>
        <v>253325.8934</v>
      </c>
      <c r="DR6" s="213">
        <f t="shared" si="3"/>
        <v>253325.8934</v>
      </c>
      <c r="DS6" s="213">
        <f t="shared" si="3"/>
        <v>253325.8934</v>
      </c>
      <c r="DT6" s="213">
        <f t="shared" si="3"/>
        <v>253325.8934</v>
      </c>
      <c r="DU6" s="213">
        <f t="shared" si="3"/>
        <v>262251.1997</v>
      </c>
      <c r="DV6" s="213">
        <f t="shared" si="3"/>
        <v>262251.1997</v>
      </c>
      <c r="DW6" s="213">
        <f t="shared" si="3"/>
        <v>262251.1997</v>
      </c>
      <c r="DX6" s="213">
        <f t="shared" si="3"/>
        <v>262251.1997</v>
      </c>
      <c r="DY6" s="213">
        <f t="shared" si="3"/>
        <v>262251.1997</v>
      </c>
      <c r="DZ6" s="213">
        <f t="shared" si="3"/>
        <v>262251.1997</v>
      </c>
      <c r="EA6" s="213">
        <f t="shared" si="3"/>
        <v>262251.1997</v>
      </c>
      <c r="EB6" s="213">
        <f t="shared" si="3"/>
        <v>262251.1997</v>
      </c>
      <c r="EC6" s="213">
        <f t="shared" si="3"/>
        <v>262251.1997</v>
      </c>
      <c r="ED6" s="213">
        <f t="shared" si="3"/>
        <v>262251.1997</v>
      </c>
      <c r="EE6" s="213">
        <f t="shared" si="3"/>
        <v>262251.1997</v>
      </c>
      <c r="EF6" s="213">
        <f t="shared" si="3"/>
        <v>262251.1997</v>
      </c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</row>
    <row r="8" ht="15.75" customHeight="1">
      <c r="A8" s="1"/>
      <c r="B8" s="1"/>
      <c r="C8" s="34" t="s">
        <v>102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</row>
    <row r="9" ht="15.75" customHeight="1">
      <c r="A9" s="1"/>
      <c r="B9" s="1"/>
      <c r="C9" s="1"/>
      <c r="D9" s="1" t="s">
        <v>187</v>
      </c>
      <c r="E9" s="50">
        <f>D38</f>
        <v>21634633</v>
      </c>
      <c r="F9" s="50">
        <f t="shared" ref="F9:EF9" si="4">E13</f>
        <v>21634633</v>
      </c>
      <c r="G9" s="50">
        <f t="shared" si="4"/>
        <v>21634633</v>
      </c>
      <c r="H9" s="50">
        <f t="shared" si="4"/>
        <v>21634633</v>
      </c>
      <c r="I9" s="50">
        <f t="shared" si="4"/>
        <v>21634633</v>
      </c>
      <c r="J9" s="50">
        <f t="shared" si="4"/>
        <v>21634633</v>
      </c>
      <c r="K9" s="50">
        <f t="shared" si="4"/>
        <v>21634633</v>
      </c>
      <c r="L9" s="50">
        <f t="shared" si="4"/>
        <v>21634633</v>
      </c>
      <c r="M9" s="50">
        <f t="shared" si="4"/>
        <v>21634633</v>
      </c>
      <c r="N9" s="50">
        <f t="shared" si="4"/>
        <v>21634633</v>
      </c>
      <c r="O9" s="50">
        <f t="shared" si="4"/>
        <v>21634633</v>
      </c>
      <c r="P9" s="50">
        <f t="shared" si="4"/>
        <v>21634633</v>
      </c>
      <c r="Q9" s="50">
        <f t="shared" si="4"/>
        <v>21634633</v>
      </c>
      <c r="R9" s="50">
        <f t="shared" si="4"/>
        <v>21634633</v>
      </c>
      <c r="S9" s="50">
        <f t="shared" si="4"/>
        <v>21634633</v>
      </c>
      <c r="T9" s="50">
        <f t="shared" si="4"/>
        <v>21634633</v>
      </c>
      <c r="U9" s="50">
        <f t="shared" si="4"/>
        <v>21634633</v>
      </c>
      <c r="V9" s="50">
        <f t="shared" si="4"/>
        <v>21634633</v>
      </c>
      <c r="W9" s="50">
        <f t="shared" si="4"/>
        <v>21634633</v>
      </c>
      <c r="X9" s="50">
        <f t="shared" si="4"/>
        <v>21634633</v>
      </c>
      <c r="Y9" s="50">
        <f t="shared" si="4"/>
        <v>21634633</v>
      </c>
      <c r="Z9" s="50">
        <f t="shared" si="4"/>
        <v>21634633</v>
      </c>
      <c r="AA9" s="50">
        <f t="shared" si="4"/>
        <v>21634633</v>
      </c>
      <c r="AB9" s="50">
        <f t="shared" si="4"/>
        <v>21634633</v>
      </c>
      <c r="AC9" s="50">
        <f t="shared" si="4"/>
        <v>21634633</v>
      </c>
      <c r="AD9" s="50">
        <f t="shared" si="4"/>
        <v>21634633</v>
      </c>
      <c r="AE9" s="50">
        <f t="shared" si="4"/>
        <v>21634633</v>
      </c>
      <c r="AF9" s="50">
        <f t="shared" si="4"/>
        <v>21634633</v>
      </c>
      <c r="AG9" s="50">
        <f t="shared" si="4"/>
        <v>21634633</v>
      </c>
      <c r="AH9" s="50">
        <f t="shared" si="4"/>
        <v>21634633</v>
      </c>
      <c r="AI9" s="50">
        <f t="shared" si="4"/>
        <v>21634633</v>
      </c>
      <c r="AJ9" s="50">
        <f t="shared" si="4"/>
        <v>21634633</v>
      </c>
      <c r="AK9" s="50">
        <f t="shared" si="4"/>
        <v>21634633</v>
      </c>
      <c r="AL9" s="50">
        <f t="shared" si="4"/>
        <v>21634633</v>
      </c>
      <c r="AM9" s="50">
        <f t="shared" si="4"/>
        <v>21634633</v>
      </c>
      <c r="AN9" s="50">
        <f t="shared" si="4"/>
        <v>21634633</v>
      </c>
      <c r="AO9" s="50">
        <f t="shared" si="4"/>
        <v>21634633</v>
      </c>
      <c r="AP9" s="50">
        <f t="shared" si="4"/>
        <v>21613095.61</v>
      </c>
      <c r="AQ9" s="50">
        <f t="shared" si="4"/>
        <v>21591450.53</v>
      </c>
      <c r="AR9" s="50">
        <f t="shared" si="4"/>
        <v>21569697.22</v>
      </c>
      <c r="AS9" s="50">
        <f t="shared" si="4"/>
        <v>21547835.15</v>
      </c>
      <c r="AT9" s="50">
        <f t="shared" si="4"/>
        <v>21525863.77</v>
      </c>
      <c r="AU9" s="50">
        <f t="shared" si="4"/>
        <v>21503782.54</v>
      </c>
      <c r="AV9" s="50">
        <f t="shared" si="4"/>
        <v>21481590.89</v>
      </c>
      <c r="AW9" s="50">
        <f t="shared" si="4"/>
        <v>21459288.29</v>
      </c>
      <c r="AX9" s="50">
        <f t="shared" si="4"/>
        <v>21436874.18</v>
      </c>
      <c r="AY9" s="50">
        <f t="shared" si="4"/>
        <v>21414347.99</v>
      </c>
      <c r="AZ9" s="50">
        <f t="shared" si="4"/>
        <v>21391709.18</v>
      </c>
      <c r="BA9" s="50">
        <f t="shared" si="4"/>
        <v>21368957.17</v>
      </c>
      <c r="BB9" s="50">
        <f t="shared" si="4"/>
        <v>21346091.4</v>
      </c>
      <c r="BC9" s="50">
        <f t="shared" si="4"/>
        <v>21323111.3</v>
      </c>
      <c r="BD9" s="50">
        <f t="shared" si="4"/>
        <v>21300016.3</v>
      </c>
      <c r="BE9" s="50">
        <f t="shared" si="4"/>
        <v>21276805.83</v>
      </c>
      <c r="BF9" s="50">
        <f t="shared" si="4"/>
        <v>21253479.3</v>
      </c>
      <c r="BG9" s="50">
        <f t="shared" si="4"/>
        <v>21230036.14</v>
      </c>
      <c r="BH9" s="50">
        <f t="shared" si="4"/>
        <v>21206475.77</v>
      </c>
      <c r="BI9" s="50">
        <f t="shared" si="4"/>
        <v>21182797.59</v>
      </c>
      <c r="BJ9" s="50">
        <f t="shared" si="4"/>
        <v>21159001.02</v>
      </c>
      <c r="BK9" s="50">
        <f t="shared" si="4"/>
        <v>21135085.47</v>
      </c>
      <c r="BL9" s="50">
        <f t="shared" si="4"/>
        <v>21111050.34</v>
      </c>
      <c r="BM9" s="50">
        <f t="shared" si="4"/>
        <v>21086895.04</v>
      </c>
      <c r="BN9" s="50">
        <f t="shared" si="4"/>
        <v>21062618.96</v>
      </c>
      <c r="BO9" s="50">
        <f t="shared" si="4"/>
        <v>21038221.5</v>
      </c>
      <c r="BP9" s="50">
        <f t="shared" si="4"/>
        <v>21013702.05</v>
      </c>
      <c r="BQ9" s="50">
        <f t="shared" si="4"/>
        <v>20989060</v>
      </c>
      <c r="BR9" s="50">
        <f t="shared" si="4"/>
        <v>20964294.75</v>
      </c>
      <c r="BS9" s="50">
        <f t="shared" si="4"/>
        <v>20939405.67</v>
      </c>
      <c r="BT9" s="50">
        <f t="shared" si="4"/>
        <v>20914392.14</v>
      </c>
      <c r="BU9" s="50">
        <f t="shared" si="4"/>
        <v>20889253.54</v>
      </c>
      <c r="BV9" s="50">
        <f t="shared" si="4"/>
        <v>20863989.25</v>
      </c>
      <c r="BW9" s="50">
        <f t="shared" si="4"/>
        <v>20838598.65</v>
      </c>
      <c r="BX9" s="50">
        <f t="shared" si="4"/>
        <v>20813081.08</v>
      </c>
      <c r="BY9" s="50">
        <f t="shared" si="4"/>
        <v>20787435.93</v>
      </c>
      <c r="BZ9" s="50">
        <f t="shared" si="4"/>
        <v>20761662.56</v>
      </c>
      <c r="CA9" s="50">
        <f t="shared" si="4"/>
        <v>20735760.31</v>
      </c>
      <c r="CB9" s="50">
        <f t="shared" si="4"/>
        <v>20709728.56</v>
      </c>
      <c r="CC9" s="50">
        <f t="shared" si="4"/>
        <v>20683566.65</v>
      </c>
      <c r="CD9" s="50">
        <f t="shared" si="4"/>
        <v>20657273.92</v>
      </c>
      <c r="CE9" s="50">
        <f t="shared" si="4"/>
        <v>20630849.74</v>
      </c>
      <c r="CF9" s="50">
        <f t="shared" si="4"/>
        <v>20604293.43</v>
      </c>
      <c r="CG9" s="50">
        <f t="shared" si="4"/>
        <v>20577604.34</v>
      </c>
      <c r="CH9" s="50">
        <f t="shared" si="4"/>
        <v>20550781.81</v>
      </c>
      <c r="CI9" s="50">
        <f t="shared" si="4"/>
        <v>20523825.16</v>
      </c>
      <c r="CJ9" s="50">
        <f t="shared" si="4"/>
        <v>20496733.73</v>
      </c>
      <c r="CK9" s="50">
        <f t="shared" si="4"/>
        <v>20469506.84</v>
      </c>
      <c r="CL9" s="50">
        <f t="shared" si="4"/>
        <v>20442143.82</v>
      </c>
      <c r="CM9" s="50">
        <f t="shared" si="4"/>
        <v>20414643.99</v>
      </c>
      <c r="CN9" s="50">
        <f t="shared" si="4"/>
        <v>20387006.65</v>
      </c>
      <c r="CO9" s="50">
        <f t="shared" si="4"/>
        <v>20359231.13</v>
      </c>
      <c r="CP9" s="50">
        <f t="shared" si="4"/>
        <v>20331316.73</v>
      </c>
      <c r="CQ9" s="50">
        <f t="shared" si="4"/>
        <v>20303262.76</v>
      </c>
      <c r="CR9" s="50">
        <f t="shared" si="4"/>
        <v>20275068.51</v>
      </c>
      <c r="CS9" s="50">
        <f t="shared" si="4"/>
        <v>20246733.3</v>
      </c>
      <c r="CT9" s="50">
        <f t="shared" si="4"/>
        <v>20218256.41</v>
      </c>
      <c r="CU9" s="50">
        <f t="shared" si="4"/>
        <v>20189637.14</v>
      </c>
      <c r="CV9" s="50">
        <f t="shared" si="4"/>
        <v>20160874.77</v>
      </c>
      <c r="CW9" s="50">
        <f t="shared" si="4"/>
        <v>20131968.59</v>
      </c>
      <c r="CX9" s="50">
        <f t="shared" si="4"/>
        <v>20102917.87</v>
      </c>
      <c r="CY9" s="50">
        <f t="shared" si="4"/>
        <v>20073721.91</v>
      </c>
      <c r="CZ9" s="50">
        <f t="shared" si="4"/>
        <v>20044379.96</v>
      </c>
      <c r="DA9" s="50">
        <f t="shared" si="4"/>
        <v>20014891.3</v>
      </c>
      <c r="DB9" s="50">
        <f t="shared" si="4"/>
        <v>19985255.2</v>
      </c>
      <c r="DC9" s="50">
        <f t="shared" si="4"/>
        <v>19955470.93</v>
      </c>
      <c r="DD9" s="50">
        <f t="shared" si="4"/>
        <v>19925537.72</v>
      </c>
      <c r="DE9" s="50">
        <f t="shared" si="4"/>
        <v>19895454.86</v>
      </c>
      <c r="DF9" s="50">
        <f t="shared" si="4"/>
        <v>19865221.58</v>
      </c>
      <c r="DG9" s="50">
        <f t="shared" si="4"/>
        <v>19834837.13</v>
      </c>
      <c r="DH9" s="50">
        <f t="shared" si="4"/>
        <v>19804300.76</v>
      </c>
      <c r="DI9" s="50">
        <f t="shared" si="4"/>
        <v>19773611.71</v>
      </c>
      <c r="DJ9" s="50">
        <f t="shared" si="4"/>
        <v>19742769.21</v>
      </c>
      <c r="DK9" s="50">
        <f t="shared" si="4"/>
        <v>19711772.5</v>
      </c>
      <c r="DL9" s="50">
        <f t="shared" si="4"/>
        <v>19680620.81</v>
      </c>
      <c r="DM9" s="50">
        <f t="shared" si="4"/>
        <v>19649313.35</v>
      </c>
      <c r="DN9" s="50">
        <f t="shared" si="4"/>
        <v>19617849.36</v>
      </c>
      <c r="DO9" s="50">
        <f t="shared" si="4"/>
        <v>19586228.06</v>
      </c>
      <c r="DP9" s="50">
        <f t="shared" si="4"/>
        <v>19554448.64</v>
      </c>
      <c r="DQ9" s="50">
        <f t="shared" si="4"/>
        <v>19522510.33</v>
      </c>
      <c r="DR9" s="50">
        <f t="shared" si="4"/>
        <v>19490412.32</v>
      </c>
      <c r="DS9" s="50">
        <f t="shared" si="4"/>
        <v>19458153.83</v>
      </c>
      <c r="DT9" s="50">
        <f t="shared" si="4"/>
        <v>19425734.04</v>
      </c>
      <c r="DU9" s="50">
        <f t="shared" si="4"/>
        <v>19393152.16</v>
      </c>
      <c r="DV9" s="50">
        <f t="shared" si="4"/>
        <v>19360407.36</v>
      </c>
      <c r="DW9" s="50">
        <f t="shared" si="4"/>
        <v>19327498.84</v>
      </c>
      <c r="DX9" s="50">
        <f t="shared" si="4"/>
        <v>19294425.78</v>
      </c>
      <c r="DY9" s="50">
        <f t="shared" si="4"/>
        <v>19261187.36</v>
      </c>
      <c r="DZ9" s="50">
        <f t="shared" si="4"/>
        <v>19227782.74</v>
      </c>
      <c r="EA9" s="50">
        <f t="shared" si="4"/>
        <v>19194211.09</v>
      </c>
      <c r="EB9" s="50">
        <f t="shared" si="4"/>
        <v>19160471.59</v>
      </c>
      <c r="EC9" s="50">
        <f t="shared" si="4"/>
        <v>19126563.4</v>
      </c>
      <c r="ED9" s="50">
        <f t="shared" si="4"/>
        <v>19092485.66</v>
      </c>
      <c r="EE9" s="50">
        <f t="shared" si="4"/>
        <v>19058237.53</v>
      </c>
      <c r="EF9" s="50">
        <f t="shared" si="4"/>
        <v>19023818.16</v>
      </c>
    </row>
    <row r="10" ht="15.75" customHeight="1">
      <c r="A10" s="1"/>
      <c r="B10" s="1"/>
      <c r="C10" s="1"/>
      <c r="D10" s="1" t="s">
        <v>188</v>
      </c>
      <c r="E10" s="137">
        <f t="shared" ref="E10:EF10" si="5">E9*($D$40/12)*IF(E1&gt;$D$43,1,0)</f>
        <v>0</v>
      </c>
      <c r="F10" s="137">
        <f t="shared" si="5"/>
        <v>0</v>
      </c>
      <c r="G10" s="137">
        <f t="shared" si="5"/>
        <v>0</v>
      </c>
      <c r="H10" s="137">
        <f t="shared" si="5"/>
        <v>0</v>
      </c>
      <c r="I10" s="137">
        <f t="shared" si="5"/>
        <v>0</v>
      </c>
      <c r="J10" s="137">
        <f t="shared" si="5"/>
        <v>0</v>
      </c>
      <c r="K10" s="137">
        <f t="shared" si="5"/>
        <v>0</v>
      </c>
      <c r="L10" s="137">
        <f t="shared" si="5"/>
        <v>0</v>
      </c>
      <c r="M10" s="137">
        <f t="shared" si="5"/>
        <v>0</v>
      </c>
      <c r="N10" s="137">
        <f t="shared" si="5"/>
        <v>0</v>
      </c>
      <c r="O10" s="137">
        <f t="shared" si="5"/>
        <v>0</v>
      </c>
      <c r="P10" s="137">
        <f t="shared" si="5"/>
        <v>0</v>
      </c>
      <c r="Q10" s="137">
        <f t="shared" si="5"/>
        <v>0</v>
      </c>
      <c r="R10" s="137">
        <f t="shared" si="5"/>
        <v>0</v>
      </c>
      <c r="S10" s="137">
        <f t="shared" si="5"/>
        <v>0</v>
      </c>
      <c r="T10" s="137">
        <f t="shared" si="5"/>
        <v>0</v>
      </c>
      <c r="U10" s="137">
        <f t="shared" si="5"/>
        <v>0</v>
      </c>
      <c r="V10" s="137">
        <f t="shared" si="5"/>
        <v>0</v>
      </c>
      <c r="W10" s="137">
        <f t="shared" si="5"/>
        <v>0</v>
      </c>
      <c r="X10" s="137">
        <f t="shared" si="5"/>
        <v>0</v>
      </c>
      <c r="Y10" s="137">
        <f t="shared" si="5"/>
        <v>0</v>
      </c>
      <c r="Z10" s="137">
        <f t="shared" si="5"/>
        <v>0</v>
      </c>
      <c r="AA10" s="137">
        <f t="shared" si="5"/>
        <v>0</v>
      </c>
      <c r="AB10" s="137">
        <f t="shared" si="5"/>
        <v>0</v>
      </c>
      <c r="AC10" s="137">
        <f t="shared" si="5"/>
        <v>0</v>
      </c>
      <c r="AD10" s="137">
        <f t="shared" si="5"/>
        <v>0</v>
      </c>
      <c r="AE10" s="137">
        <f t="shared" si="5"/>
        <v>0</v>
      </c>
      <c r="AF10" s="137">
        <f t="shared" si="5"/>
        <v>0</v>
      </c>
      <c r="AG10" s="137">
        <f t="shared" si="5"/>
        <v>0</v>
      </c>
      <c r="AH10" s="137">
        <f t="shared" si="5"/>
        <v>0</v>
      </c>
      <c r="AI10" s="137">
        <f t="shared" si="5"/>
        <v>0</v>
      </c>
      <c r="AJ10" s="137">
        <f t="shared" si="5"/>
        <v>0</v>
      </c>
      <c r="AK10" s="137">
        <f t="shared" si="5"/>
        <v>0</v>
      </c>
      <c r="AL10" s="137">
        <f t="shared" si="5"/>
        <v>0</v>
      </c>
      <c r="AM10" s="137">
        <f t="shared" si="5"/>
        <v>0</v>
      </c>
      <c r="AN10" s="137">
        <f t="shared" si="5"/>
        <v>0</v>
      </c>
      <c r="AO10" s="137">
        <f t="shared" si="5"/>
        <v>108173.165</v>
      </c>
      <c r="AP10" s="137">
        <f t="shared" si="5"/>
        <v>108065.478</v>
      </c>
      <c r="AQ10" s="137">
        <f t="shared" si="5"/>
        <v>107957.2526</v>
      </c>
      <c r="AR10" s="137">
        <f t="shared" si="5"/>
        <v>107848.4861</v>
      </c>
      <c r="AS10" s="137">
        <f t="shared" si="5"/>
        <v>107739.1758</v>
      </c>
      <c r="AT10" s="137">
        <f t="shared" si="5"/>
        <v>107629.3189</v>
      </c>
      <c r="AU10" s="137">
        <f t="shared" si="5"/>
        <v>107518.9127</v>
      </c>
      <c r="AV10" s="137">
        <f t="shared" si="5"/>
        <v>107407.9545</v>
      </c>
      <c r="AW10" s="137">
        <f t="shared" si="5"/>
        <v>107296.4415</v>
      </c>
      <c r="AX10" s="137">
        <f t="shared" si="5"/>
        <v>107184.3709</v>
      </c>
      <c r="AY10" s="137">
        <f t="shared" si="5"/>
        <v>107071.74</v>
      </c>
      <c r="AZ10" s="137">
        <f t="shared" si="5"/>
        <v>106958.5459</v>
      </c>
      <c r="BA10" s="137">
        <f t="shared" si="5"/>
        <v>106844.7858</v>
      </c>
      <c r="BB10" s="137">
        <f t="shared" si="5"/>
        <v>106730.457</v>
      </c>
      <c r="BC10" s="137">
        <f t="shared" si="5"/>
        <v>106615.5565</v>
      </c>
      <c r="BD10" s="137">
        <f t="shared" si="5"/>
        <v>106500.0815</v>
      </c>
      <c r="BE10" s="137">
        <f t="shared" si="5"/>
        <v>106384.0291</v>
      </c>
      <c r="BF10" s="137">
        <f t="shared" si="5"/>
        <v>106267.3965</v>
      </c>
      <c r="BG10" s="137">
        <f t="shared" si="5"/>
        <v>106150.1807</v>
      </c>
      <c r="BH10" s="137">
        <f t="shared" si="5"/>
        <v>106032.3788</v>
      </c>
      <c r="BI10" s="137">
        <f t="shared" si="5"/>
        <v>105913.9879</v>
      </c>
      <c r="BJ10" s="137">
        <f t="shared" si="5"/>
        <v>105795.0051</v>
      </c>
      <c r="BK10" s="137">
        <f t="shared" si="5"/>
        <v>105675.4274</v>
      </c>
      <c r="BL10" s="137">
        <f t="shared" si="5"/>
        <v>105555.2517</v>
      </c>
      <c r="BM10" s="137">
        <f t="shared" si="5"/>
        <v>105434.4752</v>
      </c>
      <c r="BN10" s="137">
        <f t="shared" si="5"/>
        <v>105313.0948</v>
      </c>
      <c r="BO10" s="137">
        <f t="shared" si="5"/>
        <v>105191.1075</v>
      </c>
      <c r="BP10" s="137">
        <f t="shared" si="5"/>
        <v>105068.5102</v>
      </c>
      <c r="BQ10" s="137">
        <f t="shared" si="5"/>
        <v>104945.3</v>
      </c>
      <c r="BR10" s="137">
        <f t="shared" si="5"/>
        <v>104821.4737</v>
      </c>
      <c r="BS10" s="137">
        <f t="shared" si="5"/>
        <v>104697.0283</v>
      </c>
      <c r="BT10" s="137">
        <f t="shared" si="5"/>
        <v>104571.9607</v>
      </c>
      <c r="BU10" s="137">
        <f t="shared" si="5"/>
        <v>104446.2677</v>
      </c>
      <c r="BV10" s="137">
        <f t="shared" si="5"/>
        <v>104319.9463</v>
      </c>
      <c r="BW10" s="137">
        <f t="shared" si="5"/>
        <v>104192.9932</v>
      </c>
      <c r="BX10" s="137">
        <f t="shared" si="5"/>
        <v>104065.4054</v>
      </c>
      <c r="BY10" s="137">
        <f t="shared" si="5"/>
        <v>103937.1797</v>
      </c>
      <c r="BZ10" s="137">
        <f t="shared" si="5"/>
        <v>103808.3128</v>
      </c>
      <c r="CA10" s="137">
        <f t="shared" si="5"/>
        <v>103678.8016</v>
      </c>
      <c r="CB10" s="137">
        <f t="shared" si="5"/>
        <v>103548.6428</v>
      </c>
      <c r="CC10" s="137">
        <f t="shared" si="5"/>
        <v>103417.8332</v>
      </c>
      <c r="CD10" s="137">
        <f t="shared" si="5"/>
        <v>103286.3696</v>
      </c>
      <c r="CE10" s="137">
        <f t="shared" si="5"/>
        <v>103154.2487</v>
      </c>
      <c r="CF10" s="137">
        <f t="shared" si="5"/>
        <v>103021.4672</v>
      </c>
      <c r="CG10" s="137">
        <f t="shared" si="5"/>
        <v>102888.0217</v>
      </c>
      <c r="CH10" s="137">
        <f t="shared" si="5"/>
        <v>102753.909</v>
      </c>
      <c r="CI10" s="137">
        <f t="shared" si="5"/>
        <v>102619.1258</v>
      </c>
      <c r="CJ10" s="137">
        <f t="shared" si="5"/>
        <v>102483.6687</v>
      </c>
      <c r="CK10" s="137">
        <f t="shared" si="5"/>
        <v>102347.5342</v>
      </c>
      <c r="CL10" s="137">
        <f t="shared" si="5"/>
        <v>102210.7191</v>
      </c>
      <c r="CM10" s="137">
        <f t="shared" si="5"/>
        <v>102073.2199</v>
      </c>
      <c r="CN10" s="137">
        <f t="shared" si="5"/>
        <v>101935.0333</v>
      </c>
      <c r="CO10" s="137">
        <f t="shared" si="5"/>
        <v>101796.1556</v>
      </c>
      <c r="CP10" s="137">
        <f t="shared" si="5"/>
        <v>101656.5836</v>
      </c>
      <c r="CQ10" s="137">
        <f t="shared" si="5"/>
        <v>101516.3138</v>
      </c>
      <c r="CR10" s="137">
        <f t="shared" si="5"/>
        <v>101375.3426</v>
      </c>
      <c r="CS10" s="137">
        <f t="shared" si="5"/>
        <v>101233.6665</v>
      </c>
      <c r="CT10" s="137">
        <f t="shared" si="5"/>
        <v>101091.2821</v>
      </c>
      <c r="CU10" s="137">
        <f t="shared" si="5"/>
        <v>100948.1857</v>
      </c>
      <c r="CV10" s="137">
        <f t="shared" si="5"/>
        <v>100804.3738</v>
      </c>
      <c r="CW10" s="137">
        <f t="shared" si="5"/>
        <v>100659.8429</v>
      </c>
      <c r="CX10" s="137">
        <f t="shared" si="5"/>
        <v>100514.5894</v>
      </c>
      <c r="CY10" s="137">
        <f t="shared" si="5"/>
        <v>100368.6095</v>
      </c>
      <c r="CZ10" s="137">
        <f t="shared" si="5"/>
        <v>100221.8998</v>
      </c>
      <c r="DA10" s="137">
        <f t="shared" si="5"/>
        <v>100074.4565</v>
      </c>
      <c r="DB10" s="137">
        <f t="shared" si="5"/>
        <v>99926.27602</v>
      </c>
      <c r="DC10" s="137">
        <f t="shared" si="5"/>
        <v>99777.35463</v>
      </c>
      <c r="DD10" s="137">
        <f t="shared" si="5"/>
        <v>99627.68862</v>
      </c>
      <c r="DE10" s="137">
        <f t="shared" si="5"/>
        <v>99477.27428</v>
      </c>
      <c r="DF10" s="137">
        <f t="shared" si="5"/>
        <v>99326.10788</v>
      </c>
      <c r="DG10" s="137">
        <f t="shared" si="5"/>
        <v>99174.18564</v>
      </c>
      <c r="DH10" s="137">
        <f t="shared" si="5"/>
        <v>99021.50379</v>
      </c>
      <c r="DI10" s="137">
        <f t="shared" si="5"/>
        <v>98868.05853</v>
      </c>
      <c r="DJ10" s="137">
        <f t="shared" si="5"/>
        <v>98713.84604</v>
      </c>
      <c r="DK10" s="137">
        <f t="shared" si="5"/>
        <v>98558.86249</v>
      </c>
      <c r="DL10" s="137">
        <f t="shared" si="5"/>
        <v>98403.10403</v>
      </c>
      <c r="DM10" s="137">
        <f t="shared" si="5"/>
        <v>98246.56677</v>
      </c>
      <c r="DN10" s="137">
        <f t="shared" si="5"/>
        <v>98089.24682</v>
      </c>
      <c r="DO10" s="137">
        <f t="shared" si="5"/>
        <v>97931.14028</v>
      </c>
      <c r="DP10" s="137">
        <f t="shared" si="5"/>
        <v>97772.2432</v>
      </c>
      <c r="DQ10" s="137">
        <f t="shared" si="5"/>
        <v>97612.55164</v>
      </c>
      <c r="DR10" s="137">
        <f t="shared" si="5"/>
        <v>97452.06162</v>
      </c>
      <c r="DS10" s="137">
        <f t="shared" si="5"/>
        <v>97290.76915</v>
      </c>
      <c r="DT10" s="137">
        <f t="shared" si="5"/>
        <v>97128.67021</v>
      </c>
      <c r="DU10" s="137">
        <f t="shared" si="5"/>
        <v>96965.76079</v>
      </c>
      <c r="DV10" s="137">
        <f t="shared" si="5"/>
        <v>96802.03681</v>
      </c>
      <c r="DW10" s="137">
        <f t="shared" si="5"/>
        <v>96637.49422</v>
      </c>
      <c r="DX10" s="137">
        <f t="shared" si="5"/>
        <v>96472.12891</v>
      </c>
      <c r="DY10" s="137">
        <f t="shared" si="5"/>
        <v>96305.93678</v>
      </c>
      <c r="DZ10" s="137">
        <f t="shared" si="5"/>
        <v>96138.91368</v>
      </c>
      <c r="EA10" s="137">
        <f t="shared" si="5"/>
        <v>95971.05547</v>
      </c>
      <c r="EB10" s="137">
        <f t="shared" si="5"/>
        <v>95802.35797</v>
      </c>
      <c r="EC10" s="137">
        <f t="shared" si="5"/>
        <v>95632.81698</v>
      </c>
      <c r="ED10" s="137">
        <f t="shared" si="5"/>
        <v>95462.42829</v>
      </c>
      <c r="EE10" s="137">
        <f t="shared" si="5"/>
        <v>95291.18765</v>
      </c>
      <c r="EF10" s="137">
        <f t="shared" si="5"/>
        <v>95119.09081</v>
      </c>
    </row>
    <row r="11" ht="15.75" customHeight="1">
      <c r="A11" s="1"/>
      <c r="B11" s="1"/>
      <c r="C11" s="1"/>
      <c r="D11" s="1" t="s">
        <v>212</v>
      </c>
      <c r="E11" s="137">
        <f t="shared" ref="E11:EF11" si="6">E12-E10</f>
        <v>0</v>
      </c>
      <c r="F11" s="137">
        <f t="shared" si="6"/>
        <v>0</v>
      </c>
      <c r="G11" s="137">
        <f t="shared" si="6"/>
        <v>0</v>
      </c>
      <c r="H11" s="137">
        <f t="shared" si="6"/>
        <v>0</v>
      </c>
      <c r="I11" s="137">
        <f t="shared" si="6"/>
        <v>0</v>
      </c>
      <c r="J11" s="137">
        <f t="shared" si="6"/>
        <v>0</v>
      </c>
      <c r="K11" s="137">
        <f t="shared" si="6"/>
        <v>0</v>
      </c>
      <c r="L11" s="137">
        <f t="shared" si="6"/>
        <v>0</v>
      </c>
      <c r="M11" s="137">
        <f t="shared" si="6"/>
        <v>0</v>
      </c>
      <c r="N11" s="137">
        <f t="shared" si="6"/>
        <v>0</v>
      </c>
      <c r="O11" s="137">
        <f t="shared" si="6"/>
        <v>0</v>
      </c>
      <c r="P11" s="137">
        <f t="shared" si="6"/>
        <v>0</v>
      </c>
      <c r="Q11" s="137">
        <f t="shared" si="6"/>
        <v>0</v>
      </c>
      <c r="R11" s="137">
        <f t="shared" si="6"/>
        <v>0</v>
      </c>
      <c r="S11" s="137">
        <f t="shared" si="6"/>
        <v>0</v>
      </c>
      <c r="T11" s="137">
        <f t="shared" si="6"/>
        <v>0</v>
      </c>
      <c r="U11" s="137">
        <f t="shared" si="6"/>
        <v>0</v>
      </c>
      <c r="V11" s="137">
        <f t="shared" si="6"/>
        <v>0</v>
      </c>
      <c r="W11" s="137">
        <f t="shared" si="6"/>
        <v>0</v>
      </c>
      <c r="X11" s="137">
        <f t="shared" si="6"/>
        <v>0</v>
      </c>
      <c r="Y11" s="137">
        <f t="shared" si="6"/>
        <v>0</v>
      </c>
      <c r="Z11" s="137">
        <f t="shared" si="6"/>
        <v>0</v>
      </c>
      <c r="AA11" s="137">
        <f t="shared" si="6"/>
        <v>0</v>
      </c>
      <c r="AB11" s="137">
        <f t="shared" si="6"/>
        <v>0</v>
      </c>
      <c r="AC11" s="137">
        <f t="shared" si="6"/>
        <v>0</v>
      </c>
      <c r="AD11" s="137">
        <f t="shared" si="6"/>
        <v>0</v>
      </c>
      <c r="AE11" s="137">
        <f t="shared" si="6"/>
        <v>0</v>
      </c>
      <c r="AF11" s="137">
        <f t="shared" si="6"/>
        <v>0</v>
      </c>
      <c r="AG11" s="137">
        <f t="shared" si="6"/>
        <v>0</v>
      </c>
      <c r="AH11" s="137">
        <f t="shared" si="6"/>
        <v>0</v>
      </c>
      <c r="AI11" s="137">
        <f t="shared" si="6"/>
        <v>0</v>
      </c>
      <c r="AJ11" s="137">
        <f t="shared" si="6"/>
        <v>0</v>
      </c>
      <c r="AK11" s="137">
        <f t="shared" si="6"/>
        <v>0</v>
      </c>
      <c r="AL11" s="137">
        <f t="shared" si="6"/>
        <v>0</v>
      </c>
      <c r="AM11" s="137">
        <f t="shared" si="6"/>
        <v>0</v>
      </c>
      <c r="AN11" s="137">
        <f t="shared" si="6"/>
        <v>0</v>
      </c>
      <c r="AO11" s="137">
        <f t="shared" si="6"/>
        <v>21537.39076</v>
      </c>
      <c r="AP11" s="137">
        <f t="shared" si="6"/>
        <v>21645.07772</v>
      </c>
      <c r="AQ11" s="137">
        <f t="shared" si="6"/>
        <v>21753.3031</v>
      </c>
      <c r="AR11" s="137">
        <f t="shared" si="6"/>
        <v>21862.06962</v>
      </c>
      <c r="AS11" s="137">
        <f t="shared" si="6"/>
        <v>21971.37997</v>
      </c>
      <c r="AT11" s="137">
        <f t="shared" si="6"/>
        <v>22081.23687</v>
      </c>
      <c r="AU11" s="137">
        <f t="shared" si="6"/>
        <v>22191.64305</v>
      </c>
      <c r="AV11" s="137">
        <f t="shared" si="6"/>
        <v>22302.60127</v>
      </c>
      <c r="AW11" s="137">
        <f t="shared" si="6"/>
        <v>22414.11427</v>
      </c>
      <c r="AX11" s="137">
        <f t="shared" si="6"/>
        <v>22526.18485</v>
      </c>
      <c r="AY11" s="137">
        <f t="shared" si="6"/>
        <v>22638.81577</v>
      </c>
      <c r="AZ11" s="137">
        <f t="shared" si="6"/>
        <v>22752.00985</v>
      </c>
      <c r="BA11" s="137">
        <f t="shared" si="6"/>
        <v>22865.7699</v>
      </c>
      <c r="BB11" s="137">
        <f t="shared" si="6"/>
        <v>22980.09875</v>
      </c>
      <c r="BC11" s="137">
        <f t="shared" si="6"/>
        <v>23094.99924</v>
      </c>
      <c r="BD11" s="137">
        <f t="shared" si="6"/>
        <v>23210.47424</v>
      </c>
      <c r="BE11" s="137">
        <f t="shared" si="6"/>
        <v>23326.52661</v>
      </c>
      <c r="BF11" s="137">
        <f t="shared" si="6"/>
        <v>23443.15924</v>
      </c>
      <c r="BG11" s="137">
        <f t="shared" si="6"/>
        <v>23560.37504</v>
      </c>
      <c r="BH11" s="137">
        <f t="shared" si="6"/>
        <v>23678.17691</v>
      </c>
      <c r="BI11" s="137">
        <f t="shared" si="6"/>
        <v>23796.5678</v>
      </c>
      <c r="BJ11" s="137">
        <f t="shared" si="6"/>
        <v>23915.55064</v>
      </c>
      <c r="BK11" s="137">
        <f t="shared" si="6"/>
        <v>24035.12839</v>
      </c>
      <c r="BL11" s="137">
        <f t="shared" si="6"/>
        <v>24155.30403</v>
      </c>
      <c r="BM11" s="137">
        <f t="shared" si="6"/>
        <v>24276.08055</v>
      </c>
      <c r="BN11" s="137">
        <f t="shared" si="6"/>
        <v>24397.46095</v>
      </c>
      <c r="BO11" s="137">
        <f t="shared" si="6"/>
        <v>24519.44826</v>
      </c>
      <c r="BP11" s="137">
        <f t="shared" si="6"/>
        <v>24642.0455</v>
      </c>
      <c r="BQ11" s="137">
        <f t="shared" si="6"/>
        <v>24765.25573</v>
      </c>
      <c r="BR11" s="137">
        <f t="shared" si="6"/>
        <v>24889.08201</v>
      </c>
      <c r="BS11" s="137">
        <f t="shared" si="6"/>
        <v>25013.52742</v>
      </c>
      <c r="BT11" s="137">
        <f t="shared" si="6"/>
        <v>25138.59505</v>
      </c>
      <c r="BU11" s="137">
        <f t="shared" si="6"/>
        <v>25264.28803</v>
      </c>
      <c r="BV11" s="137">
        <f t="shared" si="6"/>
        <v>25390.60947</v>
      </c>
      <c r="BW11" s="137">
        <f t="shared" si="6"/>
        <v>25517.56252</v>
      </c>
      <c r="BX11" s="137">
        <f t="shared" si="6"/>
        <v>25645.15033</v>
      </c>
      <c r="BY11" s="137">
        <f t="shared" si="6"/>
        <v>25773.37608</v>
      </c>
      <c r="BZ11" s="137">
        <f t="shared" si="6"/>
        <v>25902.24296</v>
      </c>
      <c r="CA11" s="137">
        <f t="shared" si="6"/>
        <v>26031.75418</v>
      </c>
      <c r="CB11" s="137">
        <f t="shared" si="6"/>
        <v>26161.91295</v>
      </c>
      <c r="CC11" s="137">
        <f t="shared" si="6"/>
        <v>26292.72251</v>
      </c>
      <c r="CD11" s="137">
        <f t="shared" si="6"/>
        <v>26424.18612</v>
      </c>
      <c r="CE11" s="137">
        <f t="shared" si="6"/>
        <v>26556.30705</v>
      </c>
      <c r="CF11" s="137">
        <f t="shared" si="6"/>
        <v>26689.08859</v>
      </c>
      <c r="CG11" s="137">
        <f t="shared" si="6"/>
        <v>26822.53403</v>
      </c>
      <c r="CH11" s="137">
        <f t="shared" si="6"/>
        <v>26956.6467</v>
      </c>
      <c r="CI11" s="137">
        <f t="shared" si="6"/>
        <v>27091.42994</v>
      </c>
      <c r="CJ11" s="137">
        <f t="shared" si="6"/>
        <v>27226.88709</v>
      </c>
      <c r="CK11" s="137">
        <f t="shared" si="6"/>
        <v>27363.02152</v>
      </c>
      <c r="CL11" s="137">
        <f t="shared" si="6"/>
        <v>27499.83663</v>
      </c>
      <c r="CM11" s="137">
        <f t="shared" si="6"/>
        <v>27637.33581</v>
      </c>
      <c r="CN11" s="137">
        <f t="shared" si="6"/>
        <v>27775.52249</v>
      </c>
      <c r="CO11" s="137">
        <f t="shared" si="6"/>
        <v>27914.4001</v>
      </c>
      <c r="CP11" s="137">
        <f t="shared" si="6"/>
        <v>28053.9721</v>
      </c>
      <c r="CQ11" s="137">
        <f t="shared" si="6"/>
        <v>28194.24197</v>
      </c>
      <c r="CR11" s="137">
        <f t="shared" si="6"/>
        <v>28335.21317</v>
      </c>
      <c r="CS11" s="137">
        <f t="shared" si="6"/>
        <v>28476.88924</v>
      </c>
      <c r="CT11" s="137">
        <f t="shared" si="6"/>
        <v>28619.27369</v>
      </c>
      <c r="CU11" s="137">
        <f t="shared" si="6"/>
        <v>28762.37006</v>
      </c>
      <c r="CV11" s="137">
        <f t="shared" si="6"/>
        <v>28906.18191</v>
      </c>
      <c r="CW11" s="137">
        <f t="shared" si="6"/>
        <v>29050.71282</v>
      </c>
      <c r="CX11" s="137">
        <f t="shared" si="6"/>
        <v>29195.96638</v>
      </c>
      <c r="CY11" s="137">
        <f t="shared" si="6"/>
        <v>29341.94621</v>
      </c>
      <c r="CZ11" s="137">
        <f t="shared" si="6"/>
        <v>29488.65594</v>
      </c>
      <c r="DA11" s="137">
        <f t="shared" si="6"/>
        <v>29636.09922</v>
      </c>
      <c r="DB11" s="137">
        <f t="shared" si="6"/>
        <v>29784.27972</v>
      </c>
      <c r="DC11" s="137">
        <f t="shared" si="6"/>
        <v>29933.20112</v>
      </c>
      <c r="DD11" s="137">
        <f t="shared" si="6"/>
        <v>30082.86712</v>
      </c>
      <c r="DE11" s="137">
        <f t="shared" si="6"/>
        <v>30233.28146</v>
      </c>
      <c r="DF11" s="137">
        <f t="shared" si="6"/>
        <v>30384.44787</v>
      </c>
      <c r="DG11" s="137">
        <f t="shared" si="6"/>
        <v>30536.3701</v>
      </c>
      <c r="DH11" s="137">
        <f t="shared" si="6"/>
        <v>30689.05196</v>
      </c>
      <c r="DI11" s="137">
        <f t="shared" si="6"/>
        <v>30842.49721</v>
      </c>
      <c r="DJ11" s="137">
        <f t="shared" si="6"/>
        <v>30996.7097</v>
      </c>
      <c r="DK11" s="137">
        <f t="shared" si="6"/>
        <v>31151.69325</v>
      </c>
      <c r="DL11" s="137">
        <f t="shared" si="6"/>
        <v>31307.45172</v>
      </c>
      <c r="DM11" s="137">
        <f t="shared" si="6"/>
        <v>31463.98897</v>
      </c>
      <c r="DN11" s="137">
        <f t="shared" si="6"/>
        <v>31621.30892</v>
      </c>
      <c r="DO11" s="137">
        <f t="shared" si="6"/>
        <v>31779.41546</v>
      </c>
      <c r="DP11" s="137">
        <f t="shared" si="6"/>
        <v>31938.31254</v>
      </c>
      <c r="DQ11" s="137">
        <f t="shared" si="6"/>
        <v>32098.0041</v>
      </c>
      <c r="DR11" s="137">
        <f t="shared" si="6"/>
        <v>32258.49412</v>
      </c>
      <c r="DS11" s="137">
        <f t="shared" si="6"/>
        <v>32419.78659</v>
      </c>
      <c r="DT11" s="137">
        <f t="shared" si="6"/>
        <v>32581.88553</v>
      </c>
      <c r="DU11" s="137">
        <f t="shared" si="6"/>
        <v>32744.79496</v>
      </c>
      <c r="DV11" s="137">
        <f t="shared" si="6"/>
        <v>32908.51893</v>
      </c>
      <c r="DW11" s="137">
        <f t="shared" si="6"/>
        <v>33073.06152</v>
      </c>
      <c r="DX11" s="137">
        <f t="shared" si="6"/>
        <v>33238.42683</v>
      </c>
      <c r="DY11" s="137">
        <f t="shared" si="6"/>
        <v>33404.61897</v>
      </c>
      <c r="DZ11" s="137">
        <f t="shared" si="6"/>
        <v>33571.64206</v>
      </c>
      <c r="EA11" s="137">
        <f t="shared" si="6"/>
        <v>33739.50027</v>
      </c>
      <c r="EB11" s="137">
        <f t="shared" si="6"/>
        <v>33908.19777</v>
      </c>
      <c r="EC11" s="137">
        <f t="shared" si="6"/>
        <v>34077.73876</v>
      </c>
      <c r="ED11" s="137">
        <f t="shared" si="6"/>
        <v>34248.12746</v>
      </c>
      <c r="EE11" s="137">
        <f t="shared" si="6"/>
        <v>34419.36809</v>
      </c>
      <c r="EF11" s="137">
        <f t="shared" si="6"/>
        <v>34591.46493</v>
      </c>
    </row>
    <row r="12" ht="15.75" customHeight="1">
      <c r="A12" s="1"/>
      <c r="B12" s="1"/>
      <c r="C12" s="1"/>
      <c r="D12" s="1" t="s">
        <v>213</v>
      </c>
      <c r="E12" s="50">
        <f t="shared" ref="E12:EF12" si="7">-PMT($D$40/12,$D$41*12,$D$38)*IF(E1&gt;$D$43,1,0)</f>
        <v>0</v>
      </c>
      <c r="F12" s="50">
        <f t="shared" si="7"/>
        <v>0</v>
      </c>
      <c r="G12" s="50">
        <f t="shared" si="7"/>
        <v>0</v>
      </c>
      <c r="H12" s="50">
        <f t="shared" si="7"/>
        <v>0</v>
      </c>
      <c r="I12" s="50">
        <f t="shared" si="7"/>
        <v>0</v>
      </c>
      <c r="J12" s="50">
        <f t="shared" si="7"/>
        <v>0</v>
      </c>
      <c r="K12" s="50">
        <f t="shared" si="7"/>
        <v>0</v>
      </c>
      <c r="L12" s="50">
        <f t="shared" si="7"/>
        <v>0</v>
      </c>
      <c r="M12" s="50">
        <f t="shared" si="7"/>
        <v>0</v>
      </c>
      <c r="N12" s="50">
        <f t="shared" si="7"/>
        <v>0</v>
      </c>
      <c r="O12" s="50">
        <f t="shared" si="7"/>
        <v>0</v>
      </c>
      <c r="P12" s="50">
        <f t="shared" si="7"/>
        <v>0</v>
      </c>
      <c r="Q12" s="50">
        <f t="shared" si="7"/>
        <v>0</v>
      </c>
      <c r="R12" s="50">
        <f t="shared" si="7"/>
        <v>0</v>
      </c>
      <c r="S12" s="50">
        <f t="shared" si="7"/>
        <v>0</v>
      </c>
      <c r="T12" s="50">
        <f t="shared" si="7"/>
        <v>0</v>
      </c>
      <c r="U12" s="50">
        <f t="shared" si="7"/>
        <v>0</v>
      </c>
      <c r="V12" s="50">
        <f t="shared" si="7"/>
        <v>0</v>
      </c>
      <c r="W12" s="50">
        <f t="shared" si="7"/>
        <v>0</v>
      </c>
      <c r="X12" s="50">
        <f t="shared" si="7"/>
        <v>0</v>
      </c>
      <c r="Y12" s="50">
        <f t="shared" si="7"/>
        <v>0</v>
      </c>
      <c r="Z12" s="50">
        <f t="shared" si="7"/>
        <v>0</v>
      </c>
      <c r="AA12" s="50">
        <f t="shared" si="7"/>
        <v>0</v>
      </c>
      <c r="AB12" s="50">
        <f t="shared" si="7"/>
        <v>0</v>
      </c>
      <c r="AC12" s="50">
        <f t="shared" si="7"/>
        <v>0</v>
      </c>
      <c r="AD12" s="50">
        <f t="shared" si="7"/>
        <v>0</v>
      </c>
      <c r="AE12" s="50">
        <f t="shared" si="7"/>
        <v>0</v>
      </c>
      <c r="AF12" s="50">
        <f t="shared" si="7"/>
        <v>0</v>
      </c>
      <c r="AG12" s="50">
        <f t="shared" si="7"/>
        <v>0</v>
      </c>
      <c r="AH12" s="50">
        <f t="shared" si="7"/>
        <v>0</v>
      </c>
      <c r="AI12" s="50">
        <f t="shared" si="7"/>
        <v>0</v>
      </c>
      <c r="AJ12" s="50">
        <f t="shared" si="7"/>
        <v>0</v>
      </c>
      <c r="AK12" s="50">
        <f t="shared" si="7"/>
        <v>0</v>
      </c>
      <c r="AL12" s="50">
        <f t="shared" si="7"/>
        <v>0</v>
      </c>
      <c r="AM12" s="50">
        <f t="shared" si="7"/>
        <v>0</v>
      </c>
      <c r="AN12" s="50">
        <f t="shared" si="7"/>
        <v>0</v>
      </c>
      <c r="AO12" s="50">
        <f t="shared" si="7"/>
        <v>129710.5557</v>
      </c>
      <c r="AP12" s="50">
        <f t="shared" si="7"/>
        <v>129710.5557</v>
      </c>
      <c r="AQ12" s="50">
        <f t="shared" si="7"/>
        <v>129710.5557</v>
      </c>
      <c r="AR12" s="50">
        <f t="shared" si="7"/>
        <v>129710.5557</v>
      </c>
      <c r="AS12" s="50">
        <f t="shared" si="7"/>
        <v>129710.5557</v>
      </c>
      <c r="AT12" s="50">
        <f t="shared" si="7"/>
        <v>129710.5557</v>
      </c>
      <c r="AU12" s="50">
        <f t="shared" si="7"/>
        <v>129710.5557</v>
      </c>
      <c r="AV12" s="50">
        <f t="shared" si="7"/>
        <v>129710.5557</v>
      </c>
      <c r="AW12" s="50">
        <f t="shared" si="7"/>
        <v>129710.5557</v>
      </c>
      <c r="AX12" s="50">
        <f t="shared" si="7"/>
        <v>129710.5557</v>
      </c>
      <c r="AY12" s="50">
        <f t="shared" si="7"/>
        <v>129710.5557</v>
      </c>
      <c r="AZ12" s="50">
        <f t="shared" si="7"/>
        <v>129710.5557</v>
      </c>
      <c r="BA12" s="50">
        <f t="shared" si="7"/>
        <v>129710.5557</v>
      </c>
      <c r="BB12" s="50">
        <f t="shared" si="7"/>
        <v>129710.5557</v>
      </c>
      <c r="BC12" s="50">
        <f t="shared" si="7"/>
        <v>129710.5557</v>
      </c>
      <c r="BD12" s="50">
        <f t="shared" si="7"/>
        <v>129710.5557</v>
      </c>
      <c r="BE12" s="50">
        <f t="shared" si="7"/>
        <v>129710.5557</v>
      </c>
      <c r="BF12" s="50">
        <f t="shared" si="7"/>
        <v>129710.5557</v>
      </c>
      <c r="BG12" s="50">
        <f t="shared" si="7"/>
        <v>129710.5557</v>
      </c>
      <c r="BH12" s="50">
        <f t="shared" si="7"/>
        <v>129710.5557</v>
      </c>
      <c r="BI12" s="50">
        <f t="shared" si="7"/>
        <v>129710.5557</v>
      </c>
      <c r="BJ12" s="50">
        <f t="shared" si="7"/>
        <v>129710.5557</v>
      </c>
      <c r="BK12" s="50">
        <f t="shared" si="7"/>
        <v>129710.5557</v>
      </c>
      <c r="BL12" s="50">
        <f t="shared" si="7"/>
        <v>129710.5557</v>
      </c>
      <c r="BM12" s="50">
        <f t="shared" si="7"/>
        <v>129710.5557</v>
      </c>
      <c r="BN12" s="50">
        <f t="shared" si="7"/>
        <v>129710.5557</v>
      </c>
      <c r="BO12" s="50">
        <f t="shared" si="7"/>
        <v>129710.5557</v>
      </c>
      <c r="BP12" s="50">
        <f t="shared" si="7"/>
        <v>129710.5557</v>
      </c>
      <c r="BQ12" s="50">
        <f t="shared" si="7"/>
        <v>129710.5557</v>
      </c>
      <c r="BR12" s="50">
        <f t="shared" si="7"/>
        <v>129710.5557</v>
      </c>
      <c r="BS12" s="50">
        <f t="shared" si="7"/>
        <v>129710.5557</v>
      </c>
      <c r="BT12" s="50">
        <f t="shared" si="7"/>
        <v>129710.5557</v>
      </c>
      <c r="BU12" s="50">
        <f t="shared" si="7"/>
        <v>129710.5557</v>
      </c>
      <c r="BV12" s="50">
        <f t="shared" si="7"/>
        <v>129710.5557</v>
      </c>
      <c r="BW12" s="50">
        <f t="shared" si="7"/>
        <v>129710.5557</v>
      </c>
      <c r="BX12" s="50">
        <f t="shared" si="7"/>
        <v>129710.5557</v>
      </c>
      <c r="BY12" s="50">
        <f t="shared" si="7"/>
        <v>129710.5557</v>
      </c>
      <c r="BZ12" s="50">
        <f t="shared" si="7"/>
        <v>129710.5557</v>
      </c>
      <c r="CA12" s="50">
        <f t="shared" si="7"/>
        <v>129710.5557</v>
      </c>
      <c r="CB12" s="50">
        <f t="shared" si="7"/>
        <v>129710.5557</v>
      </c>
      <c r="CC12" s="50">
        <f t="shared" si="7"/>
        <v>129710.5557</v>
      </c>
      <c r="CD12" s="50">
        <f t="shared" si="7"/>
        <v>129710.5557</v>
      </c>
      <c r="CE12" s="50">
        <f t="shared" si="7"/>
        <v>129710.5557</v>
      </c>
      <c r="CF12" s="50">
        <f t="shared" si="7"/>
        <v>129710.5557</v>
      </c>
      <c r="CG12" s="50">
        <f t="shared" si="7"/>
        <v>129710.5557</v>
      </c>
      <c r="CH12" s="50">
        <f t="shared" si="7"/>
        <v>129710.5557</v>
      </c>
      <c r="CI12" s="50">
        <f t="shared" si="7"/>
        <v>129710.5557</v>
      </c>
      <c r="CJ12" s="50">
        <f t="shared" si="7"/>
        <v>129710.5557</v>
      </c>
      <c r="CK12" s="50">
        <f t="shared" si="7"/>
        <v>129710.5557</v>
      </c>
      <c r="CL12" s="50">
        <f t="shared" si="7"/>
        <v>129710.5557</v>
      </c>
      <c r="CM12" s="50">
        <f t="shared" si="7"/>
        <v>129710.5557</v>
      </c>
      <c r="CN12" s="50">
        <f t="shared" si="7"/>
        <v>129710.5557</v>
      </c>
      <c r="CO12" s="50">
        <f t="shared" si="7"/>
        <v>129710.5557</v>
      </c>
      <c r="CP12" s="50">
        <f t="shared" si="7"/>
        <v>129710.5557</v>
      </c>
      <c r="CQ12" s="50">
        <f t="shared" si="7"/>
        <v>129710.5557</v>
      </c>
      <c r="CR12" s="50">
        <f t="shared" si="7"/>
        <v>129710.5557</v>
      </c>
      <c r="CS12" s="50">
        <f t="shared" si="7"/>
        <v>129710.5557</v>
      </c>
      <c r="CT12" s="50">
        <f t="shared" si="7"/>
        <v>129710.5557</v>
      </c>
      <c r="CU12" s="50">
        <f t="shared" si="7"/>
        <v>129710.5557</v>
      </c>
      <c r="CV12" s="50">
        <f t="shared" si="7"/>
        <v>129710.5557</v>
      </c>
      <c r="CW12" s="50">
        <f t="shared" si="7"/>
        <v>129710.5557</v>
      </c>
      <c r="CX12" s="50">
        <f t="shared" si="7"/>
        <v>129710.5557</v>
      </c>
      <c r="CY12" s="50">
        <f t="shared" si="7"/>
        <v>129710.5557</v>
      </c>
      <c r="CZ12" s="50">
        <f t="shared" si="7"/>
        <v>129710.5557</v>
      </c>
      <c r="DA12" s="50">
        <f t="shared" si="7"/>
        <v>129710.5557</v>
      </c>
      <c r="DB12" s="50">
        <f t="shared" si="7"/>
        <v>129710.5557</v>
      </c>
      <c r="DC12" s="50">
        <f t="shared" si="7"/>
        <v>129710.5557</v>
      </c>
      <c r="DD12" s="50">
        <f t="shared" si="7"/>
        <v>129710.5557</v>
      </c>
      <c r="DE12" s="50">
        <f t="shared" si="7"/>
        <v>129710.5557</v>
      </c>
      <c r="DF12" s="50">
        <f t="shared" si="7"/>
        <v>129710.5557</v>
      </c>
      <c r="DG12" s="50">
        <f t="shared" si="7"/>
        <v>129710.5557</v>
      </c>
      <c r="DH12" s="50">
        <f t="shared" si="7"/>
        <v>129710.5557</v>
      </c>
      <c r="DI12" s="50">
        <f t="shared" si="7"/>
        <v>129710.5557</v>
      </c>
      <c r="DJ12" s="50">
        <f t="shared" si="7"/>
        <v>129710.5557</v>
      </c>
      <c r="DK12" s="50">
        <f t="shared" si="7"/>
        <v>129710.5557</v>
      </c>
      <c r="DL12" s="50">
        <f t="shared" si="7"/>
        <v>129710.5557</v>
      </c>
      <c r="DM12" s="50">
        <f t="shared" si="7"/>
        <v>129710.5557</v>
      </c>
      <c r="DN12" s="50">
        <f t="shared" si="7"/>
        <v>129710.5557</v>
      </c>
      <c r="DO12" s="50">
        <f t="shared" si="7"/>
        <v>129710.5557</v>
      </c>
      <c r="DP12" s="50">
        <f t="shared" si="7"/>
        <v>129710.5557</v>
      </c>
      <c r="DQ12" s="50">
        <f t="shared" si="7"/>
        <v>129710.5557</v>
      </c>
      <c r="DR12" s="50">
        <f t="shared" si="7"/>
        <v>129710.5557</v>
      </c>
      <c r="DS12" s="50">
        <f t="shared" si="7"/>
        <v>129710.5557</v>
      </c>
      <c r="DT12" s="50">
        <f t="shared" si="7"/>
        <v>129710.5557</v>
      </c>
      <c r="DU12" s="50">
        <f t="shared" si="7"/>
        <v>129710.5557</v>
      </c>
      <c r="DV12" s="50">
        <f t="shared" si="7"/>
        <v>129710.5557</v>
      </c>
      <c r="DW12" s="50">
        <f t="shared" si="7"/>
        <v>129710.5557</v>
      </c>
      <c r="DX12" s="50">
        <f t="shared" si="7"/>
        <v>129710.5557</v>
      </c>
      <c r="DY12" s="50">
        <f t="shared" si="7"/>
        <v>129710.5557</v>
      </c>
      <c r="DZ12" s="50">
        <f t="shared" si="7"/>
        <v>129710.5557</v>
      </c>
      <c r="EA12" s="50">
        <f t="shared" si="7"/>
        <v>129710.5557</v>
      </c>
      <c r="EB12" s="50">
        <f t="shared" si="7"/>
        <v>129710.5557</v>
      </c>
      <c r="EC12" s="50">
        <f t="shared" si="7"/>
        <v>129710.5557</v>
      </c>
      <c r="ED12" s="50">
        <f t="shared" si="7"/>
        <v>129710.5557</v>
      </c>
      <c r="EE12" s="50">
        <f t="shared" si="7"/>
        <v>129710.5557</v>
      </c>
      <c r="EF12" s="50">
        <f t="shared" si="7"/>
        <v>129710.5557</v>
      </c>
    </row>
    <row r="13" ht="15.75" customHeight="1">
      <c r="A13" s="1"/>
      <c r="B13" s="1"/>
      <c r="C13" s="1"/>
      <c r="D13" s="1" t="s">
        <v>190</v>
      </c>
      <c r="E13" s="50">
        <f t="shared" ref="E13:EF13" si="8">E9-E11</f>
        <v>21634633</v>
      </c>
      <c r="F13" s="50">
        <f t="shared" si="8"/>
        <v>21634633</v>
      </c>
      <c r="G13" s="50">
        <f t="shared" si="8"/>
        <v>21634633</v>
      </c>
      <c r="H13" s="50">
        <f t="shared" si="8"/>
        <v>21634633</v>
      </c>
      <c r="I13" s="50">
        <f t="shared" si="8"/>
        <v>21634633</v>
      </c>
      <c r="J13" s="50">
        <f t="shared" si="8"/>
        <v>21634633</v>
      </c>
      <c r="K13" s="50">
        <f t="shared" si="8"/>
        <v>21634633</v>
      </c>
      <c r="L13" s="50">
        <f t="shared" si="8"/>
        <v>21634633</v>
      </c>
      <c r="M13" s="50">
        <f t="shared" si="8"/>
        <v>21634633</v>
      </c>
      <c r="N13" s="50">
        <f t="shared" si="8"/>
        <v>21634633</v>
      </c>
      <c r="O13" s="50">
        <f t="shared" si="8"/>
        <v>21634633</v>
      </c>
      <c r="P13" s="50">
        <f t="shared" si="8"/>
        <v>21634633</v>
      </c>
      <c r="Q13" s="50">
        <f t="shared" si="8"/>
        <v>21634633</v>
      </c>
      <c r="R13" s="50">
        <f t="shared" si="8"/>
        <v>21634633</v>
      </c>
      <c r="S13" s="50">
        <f t="shared" si="8"/>
        <v>21634633</v>
      </c>
      <c r="T13" s="50">
        <f t="shared" si="8"/>
        <v>21634633</v>
      </c>
      <c r="U13" s="50">
        <f t="shared" si="8"/>
        <v>21634633</v>
      </c>
      <c r="V13" s="50">
        <f t="shared" si="8"/>
        <v>21634633</v>
      </c>
      <c r="W13" s="50">
        <f t="shared" si="8"/>
        <v>21634633</v>
      </c>
      <c r="X13" s="50">
        <f t="shared" si="8"/>
        <v>21634633</v>
      </c>
      <c r="Y13" s="50">
        <f t="shared" si="8"/>
        <v>21634633</v>
      </c>
      <c r="Z13" s="50">
        <f t="shared" si="8"/>
        <v>21634633</v>
      </c>
      <c r="AA13" s="50">
        <f t="shared" si="8"/>
        <v>21634633</v>
      </c>
      <c r="AB13" s="50">
        <f t="shared" si="8"/>
        <v>21634633</v>
      </c>
      <c r="AC13" s="50">
        <f t="shared" si="8"/>
        <v>21634633</v>
      </c>
      <c r="AD13" s="50">
        <f t="shared" si="8"/>
        <v>21634633</v>
      </c>
      <c r="AE13" s="50">
        <f t="shared" si="8"/>
        <v>21634633</v>
      </c>
      <c r="AF13" s="50">
        <f t="shared" si="8"/>
        <v>21634633</v>
      </c>
      <c r="AG13" s="50">
        <f t="shared" si="8"/>
        <v>21634633</v>
      </c>
      <c r="AH13" s="50">
        <f t="shared" si="8"/>
        <v>21634633</v>
      </c>
      <c r="AI13" s="50">
        <f t="shared" si="8"/>
        <v>21634633</v>
      </c>
      <c r="AJ13" s="50">
        <f t="shared" si="8"/>
        <v>21634633</v>
      </c>
      <c r="AK13" s="50">
        <f t="shared" si="8"/>
        <v>21634633</v>
      </c>
      <c r="AL13" s="50">
        <f t="shared" si="8"/>
        <v>21634633</v>
      </c>
      <c r="AM13" s="50">
        <f t="shared" si="8"/>
        <v>21634633</v>
      </c>
      <c r="AN13" s="50">
        <f t="shared" si="8"/>
        <v>21634633</v>
      </c>
      <c r="AO13" s="50">
        <f t="shared" si="8"/>
        <v>21613095.61</v>
      </c>
      <c r="AP13" s="50">
        <f t="shared" si="8"/>
        <v>21591450.53</v>
      </c>
      <c r="AQ13" s="50">
        <f t="shared" si="8"/>
        <v>21569697.22</v>
      </c>
      <c r="AR13" s="50">
        <f t="shared" si="8"/>
        <v>21547835.15</v>
      </c>
      <c r="AS13" s="50">
        <f t="shared" si="8"/>
        <v>21525863.77</v>
      </c>
      <c r="AT13" s="50">
        <f t="shared" si="8"/>
        <v>21503782.54</v>
      </c>
      <c r="AU13" s="50">
        <f t="shared" si="8"/>
        <v>21481590.89</v>
      </c>
      <c r="AV13" s="50">
        <f t="shared" si="8"/>
        <v>21459288.29</v>
      </c>
      <c r="AW13" s="50">
        <f t="shared" si="8"/>
        <v>21436874.18</v>
      </c>
      <c r="AX13" s="50">
        <f t="shared" si="8"/>
        <v>21414347.99</v>
      </c>
      <c r="AY13" s="50">
        <f t="shared" si="8"/>
        <v>21391709.18</v>
      </c>
      <c r="AZ13" s="50">
        <f t="shared" si="8"/>
        <v>21368957.17</v>
      </c>
      <c r="BA13" s="50">
        <f t="shared" si="8"/>
        <v>21346091.4</v>
      </c>
      <c r="BB13" s="50">
        <f t="shared" si="8"/>
        <v>21323111.3</v>
      </c>
      <c r="BC13" s="50">
        <f t="shared" si="8"/>
        <v>21300016.3</v>
      </c>
      <c r="BD13" s="50">
        <f t="shared" si="8"/>
        <v>21276805.83</v>
      </c>
      <c r="BE13" s="50">
        <f t="shared" si="8"/>
        <v>21253479.3</v>
      </c>
      <c r="BF13" s="50">
        <f t="shared" si="8"/>
        <v>21230036.14</v>
      </c>
      <c r="BG13" s="50">
        <f t="shared" si="8"/>
        <v>21206475.77</v>
      </c>
      <c r="BH13" s="50">
        <f t="shared" si="8"/>
        <v>21182797.59</v>
      </c>
      <c r="BI13" s="50">
        <f t="shared" si="8"/>
        <v>21159001.02</v>
      </c>
      <c r="BJ13" s="50">
        <f t="shared" si="8"/>
        <v>21135085.47</v>
      </c>
      <c r="BK13" s="50">
        <f t="shared" si="8"/>
        <v>21111050.34</v>
      </c>
      <c r="BL13" s="50">
        <f t="shared" si="8"/>
        <v>21086895.04</v>
      </c>
      <c r="BM13" s="50">
        <f t="shared" si="8"/>
        <v>21062618.96</v>
      </c>
      <c r="BN13" s="50">
        <f t="shared" si="8"/>
        <v>21038221.5</v>
      </c>
      <c r="BO13" s="50">
        <f t="shared" si="8"/>
        <v>21013702.05</v>
      </c>
      <c r="BP13" s="50">
        <f t="shared" si="8"/>
        <v>20989060</v>
      </c>
      <c r="BQ13" s="50">
        <f t="shared" si="8"/>
        <v>20964294.75</v>
      </c>
      <c r="BR13" s="50">
        <f t="shared" si="8"/>
        <v>20939405.67</v>
      </c>
      <c r="BS13" s="50">
        <f t="shared" si="8"/>
        <v>20914392.14</v>
      </c>
      <c r="BT13" s="50">
        <f t="shared" si="8"/>
        <v>20889253.54</v>
      </c>
      <c r="BU13" s="50">
        <f t="shared" si="8"/>
        <v>20863989.25</v>
      </c>
      <c r="BV13" s="50">
        <f t="shared" si="8"/>
        <v>20838598.65</v>
      </c>
      <c r="BW13" s="50">
        <f t="shared" si="8"/>
        <v>20813081.08</v>
      </c>
      <c r="BX13" s="50">
        <f t="shared" si="8"/>
        <v>20787435.93</v>
      </c>
      <c r="BY13" s="50">
        <f t="shared" si="8"/>
        <v>20761662.56</v>
      </c>
      <c r="BZ13" s="50">
        <f t="shared" si="8"/>
        <v>20735760.31</v>
      </c>
      <c r="CA13" s="50">
        <f t="shared" si="8"/>
        <v>20709728.56</v>
      </c>
      <c r="CB13" s="50">
        <f t="shared" si="8"/>
        <v>20683566.65</v>
      </c>
      <c r="CC13" s="50">
        <f t="shared" si="8"/>
        <v>20657273.92</v>
      </c>
      <c r="CD13" s="50">
        <f t="shared" si="8"/>
        <v>20630849.74</v>
      </c>
      <c r="CE13" s="50">
        <f t="shared" si="8"/>
        <v>20604293.43</v>
      </c>
      <c r="CF13" s="50">
        <f t="shared" si="8"/>
        <v>20577604.34</v>
      </c>
      <c r="CG13" s="50">
        <f t="shared" si="8"/>
        <v>20550781.81</v>
      </c>
      <c r="CH13" s="50">
        <f t="shared" si="8"/>
        <v>20523825.16</v>
      </c>
      <c r="CI13" s="50">
        <f t="shared" si="8"/>
        <v>20496733.73</v>
      </c>
      <c r="CJ13" s="50">
        <f t="shared" si="8"/>
        <v>20469506.84</v>
      </c>
      <c r="CK13" s="50">
        <f t="shared" si="8"/>
        <v>20442143.82</v>
      </c>
      <c r="CL13" s="50">
        <f t="shared" si="8"/>
        <v>20414643.99</v>
      </c>
      <c r="CM13" s="50">
        <f t="shared" si="8"/>
        <v>20387006.65</v>
      </c>
      <c r="CN13" s="50">
        <f t="shared" si="8"/>
        <v>20359231.13</v>
      </c>
      <c r="CO13" s="50">
        <f t="shared" si="8"/>
        <v>20331316.73</v>
      </c>
      <c r="CP13" s="50">
        <f t="shared" si="8"/>
        <v>20303262.76</v>
      </c>
      <c r="CQ13" s="50">
        <f t="shared" si="8"/>
        <v>20275068.51</v>
      </c>
      <c r="CR13" s="50">
        <f t="shared" si="8"/>
        <v>20246733.3</v>
      </c>
      <c r="CS13" s="50">
        <f t="shared" si="8"/>
        <v>20218256.41</v>
      </c>
      <c r="CT13" s="50">
        <f t="shared" si="8"/>
        <v>20189637.14</v>
      </c>
      <c r="CU13" s="50">
        <f t="shared" si="8"/>
        <v>20160874.77</v>
      </c>
      <c r="CV13" s="50">
        <f t="shared" si="8"/>
        <v>20131968.59</v>
      </c>
      <c r="CW13" s="50">
        <f t="shared" si="8"/>
        <v>20102917.87</v>
      </c>
      <c r="CX13" s="50">
        <f t="shared" si="8"/>
        <v>20073721.91</v>
      </c>
      <c r="CY13" s="50">
        <f t="shared" si="8"/>
        <v>20044379.96</v>
      </c>
      <c r="CZ13" s="50">
        <f t="shared" si="8"/>
        <v>20014891.3</v>
      </c>
      <c r="DA13" s="50">
        <f t="shared" si="8"/>
        <v>19985255.2</v>
      </c>
      <c r="DB13" s="50">
        <f t="shared" si="8"/>
        <v>19955470.93</v>
      </c>
      <c r="DC13" s="50">
        <f t="shared" si="8"/>
        <v>19925537.72</v>
      </c>
      <c r="DD13" s="50">
        <f t="shared" si="8"/>
        <v>19895454.86</v>
      </c>
      <c r="DE13" s="50">
        <f t="shared" si="8"/>
        <v>19865221.58</v>
      </c>
      <c r="DF13" s="50">
        <f t="shared" si="8"/>
        <v>19834837.13</v>
      </c>
      <c r="DG13" s="50">
        <f t="shared" si="8"/>
        <v>19804300.76</v>
      </c>
      <c r="DH13" s="50">
        <f t="shared" si="8"/>
        <v>19773611.71</v>
      </c>
      <c r="DI13" s="50">
        <f t="shared" si="8"/>
        <v>19742769.21</v>
      </c>
      <c r="DJ13" s="50">
        <f t="shared" si="8"/>
        <v>19711772.5</v>
      </c>
      <c r="DK13" s="50">
        <f t="shared" si="8"/>
        <v>19680620.81</v>
      </c>
      <c r="DL13" s="50">
        <f t="shared" si="8"/>
        <v>19649313.35</v>
      </c>
      <c r="DM13" s="50">
        <f t="shared" si="8"/>
        <v>19617849.36</v>
      </c>
      <c r="DN13" s="50">
        <f t="shared" si="8"/>
        <v>19586228.06</v>
      </c>
      <c r="DO13" s="50">
        <f t="shared" si="8"/>
        <v>19554448.64</v>
      </c>
      <c r="DP13" s="50">
        <f t="shared" si="8"/>
        <v>19522510.33</v>
      </c>
      <c r="DQ13" s="50">
        <f t="shared" si="8"/>
        <v>19490412.32</v>
      </c>
      <c r="DR13" s="50">
        <f t="shared" si="8"/>
        <v>19458153.83</v>
      </c>
      <c r="DS13" s="50">
        <f t="shared" si="8"/>
        <v>19425734.04</v>
      </c>
      <c r="DT13" s="50">
        <f t="shared" si="8"/>
        <v>19393152.16</v>
      </c>
      <c r="DU13" s="50">
        <f t="shared" si="8"/>
        <v>19360407.36</v>
      </c>
      <c r="DV13" s="50">
        <f t="shared" si="8"/>
        <v>19327498.84</v>
      </c>
      <c r="DW13" s="50">
        <f t="shared" si="8"/>
        <v>19294425.78</v>
      </c>
      <c r="DX13" s="50">
        <f t="shared" si="8"/>
        <v>19261187.36</v>
      </c>
      <c r="DY13" s="50">
        <f t="shared" si="8"/>
        <v>19227782.74</v>
      </c>
      <c r="DZ13" s="50">
        <f t="shared" si="8"/>
        <v>19194211.09</v>
      </c>
      <c r="EA13" s="50">
        <f t="shared" si="8"/>
        <v>19160471.59</v>
      </c>
      <c r="EB13" s="50">
        <f t="shared" si="8"/>
        <v>19126563.4</v>
      </c>
      <c r="EC13" s="50">
        <f t="shared" si="8"/>
        <v>19092485.66</v>
      </c>
      <c r="ED13" s="50">
        <f t="shared" si="8"/>
        <v>19058237.53</v>
      </c>
      <c r="EE13" s="50">
        <f t="shared" si="8"/>
        <v>19023818.16</v>
      </c>
      <c r="EF13" s="50">
        <f t="shared" si="8"/>
        <v>18989226.7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</row>
    <row r="15" ht="15.75" customHeight="1">
      <c r="A15" s="1"/>
      <c r="B15" s="1"/>
      <c r="C15" s="34" t="s">
        <v>214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</row>
    <row r="16" ht="15.75" customHeight="1">
      <c r="A16" s="1"/>
      <c r="B16" s="1"/>
      <c r="C16" s="1"/>
      <c r="D16" s="1" t="s">
        <v>215</v>
      </c>
      <c r="E16" s="50">
        <f>SUM(F6:Q6)/$D$30*IF(E1=Assumptions!$D$69*12,1,0)</f>
        <v>0</v>
      </c>
      <c r="F16" s="50">
        <f>SUM(G6:R6)/$D$30*IF(F1=Assumptions!$D$69*12,1,0)</f>
        <v>0</v>
      </c>
      <c r="G16" s="50">
        <f>SUM(H6:S6)/$D$30*IF(G1=Assumptions!$D$69*12,1,0)</f>
        <v>0</v>
      </c>
      <c r="H16" s="50">
        <f>SUM(I6:T6)/$D$30*IF(H1=Assumptions!$D$69*12,1,0)</f>
        <v>0</v>
      </c>
      <c r="I16" s="50">
        <f>SUM(J6:U6)/$D$30*IF(I1=Assumptions!$D$69*12,1,0)</f>
        <v>0</v>
      </c>
      <c r="J16" s="50">
        <f>SUM(K6:V6)/$D$30*IF(J1=Assumptions!$D$69*12,1,0)</f>
        <v>0</v>
      </c>
      <c r="K16" s="50">
        <f>SUM(L6:W6)/$D$30*IF(K1=Assumptions!$D$69*12,1,0)</f>
        <v>0</v>
      </c>
      <c r="L16" s="50">
        <f>SUM(M6:X6)/$D$30*IF(L1=Assumptions!$D$69*12,1,0)</f>
        <v>0</v>
      </c>
      <c r="M16" s="50">
        <f>SUM(N6:Y6)/$D$30*IF(M1=Assumptions!$D$69*12,1,0)</f>
        <v>0</v>
      </c>
      <c r="N16" s="50">
        <f>SUM(O6:Z6)/$D$30*IF(N1=Assumptions!$D$69*12,1,0)</f>
        <v>0</v>
      </c>
      <c r="O16" s="50">
        <f>SUM(P6:AA6)/$D$30*IF(O1=Assumptions!$D$69*12,1,0)</f>
        <v>0</v>
      </c>
      <c r="P16" s="50">
        <f>SUM(Q6:AB6)/$D$30*IF(P1=Assumptions!$D$69*12,1,0)</f>
        <v>0</v>
      </c>
      <c r="Q16" s="50">
        <f>SUM(R6:AC6)/$D$30*IF(Q1=Assumptions!$D$69*12,1,0)</f>
        <v>0</v>
      </c>
      <c r="R16" s="50">
        <f>SUM(S6:AD6)/$D$30*IF(R1=Assumptions!$D$69*12,1,0)</f>
        <v>0</v>
      </c>
      <c r="S16" s="50">
        <f>SUM(T6:AE6)/$D$30*IF(S1=Assumptions!$D$69*12,1,0)</f>
        <v>0</v>
      </c>
      <c r="T16" s="50">
        <f>SUM(U6:AF6)/$D$30*IF(T1=Assumptions!$D$69*12,1,0)</f>
        <v>0</v>
      </c>
      <c r="U16" s="50">
        <f>SUM(V6:AG6)/$D$30*IF(U1=Assumptions!$D$69*12,1,0)</f>
        <v>0</v>
      </c>
      <c r="V16" s="50">
        <f>SUM(W6:AH6)/$D$30*IF(V1=Assumptions!$D$69*12,1,0)</f>
        <v>0</v>
      </c>
      <c r="W16" s="50">
        <f>SUM(X6:AI6)/$D$30*IF(W1=Assumptions!$D$69*12,1,0)</f>
        <v>0</v>
      </c>
      <c r="X16" s="50">
        <f>SUM(Y6:AJ6)/$D$30*IF(X1=Assumptions!$D$69*12,1,0)</f>
        <v>0</v>
      </c>
      <c r="Y16" s="50">
        <f>SUM(Z6:AK6)/$D$30*IF(Y1=Assumptions!$D$69*12,1,0)</f>
        <v>0</v>
      </c>
      <c r="Z16" s="50">
        <f>SUM(AA6:AL6)/$D$30*IF(Z1=Assumptions!$D$69*12,1,0)</f>
        <v>0</v>
      </c>
      <c r="AA16" s="50">
        <f>SUM(AB6:AM6)/$D$30*IF(AA1=Assumptions!$D$69*12,1,0)</f>
        <v>0</v>
      </c>
      <c r="AB16" s="50">
        <f>SUM(AC6:AN6)/$D$30*IF(AB1=Assumptions!$D$69*12,1,0)</f>
        <v>0</v>
      </c>
      <c r="AC16" s="50">
        <f>SUM(AD6:AO6)/$D$30*IF(AC1=Assumptions!$D$69*12,1,0)</f>
        <v>0</v>
      </c>
      <c r="AD16" s="50">
        <f>SUM(AE6:AP6)/$D$30*IF(AD1=Assumptions!$D$69*12,1,0)</f>
        <v>0</v>
      </c>
      <c r="AE16" s="50">
        <f>SUM(AF6:AQ6)/$D$30*IF(AE1=Assumptions!$D$69*12,1,0)</f>
        <v>0</v>
      </c>
      <c r="AF16" s="50">
        <f>SUM(AG6:AR6)/$D$30*IF(AF1=Assumptions!$D$69*12,1,0)</f>
        <v>0</v>
      </c>
      <c r="AG16" s="50">
        <f>SUM(AH6:AS6)/$D$30*IF(AG1=Assumptions!$D$69*12,1,0)</f>
        <v>0</v>
      </c>
      <c r="AH16" s="50">
        <f>SUM(AI6:AT6)/$D$30*IF(AH1=Assumptions!$D$69*12,1,0)</f>
        <v>0</v>
      </c>
      <c r="AI16" s="50">
        <f>SUM(AJ6:AU6)/$D$30*IF(AI1=Assumptions!$D$69*12,1,0)</f>
        <v>0</v>
      </c>
      <c r="AJ16" s="50">
        <f>SUM(AK6:AV6)/$D$30*IF(AJ1=Assumptions!$D$69*12,1,0)</f>
        <v>0</v>
      </c>
      <c r="AK16" s="50">
        <f>SUM(AL6:AW6)/$D$30*IF(AK1=Assumptions!$D$69*12,1,0)</f>
        <v>0</v>
      </c>
      <c r="AL16" s="50">
        <f>SUM(AM6:AX6)/$D$30*IF(AL1=Assumptions!$D$69*12,1,0)</f>
        <v>0</v>
      </c>
      <c r="AM16" s="50">
        <f>SUM(AN6:AY6)/$D$30*IF(AM1=Assumptions!$D$69*12,1,0)</f>
        <v>0</v>
      </c>
      <c r="AN16" s="50">
        <f>SUM(AO6:AZ6)/$D$30*IF(AN1=Assumptions!$D$69*12,1,0)</f>
        <v>0</v>
      </c>
      <c r="AO16" s="50">
        <f>SUM(AP6:BA6)/$D$30*IF(AO1=Assumptions!$D$69*12,1,0)</f>
        <v>0</v>
      </c>
      <c r="AP16" s="50">
        <f>SUM(AQ6:BB6)/$D$30*IF(AP1=Assumptions!$D$69*12,1,0)</f>
        <v>0</v>
      </c>
      <c r="AQ16" s="50">
        <f>SUM(AR6:BC6)/$D$30*IF(AQ1=Assumptions!$D$69*12,1,0)</f>
        <v>0</v>
      </c>
      <c r="AR16" s="50">
        <f>SUM(AS6:BD6)/$D$30*IF(AR1=Assumptions!$D$69*12,1,0)</f>
        <v>0</v>
      </c>
      <c r="AS16" s="50">
        <f>SUM(AT6:BE6)/$D$30*IF(AS1=Assumptions!$D$69*12,1,0)</f>
        <v>0</v>
      </c>
      <c r="AT16" s="50">
        <f>SUM(AU6:BF6)/$D$30*IF(AT1=Assumptions!$D$69*12,1,0)</f>
        <v>0</v>
      </c>
      <c r="AU16" s="50">
        <f>SUM(AV6:BG6)/$D$30*IF(AU1=Assumptions!$D$69*12,1,0)</f>
        <v>0</v>
      </c>
      <c r="AV16" s="50">
        <f>SUM(AW6:BH6)/$D$30*IF(AV1=Assumptions!$D$69*12,1,0)</f>
        <v>0</v>
      </c>
      <c r="AW16" s="50">
        <f>SUM(AX6:BI6)/$D$30*IF(AW1=Assumptions!$D$69*12,1,0)</f>
        <v>0</v>
      </c>
      <c r="AX16" s="50">
        <f>SUM(AY6:BJ6)/$D$30*IF(AX1=Assumptions!$D$69*12,1,0)</f>
        <v>0</v>
      </c>
      <c r="AY16" s="50">
        <f>SUM(AZ6:BK6)/$D$30*IF(AY1=Assumptions!$D$69*12,1,0)</f>
        <v>0</v>
      </c>
      <c r="AZ16" s="50">
        <f>SUM(BA6:BL6)/$D$30*IF(AZ1=Assumptions!$D$69*12,1,0)</f>
        <v>0</v>
      </c>
      <c r="BA16" s="50">
        <f>SUM(BB6:BM6)/$D$30*IF(BA1=Assumptions!$D$69*12,1,0)</f>
        <v>0</v>
      </c>
      <c r="BB16" s="50">
        <f>SUM(BC6:BN6)/$D$30*IF(BB1=Assumptions!$D$69*12,1,0)</f>
        <v>0</v>
      </c>
      <c r="BC16" s="50">
        <f>SUM(BD6:BO6)/$D$30*IF(BC1=Assumptions!$D$69*12,1,0)</f>
        <v>0</v>
      </c>
      <c r="BD16" s="50">
        <f>SUM(BE6:BP6)/$D$30*IF(BD1=Assumptions!$D$69*12,1,0)</f>
        <v>0</v>
      </c>
      <c r="BE16" s="50">
        <f>SUM(BF6:BQ6)/$D$30*IF(BE1=Assumptions!$D$69*12,1,0)</f>
        <v>0</v>
      </c>
      <c r="BF16" s="50">
        <f>SUM(BG6:BR6)/$D$30*IF(BF1=Assumptions!$D$69*12,1,0)</f>
        <v>0</v>
      </c>
      <c r="BG16" s="50">
        <f>SUM(BH6:BS6)/$D$30*IF(BG1=Assumptions!$D$69*12,1,0)</f>
        <v>0</v>
      </c>
      <c r="BH16" s="50">
        <f>SUM(BI6:BT6)/$D$30*IF(BH1=Assumptions!$D$69*12,1,0)</f>
        <v>0</v>
      </c>
      <c r="BI16" s="50">
        <f>SUM(BJ6:BU6)/$D$30*IF(BI1=Assumptions!$D$69*12,1,0)</f>
        <v>0</v>
      </c>
      <c r="BJ16" s="50">
        <f>SUM(BK6:BV6)/$D$30*IF(BJ1=Assumptions!$D$69*12,1,0)</f>
        <v>0</v>
      </c>
      <c r="BK16" s="50">
        <f>SUM(BL6:BW6)/$D$30*IF(BK1=Assumptions!$D$69*12,1,0)</f>
        <v>0</v>
      </c>
      <c r="BL16" s="50">
        <f>SUM(BM6:BX6)/$D$30*IF(BL1=Assumptions!$D$69*12,1,0)</f>
        <v>0</v>
      </c>
      <c r="BM16" s="50">
        <f>SUM(BN6:BY6)/$D$30*IF(BM1=Assumptions!$D$69*12,1,0)</f>
        <v>0</v>
      </c>
      <c r="BN16" s="50">
        <f>SUM(BO6:BZ6)/$D$30*IF(BN1=Assumptions!$D$69*12,1,0)</f>
        <v>0</v>
      </c>
      <c r="BO16" s="50">
        <f>SUM(BP6:CA6)/$D$30*IF(BO1=Assumptions!$D$69*12,1,0)</f>
        <v>0</v>
      </c>
      <c r="BP16" s="50">
        <f>SUM(BQ6:CB6)/$D$30*IF(BP1=Assumptions!$D$69*12,1,0)</f>
        <v>0</v>
      </c>
      <c r="BQ16" s="50">
        <f>SUM(BR6:CC6)/$D$30*IF(BQ1=Assumptions!$D$69*12,1,0)</f>
        <v>0</v>
      </c>
      <c r="BR16" s="50">
        <f>SUM(BS6:CD6)/$D$30*IF(BR1=Assumptions!$D$69*12,1,0)</f>
        <v>0</v>
      </c>
      <c r="BS16" s="50">
        <f>SUM(BT6:CE6)/$D$30*IF(BS1=Assumptions!$D$69*12,1,0)</f>
        <v>0</v>
      </c>
      <c r="BT16" s="50">
        <f>SUM(BU6:CF6)/$D$30*IF(BT1=Assumptions!$D$69*12,1,0)</f>
        <v>0</v>
      </c>
      <c r="BU16" s="50">
        <f>SUM(BV6:CG6)/$D$30*IF(BU1=Assumptions!$D$69*12,1,0)</f>
        <v>0</v>
      </c>
      <c r="BV16" s="50">
        <f>SUM(BW6:CH6)/$D$30*IF(BV1=Assumptions!$D$69*12,1,0)</f>
        <v>0</v>
      </c>
      <c r="BW16" s="50">
        <f>SUM(BX6:CI6)/$D$30*IF(BW1=Assumptions!$D$69*12,1,0)</f>
        <v>0</v>
      </c>
      <c r="BX16" s="50">
        <f>SUM(BY6:CJ6)/$D$30*IF(BX1=Assumptions!$D$69*12,1,0)</f>
        <v>0</v>
      </c>
      <c r="BY16" s="50">
        <f>SUM(BZ6:CK6)/$D$30*IF(BY1=Assumptions!$D$69*12,1,0)</f>
        <v>0</v>
      </c>
      <c r="BZ16" s="50">
        <f>SUM(CA6:CL6)/$D$30*IF(BZ1=Assumptions!$D$69*12,1,0)</f>
        <v>0</v>
      </c>
      <c r="CA16" s="50">
        <f>SUM(CB6:CM6)/$D$30*IF(CA1=Assumptions!$D$69*12,1,0)</f>
        <v>0</v>
      </c>
      <c r="CB16" s="50">
        <f>SUM(CC6:CN6)/$D$30*IF(CB1=Assumptions!$D$69*12,1,0)</f>
        <v>0</v>
      </c>
      <c r="CC16" s="50">
        <f>SUM(CD6:CO6)/$D$30*IF(CC1=Assumptions!$D$69*12,1,0)</f>
        <v>0</v>
      </c>
      <c r="CD16" s="50">
        <f>SUM(CE6:CP6)/$D$30*IF(CD1=Assumptions!$D$69*12,1,0)</f>
        <v>0</v>
      </c>
      <c r="CE16" s="50">
        <f>SUM(CF6:CQ6)/$D$30*IF(CE1=Assumptions!$D$69*12,1,0)</f>
        <v>0</v>
      </c>
      <c r="CF16" s="50">
        <f>SUM(CG6:CR6)/$D$30*IF(CF1=Assumptions!$D$69*12,1,0)</f>
        <v>0</v>
      </c>
      <c r="CG16" s="50">
        <f>SUM(CH6:CS6)/$D$30*IF(CG1=Assumptions!$D$69*12,1,0)</f>
        <v>0</v>
      </c>
      <c r="CH16" s="50">
        <f>SUM(CI6:CT6)/$D$30*IF(CH1=Assumptions!$D$69*12,1,0)</f>
        <v>0</v>
      </c>
      <c r="CI16" s="50">
        <f>SUM(CJ6:CU6)/$D$30*IF(CI1=Assumptions!$D$69*12,1,0)</f>
        <v>0</v>
      </c>
      <c r="CJ16" s="50">
        <f>SUM(CK6:CV6)/$D$30*IF(CJ1=Assumptions!$D$69*12,1,0)</f>
        <v>0</v>
      </c>
      <c r="CK16" s="50">
        <f>SUM(CL6:CW6)/$D$30*IF(CK1=Assumptions!$D$69*12,1,0)</f>
        <v>0</v>
      </c>
      <c r="CL16" s="50">
        <f>SUM(CM6:CX6)/$D$30*IF(CL1=Assumptions!$D$69*12,1,0)</f>
        <v>0</v>
      </c>
      <c r="CM16" s="50">
        <f>SUM(CN6:CY6)/$D$30*IF(CM1=Assumptions!$D$69*12,1,0)</f>
        <v>0</v>
      </c>
      <c r="CN16" s="50">
        <f>SUM(CO6:CZ6)/$D$30*IF(CN1=Assumptions!$D$69*12,1,0)</f>
        <v>0</v>
      </c>
      <c r="CO16" s="50">
        <f>SUM(CP6:DA6)/$D$30*IF(CO1=Assumptions!$D$69*12,1,0)</f>
        <v>0</v>
      </c>
      <c r="CP16" s="50">
        <f>SUM(CQ6:DB6)/$D$30*IF(CP1=Assumptions!$D$69*12,1,0)</f>
        <v>0</v>
      </c>
      <c r="CQ16" s="50">
        <f>SUM(CR6:DC6)/$D$30*IF(CQ1=Assumptions!$D$69*12,1,0)</f>
        <v>0</v>
      </c>
      <c r="CR16" s="50">
        <f>SUM(CS6:DD6)/$D$30*IF(CR1=Assumptions!$D$69*12,1,0)</f>
        <v>0</v>
      </c>
      <c r="CS16" s="50">
        <f>SUM(CT6:DE6)/$D$30*IF(CS1=Assumptions!$D$69*12,1,0)</f>
        <v>0</v>
      </c>
      <c r="CT16" s="50">
        <f>SUM(CU6:DF6)/$D$30*IF(CT1=Assumptions!$D$69*12,1,0)</f>
        <v>0</v>
      </c>
      <c r="CU16" s="50">
        <f>SUM(CV6:DG6)/$D$30*IF(CU1=Assumptions!$D$69*12,1,0)</f>
        <v>0</v>
      </c>
      <c r="CV16" s="50">
        <f>SUM(CW6:DH6)/$D$30*IF(CV1=Assumptions!$D$69*12,1,0)</f>
        <v>0</v>
      </c>
      <c r="CW16" s="50">
        <f>SUM(CX6:DI6)/$D$30*IF(CW1=Assumptions!$D$69*12,1,0)</f>
        <v>0</v>
      </c>
      <c r="CX16" s="50">
        <f>SUM(CY6:DJ6)/$D$30*IF(CX1=Assumptions!$D$69*12,1,0)</f>
        <v>0</v>
      </c>
      <c r="CY16" s="50">
        <f>SUM(CZ6:DK6)/$D$30*IF(CY1=Assumptions!$D$69*12,1,0)</f>
        <v>0</v>
      </c>
      <c r="CZ16" s="50">
        <f>SUM(DA6:DL6)/$D$30*IF(CZ1=Assumptions!$D$69*12,1,0)</f>
        <v>0</v>
      </c>
      <c r="DA16" s="50">
        <f>SUM(DB6:DM6)/$D$30*IF(DA1=Assumptions!$D$69*12,1,0)</f>
        <v>0</v>
      </c>
      <c r="DB16" s="50">
        <f>SUM(DC6:DN6)/$D$30*IF(DB1=Assumptions!$D$69*12,1,0)</f>
        <v>0</v>
      </c>
      <c r="DC16" s="50">
        <f>SUM(DD6:DO6)/$D$30*IF(DC1=Assumptions!$D$69*12,1,0)</f>
        <v>0</v>
      </c>
      <c r="DD16" s="50">
        <f>SUM(DE6:DP6)/$D$30*IF(DD1=Assumptions!$D$69*12,1,0)</f>
        <v>0</v>
      </c>
      <c r="DE16" s="50">
        <f>SUM(DF6:DQ6)/$D$30*IF(DE1=Assumptions!$D$69*12,1,0)</f>
        <v>0</v>
      </c>
      <c r="DF16" s="50">
        <f>SUM(DG6:DR6)/$D$30*IF(DF1=Assumptions!$D$69*12,1,0)</f>
        <v>0</v>
      </c>
      <c r="DG16" s="50">
        <f>SUM(DH6:DS6)/$D$30*IF(DG1=Assumptions!$D$69*12,1,0)</f>
        <v>0</v>
      </c>
      <c r="DH16" s="50">
        <f>SUM(DI6:DT6)/$D$30*IF(DH1=Assumptions!$D$69*12,1,0)</f>
        <v>0</v>
      </c>
      <c r="DI16" s="50">
        <f>SUM(DJ6:DU6)/$D$30*IF(DI1=Assumptions!$D$69*12,1,0)</f>
        <v>0</v>
      </c>
      <c r="DJ16" s="50">
        <f>SUM(DK6:DV6)/$D$30*IF(DJ1=Assumptions!$D$69*12,1,0)</f>
        <v>0</v>
      </c>
      <c r="DK16" s="50">
        <f>SUM(DL6:DW6)/$D$30*IF(DK1=Assumptions!$D$69*12,1,0)</f>
        <v>0</v>
      </c>
      <c r="DL16" s="50">
        <f>SUM(DM6:DX6)/$D$30*IF(DL1=Assumptions!$D$69*12,1,0)</f>
        <v>0</v>
      </c>
      <c r="DM16" s="50">
        <f>SUM(DN6:DY6)/$D$30*IF(DM1=Assumptions!$D$69*12,1,0)</f>
        <v>0</v>
      </c>
      <c r="DN16" s="50">
        <f>SUM(DO6:DZ6)/$D$30*IF(DN1=Assumptions!$D$69*12,1,0)</f>
        <v>0</v>
      </c>
      <c r="DO16" s="50">
        <f>SUM(DP6:EA6)/$D$30*IF(DO1=Assumptions!$D$69*12,1,0)</f>
        <v>0</v>
      </c>
      <c r="DP16" s="50">
        <f>SUM(DQ6:EB6)/$D$30*IF(DP1=Assumptions!$D$69*12,1,0)</f>
        <v>0</v>
      </c>
      <c r="DQ16" s="50">
        <f>SUM(DR6:EC6)/$D$30*IF(DQ1=Assumptions!$D$69*12,1,0)</f>
        <v>0</v>
      </c>
      <c r="DR16" s="50">
        <f>SUM(DS6:ED6)/$D$30*IF(DR1=Assumptions!$D$69*12,1,0)</f>
        <v>0</v>
      </c>
      <c r="DS16" s="50">
        <f>SUM(DT6:EE6)/$D$30*IF(DS1=Assumptions!$D$69*12,1,0)</f>
        <v>0</v>
      </c>
      <c r="DT16" s="50">
        <f>SUM(DU6:EF6)/$D$30*IF(DT1=Assumptions!$D$69*12,1,0)</f>
        <v>48415606.11</v>
      </c>
      <c r="DU16" s="50">
        <f>SUM(DV6:EG6)/$D$30*IF(DU1=Assumptions!$D$69*12,1,0)</f>
        <v>0</v>
      </c>
      <c r="DV16" s="50">
        <f>SUM(DW6:EH6)/$D$30*IF(DV1=Assumptions!$D$69*12,1,0)</f>
        <v>0</v>
      </c>
      <c r="DW16" s="50">
        <f>SUM(DX6:EI6)/$D$30*IF(DW1=Assumptions!$D$69*12,1,0)</f>
        <v>0</v>
      </c>
      <c r="DX16" s="50">
        <f>SUM(DY6:EJ6)/$D$30*IF(DX1=Assumptions!$D$69*12,1,0)</f>
        <v>0</v>
      </c>
      <c r="DY16" s="50">
        <f>SUM(DZ6:EK6)/$D$30*IF(DY1=Assumptions!$D$69*12,1,0)</f>
        <v>0</v>
      </c>
      <c r="DZ16" s="50">
        <f>SUM(EA6:EL6)/$D$30*IF(DZ1=Assumptions!$D$69*12,1,0)</f>
        <v>0</v>
      </c>
      <c r="EA16" s="50">
        <f>SUM(EB6:EM6)/$D$30*IF(EA1=Assumptions!$D$69*12,1,0)</f>
        <v>0</v>
      </c>
      <c r="EB16" s="50">
        <f>SUM(EC6:EN6)/$D$30*IF(EB1=Assumptions!$D$69*12,1,0)</f>
        <v>0</v>
      </c>
      <c r="EC16" s="50">
        <f>SUM(ED6:EO6)/$D$30*IF(EC1=Assumptions!$D$69*12,1,0)</f>
        <v>0</v>
      </c>
      <c r="ED16" s="50">
        <f>SUM(EE6:EP6)/$D$30*IF(ED1=Assumptions!$D$69*12,1,0)</f>
        <v>0</v>
      </c>
      <c r="EE16" s="50">
        <f>SUM(EF6:EQ6)/$D$30*IF(EE1=Assumptions!$D$69*12,1,0)</f>
        <v>0</v>
      </c>
      <c r="EF16" s="50">
        <f>SUM(EG6:ER6)/$D$30*IF(EF1=Assumptions!$D$69*12,1,0)</f>
        <v>0</v>
      </c>
    </row>
    <row r="17" ht="15.75" customHeight="1">
      <c r="A17" s="1"/>
      <c r="B17" s="1"/>
      <c r="C17" s="1"/>
      <c r="D17" s="1" t="s">
        <v>137</v>
      </c>
      <c r="E17" s="50">
        <f t="shared" ref="E17:EF17" si="9">-E16*$D$31</f>
        <v>0</v>
      </c>
      <c r="F17" s="50">
        <f t="shared" si="9"/>
        <v>0</v>
      </c>
      <c r="G17" s="50">
        <f t="shared" si="9"/>
        <v>0</v>
      </c>
      <c r="H17" s="50">
        <f t="shared" si="9"/>
        <v>0</v>
      </c>
      <c r="I17" s="50">
        <f t="shared" si="9"/>
        <v>0</v>
      </c>
      <c r="J17" s="50">
        <f t="shared" si="9"/>
        <v>0</v>
      </c>
      <c r="K17" s="50">
        <f t="shared" si="9"/>
        <v>0</v>
      </c>
      <c r="L17" s="50">
        <f t="shared" si="9"/>
        <v>0</v>
      </c>
      <c r="M17" s="50">
        <f t="shared" si="9"/>
        <v>0</v>
      </c>
      <c r="N17" s="50">
        <f t="shared" si="9"/>
        <v>0</v>
      </c>
      <c r="O17" s="50">
        <f t="shared" si="9"/>
        <v>0</v>
      </c>
      <c r="P17" s="50">
        <f t="shared" si="9"/>
        <v>0</v>
      </c>
      <c r="Q17" s="50">
        <f t="shared" si="9"/>
        <v>0</v>
      </c>
      <c r="R17" s="50">
        <f t="shared" si="9"/>
        <v>0</v>
      </c>
      <c r="S17" s="50">
        <f t="shared" si="9"/>
        <v>0</v>
      </c>
      <c r="T17" s="50">
        <f t="shared" si="9"/>
        <v>0</v>
      </c>
      <c r="U17" s="50">
        <f t="shared" si="9"/>
        <v>0</v>
      </c>
      <c r="V17" s="50">
        <f t="shared" si="9"/>
        <v>0</v>
      </c>
      <c r="W17" s="50">
        <f t="shared" si="9"/>
        <v>0</v>
      </c>
      <c r="X17" s="50">
        <f t="shared" si="9"/>
        <v>0</v>
      </c>
      <c r="Y17" s="50">
        <f t="shared" si="9"/>
        <v>0</v>
      </c>
      <c r="Z17" s="50">
        <f t="shared" si="9"/>
        <v>0</v>
      </c>
      <c r="AA17" s="50">
        <f t="shared" si="9"/>
        <v>0</v>
      </c>
      <c r="AB17" s="50">
        <f t="shared" si="9"/>
        <v>0</v>
      </c>
      <c r="AC17" s="50">
        <f t="shared" si="9"/>
        <v>0</v>
      </c>
      <c r="AD17" s="50">
        <f t="shared" si="9"/>
        <v>0</v>
      </c>
      <c r="AE17" s="50">
        <f t="shared" si="9"/>
        <v>0</v>
      </c>
      <c r="AF17" s="50">
        <f t="shared" si="9"/>
        <v>0</v>
      </c>
      <c r="AG17" s="50">
        <f t="shared" si="9"/>
        <v>0</v>
      </c>
      <c r="AH17" s="50">
        <f t="shared" si="9"/>
        <v>0</v>
      </c>
      <c r="AI17" s="50">
        <f t="shared" si="9"/>
        <v>0</v>
      </c>
      <c r="AJ17" s="50">
        <f t="shared" si="9"/>
        <v>0</v>
      </c>
      <c r="AK17" s="50">
        <f t="shared" si="9"/>
        <v>0</v>
      </c>
      <c r="AL17" s="50">
        <f t="shared" si="9"/>
        <v>0</v>
      </c>
      <c r="AM17" s="50">
        <f t="shared" si="9"/>
        <v>0</v>
      </c>
      <c r="AN17" s="50">
        <f t="shared" si="9"/>
        <v>0</v>
      </c>
      <c r="AO17" s="50">
        <f t="shared" si="9"/>
        <v>0</v>
      </c>
      <c r="AP17" s="50">
        <f t="shared" si="9"/>
        <v>0</v>
      </c>
      <c r="AQ17" s="50">
        <f t="shared" si="9"/>
        <v>0</v>
      </c>
      <c r="AR17" s="50">
        <f t="shared" si="9"/>
        <v>0</v>
      </c>
      <c r="AS17" s="50">
        <f t="shared" si="9"/>
        <v>0</v>
      </c>
      <c r="AT17" s="50">
        <f t="shared" si="9"/>
        <v>0</v>
      </c>
      <c r="AU17" s="50">
        <f t="shared" si="9"/>
        <v>0</v>
      </c>
      <c r="AV17" s="50">
        <f t="shared" si="9"/>
        <v>0</v>
      </c>
      <c r="AW17" s="50">
        <f t="shared" si="9"/>
        <v>0</v>
      </c>
      <c r="AX17" s="50">
        <f t="shared" si="9"/>
        <v>0</v>
      </c>
      <c r="AY17" s="50">
        <f t="shared" si="9"/>
        <v>0</v>
      </c>
      <c r="AZ17" s="50">
        <f t="shared" si="9"/>
        <v>0</v>
      </c>
      <c r="BA17" s="50">
        <f t="shared" si="9"/>
        <v>0</v>
      </c>
      <c r="BB17" s="50">
        <f t="shared" si="9"/>
        <v>0</v>
      </c>
      <c r="BC17" s="50">
        <f t="shared" si="9"/>
        <v>0</v>
      </c>
      <c r="BD17" s="50">
        <f t="shared" si="9"/>
        <v>0</v>
      </c>
      <c r="BE17" s="50">
        <f t="shared" si="9"/>
        <v>0</v>
      </c>
      <c r="BF17" s="50">
        <f t="shared" si="9"/>
        <v>0</v>
      </c>
      <c r="BG17" s="50">
        <f t="shared" si="9"/>
        <v>0</v>
      </c>
      <c r="BH17" s="50">
        <f t="shared" si="9"/>
        <v>0</v>
      </c>
      <c r="BI17" s="50">
        <f t="shared" si="9"/>
        <v>0</v>
      </c>
      <c r="BJ17" s="50">
        <f t="shared" si="9"/>
        <v>0</v>
      </c>
      <c r="BK17" s="50">
        <f t="shared" si="9"/>
        <v>0</v>
      </c>
      <c r="BL17" s="50">
        <f t="shared" si="9"/>
        <v>0</v>
      </c>
      <c r="BM17" s="50">
        <f t="shared" si="9"/>
        <v>0</v>
      </c>
      <c r="BN17" s="50">
        <f t="shared" si="9"/>
        <v>0</v>
      </c>
      <c r="BO17" s="50">
        <f t="shared" si="9"/>
        <v>0</v>
      </c>
      <c r="BP17" s="50">
        <f t="shared" si="9"/>
        <v>0</v>
      </c>
      <c r="BQ17" s="50">
        <f t="shared" si="9"/>
        <v>0</v>
      </c>
      <c r="BR17" s="50">
        <f t="shared" si="9"/>
        <v>0</v>
      </c>
      <c r="BS17" s="50">
        <f t="shared" si="9"/>
        <v>0</v>
      </c>
      <c r="BT17" s="50">
        <f t="shared" si="9"/>
        <v>0</v>
      </c>
      <c r="BU17" s="50">
        <f t="shared" si="9"/>
        <v>0</v>
      </c>
      <c r="BV17" s="50">
        <f t="shared" si="9"/>
        <v>0</v>
      </c>
      <c r="BW17" s="50">
        <f t="shared" si="9"/>
        <v>0</v>
      </c>
      <c r="BX17" s="50">
        <f t="shared" si="9"/>
        <v>0</v>
      </c>
      <c r="BY17" s="50">
        <f t="shared" si="9"/>
        <v>0</v>
      </c>
      <c r="BZ17" s="50">
        <f t="shared" si="9"/>
        <v>0</v>
      </c>
      <c r="CA17" s="50">
        <f t="shared" si="9"/>
        <v>0</v>
      </c>
      <c r="CB17" s="50">
        <f t="shared" si="9"/>
        <v>0</v>
      </c>
      <c r="CC17" s="50">
        <f t="shared" si="9"/>
        <v>0</v>
      </c>
      <c r="CD17" s="50">
        <f t="shared" si="9"/>
        <v>0</v>
      </c>
      <c r="CE17" s="50">
        <f t="shared" si="9"/>
        <v>0</v>
      </c>
      <c r="CF17" s="50">
        <f t="shared" si="9"/>
        <v>0</v>
      </c>
      <c r="CG17" s="50">
        <f t="shared" si="9"/>
        <v>0</v>
      </c>
      <c r="CH17" s="50">
        <f t="shared" si="9"/>
        <v>0</v>
      </c>
      <c r="CI17" s="50">
        <f t="shared" si="9"/>
        <v>0</v>
      </c>
      <c r="CJ17" s="50">
        <f t="shared" si="9"/>
        <v>0</v>
      </c>
      <c r="CK17" s="50">
        <f t="shared" si="9"/>
        <v>0</v>
      </c>
      <c r="CL17" s="50">
        <f t="shared" si="9"/>
        <v>0</v>
      </c>
      <c r="CM17" s="50">
        <f t="shared" si="9"/>
        <v>0</v>
      </c>
      <c r="CN17" s="50">
        <f t="shared" si="9"/>
        <v>0</v>
      </c>
      <c r="CO17" s="50">
        <f t="shared" si="9"/>
        <v>0</v>
      </c>
      <c r="CP17" s="50">
        <f t="shared" si="9"/>
        <v>0</v>
      </c>
      <c r="CQ17" s="50">
        <f t="shared" si="9"/>
        <v>0</v>
      </c>
      <c r="CR17" s="50">
        <f t="shared" si="9"/>
        <v>0</v>
      </c>
      <c r="CS17" s="50">
        <f t="shared" si="9"/>
        <v>0</v>
      </c>
      <c r="CT17" s="50">
        <f t="shared" si="9"/>
        <v>0</v>
      </c>
      <c r="CU17" s="50">
        <f t="shared" si="9"/>
        <v>0</v>
      </c>
      <c r="CV17" s="50">
        <f t="shared" si="9"/>
        <v>0</v>
      </c>
      <c r="CW17" s="50">
        <f t="shared" si="9"/>
        <v>0</v>
      </c>
      <c r="CX17" s="50">
        <f t="shared" si="9"/>
        <v>0</v>
      </c>
      <c r="CY17" s="50">
        <f t="shared" si="9"/>
        <v>0</v>
      </c>
      <c r="CZ17" s="50">
        <f t="shared" si="9"/>
        <v>0</v>
      </c>
      <c r="DA17" s="50">
        <f t="shared" si="9"/>
        <v>0</v>
      </c>
      <c r="DB17" s="50">
        <f t="shared" si="9"/>
        <v>0</v>
      </c>
      <c r="DC17" s="50">
        <f t="shared" si="9"/>
        <v>0</v>
      </c>
      <c r="DD17" s="50">
        <f t="shared" si="9"/>
        <v>0</v>
      </c>
      <c r="DE17" s="50">
        <f t="shared" si="9"/>
        <v>0</v>
      </c>
      <c r="DF17" s="50">
        <f t="shared" si="9"/>
        <v>0</v>
      </c>
      <c r="DG17" s="50">
        <f t="shared" si="9"/>
        <v>0</v>
      </c>
      <c r="DH17" s="50">
        <f t="shared" si="9"/>
        <v>0</v>
      </c>
      <c r="DI17" s="50">
        <f t="shared" si="9"/>
        <v>0</v>
      </c>
      <c r="DJ17" s="50">
        <f t="shared" si="9"/>
        <v>0</v>
      </c>
      <c r="DK17" s="50">
        <f t="shared" si="9"/>
        <v>0</v>
      </c>
      <c r="DL17" s="50">
        <f t="shared" si="9"/>
        <v>0</v>
      </c>
      <c r="DM17" s="50">
        <f t="shared" si="9"/>
        <v>0</v>
      </c>
      <c r="DN17" s="50">
        <f t="shared" si="9"/>
        <v>0</v>
      </c>
      <c r="DO17" s="50">
        <f t="shared" si="9"/>
        <v>0</v>
      </c>
      <c r="DP17" s="50">
        <f t="shared" si="9"/>
        <v>0</v>
      </c>
      <c r="DQ17" s="50">
        <f t="shared" si="9"/>
        <v>0</v>
      </c>
      <c r="DR17" s="50">
        <f t="shared" si="9"/>
        <v>0</v>
      </c>
      <c r="DS17" s="50">
        <f t="shared" si="9"/>
        <v>0</v>
      </c>
      <c r="DT17" s="50">
        <f t="shared" si="9"/>
        <v>-968312.1221</v>
      </c>
      <c r="DU17" s="50">
        <f t="shared" si="9"/>
        <v>0</v>
      </c>
      <c r="DV17" s="50">
        <f t="shared" si="9"/>
        <v>0</v>
      </c>
      <c r="DW17" s="50">
        <f t="shared" si="9"/>
        <v>0</v>
      </c>
      <c r="DX17" s="50">
        <f t="shared" si="9"/>
        <v>0</v>
      </c>
      <c r="DY17" s="50">
        <f t="shared" si="9"/>
        <v>0</v>
      </c>
      <c r="DZ17" s="50">
        <f t="shared" si="9"/>
        <v>0</v>
      </c>
      <c r="EA17" s="50">
        <f t="shared" si="9"/>
        <v>0</v>
      </c>
      <c r="EB17" s="50">
        <f t="shared" si="9"/>
        <v>0</v>
      </c>
      <c r="EC17" s="50">
        <f t="shared" si="9"/>
        <v>0</v>
      </c>
      <c r="ED17" s="50">
        <f t="shared" si="9"/>
        <v>0</v>
      </c>
      <c r="EE17" s="50">
        <f t="shared" si="9"/>
        <v>0</v>
      </c>
      <c r="EF17" s="50">
        <f t="shared" si="9"/>
        <v>0</v>
      </c>
    </row>
    <row r="18" ht="15.75" customHeight="1">
      <c r="A18" s="1"/>
      <c r="B18" s="1"/>
      <c r="C18" s="1"/>
      <c r="D18" s="1" t="s">
        <v>216</v>
      </c>
      <c r="E18" s="211">
        <f t="shared" ref="E18:EF18" si="10">-E13*IF(E16=0,0,1)</f>
        <v>0</v>
      </c>
      <c r="F18" s="211">
        <f t="shared" si="10"/>
        <v>0</v>
      </c>
      <c r="G18" s="211">
        <f t="shared" si="10"/>
        <v>0</v>
      </c>
      <c r="H18" s="211">
        <f t="shared" si="10"/>
        <v>0</v>
      </c>
      <c r="I18" s="211">
        <f t="shared" si="10"/>
        <v>0</v>
      </c>
      <c r="J18" s="211">
        <f t="shared" si="10"/>
        <v>0</v>
      </c>
      <c r="K18" s="211">
        <f t="shared" si="10"/>
        <v>0</v>
      </c>
      <c r="L18" s="211">
        <f t="shared" si="10"/>
        <v>0</v>
      </c>
      <c r="M18" s="211">
        <f t="shared" si="10"/>
        <v>0</v>
      </c>
      <c r="N18" s="211">
        <f t="shared" si="10"/>
        <v>0</v>
      </c>
      <c r="O18" s="211">
        <f t="shared" si="10"/>
        <v>0</v>
      </c>
      <c r="P18" s="211">
        <f t="shared" si="10"/>
        <v>0</v>
      </c>
      <c r="Q18" s="211">
        <f t="shared" si="10"/>
        <v>0</v>
      </c>
      <c r="R18" s="211">
        <f t="shared" si="10"/>
        <v>0</v>
      </c>
      <c r="S18" s="211">
        <f t="shared" si="10"/>
        <v>0</v>
      </c>
      <c r="T18" s="211">
        <f t="shared" si="10"/>
        <v>0</v>
      </c>
      <c r="U18" s="211">
        <f t="shared" si="10"/>
        <v>0</v>
      </c>
      <c r="V18" s="211">
        <f t="shared" si="10"/>
        <v>0</v>
      </c>
      <c r="W18" s="211">
        <f t="shared" si="10"/>
        <v>0</v>
      </c>
      <c r="X18" s="211">
        <f t="shared" si="10"/>
        <v>0</v>
      </c>
      <c r="Y18" s="211">
        <f t="shared" si="10"/>
        <v>0</v>
      </c>
      <c r="Z18" s="211">
        <f t="shared" si="10"/>
        <v>0</v>
      </c>
      <c r="AA18" s="211">
        <f t="shared" si="10"/>
        <v>0</v>
      </c>
      <c r="AB18" s="211">
        <f t="shared" si="10"/>
        <v>0</v>
      </c>
      <c r="AC18" s="211">
        <f t="shared" si="10"/>
        <v>0</v>
      </c>
      <c r="AD18" s="211">
        <f t="shared" si="10"/>
        <v>0</v>
      </c>
      <c r="AE18" s="211">
        <f t="shared" si="10"/>
        <v>0</v>
      </c>
      <c r="AF18" s="211">
        <f t="shared" si="10"/>
        <v>0</v>
      </c>
      <c r="AG18" s="211">
        <f t="shared" si="10"/>
        <v>0</v>
      </c>
      <c r="AH18" s="211">
        <f t="shared" si="10"/>
        <v>0</v>
      </c>
      <c r="AI18" s="211">
        <f t="shared" si="10"/>
        <v>0</v>
      </c>
      <c r="AJ18" s="211">
        <f t="shared" si="10"/>
        <v>0</v>
      </c>
      <c r="AK18" s="211">
        <f t="shared" si="10"/>
        <v>0</v>
      </c>
      <c r="AL18" s="211">
        <f t="shared" si="10"/>
        <v>0</v>
      </c>
      <c r="AM18" s="211">
        <f t="shared" si="10"/>
        <v>0</v>
      </c>
      <c r="AN18" s="211">
        <f t="shared" si="10"/>
        <v>0</v>
      </c>
      <c r="AO18" s="211">
        <f t="shared" si="10"/>
        <v>0</v>
      </c>
      <c r="AP18" s="211">
        <f t="shared" si="10"/>
        <v>0</v>
      </c>
      <c r="AQ18" s="211">
        <f t="shared" si="10"/>
        <v>0</v>
      </c>
      <c r="AR18" s="211">
        <f t="shared" si="10"/>
        <v>0</v>
      </c>
      <c r="AS18" s="211">
        <f t="shared" si="10"/>
        <v>0</v>
      </c>
      <c r="AT18" s="211">
        <f t="shared" si="10"/>
        <v>0</v>
      </c>
      <c r="AU18" s="211">
        <f t="shared" si="10"/>
        <v>0</v>
      </c>
      <c r="AV18" s="211">
        <f t="shared" si="10"/>
        <v>0</v>
      </c>
      <c r="AW18" s="211">
        <f t="shared" si="10"/>
        <v>0</v>
      </c>
      <c r="AX18" s="211">
        <f t="shared" si="10"/>
        <v>0</v>
      </c>
      <c r="AY18" s="211">
        <f t="shared" si="10"/>
        <v>0</v>
      </c>
      <c r="AZ18" s="211">
        <f t="shared" si="10"/>
        <v>0</v>
      </c>
      <c r="BA18" s="211">
        <f t="shared" si="10"/>
        <v>0</v>
      </c>
      <c r="BB18" s="211">
        <f t="shared" si="10"/>
        <v>0</v>
      </c>
      <c r="BC18" s="211">
        <f t="shared" si="10"/>
        <v>0</v>
      </c>
      <c r="BD18" s="211">
        <f t="shared" si="10"/>
        <v>0</v>
      </c>
      <c r="BE18" s="211">
        <f t="shared" si="10"/>
        <v>0</v>
      </c>
      <c r="BF18" s="211">
        <f t="shared" si="10"/>
        <v>0</v>
      </c>
      <c r="BG18" s="211">
        <f t="shared" si="10"/>
        <v>0</v>
      </c>
      <c r="BH18" s="211">
        <f t="shared" si="10"/>
        <v>0</v>
      </c>
      <c r="BI18" s="211">
        <f t="shared" si="10"/>
        <v>0</v>
      </c>
      <c r="BJ18" s="211">
        <f t="shared" si="10"/>
        <v>0</v>
      </c>
      <c r="BK18" s="211">
        <f t="shared" si="10"/>
        <v>0</v>
      </c>
      <c r="BL18" s="211">
        <f t="shared" si="10"/>
        <v>0</v>
      </c>
      <c r="BM18" s="211">
        <f t="shared" si="10"/>
        <v>0</v>
      </c>
      <c r="BN18" s="211">
        <f t="shared" si="10"/>
        <v>0</v>
      </c>
      <c r="BO18" s="211">
        <f t="shared" si="10"/>
        <v>0</v>
      </c>
      <c r="BP18" s="211">
        <f t="shared" si="10"/>
        <v>0</v>
      </c>
      <c r="BQ18" s="211">
        <f t="shared" si="10"/>
        <v>0</v>
      </c>
      <c r="BR18" s="211">
        <f t="shared" si="10"/>
        <v>0</v>
      </c>
      <c r="BS18" s="211">
        <f t="shared" si="10"/>
        <v>0</v>
      </c>
      <c r="BT18" s="211">
        <f t="shared" si="10"/>
        <v>0</v>
      </c>
      <c r="BU18" s="211">
        <f t="shared" si="10"/>
        <v>0</v>
      </c>
      <c r="BV18" s="211">
        <f t="shared" si="10"/>
        <v>0</v>
      </c>
      <c r="BW18" s="211">
        <f t="shared" si="10"/>
        <v>0</v>
      </c>
      <c r="BX18" s="211">
        <f t="shared" si="10"/>
        <v>0</v>
      </c>
      <c r="BY18" s="211">
        <f t="shared" si="10"/>
        <v>0</v>
      </c>
      <c r="BZ18" s="211">
        <f t="shared" si="10"/>
        <v>0</v>
      </c>
      <c r="CA18" s="211">
        <f t="shared" si="10"/>
        <v>0</v>
      </c>
      <c r="CB18" s="211">
        <f t="shared" si="10"/>
        <v>0</v>
      </c>
      <c r="CC18" s="211">
        <f t="shared" si="10"/>
        <v>0</v>
      </c>
      <c r="CD18" s="211">
        <f t="shared" si="10"/>
        <v>0</v>
      </c>
      <c r="CE18" s="211">
        <f t="shared" si="10"/>
        <v>0</v>
      </c>
      <c r="CF18" s="211">
        <f t="shared" si="10"/>
        <v>0</v>
      </c>
      <c r="CG18" s="211">
        <f t="shared" si="10"/>
        <v>0</v>
      </c>
      <c r="CH18" s="211">
        <f t="shared" si="10"/>
        <v>0</v>
      </c>
      <c r="CI18" s="211">
        <f t="shared" si="10"/>
        <v>0</v>
      </c>
      <c r="CJ18" s="211">
        <f t="shared" si="10"/>
        <v>0</v>
      </c>
      <c r="CK18" s="211">
        <f t="shared" si="10"/>
        <v>0</v>
      </c>
      <c r="CL18" s="211">
        <f t="shared" si="10"/>
        <v>0</v>
      </c>
      <c r="CM18" s="211">
        <f t="shared" si="10"/>
        <v>0</v>
      </c>
      <c r="CN18" s="211">
        <f t="shared" si="10"/>
        <v>0</v>
      </c>
      <c r="CO18" s="211">
        <f t="shared" si="10"/>
        <v>0</v>
      </c>
      <c r="CP18" s="211">
        <f t="shared" si="10"/>
        <v>0</v>
      </c>
      <c r="CQ18" s="211">
        <f t="shared" si="10"/>
        <v>0</v>
      </c>
      <c r="CR18" s="211">
        <f t="shared" si="10"/>
        <v>0</v>
      </c>
      <c r="CS18" s="211">
        <f t="shared" si="10"/>
        <v>0</v>
      </c>
      <c r="CT18" s="211">
        <f t="shared" si="10"/>
        <v>0</v>
      </c>
      <c r="CU18" s="211">
        <f t="shared" si="10"/>
        <v>0</v>
      </c>
      <c r="CV18" s="211">
        <f t="shared" si="10"/>
        <v>0</v>
      </c>
      <c r="CW18" s="211">
        <f t="shared" si="10"/>
        <v>0</v>
      </c>
      <c r="CX18" s="211">
        <f t="shared" si="10"/>
        <v>0</v>
      </c>
      <c r="CY18" s="211">
        <f t="shared" si="10"/>
        <v>0</v>
      </c>
      <c r="CZ18" s="211">
        <f t="shared" si="10"/>
        <v>0</v>
      </c>
      <c r="DA18" s="211">
        <f t="shared" si="10"/>
        <v>0</v>
      </c>
      <c r="DB18" s="211">
        <f t="shared" si="10"/>
        <v>0</v>
      </c>
      <c r="DC18" s="211">
        <f t="shared" si="10"/>
        <v>0</v>
      </c>
      <c r="DD18" s="211">
        <f t="shared" si="10"/>
        <v>0</v>
      </c>
      <c r="DE18" s="211">
        <f t="shared" si="10"/>
        <v>0</v>
      </c>
      <c r="DF18" s="211">
        <f t="shared" si="10"/>
        <v>0</v>
      </c>
      <c r="DG18" s="211">
        <f t="shared" si="10"/>
        <v>0</v>
      </c>
      <c r="DH18" s="211">
        <f t="shared" si="10"/>
        <v>0</v>
      </c>
      <c r="DI18" s="211">
        <f t="shared" si="10"/>
        <v>0</v>
      </c>
      <c r="DJ18" s="211">
        <f t="shared" si="10"/>
        <v>0</v>
      </c>
      <c r="DK18" s="211">
        <f t="shared" si="10"/>
        <v>0</v>
      </c>
      <c r="DL18" s="211">
        <f t="shared" si="10"/>
        <v>0</v>
      </c>
      <c r="DM18" s="211">
        <f t="shared" si="10"/>
        <v>0</v>
      </c>
      <c r="DN18" s="211">
        <f t="shared" si="10"/>
        <v>0</v>
      </c>
      <c r="DO18" s="211">
        <f t="shared" si="10"/>
        <v>0</v>
      </c>
      <c r="DP18" s="211">
        <f t="shared" si="10"/>
        <v>0</v>
      </c>
      <c r="DQ18" s="211">
        <f t="shared" si="10"/>
        <v>0</v>
      </c>
      <c r="DR18" s="211">
        <f t="shared" si="10"/>
        <v>0</v>
      </c>
      <c r="DS18" s="211">
        <f t="shared" si="10"/>
        <v>0</v>
      </c>
      <c r="DT18" s="211">
        <f t="shared" si="10"/>
        <v>-19393152.16</v>
      </c>
      <c r="DU18" s="211">
        <f t="shared" si="10"/>
        <v>0</v>
      </c>
      <c r="DV18" s="211">
        <f t="shared" si="10"/>
        <v>0</v>
      </c>
      <c r="DW18" s="211">
        <f t="shared" si="10"/>
        <v>0</v>
      </c>
      <c r="DX18" s="211">
        <f t="shared" si="10"/>
        <v>0</v>
      </c>
      <c r="DY18" s="211">
        <f t="shared" si="10"/>
        <v>0</v>
      </c>
      <c r="DZ18" s="211">
        <f t="shared" si="10"/>
        <v>0</v>
      </c>
      <c r="EA18" s="211">
        <f t="shared" si="10"/>
        <v>0</v>
      </c>
      <c r="EB18" s="211">
        <f t="shared" si="10"/>
        <v>0</v>
      </c>
      <c r="EC18" s="211">
        <f t="shared" si="10"/>
        <v>0</v>
      </c>
      <c r="ED18" s="211">
        <f t="shared" si="10"/>
        <v>0</v>
      </c>
      <c r="EE18" s="211">
        <f t="shared" si="10"/>
        <v>0</v>
      </c>
      <c r="EF18" s="211">
        <f t="shared" si="10"/>
        <v>0</v>
      </c>
    </row>
    <row r="19" ht="15.75" customHeight="1">
      <c r="A19" s="1"/>
      <c r="B19" s="1"/>
      <c r="C19" s="1"/>
      <c r="D19" s="89" t="s">
        <v>167</v>
      </c>
      <c r="E19" s="213">
        <f t="shared" ref="E19:EF19" si="11">SUM(E16:E18)</f>
        <v>0</v>
      </c>
      <c r="F19" s="213">
        <f t="shared" si="11"/>
        <v>0</v>
      </c>
      <c r="G19" s="213">
        <f t="shared" si="11"/>
        <v>0</v>
      </c>
      <c r="H19" s="213">
        <f t="shared" si="11"/>
        <v>0</v>
      </c>
      <c r="I19" s="213">
        <f t="shared" si="11"/>
        <v>0</v>
      </c>
      <c r="J19" s="213">
        <f t="shared" si="11"/>
        <v>0</v>
      </c>
      <c r="K19" s="213">
        <f t="shared" si="11"/>
        <v>0</v>
      </c>
      <c r="L19" s="213">
        <f t="shared" si="11"/>
        <v>0</v>
      </c>
      <c r="M19" s="213">
        <f t="shared" si="11"/>
        <v>0</v>
      </c>
      <c r="N19" s="213">
        <f t="shared" si="11"/>
        <v>0</v>
      </c>
      <c r="O19" s="213">
        <f t="shared" si="11"/>
        <v>0</v>
      </c>
      <c r="P19" s="213">
        <f t="shared" si="11"/>
        <v>0</v>
      </c>
      <c r="Q19" s="213">
        <f t="shared" si="11"/>
        <v>0</v>
      </c>
      <c r="R19" s="213">
        <f t="shared" si="11"/>
        <v>0</v>
      </c>
      <c r="S19" s="213">
        <f t="shared" si="11"/>
        <v>0</v>
      </c>
      <c r="T19" s="213">
        <f t="shared" si="11"/>
        <v>0</v>
      </c>
      <c r="U19" s="213">
        <f t="shared" si="11"/>
        <v>0</v>
      </c>
      <c r="V19" s="213">
        <f t="shared" si="11"/>
        <v>0</v>
      </c>
      <c r="W19" s="213">
        <f t="shared" si="11"/>
        <v>0</v>
      </c>
      <c r="X19" s="213">
        <f t="shared" si="11"/>
        <v>0</v>
      </c>
      <c r="Y19" s="213">
        <f t="shared" si="11"/>
        <v>0</v>
      </c>
      <c r="Z19" s="213">
        <f t="shared" si="11"/>
        <v>0</v>
      </c>
      <c r="AA19" s="213">
        <f t="shared" si="11"/>
        <v>0</v>
      </c>
      <c r="AB19" s="213">
        <f t="shared" si="11"/>
        <v>0</v>
      </c>
      <c r="AC19" s="213">
        <f t="shared" si="11"/>
        <v>0</v>
      </c>
      <c r="AD19" s="213">
        <f t="shared" si="11"/>
        <v>0</v>
      </c>
      <c r="AE19" s="213">
        <f t="shared" si="11"/>
        <v>0</v>
      </c>
      <c r="AF19" s="213">
        <f t="shared" si="11"/>
        <v>0</v>
      </c>
      <c r="AG19" s="213">
        <f t="shared" si="11"/>
        <v>0</v>
      </c>
      <c r="AH19" s="213">
        <f t="shared" si="11"/>
        <v>0</v>
      </c>
      <c r="AI19" s="213">
        <f t="shared" si="11"/>
        <v>0</v>
      </c>
      <c r="AJ19" s="213">
        <f t="shared" si="11"/>
        <v>0</v>
      </c>
      <c r="AK19" s="213">
        <f t="shared" si="11"/>
        <v>0</v>
      </c>
      <c r="AL19" s="213">
        <f t="shared" si="11"/>
        <v>0</v>
      </c>
      <c r="AM19" s="213">
        <f t="shared" si="11"/>
        <v>0</v>
      </c>
      <c r="AN19" s="213">
        <f t="shared" si="11"/>
        <v>0</v>
      </c>
      <c r="AO19" s="213">
        <f t="shared" si="11"/>
        <v>0</v>
      </c>
      <c r="AP19" s="213">
        <f t="shared" si="11"/>
        <v>0</v>
      </c>
      <c r="AQ19" s="213">
        <f t="shared" si="11"/>
        <v>0</v>
      </c>
      <c r="AR19" s="213">
        <f t="shared" si="11"/>
        <v>0</v>
      </c>
      <c r="AS19" s="213">
        <f t="shared" si="11"/>
        <v>0</v>
      </c>
      <c r="AT19" s="213">
        <f t="shared" si="11"/>
        <v>0</v>
      </c>
      <c r="AU19" s="213">
        <f t="shared" si="11"/>
        <v>0</v>
      </c>
      <c r="AV19" s="213">
        <f t="shared" si="11"/>
        <v>0</v>
      </c>
      <c r="AW19" s="213">
        <f t="shared" si="11"/>
        <v>0</v>
      </c>
      <c r="AX19" s="213">
        <f t="shared" si="11"/>
        <v>0</v>
      </c>
      <c r="AY19" s="213">
        <f t="shared" si="11"/>
        <v>0</v>
      </c>
      <c r="AZ19" s="213">
        <f t="shared" si="11"/>
        <v>0</v>
      </c>
      <c r="BA19" s="213">
        <f t="shared" si="11"/>
        <v>0</v>
      </c>
      <c r="BB19" s="213">
        <f t="shared" si="11"/>
        <v>0</v>
      </c>
      <c r="BC19" s="213">
        <f t="shared" si="11"/>
        <v>0</v>
      </c>
      <c r="BD19" s="213">
        <f t="shared" si="11"/>
        <v>0</v>
      </c>
      <c r="BE19" s="213">
        <f t="shared" si="11"/>
        <v>0</v>
      </c>
      <c r="BF19" s="213">
        <f t="shared" si="11"/>
        <v>0</v>
      </c>
      <c r="BG19" s="213">
        <f t="shared" si="11"/>
        <v>0</v>
      </c>
      <c r="BH19" s="213">
        <f t="shared" si="11"/>
        <v>0</v>
      </c>
      <c r="BI19" s="213">
        <f t="shared" si="11"/>
        <v>0</v>
      </c>
      <c r="BJ19" s="213">
        <f t="shared" si="11"/>
        <v>0</v>
      </c>
      <c r="BK19" s="213">
        <f t="shared" si="11"/>
        <v>0</v>
      </c>
      <c r="BL19" s="213">
        <f t="shared" si="11"/>
        <v>0</v>
      </c>
      <c r="BM19" s="213">
        <f t="shared" si="11"/>
        <v>0</v>
      </c>
      <c r="BN19" s="213">
        <f t="shared" si="11"/>
        <v>0</v>
      </c>
      <c r="BO19" s="213">
        <f t="shared" si="11"/>
        <v>0</v>
      </c>
      <c r="BP19" s="213">
        <f t="shared" si="11"/>
        <v>0</v>
      </c>
      <c r="BQ19" s="213">
        <f t="shared" si="11"/>
        <v>0</v>
      </c>
      <c r="BR19" s="213">
        <f t="shared" si="11"/>
        <v>0</v>
      </c>
      <c r="BS19" s="213">
        <f t="shared" si="11"/>
        <v>0</v>
      </c>
      <c r="BT19" s="213">
        <f t="shared" si="11"/>
        <v>0</v>
      </c>
      <c r="BU19" s="213">
        <f t="shared" si="11"/>
        <v>0</v>
      </c>
      <c r="BV19" s="213">
        <f t="shared" si="11"/>
        <v>0</v>
      </c>
      <c r="BW19" s="213">
        <f t="shared" si="11"/>
        <v>0</v>
      </c>
      <c r="BX19" s="213">
        <f t="shared" si="11"/>
        <v>0</v>
      </c>
      <c r="BY19" s="213">
        <f t="shared" si="11"/>
        <v>0</v>
      </c>
      <c r="BZ19" s="213">
        <f t="shared" si="11"/>
        <v>0</v>
      </c>
      <c r="CA19" s="213">
        <f t="shared" si="11"/>
        <v>0</v>
      </c>
      <c r="CB19" s="213">
        <f t="shared" si="11"/>
        <v>0</v>
      </c>
      <c r="CC19" s="213">
        <f t="shared" si="11"/>
        <v>0</v>
      </c>
      <c r="CD19" s="213">
        <f t="shared" si="11"/>
        <v>0</v>
      </c>
      <c r="CE19" s="213">
        <f t="shared" si="11"/>
        <v>0</v>
      </c>
      <c r="CF19" s="213">
        <f t="shared" si="11"/>
        <v>0</v>
      </c>
      <c r="CG19" s="213">
        <f t="shared" si="11"/>
        <v>0</v>
      </c>
      <c r="CH19" s="213">
        <f t="shared" si="11"/>
        <v>0</v>
      </c>
      <c r="CI19" s="213">
        <f t="shared" si="11"/>
        <v>0</v>
      </c>
      <c r="CJ19" s="213">
        <f t="shared" si="11"/>
        <v>0</v>
      </c>
      <c r="CK19" s="213">
        <f t="shared" si="11"/>
        <v>0</v>
      </c>
      <c r="CL19" s="213">
        <f t="shared" si="11"/>
        <v>0</v>
      </c>
      <c r="CM19" s="213">
        <f t="shared" si="11"/>
        <v>0</v>
      </c>
      <c r="CN19" s="213">
        <f t="shared" si="11"/>
        <v>0</v>
      </c>
      <c r="CO19" s="213">
        <f t="shared" si="11"/>
        <v>0</v>
      </c>
      <c r="CP19" s="213">
        <f t="shared" si="11"/>
        <v>0</v>
      </c>
      <c r="CQ19" s="213">
        <f t="shared" si="11"/>
        <v>0</v>
      </c>
      <c r="CR19" s="213">
        <f t="shared" si="11"/>
        <v>0</v>
      </c>
      <c r="CS19" s="213">
        <f t="shared" si="11"/>
        <v>0</v>
      </c>
      <c r="CT19" s="213">
        <f t="shared" si="11"/>
        <v>0</v>
      </c>
      <c r="CU19" s="213">
        <f t="shared" si="11"/>
        <v>0</v>
      </c>
      <c r="CV19" s="213">
        <f t="shared" si="11"/>
        <v>0</v>
      </c>
      <c r="CW19" s="213">
        <f t="shared" si="11"/>
        <v>0</v>
      </c>
      <c r="CX19" s="213">
        <f t="shared" si="11"/>
        <v>0</v>
      </c>
      <c r="CY19" s="213">
        <f t="shared" si="11"/>
        <v>0</v>
      </c>
      <c r="CZ19" s="213">
        <f t="shared" si="11"/>
        <v>0</v>
      </c>
      <c r="DA19" s="213">
        <f t="shared" si="11"/>
        <v>0</v>
      </c>
      <c r="DB19" s="213">
        <f t="shared" si="11"/>
        <v>0</v>
      </c>
      <c r="DC19" s="213">
        <f t="shared" si="11"/>
        <v>0</v>
      </c>
      <c r="DD19" s="213">
        <f t="shared" si="11"/>
        <v>0</v>
      </c>
      <c r="DE19" s="213">
        <f t="shared" si="11"/>
        <v>0</v>
      </c>
      <c r="DF19" s="213">
        <f t="shared" si="11"/>
        <v>0</v>
      </c>
      <c r="DG19" s="213">
        <f t="shared" si="11"/>
        <v>0</v>
      </c>
      <c r="DH19" s="213">
        <f t="shared" si="11"/>
        <v>0</v>
      </c>
      <c r="DI19" s="213">
        <f t="shared" si="11"/>
        <v>0</v>
      </c>
      <c r="DJ19" s="213">
        <f t="shared" si="11"/>
        <v>0</v>
      </c>
      <c r="DK19" s="213">
        <f t="shared" si="11"/>
        <v>0</v>
      </c>
      <c r="DL19" s="213">
        <f t="shared" si="11"/>
        <v>0</v>
      </c>
      <c r="DM19" s="213">
        <f t="shared" si="11"/>
        <v>0</v>
      </c>
      <c r="DN19" s="213">
        <f t="shared" si="11"/>
        <v>0</v>
      </c>
      <c r="DO19" s="213">
        <f t="shared" si="11"/>
        <v>0</v>
      </c>
      <c r="DP19" s="213">
        <f t="shared" si="11"/>
        <v>0</v>
      </c>
      <c r="DQ19" s="213">
        <f t="shared" si="11"/>
        <v>0</v>
      </c>
      <c r="DR19" s="213">
        <f t="shared" si="11"/>
        <v>0</v>
      </c>
      <c r="DS19" s="213">
        <f t="shared" si="11"/>
        <v>0</v>
      </c>
      <c r="DT19" s="213">
        <f t="shared" si="11"/>
        <v>28054141.83</v>
      </c>
      <c r="DU19" s="213">
        <f t="shared" si="11"/>
        <v>0</v>
      </c>
      <c r="DV19" s="213">
        <f t="shared" si="11"/>
        <v>0</v>
      </c>
      <c r="DW19" s="213">
        <f t="shared" si="11"/>
        <v>0</v>
      </c>
      <c r="DX19" s="213">
        <f t="shared" si="11"/>
        <v>0</v>
      </c>
      <c r="DY19" s="213">
        <f t="shared" si="11"/>
        <v>0</v>
      </c>
      <c r="DZ19" s="213">
        <f t="shared" si="11"/>
        <v>0</v>
      </c>
      <c r="EA19" s="213">
        <f t="shared" si="11"/>
        <v>0</v>
      </c>
      <c r="EB19" s="213">
        <f t="shared" si="11"/>
        <v>0</v>
      </c>
      <c r="EC19" s="213">
        <f t="shared" si="11"/>
        <v>0</v>
      </c>
      <c r="ED19" s="213">
        <f t="shared" si="11"/>
        <v>0</v>
      </c>
      <c r="EE19" s="213">
        <f t="shared" si="11"/>
        <v>0</v>
      </c>
      <c r="EF19" s="213">
        <f t="shared" si="11"/>
        <v>0</v>
      </c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</row>
    <row r="21" ht="15.75" customHeight="1">
      <c r="A21" s="1"/>
      <c r="B21" s="1"/>
      <c r="C21" s="1"/>
      <c r="D21" s="1" t="s">
        <v>168</v>
      </c>
      <c r="E21" s="50">
        <f t="shared" ref="E21:EF21" si="12">(E6-E12)*IF(E1&gt;$D$34*12,0,1)</f>
        <v>193166.366</v>
      </c>
      <c r="F21" s="50">
        <f t="shared" si="12"/>
        <v>193166.366</v>
      </c>
      <c r="G21" s="50">
        <f t="shared" si="12"/>
        <v>193166.366</v>
      </c>
      <c r="H21" s="50">
        <f t="shared" si="12"/>
        <v>193166.366</v>
      </c>
      <c r="I21" s="50">
        <f t="shared" si="12"/>
        <v>193166.366</v>
      </c>
      <c r="J21" s="50">
        <f t="shared" si="12"/>
        <v>193166.366</v>
      </c>
      <c r="K21" s="50">
        <f t="shared" si="12"/>
        <v>193166.366</v>
      </c>
      <c r="L21" s="50">
        <f t="shared" si="12"/>
        <v>193166.366</v>
      </c>
      <c r="M21" s="50">
        <f t="shared" si="12"/>
        <v>193166.366</v>
      </c>
      <c r="N21" s="50">
        <f t="shared" si="12"/>
        <v>193166.366</v>
      </c>
      <c r="O21" s="50">
        <f t="shared" si="12"/>
        <v>193166.366</v>
      </c>
      <c r="P21" s="50">
        <f t="shared" si="12"/>
        <v>193166.366</v>
      </c>
      <c r="Q21" s="50">
        <f t="shared" si="12"/>
        <v>204392.9097</v>
      </c>
      <c r="R21" s="50">
        <f t="shared" si="12"/>
        <v>204392.9097</v>
      </c>
      <c r="S21" s="50">
        <f t="shared" si="12"/>
        <v>204392.9097</v>
      </c>
      <c r="T21" s="50">
        <f t="shared" si="12"/>
        <v>204392.9097</v>
      </c>
      <c r="U21" s="50">
        <f t="shared" si="12"/>
        <v>204392.9097</v>
      </c>
      <c r="V21" s="50">
        <f t="shared" si="12"/>
        <v>204392.9097</v>
      </c>
      <c r="W21" s="50">
        <f t="shared" si="12"/>
        <v>204392.9097</v>
      </c>
      <c r="X21" s="50">
        <f t="shared" si="12"/>
        <v>204392.9097</v>
      </c>
      <c r="Y21" s="50">
        <f t="shared" si="12"/>
        <v>204392.9097</v>
      </c>
      <c r="Z21" s="50">
        <f t="shared" si="12"/>
        <v>204392.9097</v>
      </c>
      <c r="AA21" s="50">
        <f t="shared" si="12"/>
        <v>204392.9097</v>
      </c>
      <c r="AB21" s="50">
        <f t="shared" si="12"/>
        <v>204392.9097</v>
      </c>
      <c r="AC21" s="50">
        <f t="shared" si="12"/>
        <v>210524.697</v>
      </c>
      <c r="AD21" s="50">
        <f t="shared" si="12"/>
        <v>210524.697</v>
      </c>
      <c r="AE21" s="50">
        <f t="shared" si="12"/>
        <v>210524.697</v>
      </c>
      <c r="AF21" s="50">
        <f t="shared" si="12"/>
        <v>210524.697</v>
      </c>
      <c r="AG21" s="50">
        <f t="shared" si="12"/>
        <v>210524.697</v>
      </c>
      <c r="AH21" s="50">
        <f t="shared" si="12"/>
        <v>210524.697</v>
      </c>
      <c r="AI21" s="50">
        <f t="shared" si="12"/>
        <v>210524.697</v>
      </c>
      <c r="AJ21" s="50">
        <f t="shared" si="12"/>
        <v>210524.697</v>
      </c>
      <c r="AK21" s="50">
        <f t="shared" si="12"/>
        <v>210524.697</v>
      </c>
      <c r="AL21" s="50">
        <f t="shared" si="12"/>
        <v>210524.697</v>
      </c>
      <c r="AM21" s="50">
        <f t="shared" si="12"/>
        <v>210524.697</v>
      </c>
      <c r="AN21" s="50">
        <f t="shared" si="12"/>
        <v>210524.697</v>
      </c>
      <c r="AO21" s="50">
        <f t="shared" si="12"/>
        <v>87129.88214</v>
      </c>
      <c r="AP21" s="50">
        <f t="shared" si="12"/>
        <v>87129.88214</v>
      </c>
      <c r="AQ21" s="50">
        <f t="shared" si="12"/>
        <v>87129.88214</v>
      </c>
      <c r="AR21" s="50">
        <f t="shared" si="12"/>
        <v>87129.88214</v>
      </c>
      <c r="AS21" s="50">
        <f t="shared" si="12"/>
        <v>87129.88214</v>
      </c>
      <c r="AT21" s="50">
        <f t="shared" si="12"/>
        <v>87129.88214</v>
      </c>
      <c r="AU21" s="50">
        <f t="shared" si="12"/>
        <v>87129.88214</v>
      </c>
      <c r="AV21" s="50">
        <f t="shared" si="12"/>
        <v>87129.88214</v>
      </c>
      <c r="AW21" s="50">
        <f t="shared" si="12"/>
        <v>87129.88214</v>
      </c>
      <c r="AX21" s="50">
        <f t="shared" si="12"/>
        <v>87129.88214</v>
      </c>
      <c r="AY21" s="50">
        <f t="shared" si="12"/>
        <v>87129.88214</v>
      </c>
      <c r="AZ21" s="50">
        <f t="shared" si="12"/>
        <v>87129.88214</v>
      </c>
      <c r="BA21" s="50">
        <f t="shared" si="12"/>
        <v>93635.09527</v>
      </c>
      <c r="BB21" s="50">
        <f t="shared" si="12"/>
        <v>93635.09527</v>
      </c>
      <c r="BC21" s="50">
        <f t="shared" si="12"/>
        <v>93635.09527</v>
      </c>
      <c r="BD21" s="50">
        <f t="shared" si="12"/>
        <v>93635.09527</v>
      </c>
      <c r="BE21" s="50">
        <f t="shared" si="12"/>
        <v>93635.09527</v>
      </c>
      <c r="BF21" s="50">
        <f t="shared" si="12"/>
        <v>93635.09527</v>
      </c>
      <c r="BG21" s="50">
        <f t="shared" si="12"/>
        <v>93635.09527</v>
      </c>
      <c r="BH21" s="50">
        <f t="shared" si="12"/>
        <v>93635.09527</v>
      </c>
      <c r="BI21" s="50">
        <f t="shared" si="12"/>
        <v>93635.09527</v>
      </c>
      <c r="BJ21" s="50">
        <f t="shared" si="12"/>
        <v>93635.09527</v>
      </c>
      <c r="BK21" s="50">
        <f t="shared" si="12"/>
        <v>93635.09527</v>
      </c>
      <c r="BL21" s="50">
        <f t="shared" si="12"/>
        <v>93635.09527</v>
      </c>
      <c r="BM21" s="50">
        <f t="shared" si="12"/>
        <v>100335.4648</v>
      </c>
      <c r="BN21" s="50">
        <f t="shared" si="12"/>
        <v>100335.4648</v>
      </c>
      <c r="BO21" s="50">
        <f t="shared" si="12"/>
        <v>100335.4648</v>
      </c>
      <c r="BP21" s="50">
        <f t="shared" si="12"/>
        <v>100335.4648</v>
      </c>
      <c r="BQ21" s="50">
        <f t="shared" si="12"/>
        <v>100335.4648</v>
      </c>
      <c r="BR21" s="50">
        <f t="shared" si="12"/>
        <v>100335.4648</v>
      </c>
      <c r="BS21" s="50">
        <f t="shared" si="12"/>
        <v>100335.4648</v>
      </c>
      <c r="BT21" s="50">
        <f t="shared" si="12"/>
        <v>100335.4648</v>
      </c>
      <c r="BU21" s="50">
        <f t="shared" si="12"/>
        <v>100335.4648</v>
      </c>
      <c r="BV21" s="50">
        <f t="shared" si="12"/>
        <v>100335.4648</v>
      </c>
      <c r="BW21" s="50">
        <f t="shared" si="12"/>
        <v>100335.4648</v>
      </c>
      <c r="BX21" s="50">
        <f t="shared" si="12"/>
        <v>100335.4648</v>
      </c>
      <c r="BY21" s="50">
        <f t="shared" si="12"/>
        <v>107236.8454</v>
      </c>
      <c r="BZ21" s="50">
        <f t="shared" si="12"/>
        <v>107236.8454</v>
      </c>
      <c r="CA21" s="50">
        <f t="shared" si="12"/>
        <v>107236.8454</v>
      </c>
      <c r="CB21" s="50">
        <f t="shared" si="12"/>
        <v>107236.8454</v>
      </c>
      <c r="CC21" s="50">
        <f t="shared" si="12"/>
        <v>107236.8454</v>
      </c>
      <c r="CD21" s="50">
        <f t="shared" si="12"/>
        <v>107236.8454</v>
      </c>
      <c r="CE21" s="50">
        <f t="shared" si="12"/>
        <v>107236.8454</v>
      </c>
      <c r="CF21" s="50">
        <f t="shared" si="12"/>
        <v>107236.8454</v>
      </c>
      <c r="CG21" s="50">
        <f t="shared" si="12"/>
        <v>107236.8454</v>
      </c>
      <c r="CH21" s="50">
        <f t="shared" si="12"/>
        <v>107236.8454</v>
      </c>
      <c r="CI21" s="50">
        <f t="shared" si="12"/>
        <v>107236.8454</v>
      </c>
      <c r="CJ21" s="50">
        <f t="shared" si="12"/>
        <v>107236.8454</v>
      </c>
      <c r="CK21" s="50">
        <f t="shared" si="12"/>
        <v>114345.2675</v>
      </c>
      <c r="CL21" s="50">
        <f t="shared" si="12"/>
        <v>114345.2675</v>
      </c>
      <c r="CM21" s="50">
        <f t="shared" si="12"/>
        <v>114345.2675</v>
      </c>
      <c r="CN21" s="50">
        <f t="shared" si="12"/>
        <v>114345.2675</v>
      </c>
      <c r="CO21" s="50">
        <f t="shared" si="12"/>
        <v>114345.2675</v>
      </c>
      <c r="CP21" s="50">
        <f t="shared" si="12"/>
        <v>114345.2675</v>
      </c>
      <c r="CQ21" s="50">
        <f t="shared" si="12"/>
        <v>114345.2675</v>
      </c>
      <c r="CR21" s="50">
        <f t="shared" si="12"/>
        <v>114345.2675</v>
      </c>
      <c r="CS21" s="50">
        <f t="shared" si="12"/>
        <v>114345.2675</v>
      </c>
      <c r="CT21" s="50">
        <f t="shared" si="12"/>
        <v>114345.2675</v>
      </c>
      <c r="CU21" s="50">
        <f t="shared" si="12"/>
        <v>114345.2675</v>
      </c>
      <c r="CV21" s="50">
        <f t="shared" si="12"/>
        <v>114345.2675</v>
      </c>
      <c r="CW21" s="50">
        <f t="shared" si="12"/>
        <v>121666.9421</v>
      </c>
      <c r="CX21" s="50">
        <f t="shared" si="12"/>
        <v>121666.9421</v>
      </c>
      <c r="CY21" s="50">
        <f t="shared" si="12"/>
        <v>121666.9421</v>
      </c>
      <c r="CZ21" s="50">
        <f t="shared" si="12"/>
        <v>121666.9421</v>
      </c>
      <c r="DA21" s="50">
        <f t="shared" si="12"/>
        <v>121666.9421</v>
      </c>
      <c r="DB21" s="50">
        <f t="shared" si="12"/>
        <v>121666.9421</v>
      </c>
      <c r="DC21" s="50">
        <f t="shared" si="12"/>
        <v>121666.9421</v>
      </c>
      <c r="DD21" s="50">
        <f t="shared" si="12"/>
        <v>121666.9421</v>
      </c>
      <c r="DE21" s="50">
        <f t="shared" si="12"/>
        <v>121666.9421</v>
      </c>
      <c r="DF21" s="50">
        <f t="shared" si="12"/>
        <v>121666.9421</v>
      </c>
      <c r="DG21" s="50">
        <f t="shared" si="12"/>
        <v>121666.9421</v>
      </c>
      <c r="DH21" s="50">
        <f t="shared" si="12"/>
        <v>121666.9421</v>
      </c>
      <c r="DI21" s="50">
        <f t="shared" si="12"/>
        <v>123615.3376</v>
      </c>
      <c r="DJ21" s="50">
        <f t="shared" si="12"/>
        <v>123615.3376</v>
      </c>
      <c r="DK21" s="50">
        <f t="shared" si="12"/>
        <v>123615.3376</v>
      </c>
      <c r="DL21" s="50">
        <f t="shared" si="12"/>
        <v>123615.3376</v>
      </c>
      <c r="DM21" s="50">
        <f t="shared" si="12"/>
        <v>123615.3376</v>
      </c>
      <c r="DN21" s="50">
        <f t="shared" si="12"/>
        <v>123615.3376</v>
      </c>
      <c r="DO21" s="50">
        <f t="shared" si="12"/>
        <v>123615.3376</v>
      </c>
      <c r="DP21" s="50">
        <f t="shared" si="12"/>
        <v>123615.3376</v>
      </c>
      <c r="DQ21" s="50">
        <f t="shared" si="12"/>
        <v>123615.3376</v>
      </c>
      <c r="DR21" s="50">
        <f t="shared" si="12"/>
        <v>123615.3376</v>
      </c>
      <c r="DS21" s="50">
        <f t="shared" si="12"/>
        <v>123615.3376</v>
      </c>
      <c r="DT21" s="50">
        <f t="shared" si="12"/>
        <v>123615.3376</v>
      </c>
      <c r="DU21" s="50">
        <f t="shared" si="12"/>
        <v>0</v>
      </c>
      <c r="DV21" s="50">
        <f t="shared" si="12"/>
        <v>0</v>
      </c>
      <c r="DW21" s="50">
        <f t="shared" si="12"/>
        <v>0</v>
      </c>
      <c r="DX21" s="50">
        <f t="shared" si="12"/>
        <v>0</v>
      </c>
      <c r="DY21" s="50">
        <f t="shared" si="12"/>
        <v>0</v>
      </c>
      <c r="DZ21" s="50">
        <f t="shared" si="12"/>
        <v>0</v>
      </c>
      <c r="EA21" s="50">
        <f t="shared" si="12"/>
        <v>0</v>
      </c>
      <c r="EB21" s="50">
        <f t="shared" si="12"/>
        <v>0</v>
      </c>
      <c r="EC21" s="50">
        <f t="shared" si="12"/>
        <v>0</v>
      </c>
      <c r="ED21" s="50">
        <f t="shared" si="12"/>
        <v>0</v>
      </c>
      <c r="EE21" s="50">
        <f t="shared" si="12"/>
        <v>0</v>
      </c>
      <c r="EF21" s="50">
        <f t="shared" si="12"/>
        <v>0</v>
      </c>
    </row>
    <row r="22" ht="15.75" customHeight="1">
      <c r="A22" s="1"/>
      <c r="B22" s="1"/>
      <c r="C22" s="1"/>
      <c r="D22" s="1" t="s">
        <v>169</v>
      </c>
      <c r="E22" s="50">
        <f t="shared" ref="E22:EF22" si="13">E19</f>
        <v>0</v>
      </c>
      <c r="F22" s="50">
        <f t="shared" si="13"/>
        <v>0</v>
      </c>
      <c r="G22" s="50">
        <f t="shared" si="13"/>
        <v>0</v>
      </c>
      <c r="H22" s="50">
        <f t="shared" si="13"/>
        <v>0</v>
      </c>
      <c r="I22" s="50">
        <f t="shared" si="13"/>
        <v>0</v>
      </c>
      <c r="J22" s="50">
        <f t="shared" si="13"/>
        <v>0</v>
      </c>
      <c r="K22" s="50">
        <f t="shared" si="13"/>
        <v>0</v>
      </c>
      <c r="L22" s="50">
        <f t="shared" si="13"/>
        <v>0</v>
      </c>
      <c r="M22" s="50">
        <f t="shared" si="13"/>
        <v>0</v>
      </c>
      <c r="N22" s="50">
        <f t="shared" si="13"/>
        <v>0</v>
      </c>
      <c r="O22" s="50">
        <f t="shared" si="13"/>
        <v>0</v>
      </c>
      <c r="P22" s="50">
        <f t="shared" si="13"/>
        <v>0</v>
      </c>
      <c r="Q22" s="50">
        <f t="shared" si="13"/>
        <v>0</v>
      </c>
      <c r="R22" s="50">
        <f t="shared" si="13"/>
        <v>0</v>
      </c>
      <c r="S22" s="50">
        <f t="shared" si="13"/>
        <v>0</v>
      </c>
      <c r="T22" s="50">
        <f t="shared" si="13"/>
        <v>0</v>
      </c>
      <c r="U22" s="50">
        <f t="shared" si="13"/>
        <v>0</v>
      </c>
      <c r="V22" s="50">
        <f t="shared" si="13"/>
        <v>0</v>
      </c>
      <c r="W22" s="50">
        <f t="shared" si="13"/>
        <v>0</v>
      </c>
      <c r="X22" s="50">
        <f t="shared" si="13"/>
        <v>0</v>
      </c>
      <c r="Y22" s="50">
        <f t="shared" si="13"/>
        <v>0</v>
      </c>
      <c r="Z22" s="50">
        <f t="shared" si="13"/>
        <v>0</v>
      </c>
      <c r="AA22" s="50">
        <f t="shared" si="13"/>
        <v>0</v>
      </c>
      <c r="AB22" s="50">
        <f t="shared" si="13"/>
        <v>0</v>
      </c>
      <c r="AC22" s="50">
        <f t="shared" si="13"/>
        <v>0</v>
      </c>
      <c r="AD22" s="50">
        <f t="shared" si="13"/>
        <v>0</v>
      </c>
      <c r="AE22" s="50">
        <f t="shared" si="13"/>
        <v>0</v>
      </c>
      <c r="AF22" s="50">
        <f t="shared" si="13"/>
        <v>0</v>
      </c>
      <c r="AG22" s="50">
        <f t="shared" si="13"/>
        <v>0</v>
      </c>
      <c r="AH22" s="50">
        <f t="shared" si="13"/>
        <v>0</v>
      </c>
      <c r="AI22" s="50">
        <f t="shared" si="13"/>
        <v>0</v>
      </c>
      <c r="AJ22" s="50">
        <f t="shared" si="13"/>
        <v>0</v>
      </c>
      <c r="AK22" s="50">
        <f t="shared" si="13"/>
        <v>0</v>
      </c>
      <c r="AL22" s="50">
        <f t="shared" si="13"/>
        <v>0</v>
      </c>
      <c r="AM22" s="50">
        <f t="shared" si="13"/>
        <v>0</v>
      </c>
      <c r="AN22" s="50">
        <f t="shared" si="13"/>
        <v>0</v>
      </c>
      <c r="AO22" s="50">
        <f t="shared" si="13"/>
        <v>0</v>
      </c>
      <c r="AP22" s="50">
        <f t="shared" si="13"/>
        <v>0</v>
      </c>
      <c r="AQ22" s="50">
        <f t="shared" si="13"/>
        <v>0</v>
      </c>
      <c r="AR22" s="50">
        <f t="shared" si="13"/>
        <v>0</v>
      </c>
      <c r="AS22" s="50">
        <f t="shared" si="13"/>
        <v>0</v>
      </c>
      <c r="AT22" s="50">
        <f t="shared" si="13"/>
        <v>0</v>
      </c>
      <c r="AU22" s="50">
        <f t="shared" si="13"/>
        <v>0</v>
      </c>
      <c r="AV22" s="50">
        <f t="shared" si="13"/>
        <v>0</v>
      </c>
      <c r="AW22" s="50">
        <f t="shared" si="13"/>
        <v>0</v>
      </c>
      <c r="AX22" s="50">
        <f t="shared" si="13"/>
        <v>0</v>
      </c>
      <c r="AY22" s="50">
        <f t="shared" si="13"/>
        <v>0</v>
      </c>
      <c r="AZ22" s="50">
        <f t="shared" si="13"/>
        <v>0</v>
      </c>
      <c r="BA22" s="50">
        <f t="shared" si="13"/>
        <v>0</v>
      </c>
      <c r="BB22" s="50">
        <f t="shared" si="13"/>
        <v>0</v>
      </c>
      <c r="BC22" s="50">
        <f t="shared" si="13"/>
        <v>0</v>
      </c>
      <c r="BD22" s="50">
        <f t="shared" si="13"/>
        <v>0</v>
      </c>
      <c r="BE22" s="50">
        <f t="shared" si="13"/>
        <v>0</v>
      </c>
      <c r="BF22" s="50">
        <f t="shared" si="13"/>
        <v>0</v>
      </c>
      <c r="BG22" s="50">
        <f t="shared" si="13"/>
        <v>0</v>
      </c>
      <c r="BH22" s="50">
        <f t="shared" si="13"/>
        <v>0</v>
      </c>
      <c r="BI22" s="50">
        <f t="shared" si="13"/>
        <v>0</v>
      </c>
      <c r="BJ22" s="50">
        <f t="shared" si="13"/>
        <v>0</v>
      </c>
      <c r="BK22" s="50">
        <f t="shared" si="13"/>
        <v>0</v>
      </c>
      <c r="BL22" s="50">
        <f t="shared" si="13"/>
        <v>0</v>
      </c>
      <c r="BM22" s="50">
        <f t="shared" si="13"/>
        <v>0</v>
      </c>
      <c r="BN22" s="50">
        <f t="shared" si="13"/>
        <v>0</v>
      </c>
      <c r="BO22" s="50">
        <f t="shared" si="13"/>
        <v>0</v>
      </c>
      <c r="BP22" s="50">
        <f t="shared" si="13"/>
        <v>0</v>
      </c>
      <c r="BQ22" s="50">
        <f t="shared" si="13"/>
        <v>0</v>
      </c>
      <c r="BR22" s="50">
        <f t="shared" si="13"/>
        <v>0</v>
      </c>
      <c r="BS22" s="50">
        <f t="shared" si="13"/>
        <v>0</v>
      </c>
      <c r="BT22" s="50">
        <f t="shared" si="13"/>
        <v>0</v>
      </c>
      <c r="BU22" s="50">
        <f t="shared" si="13"/>
        <v>0</v>
      </c>
      <c r="BV22" s="50">
        <f t="shared" si="13"/>
        <v>0</v>
      </c>
      <c r="BW22" s="50">
        <f t="shared" si="13"/>
        <v>0</v>
      </c>
      <c r="BX22" s="50">
        <f t="shared" si="13"/>
        <v>0</v>
      </c>
      <c r="BY22" s="50">
        <f t="shared" si="13"/>
        <v>0</v>
      </c>
      <c r="BZ22" s="50">
        <f t="shared" si="13"/>
        <v>0</v>
      </c>
      <c r="CA22" s="50">
        <f t="shared" si="13"/>
        <v>0</v>
      </c>
      <c r="CB22" s="50">
        <f t="shared" si="13"/>
        <v>0</v>
      </c>
      <c r="CC22" s="50">
        <f t="shared" si="13"/>
        <v>0</v>
      </c>
      <c r="CD22" s="50">
        <f t="shared" si="13"/>
        <v>0</v>
      </c>
      <c r="CE22" s="50">
        <f t="shared" si="13"/>
        <v>0</v>
      </c>
      <c r="CF22" s="50">
        <f t="shared" si="13"/>
        <v>0</v>
      </c>
      <c r="CG22" s="50">
        <f t="shared" si="13"/>
        <v>0</v>
      </c>
      <c r="CH22" s="50">
        <f t="shared" si="13"/>
        <v>0</v>
      </c>
      <c r="CI22" s="50">
        <f t="shared" si="13"/>
        <v>0</v>
      </c>
      <c r="CJ22" s="50">
        <f t="shared" si="13"/>
        <v>0</v>
      </c>
      <c r="CK22" s="50">
        <f t="shared" si="13"/>
        <v>0</v>
      </c>
      <c r="CL22" s="50">
        <f t="shared" si="13"/>
        <v>0</v>
      </c>
      <c r="CM22" s="50">
        <f t="shared" si="13"/>
        <v>0</v>
      </c>
      <c r="CN22" s="50">
        <f t="shared" si="13"/>
        <v>0</v>
      </c>
      <c r="CO22" s="50">
        <f t="shared" si="13"/>
        <v>0</v>
      </c>
      <c r="CP22" s="50">
        <f t="shared" si="13"/>
        <v>0</v>
      </c>
      <c r="CQ22" s="50">
        <f t="shared" si="13"/>
        <v>0</v>
      </c>
      <c r="CR22" s="50">
        <f t="shared" si="13"/>
        <v>0</v>
      </c>
      <c r="CS22" s="50">
        <f t="shared" si="13"/>
        <v>0</v>
      </c>
      <c r="CT22" s="50">
        <f t="shared" si="13"/>
        <v>0</v>
      </c>
      <c r="CU22" s="50">
        <f t="shared" si="13"/>
        <v>0</v>
      </c>
      <c r="CV22" s="50">
        <f t="shared" si="13"/>
        <v>0</v>
      </c>
      <c r="CW22" s="50">
        <f t="shared" si="13"/>
        <v>0</v>
      </c>
      <c r="CX22" s="50">
        <f t="shared" si="13"/>
        <v>0</v>
      </c>
      <c r="CY22" s="50">
        <f t="shared" si="13"/>
        <v>0</v>
      </c>
      <c r="CZ22" s="50">
        <f t="shared" si="13"/>
        <v>0</v>
      </c>
      <c r="DA22" s="50">
        <f t="shared" si="13"/>
        <v>0</v>
      </c>
      <c r="DB22" s="50">
        <f t="shared" si="13"/>
        <v>0</v>
      </c>
      <c r="DC22" s="50">
        <f t="shared" si="13"/>
        <v>0</v>
      </c>
      <c r="DD22" s="50">
        <f t="shared" si="13"/>
        <v>0</v>
      </c>
      <c r="DE22" s="50">
        <f t="shared" si="13"/>
        <v>0</v>
      </c>
      <c r="DF22" s="50">
        <f t="shared" si="13"/>
        <v>0</v>
      </c>
      <c r="DG22" s="50">
        <f t="shared" si="13"/>
        <v>0</v>
      </c>
      <c r="DH22" s="50">
        <f t="shared" si="13"/>
        <v>0</v>
      </c>
      <c r="DI22" s="50">
        <f t="shared" si="13"/>
        <v>0</v>
      </c>
      <c r="DJ22" s="50">
        <f t="shared" si="13"/>
        <v>0</v>
      </c>
      <c r="DK22" s="50">
        <f t="shared" si="13"/>
        <v>0</v>
      </c>
      <c r="DL22" s="50">
        <f t="shared" si="13"/>
        <v>0</v>
      </c>
      <c r="DM22" s="50">
        <f t="shared" si="13"/>
        <v>0</v>
      </c>
      <c r="DN22" s="50">
        <f t="shared" si="13"/>
        <v>0</v>
      </c>
      <c r="DO22" s="50">
        <f t="shared" si="13"/>
        <v>0</v>
      </c>
      <c r="DP22" s="50">
        <f t="shared" si="13"/>
        <v>0</v>
      </c>
      <c r="DQ22" s="50">
        <f t="shared" si="13"/>
        <v>0</v>
      </c>
      <c r="DR22" s="50">
        <f t="shared" si="13"/>
        <v>0</v>
      </c>
      <c r="DS22" s="50">
        <f t="shared" si="13"/>
        <v>0</v>
      </c>
      <c r="DT22" s="50">
        <f t="shared" si="13"/>
        <v>28054141.83</v>
      </c>
      <c r="DU22" s="50">
        <f t="shared" si="13"/>
        <v>0</v>
      </c>
      <c r="DV22" s="50">
        <f t="shared" si="13"/>
        <v>0</v>
      </c>
      <c r="DW22" s="50">
        <f t="shared" si="13"/>
        <v>0</v>
      </c>
      <c r="DX22" s="50">
        <f t="shared" si="13"/>
        <v>0</v>
      </c>
      <c r="DY22" s="50">
        <f t="shared" si="13"/>
        <v>0</v>
      </c>
      <c r="DZ22" s="50">
        <f t="shared" si="13"/>
        <v>0</v>
      </c>
      <c r="EA22" s="50">
        <f t="shared" si="13"/>
        <v>0</v>
      </c>
      <c r="EB22" s="50">
        <f t="shared" si="13"/>
        <v>0</v>
      </c>
      <c r="EC22" s="50">
        <f t="shared" si="13"/>
        <v>0</v>
      </c>
      <c r="ED22" s="50">
        <f t="shared" si="13"/>
        <v>0</v>
      </c>
      <c r="EE22" s="50">
        <f t="shared" si="13"/>
        <v>0</v>
      </c>
      <c r="EF22" s="50">
        <f t="shared" si="13"/>
        <v>0</v>
      </c>
    </row>
    <row r="23" ht="15.75" customHeight="1">
      <c r="A23" s="1"/>
      <c r="B23" s="1"/>
      <c r="C23" s="1"/>
      <c r="D23" s="89" t="s">
        <v>170</v>
      </c>
      <c r="E23" s="209">
        <f t="shared" ref="E23:EF23" si="14">SUM(E21:E22)</f>
        <v>193166.366</v>
      </c>
      <c r="F23" s="209">
        <f t="shared" si="14"/>
        <v>193166.366</v>
      </c>
      <c r="G23" s="209">
        <f t="shared" si="14"/>
        <v>193166.366</v>
      </c>
      <c r="H23" s="209">
        <f t="shared" si="14"/>
        <v>193166.366</v>
      </c>
      <c r="I23" s="209">
        <f t="shared" si="14"/>
        <v>193166.366</v>
      </c>
      <c r="J23" s="209">
        <f t="shared" si="14"/>
        <v>193166.366</v>
      </c>
      <c r="K23" s="209">
        <f t="shared" si="14"/>
        <v>193166.366</v>
      </c>
      <c r="L23" s="209">
        <f t="shared" si="14"/>
        <v>193166.366</v>
      </c>
      <c r="M23" s="209">
        <f t="shared" si="14"/>
        <v>193166.366</v>
      </c>
      <c r="N23" s="209">
        <f t="shared" si="14"/>
        <v>193166.366</v>
      </c>
      <c r="O23" s="209">
        <f t="shared" si="14"/>
        <v>193166.366</v>
      </c>
      <c r="P23" s="209">
        <f t="shared" si="14"/>
        <v>193166.366</v>
      </c>
      <c r="Q23" s="209">
        <f t="shared" si="14"/>
        <v>204392.9097</v>
      </c>
      <c r="R23" s="209">
        <f t="shared" si="14"/>
        <v>204392.9097</v>
      </c>
      <c r="S23" s="209">
        <f t="shared" si="14"/>
        <v>204392.9097</v>
      </c>
      <c r="T23" s="209">
        <f t="shared" si="14"/>
        <v>204392.9097</v>
      </c>
      <c r="U23" s="209">
        <f t="shared" si="14"/>
        <v>204392.9097</v>
      </c>
      <c r="V23" s="209">
        <f t="shared" si="14"/>
        <v>204392.9097</v>
      </c>
      <c r="W23" s="209">
        <f t="shared" si="14"/>
        <v>204392.9097</v>
      </c>
      <c r="X23" s="209">
        <f t="shared" si="14"/>
        <v>204392.9097</v>
      </c>
      <c r="Y23" s="209">
        <f t="shared" si="14"/>
        <v>204392.9097</v>
      </c>
      <c r="Z23" s="209">
        <f t="shared" si="14"/>
        <v>204392.9097</v>
      </c>
      <c r="AA23" s="209">
        <f t="shared" si="14"/>
        <v>204392.9097</v>
      </c>
      <c r="AB23" s="209">
        <f t="shared" si="14"/>
        <v>204392.9097</v>
      </c>
      <c r="AC23" s="209">
        <f t="shared" si="14"/>
        <v>210524.697</v>
      </c>
      <c r="AD23" s="209">
        <f t="shared" si="14"/>
        <v>210524.697</v>
      </c>
      <c r="AE23" s="209">
        <f t="shared" si="14"/>
        <v>210524.697</v>
      </c>
      <c r="AF23" s="209">
        <f t="shared" si="14"/>
        <v>210524.697</v>
      </c>
      <c r="AG23" s="209">
        <f t="shared" si="14"/>
        <v>210524.697</v>
      </c>
      <c r="AH23" s="209">
        <f t="shared" si="14"/>
        <v>210524.697</v>
      </c>
      <c r="AI23" s="209">
        <f t="shared" si="14"/>
        <v>210524.697</v>
      </c>
      <c r="AJ23" s="209">
        <f t="shared" si="14"/>
        <v>210524.697</v>
      </c>
      <c r="AK23" s="209">
        <f t="shared" si="14"/>
        <v>210524.697</v>
      </c>
      <c r="AL23" s="209">
        <f t="shared" si="14"/>
        <v>210524.697</v>
      </c>
      <c r="AM23" s="209">
        <f t="shared" si="14"/>
        <v>210524.697</v>
      </c>
      <c r="AN23" s="209">
        <f t="shared" si="14"/>
        <v>210524.697</v>
      </c>
      <c r="AO23" s="209">
        <f t="shared" si="14"/>
        <v>87129.88214</v>
      </c>
      <c r="AP23" s="209">
        <f t="shared" si="14"/>
        <v>87129.88214</v>
      </c>
      <c r="AQ23" s="209">
        <f t="shared" si="14"/>
        <v>87129.88214</v>
      </c>
      <c r="AR23" s="209">
        <f t="shared" si="14"/>
        <v>87129.88214</v>
      </c>
      <c r="AS23" s="209">
        <f t="shared" si="14"/>
        <v>87129.88214</v>
      </c>
      <c r="AT23" s="209">
        <f t="shared" si="14"/>
        <v>87129.88214</v>
      </c>
      <c r="AU23" s="209">
        <f t="shared" si="14"/>
        <v>87129.88214</v>
      </c>
      <c r="AV23" s="209">
        <f t="shared" si="14"/>
        <v>87129.88214</v>
      </c>
      <c r="AW23" s="209">
        <f t="shared" si="14"/>
        <v>87129.88214</v>
      </c>
      <c r="AX23" s="209">
        <f t="shared" si="14"/>
        <v>87129.88214</v>
      </c>
      <c r="AY23" s="209">
        <f t="shared" si="14"/>
        <v>87129.88214</v>
      </c>
      <c r="AZ23" s="209">
        <f t="shared" si="14"/>
        <v>87129.88214</v>
      </c>
      <c r="BA23" s="209">
        <f t="shared" si="14"/>
        <v>93635.09527</v>
      </c>
      <c r="BB23" s="209">
        <f t="shared" si="14"/>
        <v>93635.09527</v>
      </c>
      <c r="BC23" s="209">
        <f t="shared" si="14"/>
        <v>93635.09527</v>
      </c>
      <c r="BD23" s="209">
        <f t="shared" si="14"/>
        <v>93635.09527</v>
      </c>
      <c r="BE23" s="209">
        <f t="shared" si="14"/>
        <v>93635.09527</v>
      </c>
      <c r="BF23" s="209">
        <f t="shared" si="14"/>
        <v>93635.09527</v>
      </c>
      <c r="BG23" s="209">
        <f t="shared" si="14"/>
        <v>93635.09527</v>
      </c>
      <c r="BH23" s="209">
        <f t="shared" si="14"/>
        <v>93635.09527</v>
      </c>
      <c r="BI23" s="209">
        <f t="shared" si="14"/>
        <v>93635.09527</v>
      </c>
      <c r="BJ23" s="209">
        <f t="shared" si="14"/>
        <v>93635.09527</v>
      </c>
      <c r="BK23" s="209">
        <f t="shared" si="14"/>
        <v>93635.09527</v>
      </c>
      <c r="BL23" s="209">
        <f t="shared" si="14"/>
        <v>93635.09527</v>
      </c>
      <c r="BM23" s="209">
        <f t="shared" si="14"/>
        <v>100335.4648</v>
      </c>
      <c r="BN23" s="209">
        <f t="shared" si="14"/>
        <v>100335.4648</v>
      </c>
      <c r="BO23" s="209">
        <f t="shared" si="14"/>
        <v>100335.4648</v>
      </c>
      <c r="BP23" s="209">
        <f t="shared" si="14"/>
        <v>100335.4648</v>
      </c>
      <c r="BQ23" s="209">
        <f t="shared" si="14"/>
        <v>100335.4648</v>
      </c>
      <c r="BR23" s="209">
        <f t="shared" si="14"/>
        <v>100335.4648</v>
      </c>
      <c r="BS23" s="209">
        <f t="shared" si="14"/>
        <v>100335.4648</v>
      </c>
      <c r="BT23" s="209">
        <f t="shared" si="14"/>
        <v>100335.4648</v>
      </c>
      <c r="BU23" s="209">
        <f t="shared" si="14"/>
        <v>100335.4648</v>
      </c>
      <c r="BV23" s="209">
        <f t="shared" si="14"/>
        <v>100335.4648</v>
      </c>
      <c r="BW23" s="209">
        <f t="shared" si="14"/>
        <v>100335.4648</v>
      </c>
      <c r="BX23" s="209">
        <f t="shared" si="14"/>
        <v>100335.4648</v>
      </c>
      <c r="BY23" s="209">
        <f t="shared" si="14"/>
        <v>107236.8454</v>
      </c>
      <c r="BZ23" s="209">
        <f t="shared" si="14"/>
        <v>107236.8454</v>
      </c>
      <c r="CA23" s="209">
        <f t="shared" si="14"/>
        <v>107236.8454</v>
      </c>
      <c r="CB23" s="209">
        <f t="shared" si="14"/>
        <v>107236.8454</v>
      </c>
      <c r="CC23" s="209">
        <f t="shared" si="14"/>
        <v>107236.8454</v>
      </c>
      <c r="CD23" s="209">
        <f t="shared" si="14"/>
        <v>107236.8454</v>
      </c>
      <c r="CE23" s="209">
        <f t="shared" si="14"/>
        <v>107236.8454</v>
      </c>
      <c r="CF23" s="209">
        <f t="shared" si="14"/>
        <v>107236.8454</v>
      </c>
      <c r="CG23" s="209">
        <f t="shared" si="14"/>
        <v>107236.8454</v>
      </c>
      <c r="CH23" s="209">
        <f t="shared" si="14"/>
        <v>107236.8454</v>
      </c>
      <c r="CI23" s="209">
        <f t="shared" si="14"/>
        <v>107236.8454</v>
      </c>
      <c r="CJ23" s="209">
        <f t="shared" si="14"/>
        <v>107236.8454</v>
      </c>
      <c r="CK23" s="209">
        <f t="shared" si="14"/>
        <v>114345.2675</v>
      </c>
      <c r="CL23" s="209">
        <f t="shared" si="14"/>
        <v>114345.2675</v>
      </c>
      <c r="CM23" s="209">
        <f t="shared" si="14"/>
        <v>114345.2675</v>
      </c>
      <c r="CN23" s="209">
        <f t="shared" si="14"/>
        <v>114345.2675</v>
      </c>
      <c r="CO23" s="209">
        <f t="shared" si="14"/>
        <v>114345.2675</v>
      </c>
      <c r="CP23" s="209">
        <f t="shared" si="14"/>
        <v>114345.2675</v>
      </c>
      <c r="CQ23" s="209">
        <f t="shared" si="14"/>
        <v>114345.2675</v>
      </c>
      <c r="CR23" s="209">
        <f t="shared" si="14"/>
        <v>114345.2675</v>
      </c>
      <c r="CS23" s="209">
        <f t="shared" si="14"/>
        <v>114345.2675</v>
      </c>
      <c r="CT23" s="209">
        <f t="shared" si="14"/>
        <v>114345.2675</v>
      </c>
      <c r="CU23" s="209">
        <f t="shared" si="14"/>
        <v>114345.2675</v>
      </c>
      <c r="CV23" s="209">
        <f t="shared" si="14"/>
        <v>114345.2675</v>
      </c>
      <c r="CW23" s="209">
        <f t="shared" si="14"/>
        <v>121666.9421</v>
      </c>
      <c r="CX23" s="209">
        <f t="shared" si="14"/>
        <v>121666.9421</v>
      </c>
      <c r="CY23" s="209">
        <f t="shared" si="14"/>
        <v>121666.9421</v>
      </c>
      <c r="CZ23" s="209">
        <f t="shared" si="14"/>
        <v>121666.9421</v>
      </c>
      <c r="DA23" s="209">
        <f t="shared" si="14"/>
        <v>121666.9421</v>
      </c>
      <c r="DB23" s="209">
        <f t="shared" si="14"/>
        <v>121666.9421</v>
      </c>
      <c r="DC23" s="209">
        <f t="shared" si="14"/>
        <v>121666.9421</v>
      </c>
      <c r="DD23" s="209">
        <f t="shared" si="14"/>
        <v>121666.9421</v>
      </c>
      <c r="DE23" s="209">
        <f t="shared" si="14"/>
        <v>121666.9421</v>
      </c>
      <c r="DF23" s="209">
        <f t="shared" si="14"/>
        <v>121666.9421</v>
      </c>
      <c r="DG23" s="209">
        <f t="shared" si="14"/>
        <v>121666.9421</v>
      </c>
      <c r="DH23" s="209">
        <f t="shared" si="14"/>
        <v>121666.9421</v>
      </c>
      <c r="DI23" s="209">
        <f t="shared" si="14"/>
        <v>123615.3376</v>
      </c>
      <c r="DJ23" s="209">
        <f t="shared" si="14"/>
        <v>123615.3376</v>
      </c>
      <c r="DK23" s="209">
        <f t="shared" si="14"/>
        <v>123615.3376</v>
      </c>
      <c r="DL23" s="209">
        <f t="shared" si="14"/>
        <v>123615.3376</v>
      </c>
      <c r="DM23" s="209">
        <f t="shared" si="14"/>
        <v>123615.3376</v>
      </c>
      <c r="DN23" s="209">
        <f t="shared" si="14"/>
        <v>123615.3376</v>
      </c>
      <c r="DO23" s="209">
        <f t="shared" si="14"/>
        <v>123615.3376</v>
      </c>
      <c r="DP23" s="209">
        <f t="shared" si="14"/>
        <v>123615.3376</v>
      </c>
      <c r="DQ23" s="209">
        <f t="shared" si="14"/>
        <v>123615.3376</v>
      </c>
      <c r="DR23" s="209">
        <f t="shared" si="14"/>
        <v>123615.3376</v>
      </c>
      <c r="DS23" s="209">
        <f t="shared" si="14"/>
        <v>123615.3376</v>
      </c>
      <c r="DT23" s="209">
        <f t="shared" si="14"/>
        <v>28177757.16</v>
      </c>
      <c r="DU23" s="209">
        <f t="shared" si="14"/>
        <v>0</v>
      </c>
      <c r="DV23" s="209">
        <f t="shared" si="14"/>
        <v>0</v>
      </c>
      <c r="DW23" s="209">
        <f t="shared" si="14"/>
        <v>0</v>
      </c>
      <c r="DX23" s="209">
        <f t="shared" si="14"/>
        <v>0</v>
      </c>
      <c r="DY23" s="209">
        <f t="shared" si="14"/>
        <v>0</v>
      </c>
      <c r="DZ23" s="209">
        <f t="shared" si="14"/>
        <v>0</v>
      </c>
      <c r="EA23" s="209">
        <f t="shared" si="14"/>
        <v>0</v>
      </c>
      <c r="EB23" s="209">
        <f t="shared" si="14"/>
        <v>0</v>
      </c>
      <c r="EC23" s="209">
        <f t="shared" si="14"/>
        <v>0</v>
      </c>
      <c r="ED23" s="209">
        <f t="shared" si="14"/>
        <v>0</v>
      </c>
      <c r="EE23" s="209">
        <f t="shared" si="14"/>
        <v>0</v>
      </c>
      <c r="EF23" s="209">
        <f t="shared" si="14"/>
        <v>0</v>
      </c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ht="15.75" customHeight="1">
      <c r="A26" s="1"/>
      <c r="B26" s="36" t="s">
        <v>130</v>
      </c>
      <c r="C26" s="37"/>
      <c r="D26" s="38"/>
      <c r="E26" s="1"/>
      <c r="F26" s="36" t="s">
        <v>101</v>
      </c>
      <c r="G26" s="37"/>
      <c r="H26" s="38"/>
      <c r="I26" s="1"/>
      <c r="J26" s="36" t="s">
        <v>217</v>
      </c>
      <c r="K26" s="37"/>
      <c r="L26" s="37"/>
      <c r="M26" s="37"/>
      <c r="N26" s="37"/>
      <c r="O26" s="37"/>
      <c r="P26" s="37"/>
      <c r="Q26" s="39"/>
      <c r="R26" s="37"/>
      <c r="S26" s="37"/>
      <c r="T26" s="37"/>
      <c r="U26" s="38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</row>
    <row r="27" ht="15.75" customHeight="1">
      <c r="A27" s="1"/>
      <c r="B27" s="46" t="s">
        <v>132</v>
      </c>
      <c r="C27" s="1"/>
      <c r="D27" s="95">
        <f>Assumptions!D62</f>
        <v>0.075</v>
      </c>
      <c r="E27" s="1"/>
      <c r="F27" s="42" t="s">
        <v>103</v>
      </c>
      <c r="G27" s="89"/>
      <c r="H27" s="241">
        <f>H28+H35</f>
        <v>32977362.01</v>
      </c>
      <c r="I27" s="1"/>
      <c r="J27" s="46"/>
      <c r="K27" s="1"/>
      <c r="L27" s="1"/>
      <c r="M27" s="1"/>
      <c r="N27" s="1"/>
      <c r="O27" s="1"/>
      <c r="P27" s="1"/>
      <c r="Q27" s="1"/>
      <c r="R27" s="1"/>
      <c r="S27" s="1"/>
      <c r="T27" s="1"/>
      <c r="U27" s="80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</row>
    <row r="28" ht="15.75" customHeight="1">
      <c r="A28" s="1"/>
      <c r="B28" s="46" t="s">
        <v>133</v>
      </c>
      <c r="C28" s="1"/>
      <c r="D28" s="91">
        <f>(Assumptions!D63+Assumptions!L63+Assumptions!T63+Assumptions!AB63)</f>
        <v>30906618.57</v>
      </c>
      <c r="E28" s="1"/>
      <c r="F28" s="92" t="s">
        <v>105</v>
      </c>
      <c r="G28" s="93"/>
      <c r="H28" s="304">
        <f>H38-H35</f>
        <v>11342729.01</v>
      </c>
      <c r="I28" s="1"/>
      <c r="J28" s="42" t="s">
        <v>153</v>
      </c>
      <c r="K28" s="43">
        <v>0.0</v>
      </c>
      <c r="L28" s="59">
        <v>1.0</v>
      </c>
      <c r="M28" s="59">
        <v>2.0</v>
      </c>
      <c r="N28" s="59">
        <v>3.0</v>
      </c>
      <c r="O28" s="59">
        <v>4.0</v>
      </c>
      <c r="P28" s="59">
        <v>5.0</v>
      </c>
      <c r="Q28" s="59">
        <v>6.0</v>
      </c>
      <c r="R28" s="59">
        <v>7.0</v>
      </c>
      <c r="S28" s="59">
        <v>8.0</v>
      </c>
      <c r="T28" s="59">
        <v>9.0</v>
      </c>
      <c r="U28" s="305">
        <v>10.0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</row>
    <row r="29" ht="15.75" customHeight="1">
      <c r="A29" s="1"/>
      <c r="B29" s="46" t="s">
        <v>135</v>
      </c>
      <c r="C29" s="1"/>
      <c r="D29" s="95">
        <f>D30-D27</f>
        <v>-0.01</v>
      </c>
      <c r="E29" s="1"/>
      <c r="F29" s="46" t="s">
        <v>107</v>
      </c>
      <c r="G29" s="54">
        <f>Assumptions!C45</f>
        <v>0.2</v>
      </c>
      <c r="H29" s="103">
        <f t="shared" ref="H29:H30" si="16">G29*H28</f>
        <v>2268545.803</v>
      </c>
      <c r="I29" s="1"/>
      <c r="J29" s="46" t="s">
        <v>81</v>
      </c>
      <c r="K29" s="1"/>
      <c r="L29" s="209">
        <f t="shared" ref="L29:U29" si="15">SUMIF($E$2:$EF$2,L$28,$E4:$EF4)</f>
        <v>3520714.11</v>
      </c>
      <c r="M29" s="209">
        <f t="shared" si="15"/>
        <v>3701257.097</v>
      </c>
      <c r="N29" s="209">
        <f t="shared" si="15"/>
        <v>3812294.81</v>
      </c>
      <c r="O29" s="209">
        <f t="shared" si="15"/>
        <v>3926663.655</v>
      </c>
      <c r="P29" s="209">
        <f t="shared" si="15"/>
        <v>4044463.564</v>
      </c>
      <c r="Q29" s="209">
        <f t="shared" si="15"/>
        <v>4165797.471</v>
      </c>
      <c r="R29" s="209">
        <f t="shared" si="15"/>
        <v>4290771.395</v>
      </c>
      <c r="S29" s="209">
        <f t="shared" si="15"/>
        <v>4419494.537</v>
      </c>
      <c r="T29" s="209">
        <f t="shared" si="15"/>
        <v>4552079.373</v>
      </c>
      <c r="U29" s="306">
        <f t="shared" si="15"/>
        <v>4611497.9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</row>
    <row r="30" ht="15.75" customHeight="1">
      <c r="A30" s="1"/>
      <c r="B30" s="46" t="s">
        <v>136</v>
      </c>
      <c r="C30" s="1"/>
      <c r="D30" s="95">
        <f>Assumptions!D65</f>
        <v>0.065</v>
      </c>
      <c r="E30" s="1"/>
      <c r="F30" s="97" t="s">
        <v>109</v>
      </c>
      <c r="G30" s="54">
        <f>Assumptions!C46</f>
        <v>0.2</v>
      </c>
      <c r="H30" s="103">
        <f t="shared" si="16"/>
        <v>453709.1605</v>
      </c>
      <c r="I30" s="1"/>
      <c r="J30" s="252" t="s">
        <v>99</v>
      </c>
      <c r="K30" s="6"/>
      <c r="L30" s="50">
        <f t="shared" ref="L30:U30" si="17">SUMIF($E$2:$EF$2,L$28,$E5:$EF5)</f>
        <v>-1202717.718</v>
      </c>
      <c r="M30" s="50">
        <f t="shared" si="17"/>
        <v>-1248542.181</v>
      </c>
      <c r="N30" s="50">
        <f t="shared" si="17"/>
        <v>-1285998.447</v>
      </c>
      <c r="O30" s="50">
        <f t="shared" si="17"/>
        <v>-1324578.4</v>
      </c>
      <c r="P30" s="50">
        <f t="shared" si="17"/>
        <v>-1364315.752</v>
      </c>
      <c r="Q30" s="50">
        <f t="shared" si="17"/>
        <v>-1405245.225</v>
      </c>
      <c r="R30" s="50">
        <f t="shared" si="17"/>
        <v>-1447402.581</v>
      </c>
      <c r="S30" s="50">
        <f t="shared" si="17"/>
        <v>-1490824.659</v>
      </c>
      <c r="T30" s="50">
        <f t="shared" si="17"/>
        <v>-1535549.399</v>
      </c>
      <c r="U30" s="103">
        <f t="shared" si="17"/>
        <v>-1571587.179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ht="15.75" customHeight="1">
      <c r="A31" s="1"/>
      <c r="B31" s="46" t="s">
        <v>137</v>
      </c>
      <c r="C31" s="1"/>
      <c r="D31" s="95">
        <f>Assumptions!D66</f>
        <v>0.02</v>
      </c>
      <c r="E31" s="1"/>
      <c r="F31" s="97" t="s">
        <v>111</v>
      </c>
      <c r="G31" s="54">
        <v>0.8</v>
      </c>
      <c r="H31" s="103">
        <f>G31*H29</f>
        <v>1814836.642</v>
      </c>
      <c r="I31" s="1"/>
      <c r="J31" s="46"/>
      <c r="K31" s="66"/>
      <c r="L31" s="1"/>
      <c r="M31" s="1"/>
      <c r="N31" s="1"/>
      <c r="O31" s="1"/>
      <c r="P31" s="1"/>
      <c r="Q31" s="1"/>
      <c r="R31" s="1"/>
      <c r="S31" s="1"/>
      <c r="T31" s="1"/>
      <c r="U31" s="80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</row>
    <row r="32" ht="15.75" customHeight="1">
      <c r="A32" s="1"/>
      <c r="B32" s="100" t="s">
        <v>139</v>
      </c>
      <c r="C32" s="1"/>
      <c r="D32" s="95">
        <f>Assumptions!D67</f>
        <v>0.1</v>
      </c>
      <c r="E32" s="1"/>
      <c r="F32" s="46"/>
      <c r="G32" s="1"/>
      <c r="H32" s="80"/>
      <c r="I32" s="1"/>
      <c r="J32" s="42" t="s">
        <v>100</v>
      </c>
      <c r="K32" s="43"/>
      <c r="L32" s="209">
        <f t="shared" ref="L32:U32" si="18">L29+L30</f>
        <v>2317996.392</v>
      </c>
      <c r="M32" s="209">
        <f t="shared" si="18"/>
        <v>2452714.916</v>
      </c>
      <c r="N32" s="209">
        <f t="shared" si="18"/>
        <v>2526296.364</v>
      </c>
      <c r="O32" s="209">
        <f t="shared" si="18"/>
        <v>2602085.255</v>
      </c>
      <c r="P32" s="209">
        <f t="shared" si="18"/>
        <v>2680147.812</v>
      </c>
      <c r="Q32" s="209">
        <f t="shared" si="18"/>
        <v>2760552.247</v>
      </c>
      <c r="R32" s="209">
        <f t="shared" si="18"/>
        <v>2843368.814</v>
      </c>
      <c r="S32" s="209">
        <f t="shared" si="18"/>
        <v>2928669.878</v>
      </c>
      <c r="T32" s="209">
        <f t="shared" si="18"/>
        <v>3016529.975</v>
      </c>
      <c r="U32" s="306">
        <f t="shared" si="18"/>
        <v>3039910.721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</row>
    <row r="33" ht="15.75" customHeight="1">
      <c r="A33" s="1"/>
      <c r="B33" s="46" t="str">
        <f>Assumptions!B68</f>
        <v>Exit Vacancy</v>
      </c>
      <c r="C33" s="89"/>
      <c r="D33" s="307">
        <f>Assumptions!D68</f>
        <v>0.05</v>
      </c>
      <c r="E33" s="1"/>
      <c r="F33" s="100" t="s">
        <v>114</v>
      </c>
      <c r="G33" s="101">
        <v>0.8</v>
      </c>
      <c r="H33" s="236">
        <f>H28*G33</f>
        <v>9074183.211</v>
      </c>
      <c r="I33" s="1"/>
      <c r="J33" s="46"/>
      <c r="K33" s="1"/>
      <c r="L33" s="50"/>
      <c r="M33" s="50"/>
      <c r="N33" s="50"/>
      <c r="O33" s="50"/>
      <c r="P33" s="50"/>
      <c r="Q33" s="50"/>
      <c r="R33" s="50"/>
      <c r="S33" s="50"/>
      <c r="T33" s="50"/>
      <c r="U33" s="103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</row>
    <row r="34" ht="15.75" customHeight="1">
      <c r="A34" s="1"/>
      <c r="B34" s="242" t="s">
        <v>142</v>
      </c>
      <c r="C34" s="308"/>
      <c r="D34" s="309">
        <f>Assumptions!D69</f>
        <v>10</v>
      </c>
      <c r="E34" s="1"/>
      <c r="F34" s="46"/>
      <c r="G34" s="1"/>
      <c r="H34" s="80"/>
      <c r="I34" s="1"/>
      <c r="J34" s="46" t="s">
        <v>165</v>
      </c>
      <c r="K34" s="66"/>
      <c r="L34" s="217">
        <f t="shared" ref="L34:U34" si="19">-L30/L29</f>
        <v>0.3416118663</v>
      </c>
      <c r="M34" s="217">
        <f t="shared" si="19"/>
        <v>0.3373292231</v>
      </c>
      <c r="N34" s="217">
        <f t="shared" si="19"/>
        <v>0.3373292231</v>
      </c>
      <c r="O34" s="217">
        <f t="shared" si="19"/>
        <v>0.3373292231</v>
      </c>
      <c r="P34" s="217">
        <f t="shared" si="19"/>
        <v>0.3373292231</v>
      </c>
      <c r="Q34" s="217">
        <f t="shared" si="19"/>
        <v>0.3373292231</v>
      </c>
      <c r="R34" s="217">
        <f t="shared" si="19"/>
        <v>0.3373292231</v>
      </c>
      <c r="S34" s="217">
        <f t="shared" si="19"/>
        <v>0.3373292231</v>
      </c>
      <c r="T34" s="217">
        <f t="shared" si="19"/>
        <v>0.3373292231</v>
      </c>
      <c r="U34" s="310">
        <f t="shared" si="19"/>
        <v>0.3407975485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</row>
    <row r="35" ht="15.75" customHeight="1">
      <c r="A35" s="1"/>
      <c r="B35" s="1"/>
      <c r="C35" s="1"/>
      <c r="D35" s="1"/>
      <c r="E35" s="1"/>
      <c r="F35" s="104" t="s">
        <v>116</v>
      </c>
      <c r="G35" s="34"/>
      <c r="H35" s="311">
        <f>H36</f>
        <v>21634633</v>
      </c>
      <c r="I35" s="1"/>
      <c r="J35" s="46" t="s">
        <v>166</v>
      </c>
      <c r="K35" s="1"/>
      <c r="L35" s="50">
        <f t="shared" ref="L35:U35" si="20">SUMIF($E$2:$EF$2,L$28,$E12:$EF12)</f>
        <v>0</v>
      </c>
      <c r="M35" s="50">
        <f t="shared" si="20"/>
        <v>0</v>
      </c>
      <c r="N35" s="50">
        <f t="shared" si="20"/>
        <v>0</v>
      </c>
      <c r="O35" s="50">
        <f t="shared" si="20"/>
        <v>1556526.669</v>
      </c>
      <c r="P35" s="50">
        <f t="shared" si="20"/>
        <v>1556526.669</v>
      </c>
      <c r="Q35" s="50">
        <f t="shared" si="20"/>
        <v>1556526.669</v>
      </c>
      <c r="R35" s="50">
        <f t="shared" si="20"/>
        <v>1556526.669</v>
      </c>
      <c r="S35" s="50">
        <f t="shared" si="20"/>
        <v>1556526.669</v>
      </c>
      <c r="T35" s="50">
        <f t="shared" si="20"/>
        <v>1556526.669</v>
      </c>
      <c r="U35" s="103">
        <f t="shared" si="20"/>
        <v>1556526.669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</row>
    <row r="36" ht="15.75" customHeight="1">
      <c r="A36" s="1"/>
      <c r="B36" s="1"/>
      <c r="C36" s="1"/>
      <c r="D36" s="1"/>
      <c r="E36" s="1"/>
      <c r="F36" s="46" t="s">
        <v>118</v>
      </c>
      <c r="G36" s="1"/>
      <c r="H36" s="103">
        <f>D38</f>
        <v>21634633</v>
      </c>
      <c r="I36" s="1"/>
      <c r="J36" s="46"/>
      <c r="K36" s="1"/>
      <c r="L36" s="50"/>
      <c r="M36" s="50"/>
      <c r="N36" s="50"/>
      <c r="O36" s="50"/>
      <c r="P36" s="50"/>
      <c r="Q36" s="50"/>
      <c r="R36" s="50"/>
      <c r="S36" s="50"/>
      <c r="T36" s="50"/>
      <c r="U36" s="103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</row>
    <row r="37" ht="15.75" customHeight="1">
      <c r="A37" s="1"/>
      <c r="B37" s="312" t="s">
        <v>102</v>
      </c>
      <c r="C37" s="313"/>
      <c r="D37" s="314"/>
      <c r="E37" s="1"/>
      <c r="F37" s="100"/>
      <c r="G37" s="1"/>
      <c r="H37" s="80"/>
      <c r="I37" s="1"/>
      <c r="J37" s="46" t="s">
        <v>167</v>
      </c>
      <c r="K37" s="1"/>
      <c r="L37" s="50">
        <f t="shared" ref="L37:U37" si="21">SUMIF($E$2:$EF$2,L$28,$E19:$EF19)</f>
        <v>0</v>
      </c>
      <c r="M37" s="50">
        <f t="shared" si="21"/>
        <v>0</v>
      </c>
      <c r="N37" s="50">
        <f t="shared" si="21"/>
        <v>0</v>
      </c>
      <c r="O37" s="50">
        <f t="shared" si="21"/>
        <v>0</v>
      </c>
      <c r="P37" s="50">
        <f t="shared" si="21"/>
        <v>0</v>
      </c>
      <c r="Q37" s="50">
        <f t="shared" si="21"/>
        <v>0</v>
      </c>
      <c r="R37" s="50">
        <f t="shared" si="21"/>
        <v>0</v>
      </c>
      <c r="S37" s="50">
        <f t="shared" si="21"/>
        <v>0</v>
      </c>
      <c r="T37" s="50">
        <f t="shared" si="21"/>
        <v>0</v>
      </c>
      <c r="U37" s="103">
        <f t="shared" si="21"/>
        <v>28054141.83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</row>
    <row r="38" ht="15.75" customHeight="1">
      <c r="A38" s="1"/>
      <c r="B38" s="46" t="s">
        <v>104</v>
      </c>
      <c r="C38" s="1"/>
      <c r="D38" s="91">
        <f>D51</f>
        <v>21634633</v>
      </c>
      <c r="E38" s="1"/>
      <c r="F38" s="42" t="s">
        <v>120</v>
      </c>
      <c r="G38" s="89"/>
      <c r="H38" s="241">
        <f>SUM(H39:H42)</f>
        <v>32977362.01</v>
      </c>
      <c r="I38" s="1"/>
      <c r="J38" s="46"/>
      <c r="K38" s="1"/>
      <c r="L38" s="50"/>
      <c r="M38" s="50"/>
      <c r="N38" s="50"/>
      <c r="O38" s="50"/>
      <c r="P38" s="50"/>
      <c r="Q38" s="50"/>
      <c r="R38" s="50"/>
      <c r="S38" s="50"/>
      <c r="T38" s="50"/>
      <c r="U38" s="103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</row>
    <row r="39" ht="15.75" customHeight="1">
      <c r="A39" s="1"/>
      <c r="B39" s="46" t="s">
        <v>106</v>
      </c>
      <c r="C39" s="1"/>
      <c r="D39" s="95">
        <f>Assumptions!H44</f>
        <v>0.7</v>
      </c>
      <c r="E39" s="1"/>
      <c r="F39" s="46" t="s">
        <v>122</v>
      </c>
      <c r="G39" s="1"/>
      <c r="H39" s="103">
        <f>(Assumptions!D63+Assumptions!L63+Assumptions!T63+Assumptions!AB63)</f>
        <v>30906618.57</v>
      </c>
      <c r="I39" s="1"/>
      <c r="J39" s="46" t="s">
        <v>168</v>
      </c>
      <c r="K39" s="1"/>
      <c r="L39" s="50">
        <f t="shared" ref="L39:U39" si="22">SUMIF($E$2:$EF$2,L$28,$E21:$EF21)</f>
        <v>2317996.392</v>
      </c>
      <c r="M39" s="50">
        <f t="shared" si="22"/>
        <v>2452714.916</v>
      </c>
      <c r="N39" s="50">
        <f t="shared" si="22"/>
        <v>2526296.364</v>
      </c>
      <c r="O39" s="50">
        <f t="shared" si="22"/>
        <v>1045558.586</v>
      </c>
      <c r="P39" s="50">
        <f t="shared" si="22"/>
        <v>1123621.143</v>
      </c>
      <c r="Q39" s="50">
        <f t="shared" si="22"/>
        <v>1204025.578</v>
      </c>
      <c r="R39" s="50">
        <f t="shared" si="22"/>
        <v>1286842.145</v>
      </c>
      <c r="S39" s="50">
        <f t="shared" si="22"/>
        <v>1372143.209</v>
      </c>
      <c r="T39" s="50">
        <f t="shared" si="22"/>
        <v>1460003.306</v>
      </c>
      <c r="U39" s="103">
        <f t="shared" si="22"/>
        <v>1483384.052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</row>
    <row r="40" ht="15.75" customHeight="1">
      <c r="A40" s="1"/>
      <c r="B40" s="46" t="s">
        <v>108</v>
      </c>
      <c r="C40" s="1"/>
      <c r="D40" s="95">
        <f>Assumptions!H45</f>
        <v>0.06</v>
      </c>
      <c r="E40" s="1"/>
      <c r="F40" s="46" t="s">
        <v>124</v>
      </c>
      <c r="G40" s="26">
        <f>Assumptions!C56</f>
        <v>0.01</v>
      </c>
      <c r="H40" s="103">
        <f>G40*H39</f>
        <v>309066.1857</v>
      </c>
      <c r="I40" s="1"/>
      <c r="J40" s="46" t="s">
        <v>169</v>
      </c>
      <c r="K40" s="1"/>
      <c r="L40" s="50">
        <f t="shared" ref="L40:U40" si="23">L37</f>
        <v>0</v>
      </c>
      <c r="M40" s="50">
        <f t="shared" si="23"/>
        <v>0</v>
      </c>
      <c r="N40" s="50">
        <f t="shared" si="23"/>
        <v>0</v>
      </c>
      <c r="O40" s="50">
        <f t="shared" si="23"/>
        <v>0</v>
      </c>
      <c r="P40" s="50">
        <f t="shared" si="23"/>
        <v>0</v>
      </c>
      <c r="Q40" s="50">
        <f t="shared" si="23"/>
        <v>0</v>
      </c>
      <c r="R40" s="50">
        <f t="shared" si="23"/>
        <v>0</v>
      </c>
      <c r="S40" s="50">
        <f t="shared" si="23"/>
        <v>0</v>
      </c>
      <c r="T40" s="50">
        <f t="shared" si="23"/>
        <v>0</v>
      </c>
      <c r="U40" s="103">
        <f t="shared" si="23"/>
        <v>28054141.83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</row>
    <row r="41" ht="15.75" customHeight="1">
      <c r="A41" s="1"/>
      <c r="B41" s="46" t="s">
        <v>110</v>
      </c>
      <c r="C41" s="1"/>
      <c r="D41" s="80">
        <f>Assumptions!H46</f>
        <v>30</v>
      </c>
      <c r="E41" s="1"/>
      <c r="F41" s="46" t="s">
        <v>115</v>
      </c>
      <c r="G41" s="1"/>
      <c r="H41" s="103">
        <f>D44</f>
        <v>216346.33</v>
      </c>
      <c r="I41" s="1"/>
      <c r="J41" s="42" t="s">
        <v>170</v>
      </c>
      <c r="K41" s="209">
        <f>-H28</f>
        <v>-11342729.01</v>
      </c>
      <c r="L41" s="209">
        <f t="shared" ref="L41:U41" si="24">SUM(L39:L40)</f>
        <v>2317996.392</v>
      </c>
      <c r="M41" s="209">
        <f t="shared" si="24"/>
        <v>2452714.916</v>
      </c>
      <c r="N41" s="209">
        <f t="shared" si="24"/>
        <v>2526296.364</v>
      </c>
      <c r="O41" s="209">
        <f t="shared" si="24"/>
        <v>1045558.586</v>
      </c>
      <c r="P41" s="209">
        <f t="shared" si="24"/>
        <v>1123621.143</v>
      </c>
      <c r="Q41" s="209">
        <f t="shared" si="24"/>
        <v>1204025.578</v>
      </c>
      <c r="R41" s="209">
        <f t="shared" si="24"/>
        <v>1286842.145</v>
      </c>
      <c r="S41" s="209">
        <f t="shared" si="24"/>
        <v>1372143.209</v>
      </c>
      <c r="T41" s="209">
        <f t="shared" si="24"/>
        <v>1460003.306</v>
      </c>
      <c r="U41" s="306">
        <f t="shared" si="24"/>
        <v>29537525.88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</row>
    <row r="42" ht="15.75" customHeight="1">
      <c r="A42" s="1"/>
      <c r="B42" s="46" t="s">
        <v>112</v>
      </c>
      <c r="C42" s="1"/>
      <c r="D42" s="80">
        <f>Assumptions!H47</f>
        <v>10</v>
      </c>
      <c r="E42" s="1"/>
      <c r="F42" s="46" t="s">
        <v>127</v>
      </c>
      <c r="G42" s="26">
        <f>Assumptions!C58</f>
        <v>0.05</v>
      </c>
      <c r="H42" s="103">
        <f>H39*G42</f>
        <v>1545330.928</v>
      </c>
      <c r="I42" s="1"/>
      <c r="J42" s="46"/>
      <c r="K42" s="1"/>
      <c r="L42" s="50"/>
      <c r="M42" s="50"/>
      <c r="N42" s="50"/>
      <c r="O42" s="50"/>
      <c r="P42" s="50"/>
      <c r="Q42" s="50"/>
      <c r="R42" s="50"/>
      <c r="S42" s="50"/>
      <c r="T42" s="50"/>
      <c r="U42" s="103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</row>
    <row r="43" ht="15.75" customHeight="1">
      <c r="A43" s="1"/>
      <c r="B43" s="46" t="s">
        <v>113</v>
      </c>
      <c r="C43" s="1"/>
      <c r="D43" s="98">
        <f>Assumptions!H48</f>
        <v>36</v>
      </c>
      <c r="E43" s="1"/>
      <c r="F43" s="242" t="s">
        <v>128</v>
      </c>
      <c r="G43" s="315"/>
      <c r="H43" s="316">
        <f>H27-H38</f>
        <v>0</v>
      </c>
      <c r="I43" s="1"/>
      <c r="J43" s="46" t="s">
        <v>171</v>
      </c>
      <c r="K43" s="1"/>
      <c r="L43" s="317">
        <f t="shared" ref="L43:U43" si="25">L41/$H$28</f>
        <v>0.204359673</v>
      </c>
      <c r="M43" s="317">
        <f t="shared" si="25"/>
        <v>0.2162367551</v>
      </c>
      <c r="N43" s="317">
        <f t="shared" si="25"/>
        <v>0.2227238578</v>
      </c>
      <c r="O43" s="317">
        <f t="shared" si="25"/>
        <v>0.09217875031</v>
      </c>
      <c r="P43" s="317">
        <f t="shared" si="25"/>
        <v>0.09906091752</v>
      </c>
      <c r="Q43" s="317">
        <f t="shared" si="25"/>
        <v>0.1061495497</v>
      </c>
      <c r="R43" s="317">
        <f t="shared" si="25"/>
        <v>0.1134508409</v>
      </c>
      <c r="S43" s="317">
        <f t="shared" si="25"/>
        <v>0.1209711709</v>
      </c>
      <c r="T43" s="317">
        <f t="shared" si="25"/>
        <v>0.1287171107</v>
      </c>
      <c r="U43" s="318">
        <f t="shared" si="25"/>
        <v>2.60409341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</row>
    <row r="44" ht="15.75" customHeight="1">
      <c r="A44" s="1"/>
      <c r="B44" s="100" t="s">
        <v>115</v>
      </c>
      <c r="C44" s="101">
        <f>Assumptions!G49</f>
        <v>0.01</v>
      </c>
      <c r="D44" s="236">
        <f>D38*C44</f>
        <v>216346.33</v>
      </c>
      <c r="E44" s="1"/>
      <c r="F44" s="1"/>
      <c r="G44" s="1"/>
      <c r="H44" s="1"/>
      <c r="I44" s="1"/>
      <c r="J44" s="252" t="s">
        <v>172</v>
      </c>
      <c r="K44" s="6"/>
      <c r="L44" s="220">
        <f>MIN(L43:U43)</f>
        <v>0.09217875031</v>
      </c>
      <c r="M44" s="50"/>
      <c r="N44" s="50"/>
      <c r="O44" s="50"/>
      <c r="P44" s="50"/>
      <c r="Q44" s="50"/>
      <c r="R44" s="50"/>
      <c r="S44" s="50"/>
      <c r="T44" s="50"/>
      <c r="U44" s="103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</row>
    <row r="45" ht="15.75" customHeight="1">
      <c r="A45" s="1"/>
      <c r="B45" s="46"/>
      <c r="C45" s="1"/>
      <c r="D45" s="80"/>
      <c r="E45" s="1"/>
      <c r="F45" s="1"/>
      <c r="G45" s="1"/>
      <c r="H45" s="1"/>
      <c r="I45" s="1"/>
      <c r="J45" s="46"/>
      <c r="K45" s="1"/>
      <c r="L45" s="50"/>
      <c r="M45" s="50"/>
      <c r="N45" s="50"/>
      <c r="O45" s="50"/>
      <c r="P45" s="50"/>
      <c r="Q45" s="50"/>
      <c r="R45" s="50"/>
      <c r="S45" s="50"/>
      <c r="T45" s="50"/>
      <c r="U45" s="103"/>
      <c r="V45" s="1"/>
      <c r="W45" s="1"/>
      <c r="X45" s="1"/>
      <c r="Y45" s="1"/>
      <c r="Z45" s="1"/>
      <c r="AA45" s="1"/>
      <c r="AB45" s="1" t="s">
        <v>218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</row>
    <row r="46" ht="15.75" customHeight="1">
      <c r="A46" s="1"/>
      <c r="B46" s="235" t="s">
        <v>117</v>
      </c>
      <c r="C46" s="107"/>
      <c r="D46" s="108"/>
      <c r="E46" s="1"/>
      <c r="F46" s="1"/>
      <c r="G46" s="1"/>
      <c r="H46" s="1"/>
      <c r="I46" s="1"/>
      <c r="J46" s="46" t="s">
        <v>131</v>
      </c>
      <c r="K46" s="1"/>
      <c r="L46" s="225">
        <f t="shared" ref="L46:U46" si="26">IFERROR(L32/L35,0)</f>
        <v>0</v>
      </c>
      <c r="M46" s="225">
        <f t="shared" si="26"/>
        <v>0</v>
      </c>
      <c r="N46" s="225">
        <f t="shared" si="26"/>
        <v>0</v>
      </c>
      <c r="O46" s="225">
        <f t="shared" si="26"/>
        <v>1.671725455</v>
      </c>
      <c r="P46" s="225">
        <f t="shared" si="26"/>
        <v>1.721877219</v>
      </c>
      <c r="Q46" s="225">
        <f t="shared" si="26"/>
        <v>1.773533536</v>
      </c>
      <c r="R46" s="225">
        <f t="shared" si="26"/>
        <v>1.826739542</v>
      </c>
      <c r="S46" s="225">
        <f t="shared" si="26"/>
        <v>1.881541728</v>
      </c>
      <c r="T46" s="225">
        <f t="shared" si="26"/>
        <v>1.93798798</v>
      </c>
      <c r="U46" s="319">
        <f t="shared" si="26"/>
        <v>1.953009082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</row>
    <row r="47" ht="15.75" customHeight="1">
      <c r="A47" s="1"/>
      <c r="B47" s="46" t="s">
        <v>121</v>
      </c>
      <c r="C47" s="1"/>
      <c r="D47" s="110">
        <f>Assumptions!H44</f>
        <v>0.7</v>
      </c>
      <c r="E47" s="1"/>
      <c r="F47" s="1"/>
      <c r="G47" s="1"/>
      <c r="H47" s="1"/>
      <c r="I47" s="1"/>
      <c r="J47" s="320" t="s">
        <v>172</v>
      </c>
      <c r="K47" s="315"/>
      <c r="L47" s="321">
        <f>MINIFS(L46:U46,L46:U46, "&gt;0")</f>
        <v>1.671725455</v>
      </c>
      <c r="M47" s="322"/>
      <c r="N47" s="322"/>
      <c r="O47" s="322"/>
      <c r="P47" s="322"/>
      <c r="Q47" s="322"/>
      <c r="R47" s="322"/>
      <c r="S47" s="322"/>
      <c r="T47" s="322"/>
      <c r="U47" s="316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</row>
    <row r="48" ht="15.75" customHeight="1">
      <c r="A48" s="1"/>
      <c r="B48" s="46" t="s">
        <v>123</v>
      </c>
      <c r="C48" s="1"/>
      <c r="D48" s="91">
        <v>389099.9046218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</row>
    <row r="49" ht="15.75" customHeight="1">
      <c r="A49" s="1"/>
      <c r="B49" s="46" t="s">
        <v>125</v>
      </c>
      <c r="C49" s="1"/>
      <c r="D49" s="110">
        <f>D27</f>
        <v>0.075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</row>
    <row r="50" ht="15.75" customHeight="1">
      <c r="A50" s="1"/>
      <c r="B50" s="46" t="s">
        <v>126</v>
      </c>
      <c r="C50" s="1"/>
      <c r="D50" s="91">
        <f>H39</f>
        <v>30906618.57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</row>
    <row r="51" ht="15.75" customHeight="1">
      <c r="A51" s="1"/>
      <c r="B51" s="140" t="s">
        <v>104</v>
      </c>
      <c r="C51" s="141"/>
      <c r="D51" s="323">
        <f>D47*D50</f>
        <v>21634633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50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324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324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66"/>
      <c r="K67" s="66"/>
      <c r="L67" s="272"/>
      <c r="M67" s="1"/>
      <c r="N67" s="1"/>
      <c r="O67" s="32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2.71"/>
    <col customWidth="1" min="2" max="2" width="33.43"/>
    <col customWidth="1" min="3" max="3" width="16.14"/>
    <col customWidth="1" min="4" max="4" width="11.43"/>
    <col customWidth="1" min="5" max="5" width="15.43"/>
    <col customWidth="1" min="6" max="6" width="26.86"/>
    <col customWidth="1" min="7" max="7" width="12.0"/>
    <col customWidth="1" min="8" max="8" width="11.43"/>
    <col customWidth="1" min="9" max="9" width="11.86"/>
    <col customWidth="1" min="10" max="10" width="33.43"/>
    <col customWidth="1" min="11" max="11" width="9.71"/>
    <col customWidth="1" min="12" max="12" width="11.14"/>
    <col customWidth="1" min="13" max="13" width="12.0"/>
    <col customWidth="1" min="14" max="14" width="26.86"/>
    <col customWidth="1" min="15" max="15" width="12.0"/>
    <col customWidth="1" min="16" max="16" width="12.29"/>
    <col customWidth="1" min="17" max="17" width="14.71"/>
    <col customWidth="1" min="18" max="18" width="33.43"/>
    <col customWidth="1" min="19" max="19" width="9.14"/>
    <col customWidth="1" min="20" max="20" width="15.86"/>
    <col customWidth="1" min="21" max="21" width="12.0"/>
    <col customWidth="1" min="22" max="22" width="26.86"/>
    <col customWidth="1" min="23" max="23" width="12.0"/>
    <col customWidth="1" min="24" max="24" width="13.14"/>
    <col customWidth="1" min="25" max="25" width="14.71"/>
    <col customWidth="1" min="26" max="26" width="33.43"/>
    <col customWidth="1" min="27" max="27" width="10.29"/>
    <col customWidth="1" min="28" max="28" width="12.71"/>
    <col customWidth="1" min="29" max="29" width="11.43"/>
    <col customWidth="1" min="30" max="30" width="26.86"/>
    <col customWidth="1" min="31" max="31" width="12.0"/>
    <col customWidth="1" min="32" max="32" width="13.43"/>
  </cols>
  <sheetData>
    <row r="1" ht="15.7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</row>
    <row r="2" ht="15.75" customHeight="1">
      <c r="A2" s="35"/>
      <c r="B2" s="36" t="s">
        <v>39</v>
      </c>
      <c r="C2" s="37"/>
      <c r="D2" s="37"/>
      <c r="E2" s="37"/>
      <c r="F2" s="37"/>
      <c r="G2" s="37"/>
      <c r="H2" s="38"/>
      <c r="I2" s="35"/>
      <c r="J2" s="36" t="s">
        <v>40</v>
      </c>
      <c r="K2" s="39"/>
      <c r="L2" s="37"/>
      <c r="M2" s="37"/>
      <c r="N2" s="37"/>
      <c r="O2" s="37"/>
      <c r="P2" s="38"/>
      <c r="Q2" s="35"/>
      <c r="R2" s="36" t="s">
        <v>41</v>
      </c>
      <c r="S2" s="39"/>
      <c r="T2" s="37"/>
      <c r="U2" s="37"/>
      <c r="V2" s="37"/>
      <c r="W2" s="37"/>
      <c r="X2" s="38"/>
      <c r="Y2" s="35"/>
      <c r="Z2" s="36" t="s">
        <v>42</v>
      </c>
      <c r="AA2" s="39"/>
      <c r="AB2" s="37"/>
      <c r="AC2" s="37"/>
      <c r="AD2" s="37"/>
      <c r="AE2" s="37"/>
      <c r="AF2" s="38"/>
    </row>
    <row r="3" ht="15.75" customHeight="1">
      <c r="A3" s="35"/>
      <c r="B3" s="40"/>
      <c r="C3" s="35"/>
      <c r="D3" s="35"/>
      <c r="E3" s="35"/>
      <c r="F3" s="35"/>
      <c r="G3" s="35"/>
      <c r="H3" s="41"/>
      <c r="I3" s="35"/>
      <c r="J3" s="40"/>
      <c r="K3" s="35"/>
      <c r="L3" s="35"/>
      <c r="M3" s="35"/>
      <c r="N3" s="35"/>
      <c r="O3" s="35"/>
      <c r="P3" s="41"/>
      <c r="Q3" s="35"/>
      <c r="R3" s="40"/>
      <c r="S3" s="35"/>
      <c r="T3" s="35"/>
      <c r="U3" s="35"/>
      <c r="V3" s="35"/>
      <c r="W3" s="35"/>
      <c r="X3" s="41"/>
      <c r="Y3" s="35"/>
      <c r="Z3" s="40"/>
      <c r="AA3" s="35"/>
      <c r="AB3" s="35"/>
      <c r="AC3" s="35"/>
      <c r="AD3" s="35"/>
      <c r="AE3" s="35"/>
      <c r="AF3" s="41"/>
    </row>
    <row r="4" ht="15.75" customHeight="1">
      <c r="A4" s="35"/>
      <c r="B4" s="42" t="s">
        <v>43</v>
      </c>
      <c r="C4" s="43"/>
      <c r="D4" s="43"/>
      <c r="E4" s="43"/>
      <c r="F4" s="43"/>
      <c r="G4" s="44" t="s">
        <v>44</v>
      </c>
      <c r="H4" s="45" t="s">
        <v>45</v>
      </c>
      <c r="I4" s="35"/>
      <c r="J4" s="42" t="s">
        <v>43</v>
      </c>
      <c r="K4" s="43"/>
      <c r="L4" s="43"/>
      <c r="M4" s="43"/>
      <c r="N4" s="43"/>
      <c r="O4" s="44" t="s">
        <v>44</v>
      </c>
      <c r="P4" s="45" t="s">
        <v>45</v>
      </c>
      <c r="Q4" s="35"/>
      <c r="R4" s="42" t="s">
        <v>43</v>
      </c>
      <c r="S4" s="43"/>
      <c r="T4" s="43"/>
      <c r="U4" s="43"/>
      <c r="V4" s="43"/>
      <c r="W4" s="44" t="s">
        <v>44</v>
      </c>
      <c r="X4" s="45" t="s">
        <v>45</v>
      </c>
      <c r="Y4" s="35"/>
      <c r="Z4" s="42" t="s">
        <v>43</v>
      </c>
      <c r="AA4" s="43"/>
      <c r="AB4" s="43"/>
      <c r="AC4" s="43"/>
      <c r="AD4" s="43"/>
      <c r="AE4" s="44" t="s">
        <v>44</v>
      </c>
      <c r="AF4" s="45" t="s">
        <v>45</v>
      </c>
    </row>
    <row r="5" ht="15.75" customHeight="1">
      <c r="A5" s="35"/>
      <c r="B5" s="46" t="s">
        <v>46</v>
      </c>
      <c r="C5" s="1"/>
      <c r="D5" s="8" t="s">
        <v>47</v>
      </c>
      <c r="E5" s="47" t="s">
        <v>48</v>
      </c>
      <c r="F5" s="47" t="s">
        <v>49</v>
      </c>
      <c r="G5" s="48" t="s">
        <v>50</v>
      </c>
      <c r="H5" s="49"/>
      <c r="I5" s="35"/>
      <c r="J5" s="46" t="s">
        <v>46</v>
      </c>
      <c r="K5" s="1" t="str">
        <f>D5</f>
        <v>Unit Count</v>
      </c>
      <c r="L5" s="47" t="s">
        <v>48</v>
      </c>
      <c r="M5" s="47" t="s">
        <v>49</v>
      </c>
      <c r="N5" s="47"/>
      <c r="O5" s="48" t="s">
        <v>50</v>
      </c>
      <c r="P5" s="49"/>
      <c r="Q5" s="35"/>
      <c r="R5" s="46" t="s">
        <v>46</v>
      </c>
      <c r="S5" s="1" t="str">
        <f>K5</f>
        <v>Unit Count</v>
      </c>
      <c r="T5" s="47" t="s">
        <v>48</v>
      </c>
      <c r="U5" s="47" t="s">
        <v>49</v>
      </c>
      <c r="V5" s="47"/>
      <c r="W5" s="48" t="s">
        <v>50</v>
      </c>
      <c r="X5" s="49"/>
      <c r="Y5" s="35"/>
      <c r="Z5" s="46" t="s">
        <v>46</v>
      </c>
      <c r="AA5" s="1" t="s">
        <v>47</v>
      </c>
      <c r="AB5" s="47" t="s">
        <v>48</v>
      </c>
      <c r="AC5" s="47" t="s">
        <v>49</v>
      </c>
      <c r="AD5" s="47"/>
      <c r="AE5" s="48" t="s">
        <v>50</v>
      </c>
      <c r="AF5" s="49"/>
    </row>
    <row r="6" ht="15.75" customHeight="1">
      <c r="A6" s="35"/>
      <c r="B6" s="46" t="s">
        <v>51</v>
      </c>
      <c r="C6" s="1"/>
      <c r="D6" s="50">
        <v>1.0</v>
      </c>
      <c r="E6" s="50">
        <v>1.0</v>
      </c>
      <c r="F6" s="50">
        <v>1050.0</v>
      </c>
      <c r="G6" s="51">
        <f t="shared" ref="G6:G12" si="1">D6*F6*E6*12</f>
        <v>12600</v>
      </c>
      <c r="H6" s="52">
        <f t="shared" ref="H6:H12" si="2">G6*(1+$C$98)</f>
        <v>12978</v>
      </c>
      <c r="I6" s="53"/>
      <c r="J6" s="46" t="s">
        <v>52</v>
      </c>
      <c r="K6" s="1">
        <v>1.0</v>
      </c>
      <c r="L6" s="50">
        <v>1.0</v>
      </c>
      <c r="M6" s="50">
        <v>1075.0</v>
      </c>
      <c r="N6" s="54"/>
      <c r="O6" s="51">
        <f t="shared" ref="O6:O9" si="3">K6*M6*L6*12</f>
        <v>12900</v>
      </c>
      <c r="P6" s="52">
        <f t="shared" ref="P6:P9" si="4">O6*(1+$C$98)</f>
        <v>13287</v>
      </c>
      <c r="Q6" s="35"/>
      <c r="R6" s="46" t="s">
        <v>53</v>
      </c>
      <c r="S6" s="50">
        <v>107.0</v>
      </c>
      <c r="T6" s="50">
        <v>1.0</v>
      </c>
      <c r="U6" s="50">
        <v>695.0</v>
      </c>
      <c r="V6" s="54"/>
      <c r="W6" s="51">
        <f t="shared" ref="W6:W9" si="5">S6*U6*T6*12</f>
        <v>892380</v>
      </c>
      <c r="X6" s="52">
        <f t="shared" ref="X6:X9" si="6">W6*(1+$C$98)</f>
        <v>919151.4</v>
      </c>
      <c r="Y6" s="35"/>
      <c r="Z6" s="46" t="s">
        <v>54</v>
      </c>
      <c r="AA6" s="1">
        <v>4.0</v>
      </c>
      <c r="AB6" s="50">
        <v>1.0</v>
      </c>
      <c r="AC6" s="50">
        <v>945.0</v>
      </c>
      <c r="AD6" s="55"/>
      <c r="AE6" s="51">
        <f t="shared" ref="AE6:AE11" si="7">AA6*AC6*AB6*12</f>
        <v>45360</v>
      </c>
      <c r="AF6" s="52">
        <f t="shared" ref="AF6:AF11" si="8">AE6*(1+$C$98)</f>
        <v>46720.8</v>
      </c>
    </row>
    <row r="7" ht="15.75" customHeight="1">
      <c r="A7" s="35"/>
      <c r="B7" s="46" t="s">
        <v>55</v>
      </c>
      <c r="C7" s="1"/>
      <c r="D7" s="50">
        <v>2.0</v>
      </c>
      <c r="E7" s="50">
        <v>2.0</v>
      </c>
      <c r="F7" s="50">
        <v>775.0</v>
      </c>
      <c r="G7" s="51">
        <f t="shared" si="1"/>
        <v>37200</v>
      </c>
      <c r="H7" s="52">
        <f t="shared" si="2"/>
        <v>38316</v>
      </c>
      <c r="I7" s="35"/>
      <c r="J7" s="46" t="s">
        <v>56</v>
      </c>
      <c r="K7" s="1">
        <v>1.0</v>
      </c>
      <c r="L7" s="50">
        <v>1.0</v>
      </c>
      <c r="M7" s="50">
        <v>1240.0</v>
      </c>
      <c r="N7" s="54"/>
      <c r="O7" s="51">
        <f t="shared" si="3"/>
        <v>14880</v>
      </c>
      <c r="P7" s="52">
        <f t="shared" si="4"/>
        <v>15326.4</v>
      </c>
      <c r="Q7" s="35"/>
      <c r="R7" s="46" t="s">
        <v>57</v>
      </c>
      <c r="S7" s="50">
        <v>23.0</v>
      </c>
      <c r="T7" s="50">
        <v>1.0</v>
      </c>
      <c r="U7" s="50">
        <v>715.0</v>
      </c>
      <c r="V7" s="54"/>
      <c r="W7" s="51">
        <f t="shared" si="5"/>
        <v>197340</v>
      </c>
      <c r="X7" s="52">
        <f t="shared" si="6"/>
        <v>203260.2</v>
      </c>
      <c r="Y7" s="35"/>
      <c r="Z7" s="46" t="s">
        <v>58</v>
      </c>
      <c r="AA7" s="1">
        <v>12.0</v>
      </c>
      <c r="AB7" s="50">
        <v>2.0</v>
      </c>
      <c r="AC7" s="50">
        <v>860.0</v>
      </c>
      <c r="AD7" s="55"/>
      <c r="AE7" s="51">
        <f t="shared" si="7"/>
        <v>247680</v>
      </c>
      <c r="AF7" s="52">
        <f t="shared" si="8"/>
        <v>255110.4</v>
      </c>
    </row>
    <row r="8" ht="15.75" customHeight="1">
      <c r="A8" s="35"/>
      <c r="B8" s="46" t="s">
        <v>59</v>
      </c>
      <c r="C8" s="1"/>
      <c r="D8" s="50">
        <v>6.0</v>
      </c>
      <c r="E8" s="50">
        <v>3.0</v>
      </c>
      <c r="F8" s="50">
        <v>675.0</v>
      </c>
      <c r="G8" s="51">
        <f t="shared" si="1"/>
        <v>145800</v>
      </c>
      <c r="H8" s="52">
        <f t="shared" si="2"/>
        <v>150174</v>
      </c>
      <c r="I8" s="35"/>
      <c r="J8" s="46" t="s">
        <v>60</v>
      </c>
      <c r="K8" s="1">
        <v>15.0</v>
      </c>
      <c r="L8" s="50">
        <v>2.0</v>
      </c>
      <c r="M8" s="50">
        <v>860.0</v>
      </c>
      <c r="N8" s="54"/>
      <c r="O8" s="51">
        <f t="shared" si="3"/>
        <v>309600</v>
      </c>
      <c r="P8" s="52">
        <f t="shared" si="4"/>
        <v>318888</v>
      </c>
      <c r="Q8" s="35"/>
      <c r="R8" s="46" t="s">
        <v>61</v>
      </c>
      <c r="S8" s="50">
        <v>1.0</v>
      </c>
      <c r="T8" s="50">
        <v>1.0</v>
      </c>
      <c r="U8" s="50">
        <v>920.0</v>
      </c>
      <c r="V8" s="54"/>
      <c r="W8" s="51">
        <f t="shared" si="5"/>
        <v>11040</v>
      </c>
      <c r="X8" s="52">
        <f t="shared" si="6"/>
        <v>11371.2</v>
      </c>
      <c r="Y8" s="35"/>
      <c r="Z8" s="46" t="s">
        <v>62</v>
      </c>
      <c r="AA8" s="1">
        <v>6.0</v>
      </c>
      <c r="AB8" s="50">
        <v>2.0</v>
      </c>
      <c r="AC8" s="50">
        <v>730.0</v>
      </c>
      <c r="AD8" s="55"/>
      <c r="AE8" s="51">
        <f t="shared" si="7"/>
        <v>105120</v>
      </c>
      <c r="AF8" s="52">
        <f t="shared" si="8"/>
        <v>108273.6</v>
      </c>
    </row>
    <row r="9" ht="15.75" customHeight="1">
      <c r="A9" s="35"/>
      <c r="B9" s="46" t="s">
        <v>63</v>
      </c>
      <c r="C9" s="1"/>
      <c r="D9" s="50">
        <v>6.0</v>
      </c>
      <c r="E9" s="50">
        <v>3.0</v>
      </c>
      <c r="F9" s="50">
        <v>675.0</v>
      </c>
      <c r="G9" s="51">
        <f t="shared" si="1"/>
        <v>145800</v>
      </c>
      <c r="H9" s="52">
        <f t="shared" si="2"/>
        <v>150174</v>
      </c>
      <c r="I9" s="35"/>
      <c r="J9" s="46" t="s">
        <v>64</v>
      </c>
      <c r="K9" s="1">
        <v>15.0</v>
      </c>
      <c r="L9" s="50">
        <v>4.0</v>
      </c>
      <c r="M9" s="50">
        <v>711.0</v>
      </c>
      <c r="N9" s="54"/>
      <c r="O9" s="51">
        <f t="shared" si="3"/>
        <v>511920</v>
      </c>
      <c r="P9" s="52">
        <f t="shared" si="4"/>
        <v>527277.6</v>
      </c>
      <c r="Q9" s="35"/>
      <c r="R9" s="46" t="s">
        <v>65</v>
      </c>
      <c r="S9" s="50">
        <v>1.0</v>
      </c>
      <c r="T9" s="50">
        <v>1.0</v>
      </c>
      <c r="U9" s="50">
        <v>940.0</v>
      </c>
      <c r="V9" s="54"/>
      <c r="W9" s="51">
        <f t="shared" si="5"/>
        <v>11280</v>
      </c>
      <c r="X9" s="52">
        <f t="shared" si="6"/>
        <v>11618.4</v>
      </c>
      <c r="Y9" s="35"/>
      <c r="Z9" s="46" t="s">
        <v>66</v>
      </c>
      <c r="AA9" s="1">
        <v>4.0</v>
      </c>
      <c r="AB9" s="50">
        <v>4.0</v>
      </c>
      <c r="AC9" s="50">
        <v>670.0</v>
      </c>
      <c r="AD9" s="55"/>
      <c r="AE9" s="51">
        <f t="shared" si="7"/>
        <v>128640</v>
      </c>
      <c r="AF9" s="52">
        <f t="shared" si="8"/>
        <v>132499.2</v>
      </c>
    </row>
    <row r="10" ht="15.75" customHeight="1">
      <c r="A10" s="35"/>
      <c r="B10" s="46" t="s">
        <v>67</v>
      </c>
      <c r="C10" s="1"/>
      <c r="D10" s="50">
        <v>2.0</v>
      </c>
      <c r="E10" s="50">
        <v>4.0</v>
      </c>
      <c r="F10" s="50">
        <v>700.0</v>
      </c>
      <c r="G10" s="51">
        <f t="shared" si="1"/>
        <v>67200</v>
      </c>
      <c r="H10" s="52">
        <f t="shared" si="2"/>
        <v>69216</v>
      </c>
      <c r="I10" s="35"/>
      <c r="J10" s="46"/>
      <c r="K10" s="1"/>
      <c r="L10" s="50"/>
      <c r="M10" s="50"/>
      <c r="N10" s="26"/>
      <c r="O10" s="51"/>
      <c r="P10" s="52"/>
      <c r="Q10" s="35"/>
      <c r="R10" s="46"/>
      <c r="S10" s="1"/>
      <c r="T10" s="50"/>
      <c r="U10" s="50"/>
      <c r="V10" s="26"/>
      <c r="W10" s="51"/>
      <c r="X10" s="52"/>
      <c r="Y10" s="35"/>
      <c r="Z10" s="46" t="s">
        <v>68</v>
      </c>
      <c r="AA10" s="1">
        <v>6.0</v>
      </c>
      <c r="AB10" s="50">
        <v>5.0</v>
      </c>
      <c r="AC10" s="50">
        <v>600.0</v>
      </c>
      <c r="AD10" s="56"/>
      <c r="AE10" s="51">
        <f t="shared" si="7"/>
        <v>216000</v>
      </c>
      <c r="AF10" s="52">
        <f t="shared" si="8"/>
        <v>222480</v>
      </c>
    </row>
    <row r="11" ht="15.75" customHeight="1">
      <c r="A11" s="35"/>
      <c r="B11" s="46" t="s">
        <v>69</v>
      </c>
      <c r="C11" s="1"/>
      <c r="D11" s="50">
        <v>2.0</v>
      </c>
      <c r="E11" s="50">
        <v>4.0</v>
      </c>
      <c r="F11" s="50">
        <v>725.0</v>
      </c>
      <c r="G11" s="51">
        <f t="shared" si="1"/>
        <v>69600</v>
      </c>
      <c r="H11" s="52">
        <f t="shared" si="2"/>
        <v>71688</v>
      </c>
      <c r="I11" s="35"/>
      <c r="J11" s="46"/>
      <c r="K11" s="1"/>
      <c r="L11" s="50"/>
      <c r="M11" s="50"/>
      <c r="N11" s="54"/>
      <c r="O11" s="51"/>
      <c r="P11" s="52"/>
      <c r="Q11" s="35"/>
      <c r="R11" s="46"/>
      <c r="S11" s="1"/>
      <c r="T11" s="50"/>
      <c r="U11" s="50"/>
      <c r="V11" s="54"/>
      <c r="W11" s="51"/>
      <c r="X11" s="52"/>
      <c r="Y11" s="35"/>
      <c r="Z11" s="46" t="s">
        <v>70</v>
      </c>
      <c r="AA11" s="1">
        <v>2.0</v>
      </c>
      <c r="AB11" s="50">
        <v>6.0</v>
      </c>
      <c r="AC11" s="50">
        <v>537.0</v>
      </c>
      <c r="AD11" s="55"/>
      <c r="AE11" s="51">
        <f t="shared" si="7"/>
        <v>77328</v>
      </c>
      <c r="AF11" s="52">
        <f t="shared" si="8"/>
        <v>79647.84</v>
      </c>
    </row>
    <row r="12" ht="15.75" customHeight="1">
      <c r="A12" s="35"/>
      <c r="B12" s="46" t="s">
        <v>71</v>
      </c>
      <c r="C12" s="1"/>
      <c r="D12" s="50">
        <v>4.0</v>
      </c>
      <c r="E12" s="50">
        <v>5.0</v>
      </c>
      <c r="F12" s="50">
        <v>667.0</v>
      </c>
      <c r="G12" s="51">
        <f t="shared" si="1"/>
        <v>160080</v>
      </c>
      <c r="H12" s="52">
        <f t="shared" si="2"/>
        <v>164882.4</v>
      </c>
      <c r="I12" s="35"/>
      <c r="J12" s="46"/>
      <c r="K12" s="1"/>
      <c r="L12" s="50"/>
      <c r="M12" s="50"/>
      <c r="N12" s="54"/>
      <c r="O12" s="51"/>
      <c r="P12" s="52"/>
      <c r="Q12" s="35"/>
      <c r="R12" s="46"/>
      <c r="S12" s="1"/>
      <c r="T12" s="50"/>
      <c r="U12" s="50"/>
      <c r="V12" s="54"/>
      <c r="W12" s="51"/>
      <c r="X12" s="52"/>
      <c r="Y12" s="35"/>
      <c r="Z12" s="46"/>
      <c r="AA12" s="1"/>
      <c r="AB12" s="57"/>
      <c r="AC12" s="57"/>
      <c r="AD12" s="55"/>
      <c r="AE12" s="51"/>
      <c r="AF12" s="52"/>
    </row>
    <row r="13" ht="15.75" customHeight="1">
      <c r="A13" s="35"/>
      <c r="B13" s="58" t="s">
        <v>72</v>
      </c>
      <c r="C13" s="59"/>
      <c r="D13" s="60">
        <f>SUM(D6:D12)</f>
        <v>23</v>
      </c>
      <c r="E13" s="60">
        <f>SUMPRODUCT(E6:E12,D6:D12)</f>
        <v>77</v>
      </c>
      <c r="F13" s="61">
        <f>AVERAGE(F6:F12)</f>
        <v>752.4285714</v>
      </c>
      <c r="G13" s="62">
        <f t="shared" ref="G13:H13" si="9">SUM(G6:G12)</f>
        <v>638280</v>
      </c>
      <c r="H13" s="63">
        <f t="shared" si="9"/>
        <v>657428.4</v>
      </c>
      <c r="I13" s="35"/>
      <c r="J13" s="58" t="s">
        <v>72</v>
      </c>
      <c r="K13" s="59">
        <f>SUM(K6:K12)</f>
        <v>32</v>
      </c>
      <c r="L13" s="60">
        <f>SUMPRODUCT(L6:L12,K6:K12)</f>
        <v>92</v>
      </c>
      <c r="M13" s="60">
        <f>AVERAGE(M6:M10)</f>
        <v>971.5</v>
      </c>
      <c r="N13" s="61"/>
      <c r="O13" s="62">
        <f t="shared" ref="O13:P13" si="10">SUM(O6:O12)</f>
        <v>849300</v>
      </c>
      <c r="P13" s="63">
        <f t="shared" si="10"/>
        <v>874779</v>
      </c>
      <c r="Q13" s="35"/>
      <c r="R13" s="58" t="s">
        <v>72</v>
      </c>
      <c r="S13" s="60">
        <f>SUM(S6:S12)</f>
        <v>132</v>
      </c>
      <c r="T13" s="60">
        <f>SUMPRODUCT(T6:T12,S6:S12)</f>
        <v>132</v>
      </c>
      <c r="U13" s="60">
        <f>AVERAGE(U6:U12)</f>
        <v>817.5</v>
      </c>
      <c r="V13" s="61"/>
      <c r="W13" s="62">
        <f t="shared" ref="W13:X13" si="11">SUM(W6:W12)</f>
        <v>1112040</v>
      </c>
      <c r="X13" s="63">
        <f t="shared" si="11"/>
        <v>1145401.2</v>
      </c>
      <c r="Y13" s="35"/>
      <c r="Z13" s="58" t="s">
        <v>72</v>
      </c>
      <c r="AA13" s="59">
        <f>SUM(AA6:AA12)</f>
        <v>34</v>
      </c>
      <c r="AB13" s="60">
        <f>SUMPRODUCT(AB6:AB12,AA6:AA12)</f>
        <v>98</v>
      </c>
      <c r="AC13" s="60">
        <f>AVERAGE(AC6:AC12)</f>
        <v>723.6666667</v>
      </c>
      <c r="AD13" s="61">
        <f>AE13/12</f>
        <v>68344</v>
      </c>
      <c r="AE13" s="62">
        <f t="shared" ref="AE13:AF13" si="12">SUM(AE6:AE12)</f>
        <v>820128</v>
      </c>
      <c r="AF13" s="63">
        <f t="shared" si="12"/>
        <v>844731.84</v>
      </c>
    </row>
    <row r="14" ht="15.75" customHeight="1">
      <c r="A14" s="35"/>
      <c r="B14" s="46"/>
      <c r="C14" s="1"/>
      <c r="D14" s="1"/>
      <c r="E14" s="64"/>
      <c r="F14" s="1"/>
      <c r="G14" s="51"/>
      <c r="H14" s="52"/>
      <c r="I14" s="35"/>
      <c r="J14" s="46"/>
      <c r="K14" s="1"/>
      <c r="L14" s="1"/>
      <c r="M14" s="64"/>
      <c r="N14" s="1"/>
      <c r="O14" s="51"/>
      <c r="P14" s="52"/>
      <c r="Q14" s="35"/>
      <c r="R14" s="46"/>
      <c r="S14" s="1"/>
      <c r="T14" s="1"/>
      <c r="U14" s="64"/>
      <c r="V14" s="1"/>
      <c r="W14" s="51"/>
      <c r="X14" s="52"/>
      <c r="Y14" s="35"/>
      <c r="Z14" s="46"/>
      <c r="AA14" s="1"/>
      <c r="AB14" s="1"/>
      <c r="AC14" s="64"/>
      <c r="AD14" s="1"/>
      <c r="AE14" s="51"/>
      <c r="AF14" s="52"/>
    </row>
    <row r="15" ht="15.75" customHeight="1">
      <c r="A15" s="35"/>
      <c r="B15" s="46" t="s">
        <v>73</v>
      </c>
      <c r="C15" s="1"/>
      <c r="D15" s="1"/>
      <c r="E15" s="64"/>
      <c r="F15" s="54">
        <v>0.0</v>
      </c>
      <c r="G15" s="51">
        <f t="shared" ref="G15:G17" si="13">-F15*$G$13</f>
        <v>0</v>
      </c>
      <c r="H15" s="52">
        <f>-$H$13*C96</f>
        <v>-32871.42</v>
      </c>
      <c r="I15" s="35"/>
      <c r="J15" s="46" t="s">
        <v>73</v>
      </c>
      <c r="K15" s="1"/>
      <c r="L15" s="1"/>
      <c r="M15" s="64"/>
      <c r="N15" s="54">
        <v>0.0</v>
      </c>
      <c r="O15" s="51">
        <f t="shared" ref="O15:O17" si="14">-N15*$O$13</f>
        <v>0</v>
      </c>
      <c r="P15" s="52">
        <f>-P13*$C$96</f>
        <v>-43738.95</v>
      </c>
      <c r="Q15" s="35"/>
      <c r="R15" s="46" t="s">
        <v>73</v>
      </c>
      <c r="S15" s="1"/>
      <c r="T15" s="1"/>
      <c r="U15" s="64"/>
      <c r="V15" s="54">
        <v>0.0</v>
      </c>
      <c r="W15" s="51">
        <f t="shared" ref="W15:W17" si="15">-V15*$W$13</f>
        <v>0</v>
      </c>
      <c r="X15" s="52">
        <f>-X13*$C$96</f>
        <v>-57270.06</v>
      </c>
      <c r="Y15" s="35"/>
      <c r="Z15" s="46" t="s">
        <v>73</v>
      </c>
      <c r="AA15" s="1"/>
      <c r="AB15" s="1"/>
      <c r="AC15" s="64"/>
      <c r="AD15" s="54">
        <v>0.02</v>
      </c>
      <c r="AE15" s="51">
        <f t="shared" ref="AE15:AE17" si="16">-AD15*$AE$13</f>
        <v>-16402.56</v>
      </c>
      <c r="AF15" s="52">
        <f>-AF13*$C$96</f>
        <v>-42236.592</v>
      </c>
    </row>
    <row r="16" ht="15.75" customHeight="1">
      <c r="A16" s="35"/>
      <c r="B16" s="46" t="s">
        <v>74</v>
      </c>
      <c r="C16" s="1"/>
      <c r="D16" s="1"/>
      <c r="E16" s="64"/>
      <c r="F16" s="54">
        <v>0.01</v>
      </c>
      <c r="G16" s="51">
        <f t="shared" si="13"/>
        <v>-6382.8</v>
      </c>
      <c r="H16" s="52">
        <f t="shared" ref="H16:H17" si="17">-$H$13*F16</f>
        <v>-6574.284</v>
      </c>
      <c r="I16" s="35"/>
      <c r="J16" s="46" t="s">
        <v>74</v>
      </c>
      <c r="K16" s="1"/>
      <c r="L16" s="1"/>
      <c r="M16" s="64"/>
      <c r="N16" s="54">
        <v>0.01</v>
      </c>
      <c r="O16" s="51">
        <f t="shared" si="14"/>
        <v>-8493</v>
      </c>
      <c r="P16" s="52">
        <f t="shared" ref="P16:P17" si="18">-$P$13*N16</f>
        <v>-8747.79</v>
      </c>
      <c r="Q16" s="35"/>
      <c r="R16" s="46" t="s">
        <v>74</v>
      </c>
      <c r="S16" s="1"/>
      <c r="T16" s="1"/>
      <c r="U16" s="64"/>
      <c r="V16" s="54">
        <v>0.01</v>
      </c>
      <c r="W16" s="51">
        <f t="shared" si="15"/>
        <v>-11120.4</v>
      </c>
      <c r="X16" s="52">
        <f t="shared" ref="X16:X17" si="19">-$X$13*V16</f>
        <v>-11454.012</v>
      </c>
      <c r="Y16" s="35"/>
      <c r="Z16" s="46" t="s">
        <v>74</v>
      </c>
      <c r="AA16" s="1"/>
      <c r="AB16" s="1"/>
      <c r="AC16" s="64"/>
      <c r="AD16" s="54">
        <v>0.01</v>
      </c>
      <c r="AE16" s="51">
        <f t="shared" si="16"/>
        <v>-8201.28</v>
      </c>
      <c r="AF16" s="52">
        <f t="shared" ref="AF16:AF17" si="20">-$AF$13*AD16</f>
        <v>-8447.3184</v>
      </c>
    </row>
    <row r="17" ht="15.75" customHeight="1">
      <c r="A17" s="35"/>
      <c r="B17" s="46" t="s">
        <v>75</v>
      </c>
      <c r="C17" s="1"/>
      <c r="D17" s="1"/>
      <c r="E17" s="64"/>
      <c r="F17" s="54">
        <v>0.01</v>
      </c>
      <c r="G17" s="51">
        <f t="shared" si="13"/>
        <v>-6382.8</v>
      </c>
      <c r="H17" s="52">
        <f t="shared" si="17"/>
        <v>-6574.284</v>
      </c>
      <c r="I17" s="35"/>
      <c r="J17" s="46" t="s">
        <v>75</v>
      </c>
      <c r="K17" s="1"/>
      <c r="L17" s="1"/>
      <c r="M17" s="64"/>
      <c r="N17" s="54">
        <v>0.01</v>
      </c>
      <c r="O17" s="51">
        <f t="shared" si="14"/>
        <v>-8493</v>
      </c>
      <c r="P17" s="52">
        <f t="shared" si="18"/>
        <v>-8747.79</v>
      </c>
      <c r="Q17" s="35"/>
      <c r="R17" s="46" t="s">
        <v>75</v>
      </c>
      <c r="S17" s="1"/>
      <c r="T17" s="1"/>
      <c r="U17" s="64"/>
      <c r="V17" s="54">
        <v>0.01</v>
      </c>
      <c r="W17" s="51">
        <f t="shared" si="15"/>
        <v>-11120.4</v>
      </c>
      <c r="X17" s="52">
        <f t="shared" si="19"/>
        <v>-11454.012</v>
      </c>
      <c r="Y17" s="35"/>
      <c r="Z17" s="46" t="s">
        <v>75</v>
      </c>
      <c r="AA17" s="1"/>
      <c r="AB17" s="1"/>
      <c r="AC17" s="64"/>
      <c r="AD17" s="54">
        <v>0.01</v>
      </c>
      <c r="AE17" s="51">
        <f t="shared" si="16"/>
        <v>-8201.28</v>
      </c>
      <c r="AF17" s="52">
        <f t="shared" si="20"/>
        <v>-8447.3184</v>
      </c>
    </row>
    <row r="18" ht="15.75" customHeight="1">
      <c r="A18" s="35"/>
      <c r="B18" s="46"/>
      <c r="C18" s="1"/>
      <c r="D18" s="1"/>
      <c r="E18" s="64"/>
      <c r="F18" s="1"/>
      <c r="G18" s="51"/>
      <c r="H18" s="52"/>
      <c r="I18" s="35"/>
      <c r="J18" s="46"/>
      <c r="K18" s="1"/>
      <c r="L18" s="1"/>
      <c r="M18" s="64"/>
      <c r="N18" s="1"/>
      <c r="O18" s="51"/>
      <c r="P18" s="52"/>
      <c r="Q18" s="35"/>
      <c r="R18" s="46"/>
      <c r="S18" s="1"/>
      <c r="T18" s="1"/>
      <c r="U18" s="64"/>
      <c r="V18" s="1"/>
      <c r="W18" s="51"/>
      <c r="X18" s="52"/>
      <c r="Y18" s="35"/>
      <c r="Z18" s="46"/>
      <c r="AA18" s="1"/>
      <c r="AB18" s="1"/>
      <c r="AC18" s="64"/>
      <c r="AD18" s="1"/>
      <c r="AE18" s="51"/>
      <c r="AF18" s="52"/>
    </row>
    <row r="19" ht="15.75" customHeight="1">
      <c r="A19" s="35"/>
      <c r="B19" s="65" t="s">
        <v>76</v>
      </c>
      <c r="C19" s="66"/>
      <c r="D19" s="66"/>
      <c r="E19" s="66"/>
      <c r="F19" s="66"/>
      <c r="G19" s="67">
        <f t="shared" ref="G19:H19" si="21">G13+SUM(G15:G17)</f>
        <v>625514.4</v>
      </c>
      <c r="H19" s="68">
        <f t="shared" si="21"/>
        <v>611408.412</v>
      </c>
      <c r="I19" s="35"/>
      <c r="J19" s="65" t="s">
        <v>76</v>
      </c>
      <c r="K19" s="66"/>
      <c r="L19" s="66"/>
      <c r="M19" s="66"/>
      <c r="N19" s="66"/>
      <c r="O19" s="67">
        <f t="shared" ref="O19:P19" si="22">O13+SUM(O15:O17)</f>
        <v>832314</v>
      </c>
      <c r="P19" s="68">
        <f t="shared" si="22"/>
        <v>813544.47</v>
      </c>
      <c r="Q19" s="35"/>
      <c r="R19" s="65" t="s">
        <v>76</v>
      </c>
      <c r="S19" s="66"/>
      <c r="T19" s="66"/>
      <c r="U19" s="66"/>
      <c r="V19" s="66"/>
      <c r="W19" s="67">
        <f t="shared" ref="W19:X19" si="23">W13+SUM(W15:W17)</f>
        <v>1089799.2</v>
      </c>
      <c r="X19" s="68">
        <f t="shared" si="23"/>
        <v>1065223.116</v>
      </c>
      <c r="Y19" s="35"/>
      <c r="Z19" s="65" t="s">
        <v>76</v>
      </c>
      <c r="AA19" s="66"/>
      <c r="AB19" s="66"/>
      <c r="AC19" s="66"/>
      <c r="AD19" s="66"/>
      <c r="AE19" s="67">
        <f t="shared" ref="AE19:AF19" si="24">AE13+SUM(AE15:AE17)</f>
        <v>787322.88</v>
      </c>
      <c r="AF19" s="68">
        <f t="shared" si="24"/>
        <v>785600.6112</v>
      </c>
    </row>
    <row r="20" ht="15.75" customHeight="1">
      <c r="A20" s="35"/>
      <c r="B20" s="46" t="s">
        <v>77</v>
      </c>
      <c r="C20" s="1"/>
      <c r="D20" s="1"/>
      <c r="E20" s="1"/>
      <c r="F20" s="1"/>
      <c r="G20" s="51">
        <v>19927.0</v>
      </c>
      <c r="H20" s="68">
        <f>G20*(1+$C$97)</f>
        <v>20524.81</v>
      </c>
      <c r="I20" s="35"/>
      <c r="J20" s="46" t="s">
        <v>78</v>
      </c>
      <c r="K20" s="1"/>
      <c r="L20" s="1"/>
      <c r="M20" s="1"/>
      <c r="N20" s="1"/>
      <c r="O20" s="51">
        <v>56668.0</v>
      </c>
      <c r="P20" s="68">
        <f>O20*(1+$C$97)</f>
        <v>58368.04</v>
      </c>
      <c r="Q20" s="35"/>
      <c r="R20" s="46" t="s">
        <v>78</v>
      </c>
      <c r="S20" s="1"/>
      <c r="T20" s="1"/>
      <c r="U20" s="1"/>
      <c r="V20" s="1"/>
      <c r="W20" s="51">
        <v>744.0</v>
      </c>
      <c r="X20" s="68">
        <f>W20*(1+$C$97)</f>
        <v>766.32</v>
      </c>
      <c r="Y20" s="35"/>
      <c r="Z20" s="46" t="s">
        <v>78</v>
      </c>
      <c r="AA20" s="1"/>
      <c r="AB20" s="1"/>
      <c r="AC20" s="1"/>
      <c r="AD20" s="1"/>
      <c r="AE20" s="51">
        <v>10125.0</v>
      </c>
      <c r="AF20" s="68">
        <f>AE20*(1+$C$97)</f>
        <v>10428.75</v>
      </c>
    </row>
    <row r="21" ht="15.75" customHeight="1">
      <c r="A21" s="35"/>
      <c r="B21" s="46" t="s">
        <v>79</v>
      </c>
      <c r="C21" s="1"/>
      <c r="D21" s="1"/>
      <c r="E21" s="1"/>
      <c r="F21" s="1"/>
      <c r="G21" s="51">
        <v>26042.25</v>
      </c>
      <c r="H21" s="52">
        <f>H29*(1+E22)</f>
        <v>25136.29819</v>
      </c>
      <c r="I21" s="35"/>
      <c r="J21" s="46" t="str">
        <f t="shared" ref="J21:J22" si="25">B21</f>
        <v>Utility Reimburshment (Electricity, Water, Gas, Cable &amp; Internet)</v>
      </c>
      <c r="K21" s="1"/>
      <c r="L21" s="1"/>
      <c r="M21" s="1"/>
      <c r="N21" s="1"/>
      <c r="O21" s="51">
        <v>27752.76</v>
      </c>
      <c r="P21" s="52">
        <f>P29*(1+M22)</f>
        <v>32873.14422</v>
      </c>
      <c r="Q21" s="35"/>
      <c r="R21" s="46" t="str">
        <f t="shared" ref="R21:R22" si="27">J21</f>
        <v>Utility Reimburshment (Electricity, Water, Gas, Cable &amp; Internet)</v>
      </c>
      <c r="S21" s="1"/>
      <c r="T21" s="1"/>
      <c r="U21" s="1"/>
      <c r="V21" s="1"/>
      <c r="W21" s="51">
        <v>166320.0</v>
      </c>
      <c r="X21" s="52">
        <f>X29*(1+U22)</f>
        <v>92335.57982</v>
      </c>
      <c r="Y21" s="35"/>
      <c r="Z21" s="46" t="str">
        <f t="shared" ref="Z21:Z22" si="28">R21</f>
        <v>Utility Reimburshment (Electricity, Water, Gas, Cable &amp; Internet)</v>
      </c>
      <c r="AA21" s="1"/>
      <c r="AB21" s="1"/>
      <c r="AC21" s="1"/>
      <c r="AD21" s="1"/>
      <c r="AE21" s="51">
        <v>27600.0</v>
      </c>
      <c r="AF21" s="52">
        <f>AF29*(1+AB22)</f>
        <v>4504.55874</v>
      </c>
    </row>
    <row r="22" ht="15.75" customHeight="1">
      <c r="A22" s="35"/>
      <c r="B22" s="46" t="s">
        <v>80</v>
      </c>
      <c r="C22" s="1"/>
      <c r="D22" s="8"/>
      <c r="E22" s="54">
        <v>0.15</v>
      </c>
      <c r="F22" s="69">
        <v>0.0</v>
      </c>
      <c r="G22" s="67"/>
      <c r="H22" s="68"/>
      <c r="I22" s="35"/>
      <c r="J22" s="46" t="str">
        <f t="shared" si="25"/>
        <v>Utility Buyback Premium</v>
      </c>
      <c r="K22" s="1"/>
      <c r="L22" s="8"/>
      <c r="M22" s="54">
        <f t="shared" ref="M22:N22" si="26">E22</f>
        <v>0.15</v>
      </c>
      <c r="N22" s="69">
        <f t="shared" si="26"/>
        <v>0</v>
      </c>
      <c r="O22" s="67"/>
      <c r="P22" s="68"/>
      <c r="Q22" s="35"/>
      <c r="R22" s="46" t="str">
        <f t="shared" si="27"/>
        <v>Utility Buyback Premium</v>
      </c>
      <c r="S22" s="1"/>
      <c r="T22" s="8"/>
      <c r="U22" s="54">
        <v>0.1</v>
      </c>
      <c r="V22" s="69">
        <f>N22</f>
        <v>0</v>
      </c>
      <c r="W22" s="67"/>
      <c r="X22" s="68"/>
      <c r="Y22" s="35"/>
      <c r="Z22" s="46" t="str">
        <f t="shared" si="28"/>
        <v>Utility Buyback Premium</v>
      </c>
      <c r="AA22" s="1"/>
      <c r="AB22" s="70">
        <f>U22</f>
        <v>0.1</v>
      </c>
      <c r="AC22" s="71"/>
      <c r="AD22" s="69">
        <f>V22</f>
        <v>0</v>
      </c>
      <c r="AE22" s="67"/>
      <c r="AF22" s="68"/>
    </row>
    <row r="23" ht="15.75" customHeight="1">
      <c r="A23" s="35"/>
      <c r="B23" s="42" t="s">
        <v>81</v>
      </c>
      <c r="C23" s="43"/>
      <c r="D23" s="43"/>
      <c r="E23" s="43"/>
      <c r="F23" s="43"/>
      <c r="G23" s="72">
        <f t="shared" ref="G23:H23" si="29">SUM(G19:G22)</f>
        <v>671483.65</v>
      </c>
      <c r="H23" s="73">
        <f t="shared" si="29"/>
        <v>657069.5202</v>
      </c>
      <c r="I23" s="35"/>
      <c r="J23" s="42" t="s">
        <v>81</v>
      </c>
      <c r="K23" s="43"/>
      <c r="L23" s="43"/>
      <c r="M23" s="43"/>
      <c r="N23" s="43"/>
      <c r="O23" s="72">
        <f t="shared" ref="O23:P23" si="30">SUM(O19:O21)</f>
        <v>916734.76</v>
      </c>
      <c r="P23" s="73">
        <f t="shared" si="30"/>
        <v>904785.6542</v>
      </c>
      <c r="Q23" s="35"/>
      <c r="R23" s="42" t="s">
        <v>81</v>
      </c>
      <c r="S23" s="43"/>
      <c r="T23" s="43"/>
      <c r="U23" s="43"/>
      <c r="V23" s="43"/>
      <c r="W23" s="72">
        <f t="shared" ref="W23:X23" si="31">SUM(W19:W21)</f>
        <v>1256863.2</v>
      </c>
      <c r="X23" s="73">
        <f t="shared" si="31"/>
        <v>1158325.016</v>
      </c>
      <c r="Y23" s="35"/>
      <c r="Z23" s="42" t="s">
        <v>81</v>
      </c>
      <c r="AA23" s="43"/>
      <c r="AB23" s="43"/>
      <c r="AC23" s="43"/>
      <c r="AD23" s="43"/>
      <c r="AE23" s="72">
        <f t="shared" ref="AE23:AF23" si="32">SUM(AE19:AE21)</f>
        <v>825047.88</v>
      </c>
      <c r="AF23" s="73">
        <f t="shared" si="32"/>
        <v>800533.9199</v>
      </c>
    </row>
    <row r="24" ht="15.75" customHeight="1">
      <c r="A24" s="35"/>
      <c r="B24" s="46"/>
      <c r="C24" s="1"/>
      <c r="D24" s="1"/>
      <c r="E24" s="1"/>
      <c r="F24" s="1"/>
      <c r="G24" s="67"/>
      <c r="H24" s="68"/>
      <c r="I24" s="35"/>
      <c r="J24" s="46"/>
      <c r="K24" s="1"/>
      <c r="L24" s="1"/>
      <c r="M24" s="1"/>
      <c r="N24" s="1"/>
      <c r="O24" s="67"/>
      <c r="P24" s="68"/>
      <c r="Q24" s="35"/>
      <c r="R24" s="46"/>
      <c r="S24" s="1"/>
      <c r="T24" s="1"/>
      <c r="U24" s="1"/>
      <c r="V24" s="1"/>
      <c r="W24" s="67"/>
      <c r="X24" s="68"/>
      <c r="Y24" s="35"/>
      <c r="Z24" s="46"/>
      <c r="AA24" s="1"/>
      <c r="AB24" s="1"/>
      <c r="AC24" s="1"/>
      <c r="AD24" s="1"/>
      <c r="AE24" s="67"/>
      <c r="AF24" s="68"/>
    </row>
    <row r="25" ht="15.75" customHeight="1">
      <c r="A25" s="35"/>
      <c r="B25" s="74" t="s">
        <v>82</v>
      </c>
      <c r="C25" s="1"/>
      <c r="D25" s="1"/>
      <c r="E25" s="1"/>
      <c r="F25" s="1"/>
      <c r="G25" s="51"/>
      <c r="H25" s="52"/>
      <c r="I25" s="35"/>
      <c r="J25" s="74" t="s">
        <v>82</v>
      </c>
      <c r="K25" s="1"/>
      <c r="L25" s="1"/>
      <c r="M25" s="1"/>
      <c r="N25" s="1"/>
      <c r="O25" s="51"/>
      <c r="P25" s="52"/>
      <c r="Q25" s="35"/>
      <c r="R25" s="74" t="s">
        <v>82</v>
      </c>
      <c r="S25" s="1"/>
      <c r="T25" s="1"/>
      <c r="U25" s="1"/>
      <c r="V25" s="1"/>
      <c r="W25" s="51"/>
      <c r="X25" s="52"/>
      <c r="Y25" s="35"/>
      <c r="Z25" s="74" t="s">
        <v>82</v>
      </c>
      <c r="AA25" s="1"/>
      <c r="AB25" s="1"/>
      <c r="AC25" s="1"/>
      <c r="AD25" s="1"/>
      <c r="AE25" s="51"/>
      <c r="AF25" s="52"/>
    </row>
    <row r="26" ht="15.75" customHeight="1">
      <c r="A26" s="35"/>
      <c r="B26" s="46" t="s">
        <v>83</v>
      </c>
      <c r="C26" s="1"/>
      <c r="D26" s="1"/>
      <c r="E26" s="1"/>
      <c r="F26" s="54">
        <v>0.02</v>
      </c>
      <c r="G26" s="51">
        <f>F26*G23</f>
        <v>13429.673</v>
      </c>
      <c r="H26" s="52">
        <f>$F$26*H23</f>
        <v>13141.3904</v>
      </c>
      <c r="I26" s="35"/>
      <c r="J26" s="46" t="s">
        <v>83</v>
      </c>
      <c r="K26" s="1"/>
      <c r="L26" s="1"/>
      <c r="M26" s="1"/>
      <c r="N26" s="54">
        <v>0.02</v>
      </c>
      <c r="O26" s="51">
        <f>N26*O23</f>
        <v>18334.6952</v>
      </c>
      <c r="P26" s="52">
        <f>N26*P23</f>
        <v>18095.71308</v>
      </c>
      <c r="Q26" s="35"/>
      <c r="R26" s="46" t="s">
        <v>83</v>
      </c>
      <c r="S26" s="1"/>
      <c r="T26" s="1"/>
      <c r="U26" s="1"/>
      <c r="V26" s="54">
        <v>0.02</v>
      </c>
      <c r="W26" s="51">
        <f>V26*W23</f>
        <v>25137.264</v>
      </c>
      <c r="X26" s="52">
        <f>V26*X23</f>
        <v>23166.50032</v>
      </c>
      <c r="Y26" s="35"/>
      <c r="Z26" s="46" t="s">
        <v>83</v>
      </c>
      <c r="AA26" s="1"/>
      <c r="AB26" s="1"/>
      <c r="AC26" s="1"/>
      <c r="AD26" s="54">
        <v>0.02</v>
      </c>
      <c r="AE26" s="51">
        <f>AD26*AE23</f>
        <v>16500.9576</v>
      </c>
      <c r="AF26" s="52">
        <f>AD26*AF23</f>
        <v>16010.6784</v>
      </c>
    </row>
    <row r="27" ht="15.75" customHeight="1">
      <c r="A27" s="35"/>
      <c r="B27" s="46" t="s">
        <v>84</v>
      </c>
      <c r="C27" s="1"/>
      <c r="D27" s="1"/>
      <c r="E27" s="1"/>
      <c r="F27" s="54">
        <v>0.08</v>
      </c>
      <c r="G27" s="51">
        <f>F27*G23</f>
        <v>53718.692</v>
      </c>
      <c r="H27" s="52">
        <f>$F$27*H23</f>
        <v>52565.56162</v>
      </c>
      <c r="I27" s="35"/>
      <c r="J27" s="46" t="s">
        <v>84</v>
      </c>
      <c r="K27" s="1"/>
      <c r="L27" s="1"/>
      <c r="M27" s="1"/>
      <c r="N27" s="54">
        <v>0.08</v>
      </c>
      <c r="O27" s="51">
        <f>N27*O23</f>
        <v>73338.7808</v>
      </c>
      <c r="P27" s="52">
        <f>N27*P23</f>
        <v>72382.85234</v>
      </c>
      <c r="Q27" s="35"/>
      <c r="R27" s="46" t="s">
        <v>84</v>
      </c>
      <c r="S27" s="1"/>
      <c r="T27" s="1"/>
      <c r="U27" s="1"/>
      <c r="V27" s="54">
        <v>0.08</v>
      </c>
      <c r="W27" s="51">
        <f>V27*W23</f>
        <v>100549.056</v>
      </c>
      <c r="X27" s="52">
        <f>V27*X23</f>
        <v>92666.00127</v>
      </c>
      <c r="Y27" s="35"/>
      <c r="Z27" s="46" t="s">
        <v>84</v>
      </c>
      <c r="AA27" s="1"/>
      <c r="AB27" s="1"/>
      <c r="AC27" s="1"/>
      <c r="AD27" s="54">
        <v>0.08</v>
      </c>
      <c r="AE27" s="51">
        <f>AD27*AE23</f>
        <v>66003.8304</v>
      </c>
      <c r="AF27" s="52">
        <f>AD27*AF23</f>
        <v>64042.7136</v>
      </c>
    </row>
    <row r="28" ht="15.75" customHeight="1">
      <c r="A28" s="35"/>
      <c r="B28" s="46" t="s">
        <v>85</v>
      </c>
      <c r="C28" s="1"/>
      <c r="D28" s="1"/>
      <c r="E28" s="1"/>
      <c r="F28" s="1"/>
      <c r="G28" s="51">
        <v>7407.0</v>
      </c>
      <c r="H28" s="52">
        <f t="shared" ref="H28:H30" si="33">G28*(1+$C$99)</f>
        <v>7629.21</v>
      </c>
      <c r="I28" s="35"/>
      <c r="J28" s="46" t="s">
        <v>85</v>
      </c>
      <c r="K28" s="1"/>
      <c r="L28" s="1"/>
      <c r="M28" s="1"/>
      <c r="N28" s="1"/>
      <c r="O28" s="51">
        <v>8592.0</v>
      </c>
      <c r="P28" s="52">
        <f t="shared" ref="P28:P30" si="34">O28*(1+$C$99)</f>
        <v>8849.76</v>
      </c>
      <c r="Q28" s="35"/>
      <c r="R28" s="46" t="s">
        <v>85</v>
      </c>
      <c r="S28" s="1"/>
      <c r="T28" s="1"/>
      <c r="U28" s="1"/>
      <c r="V28" s="1"/>
      <c r="W28" s="51">
        <v>12401.0</v>
      </c>
      <c r="X28" s="52">
        <f t="shared" ref="X28:X30" si="35">W28*(1+$C$99)</f>
        <v>12773.03</v>
      </c>
      <c r="Y28" s="35"/>
      <c r="Z28" s="46" t="s">
        <v>85</v>
      </c>
      <c r="AA28" s="1"/>
      <c r="AB28" s="1"/>
      <c r="AC28" s="1"/>
      <c r="AD28" s="1"/>
      <c r="AE28" s="51">
        <v>5272.4</v>
      </c>
      <c r="AF28" s="52">
        <f t="shared" ref="AF28:AF30" si="36">AE28*(1+$C$99)</f>
        <v>5430.572</v>
      </c>
    </row>
    <row r="29" ht="15.75" customHeight="1">
      <c r="A29" s="35"/>
      <c r="B29" s="46" t="s">
        <v>86</v>
      </c>
      <c r="C29" s="1"/>
      <c r="D29" s="1"/>
      <c r="E29" s="1"/>
      <c r="F29" s="1"/>
      <c r="G29" s="51">
        <v>21221.02</v>
      </c>
      <c r="H29" s="52">
        <f t="shared" si="33"/>
        <v>21857.6506</v>
      </c>
      <c r="I29" s="35"/>
      <c r="J29" s="46" t="s">
        <v>87</v>
      </c>
      <c r="K29" s="1"/>
      <c r="L29" s="1"/>
      <c r="M29" s="1"/>
      <c r="N29" s="1"/>
      <c r="O29" s="51">
        <v>27752.76</v>
      </c>
      <c r="P29" s="52">
        <f t="shared" si="34"/>
        <v>28585.3428</v>
      </c>
      <c r="Q29" s="35"/>
      <c r="R29" s="46" t="s">
        <v>87</v>
      </c>
      <c r="S29" s="1"/>
      <c r="T29" s="1"/>
      <c r="U29" s="1"/>
      <c r="V29" s="1"/>
      <c r="W29" s="51">
        <v>81496.54</v>
      </c>
      <c r="X29" s="52">
        <f t="shared" si="35"/>
        <v>83941.4362</v>
      </c>
      <c r="Y29" s="35"/>
      <c r="Z29" s="46" t="s">
        <v>87</v>
      </c>
      <c r="AA29" s="1"/>
      <c r="AB29" s="1"/>
      <c r="AC29" s="1"/>
      <c r="AD29" s="1"/>
      <c r="AE29" s="51">
        <v>3975.78</v>
      </c>
      <c r="AF29" s="52">
        <f t="shared" si="36"/>
        <v>4095.0534</v>
      </c>
    </row>
    <row r="30" ht="15.75" customHeight="1">
      <c r="A30" s="35"/>
      <c r="B30" s="46" t="s">
        <v>88</v>
      </c>
      <c r="C30" s="1"/>
      <c r="D30" s="1"/>
      <c r="E30" s="1"/>
      <c r="F30" s="1"/>
      <c r="G30" s="51">
        <v>5406.93</v>
      </c>
      <c r="H30" s="52">
        <f t="shared" si="33"/>
        <v>5569.1379</v>
      </c>
      <c r="I30" s="35"/>
      <c r="J30" s="46" t="s">
        <v>88</v>
      </c>
      <c r="K30" s="1"/>
      <c r="L30" s="1"/>
      <c r="M30" s="1"/>
      <c r="N30" s="1"/>
      <c r="O30" s="51">
        <v>9286.09</v>
      </c>
      <c r="P30" s="52">
        <f t="shared" si="34"/>
        <v>9564.6727</v>
      </c>
      <c r="Q30" s="35"/>
      <c r="R30" s="46" t="s">
        <v>88</v>
      </c>
      <c r="S30" s="1"/>
      <c r="T30" s="1"/>
      <c r="U30" s="1"/>
      <c r="V30" s="1"/>
      <c r="W30" s="51">
        <v>15728.25</v>
      </c>
      <c r="X30" s="52">
        <f t="shared" si="35"/>
        <v>16200.0975</v>
      </c>
      <c r="Y30" s="35"/>
      <c r="Z30" s="46" t="s">
        <v>88</v>
      </c>
      <c r="AA30" s="1"/>
      <c r="AB30" s="1"/>
      <c r="AC30" s="1"/>
      <c r="AD30" s="1"/>
      <c r="AE30" s="51">
        <v>6767.06</v>
      </c>
      <c r="AF30" s="52">
        <f t="shared" si="36"/>
        <v>6970.0718</v>
      </c>
    </row>
    <row r="31" ht="15.75" customHeight="1">
      <c r="A31" s="35"/>
      <c r="B31" s="46" t="s">
        <v>89</v>
      </c>
      <c r="C31" s="1"/>
      <c r="D31" s="1"/>
      <c r="E31" s="1"/>
      <c r="F31" s="54">
        <v>0.03</v>
      </c>
      <c r="G31" s="51">
        <v>60146.06132260184</v>
      </c>
      <c r="H31" s="52">
        <f>$F$31*H19</f>
        <v>18342.25236</v>
      </c>
      <c r="I31" s="35"/>
      <c r="J31" s="46" t="s">
        <v>89</v>
      </c>
      <c r="K31" s="1"/>
      <c r="L31" s="1"/>
      <c r="M31" s="1"/>
      <c r="N31" s="54">
        <v>0.03</v>
      </c>
      <c r="O31" s="51">
        <v>85404.9962676907</v>
      </c>
      <c r="P31" s="52">
        <f>$N$31*P19</f>
        <v>24406.3341</v>
      </c>
      <c r="Q31" s="35"/>
      <c r="R31" s="46" t="s">
        <v>89</v>
      </c>
      <c r="S31" s="1"/>
      <c r="T31" s="1"/>
      <c r="U31" s="1"/>
      <c r="V31" s="54">
        <v>0.03</v>
      </c>
      <c r="W31" s="51">
        <v>119450.516887427</v>
      </c>
      <c r="X31" s="52">
        <f>$V$31*X19</f>
        <v>31956.69348</v>
      </c>
      <c r="Y31" s="35"/>
      <c r="Z31" s="46" t="s">
        <v>89</v>
      </c>
      <c r="AA31" s="1"/>
      <c r="AB31" s="1"/>
      <c r="AC31" s="1"/>
      <c r="AD31" s="54">
        <v>0.03</v>
      </c>
      <c r="AE31" s="51">
        <v>70463.52357961034</v>
      </c>
      <c r="AF31" s="52">
        <f>$N$31*AF19</f>
        <v>23568.01834</v>
      </c>
    </row>
    <row r="32" ht="15.75" customHeight="1">
      <c r="A32" s="35"/>
      <c r="B32" s="46" t="s">
        <v>90</v>
      </c>
      <c r="C32" s="1"/>
      <c r="D32" s="1"/>
      <c r="E32" s="1"/>
      <c r="F32" s="1"/>
      <c r="G32" s="51">
        <v>4462.51</v>
      </c>
      <c r="H32" s="52">
        <f t="shared" ref="H32:H34" si="37">G32*(1+$C$99)</f>
        <v>4596.3853</v>
      </c>
      <c r="I32" s="35"/>
      <c r="J32" s="46" t="s">
        <v>90</v>
      </c>
      <c r="K32" s="1"/>
      <c r="L32" s="1"/>
      <c r="M32" s="1"/>
      <c r="N32" s="1"/>
      <c r="O32" s="51">
        <v>3649.6</v>
      </c>
      <c r="P32" s="52">
        <f t="shared" ref="P32:P34" si="38">O32*(1+$C$99)</f>
        <v>3759.088</v>
      </c>
      <c r="Q32" s="35"/>
      <c r="R32" s="46" t="s">
        <v>90</v>
      </c>
      <c r="S32" s="1"/>
      <c r="T32" s="1"/>
      <c r="U32" s="1"/>
      <c r="V32" s="1"/>
      <c r="W32" s="51">
        <v>3085.22</v>
      </c>
      <c r="X32" s="52">
        <f t="shared" ref="X32:X34" si="39">W32*(1+$C$99)</f>
        <v>3177.7766</v>
      </c>
      <c r="Y32" s="35"/>
      <c r="Z32" s="46" t="s">
        <v>90</v>
      </c>
      <c r="AA32" s="1"/>
      <c r="AB32" s="1"/>
      <c r="AC32" s="1"/>
      <c r="AD32" s="1"/>
      <c r="AE32" s="51">
        <v>3492.59</v>
      </c>
      <c r="AF32" s="52">
        <f t="shared" ref="AF32:AF34" si="40">AE32*(1+$C$99)</f>
        <v>3597.3677</v>
      </c>
    </row>
    <row r="33" ht="15.75" customHeight="1">
      <c r="A33" s="35"/>
      <c r="B33" s="46" t="s">
        <v>91</v>
      </c>
      <c r="C33" s="1"/>
      <c r="D33" s="1"/>
      <c r="E33" s="1"/>
      <c r="F33" s="54"/>
      <c r="G33" s="51">
        <v>1369.53</v>
      </c>
      <c r="H33" s="52">
        <f t="shared" si="37"/>
        <v>1410.6159</v>
      </c>
      <c r="I33" s="35"/>
      <c r="J33" s="46" t="s">
        <v>91</v>
      </c>
      <c r="K33" s="1"/>
      <c r="L33" s="1"/>
      <c r="M33" s="1"/>
      <c r="N33" s="54"/>
      <c r="O33" s="51">
        <v>1722.99</v>
      </c>
      <c r="P33" s="52">
        <f t="shared" si="38"/>
        <v>1774.6797</v>
      </c>
      <c r="Q33" s="35"/>
      <c r="R33" s="46" t="s">
        <v>91</v>
      </c>
      <c r="S33" s="1"/>
      <c r="T33" s="1"/>
      <c r="U33" s="1"/>
      <c r="V33" s="54"/>
      <c r="W33" s="51">
        <v>7092.99</v>
      </c>
      <c r="X33" s="52">
        <f t="shared" si="39"/>
        <v>7305.7797</v>
      </c>
      <c r="Y33" s="35"/>
      <c r="Z33" s="46" t="s">
        <v>91</v>
      </c>
      <c r="AA33" s="1"/>
      <c r="AB33" s="1"/>
      <c r="AC33" s="1"/>
      <c r="AD33" s="54"/>
      <c r="AE33" s="51">
        <v>1665.31</v>
      </c>
      <c r="AF33" s="52">
        <f t="shared" si="40"/>
        <v>1715.2693</v>
      </c>
    </row>
    <row r="34" ht="15.75" customHeight="1">
      <c r="A34" s="35"/>
      <c r="B34" s="46" t="s">
        <v>92</v>
      </c>
      <c r="C34" s="1"/>
      <c r="D34" s="1"/>
      <c r="E34" s="1"/>
      <c r="F34" s="1"/>
      <c r="G34" s="51">
        <v>1685.0</v>
      </c>
      <c r="H34" s="52">
        <f t="shared" si="37"/>
        <v>1735.55</v>
      </c>
      <c r="I34" s="35"/>
      <c r="J34" s="46" t="s">
        <v>92</v>
      </c>
      <c r="K34" s="1"/>
      <c r="L34" s="1"/>
      <c r="M34" s="1"/>
      <c r="N34" s="1"/>
      <c r="O34" s="51">
        <v>1535.0</v>
      </c>
      <c r="P34" s="52">
        <f t="shared" si="38"/>
        <v>1581.05</v>
      </c>
      <c r="Q34" s="35"/>
      <c r="R34" s="46" t="s">
        <v>92</v>
      </c>
      <c r="S34" s="1"/>
      <c r="T34" s="1"/>
      <c r="U34" s="1"/>
      <c r="V34" s="1"/>
      <c r="W34" s="51">
        <v>1685.0</v>
      </c>
      <c r="X34" s="52">
        <f t="shared" si="39"/>
        <v>1735.55</v>
      </c>
      <c r="Y34" s="35"/>
      <c r="Z34" s="46" t="s">
        <v>92</v>
      </c>
      <c r="AA34" s="1"/>
      <c r="AB34" s="1"/>
      <c r="AC34" s="1"/>
      <c r="AD34" s="1"/>
      <c r="AE34" s="51">
        <v>2514.08</v>
      </c>
      <c r="AF34" s="52">
        <f t="shared" si="40"/>
        <v>2589.5024</v>
      </c>
    </row>
    <row r="35" ht="15.75" customHeight="1">
      <c r="A35" s="35"/>
      <c r="B35" s="46" t="s">
        <v>93</v>
      </c>
      <c r="C35" s="1"/>
      <c r="D35" s="1"/>
      <c r="E35" s="1"/>
      <c r="F35" s="1"/>
      <c r="G35" s="51">
        <v>73741.18</v>
      </c>
      <c r="H35" s="52">
        <v>78885.11</v>
      </c>
      <c r="I35" s="35"/>
      <c r="J35" s="46" t="s">
        <v>93</v>
      </c>
      <c r="K35" s="1"/>
      <c r="L35" s="1"/>
      <c r="M35" s="1"/>
      <c r="N35" s="1"/>
      <c r="O35" s="51">
        <v>112228.68</v>
      </c>
      <c r="P35" s="52">
        <v>120057.63</v>
      </c>
      <c r="Q35" s="35"/>
      <c r="R35" s="46" t="s">
        <v>93</v>
      </c>
      <c r="S35" s="1"/>
      <c r="T35" s="1"/>
      <c r="U35" s="1"/>
      <c r="V35" s="1"/>
      <c r="W35" s="51">
        <v>113039.69840000001</v>
      </c>
      <c r="X35" s="52">
        <v>116430.88935200001</v>
      </c>
      <c r="Y35" s="35"/>
      <c r="Z35" s="46" t="s">
        <v>93</v>
      </c>
      <c r="AA35" s="1"/>
      <c r="AB35" s="1"/>
      <c r="AC35" s="1"/>
      <c r="AD35" s="1"/>
      <c r="AE35" s="51">
        <v>71066.46</v>
      </c>
      <c r="AF35" s="52">
        <v>76023.55</v>
      </c>
    </row>
    <row r="36" ht="15.75" customHeight="1">
      <c r="A36" s="35"/>
      <c r="B36" s="46" t="s">
        <v>94</v>
      </c>
      <c r="C36" s="1"/>
      <c r="D36" s="1"/>
      <c r="E36" s="1"/>
      <c r="F36" s="1"/>
      <c r="G36" s="51">
        <v>12695.14</v>
      </c>
      <c r="H36" s="52">
        <f t="shared" ref="H36:H37" si="41">G36*(1+$C$99)</f>
        <v>13075.9942</v>
      </c>
      <c r="I36" s="35"/>
      <c r="J36" s="46" t="s">
        <v>94</v>
      </c>
      <c r="K36" s="1"/>
      <c r="L36" s="1"/>
      <c r="M36" s="1"/>
      <c r="N36" s="1"/>
      <c r="O36" s="51">
        <v>19449.13</v>
      </c>
      <c r="P36" s="52">
        <f t="shared" ref="P36:P37" si="42">O36*(1+$C$99)</f>
        <v>20032.6039</v>
      </c>
      <c r="Q36" s="35"/>
      <c r="R36" s="46" t="s">
        <v>94</v>
      </c>
      <c r="S36" s="1"/>
      <c r="T36" s="1"/>
      <c r="U36" s="1"/>
      <c r="V36" s="1"/>
      <c r="W36" s="51">
        <v>35922.0</v>
      </c>
      <c r="X36" s="52">
        <f t="shared" ref="X36:X37" si="43">W36*(1+$C$99)</f>
        <v>36999.66</v>
      </c>
      <c r="Y36" s="35"/>
      <c r="Z36" s="46" t="s">
        <v>94</v>
      </c>
      <c r="AA36" s="1"/>
      <c r="AB36" s="1"/>
      <c r="AC36" s="1"/>
      <c r="AD36" s="1"/>
      <c r="AE36" s="51">
        <v>12093.05</v>
      </c>
      <c r="AF36" s="52">
        <f t="shared" ref="AF36:AF37" si="44">AE36*(1+$C$99)</f>
        <v>12455.8415</v>
      </c>
    </row>
    <row r="37" ht="15.75" customHeight="1">
      <c r="A37" s="35"/>
      <c r="B37" s="46" t="s">
        <v>95</v>
      </c>
      <c r="C37" s="1"/>
      <c r="D37" s="1"/>
      <c r="E37" s="1"/>
      <c r="F37" s="1"/>
      <c r="G37" s="51">
        <v>10453.0</v>
      </c>
      <c r="H37" s="52">
        <f t="shared" si="41"/>
        <v>10766.59</v>
      </c>
      <c r="I37" s="35"/>
      <c r="J37" s="46" t="s">
        <v>96</v>
      </c>
      <c r="K37" s="1"/>
      <c r="L37" s="1"/>
      <c r="M37" s="1"/>
      <c r="N37" s="1"/>
      <c r="O37" s="51">
        <v>6213.0</v>
      </c>
      <c r="P37" s="52">
        <f t="shared" si="42"/>
        <v>6399.39</v>
      </c>
      <c r="Q37" s="35"/>
      <c r="R37" s="46" t="s">
        <v>97</v>
      </c>
      <c r="S37" s="1"/>
      <c r="T37" s="1"/>
      <c r="U37" s="1"/>
      <c r="V37" s="1"/>
      <c r="W37" s="51">
        <v>12464.0</v>
      </c>
      <c r="X37" s="52">
        <f t="shared" si="43"/>
        <v>12837.92</v>
      </c>
      <c r="Y37" s="35"/>
      <c r="Z37" s="46" t="s">
        <v>98</v>
      </c>
      <c r="AA37" s="1"/>
      <c r="AB37" s="1"/>
      <c r="AC37" s="1"/>
      <c r="AD37" s="1"/>
      <c r="AE37" s="51">
        <v>1906.0</v>
      </c>
      <c r="AF37" s="52">
        <f t="shared" si="44"/>
        <v>1963.18</v>
      </c>
    </row>
    <row r="38" ht="15.75" customHeight="1">
      <c r="A38" s="35"/>
      <c r="B38" s="65" t="s">
        <v>99</v>
      </c>
      <c r="C38" s="66"/>
      <c r="D38" s="66"/>
      <c r="E38" s="66"/>
      <c r="F38" s="66"/>
      <c r="G38" s="67">
        <f t="shared" ref="G38:H38" si="45">SUM(G26:G37)</f>
        <v>265735.7363</v>
      </c>
      <c r="H38" s="68">
        <f t="shared" si="45"/>
        <v>229575.4483</v>
      </c>
      <c r="I38" s="35"/>
      <c r="J38" s="65" t="s">
        <v>99</v>
      </c>
      <c r="K38" s="66"/>
      <c r="L38" s="66"/>
      <c r="M38" s="66"/>
      <c r="N38" s="66"/>
      <c r="O38" s="67">
        <f t="shared" ref="O38:P38" si="46">SUM(O26:O37)</f>
        <v>367507.7223</v>
      </c>
      <c r="P38" s="68">
        <f t="shared" si="46"/>
        <v>315489.1166</v>
      </c>
      <c r="Q38" s="35"/>
      <c r="R38" s="65" t="s">
        <v>99</v>
      </c>
      <c r="S38" s="66"/>
      <c r="T38" s="66"/>
      <c r="U38" s="66"/>
      <c r="V38" s="66"/>
      <c r="W38" s="67">
        <f t="shared" ref="W38:X38" si="47">SUM(W26:W37)</f>
        <v>528051.5353</v>
      </c>
      <c r="X38" s="68">
        <f t="shared" si="47"/>
        <v>439191.3344</v>
      </c>
      <c r="Y38" s="35"/>
      <c r="Z38" s="65" t="s">
        <v>99</v>
      </c>
      <c r="AA38" s="66"/>
      <c r="AB38" s="66"/>
      <c r="AC38" s="66"/>
      <c r="AD38" s="66"/>
      <c r="AE38" s="67">
        <f t="shared" ref="AE38:AF38" si="48">SUM(AE26:AE37)</f>
        <v>261721.0416</v>
      </c>
      <c r="AF38" s="68">
        <f t="shared" si="48"/>
        <v>218461.8184</v>
      </c>
    </row>
    <row r="39" ht="15.75" customHeight="1">
      <c r="A39" s="35"/>
      <c r="B39" s="46"/>
      <c r="C39" s="1"/>
      <c r="D39" s="1"/>
      <c r="E39" s="1"/>
      <c r="F39" s="1"/>
      <c r="G39" s="75"/>
      <c r="H39" s="52"/>
      <c r="I39" s="35"/>
      <c r="J39" s="46"/>
      <c r="K39" s="1"/>
      <c r="L39" s="1"/>
      <c r="M39" s="1"/>
      <c r="N39" s="1"/>
      <c r="O39" s="51"/>
      <c r="P39" s="52"/>
      <c r="Q39" s="35"/>
      <c r="R39" s="46"/>
      <c r="S39" s="1"/>
      <c r="T39" s="1"/>
      <c r="U39" s="1"/>
      <c r="V39" s="1"/>
      <c r="W39" s="51"/>
      <c r="X39" s="52"/>
      <c r="Y39" s="35"/>
      <c r="Z39" s="46"/>
      <c r="AA39" s="1"/>
      <c r="AB39" s="1"/>
      <c r="AC39" s="1"/>
      <c r="AD39" s="1"/>
      <c r="AE39" s="51"/>
      <c r="AF39" s="52"/>
    </row>
    <row r="40" ht="15.75" customHeight="1">
      <c r="A40" s="35"/>
      <c r="B40" s="76" t="s">
        <v>100</v>
      </c>
      <c r="C40" s="77"/>
      <c r="D40" s="77"/>
      <c r="E40" s="77"/>
      <c r="F40" s="77"/>
      <c r="G40" s="78">
        <f t="shared" ref="G40:H40" si="49">G23-G38</f>
        <v>405747.9137</v>
      </c>
      <c r="H40" s="79">
        <f t="shared" si="49"/>
        <v>427494.0719</v>
      </c>
      <c r="I40" s="35"/>
      <c r="J40" s="76" t="s">
        <v>100</v>
      </c>
      <c r="K40" s="77"/>
      <c r="L40" s="77"/>
      <c r="M40" s="77"/>
      <c r="N40" s="77"/>
      <c r="O40" s="78">
        <f t="shared" ref="O40:P40" si="50">O23-O38</f>
        <v>549227.0377</v>
      </c>
      <c r="P40" s="79">
        <f t="shared" si="50"/>
        <v>589296.5376</v>
      </c>
      <c r="Q40" s="35"/>
      <c r="R40" s="76" t="s">
        <v>100</v>
      </c>
      <c r="S40" s="77"/>
      <c r="T40" s="77"/>
      <c r="U40" s="77"/>
      <c r="V40" s="77"/>
      <c r="W40" s="78">
        <f t="shared" ref="W40:X40" si="51">W23-W38</f>
        <v>728811.6647</v>
      </c>
      <c r="X40" s="79">
        <f t="shared" si="51"/>
        <v>719133.6814</v>
      </c>
      <c r="Y40" s="35"/>
      <c r="Z40" s="76" t="s">
        <v>100</v>
      </c>
      <c r="AA40" s="77"/>
      <c r="AB40" s="77"/>
      <c r="AC40" s="77"/>
      <c r="AD40" s="77"/>
      <c r="AE40" s="78">
        <f t="shared" ref="AE40:AF40" si="52">AE23-AE38</f>
        <v>563326.8384</v>
      </c>
      <c r="AF40" s="79">
        <f t="shared" si="52"/>
        <v>582072.1015</v>
      </c>
    </row>
    <row r="41" ht="15.75" customHeight="1">
      <c r="A41" s="35"/>
      <c r="B41" s="46"/>
      <c r="C41" s="1"/>
      <c r="D41" s="1"/>
      <c r="E41" s="1"/>
      <c r="F41" s="1"/>
      <c r="G41" s="1"/>
      <c r="H41" s="80"/>
      <c r="I41" s="35"/>
      <c r="J41" s="46"/>
      <c r="K41" s="1"/>
      <c r="L41" s="1"/>
      <c r="M41" s="1"/>
      <c r="N41" s="1"/>
      <c r="O41" s="1"/>
      <c r="P41" s="80"/>
      <c r="Q41" s="35"/>
      <c r="R41" s="46"/>
      <c r="S41" s="1"/>
      <c r="T41" s="1"/>
      <c r="U41" s="1"/>
      <c r="V41" s="1"/>
      <c r="W41" s="1"/>
      <c r="X41" s="80"/>
      <c r="Y41" s="35"/>
      <c r="Z41" s="46"/>
      <c r="AA41" s="1"/>
      <c r="AB41" s="1"/>
      <c r="AC41" s="1"/>
      <c r="AD41" s="1"/>
      <c r="AE41" s="1"/>
      <c r="AF41" s="80"/>
    </row>
    <row r="42" ht="15.75" customHeight="1">
      <c r="A42" s="35"/>
      <c r="B42" s="81" t="s">
        <v>101</v>
      </c>
      <c r="C42" s="82"/>
      <c r="D42" s="82"/>
      <c r="E42" s="1"/>
      <c r="F42" s="83" t="s">
        <v>102</v>
      </c>
      <c r="G42" s="84"/>
      <c r="H42" s="85"/>
      <c r="I42" s="35"/>
      <c r="J42" s="81" t="s">
        <v>101</v>
      </c>
      <c r="K42" s="82"/>
      <c r="L42" s="82"/>
      <c r="M42" s="1"/>
      <c r="N42" s="83" t="s">
        <v>102</v>
      </c>
      <c r="O42" s="84"/>
      <c r="P42" s="85"/>
      <c r="Q42" s="35"/>
      <c r="R42" s="81" t="s">
        <v>101</v>
      </c>
      <c r="S42" s="82"/>
      <c r="T42" s="82"/>
      <c r="U42" s="1"/>
      <c r="V42" s="83" t="s">
        <v>102</v>
      </c>
      <c r="W42" s="84"/>
      <c r="X42" s="85"/>
      <c r="Y42" s="35"/>
      <c r="Z42" s="81" t="s">
        <v>101</v>
      </c>
      <c r="AA42" s="82"/>
      <c r="AB42" s="82"/>
      <c r="AC42" s="1"/>
      <c r="AD42" s="86" t="s">
        <v>102</v>
      </c>
      <c r="AE42" s="87"/>
      <c r="AF42" s="88"/>
    </row>
    <row r="43" ht="15.75" customHeight="1">
      <c r="A43" s="35"/>
      <c r="B43" s="42" t="s">
        <v>103</v>
      </c>
      <c r="C43" s="89"/>
      <c r="D43" s="90">
        <f>D44+D52</f>
        <v>6081815.663</v>
      </c>
      <c r="E43" s="1"/>
      <c r="F43" s="9" t="s">
        <v>104</v>
      </c>
      <c r="G43" s="1"/>
      <c r="H43" s="91">
        <f>MIN(H58,H64,H69)</f>
        <v>3989944.671</v>
      </c>
      <c r="I43" s="35"/>
      <c r="J43" s="42" t="s">
        <v>103</v>
      </c>
      <c r="K43" s="89"/>
      <c r="L43" s="90">
        <f>L44+L52</f>
        <v>8383725.408</v>
      </c>
      <c r="M43" s="1"/>
      <c r="N43" s="9" t="s">
        <v>104</v>
      </c>
      <c r="O43" s="1"/>
      <c r="P43" s="91">
        <f>MIN(P58,P64,P69)</f>
        <v>5500101.018</v>
      </c>
      <c r="Q43" s="35"/>
      <c r="R43" s="42" t="s">
        <v>103</v>
      </c>
      <c r="S43" s="89"/>
      <c r="T43" s="90">
        <f>T44+T52</f>
        <v>10230875.17</v>
      </c>
      <c r="U43" s="1"/>
      <c r="V43" s="9" t="s">
        <v>104</v>
      </c>
      <c r="W43" s="1"/>
      <c r="X43" s="91">
        <f>MIN(X58,X64,X69)</f>
        <v>6711914.36</v>
      </c>
      <c r="Y43" s="35"/>
      <c r="Z43" s="42" t="s">
        <v>103</v>
      </c>
      <c r="AA43" s="89"/>
      <c r="AB43" s="90">
        <f>AB44+AB52</f>
        <v>8280945.764</v>
      </c>
      <c r="AC43" s="1"/>
      <c r="AD43" s="9" t="s">
        <v>104</v>
      </c>
      <c r="AE43" s="1"/>
      <c r="AF43" s="91">
        <f>MIN(AF58,AF64,AF69)</f>
        <v>5432672.947</v>
      </c>
    </row>
    <row r="44" ht="15.75" customHeight="1">
      <c r="A44" s="35"/>
      <c r="B44" s="92" t="s">
        <v>105</v>
      </c>
      <c r="C44" s="93"/>
      <c r="D44" s="94">
        <f>D54-D51</f>
        <v>2091870.992</v>
      </c>
      <c r="E44" s="1"/>
      <c r="F44" s="9" t="s">
        <v>106</v>
      </c>
      <c r="G44" s="1"/>
      <c r="H44" s="95">
        <f>H43/D63</f>
        <v>0.7</v>
      </c>
      <c r="I44" s="35"/>
      <c r="J44" s="92" t="s">
        <v>105</v>
      </c>
      <c r="K44" s="93"/>
      <c r="L44" s="94">
        <f>L54-L51</f>
        <v>2883624.391</v>
      </c>
      <c r="M44" s="1"/>
      <c r="N44" s="9" t="s">
        <v>106</v>
      </c>
      <c r="O44" s="1"/>
      <c r="P44" s="95">
        <f>P43/L63</f>
        <v>0.7</v>
      </c>
      <c r="Q44" s="35"/>
      <c r="R44" s="92" t="s">
        <v>105</v>
      </c>
      <c r="S44" s="93"/>
      <c r="T44" s="94">
        <f>T54-T51</f>
        <v>3518960.814</v>
      </c>
      <c r="U44" s="1"/>
      <c r="V44" s="9" t="s">
        <v>106</v>
      </c>
      <c r="W44" s="1"/>
      <c r="X44" s="95">
        <f>X43/T63</f>
        <v>0.7</v>
      </c>
      <c r="Y44" s="35"/>
      <c r="Z44" s="92" t="s">
        <v>105</v>
      </c>
      <c r="AA44" s="93"/>
      <c r="AB44" s="94">
        <f>AB54-AB51</f>
        <v>2848272.817</v>
      </c>
      <c r="AC44" s="1"/>
      <c r="AD44" s="9" t="s">
        <v>106</v>
      </c>
      <c r="AE44" s="1"/>
      <c r="AF44" s="95">
        <f>AF43/AB63</f>
        <v>0.7</v>
      </c>
    </row>
    <row r="45" ht="15.75" customHeight="1">
      <c r="A45" s="35"/>
      <c r="B45" s="46" t="s">
        <v>107</v>
      </c>
      <c r="C45" s="54">
        <v>0.2</v>
      </c>
      <c r="D45" s="96">
        <f>D44*C45</f>
        <v>418374.1984</v>
      </c>
      <c r="E45" s="1"/>
      <c r="F45" s="9" t="s">
        <v>108</v>
      </c>
      <c r="G45" s="1"/>
      <c r="H45" s="95">
        <v>0.06</v>
      </c>
      <c r="I45" s="35"/>
      <c r="J45" s="46" t="s">
        <v>107</v>
      </c>
      <c r="K45" s="54">
        <f t="shared" ref="K45:K46" si="53">C45</f>
        <v>0.2</v>
      </c>
      <c r="L45" s="96">
        <f>L44*K45</f>
        <v>576724.8781</v>
      </c>
      <c r="M45" s="1"/>
      <c r="N45" s="9" t="s">
        <v>108</v>
      </c>
      <c r="O45" s="1"/>
      <c r="P45" s="95">
        <f t="shared" ref="P45:P48" si="54">H45</f>
        <v>0.06</v>
      </c>
      <c r="Q45" s="35"/>
      <c r="R45" s="46" t="s">
        <v>107</v>
      </c>
      <c r="S45" s="54">
        <f t="shared" ref="S45:S46" si="55">K45</f>
        <v>0.2</v>
      </c>
      <c r="T45" s="96">
        <f>T44*S45</f>
        <v>703792.1629</v>
      </c>
      <c r="U45" s="1"/>
      <c r="V45" s="9" t="s">
        <v>108</v>
      </c>
      <c r="W45" s="1"/>
      <c r="X45" s="95">
        <f t="shared" ref="X45:X48" si="56">H45</f>
        <v>0.06</v>
      </c>
      <c r="Y45" s="35"/>
      <c r="Z45" s="46" t="s">
        <v>107</v>
      </c>
      <c r="AA45" s="54">
        <f t="shared" ref="AA45:AA46" si="57">S45</f>
        <v>0.2</v>
      </c>
      <c r="AB45" s="96">
        <f>AB44*AA45</f>
        <v>569654.5633</v>
      </c>
      <c r="AC45" s="1"/>
      <c r="AD45" s="9" t="s">
        <v>108</v>
      </c>
      <c r="AE45" s="1"/>
      <c r="AF45" s="95">
        <f t="shared" ref="AF45:AF48" si="58">X45</f>
        <v>0.06</v>
      </c>
    </row>
    <row r="46" ht="15.75" customHeight="1">
      <c r="A46" s="35"/>
      <c r="B46" s="97" t="s">
        <v>109</v>
      </c>
      <c r="C46" s="54">
        <v>0.2</v>
      </c>
      <c r="D46" s="96">
        <f t="shared" ref="D46:D47" si="59">C46*$D$45</f>
        <v>83674.83968</v>
      </c>
      <c r="E46" s="1"/>
      <c r="F46" s="9" t="s">
        <v>110</v>
      </c>
      <c r="G46" s="1"/>
      <c r="H46" s="80">
        <v>30.0</v>
      </c>
      <c r="I46" s="35"/>
      <c r="J46" s="97" t="s">
        <v>109</v>
      </c>
      <c r="K46" s="54">
        <f t="shared" si="53"/>
        <v>0.2</v>
      </c>
      <c r="L46" s="96">
        <f t="shared" ref="L46:L47" si="60">K46*$L$45</f>
        <v>115344.9756</v>
      </c>
      <c r="M46" s="1"/>
      <c r="N46" s="9" t="s">
        <v>110</v>
      </c>
      <c r="O46" s="1"/>
      <c r="P46" s="80">
        <f t="shared" si="54"/>
        <v>30</v>
      </c>
      <c r="Q46" s="35"/>
      <c r="R46" s="97" t="s">
        <v>109</v>
      </c>
      <c r="S46" s="54">
        <f t="shared" si="55"/>
        <v>0.2</v>
      </c>
      <c r="T46" s="96">
        <f t="shared" ref="T46:T47" si="61">S46*$T$45</f>
        <v>140758.4326</v>
      </c>
      <c r="U46" s="1"/>
      <c r="V46" s="9" t="s">
        <v>110</v>
      </c>
      <c r="W46" s="1"/>
      <c r="X46" s="80">
        <f t="shared" si="56"/>
        <v>30</v>
      </c>
      <c r="Y46" s="35"/>
      <c r="Z46" s="97" t="s">
        <v>109</v>
      </c>
      <c r="AA46" s="54">
        <f t="shared" si="57"/>
        <v>0.2</v>
      </c>
      <c r="AB46" s="96">
        <f t="shared" ref="AB46:AB47" si="62">AA46*$AB$45</f>
        <v>113930.9127</v>
      </c>
      <c r="AC46" s="1"/>
      <c r="AD46" s="9" t="s">
        <v>110</v>
      </c>
      <c r="AE46" s="1"/>
      <c r="AF46" s="80">
        <f t="shared" si="58"/>
        <v>30</v>
      </c>
    </row>
    <row r="47" ht="15.75" customHeight="1">
      <c r="A47" s="35"/>
      <c r="B47" s="97" t="s">
        <v>111</v>
      </c>
      <c r="C47" s="54">
        <f>1-C46</f>
        <v>0.8</v>
      </c>
      <c r="D47" s="96">
        <f t="shared" si="59"/>
        <v>334699.3587</v>
      </c>
      <c r="E47" s="1"/>
      <c r="F47" s="9" t="s">
        <v>112</v>
      </c>
      <c r="G47" s="1"/>
      <c r="H47" s="80">
        <v>10.0</v>
      </c>
      <c r="I47" s="35"/>
      <c r="J47" s="97" t="s">
        <v>111</v>
      </c>
      <c r="K47" s="54">
        <f>1-K46</f>
        <v>0.8</v>
      </c>
      <c r="L47" s="96">
        <f t="shared" si="60"/>
        <v>461379.9025</v>
      </c>
      <c r="M47" s="1"/>
      <c r="N47" s="9" t="s">
        <v>112</v>
      </c>
      <c r="O47" s="1"/>
      <c r="P47" s="80">
        <f t="shared" si="54"/>
        <v>10</v>
      </c>
      <c r="Q47" s="35"/>
      <c r="R47" s="97" t="s">
        <v>111</v>
      </c>
      <c r="S47" s="54">
        <f>1-S46</f>
        <v>0.8</v>
      </c>
      <c r="T47" s="96">
        <f t="shared" si="61"/>
        <v>563033.7303</v>
      </c>
      <c r="U47" s="1"/>
      <c r="V47" s="9" t="s">
        <v>112</v>
      </c>
      <c r="W47" s="1"/>
      <c r="X47" s="80">
        <f t="shared" si="56"/>
        <v>10</v>
      </c>
      <c r="Y47" s="35"/>
      <c r="Z47" s="97" t="s">
        <v>111</v>
      </c>
      <c r="AA47" s="54">
        <f>1-AA46</f>
        <v>0.8</v>
      </c>
      <c r="AB47" s="96">
        <f t="shared" si="62"/>
        <v>455723.6507</v>
      </c>
      <c r="AC47" s="1"/>
      <c r="AD47" s="9" t="s">
        <v>112</v>
      </c>
      <c r="AE47" s="1"/>
      <c r="AF47" s="80">
        <f t="shared" si="58"/>
        <v>10</v>
      </c>
    </row>
    <row r="48" ht="15.75" customHeight="1">
      <c r="A48" s="35"/>
      <c r="B48" s="46"/>
      <c r="C48" s="1"/>
      <c r="D48" s="96"/>
      <c r="E48" s="1"/>
      <c r="F48" s="9" t="s">
        <v>113</v>
      </c>
      <c r="G48" s="1"/>
      <c r="H48" s="98">
        <v>36.0</v>
      </c>
      <c r="I48" s="35"/>
      <c r="J48" s="46"/>
      <c r="K48" s="26"/>
      <c r="L48" s="96"/>
      <c r="M48" s="1"/>
      <c r="N48" s="9" t="s">
        <v>113</v>
      </c>
      <c r="O48" s="1"/>
      <c r="P48" s="99">
        <f t="shared" si="54"/>
        <v>36</v>
      </c>
      <c r="Q48" s="35"/>
      <c r="R48" s="46"/>
      <c r="S48" s="1"/>
      <c r="T48" s="10"/>
      <c r="U48" s="1"/>
      <c r="V48" s="9" t="s">
        <v>113</v>
      </c>
      <c r="W48" s="1"/>
      <c r="X48" s="99">
        <f t="shared" si="56"/>
        <v>36</v>
      </c>
      <c r="Y48" s="35"/>
      <c r="Z48" s="46"/>
      <c r="AA48" s="1"/>
      <c r="AB48" s="10"/>
      <c r="AC48" s="1"/>
      <c r="AD48" s="9" t="s">
        <v>113</v>
      </c>
      <c r="AE48" s="1"/>
      <c r="AF48" s="99">
        <f t="shared" si="58"/>
        <v>36</v>
      </c>
    </row>
    <row r="49" ht="15.75" customHeight="1">
      <c r="A49" s="35"/>
      <c r="B49" s="100" t="s">
        <v>114</v>
      </c>
      <c r="C49" s="101">
        <f>1-C45</f>
        <v>0.8</v>
      </c>
      <c r="D49" s="102">
        <f>D44*C49</f>
        <v>1673496.794</v>
      </c>
      <c r="E49" s="1"/>
      <c r="F49" s="9" t="s">
        <v>115</v>
      </c>
      <c r="G49" s="54">
        <v>0.01</v>
      </c>
      <c r="H49" s="103">
        <f>H43*G49</f>
        <v>39899.44671</v>
      </c>
      <c r="I49" s="35"/>
      <c r="J49" s="100" t="s">
        <v>114</v>
      </c>
      <c r="K49" s="101">
        <f>1-K45</f>
        <v>0.8</v>
      </c>
      <c r="L49" s="102">
        <f>L44*K49</f>
        <v>2306899.513</v>
      </c>
      <c r="M49" s="1"/>
      <c r="N49" s="9" t="s">
        <v>115</v>
      </c>
      <c r="O49" s="54">
        <f>G49</f>
        <v>0.01</v>
      </c>
      <c r="P49" s="103">
        <f>P43*O49</f>
        <v>55001.01018</v>
      </c>
      <c r="Q49" s="35"/>
      <c r="R49" s="100" t="s">
        <v>114</v>
      </c>
      <c r="S49" s="101">
        <f>1-S45</f>
        <v>0.8</v>
      </c>
      <c r="T49" s="102">
        <f>T44*S49</f>
        <v>2815168.651</v>
      </c>
      <c r="U49" s="1"/>
      <c r="V49" s="9" t="s">
        <v>115</v>
      </c>
      <c r="W49" s="54">
        <f>G49</f>
        <v>0.01</v>
      </c>
      <c r="X49" s="103">
        <f>X43*W49</f>
        <v>67119.1436</v>
      </c>
      <c r="Y49" s="35"/>
      <c r="Z49" s="100" t="s">
        <v>114</v>
      </c>
      <c r="AA49" s="101">
        <f>1-AA45</f>
        <v>0.8</v>
      </c>
      <c r="AB49" s="102">
        <f>AB44*AA49</f>
        <v>2278618.253</v>
      </c>
      <c r="AC49" s="1"/>
      <c r="AD49" s="9" t="s">
        <v>115</v>
      </c>
      <c r="AE49" s="54">
        <f>W49</f>
        <v>0.01</v>
      </c>
      <c r="AF49" s="103">
        <f>AF43*AE49</f>
        <v>54326.72947</v>
      </c>
    </row>
    <row r="50" ht="15.75" customHeight="1">
      <c r="A50" s="35"/>
      <c r="B50" s="46"/>
      <c r="C50" s="1"/>
      <c r="D50" s="10"/>
      <c r="E50" s="1"/>
      <c r="F50" s="9"/>
      <c r="G50" s="1"/>
      <c r="H50" s="80"/>
      <c r="I50" s="35"/>
      <c r="J50" s="46"/>
      <c r="K50" s="1"/>
      <c r="L50" s="10"/>
      <c r="M50" s="1"/>
      <c r="N50" s="9"/>
      <c r="O50" s="1"/>
      <c r="P50" s="80"/>
      <c r="Q50" s="35"/>
      <c r="R50" s="46"/>
      <c r="S50" s="1"/>
      <c r="T50" s="10"/>
      <c r="U50" s="1"/>
      <c r="V50" s="9"/>
      <c r="W50" s="1"/>
      <c r="X50" s="80"/>
      <c r="Y50" s="35"/>
      <c r="Z50" s="46"/>
      <c r="AA50" s="1"/>
      <c r="AB50" s="10"/>
      <c r="AC50" s="1"/>
      <c r="AD50" s="9"/>
      <c r="AE50" s="1"/>
      <c r="AF50" s="80"/>
    </row>
    <row r="51" ht="14.25" customHeight="1">
      <c r="A51" s="35"/>
      <c r="B51" s="104" t="s">
        <v>116</v>
      </c>
      <c r="C51" s="34"/>
      <c r="D51" s="105">
        <f>D52</f>
        <v>3989944.671</v>
      </c>
      <c r="E51" s="1"/>
      <c r="F51" s="106" t="s">
        <v>117</v>
      </c>
      <c r="G51" s="107"/>
      <c r="H51" s="108"/>
      <c r="I51" s="35"/>
      <c r="J51" s="104" t="s">
        <v>116</v>
      </c>
      <c r="K51" s="34"/>
      <c r="L51" s="105">
        <f>L52</f>
        <v>5500101.018</v>
      </c>
      <c r="M51" s="1"/>
      <c r="N51" s="106" t="s">
        <v>117</v>
      </c>
      <c r="O51" s="107"/>
      <c r="P51" s="108"/>
      <c r="Q51" s="35"/>
      <c r="R51" s="104" t="s">
        <v>116</v>
      </c>
      <c r="S51" s="34"/>
      <c r="T51" s="105">
        <f>T52</f>
        <v>6711914.36</v>
      </c>
      <c r="U51" s="1"/>
      <c r="V51" s="106" t="s">
        <v>117</v>
      </c>
      <c r="W51" s="107"/>
      <c r="X51" s="108"/>
      <c r="Y51" s="35"/>
      <c r="Z51" s="104" t="s">
        <v>116</v>
      </c>
      <c r="AA51" s="34"/>
      <c r="AB51" s="105">
        <f>AB52</f>
        <v>5432672.947</v>
      </c>
      <c r="AC51" s="1"/>
      <c r="AD51" s="106" t="s">
        <v>117</v>
      </c>
      <c r="AE51" s="107"/>
      <c r="AF51" s="108"/>
    </row>
    <row r="52" ht="14.25" customHeight="1">
      <c r="A52" s="35"/>
      <c r="B52" s="46" t="s">
        <v>118</v>
      </c>
      <c r="C52" s="1"/>
      <c r="D52" s="96">
        <f>Assumptions!H43</f>
        <v>3989944.671</v>
      </c>
      <c r="E52" s="1"/>
      <c r="F52" s="9"/>
      <c r="G52" s="1"/>
      <c r="H52" s="80"/>
      <c r="I52" s="35"/>
      <c r="J52" s="46" t="s">
        <v>118</v>
      </c>
      <c r="K52" s="1"/>
      <c r="L52" s="96">
        <f>Assumptions!P43</f>
        <v>5500101.018</v>
      </c>
      <c r="M52" s="1"/>
      <c r="N52" s="9"/>
      <c r="O52" s="1"/>
      <c r="P52" s="80"/>
      <c r="Q52" s="35"/>
      <c r="R52" s="46" t="s">
        <v>118</v>
      </c>
      <c r="S52" s="1"/>
      <c r="T52" s="96">
        <f>Assumptions!X43</f>
        <v>6711914.36</v>
      </c>
      <c r="U52" s="1"/>
      <c r="V52" s="9"/>
      <c r="W52" s="1"/>
      <c r="X52" s="80"/>
      <c r="Y52" s="35"/>
      <c r="Z52" s="46" t="s">
        <v>118</v>
      </c>
      <c r="AA52" s="1"/>
      <c r="AB52" s="96">
        <f>Assumptions!AF43</f>
        <v>5432672.947</v>
      </c>
      <c r="AC52" s="1"/>
      <c r="AD52" s="9"/>
      <c r="AE52" s="1"/>
      <c r="AF52" s="80"/>
    </row>
    <row r="53" ht="15.75" customHeight="1">
      <c r="A53" s="35"/>
      <c r="B53" s="100"/>
      <c r="C53" s="1"/>
      <c r="D53" s="10"/>
      <c r="E53" s="1"/>
      <c r="F53" s="109" t="s">
        <v>119</v>
      </c>
      <c r="G53" s="1"/>
      <c r="H53" s="80"/>
      <c r="I53" s="35"/>
      <c r="J53" s="100"/>
      <c r="K53" s="1"/>
      <c r="L53" s="10"/>
      <c r="M53" s="1"/>
      <c r="N53" s="109" t="s">
        <v>119</v>
      </c>
      <c r="O53" s="1"/>
      <c r="P53" s="80"/>
      <c r="Q53" s="35"/>
      <c r="R53" s="100"/>
      <c r="S53" s="1"/>
      <c r="T53" s="10"/>
      <c r="U53" s="1"/>
      <c r="V53" s="109" t="s">
        <v>119</v>
      </c>
      <c r="W53" s="1"/>
      <c r="X53" s="80"/>
      <c r="Y53" s="35"/>
      <c r="Z53" s="100"/>
      <c r="AA53" s="1"/>
      <c r="AB53" s="10"/>
      <c r="AC53" s="1"/>
      <c r="AD53" s="109" t="s">
        <v>119</v>
      </c>
      <c r="AE53" s="1"/>
      <c r="AF53" s="80"/>
    </row>
    <row r="54" ht="15.75" customHeight="1">
      <c r="A54" s="35"/>
      <c r="B54" s="42" t="s">
        <v>120</v>
      </c>
      <c r="C54" s="89"/>
      <c r="D54" s="90">
        <f>SUM(D55:D58)</f>
        <v>6081815.663</v>
      </c>
      <c r="E54" s="1"/>
      <c r="F54" s="9" t="s">
        <v>121</v>
      </c>
      <c r="G54" s="1"/>
      <c r="H54" s="110">
        <v>0.7</v>
      </c>
      <c r="I54" s="35"/>
      <c r="J54" s="42" t="s">
        <v>120</v>
      </c>
      <c r="K54" s="89"/>
      <c r="L54" s="90">
        <f>SUM(L55:L58)</f>
        <v>8383725.408</v>
      </c>
      <c r="M54" s="1"/>
      <c r="N54" s="9" t="s">
        <v>121</v>
      </c>
      <c r="O54" s="1"/>
      <c r="P54" s="110">
        <f>H54</f>
        <v>0.7</v>
      </c>
      <c r="Q54" s="35"/>
      <c r="R54" s="42" t="s">
        <v>120</v>
      </c>
      <c r="S54" s="89"/>
      <c r="T54" s="90">
        <f>SUM(T55:T58)</f>
        <v>10230875.17</v>
      </c>
      <c r="U54" s="1"/>
      <c r="V54" s="9" t="s">
        <v>121</v>
      </c>
      <c r="W54" s="1"/>
      <c r="X54" s="110">
        <f>H54</f>
        <v>0.7</v>
      </c>
      <c r="Y54" s="35"/>
      <c r="Z54" s="42" t="s">
        <v>120</v>
      </c>
      <c r="AA54" s="89"/>
      <c r="AB54" s="90">
        <f>SUM(AB55:AB58)</f>
        <v>8280945.764</v>
      </c>
      <c r="AC54" s="1"/>
      <c r="AD54" s="9" t="s">
        <v>121</v>
      </c>
      <c r="AE54" s="1"/>
      <c r="AF54" s="110">
        <f>H54</f>
        <v>0.7</v>
      </c>
    </row>
    <row r="55" ht="15.75" customHeight="1">
      <c r="A55" s="35"/>
      <c r="B55" s="46" t="s">
        <v>122</v>
      </c>
      <c r="C55" s="1"/>
      <c r="D55" s="96">
        <f>D63</f>
        <v>5699920.959</v>
      </c>
      <c r="E55" s="1"/>
      <c r="F55" s="9" t="s">
        <v>123</v>
      </c>
      <c r="G55" s="1"/>
      <c r="H55" s="91">
        <f>H40</f>
        <v>427494.0719</v>
      </c>
      <c r="I55" s="35"/>
      <c r="J55" s="46" t="s">
        <v>122</v>
      </c>
      <c r="K55" s="1"/>
      <c r="L55" s="96">
        <f>L63</f>
        <v>7857287.168</v>
      </c>
      <c r="M55" s="1"/>
      <c r="N55" s="9" t="s">
        <v>123</v>
      </c>
      <c r="O55" s="1"/>
      <c r="P55" s="91">
        <f>P40</f>
        <v>589296.5376</v>
      </c>
      <c r="Q55" s="35"/>
      <c r="R55" s="46" t="s">
        <v>122</v>
      </c>
      <c r="S55" s="1"/>
      <c r="T55" s="96">
        <f>T63</f>
        <v>9588449.085</v>
      </c>
      <c r="U55" s="1"/>
      <c r="V55" s="9" t="s">
        <v>123</v>
      </c>
      <c r="W55" s="1"/>
      <c r="X55" s="91">
        <f>X40</f>
        <v>719133.6814</v>
      </c>
      <c r="Y55" s="35"/>
      <c r="Z55" s="46" t="s">
        <v>122</v>
      </c>
      <c r="AA55" s="1"/>
      <c r="AB55" s="96">
        <f>AB63</f>
        <v>7760961.353</v>
      </c>
      <c r="AC55" s="1"/>
      <c r="AD55" s="9" t="s">
        <v>123</v>
      </c>
      <c r="AE55" s="1"/>
      <c r="AF55" s="91">
        <f>AF40</f>
        <v>582072.1015</v>
      </c>
    </row>
    <row r="56" ht="15.75" customHeight="1">
      <c r="A56" s="35"/>
      <c r="B56" s="46" t="s">
        <v>124</v>
      </c>
      <c r="C56" s="26">
        <v>0.01</v>
      </c>
      <c r="D56" s="96">
        <f>D55*C56</f>
        <v>56999.20959</v>
      </c>
      <c r="E56" s="1"/>
      <c r="F56" s="9" t="s">
        <v>125</v>
      </c>
      <c r="G56" s="1"/>
      <c r="H56" s="110">
        <f t="shared" ref="H56:H57" si="63">D62</f>
        <v>0.075</v>
      </c>
      <c r="I56" s="35"/>
      <c r="J56" s="46" t="s">
        <v>124</v>
      </c>
      <c r="K56" s="26">
        <f>C56</f>
        <v>0.01</v>
      </c>
      <c r="L56" s="96">
        <f>L55*K56</f>
        <v>78572.87168</v>
      </c>
      <c r="M56" s="1"/>
      <c r="N56" s="9" t="s">
        <v>125</v>
      </c>
      <c r="O56" s="1"/>
      <c r="P56" s="110">
        <f t="shared" ref="P56:P57" si="64">L62</f>
        <v>0.075</v>
      </c>
      <c r="Q56" s="35"/>
      <c r="R56" s="46" t="s">
        <v>124</v>
      </c>
      <c r="S56" s="26">
        <f>K56</f>
        <v>0.01</v>
      </c>
      <c r="T56" s="96">
        <f>T55*S56</f>
        <v>95884.49085</v>
      </c>
      <c r="U56" s="1"/>
      <c r="V56" s="9" t="s">
        <v>125</v>
      </c>
      <c r="W56" s="1"/>
      <c r="X56" s="110">
        <f t="shared" ref="X56:X57" si="65">T62</f>
        <v>0.075</v>
      </c>
      <c r="Y56" s="35"/>
      <c r="Z56" s="46" t="s">
        <v>124</v>
      </c>
      <c r="AA56" s="26">
        <f>S56</f>
        <v>0.01</v>
      </c>
      <c r="AB56" s="96">
        <f>AB55*AA56</f>
        <v>77609.61353</v>
      </c>
      <c r="AC56" s="1"/>
      <c r="AD56" s="9" t="s">
        <v>125</v>
      </c>
      <c r="AE56" s="1"/>
      <c r="AF56" s="110">
        <f t="shared" ref="AF56:AF57" si="66">AB62</f>
        <v>0.075</v>
      </c>
    </row>
    <row r="57" ht="15.75" customHeight="1">
      <c r="A57" s="35"/>
      <c r="B57" s="46" t="s">
        <v>115</v>
      </c>
      <c r="C57" s="1"/>
      <c r="D57" s="96">
        <f>Assumptions!H49</f>
        <v>39899.44671</v>
      </c>
      <c r="E57" s="1"/>
      <c r="F57" s="9" t="s">
        <v>126</v>
      </c>
      <c r="G57" s="1"/>
      <c r="H57" s="91">
        <f t="shared" si="63"/>
        <v>5699920.959</v>
      </c>
      <c r="I57" s="35"/>
      <c r="J57" s="46" t="s">
        <v>115</v>
      </c>
      <c r="K57" s="1"/>
      <c r="L57" s="96">
        <f>P49</f>
        <v>55001.01018</v>
      </c>
      <c r="M57" s="1"/>
      <c r="N57" s="9" t="s">
        <v>126</v>
      </c>
      <c r="O57" s="1"/>
      <c r="P57" s="91">
        <f t="shared" si="64"/>
        <v>7857287.168</v>
      </c>
      <c r="Q57" s="35"/>
      <c r="R57" s="46" t="s">
        <v>115</v>
      </c>
      <c r="S57" s="1"/>
      <c r="T57" s="96">
        <f>X49</f>
        <v>67119.1436</v>
      </c>
      <c r="U57" s="1"/>
      <c r="V57" s="9" t="s">
        <v>126</v>
      </c>
      <c r="W57" s="1"/>
      <c r="X57" s="91">
        <f t="shared" si="65"/>
        <v>9588449.085</v>
      </c>
      <c r="Y57" s="35"/>
      <c r="Z57" s="46" t="s">
        <v>115</v>
      </c>
      <c r="AA57" s="1"/>
      <c r="AB57" s="96">
        <f>AF49</f>
        <v>54326.72947</v>
      </c>
      <c r="AC57" s="1"/>
      <c r="AD57" s="9" t="s">
        <v>126</v>
      </c>
      <c r="AE57" s="1"/>
      <c r="AF57" s="91">
        <f t="shared" si="66"/>
        <v>7760961.353</v>
      </c>
    </row>
    <row r="58" ht="15.75" customHeight="1">
      <c r="A58" s="35"/>
      <c r="B58" s="46" t="s">
        <v>127</v>
      </c>
      <c r="C58" s="26">
        <v>0.05</v>
      </c>
      <c r="D58" s="96">
        <f>D55*C58</f>
        <v>284996.0479</v>
      </c>
      <c r="E58" s="1"/>
      <c r="F58" s="9" t="s">
        <v>104</v>
      </c>
      <c r="G58" s="1"/>
      <c r="H58" s="91">
        <f>H54*H57</f>
        <v>3989944.671</v>
      </c>
      <c r="I58" s="111"/>
      <c r="J58" s="46" t="s">
        <v>127</v>
      </c>
      <c r="K58" s="26">
        <f>C58</f>
        <v>0.05</v>
      </c>
      <c r="L58" s="96">
        <f>L55*K58</f>
        <v>392864.3584</v>
      </c>
      <c r="M58" s="1"/>
      <c r="N58" s="9" t="s">
        <v>104</v>
      </c>
      <c r="O58" s="1"/>
      <c r="P58" s="91">
        <f>P54*P57</f>
        <v>5500101.018</v>
      </c>
      <c r="Q58" s="35"/>
      <c r="R58" s="46" t="s">
        <v>127</v>
      </c>
      <c r="S58" s="26">
        <f>K58</f>
        <v>0.05</v>
      </c>
      <c r="T58" s="96">
        <f>T55*S58</f>
        <v>479422.4543</v>
      </c>
      <c r="U58" s="1"/>
      <c r="V58" s="9" t="s">
        <v>104</v>
      </c>
      <c r="W58" s="1"/>
      <c r="X58" s="91">
        <f>X54*X57</f>
        <v>6711914.36</v>
      </c>
      <c r="Y58" s="35"/>
      <c r="Z58" s="46" t="s">
        <v>127</v>
      </c>
      <c r="AA58" s="26">
        <f>S58</f>
        <v>0.05</v>
      </c>
      <c r="AB58" s="112">
        <f>AB55*AA58</f>
        <v>388048.0677</v>
      </c>
      <c r="AC58" s="1"/>
      <c r="AD58" s="9" t="s">
        <v>104</v>
      </c>
      <c r="AE58" s="1"/>
      <c r="AF58" s="91">
        <f>AF54*AF57</f>
        <v>5432672.947</v>
      </c>
    </row>
    <row r="59" ht="15.75" customHeight="1">
      <c r="A59" s="35"/>
      <c r="B59" s="42" t="s">
        <v>128</v>
      </c>
      <c r="C59" s="89"/>
      <c r="D59" s="113">
        <f>D43-D54</f>
        <v>0</v>
      </c>
      <c r="E59" s="1"/>
      <c r="F59" s="9"/>
      <c r="G59" s="1"/>
      <c r="H59" s="114"/>
      <c r="I59" s="111"/>
      <c r="J59" s="42" t="s">
        <v>128</v>
      </c>
      <c r="K59" s="89"/>
      <c r="L59" s="113">
        <f>L43-L54</f>
        <v>0</v>
      </c>
      <c r="M59" s="1"/>
      <c r="N59" s="9"/>
      <c r="O59" s="1"/>
      <c r="P59" s="114"/>
      <c r="Q59" s="35"/>
      <c r="R59" s="42" t="s">
        <v>128</v>
      </c>
      <c r="S59" s="89"/>
      <c r="T59" s="113">
        <f>T43-T54</f>
        <v>0</v>
      </c>
      <c r="U59" s="1"/>
      <c r="V59" s="9"/>
      <c r="W59" s="1"/>
      <c r="X59" s="114"/>
      <c r="Y59" s="35"/>
      <c r="Z59" s="42" t="s">
        <v>128</v>
      </c>
      <c r="AA59" s="89"/>
      <c r="AB59" s="113">
        <f>AB43-AB54</f>
        <v>0</v>
      </c>
      <c r="AC59" s="1"/>
      <c r="AD59" s="9"/>
      <c r="AE59" s="1"/>
      <c r="AF59" s="114"/>
    </row>
    <row r="60" ht="15.75" customHeight="1">
      <c r="A60" s="35"/>
      <c r="B60" s="46"/>
      <c r="C60" s="1"/>
      <c r="D60" s="1"/>
      <c r="E60" s="1"/>
      <c r="F60" s="109" t="s">
        <v>129</v>
      </c>
      <c r="G60" s="1"/>
      <c r="H60" s="114"/>
      <c r="I60" s="35"/>
      <c r="J60" s="46"/>
      <c r="K60" s="1"/>
      <c r="L60" s="1"/>
      <c r="M60" s="1"/>
      <c r="N60" s="109" t="s">
        <v>129</v>
      </c>
      <c r="O60" s="1"/>
      <c r="P60" s="114"/>
      <c r="Q60" s="35"/>
      <c r="R60" s="46"/>
      <c r="S60" s="1"/>
      <c r="T60" s="1"/>
      <c r="U60" s="1"/>
      <c r="V60" s="109" t="s">
        <v>129</v>
      </c>
      <c r="W60" s="1"/>
      <c r="X60" s="114"/>
      <c r="Y60" s="35"/>
      <c r="Z60" s="46"/>
      <c r="AA60" s="1"/>
      <c r="AB60" s="1"/>
      <c r="AC60" s="1"/>
      <c r="AD60" s="109" t="s">
        <v>129</v>
      </c>
      <c r="AE60" s="1"/>
      <c r="AF60" s="114"/>
    </row>
    <row r="61" ht="15.75" customHeight="1">
      <c r="A61" s="35"/>
      <c r="B61" s="81" t="s">
        <v>130</v>
      </c>
      <c r="C61" s="115"/>
      <c r="D61" s="115"/>
      <c r="E61" s="1"/>
      <c r="F61" s="9" t="s">
        <v>131</v>
      </c>
      <c r="G61" s="1"/>
      <c r="H61" s="114">
        <v>1.25</v>
      </c>
      <c r="I61" s="111"/>
      <c r="J61" s="81" t="s">
        <v>130</v>
      </c>
      <c r="K61" s="82"/>
      <c r="L61" s="82"/>
      <c r="M61" s="1"/>
      <c r="N61" s="9" t="s">
        <v>131</v>
      </c>
      <c r="O61" s="1"/>
      <c r="P61" s="114">
        <f>H61</f>
        <v>1.25</v>
      </c>
      <c r="Q61" s="35"/>
      <c r="R61" s="81" t="s">
        <v>130</v>
      </c>
      <c r="S61" s="82"/>
      <c r="T61" s="82"/>
      <c r="U61" s="1"/>
      <c r="V61" s="9" t="s">
        <v>131</v>
      </c>
      <c r="W61" s="1"/>
      <c r="X61" s="114">
        <f>H61</f>
        <v>1.25</v>
      </c>
      <c r="Y61" s="35"/>
      <c r="Z61" s="81" t="s">
        <v>130</v>
      </c>
      <c r="AA61" s="82"/>
      <c r="AB61" s="82"/>
      <c r="AC61" s="1"/>
      <c r="AD61" s="9" t="s">
        <v>131</v>
      </c>
      <c r="AE61" s="1"/>
      <c r="AF61" s="114">
        <f>H61</f>
        <v>1.25</v>
      </c>
    </row>
    <row r="62" ht="15.75" customHeight="1">
      <c r="A62" s="35"/>
      <c r="B62" s="46" t="s">
        <v>132</v>
      </c>
      <c r="C62" s="1"/>
      <c r="D62" s="116">
        <v>0.075</v>
      </c>
      <c r="E62" s="1"/>
      <c r="F62" s="9" t="str">
        <f>F55</f>
        <v>Forward 12-month NOI</v>
      </c>
      <c r="G62" s="1"/>
      <c r="H62" s="91">
        <f>H40</f>
        <v>427494.0719</v>
      </c>
      <c r="I62" s="35"/>
      <c r="J62" s="46" t="s">
        <v>132</v>
      </c>
      <c r="K62" s="1"/>
      <c r="L62" s="117">
        <f>D62</f>
        <v>0.075</v>
      </c>
      <c r="M62" s="1"/>
      <c r="N62" s="9" t="str">
        <f>N55</f>
        <v>Forward 12-month NOI</v>
      </c>
      <c r="O62" s="1"/>
      <c r="P62" s="91">
        <f>P40</f>
        <v>589296.5376</v>
      </c>
      <c r="Q62" s="35"/>
      <c r="R62" s="46" t="s">
        <v>132</v>
      </c>
      <c r="S62" s="1"/>
      <c r="T62" s="117">
        <f>D62</f>
        <v>0.075</v>
      </c>
      <c r="U62" s="1"/>
      <c r="V62" s="9" t="str">
        <f>V55</f>
        <v>Forward 12-month NOI</v>
      </c>
      <c r="W62" s="1"/>
      <c r="X62" s="91">
        <f>X40</f>
        <v>719133.6814</v>
      </c>
      <c r="Y62" s="35"/>
      <c r="Z62" s="46" t="s">
        <v>132</v>
      </c>
      <c r="AA62" s="1"/>
      <c r="AB62" s="117">
        <f>D62</f>
        <v>0.075</v>
      </c>
      <c r="AC62" s="1"/>
      <c r="AD62" s="9" t="str">
        <f>AD55</f>
        <v>Forward 12-month NOI</v>
      </c>
      <c r="AE62" s="1"/>
      <c r="AF62" s="91">
        <f>AF40</f>
        <v>582072.1015</v>
      </c>
    </row>
    <row r="63" ht="15.75" customHeight="1">
      <c r="A63" s="35"/>
      <c r="B63" s="46" t="s">
        <v>133</v>
      </c>
      <c r="C63" s="1"/>
      <c r="D63" s="118">
        <f>H40/D62</f>
        <v>5699920.959</v>
      </c>
      <c r="E63" s="1"/>
      <c r="F63" s="9" t="s">
        <v>134</v>
      </c>
      <c r="G63" s="1"/>
      <c r="H63" s="91">
        <f>H62/H61</f>
        <v>341995.2575</v>
      </c>
      <c r="I63" s="35"/>
      <c r="J63" s="46" t="s">
        <v>133</v>
      </c>
      <c r="K63" s="1"/>
      <c r="L63" s="118">
        <f>P40/L62</f>
        <v>7857287.168</v>
      </c>
      <c r="M63" s="1"/>
      <c r="N63" s="9" t="s">
        <v>134</v>
      </c>
      <c r="O63" s="1"/>
      <c r="P63" s="91">
        <f>P62/P61</f>
        <v>471437.2301</v>
      </c>
      <c r="Q63" s="35"/>
      <c r="R63" s="46" t="s">
        <v>133</v>
      </c>
      <c r="S63" s="1"/>
      <c r="T63" s="118">
        <f>X40/T62</f>
        <v>9588449.085</v>
      </c>
      <c r="U63" s="1"/>
      <c r="V63" s="9" t="s">
        <v>134</v>
      </c>
      <c r="W63" s="1"/>
      <c r="X63" s="91">
        <f>X62/X61</f>
        <v>575306.9451</v>
      </c>
      <c r="Y63" s="35"/>
      <c r="Z63" s="46" t="s">
        <v>133</v>
      </c>
      <c r="AA63" s="1"/>
      <c r="AB63" s="118">
        <f>AF40/AB62</f>
        <v>7760961.353</v>
      </c>
      <c r="AC63" s="1"/>
      <c r="AD63" s="9" t="s">
        <v>134</v>
      </c>
      <c r="AE63" s="1"/>
      <c r="AF63" s="91">
        <f>AF62/AF61</f>
        <v>465657.6812</v>
      </c>
    </row>
    <row r="64" ht="15.75" customHeight="1">
      <c r="A64" s="35"/>
      <c r="B64" s="46" t="s">
        <v>135</v>
      </c>
      <c r="C64" s="1"/>
      <c r="D64" s="117">
        <f>D65-D62</f>
        <v>-0.01</v>
      </c>
      <c r="E64" s="1"/>
      <c r="F64" s="9" t="s">
        <v>104</v>
      </c>
      <c r="G64" s="1"/>
      <c r="H64" s="91">
        <f>PV(H45/12,H46*12,-H63/12)</f>
        <v>4753495.093</v>
      </c>
      <c r="I64" s="35"/>
      <c r="J64" s="46" t="s">
        <v>135</v>
      </c>
      <c r="K64" s="1"/>
      <c r="L64" s="117">
        <f>L65-L62</f>
        <v>-0.01</v>
      </c>
      <c r="M64" s="1"/>
      <c r="N64" s="9" t="s">
        <v>104</v>
      </c>
      <c r="O64" s="1"/>
      <c r="P64" s="91">
        <f>PV(P45/12,P46*12,-P63/12)</f>
        <v>6552648.057</v>
      </c>
      <c r="Q64" s="35"/>
      <c r="R64" s="46" t="s">
        <v>135</v>
      </c>
      <c r="S64" s="1"/>
      <c r="T64" s="117">
        <f>T65-T62</f>
        <v>-0.01</v>
      </c>
      <c r="U64" s="1"/>
      <c r="V64" s="9" t="s">
        <v>104</v>
      </c>
      <c r="W64" s="1"/>
      <c r="X64" s="91">
        <f>PV(X45/12,X46*12,-X63/12)</f>
        <v>7996364.512</v>
      </c>
      <c r="Y64" s="35"/>
      <c r="Z64" s="46" t="s">
        <v>135</v>
      </c>
      <c r="AA64" s="1"/>
      <c r="AB64" s="117">
        <f>AB65-AB62</f>
        <v>-0.01</v>
      </c>
      <c r="AC64" s="1"/>
      <c r="AD64" s="9" t="s">
        <v>104</v>
      </c>
      <c r="AE64" s="1"/>
      <c r="AF64" s="91">
        <f>PV(AF45/12,AF46*12,-AF63/12)</f>
        <v>6472316.367</v>
      </c>
    </row>
    <row r="65" ht="15.75" customHeight="1">
      <c r="A65" s="35"/>
      <c r="B65" s="46" t="s">
        <v>136</v>
      </c>
      <c r="C65" s="1"/>
      <c r="D65" s="117">
        <v>0.065</v>
      </c>
      <c r="E65" s="1"/>
      <c r="F65" s="9"/>
      <c r="G65" s="1"/>
      <c r="H65" s="114"/>
      <c r="I65" s="35"/>
      <c r="J65" s="46" t="s">
        <v>136</v>
      </c>
      <c r="K65" s="1"/>
      <c r="L65" s="117">
        <f t="shared" ref="L65:L68" si="67">D65</f>
        <v>0.065</v>
      </c>
      <c r="M65" s="1"/>
      <c r="N65" s="9"/>
      <c r="O65" s="1"/>
      <c r="P65" s="114"/>
      <c r="Q65" s="35"/>
      <c r="R65" s="46" t="s">
        <v>136</v>
      </c>
      <c r="S65" s="1"/>
      <c r="T65" s="117">
        <f>D65</f>
        <v>0.065</v>
      </c>
      <c r="U65" s="1"/>
      <c r="V65" s="9"/>
      <c r="W65" s="1"/>
      <c r="X65" s="114"/>
      <c r="Y65" s="35"/>
      <c r="Z65" s="46" t="s">
        <v>136</v>
      </c>
      <c r="AA65" s="1"/>
      <c r="AB65" s="117">
        <f>D65</f>
        <v>0.065</v>
      </c>
      <c r="AC65" s="1"/>
      <c r="AD65" s="9"/>
      <c r="AE65" s="1"/>
      <c r="AF65" s="114"/>
    </row>
    <row r="66" ht="15.75" customHeight="1">
      <c r="A66" s="35"/>
      <c r="B66" s="46" t="s">
        <v>137</v>
      </c>
      <c r="C66" s="1"/>
      <c r="D66" s="117">
        <v>0.02</v>
      </c>
      <c r="E66" s="1"/>
      <c r="F66" s="109" t="s">
        <v>138</v>
      </c>
      <c r="G66" s="1"/>
      <c r="H66" s="114"/>
      <c r="I66" s="119"/>
      <c r="J66" s="46" t="s">
        <v>137</v>
      </c>
      <c r="K66" s="1"/>
      <c r="L66" s="117">
        <f t="shared" si="67"/>
        <v>0.02</v>
      </c>
      <c r="M66" s="1"/>
      <c r="N66" s="109" t="s">
        <v>138</v>
      </c>
      <c r="O66" s="1"/>
      <c r="P66" s="114"/>
      <c r="Q66" s="35"/>
      <c r="R66" s="46" t="s">
        <v>137</v>
      </c>
      <c r="S66" s="1"/>
      <c r="T66" s="117">
        <f t="shared" ref="T66:T68" si="68">L66</f>
        <v>0.02</v>
      </c>
      <c r="U66" s="1"/>
      <c r="V66" s="109" t="s">
        <v>138</v>
      </c>
      <c r="W66" s="1"/>
      <c r="X66" s="114"/>
      <c r="Y66" s="35"/>
      <c r="Z66" s="46" t="s">
        <v>137</v>
      </c>
      <c r="AA66" s="1"/>
      <c r="AB66" s="117">
        <f t="shared" ref="AB66:AB68" si="69">T66</f>
        <v>0.02</v>
      </c>
      <c r="AC66" s="1"/>
      <c r="AD66" s="109" t="s">
        <v>138</v>
      </c>
      <c r="AE66" s="1"/>
      <c r="AF66" s="114"/>
    </row>
    <row r="67" ht="15.75" customHeight="1">
      <c r="A67" s="35"/>
      <c r="B67" s="100" t="s">
        <v>139</v>
      </c>
      <c r="C67" s="20"/>
      <c r="D67" s="120">
        <v>0.1</v>
      </c>
      <c r="E67" s="1"/>
      <c r="F67" s="9" t="str">
        <f>F62</f>
        <v>Forward 12-month NOI</v>
      </c>
      <c r="G67" s="1"/>
      <c r="H67" s="91">
        <f>H40</f>
        <v>427494.0719</v>
      </c>
      <c r="I67" s="35"/>
      <c r="J67" s="100" t="s">
        <v>139</v>
      </c>
      <c r="K67" s="20"/>
      <c r="L67" s="120">
        <f t="shared" si="67"/>
        <v>0.1</v>
      </c>
      <c r="M67" s="1"/>
      <c r="N67" s="9" t="str">
        <f>N62</f>
        <v>Forward 12-month NOI</v>
      </c>
      <c r="O67" s="1"/>
      <c r="P67" s="91">
        <f>P40</f>
        <v>589296.5376</v>
      </c>
      <c r="Q67" s="35"/>
      <c r="R67" s="100" t="s">
        <v>139</v>
      </c>
      <c r="S67" s="20"/>
      <c r="T67" s="120">
        <f t="shared" si="68"/>
        <v>0.1</v>
      </c>
      <c r="U67" s="1"/>
      <c r="V67" s="9" t="str">
        <f>V62</f>
        <v>Forward 12-month NOI</v>
      </c>
      <c r="W67" s="1"/>
      <c r="X67" s="91">
        <f>X40</f>
        <v>719133.6814</v>
      </c>
      <c r="Y67" s="35"/>
      <c r="Z67" s="100" t="s">
        <v>139</v>
      </c>
      <c r="AA67" s="20"/>
      <c r="AB67" s="120">
        <f t="shared" si="69"/>
        <v>0.1</v>
      </c>
      <c r="AC67" s="1"/>
      <c r="AD67" s="9" t="str">
        <f>AD62</f>
        <v>Forward 12-month NOI</v>
      </c>
      <c r="AE67" s="1"/>
      <c r="AF67" s="91">
        <f>AF40</f>
        <v>582072.1015</v>
      </c>
    </row>
    <row r="68" ht="15.75" customHeight="1">
      <c r="A68" s="35"/>
      <c r="B68" s="46" t="s">
        <v>140</v>
      </c>
      <c r="C68" s="1"/>
      <c r="D68" s="121">
        <v>0.05</v>
      </c>
      <c r="E68" s="1"/>
      <c r="F68" s="9" t="s">
        <v>141</v>
      </c>
      <c r="G68" s="1"/>
      <c r="H68" s="122">
        <v>0.09</v>
      </c>
      <c r="I68" s="35"/>
      <c r="J68" s="46" t="str">
        <f>B68</f>
        <v>Exit Vacancy</v>
      </c>
      <c r="K68" s="1"/>
      <c r="L68" s="121">
        <f t="shared" si="67"/>
        <v>0.05</v>
      </c>
      <c r="M68" s="1"/>
      <c r="N68" s="9" t="s">
        <v>141</v>
      </c>
      <c r="O68" s="1"/>
      <c r="P68" s="122">
        <f>H68</f>
        <v>0.09</v>
      </c>
      <c r="Q68" s="35"/>
      <c r="R68" s="46" t="str">
        <f>J68</f>
        <v>Exit Vacancy</v>
      </c>
      <c r="S68" s="1"/>
      <c r="T68" s="121">
        <f t="shared" si="68"/>
        <v>0.05</v>
      </c>
      <c r="U68" s="1"/>
      <c r="V68" s="9" t="s">
        <v>141</v>
      </c>
      <c r="W68" s="1"/>
      <c r="X68" s="122">
        <f>H68</f>
        <v>0.09</v>
      </c>
      <c r="Y68" s="35"/>
      <c r="Z68" s="46" t="str">
        <f>R68</f>
        <v>Exit Vacancy</v>
      </c>
      <c r="AA68" s="1"/>
      <c r="AB68" s="121">
        <f t="shared" si="69"/>
        <v>0.05</v>
      </c>
      <c r="AC68" s="1"/>
      <c r="AD68" s="9" t="s">
        <v>141</v>
      </c>
      <c r="AE68" s="1"/>
      <c r="AF68" s="122">
        <f>H68</f>
        <v>0.09</v>
      </c>
    </row>
    <row r="69" ht="15.75" customHeight="1">
      <c r="A69" s="35"/>
      <c r="B69" s="42" t="s">
        <v>142</v>
      </c>
      <c r="C69" s="43"/>
      <c r="D69" s="90">
        <v>10.0</v>
      </c>
      <c r="E69" s="1"/>
      <c r="F69" s="19" t="s">
        <v>104</v>
      </c>
      <c r="G69" s="20"/>
      <c r="H69" s="123">
        <f>H67/H68</f>
        <v>4749934.132</v>
      </c>
      <c r="I69" s="35"/>
      <c r="J69" s="42" t="s">
        <v>142</v>
      </c>
      <c r="K69" s="43"/>
      <c r="L69" s="90">
        <v>10.0</v>
      </c>
      <c r="M69" s="1"/>
      <c r="N69" s="19" t="s">
        <v>104</v>
      </c>
      <c r="O69" s="20"/>
      <c r="P69" s="123">
        <f>P67/P68</f>
        <v>6547739.307</v>
      </c>
      <c r="Q69" s="35"/>
      <c r="R69" s="42" t="s">
        <v>142</v>
      </c>
      <c r="S69" s="43"/>
      <c r="T69" s="90">
        <v>10.0</v>
      </c>
      <c r="U69" s="1"/>
      <c r="V69" s="19" t="s">
        <v>104</v>
      </c>
      <c r="W69" s="20"/>
      <c r="X69" s="123">
        <f>X67/X68</f>
        <v>7990374.238</v>
      </c>
      <c r="Y69" s="35"/>
      <c r="Z69" s="42" t="s">
        <v>142</v>
      </c>
      <c r="AA69" s="43"/>
      <c r="AB69" s="90">
        <v>10.0</v>
      </c>
      <c r="AC69" s="1"/>
      <c r="AD69" s="19" t="s">
        <v>104</v>
      </c>
      <c r="AE69" s="20"/>
      <c r="AF69" s="123">
        <f>AF67/AF68</f>
        <v>6467467.795</v>
      </c>
    </row>
    <row r="70" ht="15.75" customHeight="1">
      <c r="A70" s="35"/>
      <c r="B70" s="46"/>
      <c r="C70" s="1"/>
      <c r="D70" s="1"/>
      <c r="E70" s="1"/>
      <c r="F70" s="1"/>
      <c r="G70" s="1"/>
      <c r="H70" s="80"/>
      <c r="I70" s="35"/>
      <c r="J70" s="46"/>
      <c r="K70" s="1"/>
      <c r="L70" s="1"/>
      <c r="M70" s="1"/>
      <c r="N70" s="1"/>
      <c r="O70" s="1"/>
      <c r="P70" s="80"/>
      <c r="Q70" s="35"/>
      <c r="R70" s="46"/>
      <c r="S70" s="1"/>
      <c r="T70" s="1"/>
      <c r="U70" s="1"/>
      <c r="V70" s="1"/>
      <c r="W70" s="1"/>
      <c r="X70" s="80"/>
      <c r="Y70" s="35"/>
      <c r="Z70" s="46"/>
      <c r="AA70" s="1"/>
      <c r="AB70" s="1"/>
      <c r="AC70" s="1"/>
      <c r="AD70" s="1"/>
      <c r="AE70" s="1"/>
      <c r="AF70" s="80"/>
    </row>
    <row r="71" ht="15.75" customHeight="1">
      <c r="A71" s="35"/>
      <c r="B71" s="81" t="s">
        <v>143</v>
      </c>
      <c r="C71" s="82"/>
      <c r="D71" s="82"/>
      <c r="E71" s="82"/>
      <c r="F71" s="82"/>
      <c r="G71" s="82"/>
      <c r="H71" s="124"/>
      <c r="I71" s="35"/>
      <c r="J71" s="81" t="s">
        <v>143</v>
      </c>
      <c r="K71" s="82"/>
      <c r="L71" s="82"/>
      <c r="M71" s="82"/>
      <c r="N71" s="82"/>
      <c r="O71" s="82"/>
      <c r="P71" s="124"/>
      <c r="Q71" s="111"/>
      <c r="R71" s="81" t="s">
        <v>143</v>
      </c>
      <c r="S71" s="82"/>
      <c r="T71" s="82"/>
      <c r="U71" s="82"/>
      <c r="V71" s="82"/>
      <c r="W71" s="82"/>
      <c r="X71" s="124"/>
      <c r="Y71" s="35"/>
      <c r="Z71" s="81" t="s">
        <v>143</v>
      </c>
      <c r="AA71" s="82"/>
      <c r="AB71" s="82"/>
      <c r="AC71" s="82"/>
      <c r="AD71" s="115"/>
      <c r="AE71" s="115"/>
      <c r="AF71" s="125"/>
    </row>
    <row r="72" ht="15.75" customHeight="1">
      <c r="A72" s="35"/>
      <c r="B72" s="46"/>
      <c r="C72" s="1"/>
      <c r="D72" s="1"/>
      <c r="E72" s="126" t="s">
        <v>144</v>
      </c>
      <c r="F72" s="126" t="s">
        <v>145</v>
      </c>
      <c r="G72" s="126" t="s">
        <v>146</v>
      </c>
      <c r="H72" s="127" t="s">
        <v>114</v>
      </c>
      <c r="I72" s="35"/>
      <c r="J72" s="46"/>
      <c r="K72" s="1"/>
      <c r="L72" s="1"/>
      <c r="M72" s="126" t="s">
        <v>144</v>
      </c>
      <c r="N72" s="126" t="s">
        <v>145</v>
      </c>
      <c r="O72" s="126" t="s">
        <v>146</v>
      </c>
      <c r="P72" s="127" t="s">
        <v>114</v>
      </c>
      <c r="Q72" s="111"/>
      <c r="R72" s="46"/>
      <c r="S72" s="1"/>
      <c r="T72" s="1"/>
      <c r="U72" s="126" t="s">
        <v>144</v>
      </c>
      <c r="V72" s="126" t="s">
        <v>145</v>
      </c>
      <c r="W72" s="126" t="s">
        <v>146</v>
      </c>
      <c r="X72" s="127" t="s">
        <v>114</v>
      </c>
      <c r="Y72" s="35"/>
      <c r="Z72" s="46"/>
      <c r="AA72" s="1"/>
      <c r="AB72" s="1"/>
      <c r="AC72" s="126" t="s">
        <v>144</v>
      </c>
      <c r="AD72" s="126" t="s">
        <v>145</v>
      </c>
      <c r="AE72" s="126" t="s">
        <v>146</v>
      </c>
      <c r="AF72" s="127" t="s">
        <v>114</v>
      </c>
    </row>
    <row r="73" ht="15.75" customHeight="1">
      <c r="A73" s="35"/>
      <c r="B73" s="46" t="s">
        <v>147</v>
      </c>
      <c r="C73" s="1"/>
      <c r="D73" s="1"/>
      <c r="E73" s="54">
        <v>0.1</v>
      </c>
      <c r="F73" s="54">
        <v>0.2</v>
      </c>
      <c r="G73" s="54">
        <v>0.2</v>
      </c>
      <c r="H73" s="128">
        <f t="shared" ref="H73:H76" si="73">1-(F73*$C$46+G73*$C$47)</f>
        <v>0.8</v>
      </c>
      <c r="I73" s="35"/>
      <c r="J73" s="46" t="s">
        <v>147</v>
      </c>
      <c r="K73" s="1"/>
      <c r="L73" s="1"/>
      <c r="M73" s="54">
        <f t="shared" ref="M73:O73" si="70">E73</f>
        <v>0.1</v>
      </c>
      <c r="N73" s="54">
        <f t="shared" si="70"/>
        <v>0.2</v>
      </c>
      <c r="O73" s="54">
        <f t="shared" si="70"/>
        <v>0.2</v>
      </c>
      <c r="P73" s="128">
        <f t="shared" ref="P73:P76" si="75">1-(N73*$K$46+O73*$K$47)</f>
        <v>0.8</v>
      </c>
      <c r="Q73" s="111"/>
      <c r="R73" s="46" t="s">
        <v>147</v>
      </c>
      <c r="S73" s="1"/>
      <c r="T73" s="1"/>
      <c r="U73" s="54">
        <f t="shared" ref="U73:W73" si="71">M73</f>
        <v>0.1</v>
      </c>
      <c r="V73" s="54">
        <f t="shared" si="71"/>
        <v>0.2</v>
      </c>
      <c r="W73" s="54">
        <f t="shared" si="71"/>
        <v>0.2</v>
      </c>
      <c r="X73" s="128">
        <f t="shared" ref="X73:X76" si="77">1-(V73*$S$46+W73*$S$47)</f>
        <v>0.8</v>
      </c>
      <c r="Y73" s="35"/>
      <c r="Z73" s="46" t="s">
        <v>147</v>
      </c>
      <c r="AA73" s="1"/>
      <c r="AB73" s="1"/>
      <c r="AC73" s="54">
        <f t="shared" ref="AC73:AE73" si="72">U73</f>
        <v>0.1</v>
      </c>
      <c r="AD73" s="54">
        <f t="shared" si="72"/>
        <v>0.2</v>
      </c>
      <c r="AE73" s="54">
        <f t="shared" si="72"/>
        <v>0.2</v>
      </c>
      <c r="AF73" s="128">
        <f t="shared" ref="AF73:AF76" si="79">1-(AD73*$AA$46+AE73*$AA$47)</f>
        <v>0.8</v>
      </c>
    </row>
    <row r="74" ht="15.75" customHeight="1">
      <c r="A74" s="35"/>
      <c r="B74" s="46" t="s">
        <v>148</v>
      </c>
      <c r="C74" s="1"/>
      <c r="D74" s="1"/>
      <c r="E74" s="54">
        <v>0.12</v>
      </c>
      <c r="F74" s="54">
        <v>0.2</v>
      </c>
      <c r="G74" s="54">
        <v>0.2</v>
      </c>
      <c r="H74" s="128">
        <f t="shared" si="73"/>
        <v>0.8</v>
      </c>
      <c r="I74" s="35"/>
      <c r="J74" s="46" t="s">
        <v>148</v>
      </c>
      <c r="K74" s="1"/>
      <c r="L74" s="1"/>
      <c r="M74" s="54">
        <f t="shared" ref="M74:O74" si="74">E74</f>
        <v>0.12</v>
      </c>
      <c r="N74" s="54">
        <f t="shared" si="74"/>
        <v>0.2</v>
      </c>
      <c r="O74" s="54">
        <f t="shared" si="74"/>
        <v>0.2</v>
      </c>
      <c r="P74" s="128">
        <f t="shared" si="75"/>
        <v>0.8</v>
      </c>
      <c r="Q74" s="111"/>
      <c r="R74" s="46" t="s">
        <v>148</v>
      </c>
      <c r="S74" s="1"/>
      <c r="T74" s="1"/>
      <c r="U74" s="54">
        <f t="shared" ref="U74:W74" si="76">M74</f>
        <v>0.12</v>
      </c>
      <c r="V74" s="54">
        <f t="shared" si="76"/>
        <v>0.2</v>
      </c>
      <c r="W74" s="54">
        <f t="shared" si="76"/>
        <v>0.2</v>
      </c>
      <c r="X74" s="128">
        <f t="shared" si="77"/>
        <v>0.8</v>
      </c>
      <c r="Y74" s="35"/>
      <c r="Z74" s="46" t="s">
        <v>148</v>
      </c>
      <c r="AA74" s="1"/>
      <c r="AB74" s="1"/>
      <c r="AC74" s="54">
        <f t="shared" ref="AC74:AE74" si="78">U74</f>
        <v>0.12</v>
      </c>
      <c r="AD74" s="54">
        <f t="shared" si="78"/>
        <v>0.2</v>
      </c>
      <c r="AE74" s="54">
        <f t="shared" si="78"/>
        <v>0.2</v>
      </c>
      <c r="AF74" s="128">
        <f t="shared" si="79"/>
        <v>0.8</v>
      </c>
    </row>
    <row r="75" ht="15.75" customHeight="1">
      <c r="A75" s="35"/>
      <c r="B75" s="46" t="s">
        <v>149</v>
      </c>
      <c r="C75" s="1"/>
      <c r="D75" s="1"/>
      <c r="E75" s="54">
        <v>0.14</v>
      </c>
      <c r="F75" s="54">
        <v>0.3</v>
      </c>
      <c r="G75" s="54">
        <v>0.3</v>
      </c>
      <c r="H75" s="128">
        <f t="shared" si="73"/>
        <v>0.7</v>
      </c>
      <c r="I75" s="35"/>
      <c r="J75" s="46" t="s">
        <v>149</v>
      </c>
      <c r="K75" s="1"/>
      <c r="L75" s="1"/>
      <c r="M75" s="54">
        <f t="shared" ref="M75:O75" si="80">E75</f>
        <v>0.14</v>
      </c>
      <c r="N75" s="54">
        <f t="shared" si="80"/>
        <v>0.3</v>
      </c>
      <c r="O75" s="54">
        <f t="shared" si="80"/>
        <v>0.3</v>
      </c>
      <c r="P75" s="128">
        <f t="shared" si="75"/>
        <v>0.7</v>
      </c>
      <c r="Q75" s="111"/>
      <c r="R75" s="46" t="s">
        <v>149</v>
      </c>
      <c r="S75" s="1"/>
      <c r="T75" s="1"/>
      <c r="U75" s="54">
        <f t="shared" ref="U75:W75" si="81">M75</f>
        <v>0.14</v>
      </c>
      <c r="V75" s="54">
        <f t="shared" si="81"/>
        <v>0.3</v>
      </c>
      <c r="W75" s="54">
        <f t="shared" si="81"/>
        <v>0.3</v>
      </c>
      <c r="X75" s="128">
        <f t="shared" si="77"/>
        <v>0.7</v>
      </c>
      <c r="Y75" s="35"/>
      <c r="Z75" s="46" t="s">
        <v>149</v>
      </c>
      <c r="AA75" s="1"/>
      <c r="AB75" s="1"/>
      <c r="AC75" s="54">
        <f t="shared" ref="AC75:AE75" si="82">U75</f>
        <v>0.14</v>
      </c>
      <c r="AD75" s="54">
        <f t="shared" si="82"/>
        <v>0.3</v>
      </c>
      <c r="AE75" s="54">
        <f t="shared" si="82"/>
        <v>0.3</v>
      </c>
      <c r="AF75" s="128">
        <f t="shared" si="79"/>
        <v>0.7</v>
      </c>
    </row>
    <row r="76" ht="15.75" customHeight="1">
      <c r="A76" s="35"/>
      <c r="B76" s="100" t="s">
        <v>150</v>
      </c>
      <c r="C76" s="20"/>
      <c r="D76" s="20"/>
      <c r="E76" s="20"/>
      <c r="F76" s="101">
        <v>0.35</v>
      </c>
      <c r="G76" s="101">
        <v>0.35</v>
      </c>
      <c r="H76" s="129">
        <f t="shared" si="73"/>
        <v>0.65</v>
      </c>
      <c r="I76" s="35"/>
      <c r="J76" s="100" t="s">
        <v>150</v>
      </c>
      <c r="K76" s="20"/>
      <c r="L76" s="20"/>
      <c r="M76" s="20"/>
      <c r="N76" s="101">
        <f t="shared" ref="N76:O76" si="83">F76</f>
        <v>0.35</v>
      </c>
      <c r="O76" s="101">
        <f t="shared" si="83"/>
        <v>0.35</v>
      </c>
      <c r="P76" s="129">
        <f t="shared" si="75"/>
        <v>0.65</v>
      </c>
      <c r="Q76" s="130"/>
      <c r="R76" s="100" t="s">
        <v>150</v>
      </c>
      <c r="S76" s="20"/>
      <c r="T76" s="20"/>
      <c r="U76" s="20"/>
      <c r="V76" s="101">
        <f t="shared" ref="V76:W76" si="84">N76</f>
        <v>0.35</v>
      </c>
      <c r="W76" s="101">
        <f t="shared" si="84"/>
        <v>0.35</v>
      </c>
      <c r="X76" s="129">
        <f t="shared" si="77"/>
        <v>0.65</v>
      </c>
      <c r="Y76" s="35"/>
      <c r="Z76" s="100" t="s">
        <v>150</v>
      </c>
      <c r="AA76" s="20"/>
      <c r="AB76" s="20"/>
      <c r="AC76" s="131"/>
      <c r="AD76" s="101">
        <f t="shared" ref="AD76:AE76" si="85">V76</f>
        <v>0.35</v>
      </c>
      <c r="AE76" s="101">
        <f t="shared" si="85"/>
        <v>0.35</v>
      </c>
      <c r="AF76" s="129">
        <f t="shared" si="79"/>
        <v>0.65</v>
      </c>
    </row>
    <row r="77" ht="15.75" customHeight="1">
      <c r="A77" s="35"/>
      <c r="B77" s="46"/>
      <c r="C77" s="1"/>
      <c r="D77" s="1"/>
      <c r="E77" s="1"/>
      <c r="F77" s="1"/>
      <c r="G77" s="1"/>
      <c r="H77" s="80"/>
      <c r="I77" s="35"/>
      <c r="J77" s="46"/>
      <c r="K77" s="1"/>
      <c r="L77" s="1"/>
      <c r="M77" s="1"/>
      <c r="N77" s="1"/>
      <c r="O77" s="1"/>
      <c r="P77" s="80"/>
      <c r="Q77" s="35"/>
      <c r="R77" s="46"/>
      <c r="S77" s="1"/>
      <c r="T77" s="1"/>
      <c r="U77" s="1"/>
      <c r="V77" s="1"/>
      <c r="W77" s="1"/>
      <c r="X77" s="80"/>
      <c r="Y77" s="35"/>
      <c r="Z77" s="46"/>
      <c r="AA77" s="1"/>
      <c r="AB77" s="1"/>
      <c r="AC77" s="1"/>
      <c r="AD77" s="1"/>
      <c r="AE77" s="1"/>
      <c r="AF77" s="80"/>
    </row>
    <row r="78" ht="15.75" customHeight="1">
      <c r="A78" s="35"/>
      <c r="B78" s="46"/>
      <c r="C78" s="1"/>
      <c r="D78" s="1"/>
      <c r="E78" s="1"/>
      <c r="F78" s="1"/>
      <c r="G78" s="1"/>
      <c r="H78" s="80"/>
      <c r="I78" s="35"/>
      <c r="J78" s="46"/>
      <c r="K78" s="1"/>
      <c r="L78" s="1"/>
      <c r="M78" s="1"/>
      <c r="N78" s="1"/>
      <c r="O78" s="132"/>
      <c r="P78" s="133"/>
      <c r="Q78" s="130"/>
      <c r="R78" s="46"/>
      <c r="S78" s="1"/>
      <c r="T78" s="1"/>
      <c r="U78" s="1"/>
      <c r="V78" s="1"/>
      <c r="W78" s="1"/>
      <c r="X78" s="80"/>
      <c r="Y78" s="35"/>
      <c r="Z78" s="46"/>
      <c r="AA78" s="1"/>
      <c r="AB78" s="1"/>
      <c r="AC78" s="1"/>
      <c r="AD78" s="1"/>
      <c r="AE78" s="1"/>
      <c r="AF78" s="80"/>
    </row>
    <row r="79" ht="15.75" customHeight="1">
      <c r="A79" s="35"/>
      <c r="B79" s="81" t="s">
        <v>151</v>
      </c>
      <c r="C79" s="82"/>
      <c r="D79" s="82"/>
      <c r="E79" s="82"/>
      <c r="F79" s="1"/>
      <c r="G79" s="1"/>
      <c r="H79" s="80"/>
      <c r="I79" s="35"/>
      <c r="J79" s="81" t="s">
        <v>151</v>
      </c>
      <c r="K79" s="82"/>
      <c r="L79" s="82"/>
      <c r="M79" s="82"/>
      <c r="N79" s="132"/>
      <c r="O79" s="1"/>
      <c r="P79" s="95"/>
      <c r="Q79" s="134"/>
      <c r="R79" s="81" t="s">
        <v>151</v>
      </c>
      <c r="S79" s="82"/>
      <c r="T79" s="82"/>
      <c r="U79" s="82"/>
      <c r="V79" s="1"/>
      <c r="W79" s="1"/>
      <c r="X79" s="80"/>
      <c r="Y79" s="35"/>
      <c r="Z79" s="81" t="s">
        <v>151</v>
      </c>
      <c r="AA79" s="82"/>
      <c r="AB79" s="82"/>
      <c r="AC79" s="82"/>
      <c r="AD79" s="1"/>
      <c r="AE79" s="1"/>
      <c r="AF79" s="80"/>
    </row>
    <row r="80" ht="15.75" customHeight="1">
      <c r="A80" s="35"/>
      <c r="B80" s="46" t="s">
        <v>116</v>
      </c>
      <c r="C80" s="1"/>
      <c r="D80" s="1"/>
      <c r="E80" s="135">
        <f>D52</f>
        <v>3989944.671</v>
      </c>
      <c r="F80" s="1"/>
      <c r="G80" s="1"/>
      <c r="H80" s="80"/>
      <c r="I80" s="35"/>
      <c r="J80" s="46" t="s">
        <v>116</v>
      </c>
      <c r="K80" s="1"/>
      <c r="L80" s="1"/>
      <c r="M80" s="135">
        <f>L52</f>
        <v>5500101.018</v>
      </c>
      <c r="N80" s="1"/>
      <c r="O80" s="1"/>
      <c r="P80" s="133"/>
      <c r="Q80" s="130"/>
      <c r="R80" s="46" t="s">
        <v>116</v>
      </c>
      <c r="S80" s="1"/>
      <c r="T80" s="1"/>
      <c r="U80" s="135">
        <f>T52</f>
        <v>6711914.36</v>
      </c>
      <c r="V80" s="1"/>
      <c r="W80" s="1"/>
      <c r="X80" s="80"/>
      <c r="Y80" s="35"/>
      <c r="Z80" s="46" t="s">
        <v>116</v>
      </c>
      <c r="AA80" s="1"/>
      <c r="AB80" s="1"/>
      <c r="AC80" s="96">
        <f>AB52</f>
        <v>5432672.947</v>
      </c>
      <c r="AD80" s="1"/>
      <c r="AE80" s="1"/>
      <c r="AF80" s="80"/>
    </row>
    <row r="81" ht="15.75" customHeight="1">
      <c r="A81" s="35"/>
      <c r="B81" s="46" t="s">
        <v>145</v>
      </c>
      <c r="C81" s="1"/>
      <c r="D81" s="1"/>
      <c r="E81" s="135">
        <f t="shared" ref="E81:E82" si="86">D46</f>
        <v>83674.83968</v>
      </c>
      <c r="F81" s="1"/>
      <c r="G81" s="1"/>
      <c r="H81" s="80"/>
      <c r="I81" s="35"/>
      <c r="J81" s="46" t="s">
        <v>145</v>
      </c>
      <c r="K81" s="1"/>
      <c r="L81" s="1"/>
      <c r="M81" s="135">
        <f t="shared" ref="M81:M82" si="87">L46</f>
        <v>115344.9756</v>
      </c>
      <c r="N81" s="1"/>
      <c r="O81" s="1"/>
      <c r="P81" s="80"/>
      <c r="Q81" s="35"/>
      <c r="R81" s="46" t="s">
        <v>145</v>
      </c>
      <c r="S81" s="1"/>
      <c r="T81" s="1"/>
      <c r="U81" s="135">
        <f t="shared" ref="U81:U82" si="88">T46</f>
        <v>140758.4326</v>
      </c>
      <c r="V81" s="1"/>
      <c r="W81" s="1"/>
      <c r="X81" s="80"/>
      <c r="Y81" s="35"/>
      <c r="Z81" s="46" t="s">
        <v>145</v>
      </c>
      <c r="AA81" s="1"/>
      <c r="AB81" s="1"/>
      <c r="AC81" s="96">
        <f t="shared" ref="AC81:AC82" si="89">AB46</f>
        <v>113930.9127</v>
      </c>
      <c r="AD81" s="1"/>
      <c r="AE81" s="1"/>
      <c r="AF81" s="80"/>
    </row>
    <row r="82" ht="15.75" customHeight="1">
      <c r="A82" s="35"/>
      <c r="B82" s="46" t="s">
        <v>146</v>
      </c>
      <c r="C82" s="1"/>
      <c r="D82" s="1"/>
      <c r="E82" s="135">
        <f t="shared" si="86"/>
        <v>334699.3587</v>
      </c>
      <c r="F82" s="1"/>
      <c r="G82" s="1"/>
      <c r="H82" s="80"/>
      <c r="I82" s="35"/>
      <c r="J82" s="46" t="s">
        <v>146</v>
      </c>
      <c r="K82" s="1"/>
      <c r="L82" s="1"/>
      <c r="M82" s="135">
        <f t="shared" si="87"/>
        <v>461379.9025</v>
      </c>
      <c r="N82" s="1"/>
      <c r="O82" s="1"/>
      <c r="P82" s="133"/>
      <c r="Q82" s="130"/>
      <c r="R82" s="46" t="s">
        <v>146</v>
      </c>
      <c r="S82" s="1"/>
      <c r="T82" s="1"/>
      <c r="U82" s="135">
        <f t="shared" si="88"/>
        <v>563033.7303</v>
      </c>
      <c r="V82" s="1"/>
      <c r="W82" s="1"/>
      <c r="X82" s="80"/>
      <c r="Y82" s="35"/>
      <c r="Z82" s="46" t="s">
        <v>146</v>
      </c>
      <c r="AA82" s="1"/>
      <c r="AB82" s="1"/>
      <c r="AC82" s="96">
        <f t="shared" si="89"/>
        <v>455723.6507</v>
      </c>
      <c r="AD82" s="1"/>
      <c r="AE82" s="1"/>
      <c r="AF82" s="80"/>
    </row>
    <row r="83" ht="15.75" customHeight="1">
      <c r="A83" s="35"/>
      <c r="B83" s="100" t="s">
        <v>114</v>
      </c>
      <c r="C83" s="20"/>
      <c r="D83" s="20"/>
      <c r="E83" s="136">
        <f>D49</f>
        <v>1673496.794</v>
      </c>
      <c r="F83" s="1"/>
      <c r="G83" s="1"/>
      <c r="H83" s="80"/>
      <c r="I83" s="35"/>
      <c r="J83" s="100" t="s">
        <v>114</v>
      </c>
      <c r="K83" s="20"/>
      <c r="L83" s="20"/>
      <c r="M83" s="136">
        <f>L49</f>
        <v>2306899.513</v>
      </c>
      <c r="N83" s="1"/>
      <c r="O83" s="1"/>
      <c r="P83" s="80"/>
      <c r="Q83" s="35"/>
      <c r="R83" s="100" t="s">
        <v>114</v>
      </c>
      <c r="S83" s="20"/>
      <c r="T83" s="20"/>
      <c r="U83" s="136">
        <f>T49</f>
        <v>2815168.651</v>
      </c>
      <c r="V83" s="1"/>
      <c r="W83" s="1"/>
      <c r="X83" s="80"/>
      <c r="Y83" s="35"/>
      <c r="Z83" s="100" t="s">
        <v>114</v>
      </c>
      <c r="AA83" s="20"/>
      <c r="AB83" s="20"/>
      <c r="AC83" s="102">
        <f>AB49</f>
        <v>2278618.253</v>
      </c>
      <c r="AD83" s="1"/>
      <c r="AE83" s="1"/>
      <c r="AF83" s="80"/>
    </row>
    <row r="84" ht="15.75" customHeight="1">
      <c r="A84" s="35"/>
      <c r="B84" s="46"/>
      <c r="C84" s="1"/>
      <c r="D84" s="1"/>
      <c r="E84" s="1"/>
      <c r="F84" s="1"/>
      <c r="G84" s="1"/>
      <c r="H84" s="80"/>
      <c r="I84" s="35"/>
      <c r="J84" s="46"/>
      <c r="K84" s="1"/>
      <c r="L84" s="1"/>
      <c r="M84" s="1"/>
      <c r="N84" s="1"/>
      <c r="O84" s="132"/>
      <c r="P84" s="133"/>
      <c r="Q84" s="130"/>
      <c r="R84" s="46"/>
      <c r="S84" s="1"/>
      <c r="T84" s="1"/>
      <c r="U84" s="1"/>
      <c r="V84" s="1"/>
      <c r="W84" s="1"/>
      <c r="X84" s="80"/>
      <c r="Y84" s="35"/>
      <c r="Z84" s="46"/>
      <c r="AA84" s="1"/>
      <c r="AB84" s="1"/>
      <c r="AC84" s="1"/>
      <c r="AD84" s="1"/>
      <c r="AE84" s="1"/>
      <c r="AF84" s="80"/>
    </row>
    <row r="85" ht="15.75" customHeight="1">
      <c r="A85" s="35"/>
      <c r="B85" s="46"/>
      <c r="C85" s="1"/>
      <c r="D85" s="1"/>
      <c r="E85" s="1"/>
      <c r="F85" s="1"/>
      <c r="G85" s="1"/>
      <c r="H85" s="80"/>
      <c r="I85" s="35"/>
      <c r="J85" s="46"/>
      <c r="K85" s="1"/>
      <c r="L85" s="1"/>
      <c r="M85" s="1"/>
      <c r="N85" s="132"/>
      <c r="O85" s="132"/>
      <c r="P85" s="133"/>
      <c r="Q85" s="130"/>
      <c r="R85" s="46"/>
      <c r="S85" s="1"/>
      <c r="T85" s="1"/>
      <c r="U85" s="1"/>
      <c r="V85" s="1"/>
      <c r="W85" s="1"/>
      <c r="X85" s="80"/>
      <c r="Y85" s="35"/>
      <c r="Z85" s="46"/>
      <c r="AA85" s="1"/>
      <c r="AB85" s="1"/>
      <c r="AC85" s="1"/>
      <c r="AD85" s="1"/>
      <c r="AE85" s="1"/>
      <c r="AF85" s="80"/>
    </row>
    <row r="86" ht="15.75" customHeight="1">
      <c r="A86" s="35"/>
      <c r="B86" s="46"/>
      <c r="C86" s="1"/>
      <c r="D86" s="1"/>
      <c r="E86" s="1"/>
      <c r="F86" s="1"/>
      <c r="G86" s="1"/>
      <c r="H86" s="80"/>
      <c r="I86" s="35"/>
      <c r="J86" s="46"/>
      <c r="K86" s="1"/>
      <c r="L86" s="1"/>
      <c r="M86" s="1"/>
      <c r="N86" s="132"/>
      <c r="O86" s="132"/>
      <c r="P86" s="133"/>
      <c r="Q86" s="130"/>
      <c r="R86" s="46"/>
      <c r="S86" s="1"/>
      <c r="T86" s="1"/>
      <c r="U86" s="1"/>
      <c r="V86" s="1"/>
      <c r="W86" s="1"/>
      <c r="X86" s="80"/>
      <c r="Y86" s="35"/>
      <c r="Z86" s="46"/>
      <c r="AA86" s="1"/>
      <c r="AB86" s="1"/>
      <c r="AC86" s="1"/>
      <c r="AD86" s="1"/>
      <c r="AE86" s="1"/>
      <c r="AF86" s="80"/>
    </row>
    <row r="87" ht="15.75" customHeight="1">
      <c r="A87" s="35"/>
      <c r="B87" s="46"/>
      <c r="C87" s="1"/>
      <c r="D87" s="1"/>
      <c r="E87" s="1"/>
      <c r="F87" s="1"/>
      <c r="G87" s="1"/>
      <c r="H87" s="80"/>
      <c r="I87" s="35"/>
      <c r="J87" s="46"/>
      <c r="K87" s="1"/>
      <c r="L87" s="1"/>
      <c r="M87" s="1"/>
      <c r="N87" s="132"/>
      <c r="O87" s="1"/>
      <c r="P87" s="80"/>
      <c r="Q87" s="35"/>
      <c r="R87" s="46"/>
      <c r="S87" s="1"/>
      <c r="T87" s="1"/>
      <c r="U87" s="1"/>
      <c r="V87" s="1"/>
      <c r="W87" s="1"/>
      <c r="X87" s="80"/>
      <c r="Y87" s="35"/>
      <c r="Z87" s="46"/>
      <c r="AA87" s="1"/>
      <c r="AB87" s="1"/>
      <c r="AC87" s="1"/>
      <c r="AD87" s="1"/>
      <c r="AE87" s="1"/>
      <c r="AF87" s="80"/>
    </row>
    <row r="88" ht="15.75" customHeight="1">
      <c r="A88" s="35"/>
      <c r="B88" s="46"/>
      <c r="C88" s="1"/>
      <c r="D88" s="1"/>
      <c r="E88" s="1"/>
      <c r="F88" s="1"/>
      <c r="G88" s="1"/>
      <c r="H88" s="80"/>
      <c r="I88" s="35"/>
      <c r="J88" s="46"/>
      <c r="K88" s="1"/>
      <c r="L88" s="1"/>
      <c r="M88" s="1"/>
      <c r="N88" s="1"/>
      <c r="O88" s="26"/>
      <c r="P88" s="95"/>
      <c r="Q88" s="134"/>
      <c r="R88" s="46"/>
      <c r="S88" s="1"/>
      <c r="T88" s="1"/>
      <c r="U88" s="1"/>
      <c r="V88" s="1"/>
      <c r="W88" s="1"/>
      <c r="X88" s="80"/>
      <c r="Y88" s="35"/>
      <c r="Z88" s="46"/>
      <c r="AA88" s="1"/>
      <c r="AB88" s="1"/>
      <c r="AC88" s="1"/>
      <c r="AD88" s="1"/>
      <c r="AE88" s="1"/>
      <c r="AF88" s="80"/>
    </row>
    <row r="89" ht="15.75" customHeight="1">
      <c r="A89" s="35"/>
      <c r="B89" s="46"/>
      <c r="C89" s="1"/>
      <c r="D89" s="1"/>
      <c r="E89" s="1"/>
      <c r="F89" s="1"/>
      <c r="G89" s="1"/>
      <c r="H89" s="80"/>
      <c r="I89" s="35"/>
      <c r="J89" s="46"/>
      <c r="K89" s="1"/>
      <c r="L89" s="1"/>
      <c r="M89" s="1"/>
      <c r="N89" s="26"/>
      <c r="O89" s="1"/>
      <c r="P89" s="80"/>
      <c r="Q89" s="35"/>
      <c r="R89" s="46"/>
      <c r="S89" s="1"/>
      <c r="T89" s="1"/>
      <c r="U89" s="1"/>
      <c r="V89" s="1"/>
      <c r="W89" s="1"/>
      <c r="X89" s="80"/>
      <c r="Y89" s="35"/>
      <c r="Z89" s="46"/>
      <c r="AA89" s="1"/>
      <c r="AB89" s="1"/>
      <c r="AC89" s="1"/>
      <c r="AD89" s="1"/>
      <c r="AE89" s="1"/>
      <c r="AF89" s="80"/>
    </row>
    <row r="90" ht="15.75" customHeight="1">
      <c r="A90" s="35"/>
      <c r="B90" s="46"/>
      <c r="C90" s="1"/>
      <c r="D90" s="1"/>
      <c r="E90" s="1"/>
      <c r="F90" s="1"/>
      <c r="G90" s="1"/>
      <c r="H90" s="80"/>
      <c r="I90" s="35"/>
      <c r="J90" s="46"/>
      <c r="K90" s="1"/>
      <c r="L90" s="1"/>
      <c r="M90" s="1"/>
      <c r="N90" s="1"/>
      <c r="O90" s="1"/>
      <c r="P90" s="80"/>
      <c r="Q90" s="35"/>
      <c r="R90" s="46"/>
      <c r="S90" s="1"/>
      <c r="T90" s="1"/>
      <c r="U90" s="1"/>
      <c r="V90" s="1"/>
      <c r="W90" s="1"/>
      <c r="X90" s="80"/>
      <c r="Y90" s="35"/>
      <c r="Z90" s="46"/>
      <c r="AA90" s="1"/>
      <c r="AB90" s="1"/>
      <c r="AC90" s="1"/>
      <c r="AD90" s="1"/>
      <c r="AE90" s="1"/>
      <c r="AF90" s="80"/>
    </row>
    <row r="91" ht="15.75" customHeight="1">
      <c r="A91" s="35"/>
      <c r="B91" s="46"/>
      <c r="C91" s="1"/>
      <c r="D91" s="1"/>
      <c r="E91" s="1"/>
      <c r="F91" s="1"/>
      <c r="G91" s="1"/>
      <c r="H91" s="80"/>
      <c r="I91" s="35"/>
      <c r="J91" s="46"/>
      <c r="K91" s="1"/>
      <c r="L91" s="1"/>
      <c r="M91" s="1"/>
      <c r="N91" s="1"/>
      <c r="O91" s="137"/>
      <c r="P91" s="138"/>
      <c r="Q91" s="139"/>
      <c r="R91" s="46"/>
      <c r="S91" s="1"/>
      <c r="T91" s="1"/>
      <c r="U91" s="1"/>
      <c r="V91" s="1"/>
      <c r="W91" s="1"/>
      <c r="X91" s="80"/>
      <c r="Y91" s="35"/>
      <c r="Z91" s="46"/>
      <c r="AA91" s="1"/>
      <c r="AB91" s="1"/>
      <c r="AC91" s="1"/>
      <c r="AD91" s="1"/>
      <c r="AE91" s="1"/>
      <c r="AF91" s="80"/>
    </row>
    <row r="92" ht="15.75" customHeight="1">
      <c r="A92" s="35"/>
      <c r="B92" s="140"/>
      <c r="C92" s="141"/>
      <c r="D92" s="141"/>
      <c r="E92" s="141"/>
      <c r="F92" s="141"/>
      <c r="G92" s="141"/>
      <c r="H92" s="142"/>
      <c r="I92" s="35"/>
      <c r="J92" s="140"/>
      <c r="K92" s="141"/>
      <c r="L92" s="141"/>
      <c r="M92" s="141"/>
      <c r="N92" s="143"/>
      <c r="O92" s="141"/>
      <c r="P92" s="142"/>
      <c r="Q92" s="35"/>
      <c r="R92" s="140"/>
      <c r="S92" s="141"/>
      <c r="T92" s="141"/>
      <c r="U92" s="141"/>
      <c r="V92" s="141"/>
      <c r="W92" s="141"/>
      <c r="X92" s="142"/>
      <c r="Y92" s="35"/>
      <c r="Z92" s="140"/>
      <c r="AA92" s="141"/>
      <c r="AB92" s="141"/>
      <c r="AC92" s="141"/>
      <c r="AD92" s="141"/>
      <c r="AE92" s="141"/>
      <c r="AF92" s="142"/>
    </row>
    <row r="93" ht="15.7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</row>
    <row r="94" ht="15.75" customHeight="1">
      <c r="A94" s="35"/>
      <c r="B94" s="144" t="s">
        <v>152</v>
      </c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6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</row>
    <row r="95" ht="15.75" customHeight="1">
      <c r="A95" s="35"/>
      <c r="B95" s="147" t="s">
        <v>153</v>
      </c>
      <c r="C95" s="148">
        <v>1.0</v>
      </c>
      <c r="D95" s="148">
        <f t="shared" ref="D95:L95" si="90">C95+1</f>
        <v>2</v>
      </c>
      <c r="E95" s="148">
        <f t="shared" si="90"/>
        <v>3</v>
      </c>
      <c r="F95" s="148">
        <f t="shared" si="90"/>
        <v>4</v>
      </c>
      <c r="G95" s="148">
        <f t="shared" si="90"/>
        <v>5</v>
      </c>
      <c r="H95" s="148">
        <f t="shared" si="90"/>
        <v>6</v>
      </c>
      <c r="I95" s="148">
        <f t="shared" si="90"/>
        <v>7</v>
      </c>
      <c r="J95" s="148">
        <f t="shared" si="90"/>
        <v>8</v>
      </c>
      <c r="K95" s="148">
        <f t="shared" si="90"/>
        <v>9</v>
      </c>
      <c r="L95" s="148">
        <f t="shared" si="90"/>
        <v>10</v>
      </c>
      <c r="M95" s="149">
        <v>11.0</v>
      </c>
      <c r="N95" s="134"/>
      <c r="O95" s="134"/>
      <c r="P95" s="134"/>
      <c r="Q95" s="134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</row>
    <row r="96" ht="15.75" customHeight="1">
      <c r="A96" s="35"/>
      <c r="B96" s="150" t="s">
        <v>73</v>
      </c>
      <c r="C96" s="151">
        <v>0.05</v>
      </c>
      <c r="D96" s="151">
        <v>0.02</v>
      </c>
      <c r="E96" s="151">
        <v>0.02</v>
      </c>
      <c r="F96" s="151">
        <v>0.02</v>
      </c>
      <c r="G96" s="151">
        <v>0.02</v>
      </c>
      <c r="H96" s="151">
        <v>0.02</v>
      </c>
      <c r="I96" s="151">
        <v>0.02</v>
      </c>
      <c r="J96" s="151">
        <v>0.02</v>
      </c>
      <c r="K96" s="151">
        <v>0.02</v>
      </c>
      <c r="L96" s="151">
        <v>0.02</v>
      </c>
      <c r="M96" s="152">
        <v>0.02</v>
      </c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</row>
    <row r="97" ht="15.75" customHeight="1">
      <c r="A97" s="35"/>
      <c r="B97" s="150" t="s">
        <v>154</v>
      </c>
      <c r="C97" s="153">
        <v>0.03</v>
      </c>
      <c r="D97" s="153">
        <v>0.03</v>
      </c>
      <c r="E97" s="153">
        <v>0.03</v>
      </c>
      <c r="F97" s="153">
        <v>0.03</v>
      </c>
      <c r="G97" s="153">
        <v>0.03</v>
      </c>
      <c r="H97" s="153">
        <v>0.03</v>
      </c>
      <c r="I97" s="153">
        <v>0.03</v>
      </c>
      <c r="J97" s="153">
        <v>0.03</v>
      </c>
      <c r="K97" s="153">
        <v>0.03</v>
      </c>
      <c r="L97" s="153">
        <v>0.03</v>
      </c>
      <c r="M97" s="154">
        <v>0.03</v>
      </c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</row>
    <row r="98" ht="15.75" customHeight="1">
      <c r="A98" s="35"/>
      <c r="B98" s="150" t="s">
        <v>155</v>
      </c>
      <c r="C98" s="153">
        <v>0.03</v>
      </c>
      <c r="D98" s="153">
        <v>0.02</v>
      </c>
      <c r="E98" s="153">
        <v>0.03</v>
      </c>
      <c r="F98" s="153">
        <v>0.03</v>
      </c>
      <c r="G98" s="153">
        <v>0.03</v>
      </c>
      <c r="H98" s="153">
        <v>0.03</v>
      </c>
      <c r="I98" s="153">
        <v>0.03</v>
      </c>
      <c r="J98" s="153">
        <v>0.03</v>
      </c>
      <c r="K98" s="153">
        <v>0.03</v>
      </c>
      <c r="L98" s="153">
        <v>0.03</v>
      </c>
      <c r="M98" s="154">
        <v>0.03</v>
      </c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</row>
    <row r="99" ht="15.75" customHeight="1">
      <c r="A99" s="35"/>
      <c r="B99" s="155" t="s">
        <v>156</v>
      </c>
      <c r="C99" s="156">
        <v>0.03</v>
      </c>
      <c r="D99" s="156">
        <v>0.03</v>
      </c>
      <c r="E99" s="156">
        <v>0.03</v>
      </c>
      <c r="F99" s="156">
        <v>0.03</v>
      </c>
      <c r="G99" s="156">
        <v>0.03</v>
      </c>
      <c r="H99" s="156">
        <v>0.03</v>
      </c>
      <c r="I99" s="156">
        <v>0.03</v>
      </c>
      <c r="J99" s="156">
        <v>0.03</v>
      </c>
      <c r="K99" s="156">
        <v>0.03</v>
      </c>
      <c r="L99" s="156">
        <v>0.03</v>
      </c>
      <c r="M99" s="157">
        <v>0.03</v>
      </c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</row>
    <row r="100" ht="15.75" customHeight="1">
      <c r="A100" s="35"/>
      <c r="B100" s="158"/>
      <c r="C100" s="159"/>
      <c r="D100" s="160"/>
      <c r="E100" s="160"/>
      <c r="F100" s="160"/>
      <c r="G100" s="160"/>
      <c r="H100" s="161"/>
      <c r="I100" s="8"/>
      <c r="J100" s="8"/>
      <c r="K100" s="8"/>
      <c r="L100" s="8"/>
      <c r="M100" s="162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</row>
    <row r="101" ht="15.75" customHeight="1">
      <c r="A101" s="35"/>
      <c r="B101" s="163"/>
      <c r="C101" s="164"/>
      <c r="D101" s="165"/>
      <c r="E101" s="165"/>
      <c r="F101" s="165"/>
      <c r="G101" s="165"/>
      <c r="H101" s="166"/>
      <c r="I101" s="8"/>
      <c r="J101" s="8"/>
      <c r="K101" s="8"/>
      <c r="L101" s="8"/>
      <c r="M101" s="162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</row>
    <row r="102" ht="15.75" customHeight="1">
      <c r="A102" s="35"/>
      <c r="B102" s="167" t="s">
        <v>157</v>
      </c>
      <c r="C102" s="168"/>
      <c r="D102" s="8"/>
      <c r="E102" s="8"/>
      <c r="F102" s="8"/>
      <c r="G102" s="8"/>
      <c r="H102" s="8"/>
      <c r="I102" s="8"/>
      <c r="J102" s="8"/>
      <c r="K102" s="8"/>
      <c r="L102" s="8"/>
      <c r="M102" s="162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</row>
    <row r="103" ht="15.75" customHeight="1">
      <c r="A103" s="35"/>
      <c r="B103" s="169" t="s">
        <v>158</v>
      </c>
      <c r="C103" s="170">
        <v>0.0</v>
      </c>
      <c r="D103" s="8"/>
      <c r="E103" s="8"/>
      <c r="F103" s="8"/>
      <c r="G103" s="8"/>
      <c r="H103" s="8"/>
      <c r="I103" s="8"/>
      <c r="J103" s="8"/>
      <c r="K103" s="8"/>
      <c r="L103" s="8"/>
      <c r="M103" s="162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</row>
    <row r="104" ht="15.75" customHeight="1">
      <c r="A104" s="35"/>
      <c r="B104" s="169" t="s">
        <v>159</v>
      </c>
      <c r="C104" s="171">
        <v>22.0</v>
      </c>
      <c r="D104" s="8"/>
      <c r="E104" s="8"/>
      <c r="F104" s="8"/>
      <c r="G104" s="8"/>
      <c r="H104" s="8"/>
      <c r="I104" s="8"/>
      <c r="J104" s="8"/>
      <c r="K104" s="8"/>
      <c r="L104" s="8"/>
      <c r="M104" s="162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</row>
    <row r="105" ht="15.75" customHeight="1">
      <c r="A105" s="35"/>
      <c r="B105" s="169" t="s">
        <v>160</v>
      </c>
      <c r="C105" s="172">
        <v>2.0</v>
      </c>
      <c r="D105" s="8"/>
      <c r="E105" s="8"/>
      <c r="F105" s="8"/>
      <c r="G105" s="8"/>
      <c r="H105" s="8"/>
      <c r="I105" s="8"/>
      <c r="J105" s="8"/>
      <c r="K105" s="8"/>
      <c r="L105" s="8"/>
      <c r="M105" s="162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</row>
    <row r="106" ht="15.75" customHeight="1">
      <c r="A106" s="35"/>
      <c r="B106" s="169" t="s">
        <v>161</v>
      </c>
      <c r="C106" s="173">
        <v>1.0</v>
      </c>
      <c r="D106" s="8"/>
      <c r="E106" s="8"/>
      <c r="F106" s="8"/>
      <c r="G106" s="8"/>
      <c r="H106" s="8"/>
      <c r="I106" s="8"/>
      <c r="J106" s="8"/>
      <c r="K106" s="8"/>
      <c r="L106" s="8"/>
      <c r="M106" s="162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</row>
    <row r="107" ht="15.75" customHeight="1">
      <c r="A107" s="35"/>
      <c r="B107" s="169" t="s">
        <v>162</v>
      </c>
      <c r="C107" s="174">
        <f>C103*(E13+L13+T13+AB13)</f>
        <v>0</v>
      </c>
      <c r="D107" s="8"/>
      <c r="E107" s="8"/>
      <c r="F107" s="8"/>
      <c r="G107" s="8"/>
      <c r="H107" s="8"/>
      <c r="I107" s="8"/>
      <c r="J107" s="8"/>
      <c r="K107" s="8"/>
      <c r="L107" s="8"/>
      <c r="M107" s="162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</row>
    <row r="108" ht="15.75" customHeight="1">
      <c r="A108" s="35"/>
      <c r="B108" s="175" t="s">
        <v>163</v>
      </c>
      <c r="C108" s="176" t="s">
        <v>164</v>
      </c>
      <c r="D108" s="8"/>
      <c r="E108" s="8"/>
      <c r="F108" s="8"/>
      <c r="G108" s="8"/>
      <c r="H108" s="8"/>
      <c r="I108" s="8"/>
      <c r="J108" s="8"/>
      <c r="K108" s="8"/>
      <c r="L108" s="8"/>
      <c r="M108" s="162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</row>
    <row r="109" ht="15.75" customHeight="1">
      <c r="A109" s="35"/>
      <c r="B109" s="15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162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</row>
    <row r="110" ht="15.75" customHeight="1">
      <c r="A110" s="35"/>
      <c r="B110" s="15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162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</row>
    <row r="111" ht="15.75" customHeight="1">
      <c r="A111" s="35"/>
      <c r="B111" s="177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9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</row>
    <row r="112" ht="15.7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</row>
    <row r="113" ht="15.7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134"/>
      <c r="O113" s="134"/>
      <c r="P113" s="134"/>
      <c r="Q113" s="134"/>
      <c r="R113" s="134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</row>
    <row r="114" ht="15.75" customHeight="1">
      <c r="A114" s="35"/>
      <c r="B114" s="35"/>
      <c r="C114" s="35"/>
      <c r="D114" s="35"/>
      <c r="E114" s="35"/>
      <c r="F114" s="35"/>
      <c r="G114" s="111"/>
      <c r="H114" s="111"/>
      <c r="I114" s="111"/>
      <c r="J114" s="111"/>
      <c r="K114" s="35"/>
      <c r="L114" s="111"/>
      <c r="M114" s="111"/>
      <c r="N114" s="111"/>
      <c r="O114" s="111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</row>
    <row r="115" ht="15.75" hidden="1" customHeight="1">
      <c r="A115" s="35"/>
      <c r="B115" s="35">
        <v>1.0</v>
      </c>
      <c r="C115" s="35">
        <v>2.0</v>
      </c>
      <c r="D115" s="35">
        <v>3.0</v>
      </c>
      <c r="E115" s="35">
        <v>4.0</v>
      </c>
      <c r="F115" s="35">
        <v>5.0</v>
      </c>
      <c r="G115" s="111">
        <v>6.0</v>
      </c>
      <c r="H115" s="111">
        <v>7.0</v>
      </c>
      <c r="I115" s="111">
        <v>8.0</v>
      </c>
      <c r="J115" s="111"/>
      <c r="K115" s="111"/>
      <c r="L115" s="111"/>
      <c r="M115" s="111"/>
      <c r="N115" s="111"/>
      <c r="O115" s="111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</row>
    <row r="116" ht="15.75" hidden="1" customHeight="1">
      <c r="A116" s="35"/>
      <c r="B116" s="180">
        <f>C104</f>
        <v>22</v>
      </c>
      <c r="C116" s="180">
        <f t="shared" ref="C116:I116" si="91">IF(C115&gt;$C$105,0,(B116+1))</f>
        <v>23</v>
      </c>
      <c r="D116" s="35">
        <f t="shared" si="91"/>
        <v>0</v>
      </c>
      <c r="E116" s="35">
        <f t="shared" si="91"/>
        <v>0</v>
      </c>
      <c r="F116" s="35">
        <f t="shared" si="91"/>
        <v>0</v>
      </c>
      <c r="G116" s="35">
        <f t="shared" si="91"/>
        <v>0</v>
      </c>
      <c r="H116" s="35">
        <f t="shared" si="91"/>
        <v>0</v>
      </c>
      <c r="I116" s="35">
        <f t="shared" si="91"/>
        <v>0</v>
      </c>
      <c r="J116" s="111"/>
      <c r="K116" s="111"/>
      <c r="L116" s="111"/>
      <c r="M116" s="111"/>
      <c r="N116" s="111"/>
      <c r="O116" s="111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</row>
    <row r="117" ht="15.75" hidden="1" customHeight="1">
      <c r="A117" s="35"/>
      <c r="B117" s="35"/>
      <c r="C117" s="35"/>
      <c r="D117" s="35"/>
      <c r="E117" s="35"/>
      <c r="F117" s="35"/>
      <c r="G117" s="130"/>
      <c r="H117" s="130"/>
      <c r="I117" s="130"/>
      <c r="J117" s="111"/>
      <c r="K117" s="111"/>
      <c r="L117" s="111"/>
      <c r="M117" s="111"/>
      <c r="N117" s="111"/>
      <c r="O117" s="111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</row>
    <row r="118" ht="15.75" hidden="1" customHeight="1">
      <c r="A118" s="35"/>
      <c r="B118" s="181"/>
      <c r="C118" s="181"/>
      <c r="D118" s="181"/>
      <c r="E118" s="181"/>
      <c r="F118" s="181"/>
      <c r="G118" s="35"/>
      <c r="H118" s="35"/>
      <c r="I118" s="35"/>
      <c r="J118" s="130"/>
      <c r="K118" s="111"/>
      <c r="L118" s="111"/>
      <c r="M118" s="111"/>
      <c r="N118" s="111"/>
      <c r="O118" s="130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</row>
    <row r="119" ht="15.75" hidden="1" customHeight="1">
      <c r="A119" s="35"/>
      <c r="B119" s="134">
        <f>Returns!D33</f>
        <v>0.214959506</v>
      </c>
      <c r="C119" s="35">
        <v>3.0</v>
      </c>
      <c r="D119" s="35">
        <v>4.0</v>
      </c>
      <c r="E119" s="35">
        <v>5.0</v>
      </c>
      <c r="F119" s="35">
        <v>6.0</v>
      </c>
      <c r="G119" s="35">
        <v>7.0</v>
      </c>
      <c r="H119" s="35">
        <v>8.0</v>
      </c>
      <c r="I119" s="35">
        <v>9.0</v>
      </c>
      <c r="J119" s="35">
        <v>10.0</v>
      </c>
      <c r="K119" s="35"/>
      <c r="L119" s="35"/>
      <c r="M119" s="35"/>
      <c r="N119" s="134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</row>
    <row r="120" ht="15.75" hidden="1" customHeight="1">
      <c r="A120" s="35"/>
      <c r="B120" s="134">
        <v>0.06</v>
      </c>
      <c r="C120" s="182">
        <v>0.23021948894814792</v>
      </c>
      <c r="D120" s="182">
        <v>0.22955464734913833</v>
      </c>
      <c r="E120" s="182">
        <v>0.22890882249444866</v>
      </c>
      <c r="F120" s="182">
        <v>0.22829660477523506</v>
      </c>
      <c r="G120" s="182">
        <v>0.2277256137759498</v>
      </c>
      <c r="H120" s="182">
        <v>0.22719915155284864</v>
      </c>
      <c r="I120" s="182">
        <v>0.22671784607882328</v>
      </c>
      <c r="J120" s="182">
        <v>0.22507264124306325</v>
      </c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</row>
    <row r="121" ht="15.75" hidden="1" customHeight="1">
      <c r="A121" s="35"/>
      <c r="B121" s="182">
        <v>0.065</v>
      </c>
      <c r="C121" s="182">
        <v>0.21386792273655209</v>
      </c>
      <c r="D121" s="182">
        <v>0.2147410637496423</v>
      </c>
      <c r="E121" s="182">
        <v>0.21533443773931094</v>
      </c>
      <c r="F121" s="182">
        <v>0.2157246364007801</v>
      </c>
      <c r="G121" s="182">
        <v>0.21596801090745754</v>
      </c>
      <c r="H121" s="182">
        <v>0.21610592625532554</v>
      </c>
      <c r="I121" s="182">
        <v>0.21616874255285734</v>
      </c>
      <c r="J121" s="182">
        <v>0.2149595059842948</v>
      </c>
      <c r="K121" s="134"/>
      <c r="L121" s="134"/>
      <c r="M121" s="134"/>
      <c r="N121" s="134"/>
      <c r="O121" s="134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</row>
    <row r="122" ht="15.75" hidden="1" customHeight="1">
      <c r="A122" s="35"/>
      <c r="B122" s="134">
        <v>0.07</v>
      </c>
      <c r="C122" s="182">
        <v>0.19879277471906276</v>
      </c>
      <c r="D122" s="182">
        <v>0.20096333857726867</v>
      </c>
      <c r="E122" s="182">
        <v>0.20264507974933865</v>
      </c>
      <c r="F122" s="182">
        <v>0.2039427037328092</v>
      </c>
      <c r="G122" s="182">
        <v>0.2049406052092415</v>
      </c>
      <c r="H122" s="182">
        <v>0.205705513185511</v>
      </c>
      <c r="I122" s="182">
        <v>0.20628963355948482</v>
      </c>
      <c r="J122" s="182">
        <v>0.20550127816440056</v>
      </c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</row>
    <row r="123" ht="15.75" hidden="1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</row>
    <row r="124" ht="15.75" hidden="1" customHeight="1">
      <c r="A124" s="35"/>
      <c r="B124" s="181"/>
      <c r="C124" s="35"/>
      <c r="D124" s="35"/>
      <c r="E124" s="35"/>
      <c r="F124" s="35"/>
      <c r="G124" s="35"/>
      <c r="H124" s="35"/>
      <c r="I124" s="35"/>
      <c r="J124" s="130"/>
      <c r="K124" s="111"/>
      <c r="L124" s="111"/>
      <c r="M124" s="111"/>
      <c r="N124" s="111"/>
      <c r="O124" s="130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</row>
    <row r="125" ht="15.75" hidden="1" customHeight="1">
      <c r="A125" s="35"/>
      <c r="B125" s="183"/>
      <c r="C125" s="184"/>
      <c r="D125" s="185"/>
      <c r="E125" s="185"/>
      <c r="F125" s="185"/>
      <c r="G125" s="185"/>
      <c r="H125" s="18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</row>
    <row r="126" ht="15.75" hidden="1" customHeight="1">
      <c r="A126" s="35"/>
      <c r="B126" s="183"/>
      <c r="C126" s="185"/>
      <c r="D126" s="134"/>
      <c r="E126" s="134"/>
      <c r="F126" s="134"/>
      <c r="G126" s="134"/>
      <c r="H126" s="134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</row>
    <row r="127" ht="15.75" hidden="1" customHeight="1">
      <c r="A127" s="35"/>
      <c r="B127" s="183"/>
      <c r="C127" s="185"/>
      <c r="D127" s="186">
        <f>Returns!D32</f>
        <v>0.2032042827</v>
      </c>
      <c r="E127" s="187">
        <v>3.0</v>
      </c>
      <c r="F127" s="187">
        <v>4.0</v>
      </c>
      <c r="G127" s="187">
        <v>5.0</v>
      </c>
      <c r="H127" s="187">
        <v>6.0</v>
      </c>
      <c r="I127" s="187">
        <v>7.0</v>
      </c>
      <c r="J127" s="187">
        <v>8.0</v>
      </c>
      <c r="K127" s="187">
        <v>9.0</v>
      </c>
      <c r="L127" s="187">
        <v>10.0</v>
      </c>
      <c r="M127" s="188"/>
      <c r="N127" s="18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</row>
    <row r="128" ht="15.75" hidden="1" customHeight="1">
      <c r="A128" s="35"/>
      <c r="B128" s="183"/>
      <c r="C128" s="185"/>
      <c r="D128" s="134">
        <v>0.06</v>
      </c>
      <c r="E128" s="189">
        <v>0.21546548302466095</v>
      </c>
      <c r="F128" s="189">
        <v>0.21525567771521814</v>
      </c>
      <c r="G128" s="189">
        <v>0.2149894862883195</v>
      </c>
      <c r="H128" s="189">
        <v>0.21469247697310867</v>
      </c>
      <c r="I128" s="35">
        <v>0.2143819785231127</v>
      </c>
      <c r="J128" s="184">
        <v>0.2140696781071172</v>
      </c>
      <c r="K128" s="189">
        <v>0.21376336721078482</v>
      </c>
      <c r="L128" s="189">
        <v>0.21236925827278674</v>
      </c>
      <c r="M128" s="189"/>
      <c r="N128" s="189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</row>
    <row r="129" ht="15.75" hidden="1" customHeight="1">
      <c r="A129" s="35"/>
      <c r="B129" s="183"/>
      <c r="C129" s="185"/>
      <c r="D129" s="182">
        <v>0.065</v>
      </c>
      <c r="E129" s="189">
        <v>0.20117132324491815</v>
      </c>
      <c r="F129" s="189">
        <v>0.20217314016381938</v>
      </c>
      <c r="G129" s="189">
        <v>0.2029045857129299</v>
      </c>
      <c r="H129" s="189">
        <v>0.2034300957671218</v>
      </c>
      <c r="I129" s="35">
        <v>0.20379925104894459</v>
      </c>
      <c r="J129" s="184">
        <v>0.20405003194053561</v>
      </c>
      <c r="K129" s="189">
        <v>0.2042114936347943</v>
      </c>
      <c r="L129" s="189">
        <v>0.20320428267570012</v>
      </c>
      <c r="M129" s="189"/>
      <c r="N129" s="189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</row>
    <row r="130" ht="15.75" hidden="1" customHeight="1">
      <c r="A130" s="35"/>
      <c r="B130" s="183"/>
      <c r="C130" s="185"/>
      <c r="D130" s="134">
        <v>0.07</v>
      </c>
      <c r="E130" s="189">
        <v>0.18806531065243504</v>
      </c>
      <c r="F130" s="189">
        <v>0.19008759186731927</v>
      </c>
      <c r="G130" s="189">
        <v>0.19169050931283382</v>
      </c>
      <c r="H130" s="189">
        <v>0.19295485183148497</v>
      </c>
      <c r="I130" s="35">
        <v>0.19394795652947283</v>
      </c>
      <c r="J130" s="184">
        <v>0.1947247652117241</v>
      </c>
      <c r="K130" s="189">
        <v>0.19532954671048874</v>
      </c>
      <c r="L130" s="189">
        <v>0.19469212024049876</v>
      </c>
      <c r="M130" s="189"/>
      <c r="N130" s="189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</row>
    <row r="131" ht="15.75" customHeight="1">
      <c r="A131" s="35"/>
      <c r="B131" s="183"/>
      <c r="C131" s="190"/>
      <c r="D131" s="191"/>
      <c r="E131" s="191"/>
      <c r="F131" s="191"/>
      <c r="G131" s="191"/>
      <c r="H131" s="19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</row>
    <row r="132" ht="15.75" customHeight="1">
      <c r="A132" s="35"/>
      <c r="B132" s="35"/>
      <c r="C132" s="35"/>
      <c r="D132" s="35"/>
      <c r="E132" s="35"/>
      <c r="F132" s="35"/>
      <c r="G132" s="139"/>
      <c r="H132" s="139"/>
      <c r="I132" s="139"/>
      <c r="J132" s="35"/>
      <c r="K132" s="130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</row>
    <row r="133" ht="15.75" customHeight="1">
      <c r="A133" s="35"/>
      <c r="B133" s="35"/>
      <c r="C133" s="35"/>
      <c r="D133" s="35"/>
      <c r="E133" s="35"/>
      <c r="F133" s="35"/>
      <c r="G133" s="139"/>
      <c r="H133" s="35"/>
      <c r="I133" s="35"/>
      <c r="J133" s="139"/>
      <c r="K133" s="35"/>
      <c r="L133" s="35"/>
      <c r="M133" s="35"/>
      <c r="N133" s="35"/>
      <c r="O133" s="139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</row>
    <row r="134" ht="15.7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134"/>
      <c r="L134" s="139"/>
      <c r="M134" s="139"/>
      <c r="N134" s="139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</row>
    <row r="135" ht="15.7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</row>
    <row r="136" ht="15.75" customHeight="1">
      <c r="A136" s="35"/>
      <c r="B136" s="35"/>
      <c r="C136" s="35"/>
      <c r="D136" s="35"/>
      <c r="E136" s="35"/>
      <c r="F136" s="35"/>
      <c r="G136" s="134"/>
      <c r="H136" s="134"/>
      <c r="I136" s="134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</row>
    <row r="137" ht="15.75" customHeight="1">
      <c r="A137" s="35"/>
      <c r="B137" s="35"/>
      <c r="C137" s="35"/>
      <c r="D137" s="35"/>
      <c r="E137" s="35"/>
      <c r="F137" s="35"/>
      <c r="G137" s="134"/>
      <c r="H137" s="134"/>
      <c r="I137" s="134"/>
      <c r="J137" s="134"/>
      <c r="K137" s="139"/>
      <c r="L137" s="35"/>
      <c r="M137" s="35"/>
      <c r="N137" s="35"/>
      <c r="O137" s="134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</row>
    <row r="138" ht="15.75" customHeight="1">
      <c r="A138" s="35"/>
      <c r="B138" s="35"/>
      <c r="C138" s="35"/>
      <c r="D138" s="35"/>
      <c r="E138" s="192"/>
      <c r="F138" s="134"/>
      <c r="G138" s="35"/>
      <c r="H138" s="35"/>
      <c r="I138" s="35"/>
      <c r="J138" s="134"/>
      <c r="K138" s="35"/>
      <c r="L138" s="134"/>
      <c r="M138" s="134"/>
      <c r="N138" s="134"/>
      <c r="O138" s="134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</row>
    <row r="139" ht="15.75" customHeight="1">
      <c r="A139" s="35"/>
      <c r="B139" s="35"/>
      <c r="C139" s="35"/>
      <c r="D139" s="35"/>
      <c r="E139" s="192"/>
      <c r="F139" s="134"/>
      <c r="G139" s="111"/>
      <c r="H139" s="35"/>
      <c r="I139" s="193"/>
      <c r="J139" s="35"/>
      <c r="K139" s="35"/>
      <c r="L139" s="134"/>
      <c r="M139" s="134"/>
      <c r="N139" s="134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</row>
    <row r="140" ht="15.75" customHeight="1">
      <c r="A140" s="35"/>
      <c r="B140" s="35"/>
      <c r="C140" s="35"/>
      <c r="D140" s="35"/>
      <c r="E140" s="192"/>
      <c r="F140" s="134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</row>
    <row r="141" ht="15.75" customHeight="1">
      <c r="A141" s="35"/>
      <c r="B141" s="35"/>
      <c r="C141" s="35"/>
      <c r="D141" s="35"/>
      <c r="E141" s="111"/>
      <c r="F141" s="35"/>
      <c r="G141" s="35"/>
      <c r="H141" s="35"/>
      <c r="I141" s="35"/>
      <c r="J141" s="35"/>
      <c r="K141" s="134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</row>
    <row r="142" ht="15.75" customHeight="1">
      <c r="A142" s="35"/>
      <c r="B142" s="35"/>
      <c r="C142" s="181"/>
      <c r="D142" s="181"/>
      <c r="E142" s="194"/>
      <c r="F142" s="35"/>
      <c r="G142" s="111"/>
      <c r="H142" s="111"/>
      <c r="I142" s="111"/>
      <c r="J142" s="35"/>
      <c r="K142" s="134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</row>
    <row r="143" ht="15.75" customHeight="1">
      <c r="A143" s="35"/>
      <c r="B143" s="35"/>
      <c r="C143" s="181"/>
      <c r="D143" s="181"/>
      <c r="E143" s="195"/>
      <c r="F143" s="193"/>
      <c r="G143" s="35"/>
      <c r="H143" s="35"/>
      <c r="I143" s="35"/>
      <c r="J143" s="111"/>
      <c r="K143" s="35"/>
      <c r="L143" s="35"/>
      <c r="M143" s="35"/>
      <c r="N143" s="35"/>
      <c r="O143" s="111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</row>
    <row r="144" ht="15.7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111"/>
      <c r="M144" s="111"/>
      <c r="N144" s="111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</row>
    <row r="145" ht="15.7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</row>
    <row r="146" ht="15.7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</row>
    <row r="147" ht="15.7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111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</row>
    <row r="148" ht="15.7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</row>
    <row r="149" ht="15.7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</row>
    <row r="150" ht="15.7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</row>
    <row r="151" ht="15.7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</row>
    <row r="152" ht="15.7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</row>
    <row r="153" ht="15.7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</row>
    <row r="154" ht="15.7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</row>
    <row r="155" ht="15.7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</row>
    <row r="156" ht="15.7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</row>
    <row r="157" ht="15.7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</row>
    <row r="158" ht="15.7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</row>
    <row r="159" ht="15.7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</row>
    <row r="160" ht="15.7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</row>
    <row r="161" ht="15.7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</row>
    <row r="162" ht="15.7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</row>
    <row r="163" ht="15.7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</row>
    <row r="164" ht="15.7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</row>
    <row r="165" ht="15.7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</row>
    <row r="166" ht="15.7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</row>
    <row r="167" ht="15.7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</row>
    <row r="168" ht="15.7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</row>
    <row r="169" ht="15.7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</row>
    <row r="170" ht="15.7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</row>
    <row r="171" ht="15.7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</row>
    <row r="172" ht="15.7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</row>
    <row r="173" ht="15.7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</row>
    <row r="174" ht="15.7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</row>
    <row r="175" ht="15.7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</row>
    <row r="176" ht="15.7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</row>
    <row r="177" ht="15.7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</row>
    <row r="178" ht="15.7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</row>
    <row r="179" ht="15.7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</row>
    <row r="180" ht="15.7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</row>
    <row r="181" ht="15.7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</row>
    <row r="182" ht="15.7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</row>
    <row r="183" ht="15.7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</row>
    <row r="184" ht="15.7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</row>
    <row r="185" ht="15.7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</row>
    <row r="186" ht="15.7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</row>
    <row r="187" ht="15.7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</row>
    <row r="188" ht="15.7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</row>
    <row r="189" ht="15.7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</row>
    <row r="190" ht="15.7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</row>
    <row r="191" ht="15.7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</row>
    <row r="192" ht="15.7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</row>
    <row r="193" ht="15.7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</row>
    <row r="194" ht="15.7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</row>
    <row r="195" ht="15.7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</row>
    <row r="196" ht="15.7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</row>
    <row r="197" ht="15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</row>
    <row r="198" ht="15.7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</row>
    <row r="199" ht="15.7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</row>
    <row r="200" ht="15.75" customHeight="1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</row>
    <row r="201" ht="15.75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</row>
    <row r="202" ht="15.75" customHeight="1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</row>
    <row r="203" ht="15.75" customHeight="1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</row>
    <row r="204" ht="15.7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</row>
    <row r="205" ht="15.75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</row>
    <row r="206" ht="15.75" customHeight="1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</row>
    <row r="207" ht="15.75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</row>
    <row r="208" ht="15.75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</row>
    <row r="209" ht="15.75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</row>
    <row r="210" ht="15.75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</row>
    <row r="211" ht="15.75" customHeight="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</row>
    <row r="212" ht="15.75" customHeight="1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</row>
    <row r="213" ht="15.75" customHeight="1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</row>
    <row r="214" ht="15.75" customHeight="1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</row>
    <row r="215" ht="15.75" customHeight="1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</row>
    <row r="216" ht="15.7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</row>
    <row r="217" ht="15.75" customHeight="1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</row>
    <row r="218" ht="15.7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</row>
    <row r="219" ht="15.75" customHeight="1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</row>
    <row r="220" ht="15.75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</row>
    <row r="221" ht="15.75" customHeight="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</row>
    <row r="222" ht="15.75" customHeight="1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</row>
    <row r="223" ht="15.7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</row>
    <row r="224" ht="15.75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</row>
    <row r="225" ht="15.7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</row>
    <row r="226" ht="15.75" customHeight="1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</row>
    <row r="227" ht="15.75" customHeight="1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</row>
    <row r="228" ht="15.75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</row>
    <row r="229" ht="15.75" customHeight="1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</row>
    <row r="230" ht="15.75" customHeight="1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</row>
    <row r="231" ht="15.75" customHeight="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</row>
    <row r="232" ht="15.75" customHeight="1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</row>
    <row r="233" ht="15.75" customHeight="1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</row>
    <row r="234" ht="15.75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</row>
    <row r="235" ht="15.75" customHeight="1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</row>
    <row r="236" ht="15.75" customHeight="1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</row>
    <row r="237" ht="15.75" customHeight="1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</row>
    <row r="238" ht="15.75" customHeight="1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</row>
    <row r="239" ht="15.75" customHeight="1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</row>
    <row r="240" ht="15.75" customHeight="1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</row>
    <row r="241" ht="15.75" customHeight="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</row>
    <row r="242" ht="15.75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</row>
    <row r="243" ht="15.75" customHeight="1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</row>
    <row r="244" ht="15.75" customHeight="1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</row>
    <row r="245" ht="15.75" customHeight="1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</row>
    <row r="246" ht="15.75" customHeight="1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</row>
    <row r="247" ht="15.75" customHeight="1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</row>
    <row r="248" ht="15.75" customHeight="1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</row>
    <row r="249" ht="15.75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</row>
    <row r="250" ht="15.75" customHeight="1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</row>
    <row r="251" ht="15.7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</row>
    <row r="252" ht="15.75" customHeight="1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</row>
    <row r="253" ht="15.75" customHeight="1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</row>
    <row r="254" ht="15.75" customHeight="1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</row>
    <row r="255" ht="15.75" customHeight="1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</row>
    <row r="256" ht="15.75" customHeight="1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</row>
    <row r="257" ht="15.75" customHeight="1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</row>
    <row r="258" ht="15.75" customHeight="1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</row>
    <row r="259" ht="15.75" customHeight="1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</row>
    <row r="260" ht="15.75" customHeight="1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</row>
    <row r="261" ht="15.75" customHeight="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</row>
    <row r="262" ht="15.75" customHeight="1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</row>
    <row r="263" ht="15.75" customHeight="1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</row>
    <row r="264" ht="15.75" customHeight="1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</row>
    <row r="265" ht="15.75" customHeight="1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</row>
    <row r="266" ht="15.75" customHeight="1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</row>
    <row r="267" ht="15.75" customHeight="1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</row>
    <row r="268" ht="15.75" customHeight="1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</row>
    <row r="269" ht="15.75" customHeight="1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</row>
    <row r="270" ht="15.75" customHeight="1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</row>
    <row r="271" ht="15.75" customHeight="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</row>
    <row r="272" ht="15.75" customHeight="1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</row>
    <row r="273" ht="15.75" customHeight="1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</row>
    <row r="274" ht="15.75" customHeight="1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</row>
    <row r="275" ht="15.75" customHeight="1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</row>
    <row r="276" ht="15.75" customHeight="1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</row>
    <row r="277" ht="15.75" customHeight="1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</row>
    <row r="278" ht="15.75" customHeight="1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</row>
    <row r="279" ht="15.75" customHeight="1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</row>
    <row r="280" ht="15.75" customHeight="1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</row>
    <row r="281" ht="15.75" customHeight="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</row>
    <row r="282" ht="15.75" customHeight="1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</row>
    <row r="283" ht="15.75" customHeight="1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</row>
    <row r="284" ht="15.75" customHeight="1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</row>
    <row r="285" ht="15.75" customHeight="1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</row>
    <row r="286" ht="15.75" customHeight="1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</row>
    <row r="287" ht="15.75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</row>
    <row r="288" ht="15.75" customHeight="1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</row>
    <row r="289" ht="15.75" customHeight="1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</row>
    <row r="290" ht="15.75" customHeight="1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</row>
    <row r="291" ht="15.75" customHeight="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</row>
    <row r="292" ht="15.75" customHeight="1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</row>
    <row r="293" ht="15.75" customHeight="1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</row>
    <row r="294" ht="15.75" customHeight="1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</row>
    <row r="295" ht="15.75" customHeight="1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</row>
    <row r="296" ht="15.75" customHeight="1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</row>
    <row r="297" ht="15.75" customHeight="1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</row>
    <row r="298" ht="15.75" customHeight="1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</row>
    <row r="299" ht="15.75" customHeight="1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</row>
    <row r="300" ht="15.75" customHeight="1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</row>
    <row r="301" ht="15.75" customHeight="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</row>
    <row r="302" ht="15.75" customHeight="1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</row>
    <row r="303" ht="15.75" customHeight="1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</row>
    <row r="304" ht="15.75" customHeight="1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</row>
    <row r="305" ht="15.75" customHeight="1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</row>
    <row r="306" ht="15.75" customHeigh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</row>
    <row r="307" ht="15.75" customHeight="1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</row>
    <row r="308" ht="15.75" customHeight="1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</row>
    <row r="309" ht="15.75" customHeight="1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</row>
    <row r="310" ht="15.75" customHeight="1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</row>
    <row r="311" ht="15.75" customHeight="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</row>
    <row r="312" ht="15.75" customHeight="1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</row>
    <row r="313" ht="15.75" customHeight="1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</row>
    <row r="314" ht="15.75" customHeight="1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</row>
    <row r="315" ht="15.75" customHeight="1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</row>
    <row r="316" ht="15.75" customHeight="1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</row>
    <row r="317" ht="15.75" customHeight="1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</row>
    <row r="318" ht="15.75" customHeight="1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</row>
    <row r="319" ht="15.75" customHeight="1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</row>
    <row r="320" ht="15.75" customHeight="1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</row>
    <row r="321" ht="15.75" customHeight="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</row>
    <row r="322" ht="15.75" customHeight="1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</row>
    <row r="323" ht="15.75" customHeight="1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</row>
    <row r="324" ht="15.75" customHeight="1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</row>
    <row r="325" ht="15.75" customHeight="1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</row>
    <row r="326" ht="15.75" customHeight="1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</row>
    <row r="327" ht="15.75" customHeight="1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</row>
    <row r="328" ht="15.75" customHeight="1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</row>
    <row r="329" ht="15.75" customHeight="1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</row>
    <row r="330" ht="15.75" customHeight="1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</row>
    <row r="331" ht="15.75" customHeight="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</row>
    <row r="332" ht="15.75" customHeight="1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</row>
    <row r="333" ht="15.75" customHeight="1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</row>
    <row r="334" ht="15.75" customHeight="1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</row>
    <row r="335" ht="15.75" customHeight="1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</row>
    <row r="336" ht="15.75" customHeight="1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</row>
    <row r="337" ht="15.75" customHeight="1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</row>
    <row r="338" ht="15.75" customHeight="1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</row>
    <row r="339" ht="15.75" customHeight="1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</row>
    <row r="340" ht="15.75" customHeight="1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</row>
    <row r="341" ht="15.75" customHeight="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</row>
    <row r="342" ht="15.75" customHeight="1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</row>
    <row r="343" ht="15.75" customHeight="1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</row>
    <row r="344" ht="15.75" customHeight="1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</row>
    <row r="345" ht="15.75" customHeight="1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</row>
    <row r="346" ht="15.75" customHeight="1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</row>
    <row r="347" ht="15.75" customHeight="1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</row>
    <row r="348" ht="15.75" customHeight="1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</row>
    <row r="349" ht="15.75" customHeight="1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</row>
    <row r="350" ht="15.75" customHeight="1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</row>
    <row r="351" ht="15.75" customHeight="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</row>
    <row r="352" ht="15.75" customHeight="1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</row>
    <row r="353" ht="15.75" customHeight="1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</row>
    <row r="354" ht="15.75" customHeight="1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</row>
    <row r="355" ht="15.75" customHeight="1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</row>
    <row r="356" ht="15.75" customHeight="1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</row>
    <row r="357" ht="15.75" customHeight="1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</row>
    <row r="358" ht="15.75" customHeight="1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</row>
    <row r="359" ht="15.75" customHeight="1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</row>
    <row r="360" ht="15.75" customHeight="1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</row>
    <row r="361" ht="15.75" customHeight="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</row>
    <row r="362" ht="15.75" customHeight="1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</row>
    <row r="363" ht="15.75" customHeight="1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</row>
    <row r="364" ht="15.75" customHeight="1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</row>
    <row r="365" ht="15.75" customHeight="1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</row>
    <row r="366" ht="15.75" customHeight="1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</row>
    <row r="367" ht="15.75" customHeight="1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</row>
    <row r="368" ht="15.75" customHeight="1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</row>
    <row r="369" ht="15.75" customHeight="1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</row>
    <row r="370" ht="15.75" customHeight="1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</row>
    <row r="371" ht="15.75" customHeight="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</row>
    <row r="372" ht="15.75" customHeight="1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</row>
    <row r="373" ht="15.75" customHeight="1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</row>
    <row r="374" ht="15.75" customHeight="1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</row>
    <row r="375" ht="15.75" customHeight="1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</row>
    <row r="376" ht="15.75" customHeight="1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</row>
    <row r="377" ht="15.75" customHeight="1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</row>
    <row r="378" ht="15.75" customHeight="1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</row>
    <row r="379" ht="15.75" customHeight="1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</row>
    <row r="380" ht="15.75" customHeight="1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</row>
    <row r="381" ht="15.75" customHeight="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</row>
    <row r="382" ht="15.75" customHeight="1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</row>
    <row r="383" ht="15.75" customHeight="1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</row>
    <row r="384" ht="15.75" customHeight="1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</row>
    <row r="385" ht="15.75" customHeight="1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</row>
    <row r="386" ht="15.75" customHeight="1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</row>
    <row r="387" ht="15.75" customHeight="1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</row>
    <row r="388" ht="15.75" customHeight="1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</row>
    <row r="389" ht="15.75" customHeight="1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</row>
    <row r="390" ht="15.75" customHeight="1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</row>
    <row r="391" ht="15.75" customHeight="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</row>
    <row r="392" ht="15.75" customHeight="1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</row>
    <row r="393" ht="15.75" customHeight="1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</row>
    <row r="394" ht="15.75" customHeight="1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</row>
    <row r="395" ht="15.75" customHeight="1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</row>
    <row r="396" ht="15.75" customHeight="1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</row>
    <row r="397" ht="15.75" customHeight="1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</row>
    <row r="398" ht="15.75" customHeight="1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</row>
    <row r="399" ht="15.75" customHeight="1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</row>
    <row r="400" ht="15.75" customHeight="1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</row>
    <row r="401" ht="15.75" customHeight="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</row>
    <row r="402" ht="15.75" customHeight="1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</row>
    <row r="403" ht="15.75" customHeight="1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</row>
    <row r="404" ht="15.75" customHeight="1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</row>
    <row r="405" ht="15.75" customHeight="1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</row>
    <row r="406" ht="15.75" customHeight="1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</row>
    <row r="407" ht="15.75" customHeight="1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</row>
    <row r="408" ht="15.75" customHeight="1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</row>
    <row r="409" ht="15.75" customHeight="1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</row>
    <row r="410" ht="15.75" customHeight="1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</row>
    <row r="411" ht="15.75" customHeight="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</row>
    <row r="412" ht="15.75" customHeight="1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</row>
    <row r="413" ht="15.75" customHeight="1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</row>
    <row r="414" ht="15.75" customHeight="1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</row>
    <row r="415" ht="15.75" customHeight="1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</row>
    <row r="416" ht="15.75" customHeight="1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</row>
    <row r="417" ht="15.75" customHeight="1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</row>
    <row r="418" ht="15.75" customHeight="1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</row>
    <row r="419" ht="15.75" customHeight="1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</row>
    <row r="420" ht="15.75" customHeight="1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</row>
    <row r="421" ht="15.75" customHeight="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</row>
    <row r="422" ht="15.75" customHeight="1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</row>
    <row r="423" ht="15.75" customHeight="1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</row>
    <row r="424" ht="15.75" customHeight="1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</row>
    <row r="425" ht="15.75" customHeight="1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</row>
    <row r="426" ht="15.75" customHeight="1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</row>
    <row r="427" ht="15.75" customHeight="1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</row>
    <row r="428" ht="15.75" customHeight="1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</row>
    <row r="429" ht="15.75" customHeight="1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</row>
    <row r="430" ht="15.75" customHeight="1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</row>
    <row r="431" ht="15.75" customHeight="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</row>
    <row r="432" ht="15.75" customHeight="1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</row>
    <row r="433" ht="15.75" customHeight="1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</row>
    <row r="434" ht="15.75" customHeight="1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</row>
    <row r="435" ht="15.75" customHeight="1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</row>
    <row r="436" ht="15.75" customHeight="1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</row>
    <row r="437" ht="15.75" customHeight="1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</row>
    <row r="438" ht="15.75" customHeight="1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</row>
    <row r="439" ht="15.75" customHeight="1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</row>
    <row r="440" ht="15.75" customHeight="1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</row>
    <row r="441" ht="15.75" customHeight="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</row>
    <row r="442" ht="15.75" customHeight="1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</row>
    <row r="443" ht="15.75" customHeight="1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</row>
    <row r="444" ht="15.75" customHeight="1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</row>
    <row r="445" ht="15.75" customHeight="1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</row>
    <row r="446" ht="15.75" customHeight="1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</row>
    <row r="447" ht="15.75" customHeight="1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</row>
    <row r="448" ht="15.75" customHeight="1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</row>
    <row r="449" ht="15.75" customHeight="1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</row>
    <row r="450" ht="15.75" customHeight="1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</row>
    <row r="451" ht="15.75" customHeight="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</row>
    <row r="452" ht="15.75" customHeight="1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</row>
    <row r="453" ht="15.75" customHeight="1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</row>
    <row r="454" ht="15.75" customHeight="1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</row>
    <row r="455" ht="15.75" customHeight="1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</row>
    <row r="456" ht="15.75" customHeight="1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</row>
    <row r="457" ht="15.75" customHeight="1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</row>
    <row r="458" ht="15.75" customHeight="1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</row>
    <row r="459" ht="15.75" customHeight="1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</row>
    <row r="460" ht="15.75" customHeight="1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</row>
    <row r="461" ht="15.75" customHeight="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</row>
    <row r="462" ht="15.75" customHeight="1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</row>
    <row r="463" ht="15.75" customHeight="1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</row>
    <row r="464" ht="15.75" customHeight="1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</row>
    <row r="465" ht="15.75" customHeight="1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</row>
    <row r="466" ht="15.75" customHeight="1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</row>
    <row r="467" ht="15.75" customHeight="1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</row>
    <row r="468" ht="15.75" customHeight="1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</row>
    <row r="469" ht="15.75" customHeight="1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</row>
    <row r="470" ht="15.75" customHeight="1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</row>
    <row r="471" ht="15.75" customHeight="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</row>
    <row r="472" ht="15.75" customHeight="1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</row>
    <row r="473" ht="15.75" customHeight="1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</row>
    <row r="474" ht="15.75" customHeight="1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</row>
    <row r="475" ht="15.75" customHeight="1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</row>
    <row r="476" ht="15.75" customHeight="1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</row>
    <row r="477" ht="15.75" customHeight="1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</row>
    <row r="478" ht="15.75" customHeight="1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</row>
    <row r="479" ht="15.75" customHeight="1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</row>
    <row r="480" ht="15.75" customHeight="1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</row>
    <row r="481" ht="15.75" customHeight="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</row>
    <row r="482" ht="15.75" customHeight="1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</row>
    <row r="483" ht="15.75" customHeight="1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</row>
    <row r="484" ht="15.75" customHeight="1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</row>
    <row r="485" ht="15.75" customHeight="1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</row>
    <row r="486" ht="15.75" customHeight="1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</row>
    <row r="487" ht="15.75" customHeight="1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</row>
    <row r="488" ht="15.75" customHeight="1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</row>
    <row r="489" ht="15.75" customHeigh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</row>
    <row r="490" ht="15.75" customHeight="1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</row>
    <row r="491" ht="15.75" customHeight="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</row>
    <row r="492" ht="15.75" customHeight="1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</row>
    <row r="493" ht="15.75" customHeight="1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</row>
    <row r="494" ht="15.75" customHeight="1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</row>
    <row r="495" ht="15.75" customHeight="1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</row>
    <row r="496" ht="15.75" customHeight="1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</row>
    <row r="497" ht="15.75" customHeight="1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</row>
    <row r="498" ht="15.75" customHeight="1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</row>
    <row r="499" ht="15.75" customHeight="1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</row>
    <row r="500" ht="15.75" customHeight="1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</row>
    <row r="501" ht="15.75" customHeight="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</row>
    <row r="502" ht="15.75" customHeight="1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</row>
    <row r="503" ht="15.75" customHeight="1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</row>
    <row r="504" ht="15.75" customHeight="1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</row>
    <row r="505" ht="15.75" customHeight="1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</row>
    <row r="506" ht="15.75" customHeight="1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</row>
    <row r="507" ht="15.75" customHeight="1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</row>
    <row r="508" ht="15.75" customHeight="1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</row>
    <row r="509" ht="15.75" customHeight="1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</row>
    <row r="510" ht="15.75" customHeight="1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</row>
    <row r="511" ht="15.75" customHeight="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</row>
    <row r="512" ht="15.75" customHeight="1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</row>
    <row r="513" ht="15.75" customHeight="1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</row>
    <row r="514" ht="15.75" customHeight="1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</row>
    <row r="515" ht="15.75" customHeight="1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</row>
    <row r="516" ht="15.75" customHeight="1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</row>
    <row r="517" ht="15.75" customHeight="1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</row>
    <row r="518" ht="15.75" customHeight="1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</row>
    <row r="519" ht="15.75" customHeight="1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</row>
    <row r="520" ht="15.75" customHeight="1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</row>
    <row r="521" ht="15.75" customHeight="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</row>
    <row r="522" ht="15.75" customHeight="1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</row>
    <row r="523" ht="15.75" customHeight="1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</row>
    <row r="524" ht="15.75" customHeight="1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</row>
    <row r="525" ht="15.75" customHeight="1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</row>
    <row r="526" ht="15.75" customHeight="1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</row>
    <row r="527" ht="15.75" customHeight="1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</row>
    <row r="528" ht="15.75" customHeight="1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</row>
    <row r="529" ht="15.75" customHeight="1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</row>
    <row r="530" ht="15.75" customHeight="1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</row>
    <row r="531" ht="15.75" customHeight="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</row>
    <row r="532" ht="15.75" customHeight="1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</row>
    <row r="533" ht="15.75" customHeight="1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</row>
    <row r="534" ht="15.75" customHeight="1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</row>
    <row r="535" ht="15.75" customHeight="1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</row>
    <row r="536" ht="15.75" customHeight="1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</row>
    <row r="537" ht="15.75" customHeight="1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</row>
    <row r="538" ht="15.75" customHeight="1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</row>
    <row r="539" ht="15.75" customHeight="1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</row>
    <row r="540" ht="15.75" customHeight="1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</row>
    <row r="541" ht="15.75" customHeight="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</row>
    <row r="542" ht="15.75" customHeight="1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</row>
    <row r="543" ht="15.75" customHeight="1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</row>
    <row r="544" ht="15.75" customHeight="1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</row>
    <row r="545" ht="15.75" customHeight="1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</row>
    <row r="546" ht="15.75" customHeight="1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</row>
    <row r="547" ht="15.75" customHeight="1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</row>
    <row r="548" ht="15.75" customHeight="1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</row>
    <row r="549" ht="15.75" customHeight="1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</row>
    <row r="550" ht="15.7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</row>
    <row r="551" ht="15.7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</row>
    <row r="552" ht="15.7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</row>
    <row r="553" ht="15.7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</row>
    <row r="554" ht="15.7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</row>
    <row r="555" ht="15.7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</row>
    <row r="556" ht="15.7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</row>
    <row r="557" ht="15.7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</row>
    <row r="558" ht="15.7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</row>
    <row r="559" ht="15.7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</row>
    <row r="560" ht="15.7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</row>
    <row r="561" ht="15.7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</row>
    <row r="562" ht="15.7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</row>
    <row r="563" ht="15.7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</row>
    <row r="564" ht="15.7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</row>
    <row r="565" ht="15.7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</row>
    <row r="566" ht="15.7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</row>
    <row r="567" ht="15.7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</row>
    <row r="568" ht="15.7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</row>
    <row r="569" ht="15.7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</row>
    <row r="570" ht="15.7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</row>
    <row r="571" ht="15.7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</row>
    <row r="572" ht="15.7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</row>
    <row r="573" ht="15.7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</row>
    <row r="574" ht="15.7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</row>
    <row r="575" ht="15.7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</row>
    <row r="576" ht="15.7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</row>
    <row r="577" ht="15.7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</row>
    <row r="578" ht="15.7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</row>
    <row r="579" ht="15.7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</row>
    <row r="580" ht="15.7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</row>
    <row r="581" ht="15.7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</row>
    <row r="582" ht="15.7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</row>
    <row r="583" ht="15.7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</row>
    <row r="584" ht="15.7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</row>
    <row r="585" ht="15.7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</row>
    <row r="586" ht="15.7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</row>
    <row r="587" ht="15.7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</row>
    <row r="588" ht="15.7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</row>
    <row r="589" ht="15.7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</row>
    <row r="590" ht="15.7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</row>
    <row r="591" ht="15.7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</row>
    <row r="592" ht="15.7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</row>
    <row r="593" ht="15.7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</row>
    <row r="594" ht="15.7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</row>
    <row r="595" ht="15.7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</row>
    <row r="596" ht="15.7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</row>
    <row r="597" ht="15.7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</row>
    <row r="598" ht="15.7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</row>
    <row r="599" ht="15.7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</row>
    <row r="600" ht="15.7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</row>
    <row r="601" ht="15.7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</row>
    <row r="602" ht="15.7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</row>
    <row r="603" ht="15.7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</row>
    <row r="604" ht="15.7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</row>
    <row r="605" ht="15.7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</row>
    <row r="606" ht="15.7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</row>
    <row r="607" ht="15.7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</row>
    <row r="608" ht="15.7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</row>
    <row r="609" ht="15.7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</row>
    <row r="610" ht="15.7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</row>
    <row r="611" ht="15.7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</row>
    <row r="612" ht="15.7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</row>
    <row r="613" ht="15.7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</row>
    <row r="614" ht="15.7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</row>
    <row r="615" ht="15.7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</row>
    <row r="616" ht="15.7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</row>
    <row r="617" ht="15.7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</row>
    <row r="618" ht="15.7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</row>
    <row r="619" ht="15.7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</row>
    <row r="620" ht="15.7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</row>
    <row r="621" ht="15.7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</row>
    <row r="622" ht="15.7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</row>
    <row r="623" ht="15.7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</row>
    <row r="624" ht="15.7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</row>
    <row r="625" ht="15.7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</row>
    <row r="626" ht="15.7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</row>
    <row r="627" ht="15.7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</row>
    <row r="628" ht="15.7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</row>
    <row r="629" ht="15.7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</row>
    <row r="630" ht="15.7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</row>
    <row r="631" ht="15.7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</row>
    <row r="632" ht="15.7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</row>
    <row r="633" ht="15.7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</row>
    <row r="634" ht="15.7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</row>
    <row r="635" ht="15.7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</row>
    <row r="636" ht="15.7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</row>
    <row r="637" ht="15.7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</row>
    <row r="638" ht="15.7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</row>
    <row r="639" ht="15.7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</row>
    <row r="640" ht="15.7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</row>
    <row r="641" ht="15.7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</row>
    <row r="642" ht="15.7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</row>
    <row r="643" ht="15.7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</row>
    <row r="644" ht="15.7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</row>
    <row r="645" ht="15.7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</row>
    <row r="646" ht="15.7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</row>
    <row r="647" ht="15.7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</row>
    <row r="648" ht="15.7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</row>
    <row r="649" ht="15.7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</row>
    <row r="650" ht="15.7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</row>
    <row r="651" ht="15.7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</row>
    <row r="652" ht="15.7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</row>
    <row r="653" ht="15.7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</row>
    <row r="654" ht="15.7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</row>
    <row r="655" ht="15.7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</row>
    <row r="656" ht="15.7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</row>
    <row r="657" ht="15.7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</row>
    <row r="658" ht="15.7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</row>
    <row r="659" ht="15.7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</row>
    <row r="660" ht="15.7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</row>
    <row r="661" ht="15.7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</row>
    <row r="662" ht="15.7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</row>
    <row r="663" ht="15.7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</row>
    <row r="664" ht="15.7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</row>
    <row r="665" ht="15.7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</row>
    <row r="666" ht="15.7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</row>
    <row r="667" ht="15.7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</row>
    <row r="668" ht="15.7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</row>
    <row r="669" ht="15.7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</row>
    <row r="670" ht="15.7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</row>
    <row r="671" ht="15.7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</row>
    <row r="672" ht="15.7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</row>
    <row r="673" ht="15.7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</row>
    <row r="674" ht="15.7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</row>
    <row r="675" ht="15.7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</row>
    <row r="676" ht="15.7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</row>
    <row r="677" ht="15.7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</row>
    <row r="678" ht="15.7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</row>
    <row r="679" ht="15.7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</row>
    <row r="680" ht="15.7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</row>
    <row r="681" ht="15.7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</row>
    <row r="682" ht="15.7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</row>
    <row r="683" ht="15.7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</row>
    <row r="684" ht="15.7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</row>
    <row r="685" ht="15.7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</row>
    <row r="686" ht="15.7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</row>
    <row r="687" ht="15.7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</row>
    <row r="688" ht="15.7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</row>
    <row r="689" ht="15.7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</row>
    <row r="690" ht="15.7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</row>
    <row r="691" ht="15.7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</row>
    <row r="692" ht="15.7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</row>
    <row r="693" ht="15.7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</row>
    <row r="694" ht="15.7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</row>
    <row r="695" ht="15.7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</row>
    <row r="696" ht="15.7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</row>
    <row r="697" ht="15.7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</row>
    <row r="698" ht="15.7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</row>
    <row r="699" ht="15.7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</row>
    <row r="700" ht="15.7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</row>
    <row r="701" ht="15.7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</row>
    <row r="702" ht="15.7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</row>
    <row r="703" ht="15.7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</row>
    <row r="704" ht="15.7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</row>
    <row r="705" ht="15.7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</row>
    <row r="706" ht="15.7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</row>
    <row r="707" ht="15.7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</row>
    <row r="708" ht="15.7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</row>
    <row r="709" ht="15.7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</row>
    <row r="710" ht="15.7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</row>
    <row r="711" ht="15.7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</row>
    <row r="712" ht="15.7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</row>
    <row r="713" ht="15.7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</row>
    <row r="714" ht="15.7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</row>
    <row r="715" ht="15.7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</row>
    <row r="716" ht="15.7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</row>
    <row r="717" ht="15.7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</row>
    <row r="718" ht="15.7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</row>
    <row r="719" ht="15.7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</row>
    <row r="720" ht="15.7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</row>
    <row r="721" ht="15.7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</row>
    <row r="722" ht="15.7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</row>
    <row r="723" ht="15.7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</row>
    <row r="724" ht="15.7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</row>
    <row r="725" ht="15.7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</row>
    <row r="726" ht="15.7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</row>
    <row r="727" ht="15.7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</row>
    <row r="728" ht="15.7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</row>
    <row r="729" ht="15.7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</row>
    <row r="730" ht="15.7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</row>
    <row r="731" ht="15.7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</row>
    <row r="732" ht="15.7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</row>
    <row r="733" ht="15.7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</row>
    <row r="734" ht="15.7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</row>
    <row r="735" ht="15.7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</row>
    <row r="736" ht="15.7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</row>
    <row r="737" ht="15.7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</row>
    <row r="738" ht="15.7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</row>
    <row r="739" ht="15.7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</row>
    <row r="740" ht="15.7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</row>
    <row r="741" ht="15.7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</row>
    <row r="742" ht="15.7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</row>
    <row r="743" ht="15.7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</row>
    <row r="744" ht="15.7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</row>
    <row r="745" ht="15.7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</row>
    <row r="746" ht="15.7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</row>
    <row r="747" ht="15.7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</row>
    <row r="748" ht="15.7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</row>
    <row r="749" ht="15.7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</row>
    <row r="750" ht="15.75" customHeight="1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</row>
    <row r="751" ht="15.75" customHeight="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</row>
    <row r="752" ht="15.75" customHeight="1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</row>
    <row r="753" ht="15.75" customHeight="1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</row>
    <row r="754" ht="15.75" customHeight="1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</row>
    <row r="755" ht="15.75" customHeight="1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</row>
    <row r="756" ht="15.75" customHeight="1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</row>
    <row r="757" ht="15.75" customHeight="1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</row>
    <row r="758" ht="15.75" customHeight="1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</row>
    <row r="759" ht="15.75" customHeight="1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</row>
    <row r="760" ht="15.75" customHeight="1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</row>
    <row r="761" ht="15.75" customHeight="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</row>
    <row r="762" ht="15.75" customHeight="1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</row>
    <row r="763" ht="15.75" customHeight="1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</row>
    <row r="764" ht="15.75" customHeight="1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</row>
    <row r="765" ht="15.75" customHeight="1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</row>
    <row r="766" ht="15.75" customHeight="1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</row>
    <row r="767" ht="15.75" customHeight="1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</row>
    <row r="768" ht="15.75" customHeight="1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</row>
    <row r="769" ht="15.75" customHeight="1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</row>
    <row r="770" ht="15.75" customHeight="1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</row>
    <row r="771" ht="15.75" customHeight="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</row>
    <row r="772" ht="15.75" customHeight="1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</row>
    <row r="773" ht="15.75" customHeight="1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</row>
    <row r="774" ht="15.75" customHeight="1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</row>
    <row r="775" ht="15.75" customHeight="1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</row>
    <row r="776" ht="15.75" customHeight="1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</row>
    <row r="777" ht="15.75" customHeight="1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</row>
    <row r="778" ht="15.75" customHeight="1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</row>
    <row r="779" ht="15.75" customHeight="1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</row>
    <row r="780" ht="15.75" customHeight="1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</row>
    <row r="781" ht="15.75" customHeight="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</row>
    <row r="782" ht="15.75" customHeight="1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</row>
    <row r="783" ht="15.75" customHeight="1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</row>
    <row r="784" ht="15.75" customHeight="1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</row>
    <row r="785" ht="15.75" customHeight="1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</row>
    <row r="786" ht="15.75" customHeight="1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</row>
    <row r="787" ht="15.75" customHeight="1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</row>
    <row r="788" ht="15.75" customHeight="1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</row>
    <row r="789" ht="15.75" customHeight="1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</row>
    <row r="790" ht="15.75" customHeight="1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</row>
    <row r="791" ht="15.75" customHeight="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</row>
    <row r="792" ht="15.75" customHeight="1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</row>
    <row r="793" ht="15.75" customHeight="1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</row>
    <row r="794" ht="15.75" customHeight="1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</row>
    <row r="795" ht="15.75" customHeight="1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</row>
    <row r="796" ht="15.75" customHeight="1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</row>
    <row r="797" ht="15.75" customHeight="1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</row>
    <row r="798" ht="15.75" customHeight="1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</row>
    <row r="799" ht="15.75" customHeight="1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</row>
    <row r="800" ht="15.75" customHeight="1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</row>
    <row r="801" ht="15.75" customHeight="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</row>
    <row r="802" ht="15.75" customHeight="1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</row>
    <row r="803" ht="15.75" customHeight="1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</row>
    <row r="804" ht="15.75" customHeight="1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</row>
    <row r="805" ht="15.75" customHeight="1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</row>
    <row r="806" ht="15.75" customHeight="1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</row>
    <row r="807" ht="15.75" customHeight="1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</row>
    <row r="808" ht="15.75" customHeight="1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</row>
    <row r="809" ht="15.75" customHeight="1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</row>
    <row r="810" ht="15.75" customHeight="1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</row>
    <row r="811" ht="15.75" customHeight="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</row>
    <row r="812" ht="15.75" customHeight="1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</row>
    <row r="813" ht="15.75" customHeight="1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</row>
    <row r="814" ht="15.75" customHeight="1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</row>
    <row r="815" ht="15.75" customHeight="1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</row>
    <row r="816" ht="15.75" customHeight="1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</row>
    <row r="817" ht="15.75" customHeight="1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</row>
    <row r="818" ht="15.75" customHeight="1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</row>
    <row r="819" ht="15.75" customHeight="1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</row>
    <row r="820" ht="15.75" customHeight="1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</row>
    <row r="821" ht="15.75" customHeight="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</row>
    <row r="822" ht="15.75" customHeight="1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</row>
    <row r="823" ht="15.75" customHeight="1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</row>
    <row r="824" ht="15.75" customHeight="1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</row>
    <row r="825" ht="15.75" customHeight="1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</row>
    <row r="826" ht="15.75" customHeight="1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</row>
    <row r="827" ht="15.75" customHeight="1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</row>
    <row r="828" ht="15.75" customHeight="1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</row>
    <row r="829" ht="15.75" customHeight="1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</row>
    <row r="830" ht="15.75" customHeight="1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</row>
    <row r="831" ht="15.75" customHeight="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</row>
    <row r="832" ht="15.75" customHeight="1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</row>
    <row r="833" ht="15.75" customHeight="1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</row>
    <row r="834" ht="15.75" customHeight="1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</row>
    <row r="835" ht="15.75" customHeight="1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</row>
    <row r="836" ht="15.75" customHeight="1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</row>
    <row r="837" ht="15.75" customHeight="1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</row>
    <row r="838" ht="15.75" customHeight="1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</row>
    <row r="839" ht="15.75" customHeight="1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</row>
    <row r="840" ht="15.75" customHeight="1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</row>
    <row r="841" ht="15.75" customHeight="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</row>
    <row r="842" ht="15.75" customHeight="1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</row>
    <row r="843" ht="15.75" customHeight="1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</row>
    <row r="844" ht="15.75" customHeight="1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</row>
    <row r="845" ht="15.75" customHeight="1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</row>
    <row r="846" ht="15.75" customHeight="1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</row>
    <row r="847" ht="15.75" customHeight="1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</row>
    <row r="848" ht="15.75" customHeight="1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</row>
    <row r="849" ht="15.75" customHeight="1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</row>
    <row r="850" ht="15.75" customHeight="1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</row>
    <row r="851" ht="15.75" customHeight="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</row>
    <row r="852" ht="15.75" customHeight="1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</row>
    <row r="853" ht="15.75" customHeight="1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</row>
    <row r="854" ht="15.75" customHeight="1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</row>
    <row r="855" ht="15.75" customHeigh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</row>
    <row r="856" ht="15.75" customHeight="1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</row>
    <row r="857" ht="15.75" customHeight="1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</row>
    <row r="858" ht="15.75" customHeight="1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</row>
    <row r="859" ht="15.75" customHeight="1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</row>
    <row r="860" ht="15.75" customHeight="1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</row>
    <row r="861" ht="15.75" customHeight="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</row>
    <row r="862" ht="15.75" customHeight="1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</row>
    <row r="863" ht="15.75" customHeight="1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</row>
    <row r="864" ht="15.75" customHeight="1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</row>
    <row r="865" ht="15.75" customHeight="1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</row>
    <row r="866" ht="15.75" customHeight="1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</row>
    <row r="867" ht="15.75" customHeight="1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</row>
    <row r="868" ht="15.75" customHeight="1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</row>
    <row r="869" ht="15.75" customHeight="1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</row>
    <row r="870" ht="15.75" customHeight="1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</row>
    <row r="871" ht="15.75" customHeight="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</row>
    <row r="872" ht="15.75" customHeight="1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</row>
    <row r="873" ht="15.75" customHeight="1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</row>
    <row r="874" ht="15.75" customHeight="1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</row>
    <row r="875" ht="15.75" customHeight="1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</row>
    <row r="876" ht="15.75" customHeight="1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</row>
    <row r="877" ht="15.75" customHeight="1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</row>
    <row r="878" ht="15.75" customHeight="1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</row>
    <row r="879" ht="15.75" customHeight="1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</row>
    <row r="880" ht="15.75" customHeight="1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</row>
    <row r="881" ht="15.75" customHeight="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</row>
    <row r="882" ht="15.75" customHeight="1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</row>
    <row r="883" ht="15.75" customHeight="1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</row>
    <row r="884" ht="15.75" customHeight="1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</row>
    <row r="885" ht="15.75" customHeight="1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</row>
    <row r="886" ht="15.75" customHeight="1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</row>
    <row r="887" ht="15.75" customHeight="1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</row>
    <row r="888" ht="15.75" customHeight="1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</row>
    <row r="889" ht="15.75" customHeight="1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</row>
    <row r="890" ht="15.75" customHeight="1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</row>
    <row r="891" ht="15.75" customHeight="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</row>
    <row r="892" ht="15.75" customHeight="1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</row>
    <row r="893" ht="15.75" customHeight="1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</row>
    <row r="894" ht="15.75" customHeight="1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</row>
    <row r="895" ht="15.75" customHeight="1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</row>
    <row r="896" ht="15.75" customHeight="1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</row>
    <row r="897" ht="15.75" customHeight="1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</row>
    <row r="898" ht="15.75" customHeight="1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</row>
    <row r="899" ht="15.75" customHeight="1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</row>
    <row r="900" ht="15.75" customHeight="1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</row>
    <row r="901" ht="15.75" customHeight="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</row>
    <row r="902" ht="15.75" customHeight="1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</row>
    <row r="903" ht="15.75" customHeight="1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</row>
    <row r="904" ht="15.75" customHeight="1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</row>
    <row r="905" ht="15.75" customHeight="1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</row>
    <row r="906" ht="15.75" customHeight="1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</row>
    <row r="907" ht="15.75" customHeight="1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</row>
    <row r="908" ht="15.75" customHeight="1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</row>
    <row r="909" ht="15.75" customHeight="1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</row>
    <row r="910" ht="15.75" customHeight="1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</row>
    <row r="911" ht="15.75" customHeight="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</row>
    <row r="912" ht="15.75" customHeight="1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</row>
    <row r="913" ht="15.75" customHeight="1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</row>
    <row r="914" ht="15.75" customHeight="1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</row>
    <row r="915" ht="15.75" customHeight="1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</row>
    <row r="916" ht="15.75" customHeight="1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</row>
    <row r="917" ht="15.75" customHeight="1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</row>
    <row r="918" ht="15.75" customHeight="1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</row>
    <row r="919" ht="15.75" customHeight="1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</row>
    <row r="920" ht="15.75" customHeight="1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</row>
    <row r="921" ht="15.75" customHeight="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</row>
    <row r="922" ht="15.75" customHeight="1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</row>
    <row r="923" ht="15.75" customHeight="1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</row>
    <row r="924" ht="15.75" customHeight="1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</row>
    <row r="925" ht="15.75" customHeight="1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</row>
    <row r="926" ht="15.75" customHeight="1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</row>
    <row r="927" ht="15.75" customHeight="1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</row>
    <row r="928" ht="15.75" customHeight="1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</row>
    <row r="929" ht="15.75" customHeight="1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</row>
    <row r="930" ht="15.75" customHeight="1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</row>
    <row r="931" ht="15.75" customHeight="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</row>
    <row r="932" ht="15.75" customHeight="1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</row>
    <row r="933" ht="15.75" customHeight="1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</row>
    <row r="934" ht="15.75" customHeight="1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</row>
    <row r="935" ht="15.75" customHeight="1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</row>
    <row r="936" ht="15.75" customHeight="1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</row>
    <row r="937" ht="15.75" customHeight="1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</row>
    <row r="938" ht="15.75" customHeight="1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</row>
    <row r="939" ht="15.75" customHeight="1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</row>
    <row r="940" ht="15.75" customHeight="1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</row>
    <row r="941" ht="15.75" customHeight="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</row>
    <row r="942" ht="15.75" customHeight="1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</row>
    <row r="943" ht="15.75" customHeight="1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</row>
    <row r="944" ht="15.75" customHeight="1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</row>
    <row r="945" ht="15.75" customHeight="1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</row>
    <row r="946" ht="15.75" customHeight="1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</row>
    <row r="947" ht="15.75" customHeight="1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</row>
    <row r="948" ht="15.75" customHeight="1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</row>
    <row r="949" ht="15.75" customHeight="1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</row>
    <row r="950" ht="15.75" customHeight="1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</row>
    <row r="951" ht="15.75" customHeight="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</row>
    <row r="952" ht="15.75" customHeight="1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</row>
    <row r="953" ht="15.75" customHeight="1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</row>
    <row r="954" ht="15.75" customHeight="1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</row>
    <row r="955" ht="15.75" customHeight="1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</row>
    <row r="956" ht="15.75" customHeight="1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</row>
    <row r="957" ht="15.75" customHeight="1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</row>
    <row r="958" ht="15.75" customHeight="1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</row>
    <row r="959" ht="15.75" customHeight="1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</row>
    <row r="960" ht="15.75" customHeight="1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</row>
    <row r="961" ht="15.75" customHeight="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</row>
    <row r="962" ht="15.75" customHeight="1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</row>
    <row r="963" ht="15.75" customHeight="1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</row>
    <row r="964" ht="15.75" customHeight="1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</row>
    <row r="965" ht="15.75" customHeight="1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</row>
    <row r="966" ht="15.75" customHeight="1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</row>
    <row r="967" ht="15.75" customHeight="1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</row>
    <row r="968" ht="15.75" customHeight="1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</row>
    <row r="969" ht="15.75" customHeight="1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</row>
    <row r="970" ht="15.75" customHeight="1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</row>
    <row r="971" ht="15.75" customHeight="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</row>
    <row r="972" ht="15.75" customHeight="1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</row>
    <row r="973" ht="15.75" customHeight="1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</row>
    <row r="974" ht="15.75" customHeight="1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</row>
    <row r="975" ht="15.75" customHeight="1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</row>
    <row r="976" ht="15.75" customHeight="1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</row>
    <row r="977" ht="15.75" customHeight="1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</row>
    <row r="978" ht="15.75" customHeight="1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</row>
    <row r="979" ht="15.75" customHeight="1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</row>
    <row r="980" ht="15.75" customHeight="1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</row>
    <row r="981" ht="15.75" customHeight="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</row>
    <row r="982" ht="15.75" customHeight="1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</row>
    <row r="983" ht="15.75" customHeight="1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</row>
    <row r="984" ht="15.75" customHeight="1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</row>
    <row r="985" ht="15.75" customHeight="1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</row>
    <row r="986" ht="15.75" customHeight="1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</row>
    <row r="987" ht="15.75" customHeight="1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</row>
    <row r="988" ht="15.75" customHeight="1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</row>
    <row r="989" ht="15.75" customHeight="1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</row>
    <row r="990" ht="15.75" customHeight="1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</row>
    <row r="991" ht="15.75" customHeight="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</row>
    <row r="992" ht="15.75" customHeight="1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</row>
    <row r="993" ht="15.75" customHeight="1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</row>
    <row r="994" ht="15.75" customHeight="1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</row>
    <row r="995" ht="15.75" customHeight="1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</row>
    <row r="996" ht="15.75" customHeight="1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</row>
    <row r="997" ht="15.75" customHeight="1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</row>
    <row r="998" ht="15.75" customHeight="1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</row>
    <row r="999" ht="15.75" customHeight="1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</row>
    <row r="1000" ht="15.75" customHeight="1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</row>
  </sheetData>
  <mergeCells count="1">
    <mergeCell ref="C100:H101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86"/>
    <col customWidth="1" min="2" max="2" width="30.71"/>
    <col customWidth="1" min="3" max="3" width="16.86"/>
    <col customWidth="1" min="4" max="12" width="10.71"/>
    <col customWidth="1" min="13" max="13" width="11.29"/>
    <col customWidth="1" min="14" max="14" width="8.71"/>
    <col customWidth="1" min="15" max="15" width="30.71"/>
    <col customWidth="1" min="16" max="16" width="13.29"/>
    <col customWidth="1" min="17" max="25" width="11.14"/>
    <col customWidth="1" min="26" max="26" width="14.86"/>
    <col customWidth="1" min="27" max="27" width="8.71"/>
    <col customWidth="1" min="28" max="28" width="30.71"/>
    <col customWidth="1" min="29" max="29" width="12.71"/>
    <col customWidth="1" min="30" max="31" width="10.86"/>
    <col customWidth="1" min="32" max="38" width="11.29"/>
    <col customWidth="1" min="39" max="39" width="12.86"/>
    <col customWidth="1" min="40" max="40" width="8.71"/>
    <col customWidth="1" min="41" max="41" width="30.71"/>
    <col customWidth="1" min="42" max="42" width="12.29"/>
    <col customWidth="1" min="43" max="51" width="11.29"/>
    <col customWidth="1" min="52" max="52" width="13.14"/>
  </cols>
  <sheetData>
    <row r="1" ht="15.7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</row>
    <row r="2" ht="15.75" customHeight="1">
      <c r="A2" s="35"/>
      <c r="B2" s="196" t="str">
        <f>Assumptions!B2</f>
        <v>1103 s. Euclid</v>
      </c>
      <c r="C2" s="197"/>
      <c r="D2" s="197"/>
      <c r="E2" s="197"/>
      <c r="F2" s="197"/>
      <c r="G2" s="197"/>
      <c r="H2" s="197"/>
      <c r="I2" s="198"/>
      <c r="J2" s="197"/>
      <c r="K2" s="197"/>
      <c r="L2" s="197"/>
      <c r="M2" s="199"/>
      <c r="N2" s="35"/>
      <c r="O2" s="196" t="str">
        <f>Assumptions!J2</f>
        <v>308 e. Armory</v>
      </c>
      <c r="P2" s="197"/>
      <c r="Q2" s="197"/>
      <c r="R2" s="197"/>
      <c r="S2" s="197"/>
      <c r="T2" s="197"/>
      <c r="U2" s="197"/>
      <c r="V2" s="198"/>
      <c r="W2" s="197"/>
      <c r="X2" s="197"/>
      <c r="Y2" s="197"/>
      <c r="Z2" s="199"/>
      <c r="AA2" s="35"/>
      <c r="AB2" s="196" t="str">
        <f>Assumptions!R2</f>
        <v>401 e. Chalmers</v>
      </c>
      <c r="AC2" s="197"/>
      <c r="AD2" s="197"/>
      <c r="AE2" s="197"/>
      <c r="AF2" s="197"/>
      <c r="AG2" s="197"/>
      <c r="AH2" s="197"/>
      <c r="AI2" s="198"/>
      <c r="AJ2" s="197"/>
      <c r="AK2" s="197"/>
      <c r="AL2" s="197"/>
      <c r="AM2" s="199"/>
      <c r="AN2" s="35"/>
      <c r="AO2" s="196" t="str">
        <f>Assumptions!Z2</f>
        <v>102 e. Gregory</v>
      </c>
      <c r="AP2" s="197"/>
      <c r="AQ2" s="197"/>
      <c r="AR2" s="197"/>
      <c r="AS2" s="197"/>
      <c r="AT2" s="197"/>
      <c r="AU2" s="197"/>
      <c r="AV2" s="198"/>
      <c r="AW2" s="197"/>
      <c r="AX2" s="197"/>
      <c r="AY2" s="197"/>
      <c r="AZ2" s="199"/>
    </row>
    <row r="3" ht="15.75" customHeight="1">
      <c r="A3" s="35"/>
      <c r="B3" s="200"/>
      <c r="C3" s="1"/>
      <c r="D3" s="1"/>
      <c r="E3" s="1"/>
      <c r="F3" s="1"/>
      <c r="G3" s="1"/>
      <c r="H3" s="1"/>
      <c r="I3" s="1"/>
      <c r="J3" s="1"/>
      <c r="K3" s="1"/>
      <c r="L3" s="1"/>
      <c r="M3" s="201"/>
      <c r="N3" s="35"/>
      <c r="O3" s="200"/>
      <c r="P3" s="1"/>
      <c r="Q3" s="1"/>
      <c r="R3" s="1"/>
      <c r="S3" s="1"/>
      <c r="T3" s="1"/>
      <c r="U3" s="1"/>
      <c r="V3" s="1"/>
      <c r="W3" s="1"/>
      <c r="X3" s="1"/>
      <c r="Y3" s="1"/>
      <c r="Z3" s="201"/>
      <c r="AA3" s="35"/>
      <c r="AB3" s="200"/>
      <c r="AC3" s="1"/>
      <c r="AD3" s="1"/>
      <c r="AE3" s="1"/>
      <c r="AF3" s="1"/>
      <c r="AG3" s="1"/>
      <c r="AH3" s="1"/>
      <c r="AI3" s="1"/>
      <c r="AJ3" s="1"/>
      <c r="AK3" s="1"/>
      <c r="AL3" s="1"/>
      <c r="AM3" s="201"/>
      <c r="AN3" s="35"/>
      <c r="AO3" s="200"/>
      <c r="AP3" s="1"/>
      <c r="AQ3" s="1"/>
      <c r="AR3" s="1"/>
      <c r="AS3" s="1"/>
      <c r="AT3" s="1"/>
      <c r="AU3" s="1"/>
      <c r="AV3" s="1"/>
      <c r="AW3" s="1"/>
      <c r="AX3" s="1"/>
      <c r="AY3" s="1"/>
      <c r="AZ3" s="201"/>
    </row>
    <row r="4" ht="15.75" customHeight="1">
      <c r="A4" s="35"/>
      <c r="B4" s="202" t="s">
        <v>153</v>
      </c>
      <c r="C4" s="43">
        <v>0.0</v>
      </c>
      <c r="D4" s="43">
        <v>1.0</v>
      </c>
      <c r="E4" s="43">
        <f t="shared" ref="E4:M4" si="1">D4+1</f>
        <v>2</v>
      </c>
      <c r="F4" s="43">
        <f t="shared" si="1"/>
        <v>3</v>
      </c>
      <c r="G4" s="43">
        <f t="shared" si="1"/>
        <v>4</v>
      </c>
      <c r="H4" s="43">
        <f t="shared" si="1"/>
        <v>5</v>
      </c>
      <c r="I4" s="43">
        <f t="shared" si="1"/>
        <v>6</v>
      </c>
      <c r="J4" s="43">
        <f t="shared" si="1"/>
        <v>7</v>
      </c>
      <c r="K4" s="43">
        <f t="shared" si="1"/>
        <v>8</v>
      </c>
      <c r="L4" s="43">
        <f t="shared" si="1"/>
        <v>9</v>
      </c>
      <c r="M4" s="203">
        <f t="shared" si="1"/>
        <v>10</v>
      </c>
      <c r="N4" s="35"/>
      <c r="O4" s="202" t="s">
        <v>153</v>
      </c>
      <c r="P4" s="43">
        <v>0.0</v>
      </c>
      <c r="Q4" s="43">
        <v>1.0</v>
      </c>
      <c r="R4" s="43">
        <f t="shared" ref="R4:Z4" si="2">Q4+1</f>
        <v>2</v>
      </c>
      <c r="S4" s="43">
        <f t="shared" si="2"/>
        <v>3</v>
      </c>
      <c r="T4" s="43">
        <f t="shared" si="2"/>
        <v>4</v>
      </c>
      <c r="U4" s="43">
        <f t="shared" si="2"/>
        <v>5</v>
      </c>
      <c r="V4" s="43">
        <f t="shared" si="2"/>
        <v>6</v>
      </c>
      <c r="W4" s="43">
        <f t="shared" si="2"/>
        <v>7</v>
      </c>
      <c r="X4" s="43">
        <f t="shared" si="2"/>
        <v>8</v>
      </c>
      <c r="Y4" s="43">
        <f t="shared" si="2"/>
        <v>9</v>
      </c>
      <c r="Z4" s="203">
        <f t="shared" si="2"/>
        <v>10</v>
      </c>
      <c r="AA4" s="35"/>
      <c r="AB4" s="202" t="s">
        <v>153</v>
      </c>
      <c r="AC4" s="43">
        <v>0.0</v>
      </c>
      <c r="AD4" s="43">
        <v>1.0</v>
      </c>
      <c r="AE4" s="43">
        <f t="shared" ref="AE4:AM4" si="3">AD4+1</f>
        <v>2</v>
      </c>
      <c r="AF4" s="43">
        <f t="shared" si="3"/>
        <v>3</v>
      </c>
      <c r="AG4" s="43">
        <f t="shared" si="3"/>
        <v>4</v>
      </c>
      <c r="AH4" s="43">
        <f t="shared" si="3"/>
        <v>5</v>
      </c>
      <c r="AI4" s="43">
        <f t="shared" si="3"/>
        <v>6</v>
      </c>
      <c r="AJ4" s="43">
        <f t="shared" si="3"/>
        <v>7</v>
      </c>
      <c r="AK4" s="43">
        <f t="shared" si="3"/>
        <v>8</v>
      </c>
      <c r="AL4" s="43">
        <f t="shared" si="3"/>
        <v>9</v>
      </c>
      <c r="AM4" s="203">
        <f t="shared" si="3"/>
        <v>10</v>
      </c>
      <c r="AN4" s="35"/>
      <c r="AO4" s="202" t="s">
        <v>153</v>
      </c>
      <c r="AP4" s="43">
        <v>0.0</v>
      </c>
      <c r="AQ4" s="43">
        <v>1.0</v>
      </c>
      <c r="AR4" s="43">
        <f t="shared" ref="AR4:AZ4" si="4">AQ4+1</f>
        <v>2</v>
      </c>
      <c r="AS4" s="43">
        <f t="shared" si="4"/>
        <v>3</v>
      </c>
      <c r="AT4" s="43">
        <f t="shared" si="4"/>
        <v>4</v>
      </c>
      <c r="AU4" s="43">
        <f t="shared" si="4"/>
        <v>5</v>
      </c>
      <c r="AV4" s="43">
        <f t="shared" si="4"/>
        <v>6</v>
      </c>
      <c r="AW4" s="43">
        <f t="shared" si="4"/>
        <v>7</v>
      </c>
      <c r="AX4" s="43">
        <f t="shared" si="4"/>
        <v>8</v>
      </c>
      <c r="AY4" s="43">
        <f t="shared" si="4"/>
        <v>9</v>
      </c>
      <c r="AZ4" s="203">
        <f t="shared" si="4"/>
        <v>10</v>
      </c>
    </row>
    <row r="5" ht="15.75" customHeight="1">
      <c r="A5" s="35"/>
      <c r="B5" s="204" t="str">
        <f>'1103 s. Euclid'!B4</f>
        <v>Revenue</v>
      </c>
      <c r="C5" s="1"/>
      <c r="D5" s="1"/>
      <c r="E5" s="1"/>
      <c r="F5" s="1"/>
      <c r="G5" s="1"/>
      <c r="H5" s="1"/>
      <c r="I5" s="1"/>
      <c r="J5" s="1"/>
      <c r="K5" s="1"/>
      <c r="L5" s="1"/>
      <c r="M5" s="201"/>
      <c r="N5" s="35"/>
      <c r="O5" s="204" t="str">
        <f>'308 e. Armory'!B4</f>
        <v>Revenue</v>
      </c>
      <c r="P5" s="1"/>
      <c r="Q5" s="1"/>
      <c r="R5" s="1"/>
      <c r="S5" s="1"/>
      <c r="T5" s="1"/>
      <c r="U5" s="1"/>
      <c r="V5" s="1"/>
      <c r="W5" s="1"/>
      <c r="X5" s="1"/>
      <c r="Y5" s="1"/>
      <c r="Z5" s="201"/>
      <c r="AA5" s="35"/>
      <c r="AB5" s="204" t="str">
        <f>O5</f>
        <v>Revenue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201"/>
      <c r="AN5" s="35"/>
      <c r="AO5" s="204" t="str">
        <f>AB5</f>
        <v>Revenue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201"/>
    </row>
    <row r="6" ht="15.75" customHeight="1">
      <c r="A6" s="35"/>
      <c r="B6" s="200" t="str">
        <f>'1103 s. Euclid'!C5</f>
        <v>EFF </v>
      </c>
      <c r="C6" s="1"/>
      <c r="D6" s="50">
        <f>SUMIF('1103 s. Euclid'!$D$2:$EE$2,'Proforma Summary'!D$4,'1103 s. Euclid'!$D5:$EE5)</f>
        <v>12978</v>
      </c>
      <c r="E6" s="50">
        <f>SUMIF('1103 s. Euclid'!$D$2:$EE$2,'Proforma Summary'!E$4,'1103 s. Euclid'!$D5:$EE5)</f>
        <v>13237.56</v>
      </c>
      <c r="F6" s="50">
        <f>SUMIF('1103 s. Euclid'!$D$2:$EE$2,'Proforma Summary'!F$4,'1103 s. Euclid'!$D5:$EE5)</f>
        <v>13634.6868</v>
      </c>
      <c r="G6" s="50">
        <f>SUMIF('1103 s. Euclid'!$D$2:$EE$2,'Proforma Summary'!G$4,'1103 s. Euclid'!$D5:$EE5)</f>
        <v>14043.7274</v>
      </c>
      <c r="H6" s="50">
        <f>SUMIF('1103 s. Euclid'!$D$2:$EE$2,'Proforma Summary'!H$4,'1103 s. Euclid'!$D5:$EE5)</f>
        <v>14465.03923</v>
      </c>
      <c r="I6" s="50">
        <f>SUMIF('1103 s. Euclid'!$D$2:$EE$2,'Proforma Summary'!I$4,'1103 s. Euclid'!$D5:$EE5)</f>
        <v>14898.9904</v>
      </c>
      <c r="J6" s="50">
        <f>SUMIF('1103 s. Euclid'!$D$2:$EE$2,'Proforma Summary'!J$4,'1103 s. Euclid'!$D5:$EE5)</f>
        <v>15345.96011</v>
      </c>
      <c r="K6" s="50">
        <f>SUMIF('1103 s. Euclid'!$D$2:$EE$2,'Proforma Summary'!K$4,'1103 s. Euclid'!$D5:$EE5)</f>
        <v>15806.33892</v>
      </c>
      <c r="L6" s="50">
        <f>SUMIF('1103 s. Euclid'!$D$2:$EE$2,'Proforma Summary'!L$4,'1103 s. Euclid'!$D5:$EE5)</f>
        <v>16280.52909</v>
      </c>
      <c r="M6" s="205">
        <f>SUMIF('1103 s. Euclid'!$D$2:$EE$2,'Proforma Summary'!M$4,'1103 s. Euclid'!$D5:$EE5)</f>
        <v>16768.94496</v>
      </c>
      <c r="N6" s="35"/>
      <c r="O6" s="200" t="str">
        <f>'308 e. Armory'!C5</f>
        <v>EFF</v>
      </c>
      <c r="P6" s="1"/>
      <c r="Q6" s="50">
        <f>SUMIF('308 e. Armory'!$D$2:$EE$2,'Proforma Summary'!Q$4,'308 e. Armory'!$D5:$EE5)</f>
        <v>13287</v>
      </c>
      <c r="R6" s="50">
        <f>SUMIF('308 e. Armory'!$D$2:$EE$2,'Proforma Summary'!R$4,'308 e. Armory'!$D5:$EE5)</f>
        <v>13552.74</v>
      </c>
      <c r="S6" s="50">
        <f>SUMIF('308 e. Armory'!$D$2:$EE$2,'Proforma Summary'!S$4,'308 e. Armory'!$D5:$EE5)</f>
        <v>13959.3222</v>
      </c>
      <c r="T6" s="50">
        <f>SUMIF('308 e. Armory'!$D$2:$EE$2,'Proforma Summary'!T$4,'308 e. Armory'!$D5:$EE5)</f>
        <v>14378.10187</v>
      </c>
      <c r="U6" s="50">
        <f>SUMIF('308 e. Armory'!$D$2:$EE$2,'Proforma Summary'!U$4,'308 e. Armory'!$D5:$EE5)</f>
        <v>14809.44492</v>
      </c>
      <c r="V6" s="50">
        <f>SUMIF('308 e. Armory'!$D$2:$EE$2,'Proforma Summary'!V$4,'308 e. Armory'!$D5:$EE5)</f>
        <v>15253.72827</v>
      </c>
      <c r="W6" s="50">
        <f>SUMIF('308 e. Armory'!$D$2:$EE$2,'Proforma Summary'!W$4,'308 e. Armory'!$D5:$EE5)</f>
        <v>15711.34012</v>
      </c>
      <c r="X6" s="50">
        <f>SUMIF('308 e. Armory'!$D$2:$EE$2,'Proforma Summary'!X$4,'308 e. Armory'!$D5:$EE5)</f>
        <v>16182.68032</v>
      </c>
      <c r="Y6" s="50">
        <f>SUMIF('308 e. Armory'!$D$2:$EE$2,'Proforma Summary'!Y$4,'308 e. Armory'!$D5:$EE5)</f>
        <v>16668.16073</v>
      </c>
      <c r="Z6" s="205">
        <f>SUMIF('308 e. Armory'!$D$2:$EE$2,'Proforma Summary'!Z$4,'308 e. Armory'!$D5:$EE5)</f>
        <v>17168.20555</v>
      </c>
      <c r="AA6" s="35"/>
      <c r="AB6" s="200" t="str">
        <f>'401 e. Chalmers'!C5</f>
        <v>EFF Standard</v>
      </c>
      <c r="AC6" s="1"/>
      <c r="AD6" s="50">
        <f>SUMIF('401 e. Chalmers'!$D$2:$EE$2,'Proforma Summary'!AD$4,'401 e. Chalmers'!$D5:$EE5)</f>
        <v>919151.4</v>
      </c>
      <c r="AE6" s="50">
        <f>SUMIF('401 e. Chalmers'!$D$2:$EE$2,'Proforma Summary'!AE$4,'401 e. Chalmers'!$D5:$EE5)</f>
        <v>937534.428</v>
      </c>
      <c r="AF6" s="50">
        <f>SUMIF('401 e. Chalmers'!$D$2:$EE$2,'Proforma Summary'!AF$4,'401 e. Chalmers'!$D5:$EE5)</f>
        <v>965660.4608</v>
      </c>
      <c r="AG6" s="50">
        <f>SUMIF('401 e. Chalmers'!$D$2:$EE$2,'Proforma Summary'!AG$4,'401 e. Chalmers'!$D5:$EE5)</f>
        <v>994630.2747</v>
      </c>
      <c r="AH6" s="50">
        <f>SUMIF('401 e. Chalmers'!$D$2:$EE$2,'Proforma Summary'!AH$4,'401 e. Chalmers'!$D5:$EE5)</f>
        <v>1024469.183</v>
      </c>
      <c r="AI6" s="50">
        <f>SUMIF('401 e. Chalmers'!$D$2:$EE$2,'Proforma Summary'!AI$4,'401 e. Chalmers'!$D5:$EE5)</f>
        <v>1055203.258</v>
      </c>
      <c r="AJ6" s="50">
        <f>SUMIF('401 e. Chalmers'!$D$2:$EE$2,'Proforma Summary'!AJ$4,'401 e. Chalmers'!$D5:$EE5)</f>
        <v>1086859.356</v>
      </c>
      <c r="AK6" s="50">
        <f>SUMIF('401 e. Chalmers'!$D$2:$EE$2,'Proforma Summary'!AK$4,'401 e. Chalmers'!$D5:$EE5)</f>
        <v>1119465.137</v>
      </c>
      <c r="AL6" s="50">
        <f>SUMIF('401 e. Chalmers'!$D$2:$EE$2,'Proforma Summary'!AL$4,'401 e. Chalmers'!$D5:$EE5)</f>
        <v>1153049.091</v>
      </c>
      <c r="AM6" s="205">
        <f>SUMIF('401 e. Chalmers'!$D$2:$EE$2,'Proforma Summary'!AM$4,'401 e. Chalmers'!$D5:$EE5)</f>
        <v>1187640.564</v>
      </c>
      <c r="AN6" s="35"/>
      <c r="AO6" s="200" t="str">
        <f>'102 e. Gregory'!C5</f>
        <v>1 Bed</v>
      </c>
      <c r="AP6" s="1"/>
      <c r="AQ6" s="50">
        <f>SUMIF('102 e. Gregory'!$D$2:$EE$2,'Proforma Summary'!AQ$4,'102 e. Gregory'!$D5:$EE5)</f>
        <v>46720.8</v>
      </c>
      <c r="AR6" s="50">
        <f>SUMIF('102 e. Gregory'!$D$2:$EE$2,'Proforma Summary'!AR$4,'102 e. Gregory'!$D5:$EE5)</f>
        <v>47655.216</v>
      </c>
      <c r="AS6" s="50">
        <f>SUMIF('102 e. Gregory'!$D$2:$EE$2,'Proforma Summary'!AS$4,'102 e. Gregory'!$D5:$EE5)</f>
        <v>49084.87248</v>
      </c>
      <c r="AT6" s="50">
        <f>SUMIF('102 e. Gregory'!$D$2:$EE$2,'Proforma Summary'!AT$4,'102 e. Gregory'!$D5:$EE5)</f>
        <v>50557.41865</v>
      </c>
      <c r="AU6" s="50">
        <f>SUMIF('102 e. Gregory'!$D$2:$EE$2,'Proforma Summary'!AU$4,'102 e. Gregory'!$D5:$EE5)</f>
        <v>52074.14121</v>
      </c>
      <c r="AV6" s="50">
        <f>SUMIF('102 e. Gregory'!$D$2:$EE$2,'Proforma Summary'!AV$4,'102 e. Gregory'!$D5:$EE5)</f>
        <v>53636.36545</v>
      </c>
      <c r="AW6" s="50">
        <f>SUMIF('102 e. Gregory'!$D$2:$EE$2,'Proforma Summary'!AW$4,'102 e. Gregory'!$D5:$EE5)</f>
        <v>55245.45641</v>
      </c>
      <c r="AX6" s="50">
        <f>SUMIF('102 e. Gregory'!$D$2:$EE$2,'Proforma Summary'!AX$4,'102 e. Gregory'!$D5:$EE5)</f>
        <v>56902.82011</v>
      </c>
      <c r="AY6" s="50">
        <f>SUMIF('102 e. Gregory'!$D$2:$EE$2,'Proforma Summary'!AY$4,'102 e. Gregory'!$D5:$EE5)</f>
        <v>58609.90471</v>
      </c>
      <c r="AZ6" s="205">
        <f>SUMIF('102 e. Gregory'!$D$2:$EE$2,'Proforma Summary'!AZ$4,'102 e. Gregory'!$D5:$EE5)</f>
        <v>60368.20185</v>
      </c>
    </row>
    <row r="7" ht="15.75" customHeight="1">
      <c r="A7" s="35"/>
      <c r="B7" s="200" t="str">
        <f>'1103 s. Euclid'!C6</f>
        <v>2BR 1(1 Bath) 10, 15</v>
      </c>
      <c r="C7" s="1"/>
      <c r="D7" s="50">
        <f>SUMIF('1103 s. Euclid'!$D$2:$EE$2,'Proforma Summary'!D$4,'1103 s. Euclid'!$D6:$EE6)</f>
        <v>38316</v>
      </c>
      <c r="E7" s="50">
        <f>SUMIF('1103 s. Euclid'!$D$2:$EE$2,'Proforma Summary'!E$4,'1103 s. Euclid'!$D6:$EE6)</f>
        <v>39082.32</v>
      </c>
      <c r="F7" s="50">
        <f>SUMIF('1103 s. Euclid'!$D$2:$EE$2,'Proforma Summary'!F$4,'1103 s. Euclid'!$D6:$EE6)</f>
        <v>40254.7896</v>
      </c>
      <c r="G7" s="50">
        <f>SUMIF('1103 s. Euclid'!$D$2:$EE$2,'Proforma Summary'!G$4,'1103 s. Euclid'!$D6:$EE6)</f>
        <v>41462.43329</v>
      </c>
      <c r="H7" s="50">
        <f>SUMIF('1103 s. Euclid'!$D$2:$EE$2,'Proforma Summary'!H$4,'1103 s. Euclid'!$D6:$EE6)</f>
        <v>42706.30629</v>
      </c>
      <c r="I7" s="50">
        <f>SUMIF('1103 s. Euclid'!$D$2:$EE$2,'Proforma Summary'!I$4,'1103 s. Euclid'!$D6:$EE6)</f>
        <v>43987.49548</v>
      </c>
      <c r="J7" s="50">
        <f>SUMIF('1103 s. Euclid'!$D$2:$EE$2,'Proforma Summary'!J$4,'1103 s. Euclid'!$D6:$EE6)</f>
        <v>45307.12034</v>
      </c>
      <c r="K7" s="50">
        <f>SUMIF('1103 s. Euclid'!$D$2:$EE$2,'Proforma Summary'!K$4,'1103 s. Euclid'!$D6:$EE6)</f>
        <v>46666.33395</v>
      </c>
      <c r="L7" s="50">
        <f>SUMIF('1103 s. Euclid'!$D$2:$EE$2,'Proforma Summary'!L$4,'1103 s. Euclid'!$D6:$EE6)</f>
        <v>48066.32397</v>
      </c>
      <c r="M7" s="205">
        <f>SUMIF('1103 s. Euclid'!$D$2:$EE$2,'Proforma Summary'!M$4,'1103 s. Euclid'!$D6:$EE6)</f>
        <v>49508.31369</v>
      </c>
      <c r="N7" s="35"/>
      <c r="O7" s="200" t="str">
        <f>'308 e. Armory'!C6</f>
        <v>1BR</v>
      </c>
      <c r="P7" s="1"/>
      <c r="Q7" s="50">
        <f>SUMIF('308 e. Armory'!$D$2:$EE$2,'Proforma Summary'!Q$4,'308 e. Armory'!$D6:$EE6)</f>
        <v>15326.4</v>
      </c>
      <c r="R7" s="50">
        <f>SUMIF('308 e. Armory'!$D$2:$EE$2,'Proforma Summary'!R$4,'308 e. Armory'!$D6:$EE6)</f>
        <v>15632.928</v>
      </c>
      <c r="S7" s="50">
        <f>SUMIF('308 e. Armory'!$D$2:$EE$2,'Proforma Summary'!S$4,'308 e. Armory'!$D6:$EE6)</f>
        <v>16101.91584</v>
      </c>
      <c r="T7" s="50">
        <f>SUMIF('308 e. Armory'!$D$2:$EE$2,'Proforma Summary'!T$4,'308 e. Armory'!$D6:$EE6)</f>
        <v>16584.97332</v>
      </c>
      <c r="U7" s="50">
        <f>SUMIF('308 e. Armory'!$D$2:$EE$2,'Proforma Summary'!U$4,'308 e. Armory'!$D6:$EE6)</f>
        <v>17082.52251</v>
      </c>
      <c r="V7" s="50">
        <f>SUMIF('308 e. Armory'!$D$2:$EE$2,'Proforma Summary'!V$4,'308 e. Armory'!$D6:$EE6)</f>
        <v>17594.99819</v>
      </c>
      <c r="W7" s="50">
        <f>SUMIF('308 e. Armory'!$D$2:$EE$2,'Proforma Summary'!W$4,'308 e. Armory'!$D6:$EE6)</f>
        <v>18122.84814</v>
      </c>
      <c r="X7" s="50">
        <f>SUMIF('308 e. Armory'!$D$2:$EE$2,'Proforma Summary'!X$4,'308 e. Armory'!$D6:$EE6)</f>
        <v>18666.53358</v>
      </c>
      <c r="Y7" s="50">
        <f>SUMIF('308 e. Armory'!$D$2:$EE$2,'Proforma Summary'!Y$4,'308 e. Armory'!$D6:$EE6)</f>
        <v>19226.52959</v>
      </c>
      <c r="Z7" s="205">
        <f>SUMIF('308 e. Armory'!$D$2:$EE$2,'Proforma Summary'!Z$4,'308 e. Armory'!$D6:$EE6)</f>
        <v>19803.32547</v>
      </c>
      <c r="AA7" s="35"/>
      <c r="AB7" s="200" t="str">
        <f>'401 e. Chalmers'!C6</f>
        <v>EFF Corner</v>
      </c>
      <c r="AC7" s="1"/>
      <c r="AD7" s="50">
        <f>SUMIF('401 e. Chalmers'!$D$2:$EE$2,'Proforma Summary'!AD$4,'401 e. Chalmers'!$D6:$EE6)</f>
        <v>203260.2</v>
      </c>
      <c r="AE7" s="50">
        <f>SUMIF('401 e. Chalmers'!$D$2:$EE$2,'Proforma Summary'!AE$4,'401 e. Chalmers'!$D6:$EE6)</f>
        <v>207325.404</v>
      </c>
      <c r="AF7" s="50">
        <f>SUMIF('401 e. Chalmers'!$D$2:$EE$2,'Proforma Summary'!AF$4,'401 e. Chalmers'!$D6:$EE6)</f>
        <v>213545.1661</v>
      </c>
      <c r="AG7" s="50">
        <f>SUMIF('401 e. Chalmers'!$D$2:$EE$2,'Proforma Summary'!AG$4,'401 e. Chalmers'!$D6:$EE6)</f>
        <v>219951.5211</v>
      </c>
      <c r="AH7" s="50">
        <f>SUMIF('401 e. Chalmers'!$D$2:$EE$2,'Proforma Summary'!AH$4,'401 e. Chalmers'!$D6:$EE6)</f>
        <v>226550.0667</v>
      </c>
      <c r="AI7" s="50">
        <f>SUMIF('401 e. Chalmers'!$D$2:$EE$2,'Proforma Summary'!AI$4,'401 e. Chalmers'!$D6:$EE6)</f>
        <v>233346.5687</v>
      </c>
      <c r="AJ7" s="50">
        <f>SUMIF('401 e. Chalmers'!$D$2:$EE$2,'Proforma Summary'!AJ$4,'401 e. Chalmers'!$D6:$EE6)</f>
        <v>240346.9658</v>
      </c>
      <c r="AK7" s="50">
        <f>SUMIF('401 e. Chalmers'!$D$2:$EE$2,'Proforma Summary'!AK$4,'401 e. Chalmers'!$D6:$EE6)</f>
        <v>247557.3748</v>
      </c>
      <c r="AL7" s="50">
        <f>SUMIF('401 e. Chalmers'!$D$2:$EE$2,'Proforma Summary'!AL$4,'401 e. Chalmers'!$D6:$EE6)</f>
        <v>254984.096</v>
      </c>
      <c r="AM7" s="205">
        <f>SUMIF('401 e. Chalmers'!$D$2:$EE$2,'Proforma Summary'!AM$4,'401 e. Chalmers'!$D6:$EE6)</f>
        <v>262633.6189</v>
      </c>
      <c r="AN7" s="35"/>
      <c r="AO7" s="200" t="str">
        <f>'102 e. Gregory'!C6</f>
        <v>2 Bed</v>
      </c>
      <c r="AP7" s="1"/>
      <c r="AQ7" s="50">
        <f>SUMIF('102 e. Gregory'!$D$2:$EE$2,'Proforma Summary'!AQ$4,'102 e. Gregory'!$D6:$EE6)</f>
        <v>255110.4</v>
      </c>
      <c r="AR7" s="50">
        <f>SUMIF('102 e. Gregory'!$D$2:$EE$2,'Proforma Summary'!AR$4,'102 e. Gregory'!$D6:$EE6)</f>
        <v>260212.608</v>
      </c>
      <c r="AS7" s="50">
        <f>SUMIF('102 e. Gregory'!$D$2:$EE$2,'Proforma Summary'!AS$4,'102 e. Gregory'!$D6:$EE6)</f>
        <v>268018.9862</v>
      </c>
      <c r="AT7" s="50">
        <f>SUMIF('102 e. Gregory'!$D$2:$EE$2,'Proforma Summary'!AT$4,'102 e. Gregory'!$D6:$EE6)</f>
        <v>276059.5558</v>
      </c>
      <c r="AU7" s="50">
        <f>SUMIF('102 e. Gregory'!$D$2:$EE$2,'Proforma Summary'!AU$4,'102 e. Gregory'!$D6:$EE6)</f>
        <v>284341.3425</v>
      </c>
      <c r="AV7" s="50">
        <f>SUMIF('102 e. Gregory'!$D$2:$EE$2,'Proforma Summary'!AV$4,'102 e. Gregory'!$D6:$EE6)</f>
        <v>292871.5828</v>
      </c>
      <c r="AW7" s="50">
        <f>SUMIF('102 e. Gregory'!$D$2:$EE$2,'Proforma Summary'!AW$4,'102 e. Gregory'!$D6:$EE6)</f>
        <v>301657.7303</v>
      </c>
      <c r="AX7" s="50">
        <f>SUMIF('102 e. Gregory'!$D$2:$EE$2,'Proforma Summary'!AX$4,'102 e. Gregory'!$D6:$EE6)</f>
        <v>310707.4622</v>
      </c>
      <c r="AY7" s="50">
        <f>SUMIF('102 e. Gregory'!$D$2:$EE$2,'Proforma Summary'!AY$4,'102 e. Gregory'!$D6:$EE6)</f>
        <v>320028.686</v>
      </c>
      <c r="AZ7" s="205">
        <f>SUMIF('102 e. Gregory'!$D$2:$EE$2,'Proforma Summary'!AZ$4,'102 e. Gregory'!$D6:$EE6)</f>
        <v>329629.5466</v>
      </c>
    </row>
    <row r="8" ht="15.75" customHeight="1">
      <c r="A8" s="35"/>
      <c r="B8" s="200" t="str">
        <f>'1103 s. Euclid'!C7</f>
        <v>3BR A (1 bath +  bonus sink)</v>
      </c>
      <c r="C8" s="1"/>
      <c r="D8" s="50">
        <f>SUMIF('1103 s. Euclid'!$D$2:$EE$2,'Proforma Summary'!D$4,'1103 s. Euclid'!$D7:$EE7)</f>
        <v>150174</v>
      </c>
      <c r="E8" s="50">
        <f>SUMIF('1103 s. Euclid'!$D$2:$EE$2,'Proforma Summary'!E$4,'1103 s. Euclid'!$D7:$EE7)</f>
        <v>153177.48</v>
      </c>
      <c r="F8" s="50">
        <f>SUMIF('1103 s. Euclid'!$D$2:$EE$2,'Proforma Summary'!F$4,'1103 s. Euclid'!$D7:$EE7)</f>
        <v>157772.8044</v>
      </c>
      <c r="G8" s="50">
        <f>SUMIF('1103 s. Euclid'!$D$2:$EE$2,'Proforma Summary'!G$4,'1103 s. Euclid'!$D7:$EE7)</f>
        <v>162505.9885</v>
      </c>
      <c r="H8" s="50">
        <f>SUMIF('1103 s. Euclid'!$D$2:$EE$2,'Proforma Summary'!H$4,'1103 s. Euclid'!$D7:$EE7)</f>
        <v>167381.1682</v>
      </c>
      <c r="I8" s="50">
        <f>SUMIF('1103 s. Euclid'!$D$2:$EE$2,'Proforma Summary'!I$4,'1103 s. Euclid'!$D7:$EE7)</f>
        <v>172402.6032</v>
      </c>
      <c r="J8" s="50">
        <f>SUMIF('1103 s. Euclid'!$D$2:$EE$2,'Proforma Summary'!J$4,'1103 s. Euclid'!$D7:$EE7)</f>
        <v>177574.6813</v>
      </c>
      <c r="K8" s="50">
        <f>SUMIF('1103 s. Euclid'!$D$2:$EE$2,'Proforma Summary'!K$4,'1103 s. Euclid'!$D7:$EE7)</f>
        <v>182901.9218</v>
      </c>
      <c r="L8" s="50">
        <f>SUMIF('1103 s. Euclid'!$D$2:$EE$2,'Proforma Summary'!L$4,'1103 s. Euclid'!$D7:$EE7)</f>
        <v>188388.9794</v>
      </c>
      <c r="M8" s="205">
        <f>SUMIF('1103 s. Euclid'!$D$2:$EE$2,'Proforma Summary'!M$4,'1103 s. Euclid'!$D7:$EE7)</f>
        <v>194040.6488</v>
      </c>
      <c r="N8" s="35"/>
      <c r="O8" s="200" t="str">
        <f>'308 e. Armory'!C7</f>
        <v>2BR</v>
      </c>
      <c r="P8" s="1"/>
      <c r="Q8" s="50">
        <f>SUMIF('308 e. Armory'!$D$2:$EE$2,'Proforma Summary'!Q$4,'308 e. Armory'!$D7:$EE7)</f>
        <v>318888</v>
      </c>
      <c r="R8" s="50">
        <f>SUMIF('308 e. Armory'!$D$2:$EE$2,'Proforma Summary'!R$4,'308 e. Armory'!$D7:$EE7)</f>
        <v>325265.76</v>
      </c>
      <c r="S8" s="50">
        <f>SUMIF('308 e. Armory'!$D$2:$EE$2,'Proforma Summary'!S$4,'308 e. Armory'!$D7:$EE7)</f>
        <v>335023.7328</v>
      </c>
      <c r="T8" s="50">
        <f>SUMIF('308 e. Armory'!$D$2:$EE$2,'Proforma Summary'!T$4,'308 e. Armory'!$D7:$EE7)</f>
        <v>345074.4448</v>
      </c>
      <c r="U8" s="50">
        <f>SUMIF('308 e. Armory'!$D$2:$EE$2,'Proforma Summary'!U$4,'308 e. Armory'!$D7:$EE7)</f>
        <v>355426.6781</v>
      </c>
      <c r="V8" s="50">
        <f>SUMIF('308 e. Armory'!$D$2:$EE$2,'Proforma Summary'!V$4,'308 e. Armory'!$D7:$EE7)</f>
        <v>366089.4785</v>
      </c>
      <c r="W8" s="50">
        <f>SUMIF('308 e. Armory'!$D$2:$EE$2,'Proforma Summary'!W$4,'308 e. Armory'!$D7:$EE7)</f>
        <v>377072.1628</v>
      </c>
      <c r="X8" s="50">
        <f>SUMIF('308 e. Armory'!$D$2:$EE$2,'Proforma Summary'!X$4,'308 e. Armory'!$D7:$EE7)</f>
        <v>388384.3277</v>
      </c>
      <c r="Y8" s="50">
        <f>SUMIF('308 e. Armory'!$D$2:$EE$2,'Proforma Summary'!Y$4,'308 e. Armory'!$D7:$EE7)</f>
        <v>400035.8575</v>
      </c>
      <c r="Z8" s="205">
        <f>SUMIF('308 e. Armory'!$D$2:$EE$2,'Proforma Summary'!Z$4,'308 e. Armory'!$D7:$EE7)</f>
        <v>412036.9333</v>
      </c>
      <c r="AA8" s="35"/>
      <c r="AB8" s="200" t="str">
        <f>'401 e. Chalmers'!C7</f>
        <v>1BR - #115</v>
      </c>
      <c r="AC8" s="1"/>
      <c r="AD8" s="50">
        <f>SUMIF('401 e. Chalmers'!$D$2:$EE$2,'Proforma Summary'!AD$4,'401 e. Chalmers'!$D7:$EE7)</f>
        <v>11371.2</v>
      </c>
      <c r="AE8" s="50">
        <f>SUMIF('401 e. Chalmers'!$D$2:$EE$2,'Proforma Summary'!AE$4,'401 e. Chalmers'!$D7:$EE7)</f>
        <v>11598.624</v>
      </c>
      <c r="AF8" s="50">
        <f>SUMIF('401 e. Chalmers'!$D$2:$EE$2,'Proforma Summary'!AF$4,'401 e. Chalmers'!$D7:$EE7)</f>
        <v>11946.58272</v>
      </c>
      <c r="AG8" s="50">
        <f>SUMIF('401 e. Chalmers'!$D$2:$EE$2,'Proforma Summary'!AG$4,'401 e. Chalmers'!$D7:$EE7)</f>
        <v>12304.9802</v>
      </c>
      <c r="AH8" s="50">
        <f>SUMIF('401 e. Chalmers'!$D$2:$EE$2,'Proforma Summary'!AH$4,'401 e. Chalmers'!$D7:$EE7)</f>
        <v>12674.12961</v>
      </c>
      <c r="AI8" s="50">
        <f>SUMIF('401 e. Chalmers'!$D$2:$EE$2,'Proforma Summary'!AI$4,'401 e. Chalmers'!$D7:$EE7)</f>
        <v>13054.3535</v>
      </c>
      <c r="AJ8" s="50">
        <f>SUMIF('401 e. Chalmers'!$D$2:$EE$2,'Proforma Summary'!AJ$4,'401 e. Chalmers'!$D7:$EE7)</f>
        <v>13445.9841</v>
      </c>
      <c r="AK8" s="50">
        <f>SUMIF('401 e. Chalmers'!$D$2:$EE$2,'Proforma Summary'!AK$4,'401 e. Chalmers'!$D7:$EE7)</f>
        <v>13849.36362</v>
      </c>
      <c r="AL8" s="50">
        <f>SUMIF('401 e. Chalmers'!$D$2:$EE$2,'Proforma Summary'!AL$4,'401 e. Chalmers'!$D7:$EE7)</f>
        <v>14264.84453</v>
      </c>
      <c r="AM8" s="205">
        <f>SUMIF('401 e. Chalmers'!$D$2:$EE$2,'Proforma Summary'!AM$4,'401 e. Chalmers'!$D7:$EE7)</f>
        <v>14692.78987</v>
      </c>
      <c r="AN8" s="35"/>
      <c r="AO8" s="200" t="str">
        <f>'102 e. Gregory'!C7</f>
        <v>3 Bed</v>
      </c>
      <c r="AP8" s="1"/>
      <c r="AQ8" s="50">
        <f>SUMIF('102 e. Gregory'!$D$2:$EE$2,'Proforma Summary'!AQ$4,'102 e. Gregory'!$D7:$EE7)</f>
        <v>108273.6</v>
      </c>
      <c r="AR8" s="50">
        <f>SUMIF('102 e. Gregory'!$D$2:$EE$2,'Proforma Summary'!AR$4,'102 e. Gregory'!$D7:$EE7)</f>
        <v>110439.072</v>
      </c>
      <c r="AS8" s="50">
        <f>SUMIF('102 e. Gregory'!$D$2:$EE$2,'Proforma Summary'!AS$4,'102 e. Gregory'!$D7:$EE7)</f>
        <v>113752.2442</v>
      </c>
      <c r="AT8" s="50">
        <f>SUMIF('102 e. Gregory'!$D$2:$EE$2,'Proforma Summary'!AT$4,'102 e. Gregory'!$D7:$EE7)</f>
        <v>117164.8115</v>
      </c>
      <c r="AU8" s="50">
        <f>SUMIF('102 e. Gregory'!$D$2:$EE$2,'Proforma Summary'!AU$4,'102 e. Gregory'!$D7:$EE7)</f>
        <v>120679.7558</v>
      </c>
      <c r="AV8" s="50">
        <f>SUMIF('102 e. Gregory'!$D$2:$EE$2,'Proforma Summary'!AV$4,'102 e. Gregory'!$D7:$EE7)</f>
        <v>124300.1485</v>
      </c>
      <c r="AW8" s="50">
        <f>SUMIF('102 e. Gregory'!$D$2:$EE$2,'Proforma Summary'!AW$4,'102 e. Gregory'!$D7:$EE7)</f>
        <v>128029.153</v>
      </c>
      <c r="AX8" s="50">
        <f>SUMIF('102 e. Gregory'!$D$2:$EE$2,'Proforma Summary'!AX$4,'102 e. Gregory'!$D7:$EE7)</f>
        <v>131870.0275</v>
      </c>
      <c r="AY8" s="50">
        <f>SUMIF('102 e. Gregory'!$D$2:$EE$2,'Proforma Summary'!AY$4,'102 e. Gregory'!$D7:$EE7)</f>
        <v>135826.1284</v>
      </c>
      <c r="AZ8" s="205">
        <f>SUMIF('102 e. Gregory'!$D$2:$EE$2,'Proforma Summary'!AZ$4,'102 e. Gregory'!$D7:$EE7)</f>
        <v>139900.9122</v>
      </c>
    </row>
    <row r="9" ht="15.75" customHeight="1">
      <c r="A9" s="35"/>
      <c r="B9" s="200"/>
      <c r="C9" s="1"/>
      <c r="D9" s="50"/>
      <c r="E9" s="50"/>
      <c r="F9" s="50"/>
      <c r="G9" s="50"/>
      <c r="H9" s="50"/>
      <c r="I9" s="50"/>
      <c r="J9" s="50"/>
      <c r="K9" s="50"/>
      <c r="L9" s="50"/>
      <c r="M9" s="205"/>
      <c r="N9" s="35"/>
      <c r="O9" s="200" t="str">
        <f>'308 e. Armory'!C8</f>
        <v>4BR</v>
      </c>
      <c r="P9" s="1"/>
      <c r="Q9" s="50">
        <f>SUMIF('308 e. Armory'!$D$2:$EE$2,'Proforma Summary'!Q$4,'308 e. Armory'!$D8:$EE8)</f>
        <v>527277.6</v>
      </c>
      <c r="R9" s="50">
        <f>SUMIF('308 e. Armory'!$D$2:$EE$2,'Proforma Summary'!R$4,'308 e. Armory'!$D8:$EE8)</f>
        <v>537823.152</v>
      </c>
      <c r="S9" s="50">
        <f>SUMIF('308 e. Armory'!$D$2:$EE$2,'Proforma Summary'!S$4,'308 e. Armory'!$D8:$EE8)</f>
        <v>553957.8466</v>
      </c>
      <c r="T9" s="50">
        <f>SUMIF('308 e. Armory'!$D$2:$EE$2,'Proforma Summary'!T$4,'308 e. Armory'!$D8:$EE8)</f>
        <v>570576.582</v>
      </c>
      <c r="U9" s="50">
        <f>SUMIF('308 e. Armory'!$D$2:$EE$2,'Proforma Summary'!U$4,'308 e. Armory'!$D8:$EE8)</f>
        <v>587693.8794</v>
      </c>
      <c r="V9" s="50">
        <f>SUMIF('308 e. Armory'!$D$2:$EE$2,'Proforma Summary'!V$4,'308 e. Armory'!$D8:$EE8)</f>
        <v>605324.6958</v>
      </c>
      <c r="W9" s="50">
        <f>SUMIF('308 e. Armory'!$D$2:$EE$2,'Proforma Summary'!W$4,'308 e. Armory'!$D8:$EE8)</f>
        <v>623484.4367</v>
      </c>
      <c r="X9" s="50">
        <f>SUMIF('308 e. Armory'!$D$2:$EE$2,'Proforma Summary'!X$4,'308 e. Armory'!$D8:$EE8)</f>
        <v>642188.9698</v>
      </c>
      <c r="Y9" s="50">
        <f>SUMIF('308 e. Armory'!$D$2:$EE$2,'Proforma Summary'!Y$4,'308 e. Armory'!$D8:$EE8)</f>
        <v>661454.6389</v>
      </c>
      <c r="Z9" s="205">
        <f>SUMIF('308 e. Armory'!$D$2:$EE$2,'Proforma Summary'!Z$4,'308 e. Armory'!$D8:$EE8)</f>
        <v>681298.278</v>
      </c>
      <c r="AA9" s="35"/>
      <c r="AB9" s="200" t="str">
        <f>'401 e. Chalmers'!C8</f>
        <v>1BR - #123</v>
      </c>
      <c r="AC9" s="1"/>
      <c r="AD9" s="50">
        <f>SUMIF('401 e. Chalmers'!$D$2:$EE$2,'Proforma Summary'!AD$4,'401 e. Chalmers'!$D8:$EE8)</f>
        <v>11618.4</v>
      </c>
      <c r="AE9" s="50">
        <f>SUMIF('401 e. Chalmers'!$D$2:$EE$2,'Proforma Summary'!AE$4,'401 e. Chalmers'!$D8:$EE8)</f>
        <v>11850.768</v>
      </c>
      <c r="AF9" s="50">
        <f>SUMIF('401 e. Chalmers'!$D$2:$EE$2,'Proforma Summary'!AF$4,'401 e. Chalmers'!$D8:$EE8)</f>
        <v>12206.29104</v>
      </c>
      <c r="AG9" s="50">
        <f>SUMIF('401 e. Chalmers'!$D$2:$EE$2,'Proforma Summary'!AG$4,'401 e. Chalmers'!$D8:$EE8)</f>
        <v>12572.47977</v>
      </c>
      <c r="AH9" s="50">
        <f>SUMIF('401 e. Chalmers'!$D$2:$EE$2,'Proforma Summary'!AH$4,'401 e. Chalmers'!$D8:$EE8)</f>
        <v>12949.65416</v>
      </c>
      <c r="AI9" s="50">
        <f>SUMIF('401 e. Chalmers'!$D$2:$EE$2,'Proforma Summary'!AI$4,'401 e. Chalmers'!$D8:$EE8)</f>
        <v>13338.14379</v>
      </c>
      <c r="AJ9" s="50">
        <f>SUMIF('401 e. Chalmers'!$D$2:$EE$2,'Proforma Summary'!AJ$4,'401 e. Chalmers'!$D8:$EE8)</f>
        <v>13738.2881</v>
      </c>
      <c r="AK9" s="50">
        <f>SUMIF('401 e. Chalmers'!$D$2:$EE$2,'Proforma Summary'!AK$4,'401 e. Chalmers'!$D8:$EE8)</f>
        <v>14150.43675</v>
      </c>
      <c r="AL9" s="50">
        <f>SUMIF('401 e. Chalmers'!$D$2:$EE$2,'Proforma Summary'!AL$4,'401 e. Chalmers'!$D8:$EE8)</f>
        <v>14574.94985</v>
      </c>
      <c r="AM9" s="205">
        <f>SUMIF('401 e. Chalmers'!$D$2:$EE$2,'Proforma Summary'!AM$4,'401 e. Chalmers'!$D8:$EE8)</f>
        <v>15012.19834</v>
      </c>
      <c r="AN9" s="35"/>
      <c r="AO9" s="200" t="str">
        <f>'102 e. Gregory'!C8</f>
        <v>4 Bed</v>
      </c>
      <c r="AP9" s="1"/>
      <c r="AQ9" s="50">
        <f>SUMIF('102 e. Gregory'!$D$2:$EE$2,'Proforma Summary'!AQ$4,'102 e. Gregory'!$D8:$EE8)</f>
        <v>132499.2</v>
      </c>
      <c r="AR9" s="50">
        <f>SUMIF('102 e. Gregory'!$D$2:$EE$2,'Proforma Summary'!AR$4,'102 e. Gregory'!$D8:$EE8)</f>
        <v>135149.184</v>
      </c>
      <c r="AS9" s="50">
        <f>SUMIF('102 e. Gregory'!$D$2:$EE$2,'Proforma Summary'!AS$4,'102 e. Gregory'!$D8:$EE8)</f>
        <v>139203.6595</v>
      </c>
      <c r="AT9" s="50">
        <f>SUMIF('102 e. Gregory'!$D$2:$EE$2,'Proforma Summary'!AT$4,'102 e. Gregory'!$D8:$EE8)</f>
        <v>143379.7693</v>
      </c>
      <c r="AU9" s="50">
        <f>SUMIF('102 e. Gregory'!$D$2:$EE$2,'Proforma Summary'!AU$4,'102 e. Gregory'!$D8:$EE8)</f>
        <v>147681.1624</v>
      </c>
      <c r="AV9" s="50">
        <f>SUMIF('102 e. Gregory'!$D$2:$EE$2,'Proforma Summary'!AV$4,'102 e. Gregory'!$D8:$EE8)</f>
        <v>152111.5973</v>
      </c>
      <c r="AW9" s="50">
        <f>SUMIF('102 e. Gregory'!$D$2:$EE$2,'Proforma Summary'!AW$4,'102 e. Gregory'!$D8:$EE8)</f>
        <v>156674.9452</v>
      </c>
      <c r="AX9" s="50">
        <f>SUMIF('102 e. Gregory'!$D$2:$EE$2,'Proforma Summary'!AX$4,'102 e. Gregory'!$D8:$EE8)</f>
        <v>161375.1935</v>
      </c>
      <c r="AY9" s="50">
        <f>SUMIF('102 e. Gregory'!$D$2:$EE$2,'Proforma Summary'!AY$4,'102 e. Gregory'!$D8:$EE8)</f>
        <v>166216.4493</v>
      </c>
      <c r="AZ9" s="205">
        <f>SUMIF('102 e. Gregory'!$D$2:$EE$2,'Proforma Summary'!AZ$4,'102 e. Gregory'!$D8:$EE8)</f>
        <v>171202.9428</v>
      </c>
    </row>
    <row r="10" ht="15.75" customHeight="1">
      <c r="A10" s="35"/>
      <c r="B10" s="200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205"/>
      <c r="N10" s="35"/>
      <c r="O10" s="200"/>
      <c r="P10" s="1"/>
      <c r="Q10" s="50"/>
      <c r="R10" s="50"/>
      <c r="S10" s="50"/>
      <c r="T10" s="50"/>
      <c r="U10" s="50"/>
      <c r="V10" s="50"/>
      <c r="W10" s="50"/>
      <c r="X10" s="50"/>
      <c r="Y10" s="50"/>
      <c r="Z10" s="205"/>
      <c r="AA10" s="35"/>
      <c r="AB10" s="200"/>
      <c r="AC10" s="1"/>
      <c r="AD10" s="50"/>
      <c r="AE10" s="50"/>
      <c r="AF10" s="50"/>
      <c r="AG10" s="50"/>
      <c r="AH10" s="50"/>
      <c r="AI10" s="50"/>
      <c r="AJ10" s="50"/>
      <c r="AK10" s="50"/>
      <c r="AL10" s="50"/>
      <c r="AM10" s="205"/>
      <c r="AN10" s="35"/>
      <c r="AO10" s="200" t="str">
        <f>'102 e. Gregory'!C9</f>
        <v>5 Bed</v>
      </c>
      <c r="AP10" s="1"/>
      <c r="AQ10" s="50">
        <f>SUMIF('102 e. Gregory'!$D$2:$EE$2,'Proforma Summary'!AQ$4,'102 e. Gregory'!$D9:$EE9)</f>
        <v>222480</v>
      </c>
      <c r="AR10" s="50">
        <f>SUMIF('102 e. Gregory'!$D$2:$EE$2,'Proforma Summary'!AR$4,'102 e. Gregory'!$D9:$EE9)</f>
        <v>226929.6</v>
      </c>
      <c r="AS10" s="50">
        <f>SUMIF('102 e. Gregory'!$D$2:$EE$2,'Proforma Summary'!AS$4,'102 e. Gregory'!$D9:$EE9)</f>
        <v>233737.488</v>
      </c>
      <c r="AT10" s="50">
        <f>SUMIF('102 e. Gregory'!$D$2:$EE$2,'Proforma Summary'!AT$4,'102 e. Gregory'!$D9:$EE9)</f>
        <v>240749.6126</v>
      </c>
      <c r="AU10" s="50">
        <f>SUMIF('102 e. Gregory'!$D$2:$EE$2,'Proforma Summary'!AU$4,'102 e. Gregory'!$D9:$EE9)</f>
        <v>247972.101</v>
      </c>
      <c r="AV10" s="50">
        <f>SUMIF('102 e. Gregory'!$D$2:$EE$2,'Proforma Summary'!AV$4,'102 e. Gregory'!$D9:$EE9)</f>
        <v>255411.264</v>
      </c>
      <c r="AW10" s="50">
        <f>SUMIF('102 e. Gregory'!$D$2:$EE$2,'Proforma Summary'!AW$4,'102 e. Gregory'!$D9:$EE9)</f>
        <v>263073.602</v>
      </c>
      <c r="AX10" s="50">
        <f>SUMIF('102 e. Gregory'!$D$2:$EE$2,'Proforma Summary'!AX$4,'102 e. Gregory'!$D9:$EE9)</f>
        <v>270965.81</v>
      </c>
      <c r="AY10" s="50">
        <f>SUMIF('102 e. Gregory'!$D$2:$EE$2,'Proforma Summary'!AY$4,'102 e. Gregory'!$D9:$EE9)</f>
        <v>279094.7843</v>
      </c>
      <c r="AZ10" s="205">
        <f>SUMIF('102 e. Gregory'!$D$2:$EE$2,'Proforma Summary'!AZ$4,'102 e. Gregory'!$D9:$EE9)</f>
        <v>287467.6279</v>
      </c>
    </row>
    <row r="11" ht="15.75" customHeight="1">
      <c r="A11" s="35"/>
      <c r="B11" s="200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205"/>
      <c r="N11" s="35"/>
      <c r="O11" s="200"/>
      <c r="P11" s="1"/>
      <c r="Q11" s="1"/>
      <c r="R11" s="1"/>
      <c r="S11" s="1"/>
      <c r="T11" s="1"/>
      <c r="U11" s="1"/>
      <c r="V11" s="1"/>
      <c r="W11" s="1"/>
      <c r="X11" s="1"/>
      <c r="Y11" s="1"/>
      <c r="Z11" s="201"/>
      <c r="AA11" s="35"/>
      <c r="AB11" s="200"/>
      <c r="AC11" s="1"/>
      <c r="AD11" s="50"/>
      <c r="AE11" s="50"/>
      <c r="AF11" s="50"/>
      <c r="AG11" s="50"/>
      <c r="AH11" s="50"/>
      <c r="AI11" s="50"/>
      <c r="AJ11" s="50"/>
      <c r="AK11" s="50"/>
      <c r="AL11" s="50"/>
      <c r="AM11" s="205"/>
      <c r="AN11" s="35"/>
      <c r="AO11" s="200" t="str">
        <f>'102 e. Gregory'!C10</f>
        <v>6 Bed</v>
      </c>
      <c r="AP11" s="1"/>
      <c r="AQ11" s="50">
        <f>SUMIF('102 e. Gregory'!$D$2:$EE$2,'Proforma Summary'!AQ$4,'102 e. Gregory'!$D10:$EE10)</f>
        <v>79647.84</v>
      </c>
      <c r="AR11" s="50">
        <f>SUMIF('102 e. Gregory'!$D$2:$EE$2,'Proforma Summary'!AR$4,'102 e. Gregory'!$D10:$EE10)</f>
        <v>81240.7968</v>
      </c>
      <c r="AS11" s="50">
        <f>SUMIF('102 e. Gregory'!$D$2:$EE$2,'Proforma Summary'!AS$4,'102 e. Gregory'!$D10:$EE10)</f>
        <v>83678.0207</v>
      </c>
      <c r="AT11" s="50">
        <f>SUMIF('102 e. Gregory'!$D$2:$EE$2,'Proforma Summary'!AT$4,'102 e. Gregory'!$D10:$EE10)</f>
        <v>86188.36133</v>
      </c>
      <c r="AU11" s="50">
        <f>SUMIF('102 e. Gregory'!$D$2:$EE$2,'Proforma Summary'!AU$4,'102 e. Gregory'!$D10:$EE10)</f>
        <v>88774.01216</v>
      </c>
      <c r="AV11" s="50">
        <f>SUMIF('102 e. Gregory'!$D$2:$EE$2,'Proforma Summary'!AV$4,'102 e. Gregory'!$D10:$EE10)</f>
        <v>91437.23253</v>
      </c>
      <c r="AW11" s="50">
        <f>SUMIF('102 e. Gregory'!$D$2:$EE$2,'Proforma Summary'!AW$4,'102 e. Gregory'!$D10:$EE10)</f>
        <v>94180.34951</v>
      </c>
      <c r="AX11" s="50">
        <f>SUMIF('102 e. Gregory'!$D$2:$EE$2,'Proforma Summary'!AX$4,'102 e. Gregory'!$D10:$EE10)</f>
        <v>97005.75999</v>
      </c>
      <c r="AY11" s="50">
        <f>SUMIF('102 e. Gregory'!$D$2:$EE$2,'Proforma Summary'!AY$4,'102 e. Gregory'!$D10:$EE10)</f>
        <v>99915.93279</v>
      </c>
      <c r="AZ11" s="205">
        <f>SUMIF('102 e. Gregory'!$D$2:$EE$2,'Proforma Summary'!AZ$4,'102 e. Gregory'!$D10:$EE10)</f>
        <v>102913.4108</v>
      </c>
    </row>
    <row r="12" ht="15.75" customHeight="1">
      <c r="A12" s="35"/>
      <c r="B12" s="200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205"/>
      <c r="N12" s="35"/>
      <c r="O12" s="200"/>
      <c r="P12" s="1"/>
      <c r="Q12" s="1"/>
      <c r="R12" s="1"/>
      <c r="S12" s="1"/>
      <c r="T12" s="1"/>
      <c r="U12" s="1"/>
      <c r="V12" s="1"/>
      <c r="W12" s="1"/>
      <c r="X12" s="1"/>
      <c r="Y12" s="1"/>
      <c r="Z12" s="201"/>
      <c r="AA12" s="35"/>
      <c r="AB12" s="200"/>
      <c r="AC12" s="1"/>
      <c r="AD12" s="50"/>
      <c r="AE12" s="50"/>
      <c r="AF12" s="50"/>
      <c r="AG12" s="50"/>
      <c r="AH12" s="50"/>
      <c r="AI12" s="50"/>
      <c r="AJ12" s="50"/>
      <c r="AK12" s="50"/>
      <c r="AL12" s="50"/>
      <c r="AM12" s="205"/>
      <c r="AN12" s="35"/>
      <c r="AO12" s="200"/>
      <c r="AP12" s="1"/>
      <c r="AQ12" s="50"/>
      <c r="AR12" s="50"/>
      <c r="AS12" s="50"/>
      <c r="AT12" s="50"/>
      <c r="AU12" s="50"/>
      <c r="AV12" s="50"/>
      <c r="AW12" s="50"/>
      <c r="AX12" s="50"/>
      <c r="AY12" s="50"/>
      <c r="AZ12" s="205"/>
    </row>
    <row r="13" ht="15.75" customHeight="1">
      <c r="A13" s="35"/>
      <c r="B13" s="206" t="str">
        <f>'1103 s. Euclid'!C13</f>
        <v>Total Revenue</v>
      </c>
      <c r="C13" s="6"/>
      <c r="D13" s="207">
        <f>SUMIF('1103 s. Euclid'!$D$2:$EE$2,'Proforma Summary'!D$4,'1103 s. Euclid'!$D13:$EE13)</f>
        <v>657428.4</v>
      </c>
      <c r="E13" s="207">
        <f>SUMIF('1103 s. Euclid'!$D$2:$EE$2,'Proforma Summary'!E$4,'1103 s. Euclid'!$D13:$EE13)</f>
        <v>670576.968</v>
      </c>
      <c r="F13" s="207">
        <f>SUMIF('1103 s. Euclid'!$D$2:$EE$2,'Proforma Summary'!F$4,'1103 s. Euclid'!$D13:$EE13)</f>
        <v>690694.277</v>
      </c>
      <c r="G13" s="207">
        <f>SUMIF('1103 s. Euclid'!$D$2:$EE$2,'Proforma Summary'!G$4,'1103 s. Euclid'!$D13:$EE13)</f>
        <v>711415.1054</v>
      </c>
      <c r="H13" s="207">
        <f>SUMIF('1103 s. Euclid'!$D$2:$EE$2,'Proforma Summary'!H$4,'1103 s. Euclid'!$D13:$EE13)</f>
        <v>732757.5585</v>
      </c>
      <c r="I13" s="207">
        <f>SUMIF('1103 s. Euclid'!$D$2:$EE$2,'Proforma Summary'!I$4,'1103 s. Euclid'!$D13:$EE13)</f>
        <v>754740.2853</v>
      </c>
      <c r="J13" s="207">
        <f>SUMIF('1103 s. Euclid'!$D$2:$EE$2,'Proforma Summary'!J$4,'1103 s. Euclid'!$D13:$EE13)</f>
        <v>777382.4938</v>
      </c>
      <c r="K13" s="207">
        <f>SUMIF('1103 s. Euclid'!$D$2:$EE$2,'Proforma Summary'!K$4,'1103 s. Euclid'!$D13:$EE13)</f>
        <v>800703.9686</v>
      </c>
      <c r="L13" s="207">
        <f>SUMIF('1103 s. Euclid'!$D$2:$EE$2,'Proforma Summary'!L$4,'1103 s. Euclid'!$D13:$EE13)</f>
        <v>824725.0877</v>
      </c>
      <c r="M13" s="208">
        <f>SUMIF('1103 s. Euclid'!$D$2:$EE$2,'Proforma Summary'!M$4,'1103 s. Euclid'!$D13:$EE13)</f>
        <v>849466.8403</v>
      </c>
      <c r="N13" s="35"/>
      <c r="O13" s="206" t="str">
        <f>'308 e. Armory'!C13</f>
        <v>Total Revenue</v>
      </c>
      <c r="P13" s="6"/>
      <c r="Q13" s="207">
        <f>SUMIF('308 e. Armory'!$D$2:$EE$2,'Proforma Summary'!Q$4,'308 e. Armory'!$D13:$EE14)</f>
        <v>874779</v>
      </c>
      <c r="R13" s="207">
        <f>SUMIF('308 e. Armory'!$D$2:$EE$2,'Proforma Summary'!R$4,'308 e. Armory'!$D13:$EE14)</f>
        <v>892274.58</v>
      </c>
      <c r="S13" s="207">
        <f>SUMIF('308 e. Armory'!$D$2:$EE$2,'Proforma Summary'!S$4,'308 e. Armory'!$D13:$EE14)</f>
        <v>919042.8174</v>
      </c>
      <c r="T13" s="207">
        <f>SUMIF('308 e. Armory'!$D$2:$EE$2,'Proforma Summary'!T$4,'308 e. Armory'!$D13:$EE14)</f>
        <v>946614.1019</v>
      </c>
      <c r="U13" s="207">
        <f>SUMIF('308 e. Armory'!$D$2:$EE$2,'Proforma Summary'!U$4,'308 e. Armory'!$D13:$EE14)</f>
        <v>975012.525</v>
      </c>
      <c r="V13" s="207">
        <f>SUMIF('308 e. Armory'!$D$2:$EE$2,'Proforma Summary'!V$4,'308 e. Armory'!$D13:$EE14)</f>
        <v>1004262.901</v>
      </c>
      <c r="W13" s="207">
        <f>SUMIF('308 e. Armory'!$D$2:$EE$2,'Proforma Summary'!W$4,'308 e. Armory'!$D13:$EE14)</f>
        <v>1034390.788</v>
      </c>
      <c r="X13" s="207">
        <f>SUMIF('308 e. Armory'!$D$2:$EE$2,'Proforma Summary'!X$4,'308 e. Armory'!$D13:$EE14)</f>
        <v>1065422.511</v>
      </c>
      <c r="Y13" s="207">
        <f>SUMIF('308 e. Armory'!$D$2:$EE$2,'Proforma Summary'!Y$4,'308 e. Armory'!$D13:$EE14)</f>
        <v>1097385.187</v>
      </c>
      <c r="Z13" s="208">
        <f>SUMIF('308 e. Armory'!$D$2:$EE$2,'Proforma Summary'!Z$4,'308 e. Armory'!$D13:$EE14)</f>
        <v>1130306.742</v>
      </c>
      <c r="AA13" s="35"/>
      <c r="AB13" s="206" t="str">
        <f>O13</f>
        <v>Total Revenue</v>
      </c>
      <c r="AC13" s="6"/>
      <c r="AD13" s="207">
        <f>SUMIF('401 e. Chalmers'!$D$2:$EE$2,'Proforma Summary'!AD$4,'401 e. Chalmers'!$D$13:$EE$13)</f>
        <v>1145401.2</v>
      </c>
      <c r="AE13" s="207">
        <f>SUMIF('401 e. Chalmers'!$D$2:$EE$2,'Proforma Summary'!AE$4,'401 e. Chalmers'!$D$13:$EE$13)</f>
        <v>1168309.224</v>
      </c>
      <c r="AF13" s="207">
        <f>SUMIF('401 e. Chalmers'!$D$2:$EE$2,'Proforma Summary'!AF$4,'401 e. Chalmers'!$D$13:$EE$13)</f>
        <v>1203358.501</v>
      </c>
      <c r="AG13" s="207">
        <f>SUMIF('401 e. Chalmers'!$D$2:$EE$2,'Proforma Summary'!AG$4,'401 e. Chalmers'!$D$13:$EE$13)</f>
        <v>1239459.256</v>
      </c>
      <c r="AH13" s="207">
        <f>SUMIF('401 e. Chalmers'!$D$2:$EE$2,'Proforma Summary'!AH$4,'401 e. Chalmers'!$D$13:$EE$13)</f>
        <v>1276643.033</v>
      </c>
      <c r="AI13" s="207">
        <f>SUMIF('401 e. Chalmers'!$D$2:$EE$2,'Proforma Summary'!AI$4,'401 e. Chalmers'!$D$13:$EE$13)</f>
        <v>1314942.324</v>
      </c>
      <c r="AJ13" s="207">
        <f>SUMIF('401 e. Chalmers'!$D$2:$EE$2,'Proforma Summary'!AJ$4,'401 e. Chalmers'!$D$13:$EE$13)</f>
        <v>1354390.594</v>
      </c>
      <c r="AK13" s="207">
        <f>SUMIF('401 e. Chalmers'!$D$2:$EE$2,'Proforma Summary'!AK$4,'401 e. Chalmers'!$D$13:$EE$13)</f>
        <v>1395022.312</v>
      </c>
      <c r="AL13" s="207">
        <f>SUMIF('401 e. Chalmers'!$D$2:$EE$2,'Proforma Summary'!AL$4,'401 e. Chalmers'!$D$13:$EE$13)</f>
        <v>1436872.981</v>
      </c>
      <c r="AM13" s="208">
        <f>SUMIF('401 e. Chalmers'!$D$2:$EE$2,'Proforma Summary'!AM$4,'401 e. Chalmers'!$D$13:$EE$13)</f>
        <v>1479979.171</v>
      </c>
      <c r="AN13" s="35"/>
      <c r="AO13" s="206" t="str">
        <f>AB13</f>
        <v>Total Revenue</v>
      </c>
      <c r="AP13" s="6"/>
      <c r="AQ13" s="207">
        <f>SUMIF('102 e. Gregory'!$D$2:$EE$2,'Proforma Summary'!AQ$4,'102 e. Gregory'!$D13:$EE13)</f>
        <v>844731.84</v>
      </c>
      <c r="AR13" s="207">
        <f>SUMIF('102 e. Gregory'!$D$2:$EE$2,'Proforma Summary'!AR$4,'102 e. Gregory'!$D13:$EE13)</f>
        <v>861626.4768</v>
      </c>
      <c r="AS13" s="207">
        <f>SUMIF('102 e. Gregory'!$D$2:$EE$2,'Proforma Summary'!AS$4,'102 e. Gregory'!$D13:$EE13)</f>
        <v>887475.2711</v>
      </c>
      <c r="AT13" s="207">
        <f>SUMIF('102 e. Gregory'!$D$2:$EE$2,'Proforma Summary'!AT$4,'102 e. Gregory'!$D13:$EE13)</f>
        <v>914099.5292</v>
      </c>
      <c r="AU13" s="207">
        <f>SUMIF('102 e. Gregory'!$D$2:$EE$2,'Proforma Summary'!AU$4,'102 e. Gregory'!$D13:$EE13)</f>
        <v>941522.5151</v>
      </c>
      <c r="AV13" s="207">
        <f>SUMIF('102 e. Gregory'!$D$2:$EE$2,'Proforma Summary'!AV$4,'102 e. Gregory'!$D13:$EE13)</f>
        <v>969768.1906</v>
      </c>
      <c r="AW13" s="207">
        <f>SUMIF('102 e. Gregory'!$D$2:$EE$2,'Proforma Summary'!AW$4,'102 e. Gregory'!$D13:$EE13)</f>
        <v>998861.2363</v>
      </c>
      <c r="AX13" s="207">
        <f>SUMIF('102 e. Gregory'!$D$2:$EE$2,'Proforma Summary'!AX$4,'102 e. Gregory'!$D13:$EE13)</f>
        <v>1028827.073</v>
      </c>
      <c r="AY13" s="207">
        <f>SUMIF('102 e. Gregory'!$D$2:$EE$2,'Proforma Summary'!AY$4,'102 e. Gregory'!$D13:$EE13)</f>
        <v>1059691.886</v>
      </c>
      <c r="AZ13" s="208">
        <f>SUMIF('102 e. Gregory'!$D$2:$EE$2,'Proforma Summary'!AZ$4,'102 e. Gregory'!$D13:$EE13)</f>
        <v>1091482.642</v>
      </c>
    </row>
    <row r="14" ht="15.75" customHeight="1">
      <c r="A14" s="35"/>
      <c r="B14" s="200"/>
      <c r="C14" s="1"/>
      <c r="D14" s="50"/>
      <c r="E14" s="50"/>
      <c r="F14" s="50"/>
      <c r="G14" s="50"/>
      <c r="H14" s="50"/>
      <c r="I14" s="50"/>
      <c r="J14" s="50"/>
      <c r="K14" s="50"/>
      <c r="L14" s="50"/>
      <c r="M14" s="205"/>
      <c r="N14" s="35"/>
      <c r="O14" s="200"/>
      <c r="P14" s="1"/>
      <c r="Q14" s="50"/>
      <c r="R14" s="50"/>
      <c r="S14" s="50"/>
      <c r="T14" s="50"/>
      <c r="U14" s="50"/>
      <c r="V14" s="50"/>
      <c r="W14" s="50"/>
      <c r="X14" s="50"/>
      <c r="Y14" s="50"/>
      <c r="Z14" s="205"/>
      <c r="AA14" s="35"/>
      <c r="AB14" s="200"/>
      <c r="AC14" s="1"/>
      <c r="AD14" s="50"/>
      <c r="AE14" s="50"/>
      <c r="AF14" s="50"/>
      <c r="AG14" s="50"/>
      <c r="AH14" s="50"/>
      <c r="AI14" s="50"/>
      <c r="AJ14" s="50"/>
      <c r="AK14" s="50"/>
      <c r="AL14" s="50"/>
      <c r="AM14" s="205"/>
      <c r="AN14" s="35"/>
      <c r="AO14" s="200"/>
      <c r="AP14" s="1"/>
      <c r="AQ14" s="50"/>
      <c r="AR14" s="50"/>
      <c r="AS14" s="50"/>
      <c r="AT14" s="50"/>
      <c r="AU14" s="50"/>
      <c r="AV14" s="50"/>
      <c r="AW14" s="50"/>
      <c r="AX14" s="50"/>
      <c r="AY14" s="50"/>
      <c r="AZ14" s="205"/>
    </row>
    <row r="15" ht="15.75" customHeight="1">
      <c r="A15" s="35"/>
      <c r="B15" s="200" t="str">
        <f>'1103 s. Euclid'!C15</f>
        <v>Vacancy</v>
      </c>
      <c r="C15" s="66"/>
      <c r="D15" s="50">
        <f>SUMIF('1103 s. Euclid'!$D$2:$EE$2,'Proforma Summary'!D$4,'1103 s. Euclid'!$D15:$EE15)</f>
        <v>-32871.42</v>
      </c>
      <c r="E15" s="50">
        <f>SUMIF('1103 s. Euclid'!$D$2:$EE$2,'Proforma Summary'!E$4,'1103 s. Euclid'!$D15:$EE15)</f>
        <v>-13411.53936</v>
      </c>
      <c r="F15" s="50">
        <f>SUMIF('1103 s. Euclid'!$D$2:$EE$2,'Proforma Summary'!F$4,'1103 s. Euclid'!$D15:$EE15)</f>
        <v>-13813.88554</v>
      </c>
      <c r="G15" s="50">
        <f>SUMIF('1103 s. Euclid'!$D$2:$EE$2,'Proforma Summary'!G$4,'1103 s. Euclid'!$D15:$EE15)</f>
        <v>-14228.30211</v>
      </c>
      <c r="H15" s="50">
        <f>SUMIF('1103 s. Euclid'!$D$2:$EE$2,'Proforma Summary'!H$4,'1103 s. Euclid'!$D15:$EE15)</f>
        <v>-14655.15117</v>
      </c>
      <c r="I15" s="50">
        <f>SUMIF('1103 s. Euclid'!$D$2:$EE$2,'Proforma Summary'!I$4,'1103 s. Euclid'!$D15:$EE15)</f>
        <v>-15094.80571</v>
      </c>
      <c r="J15" s="50">
        <f>SUMIF('1103 s. Euclid'!$D$2:$EE$2,'Proforma Summary'!J$4,'1103 s. Euclid'!$D15:$EE15)</f>
        <v>-15547.64988</v>
      </c>
      <c r="K15" s="50">
        <f>SUMIF('1103 s. Euclid'!$D$2:$EE$2,'Proforma Summary'!K$4,'1103 s. Euclid'!$D15:$EE15)</f>
        <v>-16014.07937</v>
      </c>
      <c r="L15" s="50">
        <f>SUMIF('1103 s. Euclid'!$D$2:$EE$2,'Proforma Summary'!L$4,'1103 s. Euclid'!$D15:$EE15)</f>
        <v>-16494.50175</v>
      </c>
      <c r="M15" s="205">
        <f>SUMIF('1103 s. Euclid'!$D$2:$EE$2,'Proforma Summary'!M$4,'1103 s. Euclid'!$D15:$EE15)</f>
        <v>-16989.33681</v>
      </c>
      <c r="N15" s="35"/>
      <c r="O15" s="200" t="str">
        <f>'308 e. Armory'!C15</f>
        <v>Vacancy</v>
      </c>
      <c r="P15" s="66"/>
      <c r="Q15" s="50">
        <f>SUMIF('308 e. Armory'!$D$2:$EE$2,'Proforma Summary'!Q$4,'308 e. Armory'!$D15:$EE16)</f>
        <v>-43738.95</v>
      </c>
      <c r="R15" s="50">
        <f>SUMIF('308 e. Armory'!$D$2:$EE$2,'Proforma Summary'!R$4,'308 e. Armory'!$D15:$EE16)</f>
        <v>-17845.4916</v>
      </c>
      <c r="S15" s="50">
        <f>SUMIF('308 e. Armory'!$D$2:$EE$2,'Proforma Summary'!S$4,'308 e. Armory'!$D15:$EE16)</f>
        <v>-18380.85635</v>
      </c>
      <c r="T15" s="50">
        <f>SUMIF('308 e. Armory'!$D$2:$EE$2,'Proforma Summary'!T$4,'308 e. Armory'!$D15:$EE16)</f>
        <v>-18932.28204</v>
      </c>
      <c r="U15" s="50">
        <f>SUMIF('308 e. Armory'!$D$2:$EE$2,'Proforma Summary'!U$4,'308 e. Armory'!$D15:$EE16)</f>
        <v>-19500.2505</v>
      </c>
      <c r="V15" s="50">
        <f>SUMIF('308 e. Armory'!$D$2:$EE$2,'Proforma Summary'!V$4,'308 e. Armory'!$D15:$EE16)</f>
        <v>-20085.25801</v>
      </c>
      <c r="W15" s="50">
        <f>SUMIF('308 e. Armory'!$D$2:$EE$2,'Proforma Summary'!W$4,'308 e. Armory'!$D15:$EE16)</f>
        <v>-20687.81576</v>
      </c>
      <c r="X15" s="50">
        <f>SUMIF('308 e. Armory'!$D$2:$EE$2,'Proforma Summary'!X$4,'308 e. Armory'!$D15:$EE16)</f>
        <v>-21308.45023</v>
      </c>
      <c r="Y15" s="50">
        <f>SUMIF('308 e. Armory'!$D$2:$EE$2,'Proforma Summary'!Y$4,'308 e. Armory'!$D15:$EE16)</f>
        <v>-21947.70373</v>
      </c>
      <c r="Z15" s="205">
        <f>SUMIF('308 e. Armory'!$D$2:$EE$2,'Proforma Summary'!Z$4,'308 e. Armory'!$D15:$EE16)</f>
        <v>-22606.13485</v>
      </c>
      <c r="AA15" s="35"/>
      <c r="AB15" s="200" t="str">
        <f t="shared" ref="AB15:AB21" si="5">O15</f>
        <v>Vacancy</v>
      </c>
      <c r="AC15" s="66"/>
      <c r="AD15" s="50">
        <f>SUMIF('401 e. Chalmers'!$D$2:$EE$2,'Proforma Summary'!AD$4,'401 e. Chalmers'!$D15:$EE15)</f>
        <v>-57270.06</v>
      </c>
      <c r="AE15" s="50">
        <f>SUMIF('401 e. Chalmers'!$D$2:$EE$2,'Proforma Summary'!AE$4,'401 e. Chalmers'!$D15:$EE15)</f>
        <v>-23366.18448</v>
      </c>
      <c r="AF15" s="50">
        <f>SUMIF('401 e. Chalmers'!$D$2:$EE$2,'Proforma Summary'!AF$4,'401 e. Chalmers'!$D15:$EE15)</f>
        <v>-24067.17001</v>
      </c>
      <c r="AG15" s="50">
        <f>SUMIF('401 e. Chalmers'!$D$2:$EE$2,'Proforma Summary'!AG$4,'401 e. Chalmers'!$D15:$EE15)</f>
        <v>-24789.18511</v>
      </c>
      <c r="AH15" s="50">
        <f>SUMIF('401 e. Chalmers'!$D$2:$EE$2,'Proforma Summary'!AH$4,'401 e. Chalmers'!$D15:$EE15)</f>
        <v>-25532.86067</v>
      </c>
      <c r="AI15" s="50">
        <f>SUMIF('401 e. Chalmers'!$D$2:$EE$2,'Proforma Summary'!AI$4,'401 e. Chalmers'!$D15:$EE15)</f>
        <v>-26298.84649</v>
      </c>
      <c r="AJ15" s="50">
        <f>SUMIF('401 e. Chalmers'!$D$2:$EE$2,'Proforma Summary'!AJ$4,'401 e. Chalmers'!$D15:$EE15)</f>
        <v>-27087.81188</v>
      </c>
      <c r="AK15" s="50">
        <f>SUMIF('401 e. Chalmers'!$D$2:$EE$2,'Proforma Summary'!AK$4,'401 e. Chalmers'!$D15:$EE15)</f>
        <v>-27900.44624</v>
      </c>
      <c r="AL15" s="50">
        <f>SUMIF('401 e. Chalmers'!$D$2:$EE$2,'Proforma Summary'!AL$4,'401 e. Chalmers'!$D15:$EE15)</f>
        <v>-28737.45963</v>
      </c>
      <c r="AM15" s="205">
        <f>SUMIF('401 e. Chalmers'!$D$2:$EE$2,'Proforma Summary'!AM$4,'401 e. Chalmers'!$D15:$EE15)</f>
        <v>-73998.95854</v>
      </c>
      <c r="AN15" s="35"/>
      <c r="AO15" s="200" t="str">
        <f t="shared" ref="AO15:AO21" si="6">AB15</f>
        <v>Vacancy</v>
      </c>
      <c r="AP15" s="66"/>
      <c r="AQ15" s="50">
        <f>SUMIF('102 e. Gregory'!$D$2:$EE$2,'Proforma Summary'!AQ$4,'102 e. Gregory'!$D15:$EE15)</f>
        <v>-42236.592</v>
      </c>
      <c r="AR15" s="50">
        <f>SUMIF('102 e. Gregory'!$D$2:$EE$2,'Proforma Summary'!AR$4,'102 e. Gregory'!$D15:$EE15)</f>
        <v>-17232.52954</v>
      </c>
      <c r="AS15" s="50">
        <f>SUMIF('102 e. Gregory'!$D$2:$EE$2,'Proforma Summary'!AS$4,'102 e. Gregory'!$D15:$EE15)</f>
        <v>-17749.50542</v>
      </c>
      <c r="AT15" s="50">
        <f>SUMIF('102 e. Gregory'!$D$2:$EE$2,'Proforma Summary'!AT$4,'102 e. Gregory'!$D15:$EE15)</f>
        <v>-18281.99058</v>
      </c>
      <c r="AU15" s="50">
        <f>SUMIF('102 e. Gregory'!$D$2:$EE$2,'Proforma Summary'!AU$4,'102 e. Gregory'!$D15:$EE15)</f>
        <v>-18830.4503</v>
      </c>
      <c r="AV15" s="50">
        <f>SUMIF('102 e. Gregory'!$D$2:$EE$2,'Proforma Summary'!AV$4,'102 e. Gregory'!$D15:$EE15)</f>
        <v>-19395.36381</v>
      </c>
      <c r="AW15" s="50">
        <f>SUMIF('102 e. Gregory'!$D$2:$EE$2,'Proforma Summary'!AW$4,'102 e. Gregory'!$D15:$EE15)</f>
        <v>-19977.22473</v>
      </c>
      <c r="AX15" s="50">
        <f>SUMIF('102 e. Gregory'!$D$2:$EE$2,'Proforma Summary'!AX$4,'102 e. Gregory'!$D15:$EE15)</f>
        <v>-20576.54147</v>
      </c>
      <c r="AY15" s="50">
        <f>SUMIF('102 e. Gregory'!$D$2:$EE$2,'Proforma Summary'!AY$4,'102 e. Gregory'!$D15:$EE15)</f>
        <v>-21193.83771</v>
      </c>
      <c r="AZ15" s="205">
        <f>SUMIF('102 e. Gregory'!$D$2:$EE$2,'Proforma Summary'!AZ$4,'102 e. Gregory'!$D15:$EE15)</f>
        <v>-54574.13211</v>
      </c>
    </row>
    <row r="16" ht="15.75" customHeight="1">
      <c r="A16" s="35"/>
      <c r="B16" s="200" t="str">
        <f>'1103 s. Euclid'!C16</f>
        <v>Bad Debt </v>
      </c>
      <c r="C16" s="1"/>
      <c r="D16" s="50">
        <f>SUMIF('1103 s. Euclid'!$D$2:$EE$2,'Proforma Summary'!D$4,'1103 s. Euclid'!$D16:$EE16)</f>
        <v>-6574.284</v>
      </c>
      <c r="E16" s="50">
        <f>SUMIF('1103 s. Euclid'!$D$2:$EE$2,'Proforma Summary'!E$4,'1103 s. Euclid'!$D16:$EE16)</f>
        <v>-6705.76968</v>
      </c>
      <c r="F16" s="50">
        <f>SUMIF('1103 s. Euclid'!$D$2:$EE$2,'Proforma Summary'!F$4,'1103 s. Euclid'!$D16:$EE16)</f>
        <v>-6906.94277</v>
      </c>
      <c r="G16" s="50">
        <f>SUMIF('1103 s. Euclid'!$D$2:$EE$2,'Proforma Summary'!G$4,'1103 s. Euclid'!$D16:$EE16)</f>
        <v>-7114.151054</v>
      </c>
      <c r="H16" s="50">
        <f>SUMIF('1103 s. Euclid'!$D$2:$EE$2,'Proforma Summary'!H$4,'1103 s. Euclid'!$D16:$EE16)</f>
        <v>-7327.575585</v>
      </c>
      <c r="I16" s="50">
        <f>SUMIF('1103 s. Euclid'!$D$2:$EE$2,'Proforma Summary'!I$4,'1103 s. Euclid'!$D16:$EE16)</f>
        <v>-7547.402853</v>
      </c>
      <c r="J16" s="50">
        <f>SUMIF('1103 s. Euclid'!$D$2:$EE$2,'Proforma Summary'!J$4,'1103 s. Euclid'!$D16:$EE16)</f>
        <v>-7773.824938</v>
      </c>
      <c r="K16" s="50">
        <f>SUMIF('1103 s. Euclid'!$D$2:$EE$2,'Proforma Summary'!K$4,'1103 s. Euclid'!$D16:$EE16)</f>
        <v>-8007.039686</v>
      </c>
      <c r="L16" s="50">
        <f>SUMIF('1103 s. Euclid'!$D$2:$EE$2,'Proforma Summary'!L$4,'1103 s. Euclid'!$D16:$EE16)</f>
        <v>-8247.250877</v>
      </c>
      <c r="M16" s="205">
        <f>SUMIF('1103 s. Euclid'!$D$2:$EE$2,'Proforma Summary'!M$4,'1103 s. Euclid'!$D16:$EE16)</f>
        <v>-8494.668403</v>
      </c>
      <c r="N16" s="35"/>
      <c r="O16" s="200" t="str">
        <f>'308 e. Armory'!C16</f>
        <v>Bad Debt </v>
      </c>
      <c r="P16" s="1"/>
      <c r="Q16" s="50">
        <f>SUMIF('308 e. Armory'!$D$2:$EE$2,'Proforma Summary'!Q$4,'308 e. Armory'!$D16:$EE17)</f>
        <v>-8747.79</v>
      </c>
      <c r="R16" s="50">
        <f>SUMIF('308 e. Armory'!$D$2:$EE$2,'Proforma Summary'!R$4,'308 e. Armory'!$D16:$EE17)</f>
        <v>-8922.7458</v>
      </c>
      <c r="S16" s="50">
        <f>SUMIF('308 e. Armory'!$D$2:$EE$2,'Proforma Summary'!S$4,'308 e. Armory'!$D16:$EE17)</f>
        <v>-9190.428174</v>
      </c>
      <c r="T16" s="50">
        <f>SUMIF('308 e. Armory'!$D$2:$EE$2,'Proforma Summary'!T$4,'308 e. Armory'!$D16:$EE17)</f>
        <v>-9466.141019</v>
      </c>
      <c r="U16" s="50">
        <f>SUMIF('308 e. Armory'!$D$2:$EE$2,'Proforma Summary'!U$4,'308 e. Armory'!$D16:$EE17)</f>
        <v>-9750.12525</v>
      </c>
      <c r="V16" s="50">
        <f>SUMIF('308 e. Armory'!$D$2:$EE$2,'Proforma Summary'!V$4,'308 e. Armory'!$D16:$EE17)</f>
        <v>-10042.62901</v>
      </c>
      <c r="W16" s="50">
        <f>SUMIF('308 e. Armory'!$D$2:$EE$2,'Proforma Summary'!W$4,'308 e. Armory'!$D16:$EE17)</f>
        <v>-10343.90788</v>
      </c>
      <c r="X16" s="50">
        <f>SUMIF('308 e. Armory'!$D$2:$EE$2,'Proforma Summary'!X$4,'308 e. Armory'!$D16:$EE17)</f>
        <v>-10654.22511</v>
      </c>
      <c r="Y16" s="50">
        <f>SUMIF('308 e. Armory'!$D$2:$EE$2,'Proforma Summary'!Y$4,'308 e. Armory'!$D16:$EE17)</f>
        <v>-10973.85187</v>
      </c>
      <c r="Z16" s="205">
        <f>SUMIF('308 e. Armory'!$D$2:$EE$2,'Proforma Summary'!Z$4,'308 e. Armory'!$D16:$EE17)</f>
        <v>-11303.06742</v>
      </c>
      <c r="AA16" s="35"/>
      <c r="AB16" s="200" t="str">
        <f t="shared" si="5"/>
        <v>Bad Debt </v>
      </c>
      <c r="AC16" s="1"/>
      <c r="AD16" s="50">
        <f>SUMIF('401 e. Chalmers'!$D$2:$EE$2,'Proforma Summary'!AD$4,'401 e. Chalmers'!$D16:$EE16)</f>
        <v>-11454.012</v>
      </c>
      <c r="AE16" s="50">
        <f>SUMIF('401 e. Chalmers'!$D$2:$EE$2,'Proforma Summary'!AE$4,'401 e. Chalmers'!$D16:$EE16)</f>
        <v>-11683.09224</v>
      </c>
      <c r="AF16" s="50">
        <f>SUMIF('401 e. Chalmers'!$D$2:$EE$2,'Proforma Summary'!AF$4,'401 e. Chalmers'!$D16:$EE16)</f>
        <v>-12033.58501</v>
      </c>
      <c r="AG16" s="50">
        <f>SUMIF('401 e. Chalmers'!$D$2:$EE$2,'Proforma Summary'!AG$4,'401 e. Chalmers'!$D16:$EE16)</f>
        <v>-12394.59256</v>
      </c>
      <c r="AH16" s="50">
        <f>SUMIF('401 e. Chalmers'!$D$2:$EE$2,'Proforma Summary'!AH$4,'401 e. Chalmers'!$D16:$EE16)</f>
        <v>-12766.43033</v>
      </c>
      <c r="AI16" s="50">
        <f>SUMIF('401 e. Chalmers'!$D$2:$EE$2,'Proforma Summary'!AI$4,'401 e. Chalmers'!$D16:$EE16)</f>
        <v>-13149.42324</v>
      </c>
      <c r="AJ16" s="50">
        <f>SUMIF('401 e. Chalmers'!$D$2:$EE$2,'Proforma Summary'!AJ$4,'401 e. Chalmers'!$D16:$EE16)</f>
        <v>-13543.90594</v>
      </c>
      <c r="AK16" s="50">
        <f>SUMIF('401 e. Chalmers'!$D$2:$EE$2,'Proforma Summary'!AK$4,'401 e. Chalmers'!$D16:$EE16)</f>
        <v>-13950.22312</v>
      </c>
      <c r="AL16" s="50">
        <f>SUMIF('401 e. Chalmers'!$D$2:$EE$2,'Proforma Summary'!AL$4,'401 e. Chalmers'!$D16:$EE16)</f>
        <v>-14368.72981</v>
      </c>
      <c r="AM16" s="205">
        <f>SUMIF('401 e. Chalmers'!$D$2:$EE$2,'Proforma Summary'!AM$4,'401 e. Chalmers'!$D16:$EE16)</f>
        <v>-14799.79171</v>
      </c>
      <c r="AN16" s="35"/>
      <c r="AO16" s="200" t="str">
        <f t="shared" si="6"/>
        <v>Bad Debt </v>
      </c>
      <c r="AP16" s="1"/>
      <c r="AQ16" s="50">
        <f>SUMIF('102 e. Gregory'!$D$2:$EE$2,'Proforma Summary'!AQ$4,'102 e. Gregory'!$D16:$EE16)</f>
        <v>-8447.3184</v>
      </c>
      <c r="AR16" s="50">
        <f>SUMIF('102 e. Gregory'!$D$2:$EE$2,'Proforma Summary'!AR$4,'102 e. Gregory'!$D16:$EE16)</f>
        <v>-8616.264768</v>
      </c>
      <c r="AS16" s="50">
        <f>SUMIF('102 e. Gregory'!$D$2:$EE$2,'Proforma Summary'!AS$4,'102 e. Gregory'!$D16:$EE16)</f>
        <v>-8874.752711</v>
      </c>
      <c r="AT16" s="50">
        <f>SUMIF('102 e. Gregory'!$D$2:$EE$2,'Proforma Summary'!AT$4,'102 e. Gregory'!$D16:$EE16)</f>
        <v>-9140.995292</v>
      </c>
      <c r="AU16" s="50">
        <f>SUMIF('102 e. Gregory'!$D$2:$EE$2,'Proforma Summary'!AU$4,'102 e. Gregory'!$D16:$EE16)</f>
        <v>-9415.225151</v>
      </c>
      <c r="AV16" s="50">
        <f>SUMIF('102 e. Gregory'!$D$2:$EE$2,'Proforma Summary'!AV$4,'102 e. Gregory'!$D16:$EE16)</f>
        <v>-9697.681906</v>
      </c>
      <c r="AW16" s="50">
        <f>SUMIF('102 e. Gregory'!$D$2:$EE$2,'Proforma Summary'!AW$4,'102 e. Gregory'!$D16:$EE16)</f>
        <v>-9988.612363</v>
      </c>
      <c r="AX16" s="50">
        <f>SUMIF('102 e. Gregory'!$D$2:$EE$2,'Proforma Summary'!AX$4,'102 e. Gregory'!$D16:$EE16)</f>
        <v>-10288.27073</v>
      </c>
      <c r="AY16" s="50">
        <f>SUMIF('102 e. Gregory'!$D$2:$EE$2,'Proforma Summary'!AY$4,'102 e. Gregory'!$D16:$EE16)</f>
        <v>-10596.91886</v>
      </c>
      <c r="AZ16" s="205">
        <f>SUMIF('102 e. Gregory'!$D$2:$EE$2,'Proforma Summary'!AZ$4,'102 e. Gregory'!$D16:$EE16)</f>
        <v>-10914.82642</v>
      </c>
    </row>
    <row r="17" ht="15.75" customHeight="1">
      <c r="A17" s="35"/>
      <c r="B17" s="200" t="str">
        <f>'1103 s. Euclid'!C17</f>
        <v>Concession</v>
      </c>
      <c r="C17" s="1"/>
      <c r="D17" s="50">
        <f>SUMIF('1103 s. Euclid'!$D$2:$EE$2,'Proforma Summary'!D$4,'1103 s. Euclid'!$D17:$EE17)</f>
        <v>-6574.284</v>
      </c>
      <c r="E17" s="50">
        <f>SUMIF('1103 s. Euclid'!$D$2:$EE$2,'Proforma Summary'!E$4,'1103 s. Euclid'!$D17:$EE17)</f>
        <v>-6705.76968</v>
      </c>
      <c r="F17" s="50">
        <f>SUMIF('1103 s. Euclid'!$D$2:$EE$2,'Proforma Summary'!F$4,'1103 s. Euclid'!$D17:$EE17)</f>
        <v>-6906.94277</v>
      </c>
      <c r="G17" s="50">
        <f>SUMIF('1103 s. Euclid'!$D$2:$EE$2,'Proforma Summary'!G$4,'1103 s. Euclid'!$D17:$EE17)</f>
        <v>-7114.151054</v>
      </c>
      <c r="H17" s="50">
        <f>SUMIF('1103 s. Euclid'!$D$2:$EE$2,'Proforma Summary'!H$4,'1103 s. Euclid'!$D17:$EE17)</f>
        <v>-7327.575585</v>
      </c>
      <c r="I17" s="50">
        <f>SUMIF('1103 s. Euclid'!$D$2:$EE$2,'Proforma Summary'!I$4,'1103 s. Euclid'!$D17:$EE17)</f>
        <v>-7547.402853</v>
      </c>
      <c r="J17" s="50">
        <f>SUMIF('1103 s. Euclid'!$D$2:$EE$2,'Proforma Summary'!J$4,'1103 s. Euclid'!$D17:$EE17)</f>
        <v>-7773.824938</v>
      </c>
      <c r="K17" s="50">
        <f>SUMIF('1103 s. Euclid'!$D$2:$EE$2,'Proforma Summary'!K$4,'1103 s. Euclid'!$D17:$EE17)</f>
        <v>-8007.039686</v>
      </c>
      <c r="L17" s="50">
        <f>SUMIF('1103 s. Euclid'!$D$2:$EE$2,'Proforma Summary'!L$4,'1103 s. Euclid'!$D17:$EE17)</f>
        <v>-8247.250877</v>
      </c>
      <c r="M17" s="205">
        <f>SUMIF('1103 s. Euclid'!$D$2:$EE$2,'Proforma Summary'!M$4,'1103 s. Euclid'!$D17:$EE17)</f>
        <v>-8494.668403</v>
      </c>
      <c r="N17" s="35"/>
      <c r="O17" s="200" t="str">
        <f>'308 e. Armory'!C17</f>
        <v>Concession</v>
      </c>
      <c r="P17" s="1"/>
      <c r="Q17" s="50">
        <f>SUMIF('308 e. Armory'!$D$2:$EE$2,'Proforma Summary'!Q$4,'308 e. Armory'!$D17:$EE18)</f>
        <v>-8747.79</v>
      </c>
      <c r="R17" s="50">
        <f>SUMIF('308 e. Armory'!$D$2:$EE$2,'Proforma Summary'!R$4,'308 e. Armory'!$D17:$EE18)</f>
        <v>-8922.7458</v>
      </c>
      <c r="S17" s="50">
        <f>SUMIF('308 e. Armory'!$D$2:$EE$2,'Proforma Summary'!S$4,'308 e. Armory'!$D17:$EE18)</f>
        <v>-9190.428174</v>
      </c>
      <c r="T17" s="50">
        <f>SUMIF('308 e. Armory'!$D$2:$EE$2,'Proforma Summary'!T$4,'308 e. Armory'!$D17:$EE18)</f>
        <v>-9466.141019</v>
      </c>
      <c r="U17" s="50">
        <f>SUMIF('308 e. Armory'!$D$2:$EE$2,'Proforma Summary'!U$4,'308 e. Armory'!$D17:$EE18)</f>
        <v>-9750.12525</v>
      </c>
      <c r="V17" s="50">
        <f>SUMIF('308 e. Armory'!$D$2:$EE$2,'Proforma Summary'!V$4,'308 e. Armory'!$D17:$EE18)</f>
        <v>-10042.62901</v>
      </c>
      <c r="W17" s="50">
        <f>SUMIF('308 e. Armory'!$D$2:$EE$2,'Proforma Summary'!W$4,'308 e. Armory'!$D17:$EE18)</f>
        <v>-10343.90788</v>
      </c>
      <c r="X17" s="50">
        <f>SUMIF('308 e. Armory'!$D$2:$EE$2,'Proforma Summary'!X$4,'308 e. Armory'!$D17:$EE18)</f>
        <v>-10654.22511</v>
      </c>
      <c r="Y17" s="50">
        <f>SUMIF('308 e. Armory'!$D$2:$EE$2,'Proforma Summary'!Y$4,'308 e. Armory'!$D17:$EE18)</f>
        <v>-10973.85187</v>
      </c>
      <c r="Z17" s="205">
        <f>SUMIF('308 e. Armory'!$D$2:$EE$2,'Proforma Summary'!Z$4,'308 e. Armory'!$D17:$EE18)</f>
        <v>-11303.06742</v>
      </c>
      <c r="AA17" s="35"/>
      <c r="AB17" s="200" t="str">
        <f t="shared" si="5"/>
        <v>Concession</v>
      </c>
      <c r="AC17" s="1"/>
      <c r="AD17" s="50">
        <f>SUMIF('401 e. Chalmers'!$D$2:$EE$2,'Proforma Summary'!AD$4,'401 e. Chalmers'!$D17:$EE17)</f>
        <v>-11454.012</v>
      </c>
      <c r="AE17" s="50">
        <f>SUMIF('401 e. Chalmers'!$D$2:$EE$2,'Proforma Summary'!AE$4,'401 e. Chalmers'!$D17:$EE17)</f>
        <v>-11683.09224</v>
      </c>
      <c r="AF17" s="50">
        <f>SUMIF('401 e. Chalmers'!$D$2:$EE$2,'Proforma Summary'!AF$4,'401 e. Chalmers'!$D17:$EE17)</f>
        <v>-12033.58501</v>
      </c>
      <c r="AG17" s="50">
        <f>SUMIF('401 e. Chalmers'!$D$2:$EE$2,'Proforma Summary'!AG$4,'401 e. Chalmers'!$D17:$EE17)</f>
        <v>-12394.59256</v>
      </c>
      <c r="AH17" s="50">
        <f>SUMIF('401 e. Chalmers'!$D$2:$EE$2,'Proforma Summary'!AH$4,'401 e. Chalmers'!$D17:$EE17)</f>
        <v>-12766.43033</v>
      </c>
      <c r="AI17" s="50">
        <f>SUMIF('401 e. Chalmers'!$D$2:$EE$2,'Proforma Summary'!AI$4,'401 e. Chalmers'!$D17:$EE17)</f>
        <v>-13149.42324</v>
      </c>
      <c r="AJ17" s="50">
        <f>SUMIF('401 e. Chalmers'!$D$2:$EE$2,'Proforma Summary'!AJ$4,'401 e. Chalmers'!$D17:$EE17)</f>
        <v>-13543.90594</v>
      </c>
      <c r="AK17" s="50">
        <f>SUMIF('401 e. Chalmers'!$D$2:$EE$2,'Proforma Summary'!AK$4,'401 e. Chalmers'!$D17:$EE17)</f>
        <v>-13950.22312</v>
      </c>
      <c r="AL17" s="50">
        <f>SUMIF('401 e. Chalmers'!$D$2:$EE$2,'Proforma Summary'!AL$4,'401 e. Chalmers'!$D17:$EE17)</f>
        <v>-14368.72981</v>
      </c>
      <c r="AM17" s="205">
        <f>SUMIF('401 e. Chalmers'!$D$2:$EE$2,'Proforma Summary'!AM$4,'401 e. Chalmers'!$D17:$EE17)</f>
        <v>-14799.79171</v>
      </c>
      <c r="AN17" s="35"/>
      <c r="AO17" s="200" t="str">
        <f t="shared" si="6"/>
        <v>Concession</v>
      </c>
      <c r="AP17" s="1"/>
      <c r="AQ17" s="50">
        <f>SUMIF('102 e. Gregory'!$D$2:$EE$2,'Proforma Summary'!AQ$4,'102 e. Gregory'!$D17:$EE17)</f>
        <v>-8447.3184</v>
      </c>
      <c r="AR17" s="50">
        <f>SUMIF('102 e. Gregory'!$D$2:$EE$2,'Proforma Summary'!AR$4,'102 e. Gregory'!$D17:$EE17)</f>
        <v>-8616.264768</v>
      </c>
      <c r="AS17" s="50">
        <f>SUMIF('102 e. Gregory'!$D$2:$EE$2,'Proforma Summary'!AS$4,'102 e. Gregory'!$D17:$EE17)</f>
        <v>-8874.752711</v>
      </c>
      <c r="AT17" s="50">
        <f>SUMIF('102 e. Gregory'!$D$2:$EE$2,'Proforma Summary'!AT$4,'102 e. Gregory'!$D17:$EE17)</f>
        <v>-9140.995292</v>
      </c>
      <c r="AU17" s="50">
        <f>SUMIF('102 e. Gregory'!$D$2:$EE$2,'Proforma Summary'!AU$4,'102 e. Gregory'!$D17:$EE17)</f>
        <v>-9415.225151</v>
      </c>
      <c r="AV17" s="50">
        <f>SUMIF('102 e. Gregory'!$D$2:$EE$2,'Proforma Summary'!AV$4,'102 e. Gregory'!$D17:$EE17)</f>
        <v>-9697.681906</v>
      </c>
      <c r="AW17" s="50">
        <f>SUMIF('102 e. Gregory'!$D$2:$EE$2,'Proforma Summary'!AW$4,'102 e. Gregory'!$D17:$EE17)</f>
        <v>-9988.612363</v>
      </c>
      <c r="AX17" s="50">
        <f>SUMIF('102 e. Gregory'!$D$2:$EE$2,'Proforma Summary'!AX$4,'102 e. Gregory'!$D17:$EE17)</f>
        <v>-10288.27073</v>
      </c>
      <c r="AY17" s="50">
        <f>SUMIF('102 e. Gregory'!$D$2:$EE$2,'Proforma Summary'!AY$4,'102 e. Gregory'!$D17:$EE17)</f>
        <v>-10596.91886</v>
      </c>
      <c r="AZ17" s="205">
        <f>SUMIF('102 e. Gregory'!$D$2:$EE$2,'Proforma Summary'!AZ$4,'102 e. Gregory'!$D17:$EE17)</f>
        <v>-10914.82642</v>
      </c>
    </row>
    <row r="18" ht="15.75" customHeight="1">
      <c r="A18" s="35"/>
      <c r="B18" s="206" t="str">
        <f>'1103 s. Euclid'!C18</f>
        <v>Effective Gross Income</v>
      </c>
      <c r="C18" s="59"/>
      <c r="D18" s="207">
        <f>SUMIF('1103 s. Euclid'!$D$2:$EE$2,'Proforma Summary'!D$4,'1103 s. Euclid'!$D18:$EE18)</f>
        <v>611408.412</v>
      </c>
      <c r="E18" s="207">
        <f>SUMIF('1103 s. Euclid'!$D$2:$EE$2,'Proforma Summary'!E$4,'1103 s. Euclid'!$D18:$EE18)</f>
        <v>643753.8893</v>
      </c>
      <c r="F18" s="207">
        <f>SUMIF('1103 s. Euclid'!$D$2:$EE$2,'Proforma Summary'!F$4,'1103 s. Euclid'!$D18:$EE18)</f>
        <v>663066.506</v>
      </c>
      <c r="G18" s="207">
        <f>SUMIF('1103 s. Euclid'!$D$2:$EE$2,'Proforma Summary'!G$4,'1103 s. Euclid'!$D18:$EE18)</f>
        <v>682958.5011</v>
      </c>
      <c r="H18" s="207">
        <f>SUMIF('1103 s. Euclid'!$D$2:$EE$2,'Proforma Summary'!H$4,'1103 s. Euclid'!$D18:$EE18)</f>
        <v>703447.2562</v>
      </c>
      <c r="I18" s="207">
        <f>SUMIF('1103 s. Euclid'!$D$2:$EE$2,'Proforma Summary'!I$4,'1103 s. Euclid'!$D18:$EE18)</f>
        <v>724550.6739</v>
      </c>
      <c r="J18" s="207">
        <f>SUMIF('1103 s. Euclid'!$D$2:$EE$2,'Proforma Summary'!J$4,'1103 s. Euclid'!$D18:$EE18)</f>
        <v>746287.1941</v>
      </c>
      <c r="K18" s="207">
        <f>SUMIF('1103 s. Euclid'!$D$2:$EE$2,'Proforma Summary'!K$4,'1103 s. Euclid'!$D18:$EE18)</f>
        <v>768675.8099</v>
      </c>
      <c r="L18" s="207">
        <f>SUMIF('1103 s. Euclid'!$D$2:$EE$2,'Proforma Summary'!L$4,'1103 s. Euclid'!$D18:$EE18)</f>
        <v>791736.0842</v>
      </c>
      <c r="M18" s="208">
        <f>SUMIF('1103 s. Euclid'!$D$2:$EE$2,'Proforma Summary'!M$4,'1103 s. Euclid'!$D18:$EE18)</f>
        <v>815488.1667</v>
      </c>
      <c r="N18" s="35"/>
      <c r="O18" s="206" t="str">
        <f>'308 e. Armory'!C18</f>
        <v>Effective Gross Income</v>
      </c>
      <c r="P18" s="59"/>
      <c r="Q18" s="207">
        <f>SUMIF('308 e. Armory'!$D$2:$EE$2,'Proforma Summary'!Q$4,'308 e. Armory'!$D18:$EE19)</f>
        <v>813544.47</v>
      </c>
      <c r="R18" s="207">
        <f>SUMIF('308 e. Armory'!$D$2:$EE$2,'Proforma Summary'!R$4,'308 e. Armory'!$D18:$EE19)</f>
        <v>856583.5968</v>
      </c>
      <c r="S18" s="207">
        <f>SUMIF('308 e. Armory'!$D$2:$EE$2,'Proforma Summary'!S$4,'308 e. Armory'!$D18:$EE19)</f>
        <v>882281.1047</v>
      </c>
      <c r="T18" s="207">
        <f>SUMIF('308 e. Armory'!$D$2:$EE$2,'Proforma Summary'!T$4,'308 e. Armory'!$D18:$EE19)</f>
        <v>908749.5378</v>
      </c>
      <c r="U18" s="207">
        <f>SUMIF('308 e. Armory'!$D$2:$EE$2,'Proforma Summary'!U$4,'308 e. Armory'!$D18:$EE19)</f>
        <v>936012.024</v>
      </c>
      <c r="V18" s="207">
        <f>SUMIF('308 e. Armory'!$D$2:$EE$2,'Proforma Summary'!V$4,'308 e. Armory'!$D18:$EE19)</f>
        <v>964092.3847</v>
      </c>
      <c r="W18" s="207">
        <f>SUMIF('308 e. Armory'!$D$2:$EE$2,'Proforma Summary'!W$4,'308 e. Armory'!$D18:$EE19)</f>
        <v>993015.1562</v>
      </c>
      <c r="X18" s="207">
        <f>SUMIF('308 e. Armory'!$D$2:$EE$2,'Proforma Summary'!X$4,'308 e. Armory'!$D18:$EE19)</f>
        <v>1022805.611</v>
      </c>
      <c r="Y18" s="207">
        <f>SUMIF('308 e. Armory'!$D$2:$EE$2,'Proforma Summary'!Y$4,'308 e. Armory'!$D18:$EE19)</f>
        <v>1053489.779</v>
      </c>
      <c r="Z18" s="208">
        <f>SUMIF('308 e. Armory'!$D$2:$EE$2,'Proforma Summary'!Z$4,'308 e. Armory'!$D18:$EE19)</f>
        <v>1085094.473</v>
      </c>
      <c r="AA18" s="35"/>
      <c r="AB18" s="206" t="str">
        <f t="shared" si="5"/>
        <v>Effective Gross Income</v>
      </c>
      <c r="AC18" s="59"/>
      <c r="AD18" s="209">
        <f>SUMIF('401 e. Chalmers'!$D$2:$EE$2,'Proforma Summary'!AD$4,'401 e. Chalmers'!$D18:$EE18)</f>
        <v>1065223.116</v>
      </c>
      <c r="AE18" s="209">
        <f>SUMIF('401 e. Chalmers'!$D$2:$EE$2,'Proforma Summary'!AE$4,'401 e. Chalmers'!$D18:$EE18)</f>
        <v>1121576.855</v>
      </c>
      <c r="AF18" s="209">
        <f>SUMIF('401 e. Chalmers'!$D$2:$EE$2,'Proforma Summary'!AF$4,'401 e. Chalmers'!$D18:$EE18)</f>
        <v>1155224.161</v>
      </c>
      <c r="AG18" s="209">
        <f>SUMIF('401 e. Chalmers'!$D$2:$EE$2,'Proforma Summary'!AG$4,'401 e. Chalmers'!$D18:$EE18)</f>
        <v>1189880.886</v>
      </c>
      <c r="AH18" s="209">
        <f>SUMIF('401 e. Chalmers'!$D$2:$EE$2,'Proforma Summary'!AH$4,'401 e. Chalmers'!$D18:$EE18)</f>
        <v>1225577.312</v>
      </c>
      <c r="AI18" s="209">
        <f>SUMIF('401 e. Chalmers'!$D$2:$EE$2,'Proforma Summary'!AI$4,'401 e. Chalmers'!$D18:$EE18)</f>
        <v>1262344.631</v>
      </c>
      <c r="AJ18" s="209">
        <f>SUMIF('401 e. Chalmers'!$D$2:$EE$2,'Proforma Summary'!AJ$4,'401 e. Chalmers'!$D18:$EE18)</f>
        <v>1300214.97</v>
      </c>
      <c r="AK18" s="209">
        <f>SUMIF('401 e. Chalmers'!$D$2:$EE$2,'Proforma Summary'!AK$4,'401 e. Chalmers'!$D18:$EE18)</f>
        <v>1339221.419</v>
      </c>
      <c r="AL18" s="209">
        <f>SUMIF('401 e. Chalmers'!$D$2:$EE$2,'Proforma Summary'!AL$4,'401 e. Chalmers'!$D18:$EE18)</f>
        <v>1379398.062</v>
      </c>
      <c r="AM18" s="210">
        <f>SUMIF('401 e. Chalmers'!$D$2:$EE$2,'Proforma Summary'!AM$4,'401 e. Chalmers'!$D18:$EE18)</f>
        <v>1376380.629</v>
      </c>
      <c r="AN18" s="35"/>
      <c r="AO18" s="206" t="str">
        <f t="shared" si="6"/>
        <v>Effective Gross Income</v>
      </c>
      <c r="AP18" s="59"/>
      <c r="AQ18" s="209">
        <f>SUMIF('102 e. Gregory'!$D$2:$EE$2,'Proforma Summary'!AQ$4,'102 e. Gregory'!$D18:$EE18)</f>
        <v>785600.6112</v>
      </c>
      <c r="AR18" s="209">
        <f>SUMIF('102 e. Gregory'!$D$2:$EE$2,'Proforma Summary'!AR$4,'102 e. Gregory'!$D18:$EE18)</f>
        <v>827161.4177</v>
      </c>
      <c r="AS18" s="209">
        <f>SUMIF('102 e. Gregory'!$D$2:$EE$2,'Proforma Summary'!AS$4,'102 e. Gregory'!$D18:$EE18)</f>
        <v>851976.2603</v>
      </c>
      <c r="AT18" s="209">
        <f>SUMIF('102 e. Gregory'!$D$2:$EE$2,'Proforma Summary'!AT$4,'102 e. Gregory'!$D18:$EE18)</f>
        <v>877535.5481</v>
      </c>
      <c r="AU18" s="209">
        <f>SUMIF('102 e. Gregory'!$D$2:$EE$2,'Proforma Summary'!AU$4,'102 e. Gregory'!$D18:$EE18)</f>
        <v>903861.6145</v>
      </c>
      <c r="AV18" s="209">
        <f>SUMIF('102 e. Gregory'!$D$2:$EE$2,'Proforma Summary'!AV$4,'102 e. Gregory'!$D18:$EE18)</f>
        <v>930977.4629</v>
      </c>
      <c r="AW18" s="209">
        <f>SUMIF('102 e. Gregory'!$D$2:$EE$2,'Proforma Summary'!AW$4,'102 e. Gregory'!$D18:$EE18)</f>
        <v>958906.7868</v>
      </c>
      <c r="AX18" s="209">
        <f>SUMIF('102 e. Gregory'!$D$2:$EE$2,'Proforma Summary'!AX$4,'102 e. Gregory'!$D18:$EE18)</f>
        <v>987673.9904</v>
      </c>
      <c r="AY18" s="209">
        <f>SUMIF('102 e. Gregory'!$D$2:$EE$2,'Proforma Summary'!AY$4,'102 e. Gregory'!$D18:$EE18)</f>
        <v>1017304.21</v>
      </c>
      <c r="AZ18" s="210">
        <f>SUMIF('102 e. Gregory'!$D$2:$EE$2,'Proforma Summary'!AZ$4,'102 e. Gregory'!$D18:$EE18)</f>
        <v>1015078.857</v>
      </c>
    </row>
    <row r="19" ht="15.75" customHeight="1">
      <c r="A19" s="35"/>
      <c r="B19" s="206" t="str">
        <f>'1103 s. Euclid'!C19</f>
        <v>Other Income (Parking)</v>
      </c>
      <c r="C19" s="6"/>
      <c r="D19" s="207">
        <f>SUMIF('1103 s. Euclid'!$D$2:$EE$2,'Proforma Summary'!D$4,'1103 s. Euclid'!$D19:$EE19)</f>
        <v>20524.81</v>
      </c>
      <c r="E19" s="207">
        <f>SUMIF('1103 s. Euclid'!$D$2:$EE$2,'Proforma Summary'!E$4,'1103 s. Euclid'!$D19:$EE19)</f>
        <v>21140.5543</v>
      </c>
      <c r="F19" s="207">
        <f>SUMIF('1103 s. Euclid'!$D$2:$EE$2,'Proforma Summary'!F$4,'1103 s. Euclid'!$D19:$EE19)</f>
        <v>21774.77093</v>
      </c>
      <c r="G19" s="207">
        <f>SUMIF('1103 s. Euclid'!$D$2:$EE$2,'Proforma Summary'!G$4,'1103 s. Euclid'!$D19:$EE19)</f>
        <v>22428.01406</v>
      </c>
      <c r="H19" s="207">
        <f>SUMIF('1103 s. Euclid'!$D$2:$EE$2,'Proforma Summary'!H$4,'1103 s. Euclid'!$D19:$EE19)</f>
        <v>23100.85448</v>
      </c>
      <c r="I19" s="207">
        <f>SUMIF('1103 s. Euclid'!$D$2:$EE$2,'Proforma Summary'!I$4,'1103 s. Euclid'!$D19:$EE19)</f>
        <v>23793.88011</v>
      </c>
      <c r="J19" s="207">
        <f>SUMIF('1103 s. Euclid'!$D$2:$EE$2,'Proforma Summary'!J$4,'1103 s. Euclid'!$D19:$EE19)</f>
        <v>24507.69652</v>
      </c>
      <c r="K19" s="207">
        <f>SUMIF('1103 s. Euclid'!$D$2:$EE$2,'Proforma Summary'!K$4,'1103 s. Euclid'!$D19:$EE19)</f>
        <v>25242.92741</v>
      </c>
      <c r="L19" s="207">
        <f>SUMIF('1103 s. Euclid'!$D$2:$EE$2,'Proforma Summary'!L$4,'1103 s. Euclid'!$D19:$EE19)</f>
        <v>26000.21523</v>
      </c>
      <c r="M19" s="208">
        <f>SUMIF('1103 s. Euclid'!$D$2:$EE$2,'Proforma Summary'!M$4,'1103 s. Euclid'!$D19:$EE19)</f>
        <v>26780.22169</v>
      </c>
      <c r="N19" s="35"/>
      <c r="O19" s="206" t="str">
        <f>'308 e. Armory'!C19</f>
        <v>Other Income</v>
      </c>
      <c r="P19" s="6"/>
      <c r="Q19" s="207">
        <f>SUMIF('308 e. Armory'!$D$2:$EE$2,'Proforma Summary'!Q$4,'308 e. Armory'!$D19:$EE20)</f>
        <v>58368.04</v>
      </c>
      <c r="R19" s="207">
        <f>SUMIF('308 e. Armory'!$D$2:$EE$2,'Proforma Summary'!R$4,'308 e. Armory'!$D19:$EE20)</f>
        <v>60119.0812</v>
      </c>
      <c r="S19" s="207">
        <f>SUMIF('308 e. Armory'!$D$2:$EE$2,'Proforma Summary'!S$4,'308 e. Armory'!$D19:$EE20)</f>
        <v>61922.65364</v>
      </c>
      <c r="T19" s="207">
        <f>SUMIF('308 e. Armory'!$D$2:$EE$2,'Proforma Summary'!T$4,'308 e. Armory'!$D19:$EE20)</f>
        <v>63780.33325</v>
      </c>
      <c r="U19" s="207">
        <f>SUMIF('308 e. Armory'!$D$2:$EE$2,'Proforma Summary'!U$4,'308 e. Armory'!$D19:$EE20)</f>
        <v>65693.74324</v>
      </c>
      <c r="V19" s="207">
        <f>SUMIF('308 e. Armory'!$D$2:$EE$2,'Proforma Summary'!V$4,'308 e. Armory'!$D19:$EE20)</f>
        <v>67664.55554</v>
      </c>
      <c r="W19" s="207">
        <f>SUMIF('308 e. Armory'!$D$2:$EE$2,'Proforma Summary'!W$4,'308 e. Armory'!$D19:$EE20)</f>
        <v>69694.49221</v>
      </c>
      <c r="X19" s="207">
        <f>SUMIF('308 e. Armory'!$D$2:$EE$2,'Proforma Summary'!X$4,'308 e. Armory'!$D19:$EE20)</f>
        <v>71785.32697</v>
      </c>
      <c r="Y19" s="207">
        <f>SUMIF('308 e. Armory'!$D$2:$EE$2,'Proforma Summary'!Y$4,'308 e. Armory'!$D19:$EE20)</f>
        <v>73938.88678</v>
      </c>
      <c r="Z19" s="208">
        <f>SUMIF('308 e. Armory'!$D$2:$EE$2,'Proforma Summary'!Z$4,'308 e. Armory'!$D19:$EE20)</f>
        <v>76157.05338</v>
      </c>
      <c r="AA19" s="35"/>
      <c r="AB19" s="206" t="str">
        <f t="shared" si="5"/>
        <v>Other Income</v>
      </c>
      <c r="AC19" s="6"/>
      <c r="AD19" s="50">
        <f>SUMIF('401 e. Chalmers'!$D$2:$EE$2,'Proforma Summary'!AD$4,'401 e. Chalmers'!$D19:$EE19)</f>
        <v>766.32</v>
      </c>
      <c r="AE19" s="50">
        <f>SUMIF('401 e. Chalmers'!$D$2:$EE$2,'Proforma Summary'!AE$4,'401 e. Chalmers'!$D19:$EE19)</f>
        <v>789.3096</v>
      </c>
      <c r="AF19" s="50">
        <f>SUMIF('401 e. Chalmers'!$D$2:$EE$2,'Proforma Summary'!AF$4,'401 e. Chalmers'!$D19:$EE19)</f>
        <v>812.988888</v>
      </c>
      <c r="AG19" s="50">
        <f>SUMIF('401 e. Chalmers'!$D$2:$EE$2,'Proforma Summary'!AG$4,'401 e. Chalmers'!$D19:$EE19)</f>
        <v>837.3785546</v>
      </c>
      <c r="AH19" s="50">
        <f>SUMIF('401 e. Chalmers'!$D$2:$EE$2,'Proforma Summary'!AH$4,'401 e. Chalmers'!$D19:$EE19)</f>
        <v>862.4999113</v>
      </c>
      <c r="AI19" s="50">
        <f>SUMIF('401 e. Chalmers'!$D$2:$EE$2,'Proforma Summary'!AI$4,'401 e. Chalmers'!$D19:$EE19)</f>
        <v>888.3749086</v>
      </c>
      <c r="AJ19" s="50">
        <f>SUMIF('401 e. Chalmers'!$D$2:$EE$2,'Proforma Summary'!AJ$4,'401 e. Chalmers'!$D19:$EE19)</f>
        <v>915.0261559</v>
      </c>
      <c r="AK19" s="50">
        <f>SUMIF('401 e. Chalmers'!$D$2:$EE$2,'Proforma Summary'!AK$4,'401 e. Chalmers'!$D19:$EE19)</f>
        <v>942.4769406</v>
      </c>
      <c r="AL19" s="50">
        <f>SUMIF('401 e. Chalmers'!$D$2:$EE$2,'Proforma Summary'!AL$4,'401 e. Chalmers'!$D19:$EE19)</f>
        <v>970.7512488</v>
      </c>
      <c r="AM19" s="205">
        <f>SUMIF('401 e. Chalmers'!$D$2:$EE$2,'Proforma Summary'!AM$4,'401 e. Chalmers'!$D19:$EE19)</f>
        <v>999.8737862</v>
      </c>
      <c r="AN19" s="35"/>
      <c r="AO19" s="206" t="str">
        <f t="shared" si="6"/>
        <v>Other Income</v>
      </c>
      <c r="AP19" s="6"/>
      <c r="AQ19" s="50">
        <f>SUMIF('102 e. Gregory'!$D$2:$EE$2,'Proforma Summary'!AQ$4,'102 e. Gregory'!$D19:$EE19)</f>
        <v>10428.75</v>
      </c>
      <c r="AR19" s="50">
        <f>SUMIF('102 e. Gregory'!$D$2:$EE$2,'Proforma Summary'!AR$4,'102 e. Gregory'!$D19:$EE19)</f>
        <v>10637.325</v>
      </c>
      <c r="AS19" s="50">
        <f>SUMIF('102 e. Gregory'!$D$2:$EE$2,'Proforma Summary'!AS$4,'102 e. Gregory'!$D19:$EE19)</f>
        <v>10956.44475</v>
      </c>
      <c r="AT19" s="50">
        <f>SUMIF('102 e. Gregory'!$D$2:$EE$2,'Proforma Summary'!AT$4,'102 e. Gregory'!$D19:$EE19)</f>
        <v>11285.13809</v>
      </c>
      <c r="AU19" s="50">
        <f>SUMIF('102 e. Gregory'!$D$2:$EE$2,'Proforma Summary'!AU$4,'102 e. Gregory'!$D19:$EE19)</f>
        <v>11623.69224</v>
      </c>
      <c r="AV19" s="50">
        <f>SUMIF('102 e. Gregory'!$D$2:$EE$2,'Proforma Summary'!AV$4,'102 e. Gregory'!$D19:$EE19)</f>
        <v>11972.403</v>
      </c>
      <c r="AW19" s="50">
        <f>SUMIF('102 e. Gregory'!$D$2:$EE$2,'Proforma Summary'!AW$4,'102 e. Gregory'!$D19:$EE19)</f>
        <v>12331.57509</v>
      </c>
      <c r="AX19" s="50">
        <f>SUMIF('102 e. Gregory'!$D$2:$EE$2,'Proforma Summary'!AX$4,'102 e. Gregory'!$D19:$EE19)</f>
        <v>12701.52235</v>
      </c>
      <c r="AY19" s="50">
        <f>SUMIF('102 e. Gregory'!$D$2:$EE$2,'Proforma Summary'!AY$4,'102 e. Gregory'!$D19:$EE19)</f>
        <v>13082.56802</v>
      </c>
      <c r="AZ19" s="205">
        <f>SUMIF('102 e. Gregory'!$D$2:$EE$2,'Proforma Summary'!AZ$4,'102 e. Gregory'!$D19:$EE19)</f>
        <v>13475.04506</v>
      </c>
    </row>
    <row r="20" ht="15.75" customHeight="1">
      <c r="A20" s="35"/>
      <c r="B20" s="200" t="str">
        <f>'1103 s. Euclid'!C20</f>
        <v>Utility Reimburshment (Electricity, Water, Gas, Cable &amp; Internet)</v>
      </c>
      <c r="C20" s="1"/>
      <c r="D20" s="50">
        <f>SUMIF('1103 s. Euclid'!$D$2:$EE$2,'Proforma Summary'!D$4,'1103 s. Euclid'!$D20:$EE20)</f>
        <v>25136.29819</v>
      </c>
      <c r="E20" s="50">
        <f>SUMIF('1103 s. Euclid'!$D$2:$EE$2,'Proforma Summary'!E$4,'1103 s. Euclid'!$D20:$EE20)</f>
        <v>25890.38714</v>
      </c>
      <c r="F20" s="50">
        <f>SUMIF('1103 s. Euclid'!$D$2:$EE$2,'Proforma Summary'!F$4,'1103 s. Euclid'!$D20:$EE20)</f>
        <v>26667.09875</v>
      </c>
      <c r="G20" s="50">
        <f>SUMIF('1103 s. Euclid'!$D$2:$EE$2,'Proforma Summary'!G$4,'1103 s. Euclid'!$D20:$EE20)</f>
        <v>27467.11171</v>
      </c>
      <c r="H20" s="50">
        <f>SUMIF('1103 s. Euclid'!$D$2:$EE$2,'Proforma Summary'!H$4,'1103 s. Euclid'!$D20:$EE20)</f>
        <v>28291.12506</v>
      </c>
      <c r="I20" s="50">
        <f>SUMIF('1103 s. Euclid'!$D$2:$EE$2,'Proforma Summary'!I$4,'1103 s. Euclid'!$D20:$EE20)</f>
        <v>29139.85882</v>
      </c>
      <c r="J20" s="50">
        <f>SUMIF('1103 s. Euclid'!$D$2:$EE$2,'Proforma Summary'!J$4,'1103 s. Euclid'!$D20:$EE20)</f>
        <v>30014.05458</v>
      </c>
      <c r="K20" s="50">
        <f>SUMIF('1103 s. Euclid'!$D$2:$EE$2,'Proforma Summary'!K$4,'1103 s. Euclid'!$D20:$EE20)</f>
        <v>30914.47622</v>
      </c>
      <c r="L20" s="50">
        <f>SUMIF('1103 s. Euclid'!$D$2:$EE$2,'Proforma Summary'!L$4,'1103 s. Euclid'!$D20:$EE20)</f>
        <v>31841.9105</v>
      </c>
      <c r="M20" s="205">
        <f>SUMIF('1103 s. Euclid'!$D$2:$EE$2,'Proforma Summary'!M$4,'1103 s. Euclid'!$D20:$EE20)</f>
        <v>32797.16782</v>
      </c>
      <c r="N20" s="35"/>
      <c r="O20" s="200" t="str">
        <f>'308 e. Armory'!C20</f>
        <v>Utility Reimburshment (Electricity, Water, Gas, Cable &amp; Internet)</v>
      </c>
      <c r="P20" s="1"/>
      <c r="Q20" s="50">
        <f>SUMIF('308 e. Armory'!$D$2:$EE$2,'Proforma Summary'!Q$4,'308 e. Armory'!$D20:$EE21)</f>
        <v>32873.14422</v>
      </c>
      <c r="R20" s="50">
        <f>SUMIF('308 e. Armory'!$D$2:$EE$2,'Proforma Summary'!R$4,'308 e. Armory'!$D20:$EE21)</f>
        <v>33859.33855</v>
      </c>
      <c r="S20" s="50">
        <f>SUMIF('308 e. Armory'!$D$2:$EE$2,'Proforma Summary'!S$4,'308 e. Armory'!$D20:$EE21)</f>
        <v>34875.1187</v>
      </c>
      <c r="T20" s="50">
        <f>SUMIF('308 e. Armory'!$D$2:$EE$2,'Proforma Summary'!T$4,'308 e. Armory'!$D20:$EE21)</f>
        <v>35921.37226</v>
      </c>
      <c r="U20" s="50">
        <f>SUMIF('308 e. Armory'!$D$2:$EE$2,'Proforma Summary'!U$4,'308 e. Armory'!$D20:$EE21)</f>
        <v>36999.01343</v>
      </c>
      <c r="V20" s="50">
        <f>SUMIF('308 e. Armory'!$D$2:$EE$2,'Proforma Summary'!V$4,'308 e. Armory'!$D20:$EE21)</f>
        <v>38108.98383</v>
      </c>
      <c r="W20" s="50">
        <f>SUMIF('308 e. Armory'!$D$2:$EE$2,'Proforma Summary'!W$4,'308 e. Armory'!$D20:$EE21)</f>
        <v>39252.25335</v>
      </c>
      <c r="X20" s="50">
        <f>SUMIF('308 e. Armory'!$D$2:$EE$2,'Proforma Summary'!X$4,'308 e. Armory'!$D20:$EE21)</f>
        <v>40429.82095</v>
      </c>
      <c r="Y20" s="50">
        <f>SUMIF('308 e. Armory'!$D$2:$EE$2,'Proforma Summary'!Y$4,'308 e. Armory'!$D20:$EE21)</f>
        <v>41642.71558</v>
      </c>
      <c r="Z20" s="205">
        <f>SUMIF('308 e. Armory'!$D$2:$EE$2,'Proforma Summary'!Z$4,'308 e. Armory'!$D20:$EE21)</f>
        <v>42891.99705</v>
      </c>
      <c r="AA20" s="35"/>
      <c r="AB20" s="200" t="str">
        <f t="shared" si="5"/>
        <v>Utility Reimburshment (Electricity, Water, Gas, Cable &amp; Internet)</v>
      </c>
      <c r="AC20" s="1"/>
      <c r="AD20" s="50">
        <f>SUMIF('401 e. Chalmers'!$D$2:$EE$2,'Proforma Summary'!AD$4,'401 e. Chalmers'!$D20:$EE20)</f>
        <v>92335.57982</v>
      </c>
      <c r="AE20" s="50">
        <f>SUMIF('401 e. Chalmers'!$D$2:$EE$2,'Proforma Summary'!AE$4,'401 e. Chalmers'!$D20:$EE20)</f>
        <v>95105.64721</v>
      </c>
      <c r="AF20" s="50">
        <f>SUMIF('401 e. Chalmers'!$D$2:$EE$2,'Proforma Summary'!AF$4,'401 e. Chalmers'!$D20:$EE20)</f>
        <v>97958.81663</v>
      </c>
      <c r="AG20" s="50">
        <f>SUMIF('401 e. Chalmers'!$D$2:$EE$2,'Proforma Summary'!AG$4,'401 e. Chalmers'!$D20:$EE20)</f>
        <v>100897.5811</v>
      </c>
      <c r="AH20" s="50">
        <f>SUMIF('401 e. Chalmers'!$D$2:$EE$2,'Proforma Summary'!AH$4,'401 e. Chalmers'!$D20:$EE20)</f>
        <v>103924.5086</v>
      </c>
      <c r="AI20" s="50">
        <f>SUMIF('401 e. Chalmers'!$D$2:$EE$2,'Proforma Summary'!AI$4,'401 e. Chalmers'!$D20:$EE20)</f>
        <v>107042.2438</v>
      </c>
      <c r="AJ20" s="50">
        <f>SUMIF('401 e. Chalmers'!$D$2:$EE$2,'Proforma Summary'!AJ$4,'401 e. Chalmers'!$D20:$EE20)</f>
        <v>110253.5111</v>
      </c>
      <c r="AK20" s="50">
        <f>SUMIF('401 e. Chalmers'!$D$2:$EE$2,'Proforma Summary'!AK$4,'401 e. Chalmers'!$D20:$EE20)</f>
        <v>113561.1165</v>
      </c>
      <c r="AL20" s="50">
        <f>SUMIF('401 e. Chalmers'!$D$2:$EE$2,'Proforma Summary'!AL$4,'401 e. Chalmers'!$D20:$EE20)</f>
        <v>116967.95</v>
      </c>
      <c r="AM20" s="205">
        <f>SUMIF('401 e. Chalmers'!$D$2:$EE$2,'Proforma Summary'!AM$4,'401 e. Chalmers'!$D20:$EE20)</f>
        <v>120476.9885</v>
      </c>
      <c r="AN20" s="35"/>
      <c r="AO20" s="200" t="str">
        <f t="shared" si="6"/>
        <v>Utility Reimburshment (Electricity, Water, Gas, Cable &amp; Internet)</v>
      </c>
      <c r="AP20" s="1"/>
      <c r="AQ20" s="50">
        <f>SUMIF('102 e. Gregory'!$D$2:$EE$2,'Proforma Summary'!AQ$4,'102 e. Gregory'!$D20:$EE20)</f>
        <v>4504.55874</v>
      </c>
      <c r="AR20" s="50">
        <f>SUMIF('102 e. Gregory'!$D$2:$EE$2,'Proforma Summary'!AR$4,'102 e. Gregory'!$D20:$EE20)</f>
        <v>4639.695502</v>
      </c>
      <c r="AS20" s="50">
        <f>SUMIF('102 e. Gregory'!$D$2:$EE$2,'Proforma Summary'!AS$4,'102 e. Gregory'!$D20:$EE20)</f>
        <v>4778.886367</v>
      </c>
      <c r="AT20" s="50">
        <f>SUMIF('102 e. Gregory'!$D$2:$EE$2,'Proforma Summary'!AT$4,'102 e. Gregory'!$D20:$EE20)</f>
        <v>4922.252958</v>
      </c>
      <c r="AU20" s="50">
        <f>SUMIF('102 e. Gregory'!$D$2:$EE$2,'Proforma Summary'!AU$4,'102 e. Gregory'!$D20:$EE20)</f>
        <v>5069.920547</v>
      </c>
      <c r="AV20" s="50">
        <f>SUMIF('102 e. Gregory'!$D$2:$EE$2,'Proforma Summary'!AV$4,'102 e. Gregory'!$D20:$EE20)</f>
        <v>5222.018163</v>
      </c>
      <c r="AW20" s="50">
        <f>SUMIF('102 e. Gregory'!$D$2:$EE$2,'Proforma Summary'!AW$4,'102 e. Gregory'!$D20:$EE20)</f>
        <v>5378.678708</v>
      </c>
      <c r="AX20" s="50">
        <f>SUMIF('102 e. Gregory'!$D$2:$EE$2,'Proforma Summary'!AX$4,'102 e. Gregory'!$D20:$EE20)</f>
        <v>5540.03907</v>
      </c>
      <c r="AY20" s="50">
        <f>SUMIF('102 e. Gregory'!$D$2:$EE$2,'Proforma Summary'!AY$4,'102 e. Gregory'!$D20:$EE20)</f>
        <v>5706.240242</v>
      </c>
      <c r="AZ20" s="205">
        <f>SUMIF('102 e. Gregory'!$D$2:$EE$2,'Proforma Summary'!AZ$4,'102 e. Gregory'!$D20:$EE20)</f>
        <v>5877.427449</v>
      </c>
    </row>
    <row r="21" ht="15.75" customHeight="1">
      <c r="A21" s="35"/>
      <c r="B21" s="200" t="str">
        <f>'1103 s. Euclid'!B21</f>
        <v>Total Operating Income</v>
      </c>
      <c r="C21" s="1"/>
      <c r="D21" s="50">
        <f>SUMIF('1103 s. Euclid'!$D$2:$EE$2,'Proforma Summary'!D$4,'1103 s. Euclid'!$D21:$EE21)</f>
        <v>657069.5202</v>
      </c>
      <c r="E21" s="50">
        <f>SUMIF('1103 s. Euclid'!$D$2:$EE$2,'Proforma Summary'!E$4,'1103 s. Euclid'!$D21:$EE21)</f>
        <v>690784.8307</v>
      </c>
      <c r="F21" s="50">
        <f>SUMIF('1103 s. Euclid'!$D$2:$EE$2,'Proforma Summary'!F$4,'1103 s. Euclid'!$D21:$EE21)</f>
        <v>711508.3756</v>
      </c>
      <c r="G21" s="50">
        <f>SUMIF('1103 s. Euclid'!$D$2:$EE$2,'Proforma Summary'!G$4,'1103 s. Euclid'!$D21:$EE21)</f>
        <v>732853.6269</v>
      </c>
      <c r="H21" s="50">
        <f>SUMIF('1103 s. Euclid'!$D$2:$EE$2,'Proforma Summary'!H$4,'1103 s. Euclid'!$D21:$EE21)</f>
        <v>754839.2357</v>
      </c>
      <c r="I21" s="50">
        <f>SUMIF('1103 s. Euclid'!$D$2:$EE$2,'Proforma Summary'!I$4,'1103 s. Euclid'!$D21:$EE21)</f>
        <v>777484.4128</v>
      </c>
      <c r="J21" s="50">
        <f>SUMIF('1103 s. Euclid'!$D$2:$EE$2,'Proforma Summary'!J$4,'1103 s. Euclid'!$D21:$EE21)</f>
        <v>800808.9452</v>
      </c>
      <c r="K21" s="50">
        <f>SUMIF('1103 s. Euclid'!$D$2:$EE$2,'Proforma Summary'!K$4,'1103 s. Euclid'!$D21:$EE21)</f>
        <v>824833.2135</v>
      </c>
      <c r="L21" s="50">
        <f>SUMIF('1103 s. Euclid'!$D$2:$EE$2,'Proforma Summary'!L$4,'1103 s. Euclid'!$D21:$EE21)</f>
        <v>849578.2099</v>
      </c>
      <c r="M21" s="205">
        <f>SUMIF('1103 s. Euclid'!$D$2:$EE$2,'Proforma Summary'!M$4,'1103 s. Euclid'!$D21:$EE21)</f>
        <v>875065.5562</v>
      </c>
      <c r="N21" s="35"/>
      <c r="O21" s="200" t="str">
        <f>'308 e. Armory'!B21</f>
        <v>Total Operating Income</v>
      </c>
      <c r="P21" s="1"/>
      <c r="Q21" s="50">
        <f>SUMIF('308 e. Armory'!$D$2:$EE$2,'Proforma Summary'!Q$4,'308 e. Armory'!$D21:$EE22)</f>
        <v>904785.6542</v>
      </c>
      <c r="R21" s="50">
        <f>SUMIF('308 e. Armory'!$D$2:$EE$2,'Proforma Summary'!R$4,'308 e. Armory'!$D21:$EE22)</f>
        <v>950562.0165</v>
      </c>
      <c r="S21" s="50">
        <f>SUMIF('308 e. Armory'!$D$2:$EE$2,'Proforma Summary'!S$4,'308 e. Armory'!$D21:$EE22)</f>
        <v>979078.877</v>
      </c>
      <c r="T21" s="50">
        <f>SUMIF('308 e. Armory'!$D$2:$EE$2,'Proforma Summary'!T$4,'308 e. Armory'!$D21:$EE22)</f>
        <v>1008451.243</v>
      </c>
      <c r="U21" s="50">
        <f>SUMIF('308 e. Armory'!$D$2:$EE$2,'Proforma Summary'!U$4,'308 e. Armory'!$D21:$EE22)</f>
        <v>1038704.781</v>
      </c>
      <c r="V21" s="50">
        <f>SUMIF('308 e. Armory'!$D$2:$EE$2,'Proforma Summary'!V$4,'308 e. Armory'!$D21:$EE22)</f>
        <v>1069865.924</v>
      </c>
      <c r="W21" s="50">
        <f>SUMIF('308 e. Armory'!$D$2:$EE$2,'Proforma Summary'!W$4,'308 e. Armory'!$D21:$EE22)</f>
        <v>1101961.902</v>
      </c>
      <c r="X21" s="50">
        <f>SUMIF('308 e. Armory'!$D$2:$EE$2,'Proforma Summary'!X$4,'308 e. Armory'!$D21:$EE22)</f>
        <v>1135020.759</v>
      </c>
      <c r="Y21" s="50">
        <f>SUMIF('308 e. Armory'!$D$2:$EE$2,'Proforma Summary'!Y$4,'308 e. Armory'!$D21:$EE22)</f>
        <v>1169071.382</v>
      </c>
      <c r="Z21" s="205">
        <f>SUMIF('308 e. Armory'!$D$2:$EE$2,'Proforma Summary'!Z$4,'308 e. Armory'!$D21:$EE22)</f>
        <v>1204143.523</v>
      </c>
      <c r="AA21" s="35"/>
      <c r="AB21" s="200" t="str">
        <f t="shared" si="5"/>
        <v>Total Operating Income</v>
      </c>
      <c r="AC21" s="1"/>
      <c r="AD21" s="50">
        <f>SUMIF('401 e. Chalmers'!$D$2:$EE$2,'Proforma Summary'!AD$4,'401 e. Chalmers'!$D21:$EE21)</f>
        <v>1158325.016</v>
      </c>
      <c r="AE21" s="50">
        <f>SUMIF('401 e. Chalmers'!$D$2:$EE$2,'Proforma Summary'!AE$4,'401 e. Chalmers'!$D21:$EE21)</f>
        <v>1217471.812</v>
      </c>
      <c r="AF21" s="50">
        <f>SUMIF('401 e. Chalmers'!$D$2:$EE$2,'Proforma Summary'!AF$4,'401 e. Chalmers'!$D21:$EE21)</f>
        <v>1253995.966</v>
      </c>
      <c r="AG21" s="50">
        <f>SUMIF('401 e. Chalmers'!$D$2:$EE$2,'Proforma Summary'!AG$4,'401 e. Chalmers'!$D21:$EE21)</f>
        <v>1291615.845</v>
      </c>
      <c r="AH21" s="50">
        <f>SUMIF('401 e. Chalmers'!$D$2:$EE$2,'Proforma Summary'!AH$4,'401 e. Chalmers'!$D21:$EE21)</f>
        <v>1330364.321</v>
      </c>
      <c r="AI21" s="50">
        <f>SUMIF('401 e. Chalmers'!$D$2:$EE$2,'Proforma Summary'!AI$4,'401 e. Chalmers'!$D21:$EE21)</f>
        <v>1370275.25</v>
      </c>
      <c r="AJ21" s="50">
        <f>SUMIF('401 e. Chalmers'!$D$2:$EE$2,'Proforma Summary'!AJ$4,'401 e. Chalmers'!$D21:$EE21)</f>
        <v>1411383.508</v>
      </c>
      <c r="AK21" s="50">
        <f>SUMIF('401 e. Chalmers'!$D$2:$EE$2,'Proforma Summary'!AK$4,'401 e. Chalmers'!$D21:$EE21)</f>
        <v>1453725.013</v>
      </c>
      <c r="AL21" s="50">
        <f>SUMIF('401 e. Chalmers'!$D$2:$EE$2,'Proforma Summary'!AL$4,'401 e. Chalmers'!$D21:$EE21)</f>
        <v>1497336.763</v>
      </c>
      <c r="AM21" s="205">
        <f>SUMIF('401 e. Chalmers'!$D$2:$EE$2,'Proforma Summary'!AM$4,'401 e. Chalmers'!$D21:$EE21)</f>
        <v>1497857.491</v>
      </c>
      <c r="AN21" s="35"/>
      <c r="AO21" s="206" t="str">
        <f t="shared" si="6"/>
        <v>Total Operating Income</v>
      </c>
      <c r="AP21" s="6"/>
      <c r="AQ21" s="207">
        <f>SUMIF('102 e. Gregory'!$D$2:$EE$2,'Proforma Summary'!AQ$4,'102 e. Gregory'!$D21:$EE21)</f>
        <v>800533.9199</v>
      </c>
      <c r="AR21" s="207">
        <f>SUMIF('102 e. Gregory'!$D$2:$EE$2,'Proforma Summary'!AR$4,'102 e. Gregory'!$D21:$EE21)</f>
        <v>842438.4382</v>
      </c>
      <c r="AS21" s="207">
        <f>SUMIF('102 e. Gregory'!$D$2:$EE$2,'Proforma Summary'!AS$4,'102 e. Gregory'!$D21:$EE21)</f>
        <v>867711.5914</v>
      </c>
      <c r="AT21" s="207">
        <f>SUMIF('102 e. Gregory'!$D$2:$EE$2,'Proforma Summary'!AT$4,'102 e. Gregory'!$D21:$EE21)</f>
        <v>893742.9391</v>
      </c>
      <c r="AU21" s="207">
        <f>SUMIF('102 e. Gregory'!$D$2:$EE$2,'Proforma Summary'!AU$4,'102 e. Gregory'!$D21:$EE21)</f>
        <v>920555.2273</v>
      </c>
      <c r="AV21" s="207">
        <f>SUMIF('102 e. Gregory'!$D$2:$EE$2,'Proforma Summary'!AV$4,'102 e. Gregory'!$D21:$EE21)</f>
        <v>948171.8841</v>
      </c>
      <c r="AW21" s="207">
        <f>SUMIF('102 e. Gregory'!$D$2:$EE$2,'Proforma Summary'!AW$4,'102 e. Gregory'!$D21:$EE21)</f>
        <v>976617.0406</v>
      </c>
      <c r="AX21" s="207">
        <f>SUMIF('102 e. Gregory'!$D$2:$EE$2,'Proforma Summary'!AX$4,'102 e. Gregory'!$D21:$EE21)</f>
        <v>1005915.552</v>
      </c>
      <c r="AY21" s="207">
        <f>SUMIF('102 e. Gregory'!$D$2:$EE$2,'Proforma Summary'!AY$4,'102 e. Gregory'!$D21:$EE21)</f>
        <v>1036093.018</v>
      </c>
      <c r="AZ21" s="208">
        <f>SUMIF('102 e. Gregory'!$D$2:$EE$2,'Proforma Summary'!AZ$4,'102 e. Gregory'!$D21:$EE21)</f>
        <v>1034431.33</v>
      </c>
    </row>
    <row r="22" ht="15.75" customHeight="1">
      <c r="A22" s="35"/>
      <c r="B22" s="200"/>
      <c r="C22" s="1"/>
      <c r="D22" s="50"/>
      <c r="E22" s="50"/>
      <c r="F22" s="50"/>
      <c r="G22" s="50"/>
      <c r="H22" s="50"/>
      <c r="I22" s="50"/>
      <c r="J22" s="50"/>
      <c r="K22" s="50"/>
      <c r="L22" s="50"/>
      <c r="M22" s="205"/>
      <c r="N22" s="35"/>
      <c r="O22" s="200"/>
      <c r="P22" s="1"/>
      <c r="Q22" s="50"/>
      <c r="R22" s="50"/>
      <c r="S22" s="50"/>
      <c r="T22" s="50"/>
      <c r="U22" s="50"/>
      <c r="V22" s="50"/>
      <c r="W22" s="50"/>
      <c r="X22" s="50"/>
      <c r="Y22" s="50"/>
      <c r="Z22" s="205"/>
      <c r="AA22" s="35"/>
      <c r="AB22" s="200"/>
      <c r="AC22" s="1"/>
      <c r="AD22" s="50"/>
      <c r="AE22" s="50"/>
      <c r="AF22" s="50"/>
      <c r="AG22" s="50"/>
      <c r="AH22" s="50"/>
      <c r="AI22" s="50"/>
      <c r="AJ22" s="50"/>
      <c r="AK22" s="50"/>
      <c r="AL22" s="50"/>
      <c r="AM22" s="205"/>
      <c r="AN22" s="35"/>
      <c r="AO22" s="200"/>
      <c r="AP22" s="1"/>
      <c r="AQ22" s="50"/>
      <c r="AR22" s="50"/>
      <c r="AS22" s="50"/>
      <c r="AT22" s="50"/>
      <c r="AU22" s="50"/>
      <c r="AV22" s="50"/>
      <c r="AW22" s="50"/>
      <c r="AX22" s="50"/>
      <c r="AY22" s="50"/>
      <c r="AZ22" s="205"/>
    </row>
    <row r="23" ht="15.75" customHeight="1">
      <c r="A23" s="35"/>
      <c r="B23" s="204" t="str">
        <f>'1103 s. Euclid'!B23</f>
        <v>Operating Expenses</v>
      </c>
      <c r="C23" s="1"/>
      <c r="D23" s="50"/>
      <c r="E23" s="50"/>
      <c r="F23" s="50"/>
      <c r="G23" s="50"/>
      <c r="H23" s="50"/>
      <c r="I23" s="50"/>
      <c r="J23" s="50"/>
      <c r="K23" s="50"/>
      <c r="L23" s="50"/>
      <c r="M23" s="205"/>
      <c r="N23" s="35"/>
      <c r="O23" s="204" t="str">
        <f>'308 e. Armory'!B23</f>
        <v>Operating Expenses</v>
      </c>
      <c r="P23" s="1"/>
      <c r="Q23" s="50"/>
      <c r="R23" s="50"/>
      <c r="S23" s="50"/>
      <c r="T23" s="50"/>
      <c r="U23" s="50"/>
      <c r="V23" s="50"/>
      <c r="W23" s="50"/>
      <c r="X23" s="50"/>
      <c r="Y23" s="50"/>
      <c r="Z23" s="205"/>
      <c r="AA23" s="35"/>
      <c r="AB23" s="204" t="str">
        <f t="shared" ref="AB23:AB36" si="7">O23</f>
        <v>Operating Expenses</v>
      </c>
      <c r="AC23" s="1"/>
      <c r="AD23" s="50"/>
      <c r="AE23" s="50"/>
      <c r="AF23" s="50"/>
      <c r="AG23" s="50"/>
      <c r="AH23" s="50"/>
      <c r="AI23" s="50"/>
      <c r="AJ23" s="50"/>
      <c r="AK23" s="50"/>
      <c r="AL23" s="50"/>
      <c r="AM23" s="205"/>
      <c r="AN23" s="35"/>
      <c r="AO23" s="204" t="str">
        <f t="shared" ref="AO23:AO36" si="8">AB23</f>
        <v>Operating Expenses</v>
      </c>
      <c r="AP23" s="1"/>
      <c r="AQ23" s="50"/>
      <c r="AR23" s="50"/>
      <c r="AS23" s="50"/>
      <c r="AT23" s="50"/>
      <c r="AU23" s="50"/>
      <c r="AV23" s="50"/>
      <c r="AW23" s="50"/>
      <c r="AX23" s="50"/>
      <c r="AY23" s="50"/>
      <c r="AZ23" s="205"/>
    </row>
    <row r="24" ht="15.75" customHeight="1">
      <c r="A24" s="35"/>
      <c r="B24" s="200" t="str">
        <f>'1103 s. Euclid'!C24</f>
        <v>Maintenance - Non Recurring</v>
      </c>
      <c r="C24" s="1"/>
      <c r="D24" s="50">
        <f>SUMIF('1103 s. Euclid'!$D$2:$EE$2,'Proforma Summary'!D$4,'1103 s. Euclid'!$D24:$EE24)</f>
        <v>-13141.3904</v>
      </c>
      <c r="E24" s="50">
        <f>SUMIF('1103 s. Euclid'!$D$2:$EE$2,'Proforma Summary'!E$4,'1103 s. Euclid'!$D24:$EE24)</f>
        <v>-13815.69661</v>
      </c>
      <c r="F24" s="50">
        <f>SUMIF('1103 s. Euclid'!$D$2:$EE$2,'Proforma Summary'!F$4,'1103 s. Euclid'!$D24:$EE24)</f>
        <v>-14230.16751</v>
      </c>
      <c r="G24" s="50">
        <f>SUMIF('1103 s. Euclid'!$D$2:$EE$2,'Proforma Summary'!G$4,'1103 s. Euclid'!$D24:$EE24)</f>
        <v>-14657.07254</v>
      </c>
      <c r="H24" s="50">
        <f>SUMIF('1103 s. Euclid'!$D$2:$EE$2,'Proforma Summary'!H$4,'1103 s. Euclid'!$D24:$EE24)</f>
        <v>-15096.78471</v>
      </c>
      <c r="I24" s="50">
        <f>SUMIF('1103 s. Euclid'!$D$2:$EE$2,'Proforma Summary'!I$4,'1103 s. Euclid'!$D24:$EE24)</f>
        <v>-15549.68826</v>
      </c>
      <c r="J24" s="50">
        <f>SUMIF('1103 s. Euclid'!$D$2:$EE$2,'Proforma Summary'!J$4,'1103 s. Euclid'!$D24:$EE24)</f>
        <v>-16016.1789</v>
      </c>
      <c r="K24" s="50">
        <f>SUMIF('1103 s. Euclid'!$D$2:$EE$2,'Proforma Summary'!K$4,'1103 s. Euclid'!$D24:$EE24)</f>
        <v>-16496.66427</v>
      </c>
      <c r="L24" s="50">
        <f>SUMIF('1103 s. Euclid'!$D$2:$EE$2,'Proforma Summary'!L$4,'1103 s. Euclid'!$D24:$EE24)</f>
        <v>-16991.5642</v>
      </c>
      <c r="M24" s="205">
        <f>SUMIF('1103 s. Euclid'!$D$2:$EE$2,'Proforma Summary'!M$4,'1103 s. Euclid'!$D24:$EE24)</f>
        <v>-17501.31112</v>
      </c>
      <c r="N24" s="35"/>
      <c r="O24" s="200" t="str">
        <f>'308 e. Armory'!C24</f>
        <v>Maintenance - Non Recurring</v>
      </c>
      <c r="P24" s="1"/>
      <c r="Q24" s="50">
        <f>SUMIF('308 e. Armory'!$D$2:$EE$2,'Proforma Summary'!Q$4,'308 e. Armory'!$D24:$EE25)</f>
        <v>-18095.71308</v>
      </c>
      <c r="R24" s="50">
        <f>SUMIF('308 e. Armory'!$D$2:$EE$2,'Proforma Summary'!R$4,'308 e. Armory'!$D24:$EE25)</f>
        <v>-19011.24033</v>
      </c>
      <c r="S24" s="50">
        <f>SUMIF('308 e. Armory'!$D$2:$EE$2,'Proforma Summary'!S$4,'308 e. Armory'!$D24:$EE25)</f>
        <v>-19581.57754</v>
      </c>
      <c r="T24" s="50">
        <f>SUMIF('308 e. Armory'!$D$2:$EE$2,'Proforma Summary'!T$4,'308 e. Armory'!$D24:$EE25)</f>
        <v>-20169.02487</v>
      </c>
      <c r="U24" s="50">
        <f>SUMIF('308 e. Armory'!$D$2:$EE$2,'Proforma Summary'!U$4,'308 e. Armory'!$D24:$EE25)</f>
        <v>-20774.09561</v>
      </c>
      <c r="V24" s="50">
        <f>SUMIF('308 e. Armory'!$D$2:$EE$2,'Proforma Summary'!V$4,'308 e. Armory'!$D24:$EE25)</f>
        <v>-21397.31848</v>
      </c>
      <c r="W24" s="50">
        <f>SUMIF('308 e. Armory'!$D$2:$EE$2,'Proforma Summary'!W$4,'308 e. Armory'!$D24:$EE25)</f>
        <v>-22039.23804</v>
      </c>
      <c r="X24" s="50">
        <f>SUMIF('308 e. Armory'!$D$2:$EE$2,'Proforma Summary'!X$4,'308 e. Armory'!$D24:$EE25)</f>
        <v>-22700.41518</v>
      </c>
      <c r="Y24" s="50">
        <f>SUMIF('308 e. Armory'!$D$2:$EE$2,'Proforma Summary'!Y$4,'308 e. Armory'!$D24:$EE25)</f>
        <v>-23381.42763</v>
      </c>
      <c r="Z24" s="205">
        <f>SUMIF('308 e. Armory'!$D$2:$EE$2,'Proforma Summary'!Z$4,'308 e. Armory'!$D24:$EE25)</f>
        <v>-24082.87046</v>
      </c>
      <c r="AA24" s="35"/>
      <c r="AB24" s="200" t="str">
        <f t="shared" si="7"/>
        <v>Maintenance - Non Recurring</v>
      </c>
      <c r="AC24" s="1"/>
      <c r="AD24" s="50">
        <f>SUMIF('401 e. Chalmers'!$D$2:$EE$2,'Proforma Summary'!AD$4,'401 e. Chalmers'!$D24:$EE24)</f>
        <v>-23166.50032</v>
      </c>
      <c r="AE24" s="50">
        <f>SUMIF('401 e. Chalmers'!$D$2:$EE$2,'Proforma Summary'!AE$4,'401 e. Chalmers'!$D24:$EE24)</f>
        <v>-24349.43624</v>
      </c>
      <c r="AF24" s="50">
        <f>SUMIF('401 e. Chalmers'!$D$2:$EE$2,'Proforma Summary'!AF$4,'401 e. Chalmers'!$D24:$EE24)</f>
        <v>-25079.91932</v>
      </c>
      <c r="AG24" s="50">
        <f>SUMIF('401 e. Chalmers'!$D$2:$EE$2,'Proforma Summary'!AG$4,'401 e. Chalmers'!$D24:$EE24)</f>
        <v>-25832.3169</v>
      </c>
      <c r="AH24" s="50">
        <f>SUMIF('401 e. Chalmers'!$D$2:$EE$2,'Proforma Summary'!AH$4,'401 e. Chalmers'!$D24:$EE24)</f>
        <v>-26607.28641</v>
      </c>
      <c r="AI24" s="50">
        <f>SUMIF('401 e. Chalmers'!$D$2:$EE$2,'Proforma Summary'!AI$4,'401 e. Chalmers'!$D24:$EE24)</f>
        <v>-27405.505</v>
      </c>
      <c r="AJ24" s="50">
        <f>SUMIF('401 e. Chalmers'!$D$2:$EE$2,'Proforma Summary'!AJ$4,'401 e. Chalmers'!$D24:$EE24)</f>
        <v>-28227.67015</v>
      </c>
      <c r="AK24" s="50">
        <f>SUMIF('401 e. Chalmers'!$D$2:$EE$2,'Proforma Summary'!AK$4,'401 e. Chalmers'!$D24:$EE24)</f>
        <v>-29074.50026</v>
      </c>
      <c r="AL24" s="50">
        <f>SUMIF('401 e. Chalmers'!$D$2:$EE$2,'Proforma Summary'!AL$4,'401 e. Chalmers'!$D24:$EE24)</f>
        <v>-29946.73527</v>
      </c>
      <c r="AM24" s="205">
        <f>SUMIF('401 e. Chalmers'!$D$2:$EE$2,'Proforma Summary'!AM$4,'401 e. Chalmers'!$D24:$EE24)</f>
        <v>-29957.14982</v>
      </c>
      <c r="AN24" s="35"/>
      <c r="AO24" s="200" t="str">
        <f t="shared" si="8"/>
        <v>Maintenance - Non Recurring</v>
      </c>
      <c r="AP24" s="1"/>
      <c r="AQ24" s="50">
        <f>SUMIF('102 e. Gregory'!$D$2:$EE$2,'Proforma Summary'!AQ$4,'102 e. Gregory'!$D24:$EE24)</f>
        <v>-16010.6784</v>
      </c>
      <c r="AR24" s="50">
        <f>SUMIF('102 e. Gregory'!$D$2:$EE$2,'Proforma Summary'!AR$4,'102 e. Gregory'!$D24:$EE24)</f>
        <v>-16848.76876</v>
      </c>
      <c r="AS24" s="50">
        <f>SUMIF('102 e. Gregory'!$D$2:$EE$2,'Proforma Summary'!AS$4,'102 e. Gregory'!$D24:$EE24)</f>
        <v>-17354.23183</v>
      </c>
      <c r="AT24" s="50">
        <f>SUMIF('102 e. Gregory'!$D$2:$EE$2,'Proforma Summary'!AT$4,'102 e. Gregory'!$D24:$EE24)</f>
        <v>-17874.85878</v>
      </c>
      <c r="AU24" s="50">
        <f>SUMIF('102 e. Gregory'!$D$2:$EE$2,'Proforma Summary'!AU$4,'102 e. Gregory'!$D24:$EE24)</f>
        <v>-18411.10455</v>
      </c>
      <c r="AV24" s="50">
        <f>SUMIF('102 e. Gregory'!$D$2:$EE$2,'Proforma Summary'!AV$4,'102 e. Gregory'!$D24:$EE24)</f>
        <v>-18963.43768</v>
      </c>
      <c r="AW24" s="50">
        <f>SUMIF('102 e. Gregory'!$D$2:$EE$2,'Proforma Summary'!AW$4,'102 e. Gregory'!$D24:$EE24)</f>
        <v>-19532.34081</v>
      </c>
      <c r="AX24" s="50">
        <f>SUMIF('102 e. Gregory'!$D$2:$EE$2,'Proforma Summary'!AX$4,'102 e. Gregory'!$D24:$EE24)</f>
        <v>-20118.31104</v>
      </c>
      <c r="AY24" s="50">
        <f>SUMIF('102 e. Gregory'!$D$2:$EE$2,'Proforma Summary'!AY$4,'102 e. Gregory'!$D24:$EE24)</f>
        <v>-20721.86037</v>
      </c>
      <c r="AZ24" s="205">
        <f>SUMIF('102 e. Gregory'!$D$2:$EE$2,'Proforma Summary'!AZ$4,'102 e. Gregory'!$D24:$EE24)</f>
        <v>-20688.62659</v>
      </c>
    </row>
    <row r="25" ht="15.75" customHeight="1">
      <c r="A25" s="35"/>
      <c r="B25" s="200" t="str">
        <f>'1103 s. Euclid'!C25</f>
        <v>Maintenance - Recurring</v>
      </c>
      <c r="C25" s="1"/>
      <c r="D25" s="50">
        <f>SUMIF('1103 s. Euclid'!$D$2:$EE$2,'Proforma Summary'!D$4,'1103 s. Euclid'!$D25:$EE25)</f>
        <v>-52565.56162</v>
      </c>
      <c r="E25" s="50">
        <f>SUMIF('1103 s. Euclid'!$D$2:$EE$2,'Proforma Summary'!E$4,'1103 s. Euclid'!$D25:$EE25)</f>
        <v>-55262.78646</v>
      </c>
      <c r="F25" s="50">
        <f>SUMIF('1103 s. Euclid'!$D$2:$EE$2,'Proforma Summary'!F$4,'1103 s. Euclid'!$D25:$EE25)</f>
        <v>-56920.67005</v>
      </c>
      <c r="G25" s="50">
        <f>SUMIF('1103 s. Euclid'!$D$2:$EE$2,'Proforma Summary'!G$4,'1103 s. Euclid'!$D25:$EE25)</f>
        <v>-58628.29015</v>
      </c>
      <c r="H25" s="50">
        <f>SUMIF('1103 s. Euclid'!$D$2:$EE$2,'Proforma Summary'!H$4,'1103 s. Euclid'!$D25:$EE25)</f>
        <v>-60387.13886</v>
      </c>
      <c r="I25" s="50">
        <f>SUMIF('1103 s. Euclid'!$D$2:$EE$2,'Proforma Summary'!I$4,'1103 s. Euclid'!$D25:$EE25)</f>
        <v>-62198.75302</v>
      </c>
      <c r="J25" s="50">
        <f>SUMIF('1103 s. Euclid'!$D$2:$EE$2,'Proforma Summary'!J$4,'1103 s. Euclid'!$D25:$EE25)</f>
        <v>-64064.71561</v>
      </c>
      <c r="K25" s="50">
        <f>SUMIF('1103 s. Euclid'!$D$2:$EE$2,'Proforma Summary'!K$4,'1103 s. Euclid'!$D25:$EE25)</f>
        <v>-65986.65708</v>
      </c>
      <c r="L25" s="50">
        <f>SUMIF('1103 s. Euclid'!$D$2:$EE$2,'Proforma Summary'!L$4,'1103 s. Euclid'!$D25:$EE25)</f>
        <v>-67966.25679</v>
      </c>
      <c r="M25" s="205">
        <f>SUMIF('1103 s. Euclid'!$D$2:$EE$2,'Proforma Summary'!M$4,'1103 s. Euclid'!$D25:$EE25)</f>
        <v>-70005.2445</v>
      </c>
      <c r="N25" s="35"/>
      <c r="O25" s="200" t="str">
        <f>'308 e. Armory'!C25</f>
        <v>Maintenance - Recurring</v>
      </c>
      <c r="P25" s="1"/>
      <c r="Q25" s="50">
        <f>SUMIF('308 e. Armory'!$D$2:$EE$2,'Proforma Summary'!Q$4,'308 e. Armory'!$D25:$EE26)</f>
        <v>-72382.85234</v>
      </c>
      <c r="R25" s="50">
        <f>SUMIF('308 e. Armory'!$D$2:$EE$2,'Proforma Summary'!R$4,'308 e. Armory'!$D25:$EE26)</f>
        <v>-76044.96132</v>
      </c>
      <c r="S25" s="50">
        <f>SUMIF('308 e. Armory'!$D$2:$EE$2,'Proforma Summary'!S$4,'308 e. Armory'!$D25:$EE26)</f>
        <v>-78326.31016</v>
      </c>
      <c r="T25" s="50">
        <f>SUMIF('308 e. Armory'!$D$2:$EE$2,'Proforma Summary'!T$4,'308 e. Armory'!$D25:$EE26)</f>
        <v>-80676.09947</v>
      </c>
      <c r="U25" s="50">
        <f>SUMIF('308 e. Armory'!$D$2:$EE$2,'Proforma Summary'!U$4,'308 e. Armory'!$D25:$EE26)</f>
        <v>-83096.38245</v>
      </c>
      <c r="V25" s="50">
        <f>SUMIF('308 e. Armory'!$D$2:$EE$2,'Proforma Summary'!V$4,'308 e. Armory'!$D25:$EE26)</f>
        <v>-85589.27393</v>
      </c>
      <c r="W25" s="50">
        <f>SUMIF('308 e. Armory'!$D$2:$EE$2,'Proforma Summary'!W$4,'308 e. Armory'!$D25:$EE26)</f>
        <v>-88156.95214</v>
      </c>
      <c r="X25" s="50">
        <f>SUMIF('308 e. Armory'!$D$2:$EE$2,'Proforma Summary'!X$4,'308 e. Armory'!$D25:$EE26)</f>
        <v>-90801.66071</v>
      </c>
      <c r="Y25" s="50">
        <f>SUMIF('308 e. Armory'!$D$2:$EE$2,'Proforma Summary'!Y$4,'308 e. Armory'!$D25:$EE26)</f>
        <v>-93525.71053</v>
      </c>
      <c r="Z25" s="205">
        <f>SUMIF('308 e. Armory'!$D$2:$EE$2,'Proforma Summary'!Z$4,'308 e. Armory'!$D25:$EE26)</f>
        <v>-96331.48185</v>
      </c>
      <c r="AA25" s="35"/>
      <c r="AB25" s="200" t="str">
        <f t="shared" si="7"/>
        <v>Maintenance - Recurring</v>
      </c>
      <c r="AC25" s="1"/>
      <c r="AD25" s="50">
        <f>SUMIF('401 e. Chalmers'!$D$2:$EE$2,'Proforma Summary'!AD$4,'401 e. Chalmers'!$D25:$EE25)</f>
        <v>-92666.00127</v>
      </c>
      <c r="AE25" s="50">
        <f>SUMIF('401 e. Chalmers'!$D$2:$EE$2,'Proforma Summary'!AE$4,'401 e. Chalmers'!$D25:$EE25)</f>
        <v>-97397.74495</v>
      </c>
      <c r="AF25" s="50">
        <f>SUMIF('401 e. Chalmers'!$D$2:$EE$2,'Proforma Summary'!AF$4,'401 e. Chalmers'!$D25:$EE25)</f>
        <v>-100319.6773</v>
      </c>
      <c r="AG25" s="50">
        <f>SUMIF('401 e. Chalmers'!$D$2:$EE$2,'Proforma Summary'!AG$4,'401 e. Chalmers'!$D25:$EE25)</f>
        <v>-103329.2676</v>
      </c>
      <c r="AH25" s="50">
        <f>SUMIF('401 e. Chalmers'!$D$2:$EE$2,'Proforma Summary'!AH$4,'401 e. Chalmers'!$D25:$EE25)</f>
        <v>-106429.1456</v>
      </c>
      <c r="AI25" s="50">
        <f>SUMIF('401 e. Chalmers'!$D$2:$EE$2,'Proforma Summary'!AI$4,'401 e. Chalmers'!$D25:$EE25)</f>
        <v>-109622.02</v>
      </c>
      <c r="AJ25" s="50">
        <f>SUMIF('401 e. Chalmers'!$D$2:$EE$2,'Proforma Summary'!AJ$4,'401 e. Chalmers'!$D25:$EE25)</f>
        <v>-112910.6806</v>
      </c>
      <c r="AK25" s="50">
        <f>SUMIF('401 e. Chalmers'!$D$2:$EE$2,'Proforma Summary'!AK$4,'401 e. Chalmers'!$D25:$EE25)</f>
        <v>-116298.001</v>
      </c>
      <c r="AL25" s="50">
        <f>SUMIF('401 e. Chalmers'!$D$2:$EE$2,'Proforma Summary'!AL$4,'401 e. Chalmers'!$D25:$EE25)</f>
        <v>-119786.9411</v>
      </c>
      <c r="AM25" s="205">
        <f>SUMIF('401 e. Chalmers'!$D$2:$EE$2,'Proforma Summary'!AM$4,'401 e. Chalmers'!$D25:$EE25)</f>
        <v>-119828.5993</v>
      </c>
      <c r="AN25" s="35"/>
      <c r="AO25" s="200" t="str">
        <f t="shared" si="8"/>
        <v>Maintenance - Recurring</v>
      </c>
      <c r="AP25" s="1"/>
      <c r="AQ25" s="50">
        <f>SUMIF('102 e. Gregory'!$D$2:$EE$2,'Proforma Summary'!AQ$4,'102 e. Gregory'!$D25:$EE25)</f>
        <v>-64042.7136</v>
      </c>
      <c r="AR25" s="50">
        <f>SUMIF('102 e. Gregory'!$D$2:$EE$2,'Proforma Summary'!AR$4,'102 e. Gregory'!$D25:$EE25)</f>
        <v>-67395.07506</v>
      </c>
      <c r="AS25" s="50">
        <f>SUMIF('102 e. Gregory'!$D$2:$EE$2,'Proforma Summary'!AS$4,'102 e. Gregory'!$D25:$EE25)</f>
        <v>-69416.92731</v>
      </c>
      <c r="AT25" s="50">
        <f>SUMIF('102 e. Gregory'!$D$2:$EE$2,'Proforma Summary'!AT$4,'102 e. Gregory'!$D25:$EE25)</f>
        <v>-71499.43513</v>
      </c>
      <c r="AU25" s="50">
        <f>SUMIF('102 e. Gregory'!$D$2:$EE$2,'Proforma Summary'!AU$4,'102 e. Gregory'!$D25:$EE25)</f>
        <v>-73644.41818</v>
      </c>
      <c r="AV25" s="50">
        <f>SUMIF('102 e. Gregory'!$D$2:$EE$2,'Proforma Summary'!AV$4,'102 e. Gregory'!$D25:$EE25)</f>
        <v>-75853.75073</v>
      </c>
      <c r="AW25" s="50">
        <f>SUMIF('102 e. Gregory'!$D$2:$EE$2,'Proforma Summary'!AW$4,'102 e. Gregory'!$D25:$EE25)</f>
        <v>-78129.36325</v>
      </c>
      <c r="AX25" s="50">
        <f>SUMIF('102 e. Gregory'!$D$2:$EE$2,'Proforma Summary'!AX$4,'102 e. Gregory'!$D25:$EE25)</f>
        <v>-80473.24415</v>
      </c>
      <c r="AY25" s="50">
        <f>SUMIF('102 e. Gregory'!$D$2:$EE$2,'Proforma Summary'!AY$4,'102 e. Gregory'!$D25:$EE25)</f>
        <v>-82887.44147</v>
      </c>
      <c r="AZ25" s="205">
        <f>SUMIF('102 e. Gregory'!$D$2:$EE$2,'Proforma Summary'!AZ$4,'102 e. Gregory'!$D25:$EE25)</f>
        <v>-82754.50638</v>
      </c>
    </row>
    <row r="26" ht="15.75" customHeight="1">
      <c r="A26" s="35"/>
      <c r="B26" s="200" t="str">
        <f>'1103 s. Euclid'!C26</f>
        <v>Study &amp; Fitness Center Expense</v>
      </c>
      <c r="C26" s="1"/>
      <c r="D26" s="50">
        <f>SUMIF('1103 s. Euclid'!$D$2:$EE$2,'Proforma Summary'!D$4,'1103 s. Euclid'!$D26:$EE26)</f>
        <v>-7629.21</v>
      </c>
      <c r="E26" s="50">
        <f>SUMIF('1103 s. Euclid'!$D$2:$EE$2,'Proforma Summary'!E$4,'1103 s. Euclid'!$D26:$EE26)</f>
        <v>-7858.0863</v>
      </c>
      <c r="F26" s="50">
        <f>SUMIF('1103 s. Euclid'!$D$2:$EE$2,'Proforma Summary'!F$4,'1103 s. Euclid'!$D26:$EE26)</f>
        <v>-8093.828889</v>
      </c>
      <c r="G26" s="50">
        <f>SUMIF('1103 s. Euclid'!$D$2:$EE$2,'Proforma Summary'!G$4,'1103 s. Euclid'!$D26:$EE26)</f>
        <v>-8336.643756</v>
      </c>
      <c r="H26" s="50">
        <f>SUMIF('1103 s. Euclid'!$D$2:$EE$2,'Proforma Summary'!H$4,'1103 s. Euclid'!$D26:$EE26)</f>
        <v>-8586.743068</v>
      </c>
      <c r="I26" s="50">
        <f>SUMIF('1103 s. Euclid'!$D$2:$EE$2,'Proforma Summary'!I$4,'1103 s. Euclid'!$D26:$EE26)</f>
        <v>-8844.34536</v>
      </c>
      <c r="J26" s="50">
        <f>SUMIF('1103 s. Euclid'!$D$2:$EE$2,'Proforma Summary'!J$4,'1103 s. Euclid'!$D26:$EE26)</f>
        <v>-9109.675721</v>
      </c>
      <c r="K26" s="50">
        <f>SUMIF('1103 s. Euclid'!$D$2:$EE$2,'Proforma Summary'!K$4,'1103 s. Euclid'!$D26:$EE26)</f>
        <v>-9382.965993</v>
      </c>
      <c r="L26" s="50">
        <f>SUMIF('1103 s. Euclid'!$D$2:$EE$2,'Proforma Summary'!L$4,'1103 s. Euclid'!$D26:$EE26)</f>
        <v>-9664.454973</v>
      </c>
      <c r="M26" s="205">
        <f>SUMIF('1103 s. Euclid'!$D$2:$EE$2,'Proforma Summary'!M$4,'1103 s. Euclid'!$D26:$EE26)</f>
        <v>-9954.388622</v>
      </c>
      <c r="N26" s="35"/>
      <c r="O26" s="200" t="str">
        <f>'308 e. Armory'!C26</f>
        <v>Study &amp; Fitness Center Expense</v>
      </c>
      <c r="P26" s="1"/>
      <c r="Q26" s="50">
        <f>SUMIF('308 e. Armory'!$D$2:$EE$2,'Proforma Summary'!Q$4,'308 e. Armory'!$D26:$EE27)</f>
        <v>-8849.76</v>
      </c>
      <c r="R26" s="50">
        <f>SUMIF('308 e. Armory'!$D$2:$EE$2,'Proforma Summary'!R$4,'308 e. Armory'!$D26:$EE27)</f>
        <v>-9115.2528</v>
      </c>
      <c r="S26" s="50">
        <f>SUMIF('308 e. Armory'!$D$2:$EE$2,'Proforma Summary'!S$4,'308 e. Armory'!$D26:$EE27)</f>
        <v>-9388.710384</v>
      </c>
      <c r="T26" s="50">
        <f>SUMIF('308 e. Armory'!$D$2:$EE$2,'Proforma Summary'!T$4,'308 e. Armory'!$D26:$EE27)</f>
        <v>-9670.371696</v>
      </c>
      <c r="U26" s="50">
        <f>SUMIF('308 e. Armory'!$D$2:$EE$2,'Proforma Summary'!U$4,'308 e. Armory'!$D26:$EE27)</f>
        <v>-9960.482846</v>
      </c>
      <c r="V26" s="50">
        <f>SUMIF('308 e. Armory'!$D$2:$EE$2,'Proforma Summary'!V$4,'308 e. Armory'!$D26:$EE27)</f>
        <v>-10259.29733</v>
      </c>
      <c r="W26" s="50">
        <f>SUMIF('308 e. Armory'!$D$2:$EE$2,'Proforma Summary'!W$4,'308 e. Armory'!$D26:$EE27)</f>
        <v>-10567.07625</v>
      </c>
      <c r="X26" s="50">
        <f>SUMIF('308 e. Armory'!$D$2:$EE$2,'Proforma Summary'!X$4,'308 e. Armory'!$D26:$EE27)</f>
        <v>-10884.08854</v>
      </c>
      <c r="Y26" s="50">
        <f>SUMIF('308 e. Armory'!$D$2:$EE$2,'Proforma Summary'!Y$4,'308 e. Armory'!$D26:$EE27)</f>
        <v>-11210.6112</v>
      </c>
      <c r="Z26" s="205">
        <f>SUMIF('308 e. Armory'!$D$2:$EE$2,'Proforma Summary'!Z$4,'308 e. Armory'!$D26:$EE27)</f>
        <v>-11546.92953</v>
      </c>
      <c r="AA26" s="35"/>
      <c r="AB26" s="200" t="str">
        <f t="shared" si="7"/>
        <v>Study &amp; Fitness Center Expense</v>
      </c>
      <c r="AC26" s="1"/>
      <c r="AD26" s="50">
        <f>SUMIF('401 e. Chalmers'!$D$2:$EE$2,'Proforma Summary'!AD$4,'401 e. Chalmers'!$D26:$EE26)</f>
        <v>-12773.03</v>
      </c>
      <c r="AE26" s="50">
        <f>SUMIF('401 e. Chalmers'!$D$2:$EE$2,'Proforma Summary'!AE$4,'401 e. Chalmers'!$D26:$EE26)</f>
        <v>-13156.2209</v>
      </c>
      <c r="AF26" s="50">
        <f>SUMIF('401 e. Chalmers'!$D$2:$EE$2,'Proforma Summary'!AF$4,'401 e. Chalmers'!$D26:$EE26)</f>
        <v>-13550.90753</v>
      </c>
      <c r="AG26" s="50">
        <f>SUMIF('401 e. Chalmers'!$D$2:$EE$2,'Proforma Summary'!AG$4,'401 e. Chalmers'!$D26:$EE26)</f>
        <v>-13957.43475</v>
      </c>
      <c r="AH26" s="50">
        <f>SUMIF('401 e. Chalmers'!$D$2:$EE$2,'Proforma Summary'!AH$4,'401 e. Chalmers'!$D26:$EE26)</f>
        <v>-14376.1578</v>
      </c>
      <c r="AI26" s="50">
        <f>SUMIF('401 e. Chalmers'!$D$2:$EE$2,'Proforma Summary'!AI$4,'401 e. Chalmers'!$D26:$EE26)</f>
        <v>-14807.44253</v>
      </c>
      <c r="AJ26" s="50">
        <f>SUMIF('401 e. Chalmers'!$D$2:$EE$2,'Proforma Summary'!AJ$4,'401 e. Chalmers'!$D26:$EE26)</f>
        <v>-15251.66581</v>
      </c>
      <c r="AK26" s="50">
        <f>SUMIF('401 e. Chalmers'!$D$2:$EE$2,'Proforma Summary'!AK$4,'401 e. Chalmers'!$D26:$EE26)</f>
        <v>-15709.21578</v>
      </c>
      <c r="AL26" s="50">
        <f>SUMIF('401 e. Chalmers'!$D$2:$EE$2,'Proforma Summary'!AL$4,'401 e. Chalmers'!$D26:$EE26)</f>
        <v>-16180.49225</v>
      </c>
      <c r="AM26" s="205">
        <f>SUMIF('401 e. Chalmers'!$D$2:$EE$2,'Proforma Summary'!AM$4,'401 e. Chalmers'!$D26:$EE26)</f>
        <v>-16665.90702</v>
      </c>
      <c r="AN26" s="35"/>
      <c r="AO26" s="200" t="str">
        <f t="shared" si="8"/>
        <v>Study &amp; Fitness Center Expense</v>
      </c>
      <c r="AP26" s="1"/>
      <c r="AQ26" s="50">
        <f>SUMIF('102 e. Gregory'!$D$2:$EE$2,'Proforma Summary'!AQ$4,'102 e. Gregory'!$D26:$EE26)</f>
        <v>-5430.572</v>
      </c>
      <c r="AR26" s="50">
        <f>SUMIF('102 e. Gregory'!$D$2:$EE$2,'Proforma Summary'!AR$4,'102 e. Gregory'!$D26:$EE26)</f>
        <v>-5593.48916</v>
      </c>
      <c r="AS26" s="50">
        <f>SUMIF('102 e. Gregory'!$D$2:$EE$2,'Proforma Summary'!AS$4,'102 e. Gregory'!$D26:$EE26)</f>
        <v>-5761.293835</v>
      </c>
      <c r="AT26" s="50">
        <f>SUMIF('102 e. Gregory'!$D$2:$EE$2,'Proforma Summary'!AT$4,'102 e. Gregory'!$D26:$EE26)</f>
        <v>-5934.13265</v>
      </c>
      <c r="AU26" s="50">
        <f>SUMIF('102 e. Gregory'!$D$2:$EE$2,'Proforma Summary'!AU$4,'102 e. Gregory'!$D26:$EE26)</f>
        <v>-6112.156629</v>
      </c>
      <c r="AV26" s="50">
        <f>SUMIF('102 e. Gregory'!$D$2:$EE$2,'Proforma Summary'!AV$4,'102 e. Gregory'!$D26:$EE26)</f>
        <v>-6295.521328</v>
      </c>
      <c r="AW26" s="50">
        <f>SUMIF('102 e. Gregory'!$D$2:$EE$2,'Proforma Summary'!AW$4,'102 e. Gregory'!$D26:$EE26)</f>
        <v>-6484.386968</v>
      </c>
      <c r="AX26" s="50">
        <f>SUMIF('102 e. Gregory'!$D$2:$EE$2,'Proforma Summary'!AX$4,'102 e. Gregory'!$D26:$EE26)</f>
        <v>-6678.918577</v>
      </c>
      <c r="AY26" s="50">
        <f>SUMIF('102 e. Gregory'!$D$2:$EE$2,'Proforma Summary'!AY$4,'102 e. Gregory'!$D26:$EE26)</f>
        <v>-6879.286134</v>
      </c>
      <c r="AZ26" s="205">
        <f>SUMIF('102 e. Gregory'!$D$2:$EE$2,'Proforma Summary'!AZ$4,'102 e. Gregory'!$D26:$EE26)</f>
        <v>-7085.664718</v>
      </c>
    </row>
    <row r="27" ht="15.75" customHeight="1">
      <c r="A27" s="35"/>
      <c r="B27" s="200" t="str">
        <f>'1103 s. Euclid'!C27</f>
        <v>Utilities (Electricity, Water, Gas, Cable &amp; Internet)</v>
      </c>
      <c r="C27" s="1"/>
      <c r="D27" s="50">
        <f>SUMIF('1103 s. Euclid'!$D$2:$EE$2,'Proforma Summary'!D$4,'1103 s. Euclid'!$D27:$EE27)</f>
        <v>-21857.6506</v>
      </c>
      <c r="E27" s="50">
        <f>SUMIF('1103 s. Euclid'!$D$2:$EE$2,'Proforma Summary'!E$4,'1103 s. Euclid'!$D27:$EE27)</f>
        <v>-22513.38012</v>
      </c>
      <c r="F27" s="50">
        <f>SUMIF('1103 s. Euclid'!$D$2:$EE$2,'Proforma Summary'!F$4,'1103 s. Euclid'!$D27:$EE27)</f>
        <v>-23188.78152</v>
      </c>
      <c r="G27" s="50">
        <f>SUMIF('1103 s. Euclid'!$D$2:$EE$2,'Proforma Summary'!G$4,'1103 s. Euclid'!$D27:$EE27)</f>
        <v>-23884.44497</v>
      </c>
      <c r="H27" s="50">
        <f>SUMIF('1103 s. Euclid'!$D$2:$EE$2,'Proforma Summary'!H$4,'1103 s. Euclid'!$D27:$EE27)</f>
        <v>-24600.97832</v>
      </c>
      <c r="I27" s="50">
        <f>SUMIF('1103 s. Euclid'!$D$2:$EE$2,'Proforma Summary'!I$4,'1103 s. Euclid'!$D27:$EE27)</f>
        <v>-25339.00767</v>
      </c>
      <c r="J27" s="50">
        <f>SUMIF('1103 s. Euclid'!$D$2:$EE$2,'Proforma Summary'!J$4,'1103 s. Euclid'!$D27:$EE27)</f>
        <v>-26099.1779</v>
      </c>
      <c r="K27" s="50">
        <f>SUMIF('1103 s. Euclid'!$D$2:$EE$2,'Proforma Summary'!K$4,'1103 s. Euclid'!$D27:$EE27)</f>
        <v>-26882.15323</v>
      </c>
      <c r="L27" s="50">
        <f>SUMIF('1103 s. Euclid'!$D$2:$EE$2,'Proforma Summary'!L$4,'1103 s. Euclid'!$D27:$EE27)</f>
        <v>-27688.61783</v>
      </c>
      <c r="M27" s="205">
        <f>SUMIF('1103 s. Euclid'!$D$2:$EE$2,'Proforma Summary'!M$4,'1103 s. Euclid'!$D27:$EE27)</f>
        <v>-28519.27636</v>
      </c>
      <c r="N27" s="35"/>
      <c r="O27" s="200" t="str">
        <f>'308 e. Armory'!C27</f>
        <v>Utilities (Electricity, Gas, Cable &amp; Internet)</v>
      </c>
      <c r="P27" s="1"/>
      <c r="Q27" s="50">
        <f>SUMIF('308 e. Armory'!$D$2:$EE$2,'Proforma Summary'!Q$4,'308 e. Armory'!$D27:$EE28)</f>
        <v>-28585.3428</v>
      </c>
      <c r="R27" s="50">
        <f>SUMIF('308 e. Armory'!$D$2:$EE$2,'Proforma Summary'!R$4,'308 e. Armory'!$D27:$EE28)</f>
        <v>-29442.90308</v>
      </c>
      <c r="S27" s="50">
        <f>SUMIF('308 e. Armory'!$D$2:$EE$2,'Proforma Summary'!S$4,'308 e. Armory'!$D27:$EE28)</f>
        <v>-30326.19018</v>
      </c>
      <c r="T27" s="50">
        <f>SUMIF('308 e. Armory'!$D$2:$EE$2,'Proforma Summary'!T$4,'308 e. Armory'!$D27:$EE28)</f>
        <v>-31235.97588</v>
      </c>
      <c r="U27" s="50">
        <f>SUMIF('308 e. Armory'!$D$2:$EE$2,'Proforma Summary'!U$4,'308 e. Armory'!$D27:$EE28)</f>
        <v>-32173.05516</v>
      </c>
      <c r="V27" s="50">
        <f>SUMIF('308 e. Armory'!$D$2:$EE$2,'Proforma Summary'!V$4,'308 e. Armory'!$D27:$EE28)</f>
        <v>-33138.24681</v>
      </c>
      <c r="W27" s="50">
        <f>SUMIF('308 e. Armory'!$D$2:$EE$2,'Proforma Summary'!W$4,'308 e. Armory'!$D27:$EE28)</f>
        <v>-34132.39422</v>
      </c>
      <c r="X27" s="50">
        <f>SUMIF('308 e. Armory'!$D$2:$EE$2,'Proforma Summary'!X$4,'308 e. Armory'!$D27:$EE28)</f>
        <v>-35156.36604</v>
      </c>
      <c r="Y27" s="50">
        <f>SUMIF('308 e. Armory'!$D$2:$EE$2,'Proforma Summary'!Y$4,'308 e. Armory'!$D27:$EE28)</f>
        <v>-36211.05703</v>
      </c>
      <c r="Z27" s="205">
        <f>SUMIF('308 e. Armory'!$D$2:$EE$2,'Proforma Summary'!Z$4,'308 e. Armory'!$D27:$EE28)</f>
        <v>-37297.38874</v>
      </c>
      <c r="AA27" s="35"/>
      <c r="AB27" s="200" t="str">
        <f t="shared" si="7"/>
        <v>Utilities (Electricity, Gas, Cable &amp; Internet)</v>
      </c>
      <c r="AC27" s="1"/>
      <c r="AD27" s="50">
        <f>SUMIF('401 e. Chalmers'!$D$2:$EE$2,'Proforma Summary'!AD$4,'401 e. Chalmers'!$D27:$EE27)</f>
        <v>-83941.4362</v>
      </c>
      <c r="AE27" s="50">
        <f>SUMIF('401 e. Chalmers'!$D$2:$EE$2,'Proforma Summary'!AE$4,'401 e. Chalmers'!$D27:$EE27)</f>
        <v>-86459.67929</v>
      </c>
      <c r="AF27" s="50">
        <f>SUMIF('401 e. Chalmers'!$D$2:$EE$2,'Proforma Summary'!AF$4,'401 e. Chalmers'!$D27:$EE27)</f>
        <v>-89053.46966</v>
      </c>
      <c r="AG27" s="50">
        <f>SUMIF('401 e. Chalmers'!$D$2:$EE$2,'Proforma Summary'!AG$4,'401 e. Chalmers'!$D27:$EE27)</f>
        <v>-91725.07375</v>
      </c>
      <c r="AH27" s="50">
        <f>SUMIF('401 e. Chalmers'!$D$2:$EE$2,'Proforma Summary'!AH$4,'401 e. Chalmers'!$D27:$EE27)</f>
        <v>-94476.82597</v>
      </c>
      <c r="AI27" s="50">
        <f>SUMIF('401 e. Chalmers'!$D$2:$EE$2,'Proforma Summary'!AI$4,'401 e. Chalmers'!$D27:$EE27)</f>
        <v>-97311.13075</v>
      </c>
      <c r="AJ27" s="50">
        <f>SUMIF('401 e. Chalmers'!$D$2:$EE$2,'Proforma Summary'!AJ$4,'401 e. Chalmers'!$D27:$EE27)</f>
        <v>-100230.4647</v>
      </c>
      <c r="AK27" s="50">
        <f>SUMIF('401 e. Chalmers'!$D$2:$EE$2,'Proforma Summary'!AK$4,'401 e. Chalmers'!$D27:$EE27)</f>
        <v>-103237.3786</v>
      </c>
      <c r="AL27" s="50">
        <f>SUMIF('401 e. Chalmers'!$D$2:$EE$2,'Proforma Summary'!AL$4,'401 e. Chalmers'!$D27:$EE27)</f>
        <v>-106334.5</v>
      </c>
      <c r="AM27" s="205">
        <f>SUMIF('401 e. Chalmers'!$D$2:$EE$2,'Proforma Summary'!AM$4,'401 e. Chalmers'!$D27:$EE27)</f>
        <v>-109524.535</v>
      </c>
      <c r="AN27" s="35"/>
      <c r="AO27" s="200" t="str">
        <f t="shared" si="8"/>
        <v>Utilities (Electricity, Gas, Cable &amp; Internet)</v>
      </c>
      <c r="AP27" s="1"/>
      <c r="AQ27" s="50">
        <f>SUMIF('102 e. Gregory'!$D$2:$EE$2,'Proforma Summary'!AQ$4,'102 e. Gregory'!$D27:$EE27)</f>
        <v>-4095.0534</v>
      </c>
      <c r="AR27" s="50">
        <f>SUMIF('102 e. Gregory'!$D$2:$EE$2,'Proforma Summary'!AR$4,'102 e. Gregory'!$D27:$EE27)</f>
        <v>-4217.905002</v>
      </c>
      <c r="AS27" s="50">
        <f>SUMIF('102 e. Gregory'!$D$2:$EE$2,'Proforma Summary'!AS$4,'102 e. Gregory'!$D27:$EE27)</f>
        <v>-4344.442152</v>
      </c>
      <c r="AT27" s="50">
        <f>SUMIF('102 e. Gregory'!$D$2:$EE$2,'Proforma Summary'!AT$4,'102 e. Gregory'!$D27:$EE27)</f>
        <v>-4474.775417</v>
      </c>
      <c r="AU27" s="50">
        <f>SUMIF('102 e. Gregory'!$D$2:$EE$2,'Proforma Summary'!AU$4,'102 e. Gregory'!$D27:$EE27)</f>
        <v>-4609.018679</v>
      </c>
      <c r="AV27" s="50">
        <f>SUMIF('102 e. Gregory'!$D$2:$EE$2,'Proforma Summary'!AV$4,'102 e. Gregory'!$D27:$EE27)</f>
        <v>-4747.289239</v>
      </c>
      <c r="AW27" s="50">
        <f>SUMIF('102 e. Gregory'!$D$2:$EE$2,'Proforma Summary'!AW$4,'102 e. Gregory'!$D27:$EE27)</f>
        <v>-4889.707917</v>
      </c>
      <c r="AX27" s="50">
        <f>SUMIF('102 e. Gregory'!$D$2:$EE$2,'Proforma Summary'!AX$4,'102 e. Gregory'!$D27:$EE27)</f>
        <v>-5036.399154</v>
      </c>
      <c r="AY27" s="50">
        <f>SUMIF('102 e. Gregory'!$D$2:$EE$2,'Proforma Summary'!AY$4,'102 e. Gregory'!$D27:$EE27)</f>
        <v>-5187.491129</v>
      </c>
      <c r="AZ27" s="205">
        <f>SUMIF('102 e. Gregory'!$D$2:$EE$2,'Proforma Summary'!AZ$4,'102 e. Gregory'!$D27:$EE27)</f>
        <v>-5343.115863</v>
      </c>
    </row>
    <row r="28" ht="15.75" customHeight="1">
      <c r="A28" s="35"/>
      <c r="B28" s="200" t="str">
        <f>'1103 s. Euclid'!C28</f>
        <v>Other Utilities</v>
      </c>
      <c r="C28" s="1"/>
      <c r="D28" s="50">
        <f>SUMIF('1103 s. Euclid'!$D$2:$EE$2,'Proforma Summary'!D$4,'1103 s. Euclid'!$D28:$EE28)</f>
        <v>-5569.1379</v>
      </c>
      <c r="E28" s="50">
        <f>SUMIF('1103 s. Euclid'!$D$2:$EE$2,'Proforma Summary'!E$4,'1103 s. Euclid'!$D28:$EE28)</f>
        <v>-5736.212037</v>
      </c>
      <c r="F28" s="50">
        <f>SUMIF('1103 s. Euclid'!$D$2:$EE$2,'Proforma Summary'!F$4,'1103 s. Euclid'!$D28:$EE28)</f>
        <v>-5908.298398</v>
      </c>
      <c r="G28" s="50">
        <f>SUMIF('1103 s. Euclid'!$D$2:$EE$2,'Proforma Summary'!G$4,'1103 s. Euclid'!$D28:$EE28)</f>
        <v>-6085.54735</v>
      </c>
      <c r="H28" s="50">
        <f>SUMIF('1103 s. Euclid'!$D$2:$EE$2,'Proforma Summary'!H$4,'1103 s. Euclid'!$D28:$EE28)</f>
        <v>-6268.113771</v>
      </c>
      <c r="I28" s="50">
        <f>SUMIF('1103 s. Euclid'!$D$2:$EE$2,'Proforma Summary'!I$4,'1103 s. Euclid'!$D28:$EE28)</f>
        <v>-6456.157184</v>
      </c>
      <c r="J28" s="50">
        <f>SUMIF('1103 s. Euclid'!$D$2:$EE$2,'Proforma Summary'!J$4,'1103 s. Euclid'!$D28:$EE28)</f>
        <v>-6649.841899</v>
      </c>
      <c r="K28" s="50">
        <f>SUMIF('1103 s. Euclid'!$D$2:$EE$2,'Proforma Summary'!K$4,'1103 s. Euclid'!$D28:$EE28)</f>
        <v>-6849.337156</v>
      </c>
      <c r="L28" s="50">
        <f>SUMIF('1103 s. Euclid'!$D$2:$EE$2,'Proforma Summary'!L$4,'1103 s. Euclid'!$D28:$EE28)</f>
        <v>-7054.817271</v>
      </c>
      <c r="M28" s="205">
        <f>SUMIF('1103 s. Euclid'!$D$2:$EE$2,'Proforma Summary'!M$4,'1103 s. Euclid'!$D28:$EE28)</f>
        <v>-7266.461789</v>
      </c>
      <c r="N28" s="35"/>
      <c r="O28" s="200" t="str">
        <f>'308 e. Armory'!C28</f>
        <v>Other Utilities</v>
      </c>
      <c r="P28" s="1"/>
      <c r="Q28" s="50">
        <f>SUMIF('308 e. Armory'!$D$2:$EE$2,'Proforma Summary'!Q$4,'308 e. Armory'!$D28:$EE29)</f>
        <v>-9564.6727</v>
      </c>
      <c r="R28" s="50">
        <f>SUMIF('308 e. Armory'!$D$2:$EE$2,'Proforma Summary'!R$4,'308 e. Armory'!$D28:$EE29)</f>
        <v>-9851.612881</v>
      </c>
      <c r="S28" s="50">
        <f>SUMIF('308 e. Armory'!$D$2:$EE$2,'Proforma Summary'!S$4,'308 e. Armory'!$D28:$EE29)</f>
        <v>-10147.16127</v>
      </c>
      <c r="T28" s="50">
        <f>SUMIF('308 e. Armory'!$D$2:$EE$2,'Proforma Summary'!T$4,'308 e. Armory'!$D28:$EE29)</f>
        <v>-10451.57611</v>
      </c>
      <c r="U28" s="50">
        <f>SUMIF('308 e. Armory'!$D$2:$EE$2,'Proforma Summary'!U$4,'308 e. Armory'!$D28:$EE29)</f>
        <v>-10765.12339</v>
      </c>
      <c r="V28" s="50">
        <f>SUMIF('308 e. Armory'!$D$2:$EE$2,'Proforma Summary'!V$4,'308 e. Armory'!$D28:$EE29)</f>
        <v>-11088.07709</v>
      </c>
      <c r="W28" s="50">
        <f>SUMIF('308 e. Armory'!$D$2:$EE$2,'Proforma Summary'!W$4,'308 e. Armory'!$D28:$EE29)</f>
        <v>-11420.7194</v>
      </c>
      <c r="X28" s="50">
        <f>SUMIF('308 e. Armory'!$D$2:$EE$2,'Proforma Summary'!X$4,'308 e. Armory'!$D28:$EE29)</f>
        <v>-11763.34099</v>
      </c>
      <c r="Y28" s="50">
        <f>SUMIF('308 e. Armory'!$D$2:$EE$2,'Proforma Summary'!Y$4,'308 e. Armory'!$D28:$EE29)</f>
        <v>-12116.24121</v>
      </c>
      <c r="Z28" s="205">
        <f>SUMIF('308 e. Armory'!$D$2:$EE$2,'Proforma Summary'!Z$4,'308 e. Armory'!$D28:$EE29)</f>
        <v>-12479.72845</v>
      </c>
      <c r="AA28" s="35"/>
      <c r="AB28" s="200" t="str">
        <f t="shared" si="7"/>
        <v>Other Utilities</v>
      </c>
      <c r="AC28" s="1"/>
      <c r="AD28" s="50">
        <f>SUMIF('401 e. Chalmers'!$D$2:$EE$2,'Proforma Summary'!AD$4,'401 e. Chalmers'!$D28:$EE28)</f>
        <v>-16200.0975</v>
      </c>
      <c r="AE28" s="50">
        <f>SUMIF('401 e. Chalmers'!$D$2:$EE$2,'Proforma Summary'!AE$4,'401 e. Chalmers'!$D28:$EE28)</f>
        <v>-16686.10043</v>
      </c>
      <c r="AF28" s="50">
        <f>SUMIF('401 e. Chalmers'!$D$2:$EE$2,'Proforma Summary'!AF$4,'401 e. Chalmers'!$D28:$EE28)</f>
        <v>-17186.68344</v>
      </c>
      <c r="AG28" s="50">
        <f>SUMIF('401 e. Chalmers'!$D$2:$EE$2,'Proforma Summary'!AG$4,'401 e. Chalmers'!$D28:$EE28)</f>
        <v>-17702.28394</v>
      </c>
      <c r="AH28" s="50">
        <f>SUMIF('401 e. Chalmers'!$D$2:$EE$2,'Proforma Summary'!AH$4,'401 e. Chalmers'!$D28:$EE28)</f>
        <v>-18233.35246</v>
      </c>
      <c r="AI28" s="50">
        <f>SUMIF('401 e. Chalmers'!$D$2:$EE$2,'Proforma Summary'!AI$4,'401 e. Chalmers'!$D28:$EE28)</f>
        <v>-18780.35303</v>
      </c>
      <c r="AJ28" s="50">
        <f>SUMIF('401 e. Chalmers'!$D$2:$EE$2,'Proforma Summary'!AJ$4,'401 e. Chalmers'!$D28:$EE28)</f>
        <v>-19343.76362</v>
      </c>
      <c r="AK28" s="50">
        <f>SUMIF('401 e. Chalmers'!$D$2:$EE$2,'Proforma Summary'!AK$4,'401 e. Chalmers'!$D28:$EE28)</f>
        <v>-19924.07653</v>
      </c>
      <c r="AL28" s="50">
        <f>SUMIF('401 e. Chalmers'!$D$2:$EE$2,'Proforma Summary'!AL$4,'401 e. Chalmers'!$D28:$EE28)</f>
        <v>-20521.79883</v>
      </c>
      <c r="AM28" s="205">
        <f>SUMIF('401 e. Chalmers'!$D$2:$EE$2,'Proforma Summary'!AM$4,'401 e. Chalmers'!$D28:$EE28)</f>
        <v>-21137.45279</v>
      </c>
      <c r="AN28" s="35"/>
      <c r="AO28" s="200" t="str">
        <f t="shared" si="8"/>
        <v>Other Utilities</v>
      </c>
      <c r="AP28" s="1"/>
      <c r="AQ28" s="50">
        <f>SUMIF('102 e. Gregory'!$D$2:$EE$2,'Proforma Summary'!AQ$4,'102 e. Gregory'!$D28:$EE28)</f>
        <v>-6970.0718</v>
      </c>
      <c r="AR28" s="50">
        <f>SUMIF('102 e. Gregory'!$D$2:$EE$2,'Proforma Summary'!AR$4,'102 e. Gregory'!$D28:$EE28)</f>
        <v>-7179.173954</v>
      </c>
      <c r="AS28" s="50">
        <f>SUMIF('102 e. Gregory'!$D$2:$EE$2,'Proforma Summary'!AS$4,'102 e. Gregory'!$D28:$EE28)</f>
        <v>-7394.549173</v>
      </c>
      <c r="AT28" s="50">
        <f>SUMIF('102 e. Gregory'!$D$2:$EE$2,'Proforma Summary'!AT$4,'102 e. Gregory'!$D28:$EE28)</f>
        <v>-7616.385648</v>
      </c>
      <c r="AU28" s="50">
        <f>SUMIF('102 e. Gregory'!$D$2:$EE$2,'Proforma Summary'!AU$4,'102 e. Gregory'!$D28:$EE28)</f>
        <v>-7844.877217</v>
      </c>
      <c r="AV28" s="50">
        <f>SUMIF('102 e. Gregory'!$D$2:$EE$2,'Proforma Summary'!AV$4,'102 e. Gregory'!$D28:$EE28)</f>
        <v>-8080.223534</v>
      </c>
      <c r="AW28" s="50">
        <f>SUMIF('102 e. Gregory'!$D$2:$EE$2,'Proforma Summary'!AW$4,'102 e. Gregory'!$D28:$EE28)</f>
        <v>-8322.63024</v>
      </c>
      <c r="AX28" s="50">
        <f>SUMIF('102 e. Gregory'!$D$2:$EE$2,'Proforma Summary'!AX$4,'102 e. Gregory'!$D28:$EE28)</f>
        <v>-8572.309147</v>
      </c>
      <c r="AY28" s="50">
        <f>SUMIF('102 e. Gregory'!$D$2:$EE$2,'Proforma Summary'!AY$4,'102 e. Gregory'!$D28:$EE28)</f>
        <v>-8829.478421</v>
      </c>
      <c r="AZ28" s="205">
        <f>SUMIF('102 e. Gregory'!$D$2:$EE$2,'Proforma Summary'!AZ$4,'102 e. Gregory'!$D28:$EE28)</f>
        <v>-9094.362774</v>
      </c>
    </row>
    <row r="29" ht="15.75" customHeight="1">
      <c r="A29" s="35"/>
      <c r="B29" s="200" t="str">
        <f>'1103 s. Euclid'!C29</f>
        <v>Management Fee</v>
      </c>
      <c r="C29" s="1"/>
      <c r="D29" s="50">
        <f>SUMIF('1103 s. Euclid'!$D$2:$EE$2,'Proforma Summary'!D$4,'1103 s. Euclid'!$D29:$EE29)</f>
        <v>-18342.25236</v>
      </c>
      <c r="E29" s="50">
        <f>SUMIF('1103 s. Euclid'!$D$2:$EE$2,'Proforma Summary'!E$4,'1103 s. Euclid'!$D29:$EE29)</f>
        <v>-19312.61668</v>
      </c>
      <c r="F29" s="50">
        <f>SUMIF('1103 s. Euclid'!$D$2:$EE$2,'Proforma Summary'!F$4,'1103 s. Euclid'!$D29:$EE29)</f>
        <v>-19891.99518</v>
      </c>
      <c r="G29" s="50">
        <f>SUMIF('1103 s. Euclid'!$D$2:$EE$2,'Proforma Summary'!G$4,'1103 s. Euclid'!$D29:$EE29)</f>
        <v>-20488.75503</v>
      </c>
      <c r="H29" s="50">
        <f>SUMIF('1103 s. Euclid'!$D$2:$EE$2,'Proforma Summary'!H$4,'1103 s. Euclid'!$D29:$EE29)</f>
        <v>-21103.41769</v>
      </c>
      <c r="I29" s="50">
        <f>SUMIF('1103 s. Euclid'!$D$2:$EE$2,'Proforma Summary'!I$4,'1103 s. Euclid'!$D29:$EE29)</f>
        <v>-21736.52022</v>
      </c>
      <c r="J29" s="50">
        <f>SUMIF('1103 s. Euclid'!$D$2:$EE$2,'Proforma Summary'!J$4,'1103 s. Euclid'!$D29:$EE29)</f>
        <v>-22388.61582</v>
      </c>
      <c r="K29" s="50">
        <f>SUMIF('1103 s. Euclid'!$D$2:$EE$2,'Proforma Summary'!K$4,'1103 s. Euclid'!$D29:$EE29)</f>
        <v>-23060.2743</v>
      </c>
      <c r="L29" s="50">
        <f>SUMIF('1103 s. Euclid'!$D$2:$EE$2,'Proforma Summary'!L$4,'1103 s. Euclid'!$D29:$EE29)</f>
        <v>-23752.08253</v>
      </c>
      <c r="M29" s="205">
        <f>SUMIF('1103 s. Euclid'!$D$2:$EE$2,'Proforma Summary'!M$4,'1103 s. Euclid'!$D29:$EE29)</f>
        <v>-24464.645</v>
      </c>
      <c r="N29" s="35"/>
      <c r="O29" s="200" t="str">
        <f>'308 e. Armory'!C29</f>
        <v>Management Fee</v>
      </c>
      <c r="P29" s="1"/>
      <c r="Q29" s="50">
        <f>SUMIF('308 e. Armory'!$D$2:$EE$2,'Proforma Summary'!Q$4,'308 e. Armory'!$D29:$EE30)</f>
        <v>-24406.3341</v>
      </c>
      <c r="R29" s="50">
        <f>SUMIF('308 e. Armory'!$D$2:$EE$2,'Proforma Summary'!R$4,'308 e. Armory'!$D29:$EE30)</f>
        <v>-25697.5079</v>
      </c>
      <c r="S29" s="50">
        <f>SUMIF('308 e. Armory'!$D$2:$EE$2,'Proforma Summary'!S$4,'308 e. Armory'!$D29:$EE30)</f>
        <v>-26468.43314</v>
      </c>
      <c r="T29" s="50">
        <f>SUMIF('308 e. Armory'!$D$2:$EE$2,'Proforma Summary'!T$4,'308 e. Armory'!$D29:$EE30)</f>
        <v>-27262.48614</v>
      </c>
      <c r="U29" s="50">
        <f>SUMIF('308 e. Armory'!$D$2:$EE$2,'Proforma Summary'!U$4,'308 e. Armory'!$D29:$EE30)</f>
        <v>-28080.36072</v>
      </c>
      <c r="V29" s="50">
        <f>SUMIF('308 e. Armory'!$D$2:$EE$2,'Proforma Summary'!V$4,'308 e. Armory'!$D29:$EE30)</f>
        <v>-28922.77154</v>
      </c>
      <c r="W29" s="50">
        <f>SUMIF('308 e. Armory'!$D$2:$EE$2,'Proforma Summary'!W$4,'308 e. Armory'!$D29:$EE30)</f>
        <v>-29790.45469</v>
      </c>
      <c r="X29" s="50">
        <f>SUMIF('308 e. Armory'!$D$2:$EE$2,'Proforma Summary'!X$4,'308 e. Armory'!$D29:$EE30)</f>
        <v>-30684.16833</v>
      </c>
      <c r="Y29" s="50">
        <f>SUMIF('308 e. Armory'!$D$2:$EE$2,'Proforma Summary'!Y$4,'308 e. Armory'!$D29:$EE30)</f>
        <v>-31604.69338</v>
      </c>
      <c r="Z29" s="205">
        <f>SUMIF('308 e. Armory'!$D$2:$EE$2,'Proforma Summary'!Z$4,'308 e. Armory'!$D29:$EE30)</f>
        <v>-32552.83418</v>
      </c>
      <c r="AA29" s="35"/>
      <c r="AB29" s="200" t="str">
        <f t="shared" si="7"/>
        <v>Management Fee</v>
      </c>
      <c r="AC29" s="1"/>
      <c r="AD29" s="50">
        <f>SUMIF('401 e. Chalmers'!$D$2:$EE$2,'Proforma Summary'!AD$4,'401 e. Chalmers'!$D29:$EE29)</f>
        <v>-31956.69348</v>
      </c>
      <c r="AE29" s="50">
        <f>SUMIF('401 e. Chalmers'!$D$2:$EE$2,'Proforma Summary'!AE$4,'401 e. Chalmers'!$D29:$EE29)</f>
        <v>-33647.30565</v>
      </c>
      <c r="AF29" s="50">
        <f>SUMIF('401 e. Chalmers'!$D$2:$EE$2,'Proforma Summary'!AF$4,'401 e. Chalmers'!$D29:$EE29)</f>
        <v>-34656.72482</v>
      </c>
      <c r="AG29" s="50">
        <f>SUMIF('401 e. Chalmers'!$D$2:$EE$2,'Proforma Summary'!AG$4,'401 e. Chalmers'!$D29:$EE29)</f>
        <v>-35696.42657</v>
      </c>
      <c r="AH29" s="50">
        <f>SUMIF('401 e. Chalmers'!$D$2:$EE$2,'Proforma Summary'!AH$4,'401 e. Chalmers'!$D29:$EE29)</f>
        <v>-36767.31936</v>
      </c>
      <c r="AI29" s="50">
        <f>SUMIF('401 e. Chalmers'!$D$2:$EE$2,'Proforma Summary'!AI$4,'401 e. Chalmers'!$D29:$EE29)</f>
        <v>-37870.33894</v>
      </c>
      <c r="AJ29" s="50">
        <f>SUMIF('401 e. Chalmers'!$D$2:$EE$2,'Proforma Summary'!AJ$4,'401 e. Chalmers'!$D29:$EE29)</f>
        <v>-39006.44911</v>
      </c>
      <c r="AK29" s="50">
        <f>SUMIF('401 e. Chalmers'!$D$2:$EE$2,'Proforma Summary'!AK$4,'401 e. Chalmers'!$D29:$EE29)</f>
        <v>-40176.64258</v>
      </c>
      <c r="AL29" s="50">
        <f>SUMIF('401 e. Chalmers'!$D$2:$EE$2,'Proforma Summary'!AL$4,'401 e. Chalmers'!$D29:$EE29)</f>
        <v>-41381.94186</v>
      </c>
      <c r="AM29" s="205">
        <f>SUMIF('401 e. Chalmers'!$D$2:$EE$2,'Proforma Summary'!AM$4,'401 e. Chalmers'!$D29:$EE29)</f>
        <v>-41291.41886</v>
      </c>
      <c r="AN29" s="35"/>
      <c r="AO29" s="200" t="str">
        <f t="shared" si="8"/>
        <v>Management Fee</v>
      </c>
      <c r="AP29" s="1"/>
      <c r="AQ29" s="50">
        <f>SUMIF('102 e. Gregory'!$D$2:$EE$2,'Proforma Summary'!AQ$4,'102 e. Gregory'!$D29:$EE29)</f>
        <v>-23568.01834</v>
      </c>
      <c r="AR29" s="50">
        <f>SUMIF('102 e. Gregory'!$D$2:$EE$2,'Proforma Summary'!AR$4,'102 e. Gregory'!$D29:$EE29)</f>
        <v>-24814.84253</v>
      </c>
      <c r="AS29" s="50">
        <f>SUMIF('102 e. Gregory'!$D$2:$EE$2,'Proforma Summary'!AS$4,'102 e. Gregory'!$D29:$EE29)</f>
        <v>-25559.28781</v>
      </c>
      <c r="AT29" s="50">
        <f>SUMIF('102 e. Gregory'!$D$2:$EE$2,'Proforma Summary'!AT$4,'102 e. Gregory'!$D29:$EE29)</f>
        <v>-26326.06644</v>
      </c>
      <c r="AU29" s="50">
        <f>SUMIF('102 e. Gregory'!$D$2:$EE$2,'Proforma Summary'!AU$4,'102 e. Gregory'!$D29:$EE29)</f>
        <v>-27115.84844</v>
      </c>
      <c r="AV29" s="50">
        <f>SUMIF('102 e. Gregory'!$D$2:$EE$2,'Proforma Summary'!AV$4,'102 e. Gregory'!$D29:$EE29)</f>
        <v>-27929.32389</v>
      </c>
      <c r="AW29" s="50">
        <f>SUMIF('102 e. Gregory'!$D$2:$EE$2,'Proforma Summary'!AW$4,'102 e. Gregory'!$D29:$EE29)</f>
        <v>-28767.2036</v>
      </c>
      <c r="AX29" s="50">
        <f>SUMIF('102 e. Gregory'!$D$2:$EE$2,'Proforma Summary'!AX$4,'102 e. Gregory'!$D29:$EE29)</f>
        <v>-29630.21971</v>
      </c>
      <c r="AY29" s="50">
        <f>SUMIF('102 e. Gregory'!$D$2:$EE$2,'Proforma Summary'!AY$4,'102 e. Gregory'!$D29:$EE29)</f>
        <v>-30519.1263</v>
      </c>
      <c r="AZ29" s="205">
        <f>SUMIF('102 e. Gregory'!$D$2:$EE$2,'Proforma Summary'!AZ$4,'102 e. Gregory'!$D29:$EE29)</f>
        <v>-30452.36572</v>
      </c>
    </row>
    <row r="30" ht="15.75" customHeight="1">
      <c r="A30" s="35"/>
      <c r="B30" s="200" t="str">
        <f>'1103 s. Euclid'!C30</f>
        <v>Hauling</v>
      </c>
      <c r="C30" s="1"/>
      <c r="D30" s="50">
        <f>SUMIF('1103 s. Euclid'!$D$2:$EE$2,'Proforma Summary'!D$4,'1103 s. Euclid'!$D30:$EE30)</f>
        <v>-4596.3853</v>
      </c>
      <c r="E30" s="50">
        <f>SUMIF('1103 s. Euclid'!$D$2:$EE$2,'Proforma Summary'!E$4,'1103 s. Euclid'!$D30:$EE30)</f>
        <v>-4734.276859</v>
      </c>
      <c r="F30" s="50">
        <f>SUMIF('1103 s. Euclid'!$D$2:$EE$2,'Proforma Summary'!F$4,'1103 s. Euclid'!$D30:$EE30)</f>
        <v>-4876.305165</v>
      </c>
      <c r="G30" s="50">
        <f>SUMIF('1103 s. Euclid'!$D$2:$EE$2,'Proforma Summary'!G$4,'1103 s. Euclid'!$D30:$EE30)</f>
        <v>-5022.59432</v>
      </c>
      <c r="H30" s="50">
        <f>SUMIF('1103 s. Euclid'!$D$2:$EE$2,'Proforma Summary'!H$4,'1103 s. Euclid'!$D30:$EE30)</f>
        <v>-5173.272149</v>
      </c>
      <c r="I30" s="50">
        <f>SUMIF('1103 s. Euclid'!$D$2:$EE$2,'Proforma Summary'!I$4,'1103 s. Euclid'!$D30:$EE30)</f>
        <v>-5328.470314</v>
      </c>
      <c r="J30" s="50">
        <f>SUMIF('1103 s. Euclid'!$D$2:$EE$2,'Proforma Summary'!J$4,'1103 s. Euclid'!$D30:$EE30)</f>
        <v>-5488.324423</v>
      </c>
      <c r="K30" s="50">
        <f>SUMIF('1103 s. Euclid'!$D$2:$EE$2,'Proforma Summary'!K$4,'1103 s. Euclid'!$D30:$EE30)</f>
        <v>-5652.974156</v>
      </c>
      <c r="L30" s="50">
        <f>SUMIF('1103 s. Euclid'!$D$2:$EE$2,'Proforma Summary'!L$4,'1103 s. Euclid'!$D30:$EE30)</f>
        <v>-5822.563381</v>
      </c>
      <c r="M30" s="205">
        <f>SUMIF('1103 s. Euclid'!$D$2:$EE$2,'Proforma Summary'!M$4,'1103 s. Euclid'!$D30:$EE30)</f>
        <v>-5997.240282</v>
      </c>
      <c r="N30" s="35"/>
      <c r="O30" s="200" t="str">
        <f>'308 e. Armory'!C30</f>
        <v>Hauling</v>
      </c>
      <c r="P30" s="1"/>
      <c r="Q30" s="50">
        <f>SUMIF('308 e. Armory'!$D$2:$EE$2,'Proforma Summary'!Q$4,'308 e. Armory'!$D30:$EE31)</f>
        <v>-3759.088</v>
      </c>
      <c r="R30" s="50">
        <f>SUMIF('308 e. Armory'!$D$2:$EE$2,'Proforma Summary'!R$4,'308 e. Armory'!$D30:$EE31)</f>
        <v>-3871.86064</v>
      </c>
      <c r="S30" s="50">
        <f>SUMIF('308 e. Armory'!$D$2:$EE$2,'Proforma Summary'!S$4,'308 e. Armory'!$D30:$EE31)</f>
        <v>-3988.016459</v>
      </c>
      <c r="T30" s="50">
        <f>SUMIF('308 e. Armory'!$D$2:$EE$2,'Proforma Summary'!T$4,'308 e. Armory'!$D30:$EE31)</f>
        <v>-4107.656953</v>
      </c>
      <c r="U30" s="50">
        <f>SUMIF('308 e. Armory'!$D$2:$EE$2,'Proforma Summary'!U$4,'308 e. Armory'!$D30:$EE31)</f>
        <v>-4230.886662</v>
      </c>
      <c r="V30" s="50">
        <f>SUMIF('308 e. Armory'!$D$2:$EE$2,'Proforma Summary'!V$4,'308 e. Armory'!$D30:$EE31)</f>
        <v>-4357.813261</v>
      </c>
      <c r="W30" s="50">
        <f>SUMIF('308 e. Armory'!$D$2:$EE$2,'Proforma Summary'!W$4,'308 e. Armory'!$D30:$EE31)</f>
        <v>-4488.547659</v>
      </c>
      <c r="X30" s="50">
        <f>SUMIF('308 e. Armory'!$D$2:$EE$2,'Proforma Summary'!X$4,'308 e. Armory'!$D30:$EE31)</f>
        <v>-4623.204089</v>
      </c>
      <c r="Y30" s="50">
        <f>SUMIF('308 e. Armory'!$D$2:$EE$2,'Proforma Summary'!Y$4,'308 e. Armory'!$D30:$EE31)</f>
        <v>-4761.900212</v>
      </c>
      <c r="Z30" s="205">
        <f>SUMIF('308 e. Armory'!$D$2:$EE$2,'Proforma Summary'!Z$4,'308 e. Armory'!$D30:$EE31)</f>
        <v>-4904.757218</v>
      </c>
      <c r="AA30" s="35"/>
      <c r="AB30" s="200" t="str">
        <f t="shared" si="7"/>
        <v>Hauling</v>
      </c>
      <c r="AC30" s="1"/>
      <c r="AD30" s="50">
        <f>SUMIF('401 e. Chalmers'!$D$2:$EE$2,'Proforma Summary'!AD$4,'401 e. Chalmers'!$D30:$EE30)</f>
        <v>-3177.7766</v>
      </c>
      <c r="AE30" s="50">
        <f>SUMIF('401 e. Chalmers'!$D$2:$EE$2,'Proforma Summary'!AE$4,'401 e. Chalmers'!$D30:$EE30)</f>
        <v>-3273.109898</v>
      </c>
      <c r="AF30" s="50">
        <f>SUMIF('401 e. Chalmers'!$D$2:$EE$2,'Proforma Summary'!AF$4,'401 e. Chalmers'!$D30:$EE30)</f>
        <v>-3371.303195</v>
      </c>
      <c r="AG30" s="50">
        <f>SUMIF('401 e. Chalmers'!$D$2:$EE$2,'Proforma Summary'!AG$4,'401 e. Chalmers'!$D30:$EE30)</f>
        <v>-3472.442291</v>
      </c>
      <c r="AH30" s="50">
        <f>SUMIF('401 e. Chalmers'!$D$2:$EE$2,'Proforma Summary'!AH$4,'401 e. Chalmers'!$D30:$EE30)</f>
        <v>-3576.61556</v>
      </c>
      <c r="AI30" s="50">
        <f>SUMIF('401 e. Chalmers'!$D$2:$EE$2,'Proforma Summary'!AI$4,'401 e. Chalmers'!$D30:$EE30)</f>
        <v>-3683.914026</v>
      </c>
      <c r="AJ30" s="50">
        <f>SUMIF('401 e. Chalmers'!$D$2:$EE$2,'Proforma Summary'!AJ$4,'401 e. Chalmers'!$D30:$EE30)</f>
        <v>-3794.431447</v>
      </c>
      <c r="AK30" s="50">
        <f>SUMIF('401 e. Chalmers'!$D$2:$EE$2,'Proforma Summary'!AK$4,'401 e. Chalmers'!$D30:$EE30)</f>
        <v>-3908.26439</v>
      </c>
      <c r="AL30" s="50">
        <f>SUMIF('401 e. Chalmers'!$D$2:$EE$2,'Proforma Summary'!AL$4,'401 e. Chalmers'!$D30:$EE30)</f>
        <v>-4025.512322</v>
      </c>
      <c r="AM30" s="205">
        <f>SUMIF('401 e. Chalmers'!$D$2:$EE$2,'Proforma Summary'!AM$4,'401 e. Chalmers'!$D30:$EE30)</f>
        <v>-4146.277692</v>
      </c>
      <c r="AN30" s="35"/>
      <c r="AO30" s="200" t="str">
        <f t="shared" si="8"/>
        <v>Hauling</v>
      </c>
      <c r="AP30" s="1"/>
      <c r="AQ30" s="50">
        <f>SUMIF('102 e. Gregory'!$D$2:$EE$2,'Proforma Summary'!AQ$4,'102 e. Gregory'!$D30:$EE30)</f>
        <v>-3597.3677</v>
      </c>
      <c r="AR30" s="50">
        <f>SUMIF('102 e. Gregory'!$D$2:$EE$2,'Proforma Summary'!AR$4,'102 e. Gregory'!$D30:$EE30)</f>
        <v>-3705.288731</v>
      </c>
      <c r="AS30" s="50">
        <f>SUMIF('102 e. Gregory'!$D$2:$EE$2,'Proforma Summary'!AS$4,'102 e. Gregory'!$D30:$EE30)</f>
        <v>-3816.447393</v>
      </c>
      <c r="AT30" s="50">
        <f>SUMIF('102 e. Gregory'!$D$2:$EE$2,'Proforma Summary'!AT$4,'102 e. Gregory'!$D30:$EE30)</f>
        <v>-3930.940815</v>
      </c>
      <c r="AU30" s="50">
        <f>SUMIF('102 e. Gregory'!$D$2:$EE$2,'Proforma Summary'!AU$4,'102 e. Gregory'!$D30:$EE30)</f>
        <v>-4048.869039</v>
      </c>
      <c r="AV30" s="50">
        <f>SUMIF('102 e. Gregory'!$D$2:$EE$2,'Proforma Summary'!AV$4,'102 e. Gregory'!$D30:$EE30)</f>
        <v>-4170.33511</v>
      </c>
      <c r="AW30" s="50">
        <f>SUMIF('102 e. Gregory'!$D$2:$EE$2,'Proforma Summary'!AW$4,'102 e. Gregory'!$D30:$EE30)</f>
        <v>-4295.445164</v>
      </c>
      <c r="AX30" s="50">
        <f>SUMIF('102 e. Gregory'!$D$2:$EE$2,'Proforma Summary'!AX$4,'102 e. Gregory'!$D30:$EE30)</f>
        <v>-4424.308519</v>
      </c>
      <c r="AY30" s="50">
        <f>SUMIF('102 e. Gregory'!$D$2:$EE$2,'Proforma Summary'!AY$4,'102 e. Gregory'!$D30:$EE30)</f>
        <v>-4557.037774</v>
      </c>
      <c r="AZ30" s="205">
        <f>SUMIF('102 e. Gregory'!$D$2:$EE$2,'Proforma Summary'!AZ$4,'102 e. Gregory'!$D30:$EE30)</f>
        <v>-4693.748907</v>
      </c>
    </row>
    <row r="31" ht="15.75" customHeight="1">
      <c r="A31" s="35"/>
      <c r="B31" s="200" t="str">
        <f>'1103 s. Euclid'!C31</f>
        <v>Pest Control</v>
      </c>
      <c r="C31" s="1"/>
      <c r="D31" s="50">
        <f>SUMIF('1103 s. Euclid'!$D$2:$EE$2,'Proforma Summary'!D$4,'1103 s. Euclid'!$D31:$EE31)</f>
        <v>-1410.6159</v>
      </c>
      <c r="E31" s="50">
        <f>SUMIF('1103 s. Euclid'!$D$2:$EE$2,'Proforma Summary'!E$4,'1103 s. Euclid'!$D31:$EE31)</f>
        <v>-1452.934377</v>
      </c>
      <c r="F31" s="50">
        <f>SUMIF('1103 s. Euclid'!$D$2:$EE$2,'Proforma Summary'!F$4,'1103 s. Euclid'!$D31:$EE31)</f>
        <v>-1496.522408</v>
      </c>
      <c r="G31" s="50">
        <f>SUMIF('1103 s. Euclid'!$D$2:$EE$2,'Proforma Summary'!G$4,'1103 s. Euclid'!$D31:$EE31)</f>
        <v>-1541.418081</v>
      </c>
      <c r="H31" s="50">
        <f>SUMIF('1103 s. Euclid'!$D$2:$EE$2,'Proforma Summary'!H$4,'1103 s. Euclid'!$D31:$EE31)</f>
        <v>-1587.660623</v>
      </c>
      <c r="I31" s="50">
        <f>SUMIF('1103 s. Euclid'!$D$2:$EE$2,'Proforma Summary'!I$4,'1103 s. Euclid'!$D31:$EE31)</f>
        <v>-1635.290442</v>
      </c>
      <c r="J31" s="50">
        <f>SUMIF('1103 s. Euclid'!$D$2:$EE$2,'Proforma Summary'!J$4,'1103 s. Euclid'!$D31:$EE31)</f>
        <v>-1684.349155</v>
      </c>
      <c r="K31" s="50">
        <f>SUMIF('1103 s. Euclid'!$D$2:$EE$2,'Proforma Summary'!K$4,'1103 s. Euclid'!$D31:$EE31)</f>
        <v>-1734.87963</v>
      </c>
      <c r="L31" s="50">
        <f>SUMIF('1103 s. Euclid'!$D$2:$EE$2,'Proforma Summary'!L$4,'1103 s. Euclid'!$D31:$EE31)</f>
        <v>-1786.926018</v>
      </c>
      <c r="M31" s="205">
        <f>SUMIF('1103 s. Euclid'!$D$2:$EE$2,'Proforma Summary'!M$4,'1103 s. Euclid'!$D31:$EE31)</f>
        <v>-1840.533799</v>
      </c>
      <c r="N31" s="35"/>
      <c r="O31" s="200" t="str">
        <f>'308 e. Armory'!C31</f>
        <v>Pest Control</v>
      </c>
      <c r="P31" s="1"/>
      <c r="Q31" s="50">
        <f>SUMIF('308 e. Armory'!$D$2:$EE$2,'Proforma Summary'!Q$4,'308 e. Armory'!$D31:$EE32)</f>
        <v>-1774.6797</v>
      </c>
      <c r="R31" s="50">
        <f>SUMIF('308 e. Armory'!$D$2:$EE$2,'Proforma Summary'!R$4,'308 e. Armory'!$D31:$EE32)</f>
        <v>-1827.920091</v>
      </c>
      <c r="S31" s="50">
        <f>SUMIF('308 e. Armory'!$D$2:$EE$2,'Proforma Summary'!S$4,'308 e. Armory'!$D31:$EE32)</f>
        <v>-1882.757694</v>
      </c>
      <c r="T31" s="50">
        <f>SUMIF('308 e. Armory'!$D$2:$EE$2,'Proforma Summary'!T$4,'308 e. Armory'!$D31:$EE32)</f>
        <v>-1939.240425</v>
      </c>
      <c r="U31" s="50">
        <f>SUMIF('308 e. Armory'!$D$2:$EE$2,'Proforma Summary'!U$4,'308 e. Armory'!$D31:$EE32)</f>
        <v>-1997.417637</v>
      </c>
      <c r="V31" s="50">
        <f>SUMIF('308 e. Armory'!$D$2:$EE$2,'Proforma Summary'!V$4,'308 e. Armory'!$D31:$EE32)</f>
        <v>-2057.340166</v>
      </c>
      <c r="W31" s="50">
        <f>SUMIF('308 e. Armory'!$D$2:$EE$2,'Proforma Summary'!W$4,'308 e. Armory'!$D31:$EE32)</f>
        <v>-2119.060371</v>
      </c>
      <c r="X31" s="50">
        <f>SUMIF('308 e. Armory'!$D$2:$EE$2,'Proforma Summary'!X$4,'308 e. Armory'!$D31:$EE32)</f>
        <v>-2182.632183</v>
      </c>
      <c r="Y31" s="50">
        <f>SUMIF('308 e. Armory'!$D$2:$EE$2,'Proforma Summary'!Y$4,'308 e. Armory'!$D31:$EE32)</f>
        <v>-2248.111148</v>
      </c>
      <c r="Z31" s="205">
        <f>SUMIF('308 e. Armory'!$D$2:$EE$2,'Proforma Summary'!Z$4,'308 e. Armory'!$D31:$EE32)</f>
        <v>-2315.554482</v>
      </c>
      <c r="AA31" s="35"/>
      <c r="AB31" s="200" t="str">
        <f t="shared" si="7"/>
        <v>Pest Control</v>
      </c>
      <c r="AC31" s="1"/>
      <c r="AD31" s="50">
        <f>SUMIF('401 e. Chalmers'!$D$2:$EE$2,'Proforma Summary'!AD$4,'401 e. Chalmers'!$D31:$EE31)</f>
        <v>-7305.7797</v>
      </c>
      <c r="AE31" s="50">
        <f>SUMIF('401 e. Chalmers'!$D$2:$EE$2,'Proforma Summary'!AE$4,'401 e. Chalmers'!$D31:$EE31)</f>
        <v>-7524.953091</v>
      </c>
      <c r="AF31" s="50">
        <f>SUMIF('401 e. Chalmers'!$D$2:$EE$2,'Proforma Summary'!AF$4,'401 e. Chalmers'!$D31:$EE31)</f>
        <v>-7750.701684</v>
      </c>
      <c r="AG31" s="50">
        <f>SUMIF('401 e. Chalmers'!$D$2:$EE$2,'Proforma Summary'!AG$4,'401 e. Chalmers'!$D31:$EE31)</f>
        <v>-7983.222734</v>
      </c>
      <c r="AH31" s="50">
        <f>SUMIF('401 e. Chalmers'!$D$2:$EE$2,'Proforma Summary'!AH$4,'401 e. Chalmers'!$D31:$EE31)</f>
        <v>-8222.719416</v>
      </c>
      <c r="AI31" s="50">
        <f>SUMIF('401 e. Chalmers'!$D$2:$EE$2,'Proforma Summary'!AI$4,'401 e. Chalmers'!$D31:$EE31)</f>
        <v>-8469.400999</v>
      </c>
      <c r="AJ31" s="50">
        <f>SUMIF('401 e. Chalmers'!$D$2:$EE$2,'Proforma Summary'!AJ$4,'401 e. Chalmers'!$D31:$EE31)</f>
        <v>-8723.483029</v>
      </c>
      <c r="AK31" s="50">
        <f>SUMIF('401 e. Chalmers'!$D$2:$EE$2,'Proforma Summary'!AK$4,'401 e. Chalmers'!$D31:$EE31)</f>
        <v>-8985.18752</v>
      </c>
      <c r="AL31" s="50">
        <f>SUMIF('401 e. Chalmers'!$D$2:$EE$2,'Proforma Summary'!AL$4,'401 e. Chalmers'!$D31:$EE31)</f>
        <v>-9254.743145</v>
      </c>
      <c r="AM31" s="205">
        <f>SUMIF('401 e. Chalmers'!$D$2:$EE$2,'Proforma Summary'!AM$4,'401 e. Chalmers'!$D31:$EE31)</f>
        <v>-9532.38544</v>
      </c>
      <c r="AN31" s="35"/>
      <c r="AO31" s="200" t="str">
        <f t="shared" si="8"/>
        <v>Pest Control</v>
      </c>
      <c r="AP31" s="1"/>
      <c r="AQ31" s="50">
        <f>SUMIF('102 e. Gregory'!$D$2:$EE$2,'Proforma Summary'!AQ$4,'102 e. Gregory'!$D31:$EE31)</f>
        <v>-1715.2693</v>
      </c>
      <c r="AR31" s="50">
        <f>SUMIF('102 e. Gregory'!$D$2:$EE$2,'Proforma Summary'!AR$4,'102 e. Gregory'!$D31:$EE31)</f>
        <v>-1766.727379</v>
      </c>
      <c r="AS31" s="50">
        <f>SUMIF('102 e. Gregory'!$D$2:$EE$2,'Proforma Summary'!AS$4,'102 e. Gregory'!$D31:$EE31)</f>
        <v>-1819.7292</v>
      </c>
      <c r="AT31" s="50">
        <f>SUMIF('102 e. Gregory'!$D$2:$EE$2,'Proforma Summary'!AT$4,'102 e. Gregory'!$D31:$EE31)</f>
        <v>-1874.321076</v>
      </c>
      <c r="AU31" s="50">
        <f>SUMIF('102 e. Gregory'!$D$2:$EE$2,'Proforma Summary'!AU$4,'102 e. Gregory'!$D31:$EE31)</f>
        <v>-1930.550709</v>
      </c>
      <c r="AV31" s="50">
        <f>SUMIF('102 e. Gregory'!$D$2:$EE$2,'Proforma Summary'!AV$4,'102 e. Gregory'!$D31:$EE31)</f>
        <v>-1988.46723</v>
      </c>
      <c r="AW31" s="50">
        <f>SUMIF('102 e. Gregory'!$D$2:$EE$2,'Proforma Summary'!AW$4,'102 e. Gregory'!$D31:$EE31)</f>
        <v>-2048.121247</v>
      </c>
      <c r="AX31" s="50">
        <f>SUMIF('102 e. Gregory'!$D$2:$EE$2,'Proforma Summary'!AX$4,'102 e. Gregory'!$D31:$EE31)</f>
        <v>-2109.564884</v>
      </c>
      <c r="AY31" s="50">
        <f>SUMIF('102 e. Gregory'!$D$2:$EE$2,'Proforma Summary'!AY$4,'102 e. Gregory'!$D31:$EE31)</f>
        <v>-2172.851831</v>
      </c>
      <c r="AZ31" s="205">
        <f>SUMIF('102 e. Gregory'!$D$2:$EE$2,'Proforma Summary'!AZ$4,'102 e. Gregory'!$D31:$EE31)</f>
        <v>-2238.037386</v>
      </c>
    </row>
    <row r="32" ht="15.75" customHeight="1">
      <c r="A32" s="35"/>
      <c r="B32" s="200" t="str">
        <f>'1103 s. Euclid'!C32</f>
        <v>Alarm Services</v>
      </c>
      <c r="C32" s="66"/>
      <c r="D32" s="50">
        <f>SUMIF('1103 s. Euclid'!$D$2:$EE$2,'Proforma Summary'!D$4,'1103 s. Euclid'!$D32:$EE32)</f>
        <v>-1735.55</v>
      </c>
      <c r="E32" s="50">
        <f>SUMIF('1103 s. Euclid'!$D$2:$EE$2,'Proforma Summary'!E$4,'1103 s. Euclid'!$D32:$EE32)</f>
        <v>-1787.6165</v>
      </c>
      <c r="F32" s="50">
        <f>SUMIF('1103 s. Euclid'!$D$2:$EE$2,'Proforma Summary'!F$4,'1103 s. Euclid'!$D32:$EE32)</f>
        <v>-1841.244995</v>
      </c>
      <c r="G32" s="50">
        <f>SUMIF('1103 s. Euclid'!$D$2:$EE$2,'Proforma Summary'!G$4,'1103 s. Euclid'!$D32:$EE32)</f>
        <v>-1896.482345</v>
      </c>
      <c r="H32" s="50">
        <f>SUMIF('1103 s. Euclid'!$D$2:$EE$2,'Proforma Summary'!H$4,'1103 s. Euclid'!$D32:$EE32)</f>
        <v>-1953.376815</v>
      </c>
      <c r="I32" s="50">
        <f>SUMIF('1103 s. Euclid'!$D$2:$EE$2,'Proforma Summary'!I$4,'1103 s. Euclid'!$D32:$EE32)</f>
        <v>-2011.97812</v>
      </c>
      <c r="J32" s="50">
        <f>SUMIF('1103 s. Euclid'!$D$2:$EE$2,'Proforma Summary'!J$4,'1103 s. Euclid'!$D32:$EE32)</f>
        <v>-2072.337463</v>
      </c>
      <c r="K32" s="50">
        <f>SUMIF('1103 s. Euclid'!$D$2:$EE$2,'Proforma Summary'!K$4,'1103 s. Euclid'!$D32:$EE32)</f>
        <v>-2134.507587</v>
      </c>
      <c r="L32" s="50">
        <f>SUMIF('1103 s. Euclid'!$D$2:$EE$2,'Proforma Summary'!L$4,'1103 s. Euclid'!$D32:$EE32)</f>
        <v>-2198.542815</v>
      </c>
      <c r="M32" s="205">
        <f>SUMIF('1103 s. Euclid'!$D$2:$EE$2,'Proforma Summary'!M$4,'1103 s. Euclid'!$D32:$EE32)</f>
        <v>-2264.499099</v>
      </c>
      <c r="N32" s="35"/>
      <c r="O32" s="200" t="str">
        <f>'308 e. Armory'!C32</f>
        <v>Alarm Services</v>
      </c>
      <c r="P32" s="66"/>
      <c r="Q32" s="50">
        <f>SUMIF('308 e. Armory'!$D$2:$EE$2,'Proforma Summary'!Q$4,'308 e. Armory'!$D32:$EE33)</f>
        <v>-1581.05</v>
      </c>
      <c r="R32" s="50">
        <f>SUMIF('308 e. Armory'!$D$2:$EE$2,'Proforma Summary'!R$4,'308 e. Armory'!$D32:$EE33)</f>
        <v>-1628.4815</v>
      </c>
      <c r="S32" s="50">
        <f>SUMIF('308 e. Armory'!$D$2:$EE$2,'Proforma Summary'!S$4,'308 e. Armory'!$D32:$EE33)</f>
        <v>-1677.335945</v>
      </c>
      <c r="T32" s="50">
        <f>SUMIF('308 e. Armory'!$D$2:$EE$2,'Proforma Summary'!T$4,'308 e. Armory'!$D32:$EE33)</f>
        <v>-1727.656023</v>
      </c>
      <c r="U32" s="50">
        <f>SUMIF('308 e. Armory'!$D$2:$EE$2,'Proforma Summary'!U$4,'308 e. Armory'!$D32:$EE33)</f>
        <v>-1779.485704</v>
      </c>
      <c r="V32" s="50">
        <f>SUMIF('308 e. Armory'!$D$2:$EE$2,'Proforma Summary'!V$4,'308 e. Armory'!$D32:$EE33)</f>
        <v>-1832.870275</v>
      </c>
      <c r="W32" s="50">
        <f>SUMIF('308 e. Armory'!$D$2:$EE$2,'Proforma Summary'!W$4,'308 e. Armory'!$D32:$EE33)</f>
        <v>-1887.856383</v>
      </c>
      <c r="X32" s="50">
        <f>SUMIF('308 e. Armory'!$D$2:$EE$2,'Proforma Summary'!X$4,'308 e. Armory'!$D32:$EE33)</f>
        <v>-1944.492075</v>
      </c>
      <c r="Y32" s="50">
        <f>SUMIF('308 e. Armory'!$D$2:$EE$2,'Proforma Summary'!Y$4,'308 e. Armory'!$D32:$EE33)</f>
        <v>-2002.826837</v>
      </c>
      <c r="Z32" s="205">
        <f>SUMIF('308 e. Armory'!$D$2:$EE$2,'Proforma Summary'!Z$4,'308 e. Armory'!$D32:$EE33)</f>
        <v>-2062.911642</v>
      </c>
      <c r="AA32" s="35"/>
      <c r="AB32" s="200" t="str">
        <f t="shared" si="7"/>
        <v>Alarm Services</v>
      </c>
      <c r="AC32" s="66"/>
      <c r="AD32" s="50">
        <f>SUMIF('401 e. Chalmers'!$D$2:$EE$2,'Proforma Summary'!AD$4,'401 e. Chalmers'!$D32:$EE32)</f>
        <v>-1735.55</v>
      </c>
      <c r="AE32" s="50">
        <f>SUMIF('401 e. Chalmers'!$D$2:$EE$2,'Proforma Summary'!AE$4,'401 e. Chalmers'!$D32:$EE32)</f>
        <v>-1787.6165</v>
      </c>
      <c r="AF32" s="50">
        <f>SUMIF('401 e. Chalmers'!$D$2:$EE$2,'Proforma Summary'!AF$4,'401 e. Chalmers'!$D32:$EE32)</f>
        <v>-1841.244995</v>
      </c>
      <c r="AG32" s="50">
        <f>SUMIF('401 e. Chalmers'!$D$2:$EE$2,'Proforma Summary'!AG$4,'401 e. Chalmers'!$D32:$EE32)</f>
        <v>-1896.482345</v>
      </c>
      <c r="AH32" s="50">
        <f>SUMIF('401 e. Chalmers'!$D$2:$EE$2,'Proforma Summary'!AH$4,'401 e. Chalmers'!$D32:$EE32)</f>
        <v>-1953.376815</v>
      </c>
      <c r="AI32" s="50">
        <f>SUMIF('401 e. Chalmers'!$D$2:$EE$2,'Proforma Summary'!AI$4,'401 e. Chalmers'!$D32:$EE32)</f>
        <v>-2011.97812</v>
      </c>
      <c r="AJ32" s="50">
        <f>SUMIF('401 e. Chalmers'!$D$2:$EE$2,'Proforma Summary'!AJ$4,'401 e. Chalmers'!$D32:$EE32)</f>
        <v>-2072.337463</v>
      </c>
      <c r="AK32" s="50">
        <f>SUMIF('401 e. Chalmers'!$D$2:$EE$2,'Proforma Summary'!AK$4,'401 e. Chalmers'!$D32:$EE32)</f>
        <v>-2134.507587</v>
      </c>
      <c r="AL32" s="50">
        <f>SUMIF('401 e. Chalmers'!$D$2:$EE$2,'Proforma Summary'!AL$4,'401 e. Chalmers'!$D32:$EE32)</f>
        <v>-2198.542815</v>
      </c>
      <c r="AM32" s="205">
        <f>SUMIF('401 e. Chalmers'!$D$2:$EE$2,'Proforma Summary'!AM$4,'401 e. Chalmers'!$D32:$EE32)</f>
        <v>-2264.499099</v>
      </c>
      <c r="AN32" s="35"/>
      <c r="AO32" s="200" t="str">
        <f t="shared" si="8"/>
        <v>Alarm Services</v>
      </c>
      <c r="AP32" s="66"/>
      <c r="AQ32" s="50">
        <f>SUMIF('102 e. Gregory'!$D$2:$EE$2,'Proforma Summary'!AQ$4,'102 e. Gregory'!$D32:$EE32)</f>
        <v>-2589.5024</v>
      </c>
      <c r="AR32" s="50">
        <f>SUMIF('102 e. Gregory'!$D$2:$EE$2,'Proforma Summary'!AR$4,'102 e. Gregory'!$D32:$EE32)</f>
        <v>-2667.187472</v>
      </c>
      <c r="AS32" s="50">
        <f>SUMIF('102 e. Gregory'!$D$2:$EE$2,'Proforma Summary'!AS$4,'102 e. Gregory'!$D32:$EE32)</f>
        <v>-2747.203096</v>
      </c>
      <c r="AT32" s="50">
        <f>SUMIF('102 e. Gregory'!$D$2:$EE$2,'Proforma Summary'!AT$4,'102 e. Gregory'!$D32:$EE32)</f>
        <v>-2829.619189</v>
      </c>
      <c r="AU32" s="50">
        <f>SUMIF('102 e. Gregory'!$D$2:$EE$2,'Proforma Summary'!AU$4,'102 e. Gregory'!$D32:$EE32)</f>
        <v>-2914.507765</v>
      </c>
      <c r="AV32" s="50">
        <f>SUMIF('102 e. Gregory'!$D$2:$EE$2,'Proforma Summary'!AV$4,'102 e. Gregory'!$D32:$EE32)</f>
        <v>-3001.942998</v>
      </c>
      <c r="AW32" s="50">
        <f>SUMIF('102 e. Gregory'!$D$2:$EE$2,'Proforma Summary'!AW$4,'102 e. Gregory'!$D32:$EE32)</f>
        <v>-3092.001288</v>
      </c>
      <c r="AX32" s="50">
        <f>SUMIF('102 e. Gregory'!$D$2:$EE$2,'Proforma Summary'!AX$4,'102 e. Gregory'!$D32:$EE32)</f>
        <v>-3184.761326</v>
      </c>
      <c r="AY32" s="50">
        <f>SUMIF('102 e. Gregory'!$D$2:$EE$2,'Proforma Summary'!AY$4,'102 e. Gregory'!$D32:$EE32)</f>
        <v>-3280.304166</v>
      </c>
      <c r="AZ32" s="205">
        <f>SUMIF('102 e. Gregory'!$D$2:$EE$2,'Proforma Summary'!AZ$4,'102 e. Gregory'!$D32:$EE32)</f>
        <v>-3378.713291</v>
      </c>
    </row>
    <row r="33" ht="15.75" customHeight="1">
      <c r="A33" s="35"/>
      <c r="B33" s="200" t="str">
        <f>'1103 s. Euclid'!C33</f>
        <v>Tax</v>
      </c>
      <c r="C33" s="1"/>
      <c r="D33" s="50">
        <f>SUMIF('1103 s. Euclid'!$D$2:$EE$2,'Proforma Summary'!D$4,'1103 s. Euclid'!$D33:$EE33)</f>
        <v>-78885.11</v>
      </c>
      <c r="E33" s="50">
        <f>SUMIF('1103 s. Euclid'!$D$2:$EE$2,'Proforma Summary'!E$4,'1103 s. Euclid'!$D33:$EE33)</f>
        <v>-81251.6633</v>
      </c>
      <c r="F33" s="50">
        <f>SUMIF('1103 s. Euclid'!$D$2:$EE$2,'Proforma Summary'!F$4,'1103 s. Euclid'!$D33:$EE33)</f>
        <v>-83689.2132</v>
      </c>
      <c r="G33" s="50">
        <f>SUMIF('1103 s. Euclid'!$D$2:$EE$2,'Proforma Summary'!G$4,'1103 s. Euclid'!$D33:$EE33)</f>
        <v>-86199.88959</v>
      </c>
      <c r="H33" s="50">
        <f>SUMIF('1103 s. Euclid'!$D$2:$EE$2,'Proforma Summary'!H$4,'1103 s. Euclid'!$D33:$EE33)</f>
        <v>-88785.88628</v>
      </c>
      <c r="I33" s="50">
        <f>SUMIF('1103 s. Euclid'!$D$2:$EE$2,'Proforma Summary'!I$4,'1103 s. Euclid'!$D33:$EE33)</f>
        <v>-91449.46287</v>
      </c>
      <c r="J33" s="50">
        <f>SUMIF('1103 s. Euclid'!$D$2:$EE$2,'Proforma Summary'!J$4,'1103 s. Euclid'!$D33:$EE33)</f>
        <v>-94192.94676</v>
      </c>
      <c r="K33" s="50">
        <f>SUMIF('1103 s. Euclid'!$D$2:$EE$2,'Proforma Summary'!K$4,'1103 s. Euclid'!$D33:$EE33)</f>
        <v>-97018.73516</v>
      </c>
      <c r="L33" s="50">
        <f>SUMIF('1103 s. Euclid'!$D$2:$EE$2,'Proforma Summary'!L$4,'1103 s. Euclid'!$D33:$EE33)</f>
        <v>-99929.29721</v>
      </c>
      <c r="M33" s="205">
        <f>SUMIF('1103 s. Euclid'!$D$2:$EE$2,'Proforma Summary'!M$4,'1103 s. Euclid'!$D33:$EE33)</f>
        <v>-102927.1761</v>
      </c>
      <c r="N33" s="35"/>
      <c r="O33" s="200" t="str">
        <f>'308 e. Armory'!C33</f>
        <v>Tax</v>
      </c>
      <c r="P33" s="1"/>
      <c r="Q33" s="50">
        <f>SUMIF('308 e. Armory'!$D$2:$EE$2,'Proforma Summary'!Q$4,'308 e. Armory'!$D33:$EE34)</f>
        <v>-120057.63</v>
      </c>
      <c r="R33" s="50">
        <f>SUMIF('308 e. Armory'!$D$2:$EE$2,'Proforma Summary'!R$4,'308 e. Armory'!$D33:$EE34)</f>
        <v>-123659.3589</v>
      </c>
      <c r="S33" s="50">
        <f>SUMIF('308 e. Armory'!$D$2:$EE$2,'Proforma Summary'!S$4,'308 e. Armory'!$D33:$EE34)</f>
        <v>-127369.1397</v>
      </c>
      <c r="T33" s="50">
        <f>SUMIF('308 e. Armory'!$D$2:$EE$2,'Proforma Summary'!T$4,'308 e. Armory'!$D33:$EE34)</f>
        <v>-131190.2139</v>
      </c>
      <c r="U33" s="50">
        <f>SUMIF('308 e. Armory'!$D$2:$EE$2,'Proforma Summary'!U$4,'308 e. Armory'!$D33:$EE34)</f>
        <v>-135125.9203</v>
      </c>
      <c r="V33" s="50">
        <f>SUMIF('308 e. Armory'!$D$2:$EE$2,'Proforma Summary'!V$4,'308 e. Armory'!$D33:$EE34)</f>
        <v>-139179.6979</v>
      </c>
      <c r="W33" s="50">
        <f>SUMIF('308 e. Armory'!$D$2:$EE$2,'Proforma Summary'!W$4,'308 e. Armory'!$D33:$EE34)</f>
        <v>-143355.0888</v>
      </c>
      <c r="X33" s="50">
        <f>SUMIF('308 e. Armory'!$D$2:$EE$2,'Proforma Summary'!X$4,'308 e. Armory'!$D33:$EE34)</f>
        <v>-147655.7415</v>
      </c>
      <c r="Y33" s="50">
        <f>SUMIF('308 e. Armory'!$D$2:$EE$2,'Proforma Summary'!Y$4,'308 e. Armory'!$D33:$EE34)</f>
        <v>-152085.4137</v>
      </c>
      <c r="Z33" s="205">
        <f>SUMIF('308 e. Armory'!$D$2:$EE$2,'Proforma Summary'!Z$4,'308 e. Armory'!$D33:$EE34)</f>
        <v>-156647.9761</v>
      </c>
      <c r="AA33" s="35"/>
      <c r="AB33" s="200" t="str">
        <f t="shared" si="7"/>
        <v>Tax</v>
      </c>
      <c r="AC33" s="1"/>
      <c r="AD33" s="50">
        <f>SUMIF('401 e. Chalmers'!$D$2:$EE$2,'Proforma Summary'!AD$4,'401 e. Chalmers'!$D33:$EE33)</f>
        <v>-116430.8894</v>
      </c>
      <c r="AE33" s="50">
        <f>SUMIF('401 e. Chalmers'!$D$2:$EE$2,'Proforma Summary'!AE$4,'401 e. Chalmers'!$D33:$EE33)</f>
        <v>-119923.816</v>
      </c>
      <c r="AF33" s="50">
        <f>SUMIF('401 e. Chalmers'!$D$2:$EE$2,'Proforma Summary'!AF$4,'401 e. Chalmers'!$D33:$EE33)</f>
        <v>-123521.5305</v>
      </c>
      <c r="AG33" s="50">
        <f>SUMIF('401 e. Chalmers'!$D$2:$EE$2,'Proforma Summary'!AG$4,'401 e. Chalmers'!$D33:$EE33)</f>
        <v>-127227.1764</v>
      </c>
      <c r="AH33" s="50">
        <f>SUMIF('401 e. Chalmers'!$D$2:$EE$2,'Proforma Summary'!AH$4,'401 e. Chalmers'!$D33:$EE33)</f>
        <v>-131043.9917</v>
      </c>
      <c r="AI33" s="50">
        <f>SUMIF('401 e. Chalmers'!$D$2:$EE$2,'Proforma Summary'!AI$4,'401 e. Chalmers'!$D33:$EE33)</f>
        <v>-134975.3115</v>
      </c>
      <c r="AJ33" s="50">
        <f>SUMIF('401 e. Chalmers'!$D$2:$EE$2,'Proforma Summary'!AJ$4,'401 e. Chalmers'!$D33:$EE33)</f>
        <v>-139024.5708</v>
      </c>
      <c r="AK33" s="50">
        <f>SUMIF('401 e. Chalmers'!$D$2:$EE$2,'Proforma Summary'!AK$4,'401 e. Chalmers'!$D33:$EE33)</f>
        <v>-143195.3079</v>
      </c>
      <c r="AL33" s="50">
        <f>SUMIF('401 e. Chalmers'!$D$2:$EE$2,'Proforma Summary'!AL$4,'401 e. Chalmers'!$D33:$EE33)</f>
        <v>-147491.1672</v>
      </c>
      <c r="AM33" s="205">
        <f>SUMIF('401 e. Chalmers'!$D$2:$EE$2,'Proforma Summary'!AM$4,'401 e. Chalmers'!$D33:$EE33)</f>
        <v>-151915.9022</v>
      </c>
      <c r="AN33" s="35"/>
      <c r="AO33" s="200" t="str">
        <f t="shared" si="8"/>
        <v>Tax</v>
      </c>
      <c r="AP33" s="1"/>
      <c r="AQ33" s="50">
        <f>SUMIF('102 e. Gregory'!$D$2:$EE$2,'Proforma Summary'!AQ$4,'102 e. Gregory'!$D33:$EE33)</f>
        <v>-76023.55</v>
      </c>
      <c r="AR33" s="50">
        <f>SUMIF('102 e. Gregory'!$D$2:$EE$2,'Proforma Summary'!AR$4,'102 e. Gregory'!$D33:$EE33)</f>
        <v>-78304.2565</v>
      </c>
      <c r="AS33" s="50">
        <f>SUMIF('102 e. Gregory'!$D$2:$EE$2,'Proforma Summary'!AS$4,'102 e. Gregory'!$D33:$EE33)</f>
        <v>-80653.3842</v>
      </c>
      <c r="AT33" s="50">
        <f>SUMIF('102 e. Gregory'!$D$2:$EE$2,'Proforma Summary'!AT$4,'102 e. Gregory'!$D33:$EE33)</f>
        <v>-83072.98572</v>
      </c>
      <c r="AU33" s="50">
        <f>SUMIF('102 e. Gregory'!$D$2:$EE$2,'Proforma Summary'!AU$4,'102 e. Gregory'!$D33:$EE33)</f>
        <v>-85565.17529</v>
      </c>
      <c r="AV33" s="50">
        <f>SUMIF('102 e. Gregory'!$D$2:$EE$2,'Proforma Summary'!AV$4,'102 e. Gregory'!$D33:$EE33)</f>
        <v>-88132.13055</v>
      </c>
      <c r="AW33" s="50">
        <f>SUMIF('102 e. Gregory'!$D$2:$EE$2,'Proforma Summary'!AW$4,'102 e. Gregory'!$D33:$EE33)</f>
        <v>-90776.09447</v>
      </c>
      <c r="AX33" s="50">
        <f>SUMIF('102 e. Gregory'!$D$2:$EE$2,'Proforma Summary'!AX$4,'102 e. Gregory'!$D33:$EE33)</f>
        <v>-93499.3773</v>
      </c>
      <c r="AY33" s="50">
        <f>SUMIF('102 e. Gregory'!$D$2:$EE$2,'Proforma Summary'!AY$4,'102 e. Gregory'!$D33:$EE33)</f>
        <v>-96304.35862</v>
      </c>
      <c r="AZ33" s="205">
        <f>SUMIF('102 e. Gregory'!$D$2:$EE$2,'Proforma Summary'!AZ$4,'102 e. Gregory'!$D33:$EE33)</f>
        <v>-99193.48938</v>
      </c>
    </row>
    <row r="34" ht="15.75" customHeight="1">
      <c r="A34" s="35"/>
      <c r="B34" s="200" t="str">
        <f>'1103 s. Euclid'!C34</f>
        <v>Insurance</v>
      </c>
      <c r="C34" s="1"/>
      <c r="D34" s="50">
        <f>SUMIF('1103 s. Euclid'!$D$2:$EE$2,'Proforma Summary'!D$4,'1103 s. Euclid'!$D34:$EE34)</f>
        <v>-13075.9942</v>
      </c>
      <c r="E34" s="50">
        <f>SUMIF('1103 s. Euclid'!$D$2:$EE$2,'Proforma Summary'!E$4,'1103 s. Euclid'!$D34:$EE34)</f>
        <v>-13468.27403</v>
      </c>
      <c r="F34" s="50">
        <f>SUMIF('1103 s. Euclid'!$D$2:$EE$2,'Proforma Summary'!F$4,'1103 s. Euclid'!$D34:$EE34)</f>
        <v>-13872.32225</v>
      </c>
      <c r="G34" s="50">
        <f>SUMIF('1103 s. Euclid'!$D$2:$EE$2,'Proforma Summary'!G$4,'1103 s. Euclid'!$D34:$EE34)</f>
        <v>-14288.49191</v>
      </c>
      <c r="H34" s="50">
        <f>SUMIF('1103 s. Euclid'!$D$2:$EE$2,'Proforma Summary'!H$4,'1103 s. Euclid'!$D34:$EE34)</f>
        <v>-14717.14667</v>
      </c>
      <c r="I34" s="50">
        <f>SUMIF('1103 s. Euclid'!$D$2:$EE$2,'Proforma Summary'!I$4,'1103 s. Euclid'!$D34:$EE34)</f>
        <v>-15158.66107</v>
      </c>
      <c r="J34" s="50">
        <f>SUMIF('1103 s. Euclid'!$D$2:$EE$2,'Proforma Summary'!J$4,'1103 s. Euclid'!$D34:$EE34)</f>
        <v>-15613.4209</v>
      </c>
      <c r="K34" s="50">
        <f>SUMIF('1103 s. Euclid'!$D$2:$EE$2,'Proforma Summary'!K$4,'1103 s. Euclid'!$D34:$EE34)</f>
        <v>-16081.82353</v>
      </c>
      <c r="L34" s="50">
        <f>SUMIF('1103 s. Euclid'!$D$2:$EE$2,'Proforma Summary'!L$4,'1103 s. Euclid'!$D34:$EE34)</f>
        <v>-16564.27824</v>
      </c>
      <c r="M34" s="205">
        <f>SUMIF('1103 s. Euclid'!$D$2:$EE$2,'Proforma Summary'!M$4,'1103 s. Euclid'!$D34:$EE34)</f>
        <v>-17061.20658</v>
      </c>
      <c r="N34" s="35"/>
      <c r="O34" s="200" t="str">
        <f>'308 e. Armory'!C34</f>
        <v>Insurance</v>
      </c>
      <c r="P34" s="1"/>
      <c r="Q34" s="50">
        <f>SUMIF('308 e. Armory'!$D$2:$EE$2,'Proforma Summary'!Q$4,'308 e. Armory'!$D34:$EE35)</f>
        <v>-20032.6039</v>
      </c>
      <c r="R34" s="50">
        <f>SUMIF('308 e. Armory'!$D$2:$EE$2,'Proforma Summary'!R$4,'308 e. Armory'!$D34:$EE35)</f>
        <v>-20633.58202</v>
      </c>
      <c r="S34" s="50">
        <f>SUMIF('308 e. Armory'!$D$2:$EE$2,'Proforma Summary'!S$4,'308 e. Armory'!$D34:$EE35)</f>
        <v>-21252.58948</v>
      </c>
      <c r="T34" s="50">
        <f>SUMIF('308 e. Armory'!$D$2:$EE$2,'Proforma Summary'!T$4,'308 e. Armory'!$D34:$EE35)</f>
        <v>-21890.16716</v>
      </c>
      <c r="U34" s="50">
        <f>SUMIF('308 e. Armory'!$D$2:$EE$2,'Proforma Summary'!U$4,'308 e. Armory'!$D34:$EE35)</f>
        <v>-22546.87218</v>
      </c>
      <c r="V34" s="50">
        <f>SUMIF('308 e. Armory'!$D$2:$EE$2,'Proforma Summary'!V$4,'308 e. Armory'!$D34:$EE35)</f>
        <v>-23223.27834</v>
      </c>
      <c r="W34" s="50">
        <f>SUMIF('308 e. Armory'!$D$2:$EE$2,'Proforma Summary'!W$4,'308 e. Armory'!$D34:$EE35)</f>
        <v>-23919.97669</v>
      </c>
      <c r="X34" s="50">
        <f>SUMIF('308 e. Armory'!$D$2:$EE$2,'Proforma Summary'!X$4,'308 e. Armory'!$D34:$EE35)</f>
        <v>-24637.57599</v>
      </c>
      <c r="Y34" s="50">
        <f>SUMIF('308 e. Armory'!$D$2:$EE$2,'Proforma Summary'!Y$4,'308 e. Armory'!$D34:$EE35)</f>
        <v>-25376.70327</v>
      </c>
      <c r="Z34" s="205">
        <f>SUMIF('308 e. Armory'!$D$2:$EE$2,'Proforma Summary'!Z$4,'308 e. Armory'!$D34:$EE35)</f>
        <v>-26138.00437</v>
      </c>
      <c r="AA34" s="35"/>
      <c r="AB34" s="200" t="str">
        <f t="shared" si="7"/>
        <v>Insurance</v>
      </c>
      <c r="AC34" s="1"/>
      <c r="AD34" s="50">
        <f>SUMIF('401 e. Chalmers'!$D$2:$EE$2,'Proforma Summary'!AD$4,'401 e. Chalmers'!$D34:$EE34)</f>
        <v>-36999.66</v>
      </c>
      <c r="AE34" s="50">
        <f>SUMIF('401 e. Chalmers'!$D$2:$EE$2,'Proforma Summary'!AE$4,'401 e. Chalmers'!$D34:$EE34)</f>
        <v>-38109.6498</v>
      </c>
      <c r="AF34" s="50">
        <f>SUMIF('401 e. Chalmers'!$D$2:$EE$2,'Proforma Summary'!AF$4,'401 e. Chalmers'!$D34:$EE34)</f>
        <v>-39252.93929</v>
      </c>
      <c r="AG34" s="50">
        <f>SUMIF('401 e. Chalmers'!$D$2:$EE$2,'Proforma Summary'!AG$4,'401 e. Chalmers'!$D34:$EE34)</f>
        <v>-40430.52747</v>
      </c>
      <c r="AH34" s="50">
        <f>SUMIF('401 e. Chalmers'!$D$2:$EE$2,'Proforma Summary'!AH$4,'401 e. Chalmers'!$D34:$EE34)</f>
        <v>-41643.4433</v>
      </c>
      <c r="AI34" s="50">
        <f>SUMIF('401 e. Chalmers'!$D$2:$EE$2,'Proforma Summary'!AI$4,'401 e. Chalmers'!$D34:$EE34)</f>
        <v>-42892.7466</v>
      </c>
      <c r="AJ34" s="50">
        <f>SUMIF('401 e. Chalmers'!$D$2:$EE$2,'Proforma Summary'!AJ$4,'401 e. Chalmers'!$D34:$EE34)</f>
        <v>-44179.52899</v>
      </c>
      <c r="AK34" s="50">
        <f>SUMIF('401 e. Chalmers'!$D$2:$EE$2,'Proforma Summary'!AK$4,'401 e. Chalmers'!$D34:$EE34)</f>
        <v>-45504.91486</v>
      </c>
      <c r="AL34" s="50">
        <f>SUMIF('401 e. Chalmers'!$D$2:$EE$2,'Proforma Summary'!AL$4,'401 e. Chalmers'!$D34:$EE34)</f>
        <v>-46870.06231</v>
      </c>
      <c r="AM34" s="205">
        <f>SUMIF('401 e. Chalmers'!$D$2:$EE$2,'Proforma Summary'!AM$4,'401 e. Chalmers'!$D34:$EE34)</f>
        <v>-48276.16418</v>
      </c>
      <c r="AN34" s="35"/>
      <c r="AO34" s="200" t="str">
        <f t="shared" si="8"/>
        <v>Insurance</v>
      </c>
      <c r="AP34" s="1"/>
      <c r="AQ34" s="50">
        <f>SUMIF('102 e. Gregory'!$D$2:$EE$2,'Proforma Summary'!AQ$4,'102 e. Gregory'!$D34:$EE34)</f>
        <v>-12455.8415</v>
      </c>
      <c r="AR34" s="50">
        <f>SUMIF('102 e. Gregory'!$D$2:$EE$2,'Proforma Summary'!AR$4,'102 e. Gregory'!$D34:$EE34)</f>
        <v>-12829.51675</v>
      </c>
      <c r="AS34" s="50">
        <f>SUMIF('102 e. Gregory'!$D$2:$EE$2,'Proforma Summary'!AS$4,'102 e. Gregory'!$D34:$EE34)</f>
        <v>-13214.40225</v>
      </c>
      <c r="AT34" s="50">
        <f>SUMIF('102 e. Gregory'!$D$2:$EE$2,'Proforma Summary'!AT$4,'102 e. Gregory'!$D34:$EE34)</f>
        <v>-13610.83431</v>
      </c>
      <c r="AU34" s="50">
        <f>SUMIF('102 e. Gregory'!$D$2:$EE$2,'Proforma Summary'!AU$4,'102 e. Gregory'!$D34:$EE34)</f>
        <v>-14019.15934</v>
      </c>
      <c r="AV34" s="50">
        <f>SUMIF('102 e. Gregory'!$D$2:$EE$2,'Proforma Summary'!AV$4,'102 e. Gregory'!$D34:$EE34)</f>
        <v>-14439.73412</v>
      </c>
      <c r="AW34" s="50">
        <f>SUMIF('102 e. Gregory'!$D$2:$EE$2,'Proforma Summary'!AW$4,'102 e. Gregory'!$D34:$EE34)</f>
        <v>-14872.92615</v>
      </c>
      <c r="AX34" s="50">
        <f>SUMIF('102 e. Gregory'!$D$2:$EE$2,'Proforma Summary'!AX$4,'102 e. Gregory'!$D34:$EE34)</f>
        <v>-15319.11393</v>
      </c>
      <c r="AY34" s="50">
        <f>SUMIF('102 e. Gregory'!$D$2:$EE$2,'Proforma Summary'!AY$4,'102 e. Gregory'!$D34:$EE34)</f>
        <v>-15778.68735</v>
      </c>
      <c r="AZ34" s="205">
        <f>SUMIF('102 e. Gregory'!$D$2:$EE$2,'Proforma Summary'!AZ$4,'102 e. Gregory'!$D34:$EE34)</f>
        <v>-16252.04797</v>
      </c>
    </row>
    <row r="35" ht="15.75" customHeight="1">
      <c r="A35" s="35"/>
      <c r="B35" s="200" t="str">
        <f>'1103 s. Euclid'!C35</f>
        <v>Other Expenses (Show fee, Technology fee, Permits, Marketing)</v>
      </c>
      <c r="C35" s="66"/>
      <c r="D35" s="50">
        <f>SUMIF('1103 s. Euclid'!$D$2:$EE$2,'Proforma Summary'!D$4,'1103 s. Euclid'!$D35:$EE35)</f>
        <v>-10766.59</v>
      </c>
      <c r="E35" s="50">
        <f>SUMIF('1103 s. Euclid'!$D$2:$EE$2,'Proforma Summary'!E$4,'1103 s. Euclid'!$D35:$EE35)</f>
        <v>-11089.5877</v>
      </c>
      <c r="F35" s="50">
        <f>SUMIF('1103 s. Euclid'!$D$2:$EE$2,'Proforma Summary'!F$4,'1103 s. Euclid'!$D35:$EE35)</f>
        <v>-11422.27533</v>
      </c>
      <c r="G35" s="50">
        <f>SUMIF('1103 s. Euclid'!$D$2:$EE$2,'Proforma Summary'!G$4,'1103 s. Euclid'!$D35:$EE35)</f>
        <v>-11764.94359</v>
      </c>
      <c r="H35" s="50">
        <f>SUMIF('1103 s. Euclid'!$D$2:$EE$2,'Proforma Summary'!H$4,'1103 s. Euclid'!$D35:$EE35)</f>
        <v>-12117.8919</v>
      </c>
      <c r="I35" s="50">
        <f>SUMIF('1103 s. Euclid'!$D$2:$EE$2,'Proforma Summary'!I$4,'1103 s. Euclid'!$D35:$EE35)</f>
        <v>-12481.42866</v>
      </c>
      <c r="J35" s="50">
        <f>SUMIF('1103 s. Euclid'!$D$2:$EE$2,'Proforma Summary'!J$4,'1103 s. Euclid'!$D35:$EE35)</f>
        <v>-12855.87152</v>
      </c>
      <c r="K35" s="50">
        <f>SUMIF('1103 s. Euclid'!$D$2:$EE$2,'Proforma Summary'!K$4,'1103 s. Euclid'!$D35:$EE35)</f>
        <v>-13241.54766</v>
      </c>
      <c r="L35" s="50">
        <f>SUMIF('1103 s. Euclid'!$D$2:$EE$2,'Proforma Summary'!L$4,'1103 s. Euclid'!$D35:$EE35)</f>
        <v>-13638.79409</v>
      </c>
      <c r="M35" s="205">
        <f>SUMIF('1103 s. Euclid'!$D$2:$EE$2,'Proforma Summary'!M$4,'1103 s. Euclid'!$D35:$EE35)</f>
        <v>-14047.95791</v>
      </c>
      <c r="N35" s="35"/>
      <c r="O35" s="200" t="str">
        <f>'308 e. Armory'!C35</f>
        <v>Other Expenses (Elevator, Technology fee, Professional fee)</v>
      </c>
      <c r="P35" s="66"/>
      <c r="Q35" s="50">
        <f>SUMIF('308 e. Armory'!$D$2:$EE$2,'Proforma Summary'!Q$4,'308 e. Armory'!$D35:$EE36)</f>
        <v>-6399.39</v>
      </c>
      <c r="R35" s="50">
        <f>SUMIF('308 e. Armory'!$D$2:$EE$2,'Proforma Summary'!R$4,'308 e. Armory'!$D35:$EE36)</f>
        <v>-6591.3717</v>
      </c>
      <c r="S35" s="50">
        <f>SUMIF('308 e. Armory'!$D$2:$EE$2,'Proforma Summary'!S$4,'308 e. Armory'!$D35:$EE36)</f>
        <v>-6789.112851</v>
      </c>
      <c r="T35" s="50">
        <f>SUMIF('308 e. Armory'!$D$2:$EE$2,'Proforma Summary'!T$4,'308 e. Armory'!$D35:$EE36)</f>
        <v>-6992.786237</v>
      </c>
      <c r="U35" s="50">
        <f>SUMIF('308 e. Armory'!$D$2:$EE$2,'Proforma Summary'!U$4,'308 e. Armory'!$D35:$EE36)</f>
        <v>-7202.569824</v>
      </c>
      <c r="V35" s="50">
        <f>SUMIF('308 e. Armory'!$D$2:$EE$2,'Proforma Summary'!V$4,'308 e. Armory'!$D35:$EE36)</f>
        <v>-7418.646918</v>
      </c>
      <c r="W35" s="50">
        <f>SUMIF('308 e. Armory'!$D$2:$EE$2,'Proforma Summary'!W$4,'308 e. Armory'!$D35:$EE36)</f>
        <v>-7641.206326</v>
      </c>
      <c r="X35" s="50">
        <f>SUMIF('308 e. Armory'!$D$2:$EE$2,'Proforma Summary'!X$4,'308 e. Armory'!$D35:$EE36)</f>
        <v>-7870.442516</v>
      </c>
      <c r="Y35" s="50">
        <f>SUMIF('308 e. Armory'!$D$2:$EE$2,'Proforma Summary'!Y$4,'308 e. Armory'!$D35:$EE36)</f>
        <v>-8106.555791</v>
      </c>
      <c r="Z35" s="205">
        <f>SUMIF('308 e. Armory'!$D$2:$EE$2,'Proforma Summary'!Z$4,'308 e. Armory'!$D35:$EE36)</f>
        <v>-8349.752465</v>
      </c>
      <c r="AA35" s="35"/>
      <c r="AB35" s="200" t="str">
        <f t="shared" si="7"/>
        <v>Other Expenses (Elevator, Technology fee, Professional fee)</v>
      </c>
      <c r="AC35" s="66"/>
      <c r="AD35" s="211">
        <f>SUMIF('401 e. Chalmers'!$D$2:$EE$2,'Proforma Summary'!AD$4,'401 e. Chalmers'!$D35:$EE35)</f>
        <v>-12837.92</v>
      </c>
      <c r="AE35" s="211">
        <f>SUMIF('401 e. Chalmers'!$D$2:$EE$2,'Proforma Summary'!AE$4,'401 e. Chalmers'!$D35:$EE35)</f>
        <v>-13223.0576</v>
      </c>
      <c r="AF35" s="211">
        <f>SUMIF('401 e. Chalmers'!$D$2:$EE$2,'Proforma Summary'!AF$4,'401 e. Chalmers'!$D35:$EE35)</f>
        <v>-13619.74933</v>
      </c>
      <c r="AG35" s="211">
        <f>SUMIF('401 e. Chalmers'!$D$2:$EE$2,'Proforma Summary'!AG$4,'401 e. Chalmers'!$D35:$EE35)</f>
        <v>-14028.34181</v>
      </c>
      <c r="AH35" s="211">
        <f>SUMIF('401 e. Chalmers'!$D$2:$EE$2,'Proforma Summary'!AH$4,'401 e. Chalmers'!$D35:$EE35)</f>
        <v>-14449.19206</v>
      </c>
      <c r="AI35" s="211">
        <f>SUMIF('401 e. Chalmers'!$D$2:$EE$2,'Proforma Summary'!AI$4,'401 e. Chalmers'!$D35:$EE35)</f>
        <v>-14882.66782</v>
      </c>
      <c r="AJ35" s="211">
        <f>SUMIF('401 e. Chalmers'!$D$2:$EE$2,'Proforma Summary'!AJ$4,'401 e. Chalmers'!$D35:$EE35)</f>
        <v>-15329.14786</v>
      </c>
      <c r="AK35" s="211">
        <f>SUMIF('401 e. Chalmers'!$D$2:$EE$2,'Proforma Summary'!AK$4,'401 e. Chalmers'!$D35:$EE35)</f>
        <v>-15789.02229</v>
      </c>
      <c r="AL35" s="211">
        <f>SUMIF('401 e. Chalmers'!$D$2:$EE$2,'Proforma Summary'!AL$4,'401 e. Chalmers'!$D35:$EE35)</f>
        <v>-16262.69296</v>
      </c>
      <c r="AM35" s="212">
        <f>SUMIF('401 e. Chalmers'!$D$2:$EE$2,'Proforma Summary'!AM$4,'401 e. Chalmers'!$D35:$EE35)</f>
        <v>-16750.57375</v>
      </c>
      <c r="AN35" s="35"/>
      <c r="AO35" s="200" t="str">
        <f t="shared" si="8"/>
        <v>Other Expenses (Elevator, Technology fee, Professional fee)</v>
      </c>
      <c r="AP35" s="66"/>
      <c r="AQ35" s="50">
        <f>SUMIF('102 e. Gregory'!$D$2:$EE$2,'Proforma Summary'!AQ$4,'102 e. Gregory'!$D35:$EE35)</f>
        <v>-1963.18</v>
      </c>
      <c r="AR35" s="50">
        <f>SUMIF('102 e. Gregory'!$D$2:$EE$2,'Proforma Summary'!AR$4,'102 e. Gregory'!$D35:$EE35)</f>
        <v>-2022.0754</v>
      </c>
      <c r="AS35" s="50">
        <f>SUMIF('102 e. Gregory'!$D$2:$EE$2,'Proforma Summary'!AS$4,'102 e. Gregory'!$D35:$EE35)</f>
        <v>-2082.737662</v>
      </c>
      <c r="AT35" s="50">
        <f>SUMIF('102 e. Gregory'!$D$2:$EE$2,'Proforma Summary'!AT$4,'102 e. Gregory'!$D35:$EE35)</f>
        <v>-2145.219792</v>
      </c>
      <c r="AU35" s="50">
        <f>SUMIF('102 e. Gregory'!$D$2:$EE$2,'Proforma Summary'!AU$4,'102 e. Gregory'!$D35:$EE35)</f>
        <v>-2209.576386</v>
      </c>
      <c r="AV35" s="50">
        <f>SUMIF('102 e. Gregory'!$D$2:$EE$2,'Proforma Summary'!AV$4,'102 e. Gregory'!$D35:$EE35)</f>
        <v>-2275.863677</v>
      </c>
      <c r="AW35" s="50">
        <f>SUMIF('102 e. Gregory'!$D$2:$EE$2,'Proforma Summary'!AW$4,'102 e. Gregory'!$D35:$EE35)</f>
        <v>-2344.139587</v>
      </c>
      <c r="AX35" s="50">
        <f>SUMIF('102 e. Gregory'!$D$2:$EE$2,'Proforma Summary'!AX$4,'102 e. Gregory'!$D35:$EE35)</f>
        <v>-2414.463775</v>
      </c>
      <c r="AY35" s="50">
        <f>SUMIF('102 e. Gregory'!$D$2:$EE$2,'Proforma Summary'!AY$4,'102 e. Gregory'!$D35:$EE35)</f>
        <v>-2486.897688</v>
      </c>
      <c r="AZ35" s="205">
        <f>SUMIF('102 e. Gregory'!$D$2:$EE$2,'Proforma Summary'!AZ$4,'102 e. Gregory'!$D35:$EE35)</f>
        <v>-2561.504619</v>
      </c>
    </row>
    <row r="36" ht="15.75" customHeight="1">
      <c r="A36" s="35"/>
      <c r="B36" s="206" t="str">
        <f>'1103 s. Euclid'!C36</f>
        <v>Total Operating Expenses</v>
      </c>
      <c r="C36" s="6"/>
      <c r="D36" s="207">
        <f>SUMIF('1103 s. Euclid'!$D$2:$EE$2,'Proforma Summary'!D$4,'1103 s. Euclid'!$D36:$EE36)</f>
        <v>-229575.4483</v>
      </c>
      <c r="E36" s="207">
        <f>SUMIF('1103 s. Euclid'!$D$2:$EE$2,'Proforma Summary'!E$4,'1103 s. Euclid'!$D36:$EE36)</f>
        <v>-238283.131</v>
      </c>
      <c r="F36" s="207">
        <f>SUMIF('1103 s. Euclid'!$D$2:$EE$2,'Proforma Summary'!F$4,'1103 s. Euclid'!$D36:$EE36)</f>
        <v>-245431.6249</v>
      </c>
      <c r="G36" s="207">
        <f>SUMIF('1103 s. Euclid'!$D$2:$EE$2,'Proforma Summary'!G$4,'1103 s. Euclid'!$D36:$EE36)</f>
        <v>-252794.5736</v>
      </c>
      <c r="H36" s="207">
        <f>SUMIF('1103 s. Euclid'!$D$2:$EE$2,'Proforma Summary'!H$4,'1103 s. Euclid'!$D36:$EE36)</f>
        <v>-260378.4109</v>
      </c>
      <c r="I36" s="207">
        <f>SUMIF('1103 s. Euclid'!$D$2:$EE$2,'Proforma Summary'!I$4,'1103 s. Euclid'!$D36:$EE36)</f>
        <v>-268189.7632</v>
      </c>
      <c r="J36" s="207">
        <f>SUMIF('1103 s. Euclid'!$D$2:$EE$2,'Proforma Summary'!J$4,'1103 s. Euclid'!$D36:$EE36)</f>
        <v>-276235.4561</v>
      </c>
      <c r="K36" s="207">
        <f>SUMIF('1103 s. Euclid'!$D$2:$EE$2,'Proforma Summary'!K$4,'1103 s. Euclid'!$D36:$EE36)</f>
        <v>-284522.5198</v>
      </c>
      <c r="L36" s="207">
        <f>SUMIF('1103 s. Euclid'!$D$2:$EE$2,'Proforma Summary'!L$4,'1103 s. Euclid'!$D36:$EE36)</f>
        <v>-293058.1953</v>
      </c>
      <c r="M36" s="208">
        <f>SUMIF('1103 s. Euclid'!$D$2:$EE$2,'Proforma Summary'!M$4,'1103 s. Euclid'!$D36:$EE36)</f>
        <v>-301849.9412</v>
      </c>
      <c r="N36" s="35"/>
      <c r="O36" s="206" t="str">
        <f>'308 e. Armory'!C36</f>
        <v>Total Operating Expenses</v>
      </c>
      <c r="P36" s="6"/>
      <c r="Q36" s="207">
        <f>SUMIF('308 e. Armory'!$D$2:$EE$2,'Proforma Summary'!Q$4,'308 e. Armory'!$D36:$EE37)</f>
        <v>-315489.1166</v>
      </c>
      <c r="R36" s="207">
        <f>SUMIF('308 e. Armory'!$D$2:$EE$2,'Proforma Summary'!R$4,'308 e. Armory'!$D36:$EE37)</f>
        <v>-327376.0532</v>
      </c>
      <c r="S36" s="207">
        <f>SUMIF('308 e. Armory'!$D$2:$EE$2,'Proforma Summary'!S$4,'308 e. Armory'!$D36:$EE37)</f>
        <v>-337197.3348</v>
      </c>
      <c r="T36" s="207">
        <f>SUMIF('308 e. Armory'!$D$2:$EE$2,'Proforma Summary'!T$4,'308 e. Armory'!$D36:$EE37)</f>
        <v>-347313.2548</v>
      </c>
      <c r="U36" s="207">
        <f>SUMIF('308 e. Armory'!$D$2:$EE$2,'Proforma Summary'!U$4,'308 e. Armory'!$D36:$EE37)</f>
        <v>-357732.6525</v>
      </c>
      <c r="V36" s="207">
        <f>SUMIF('308 e. Armory'!$D$2:$EE$2,'Proforma Summary'!V$4,'308 e. Armory'!$D36:$EE37)</f>
        <v>-368464.632</v>
      </c>
      <c r="W36" s="207">
        <f>SUMIF('308 e. Armory'!$D$2:$EE$2,'Proforma Summary'!W$4,'308 e. Armory'!$D36:$EE37)</f>
        <v>-379518.571</v>
      </c>
      <c r="X36" s="207">
        <f>SUMIF('308 e. Armory'!$D$2:$EE$2,'Proforma Summary'!X$4,'308 e. Armory'!$D36:$EE37)</f>
        <v>-390904.1281</v>
      </c>
      <c r="Y36" s="207">
        <f>SUMIF('308 e. Armory'!$D$2:$EE$2,'Proforma Summary'!Y$4,'308 e. Armory'!$D36:$EE37)</f>
        <v>-402631.252</v>
      </c>
      <c r="Z36" s="208">
        <f>SUMIF('308 e. Armory'!$D$2:$EE$2,'Proforma Summary'!Z$4,'308 e. Armory'!$D36:$EE37)</f>
        <v>-414710.1895</v>
      </c>
      <c r="AA36" s="35"/>
      <c r="AB36" s="206" t="str">
        <f t="shared" si="7"/>
        <v>Total Operating Expenses</v>
      </c>
      <c r="AC36" s="6"/>
      <c r="AD36" s="50">
        <f>SUMIF('401 e. Chalmers'!$D$2:$EE$2,'Proforma Summary'!AD$4,'401 e. Chalmers'!$D36:$EE36)</f>
        <v>-439191.3344</v>
      </c>
      <c r="AE36" s="50">
        <f>SUMIF('401 e. Chalmers'!$D$2:$EE$2,'Proforma Summary'!AE$4,'401 e. Chalmers'!$D36:$EE36)</f>
        <v>-455538.6904</v>
      </c>
      <c r="AF36" s="50">
        <f>SUMIF('401 e. Chalmers'!$D$2:$EE$2,'Proforma Summary'!AF$4,'401 e. Chalmers'!$D36:$EE36)</f>
        <v>-469204.8511</v>
      </c>
      <c r="AG36" s="50">
        <f>SUMIF('401 e. Chalmers'!$D$2:$EE$2,'Proforma Summary'!AG$4,'401 e. Chalmers'!$D36:$EE36)</f>
        <v>-483280.9966</v>
      </c>
      <c r="AH36" s="50">
        <f>SUMIF('401 e. Chalmers'!$D$2:$EE$2,'Proforma Summary'!AH$4,'401 e. Chalmers'!$D36:$EE36)</f>
        <v>-497779.4265</v>
      </c>
      <c r="AI36" s="50">
        <f>SUMIF('401 e. Chalmers'!$D$2:$EE$2,'Proforma Summary'!AI$4,'401 e. Chalmers'!$D36:$EE36)</f>
        <v>-512712.8093</v>
      </c>
      <c r="AJ36" s="50">
        <f>SUMIF('401 e. Chalmers'!$D$2:$EE$2,'Proforma Summary'!AJ$4,'401 e. Chalmers'!$D36:$EE36)</f>
        <v>-528094.1936</v>
      </c>
      <c r="AK36" s="50">
        <f>SUMIF('401 e. Chalmers'!$D$2:$EE$2,'Proforma Summary'!AK$4,'401 e. Chalmers'!$D36:$EE36)</f>
        <v>-543937.0194</v>
      </c>
      <c r="AL36" s="50">
        <f>SUMIF('401 e. Chalmers'!$D$2:$EE$2,'Proforma Summary'!AL$4,'401 e. Chalmers'!$D36:$EE36)</f>
        <v>-560255.13</v>
      </c>
      <c r="AM36" s="205">
        <f>SUMIF('401 e. Chalmers'!$D$2:$EE$2,'Proforma Summary'!AM$4,'401 e. Chalmers'!$D36:$EE36)</f>
        <v>-571290.8651</v>
      </c>
      <c r="AN36" s="35"/>
      <c r="AO36" s="206" t="str">
        <f t="shared" si="8"/>
        <v>Total Operating Expenses</v>
      </c>
      <c r="AP36" s="6"/>
      <c r="AQ36" s="207">
        <f>SUMIF('102 e. Gregory'!$D$2:$EE$2,'Proforma Summary'!AQ$4,'102 e. Gregory'!$D36:$EE36)</f>
        <v>-218461.8184</v>
      </c>
      <c r="AR36" s="207">
        <f>SUMIF('102 e. Gregory'!$D$2:$EE$2,'Proforma Summary'!AR$4,'102 e. Gregory'!$D36:$EE36)</f>
        <v>-227344.3067</v>
      </c>
      <c r="AS36" s="207">
        <f>SUMIF('102 e. Gregory'!$D$2:$EE$2,'Proforma Summary'!AS$4,'102 e. Gregory'!$D36:$EE36)</f>
        <v>-234164.6359</v>
      </c>
      <c r="AT36" s="207">
        <f>SUMIF('102 e. Gregory'!$D$2:$EE$2,'Proforma Summary'!AT$4,'102 e. Gregory'!$D36:$EE36)</f>
        <v>-241189.575</v>
      </c>
      <c r="AU36" s="207">
        <f>SUMIF('102 e. Gregory'!$D$2:$EE$2,'Proforma Summary'!AU$4,'102 e. Gregory'!$D36:$EE36)</f>
        <v>-248425.2622</v>
      </c>
      <c r="AV36" s="207">
        <f>SUMIF('102 e. Gregory'!$D$2:$EE$2,'Proforma Summary'!AV$4,'102 e. Gregory'!$D36:$EE36)</f>
        <v>-255878.0201</v>
      </c>
      <c r="AW36" s="207">
        <f>SUMIF('102 e. Gregory'!$D$2:$EE$2,'Proforma Summary'!AW$4,'102 e. Gregory'!$D36:$EE36)</f>
        <v>-263554.3607</v>
      </c>
      <c r="AX36" s="207">
        <f>SUMIF('102 e. Gregory'!$D$2:$EE$2,'Proforma Summary'!AX$4,'102 e. Gregory'!$D36:$EE36)</f>
        <v>-271460.9915</v>
      </c>
      <c r="AY36" s="207">
        <f>SUMIF('102 e. Gregory'!$D$2:$EE$2,'Proforma Summary'!AY$4,'102 e. Gregory'!$D36:$EE36)</f>
        <v>-279604.8213</v>
      </c>
      <c r="AZ36" s="208">
        <f>SUMIF('102 e. Gregory'!$D$2:$EE$2,'Proforma Summary'!AZ$4,'102 e. Gregory'!$D36:$EE36)</f>
        <v>-283736.1836</v>
      </c>
    </row>
    <row r="37" ht="15.75" customHeight="1">
      <c r="A37" s="35"/>
      <c r="B37" s="200"/>
      <c r="C37" s="66"/>
      <c r="D37" s="50"/>
      <c r="E37" s="50"/>
      <c r="F37" s="50"/>
      <c r="G37" s="50"/>
      <c r="H37" s="50"/>
      <c r="I37" s="50"/>
      <c r="J37" s="50"/>
      <c r="K37" s="50"/>
      <c r="L37" s="50"/>
      <c r="M37" s="205"/>
      <c r="N37" s="35"/>
      <c r="O37" s="200"/>
      <c r="P37" s="66"/>
      <c r="Q37" s="50"/>
      <c r="R37" s="50"/>
      <c r="S37" s="50"/>
      <c r="T37" s="50"/>
      <c r="U37" s="50"/>
      <c r="V37" s="50"/>
      <c r="W37" s="50"/>
      <c r="X37" s="50"/>
      <c r="Y37" s="50"/>
      <c r="Z37" s="205"/>
      <c r="AA37" s="35"/>
      <c r="AB37" s="200"/>
      <c r="AC37" s="66"/>
      <c r="AD37" s="50"/>
      <c r="AE37" s="50"/>
      <c r="AF37" s="50"/>
      <c r="AG37" s="50"/>
      <c r="AH37" s="50"/>
      <c r="AI37" s="50"/>
      <c r="AJ37" s="50"/>
      <c r="AK37" s="50"/>
      <c r="AL37" s="50"/>
      <c r="AM37" s="205"/>
      <c r="AN37" s="35"/>
      <c r="AO37" s="200"/>
      <c r="AP37" s="66"/>
      <c r="AQ37" s="50"/>
      <c r="AR37" s="50"/>
      <c r="AS37" s="50"/>
      <c r="AT37" s="50"/>
      <c r="AU37" s="50"/>
      <c r="AV37" s="50"/>
      <c r="AW37" s="50"/>
      <c r="AX37" s="50"/>
      <c r="AY37" s="50"/>
      <c r="AZ37" s="205"/>
    </row>
    <row r="38" ht="15.75" customHeight="1">
      <c r="A38" s="35"/>
      <c r="B38" s="202" t="str">
        <f>'1103 s. Euclid'!C38</f>
        <v>Net Operating Income</v>
      </c>
      <c r="C38" s="43"/>
      <c r="D38" s="213">
        <f>SUMIF('1103 s. Euclid'!$D$2:$EE$2,'Proforma Summary'!D$4,'1103 s. Euclid'!$D38:$EE38)</f>
        <v>427494.0719</v>
      </c>
      <c r="E38" s="213">
        <f>SUMIF('1103 s. Euclid'!$D$2:$EE$2,'Proforma Summary'!E$4,'1103 s. Euclid'!$D38:$EE38)</f>
        <v>452501.6997</v>
      </c>
      <c r="F38" s="213">
        <f>SUMIF('1103 s. Euclid'!$D$2:$EE$2,'Proforma Summary'!F$4,'1103 s. Euclid'!$D38:$EE38)</f>
        <v>466076.7507</v>
      </c>
      <c r="G38" s="213">
        <f>SUMIF('1103 s. Euclid'!$D$2:$EE$2,'Proforma Summary'!G$4,'1103 s. Euclid'!$D38:$EE38)</f>
        <v>480059.0533</v>
      </c>
      <c r="H38" s="213">
        <f>SUMIF('1103 s. Euclid'!$D$2:$EE$2,'Proforma Summary'!H$4,'1103 s. Euclid'!$D38:$EE38)</f>
        <v>494460.8249</v>
      </c>
      <c r="I38" s="213">
        <f>SUMIF('1103 s. Euclid'!$D$2:$EE$2,'Proforma Summary'!I$4,'1103 s. Euclid'!$D38:$EE38)</f>
        <v>509294.6496</v>
      </c>
      <c r="J38" s="213">
        <f>SUMIF('1103 s. Euclid'!$D$2:$EE$2,'Proforma Summary'!J$4,'1103 s. Euclid'!$D38:$EE38)</f>
        <v>524573.4891</v>
      </c>
      <c r="K38" s="213">
        <f>SUMIF('1103 s. Euclid'!$D$2:$EE$2,'Proforma Summary'!K$4,'1103 s. Euclid'!$D38:$EE38)</f>
        <v>540310.6938</v>
      </c>
      <c r="L38" s="213">
        <f>SUMIF('1103 s. Euclid'!$D$2:$EE$2,'Proforma Summary'!L$4,'1103 s. Euclid'!$D38:$EE38)</f>
        <v>556520.0146</v>
      </c>
      <c r="M38" s="214">
        <f>SUMIF('1103 s. Euclid'!$D$2:$EE$2,'Proforma Summary'!M$4,'1103 s. Euclid'!$D38:$EE38)</f>
        <v>573215.615</v>
      </c>
      <c r="N38" s="35"/>
      <c r="O38" s="202" t="str">
        <f>'308 e. Armory'!C38</f>
        <v>Net Operating Income</v>
      </c>
      <c r="P38" s="43"/>
      <c r="Q38" s="213">
        <f>SUMIF('308 e. Armory'!$D$2:$EE$2,'Proforma Summary'!Q$4,'308 e. Armory'!$D38:$EE39)</f>
        <v>589296.5376</v>
      </c>
      <c r="R38" s="213">
        <f>SUMIF('308 e. Armory'!$D$2:$EE$2,'Proforma Summary'!R$4,'308 e. Armory'!$D38:$EE39)</f>
        <v>623185.9634</v>
      </c>
      <c r="S38" s="213">
        <f>SUMIF('308 e. Armory'!$D$2:$EE$2,'Proforma Summary'!S$4,'308 e. Armory'!$D38:$EE39)</f>
        <v>641881.5423</v>
      </c>
      <c r="T38" s="213">
        <f>SUMIF('308 e. Armory'!$D$2:$EE$2,'Proforma Summary'!T$4,'308 e. Armory'!$D38:$EE39)</f>
        <v>661137.9885</v>
      </c>
      <c r="U38" s="213">
        <f>SUMIF('308 e. Armory'!$D$2:$EE$2,'Proforma Summary'!U$4,'308 e. Armory'!$D38:$EE39)</f>
        <v>680972.1282</v>
      </c>
      <c r="V38" s="213">
        <f>SUMIF('308 e. Armory'!$D$2:$EE$2,'Proforma Summary'!V$4,'308 e. Armory'!$D38:$EE39)</f>
        <v>701401.292</v>
      </c>
      <c r="W38" s="213">
        <f>SUMIF('308 e. Armory'!$D$2:$EE$2,'Proforma Summary'!W$4,'308 e. Armory'!$D38:$EE39)</f>
        <v>722443.3308</v>
      </c>
      <c r="X38" s="213">
        <f>SUMIF('308 e. Armory'!$D$2:$EE$2,'Proforma Summary'!X$4,'308 e. Armory'!$D38:$EE39)</f>
        <v>744116.6307</v>
      </c>
      <c r="Y38" s="213">
        <f>SUMIF('308 e. Armory'!$D$2:$EE$2,'Proforma Summary'!Y$4,'308 e. Armory'!$D38:$EE39)</f>
        <v>766440.1297</v>
      </c>
      <c r="Z38" s="214">
        <f>SUMIF('308 e. Armory'!$D$2:$EE$2,'Proforma Summary'!Z$4,'308 e. Armory'!$D38:$EE39)</f>
        <v>789433.3335</v>
      </c>
      <c r="AA38" s="35"/>
      <c r="AB38" s="202" t="str">
        <f>O38</f>
        <v>Net Operating Income</v>
      </c>
      <c r="AC38" s="43"/>
      <c r="AD38" s="213">
        <f>SUMIF('401 e. Chalmers'!$D$2:$EE$2,'Proforma Summary'!AD$4,'401 e. Chalmers'!$D38:$EE38)</f>
        <v>719133.6814</v>
      </c>
      <c r="AE38" s="213">
        <f>SUMIF('401 e. Chalmers'!$D$2:$EE$2,'Proforma Summary'!AE$4,'401 e. Chalmers'!$D38:$EE38)</f>
        <v>761933.1215</v>
      </c>
      <c r="AF38" s="213">
        <f>SUMIF('401 e. Chalmers'!$D$2:$EE$2,'Proforma Summary'!AF$4,'401 e. Chalmers'!$D38:$EE38)</f>
        <v>784791.1151</v>
      </c>
      <c r="AG38" s="213">
        <f>SUMIF('401 e. Chalmers'!$D$2:$EE$2,'Proforma Summary'!AG$4,'401 e. Chalmers'!$D38:$EE38)</f>
        <v>808334.8486</v>
      </c>
      <c r="AH38" s="213">
        <f>SUMIF('401 e. Chalmers'!$D$2:$EE$2,'Proforma Summary'!AH$4,'401 e. Chalmers'!$D38:$EE38)</f>
        <v>832584.894</v>
      </c>
      <c r="AI38" s="213">
        <f>SUMIF('401 e. Chalmers'!$D$2:$EE$2,'Proforma Summary'!AI$4,'401 e. Chalmers'!$D38:$EE38)</f>
        <v>857562.4409</v>
      </c>
      <c r="AJ38" s="213">
        <f>SUMIF('401 e. Chalmers'!$D$2:$EE$2,'Proforma Summary'!AJ$4,'401 e. Chalmers'!$D38:$EE38)</f>
        <v>883289.3141</v>
      </c>
      <c r="AK38" s="213">
        <f>SUMIF('401 e. Chalmers'!$D$2:$EE$2,'Proforma Summary'!AK$4,'401 e. Chalmers'!$D38:$EE38)</f>
        <v>909787.9935</v>
      </c>
      <c r="AL38" s="213">
        <f>SUMIF('401 e. Chalmers'!$D$2:$EE$2,'Proforma Summary'!AL$4,'401 e. Chalmers'!$D38:$EE38)</f>
        <v>937081.6333</v>
      </c>
      <c r="AM38" s="214">
        <f>SUMIF('401 e. Chalmers'!$D$2:$EE$2,'Proforma Summary'!AM$4,'401 e. Chalmers'!$D38:$EE38)</f>
        <v>926566.626</v>
      </c>
      <c r="AN38" s="35"/>
      <c r="AO38" s="202" t="str">
        <f>AB38</f>
        <v>Net Operating Income</v>
      </c>
      <c r="AP38" s="43"/>
      <c r="AQ38" s="209">
        <f>SUMIF('102 e. Gregory'!$D$2:$EE$2,'Proforma Summary'!AQ$4,'102 e. Gregory'!$D38:$EE38)</f>
        <v>582072.1015</v>
      </c>
      <c r="AR38" s="209">
        <f>SUMIF('102 e. Gregory'!$D$2:$EE$2,'Proforma Summary'!AR$4,'102 e. Gregory'!$D38:$EE38)</f>
        <v>615094.1315</v>
      </c>
      <c r="AS38" s="209">
        <f>SUMIF('102 e. Gregory'!$D$2:$EE$2,'Proforma Summary'!AS$4,'102 e. Gregory'!$D38:$EE38)</f>
        <v>633546.9555</v>
      </c>
      <c r="AT38" s="209">
        <f>SUMIF('102 e. Gregory'!$D$2:$EE$2,'Proforma Summary'!AT$4,'102 e. Gregory'!$D38:$EE38)</f>
        <v>652553.3641</v>
      </c>
      <c r="AU38" s="209">
        <f>SUMIF('102 e. Gregory'!$D$2:$EE$2,'Proforma Summary'!AU$4,'102 e. Gregory'!$D38:$EE38)</f>
        <v>672129.9651</v>
      </c>
      <c r="AV38" s="209">
        <f>SUMIF('102 e. Gregory'!$D$2:$EE$2,'Proforma Summary'!AV$4,'102 e. Gregory'!$D38:$EE38)</f>
        <v>692293.864</v>
      </c>
      <c r="AW38" s="209">
        <f>SUMIF('102 e. Gregory'!$D$2:$EE$2,'Proforma Summary'!AW$4,'102 e. Gregory'!$D38:$EE38)</f>
        <v>713062.6799</v>
      </c>
      <c r="AX38" s="209">
        <f>SUMIF('102 e. Gregory'!$D$2:$EE$2,'Proforma Summary'!AX$4,'102 e. Gregory'!$D38:$EE38)</f>
        <v>734454.5603</v>
      </c>
      <c r="AY38" s="209">
        <f>SUMIF('102 e. Gregory'!$D$2:$EE$2,'Proforma Summary'!AY$4,'102 e. Gregory'!$D38:$EE38)</f>
        <v>756488.1971</v>
      </c>
      <c r="AZ38" s="210">
        <f>SUMIF('102 e. Gregory'!$D$2:$EE$2,'Proforma Summary'!AZ$4,'102 e. Gregory'!$D38:$EE38)</f>
        <v>750695.1461</v>
      </c>
    </row>
    <row r="39" ht="15.75" customHeight="1">
      <c r="A39" s="35"/>
      <c r="B39" s="200"/>
      <c r="C39" s="66"/>
      <c r="D39" s="1"/>
      <c r="E39" s="1"/>
      <c r="F39" s="1"/>
      <c r="G39" s="1"/>
      <c r="H39" s="132"/>
      <c r="I39" s="132"/>
      <c r="J39" s="132"/>
      <c r="K39" s="132"/>
      <c r="L39" s="132"/>
      <c r="M39" s="215"/>
      <c r="N39" s="35"/>
      <c r="O39" s="200"/>
      <c r="P39" s="1"/>
      <c r="Q39" s="1"/>
      <c r="R39" s="1"/>
      <c r="S39" s="1"/>
      <c r="T39" s="1"/>
      <c r="U39" s="1"/>
      <c r="V39" s="1"/>
      <c r="W39" s="1"/>
      <c r="X39" s="1"/>
      <c r="Y39" s="1"/>
      <c r="Z39" s="201"/>
      <c r="AA39" s="35"/>
      <c r="AB39" s="200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201"/>
      <c r="AN39" s="35"/>
      <c r="AO39" s="20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201"/>
    </row>
    <row r="40" ht="15.75" customHeight="1">
      <c r="A40" s="35"/>
      <c r="B40" s="216" t="str">
        <f>'1103 s. Euclid'!C40</f>
        <v>Capital Expenditure</v>
      </c>
      <c r="C40" s="89"/>
      <c r="D40" s="209">
        <f>-SUMIF('1103 s. Euclid'!$D$2:$EE$2,'Proforma Summary'!D$4,'1103 s. Euclid'!$D40:$EE40)</f>
        <v>0</v>
      </c>
      <c r="E40" s="209">
        <f>-SUMIF('1103 s. Euclid'!$D$2:$EE$2,'Proforma Summary'!E$4,'1103 s. Euclid'!$D40:$EE40)</f>
        <v>0</v>
      </c>
      <c r="F40" s="209">
        <f>-SUMIF('1103 s. Euclid'!$D$2:$EE$2,'Proforma Summary'!F$4,'1103 s. Euclid'!$D40:$EE40)</f>
        <v>0</v>
      </c>
      <c r="G40" s="209">
        <f>-SUMIF('1103 s. Euclid'!$D$2:$EE$2,'Proforma Summary'!G$4,'1103 s. Euclid'!$D40:$EE40)</f>
        <v>0</v>
      </c>
      <c r="H40" s="209">
        <f>-SUMIF('1103 s. Euclid'!$D$2:$EE$2,'Proforma Summary'!H$4,'1103 s. Euclid'!$D40:$EE40)</f>
        <v>0</v>
      </c>
      <c r="I40" s="209">
        <f>-SUMIF('1103 s. Euclid'!$D$2:$EE$2,'Proforma Summary'!I$4,'1103 s. Euclid'!$D40:$EE40)</f>
        <v>0</v>
      </c>
      <c r="J40" s="209">
        <f>-SUMIF('1103 s. Euclid'!$D$2:$EE$2,'Proforma Summary'!J$4,'1103 s. Euclid'!$D40:$EE40)</f>
        <v>0</v>
      </c>
      <c r="K40" s="209">
        <f>-SUMIF('1103 s. Euclid'!$D$2:$EE$2,'Proforma Summary'!K$4,'1103 s. Euclid'!$D40:$EE40)</f>
        <v>0</v>
      </c>
      <c r="L40" s="209">
        <f>-SUMIF('1103 s. Euclid'!$D$2:$EE$2,'Proforma Summary'!L$4,'1103 s. Euclid'!$D40:$EE40)</f>
        <v>0</v>
      </c>
      <c r="M40" s="210">
        <f>-SUMIF('1103 s. Euclid'!$D$2:$EE$2,'Proforma Summary'!M$4,'1103 s. Euclid'!$D40:$EE40)</f>
        <v>0</v>
      </c>
      <c r="N40" s="35"/>
      <c r="O40" s="216" t="str">
        <f>'308 e. Armory'!C40</f>
        <v>Capital Expenditure</v>
      </c>
      <c r="P40" s="89"/>
      <c r="Q40" s="209">
        <f>-SUMIF('308 e. Armory'!$D$2:$EE$2,'Proforma Summary'!Q$4,'308 e. Armory'!$D40:$EE41)</f>
        <v>0</v>
      </c>
      <c r="R40" s="209">
        <f>-SUMIF('308 e. Armory'!$D$2:$EE$2,'Proforma Summary'!R$4,'308 e. Armory'!$D40:$EE41)</f>
        <v>0</v>
      </c>
      <c r="S40" s="209">
        <f>-SUMIF('308 e. Armory'!$D$2:$EE$2,'Proforma Summary'!S$4,'308 e. Armory'!$D40:$EE41)</f>
        <v>0</v>
      </c>
      <c r="T40" s="209">
        <f>-SUMIF('308 e. Armory'!$D$2:$EE$2,'Proforma Summary'!T$4,'308 e. Armory'!$D40:$EE41)</f>
        <v>0</v>
      </c>
      <c r="U40" s="209">
        <f>-SUMIF('308 e. Armory'!$D$2:$EE$2,'Proforma Summary'!U$4,'308 e. Armory'!$D40:$EE41)</f>
        <v>0</v>
      </c>
      <c r="V40" s="209">
        <f>-SUMIF('308 e. Armory'!$D$2:$EE$2,'Proforma Summary'!V$4,'308 e. Armory'!$D40:$EE41)</f>
        <v>0</v>
      </c>
      <c r="W40" s="209">
        <f>-SUMIF('308 e. Armory'!$D$2:$EE$2,'Proforma Summary'!W$4,'308 e. Armory'!$D40:$EE41)</f>
        <v>0</v>
      </c>
      <c r="X40" s="209">
        <f>-SUMIF('308 e. Armory'!$D$2:$EE$2,'Proforma Summary'!X$4,'308 e. Armory'!$D40:$EE41)</f>
        <v>0</v>
      </c>
      <c r="Y40" s="209">
        <f>-SUMIF('308 e. Armory'!$D$2:$EE$2,'Proforma Summary'!Y$4,'308 e. Armory'!$D40:$EE41)</f>
        <v>0</v>
      </c>
      <c r="Z40" s="210">
        <f>-SUMIF('308 e. Armory'!$D$2:$EE$2,'Proforma Summary'!Z$4,'308 e. Armory'!$D40:$EE41)</f>
        <v>0</v>
      </c>
      <c r="AA40" s="35"/>
      <c r="AB40" s="216" t="str">
        <f>O40</f>
        <v>Capital Expenditure</v>
      </c>
      <c r="AC40" s="89"/>
      <c r="AD40" s="209">
        <f>-SUMIF('401 e. Chalmers'!$D$2:$EE$2,'Proforma Summary'!AD$4,'401 e. Chalmers'!$D40:$EE40)</f>
        <v>0</v>
      </c>
      <c r="AE40" s="209">
        <f>-SUMIF('401 e. Chalmers'!$D$2:$EE$2,'Proforma Summary'!AE$4,'401 e. Chalmers'!$D40:$EE40)</f>
        <v>0</v>
      </c>
      <c r="AF40" s="209">
        <f>-SUMIF('401 e. Chalmers'!$D$2:$EE$2,'Proforma Summary'!AF$4,'401 e. Chalmers'!$D40:$EE40)</f>
        <v>0</v>
      </c>
      <c r="AG40" s="209">
        <f>-SUMIF('401 e. Chalmers'!$D$2:$EE$2,'Proforma Summary'!AG$4,'401 e. Chalmers'!$D40:$EE40)</f>
        <v>0</v>
      </c>
      <c r="AH40" s="209">
        <f>-SUMIF('401 e. Chalmers'!$D$2:$EE$2,'Proforma Summary'!AH$4,'401 e. Chalmers'!$D40:$EE40)</f>
        <v>0</v>
      </c>
      <c r="AI40" s="209">
        <f>-SUMIF('401 e. Chalmers'!$D$2:$EE$2,'Proforma Summary'!AI$4,'401 e. Chalmers'!$D40:$EE40)</f>
        <v>0</v>
      </c>
      <c r="AJ40" s="209">
        <f>-SUMIF('401 e. Chalmers'!$D$2:$EE$2,'Proforma Summary'!AJ$4,'401 e. Chalmers'!$D40:$EE40)</f>
        <v>0</v>
      </c>
      <c r="AK40" s="209">
        <f>-SUMIF('401 e. Chalmers'!$D$2:$EE$2,'Proforma Summary'!AK$4,'401 e. Chalmers'!$D40:$EE40)</f>
        <v>0</v>
      </c>
      <c r="AL40" s="209">
        <f>-SUMIF('401 e. Chalmers'!$D$2:$EE$2,'Proforma Summary'!AL$4,'401 e. Chalmers'!$D40:$EE40)</f>
        <v>0</v>
      </c>
      <c r="AM40" s="210">
        <f>-SUMIF('401 e. Chalmers'!$D$2:$EE$2,'Proforma Summary'!AM$4,'401 e. Chalmers'!$D40:$EE40)</f>
        <v>0</v>
      </c>
      <c r="AN40" s="35"/>
      <c r="AO40" s="216" t="str">
        <f>AB40</f>
        <v>Capital Expenditure</v>
      </c>
      <c r="AP40" s="89"/>
      <c r="AQ40" s="209">
        <f>-SUMIF('102 e. Gregory'!$D$2:$EE$2,'Proforma Summary'!AQ$4,'102 e. Gregory'!$D40:$EE40)</f>
        <v>0</v>
      </c>
      <c r="AR40" s="209">
        <f>-SUMIF('102 e. Gregory'!$D$2:$EE$2,'Proforma Summary'!AR$4,'102 e. Gregory'!$D40:$EE40)</f>
        <v>0</v>
      </c>
      <c r="AS40" s="209">
        <f>-SUMIF('102 e. Gregory'!$D$2:$EE$2,'Proforma Summary'!AS$4,'102 e. Gregory'!$D40:$EE40)</f>
        <v>0</v>
      </c>
      <c r="AT40" s="209">
        <f>-SUMIF('102 e. Gregory'!$D$2:$EE$2,'Proforma Summary'!AT$4,'102 e. Gregory'!$D40:$EE40)</f>
        <v>0</v>
      </c>
      <c r="AU40" s="209">
        <f>-SUMIF('102 e. Gregory'!$D$2:$EE$2,'Proforma Summary'!AU$4,'102 e. Gregory'!$D40:$EE40)</f>
        <v>0</v>
      </c>
      <c r="AV40" s="209">
        <f>-SUMIF('102 e. Gregory'!$D$2:$EE$2,'Proforma Summary'!AV$4,'102 e. Gregory'!$D40:$EE40)</f>
        <v>0</v>
      </c>
      <c r="AW40" s="209">
        <f>-SUMIF('102 e. Gregory'!$D$2:$EE$2,'Proforma Summary'!AW$4,'102 e. Gregory'!$D40:$EE40)</f>
        <v>0</v>
      </c>
      <c r="AX40" s="209">
        <f>-SUMIF('102 e. Gregory'!$D$2:$EE$2,'Proforma Summary'!AX$4,'102 e. Gregory'!$D40:$EE40)</f>
        <v>0</v>
      </c>
      <c r="AY40" s="209">
        <f>-SUMIF('102 e. Gregory'!$D$2:$EE$2,'Proforma Summary'!AY$4,'102 e. Gregory'!$D40:$EE40)</f>
        <v>0</v>
      </c>
      <c r="AZ40" s="210">
        <f>-SUMIF('102 e. Gregory'!$D$2:$EE$2,'Proforma Summary'!AZ$4,'102 e. Gregory'!$D40:$EE40)</f>
        <v>0</v>
      </c>
    </row>
    <row r="41" ht="15.75" customHeight="1">
      <c r="A41" s="35"/>
      <c r="B41" s="200"/>
      <c r="C41" s="1"/>
      <c r="D41" s="1"/>
      <c r="E41" s="1"/>
      <c r="F41" s="1"/>
      <c r="G41" s="1"/>
      <c r="H41" s="1"/>
      <c r="I41" s="1"/>
      <c r="J41" s="1"/>
      <c r="K41" s="1"/>
      <c r="L41" s="1"/>
      <c r="M41" s="201"/>
      <c r="N41" s="35"/>
      <c r="O41" s="200"/>
      <c r="P41" s="1"/>
      <c r="Q41" s="1"/>
      <c r="R41" s="1"/>
      <c r="S41" s="1"/>
      <c r="T41" s="1"/>
      <c r="U41" s="1"/>
      <c r="V41" s="1"/>
      <c r="W41" s="1"/>
      <c r="X41" s="1"/>
      <c r="Y41" s="1"/>
      <c r="Z41" s="201"/>
      <c r="AA41" s="35"/>
      <c r="AB41" s="20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201"/>
      <c r="AN41" s="35"/>
      <c r="AO41" s="20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201"/>
    </row>
    <row r="42" ht="15.75" customHeight="1">
      <c r="A42" s="35"/>
      <c r="B42" s="200" t="s">
        <v>165</v>
      </c>
      <c r="C42" s="66"/>
      <c r="D42" s="217">
        <f t="shared" ref="D42:M42" si="9">-D36/D21</f>
        <v>0.3493929352</v>
      </c>
      <c r="E42" s="217">
        <f t="shared" si="9"/>
        <v>0.3449455176</v>
      </c>
      <c r="F42" s="217">
        <f t="shared" si="9"/>
        <v>0.3449455176</v>
      </c>
      <c r="G42" s="217">
        <f t="shared" si="9"/>
        <v>0.3449455176</v>
      </c>
      <c r="H42" s="217">
        <f t="shared" si="9"/>
        <v>0.3449455176</v>
      </c>
      <c r="I42" s="217">
        <f t="shared" si="9"/>
        <v>0.3449455176</v>
      </c>
      <c r="J42" s="217">
        <f t="shared" si="9"/>
        <v>0.3449455176</v>
      </c>
      <c r="K42" s="217">
        <f t="shared" si="9"/>
        <v>0.3449455176</v>
      </c>
      <c r="L42" s="217">
        <f t="shared" si="9"/>
        <v>0.3449455176</v>
      </c>
      <c r="M42" s="218">
        <f t="shared" si="9"/>
        <v>0.3449455176</v>
      </c>
      <c r="N42" s="35"/>
      <c r="O42" s="200" t="s">
        <v>165</v>
      </c>
      <c r="P42" s="1"/>
      <c r="Q42" s="217">
        <f t="shared" ref="Q42:Z42" si="10">-Q36/Q21</f>
        <v>0.3486893444</v>
      </c>
      <c r="R42" s="217">
        <f t="shared" si="10"/>
        <v>0.3444026244</v>
      </c>
      <c r="S42" s="217">
        <f t="shared" si="10"/>
        <v>0.3444026244</v>
      </c>
      <c r="T42" s="217">
        <f t="shared" si="10"/>
        <v>0.3444026244</v>
      </c>
      <c r="U42" s="217">
        <f t="shared" si="10"/>
        <v>0.3444026244</v>
      </c>
      <c r="V42" s="217">
        <f t="shared" si="10"/>
        <v>0.3444026244</v>
      </c>
      <c r="W42" s="217">
        <f t="shared" si="10"/>
        <v>0.3444026244</v>
      </c>
      <c r="X42" s="217">
        <f t="shared" si="10"/>
        <v>0.3444026244</v>
      </c>
      <c r="Y42" s="217">
        <f t="shared" si="10"/>
        <v>0.3444026244</v>
      </c>
      <c r="Z42" s="218">
        <f t="shared" si="10"/>
        <v>0.3444026244</v>
      </c>
      <c r="AA42" s="35"/>
      <c r="AB42" s="200" t="s">
        <v>165</v>
      </c>
      <c r="AC42" s="1"/>
      <c r="AD42" s="217">
        <f t="shared" ref="AD42:AM42" si="11">-AD36/AD21</f>
        <v>0.3791607091</v>
      </c>
      <c r="AE42" s="217">
        <f t="shared" si="11"/>
        <v>0.3741677515</v>
      </c>
      <c r="AF42" s="217">
        <f t="shared" si="11"/>
        <v>0.3741677515</v>
      </c>
      <c r="AG42" s="217">
        <f t="shared" si="11"/>
        <v>0.3741677515</v>
      </c>
      <c r="AH42" s="217">
        <f t="shared" si="11"/>
        <v>0.3741677515</v>
      </c>
      <c r="AI42" s="217">
        <f t="shared" si="11"/>
        <v>0.3741677515</v>
      </c>
      <c r="AJ42" s="217">
        <f t="shared" si="11"/>
        <v>0.3741677515</v>
      </c>
      <c r="AK42" s="217">
        <f t="shared" si="11"/>
        <v>0.3741677515</v>
      </c>
      <c r="AL42" s="217">
        <f t="shared" si="11"/>
        <v>0.3741677515</v>
      </c>
      <c r="AM42" s="218">
        <f t="shared" si="11"/>
        <v>0.381405353</v>
      </c>
      <c r="AN42" s="35"/>
      <c r="AO42" s="200" t="s">
        <v>165</v>
      </c>
      <c r="AP42" s="1"/>
      <c r="AQ42" s="217">
        <f t="shared" ref="AQ42:AZ42" si="12">-AQ36/AQ21</f>
        <v>0.2728951428</v>
      </c>
      <c r="AR42" s="217">
        <f t="shared" si="12"/>
        <v>0.2698645935</v>
      </c>
      <c r="AS42" s="217">
        <f t="shared" si="12"/>
        <v>0.2698645935</v>
      </c>
      <c r="AT42" s="217">
        <f t="shared" si="12"/>
        <v>0.2698645935</v>
      </c>
      <c r="AU42" s="217">
        <f t="shared" si="12"/>
        <v>0.2698645935</v>
      </c>
      <c r="AV42" s="217">
        <f t="shared" si="12"/>
        <v>0.2698645935</v>
      </c>
      <c r="AW42" s="217">
        <f t="shared" si="12"/>
        <v>0.2698645935</v>
      </c>
      <c r="AX42" s="217">
        <f t="shared" si="12"/>
        <v>0.2698645935</v>
      </c>
      <c r="AY42" s="217">
        <f t="shared" si="12"/>
        <v>0.2698645935</v>
      </c>
      <c r="AZ42" s="218">
        <f t="shared" si="12"/>
        <v>0.2742919471</v>
      </c>
    </row>
    <row r="43" ht="15.75" customHeight="1">
      <c r="A43" s="35"/>
      <c r="B43" s="200" t="s">
        <v>166</v>
      </c>
      <c r="C43" s="1"/>
      <c r="D43" s="50">
        <f>SUMIF('1103 s. Euclid'!$D$2:$EE$2,'Proforma Summary'!D$4,'1103 s. Euclid'!$D$46:$EE$46)</f>
        <v>0</v>
      </c>
      <c r="E43" s="50">
        <f>SUMIF('1103 s. Euclid'!$D$2:$EE$2,'Proforma Summary'!E$4,'1103 s. Euclid'!$D$46:$EE$46)</f>
        <v>0</v>
      </c>
      <c r="F43" s="50">
        <f>SUMIF('1103 s. Euclid'!$D$2:$EE$2,'Proforma Summary'!F$4,'1103 s. Euclid'!$D$46:$EE$46)</f>
        <v>0</v>
      </c>
      <c r="G43" s="50">
        <f>SUMIF('1103 s. Euclid'!$D$2:$EE$2,'Proforma Summary'!G$4,'1103 s. Euclid'!$D$46:$EE$46)</f>
        <v>287060.8108</v>
      </c>
      <c r="H43" s="50">
        <f>SUMIF('1103 s. Euclid'!$D$2:$EE$2,'Proforma Summary'!H$4,'1103 s. Euclid'!$D$46:$EE$46)</f>
        <v>287060.8108</v>
      </c>
      <c r="I43" s="50">
        <f>SUMIF('1103 s. Euclid'!$D$2:$EE$2,'Proforma Summary'!I$4,'1103 s. Euclid'!$D$46:$EE$46)</f>
        <v>287060.8108</v>
      </c>
      <c r="J43" s="50">
        <f>SUMIF('1103 s. Euclid'!$D$2:$EE$2,'Proforma Summary'!J$4,'1103 s. Euclid'!$D$46:$EE$46)</f>
        <v>287060.8108</v>
      </c>
      <c r="K43" s="50">
        <f>SUMIF('1103 s. Euclid'!$D$2:$EE$2,'Proforma Summary'!K$4,'1103 s. Euclid'!$D$46:$EE$46)</f>
        <v>287060.8108</v>
      </c>
      <c r="L43" s="50">
        <f>SUMIF('1103 s. Euclid'!$D$2:$EE$2,'Proforma Summary'!L$4,'1103 s. Euclid'!$D$46:$EE$46)</f>
        <v>287060.8108</v>
      </c>
      <c r="M43" s="205">
        <f>SUMIF('1103 s. Euclid'!$D$2:$EE$2,'Proforma Summary'!M$4,'1103 s. Euclid'!$D$46:$EE$46)</f>
        <v>287060.8108</v>
      </c>
      <c r="N43" s="35"/>
      <c r="O43" s="200" t="s">
        <v>166</v>
      </c>
      <c r="P43" s="1"/>
      <c r="Q43" s="50">
        <f>SUMIF('308 e. Armory'!$D$2:$EE$2,'Proforma Summary'!Q4,'308 e. Armory'!$D$46:$EE$46)</f>
        <v>0</v>
      </c>
      <c r="R43" s="50">
        <f>SUMIF('308 e. Armory'!$D$2:$EE$2,'Proforma Summary'!R4,'308 e. Armory'!$D$46:$EE$46)</f>
        <v>0</v>
      </c>
      <c r="S43" s="50">
        <f>SUMIF('308 e. Armory'!$D$2:$EE$2,'Proforma Summary'!S4,'308 e. Armory'!$D$46:$EE$46)</f>
        <v>0</v>
      </c>
      <c r="T43" s="50">
        <f>SUMIF('308 e. Armory'!$D$2:$EE$2,'Proforma Summary'!T4,'308 e. Armory'!$D$46:$EE$46)</f>
        <v>395710.6144</v>
      </c>
      <c r="U43" s="50">
        <f>SUMIF('308 e. Armory'!$D$2:$EE$2,'Proforma Summary'!U4,'308 e. Armory'!$D$46:$EE$46)</f>
        <v>395710.6144</v>
      </c>
      <c r="V43" s="50">
        <f>SUMIF('308 e. Armory'!$D$2:$EE$2,'Proforma Summary'!V4,'308 e. Armory'!$D$46:$EE$46)</f>
        <v>395710.6144</v>
      </c>
      <c r="W43" s="50">
        <f>SUMIF('308 e. Armory'!$D$2:$EE$2,'Proforma Summary'!W4,'308 e. Armory'!$D$46:$EE$46)</f>
        <v>395710.6144</v>
      </c>
      <c r="X43" s="50">
        <f>SUMIF('308 e. Armory'!$D$2:$EE$2,'Proforma Summary'!X4,'308 e. Armory'!$D$46:$EE$46)</f>
        <v>395710.6144</v>
      </c>
      <c r="Y43" s="50">
        <f>SUMIF('308 e. Armory'!$D$2:$EE$2,'Proforma Summary'!Y4,'308 e. Armory'!$D$46:$EE$46)</f>
        <v>395710.6144</v>
      </c>
      <c r="Z43" s="205">
        <f>SUMIF('308 e. Armory'!$D$2:$EE$2,'Proforma Summary'!Z4,'308 e. Armory'!$D$46:$EE$46)</f>
        <v>395710.6144</v>
      </c>
      <c r="AA43" s="35"/>
      <c r="AB43" s="200" t="s">
        <v>166</v>
      </c>
      <c r="AC43" s="1"/>
      <c r="AD43" s="50">
        <f>SUMIF('401 e. Chalmers'!$D$2:$EE$2,'Proforma Summary'!AD$4,'401 e. Chalmers'!$D$46:$EE$46)</f>
        <v>0</v>
      </c>
      <c r="AE43" s="50">
        <f>SUMIF('401 e. Chalmers'!$D$2:$EE$2,'Proforma Summary'!AE$4,'401 e. Chalmers'!$D$46:$EE$46)</f>
        <v>0</v>
      </c>
      <c r="AF43" s="50">
        <f>SUMIF('401 e. Chalmers'!$D$2:$EE$2,'Proforma Summary'!AF$4,'401 e. Chalmers'!$D$46:$EE$46)</f>
        <v>0</v>
      </c>
      <c r="AG43" s="50">
        <f>SUMIF('401 e. Chalmers'!$D$2:$EE$2,'Proforma Summary'!AG$4,'401 e. Chalmers'!$D$46:$EE$46)</f>
        <v>482895.8135</v>
      </c>
      <c r="AH43" s="50">
        <f>SUMIF('401 e. Chalmers'!$D$2:$EE$2,'Proforma Summary'!AH$4,'401 e. Chalmers'!$D$46:$EE$46)</f>
        <v>482895.8135</v>
      </c>
      <c r="AI43" s="50">
        <f>SUMIF('401 e. Chalmers'!$D$2:$EE$2,'Proforma Summary'!AI$4,'401 e. Chalmers'!$D$46:$EE$46)</f>
        <v>482895.8135</v>
      </c>
      <c r="AJ43" s="50">
        <f>SUMIF('401 e. Chalmers'!$D$2:$EE$2,'Proforma Summary'!AJ$4,'401 e. Chalmers'!$D$46:$EE$46)</f>
        <v>482895.8135</v>
      </c>
      <c r="AK43" s="50">
        <f>SUMIF('401 e. Chalmers'!$D$2:$EE$2,'Proforma Summary'!AK$4,'401 e. Chalmers'!$D$46:$EE$46)</f>
        <v>482895.8135</v>
      </c>
      <c r="AL43" s="50">
        <f>SUMIF('401 e. Chalmers'!$D$2:$EE$2,'Proforma Summary'!AL$4,'401 e. Chalmers'!$D$46:$EE$46)</f>
        <v>482895.8135</v>
      </c>
      <c r="AM43" s="205">
        <f>SUMIF('401 e. Chalmers'!$D$2:$EE$2,'Proforma Summary'!AM$4,'401 e. Chalmers'!$D$46:$EE$46)</f>
        <v>482895.8135</v>
      </c>
      <c r="AN43" s="35"/>
      <c r="AO43" s="200" t="s">
        <v>166</v>
      </c>
      <c r="AP43" s="1"/>
      <c r="AQ43" s="50">
        <f>SUMIF('102 e. Gregory'!$D$2:$EE$2,'Proforma Summary'!AQ$4,'102 e. Gregory'!$D46:$EE46)</f>
        <v>0</v>
      </c>
      <c r="AR43" s="50">
        <f>SUMIF('102 e. Gregory'!$D$2:$EE$2,'Proforma Summary'!AR$4,'102 e. Gregory'!$D46:$EE46)</f>
        <v>0</v>
      </c>
      <c r="AS43" s="50">
        <f>SUMIF('102 e. Gregory'!$D$2:$EE$2,'Proforma Summary'!AS$4,'102 e. Gregory'!$D46:$EE46)</f>
        <v>0</v>
      </c>
      <c r="AT43" s="50">
        <f>SUMIF('102 e. Gregory'!$D$2:$EE$2,'Proforma Summary'!AT$4,'102 e. Gregory'!$D46:$EE46)</f>
        <v>390859.4302</v>
      </c>
      <c r="AU43" s="50">
        <f>SUMIF('102 e. Gregory'!$D$2:$EE$2,'Proforma Summary'!AU$4,'102 e. Gregory'!$D46:$EE46)</f>
        <v>390859.4302</v>
      </c>
      <c r="AV43" s="50">
        <f>SUMIF('102 e. Gregory'!$D$2:$EE$2,'Proforma Summary'!AV$4,'102 e. Gregory'!$D46:$EE46)</f>
        <v>390859.4302</v>
      </c>
      <c r="AW43" s="50">
        <f>SUMIF('102 e. Gregory'!$D$2:$EE$2,'Proforma Summary'!AW$4,'102 e. Gregory'!$D46:$EE46)</f>
        <v>390859.4302</v>
      </c>
      <c r="AX43" s="50">
        <f>SUMIF('102 e. Gregory'!$D$2:$EE$2,'Proforma Summary'!AX$4,'102 e. Gregory'!$D46:$EE46)</f>
        <v>390859.4302</v>
      </c>
      <c r="AY43" s="50">
        <f>SUMIF('102 e. Gregory'!$D$2:$EE$2,'Proforma Summary'!AY$4,'102 e. Gregory'!$D46:$EE46)</f>
        <v>390859.4302</v>
      </c>
      <c r="AZ43" s="205">
        <f>SUMIF('102 e. Gregory'!$D$2:$EE$2,'Proforma Summary'!AZ$4,'102 e. Gregory'!$D46:$EE46)</f>
        <v>390859.4302</v>
      </c>
    </row>
    <row r="44" ht="15.75" customHeight="1">
      <c r="A44" s="35"/>
      <c r="B44" s="200"/>
      <c r="C44" s="1"/>
      <c r="D44" s="1"/>
      <c r="E44" s="1"/>
      <c r="F44" s="1"/>
      <c r="G44" s="50"/>
      <c r="H44" s="132"/>
      <c r="I44" s="132"/>
      <c r="J44" s="132"/>
      <c r="K44" s="132"/>
      <c r="L44" s="132"/>
      <c r="M44" s="215"/>
      <c r="N44" s="35"/>
      <c r="O44" s="200"/>
      <c r="P44" s="1"/>
      <c r="Q44" s="1"/>
      <c r="R44" s="1"/>
      <c r="S44" s="1"/>
      <c r="T44" s="50"/>
      <c r="U44" s="132"/>
      <c r="V44" s="132"/>
      <c r="W44" s="132"/>
      <c r="X44" s="132"/>
      <c r="Y44" s="132"/>
      <c r="Z44" s="215"/>
      <c r="AA44" s="35"/>
      <c r="AB44" s="200"/>
      <c r="AC44" s="1"/>
      <c r="AD44" s="1"/>
      <c r="AE44" s="1"/>
      <c r="AF44" s="1"/>
      <c r="AG44" s="50"/>
      <c r="AH44" s="132"/>
      <c r="AI44" s="132"/>
      <c r="AJ44" s="132"/>
      <c r="AK44" s="132"/>
      <c r="AL44" s="132"/>
      <c r="AM44" s="215"/>
      <c r="AN44" s="35"/>
      <c r="AO44" s="200"/>
      <c r="AP44" s="1"/>
      <c r="AQ44" s="1"/>
      <c r="AR44" s="1"/>
      <c r="AS44" s="1"/>
      <c r="AT44" s="50"/>
      <c r="AU44" s="132"/>
      <c r="AV44" s="132"/>
      <c r="AW44" s="132"/>
      <c r="AX44" s="132"/>
      <c r="AY44" s="132"/>
      <c r="AZ44" s="215"/>
    </row>
    <row r="45" ht="15.75" customHeight="1">
      <c r="A45" s="35"/>
      <c r="B45" s="200" t="s">
        <v>167</v>
      </c>
      <c r="C45" s="1"/>
      <c r="D45" s="50">
        <f>SUMIF('1103 s. Euclid'!$D$2:$EE$2,'Proforma Summary'!D$4,'1103 s. Euclid'!$D$53:$EE$53)</f>
        <v>0</v>
      </c>
      <c r="E45" s="50">
        <f>SUMIF('1103 s. Euclid'!$D$2:$EE$2,'Proforma Summary'!E$4,'1103 s. Euclid'!$D$53:$EE$53)</f>
        <v>0</v>
      </c>
      <c r="F45" s="50">
        <f>SUMIF('1103 s. Euclid'!$D$2:$EE$2,'Proforma Summary'!F$4,'1103 s. Euclid'!$D$53:$EE$53)</f>
        <v>0</v>
      </c>
      <c r="G45" s="50">
        <f>SUMIF('1103 s. Euclid'!$D$2:$EE$2,'Proforma Summary'!G$4,'1103 s. Euclid'!$D$53:$EE$53)</f>
        <v>0</v>
      </c>
      <c r="H45" s="50">
        <f>SUMIF('1103 s. Euclid'!$D$2:$EE$2,'Proforma Summary'!H$4,'1103 s. Euclid'!$D$53:$EE$53)</f>
        <v>0</v>
      </c>
      <c r="I45" s="50">
        <f>SUMIF('1103 s. Euclid'!$D$2:$EE$2,'Proforma Summary'!I$4,'1103 s. Euclid'!$D$53:$EE$53)</f>
        <v>0</v>
      </c>
      <c r="J45" s="50">
        <f>SUMIF('1103 s. Euclid'!$D$2:$EE$2,'Proforma Summary'!J$4,'1103 s. Euclid'!$D$53:$EE$53)</f>
        <v>0</v>
      </c>
      <c r="K45" s="50">
        <f>SUMIF('1103 s. Euclid'!$D$2:$EE$2,'Proforma Summary'!K$4,'1103 s. Euclid'!$D$53:$EE$53)</f>
        <v>0</v>
      </c>
      <c r="L45" s="50">
        <f>SUMIF('1103 s. Euclid'!$D$2:$EE$2,'Proforma Summary'!L$4,'1103 s. Euclid'!$D$53:$EE$53)</f>
        <v>0</v>
      </c>
      <c r="M45" s="205">
        <f>SUMIF('1103 s. Euclid'!$D$2:$EE$2,'Proforma Summary'!M$4,'1103 s. Euclid'!$D$53:$EE$53)</f>
        <v>4980735.777</v>
      </c>
      <c r="N45" s="35"/>
      <c r="O45" s="200" t="s">
        <v>167</v>
      </c>
      <c r="P45" s="1"/>
      <c r="Q45" s="50">
        <f>SUMIF('308 e. Armory'!$D$2:$EE$2,'Proforma Summary'!Q$4,'308 e. Armory'!$D$53:$EE$53)</f>
        <v>0</v>
      </c>
      <c r="R45" s="50">
        <f>SUMIF('308 e. Armory'!$D$2:$EE$2,'Proforma Summary'!R$4,'308 e. Armory'!$D$53:$EE$53)</f>
        <v>0</v>
      </c>
      <c r="S45" s="50">
        <f>SUMIF('308 e. Armory'!$D$2:$EE$2,'Proforma Summary'!S$4,'308 e. Armory'!$D$53:$EE$53)</f>
        <v>0</v>
      </c>
      <c r="T45" s="50">
        <f>SUMIF('308 e. Armory'!$D$2:$EE$2,'Proforma Summary'!T$4,'308 e. Armory'!$D$53:$EE$53)</f>
        <v>0</v>
      </c>
      <c r="U45" s="50">
        <f>SUMIF('308 e. Armory'!$D$2:$EE$2,'Proforma Summary'!U$4,'308 e. Armory'!$D$53:$EE$53)</f>
        <v>0</v>
      </c>
      <c r="V45" s="50">
        <f>SUMIF('308 e. Armory'!$D$2:$EE$2,'Proforma Summary'!V$4,'308 e. Armory'!$D$53:$EE$53)</f>
        <v>0</v>
      </c>
      <c r="W45" s="50">
        <f>SUMIF('308 e. Armory'!$D$2:$EE$2,'Proforma Summary'!W$4,'308 e. Armory'!$D$53:$EE$53)</f>
        <v>0</v>
      </c>
      <c r="X45" s="50">
        <f>SUMIF('308 e. Armory'!$D$2:$EE$2,'Proforma Summary'!X$4,'308 e. Armory'!$D$53:$EE$53)</f>
        <v>0</v>
      </c>
      <c r="Y45" s="50">
        <f>SUMIF('308 e. Armory'!$D$2:$EE$2,'Proforma Summary'!Y$4,'308 e. Armory'!$D$53:$EE$53)</f>
        <v>0</v>
      </c>
      <c r="Z45" s="205">
        <f>SUMIF('308 e. Armory'!$D$2:$EE$2,'Proforma Summary'!Z$4,'308 e. Armory'!$D$53:$EE$53)</f>
        <v>6870907.708</v>
      </c>
      <c r="AA45" s="35"/>
      <c r="AB45" s="200" t="s">
        <v>167</v>
      </c>
      <c r="AC45" s="1"/>
      <c r="AD45" s="50">
        <f>SUMIF('401 e. Chalmers'!$D$2:$EE$2,'Proforma Summary'!AD$4,'401 e. Chalmers'!$D$53:$EE$53)</f>
        <v>0</v>
      </c>
      <c r="AE45" s="50">
        <f>SUMIF('401 e. Chalmers'!$D$2:$EE$2,'Proforma Summary'!AE$4,'401 e. Chalmers'!$D$53:$EE$53)</f>
        <v>0</v>
      </c>
      <c r="AF45" s="50">
        <f>SUMIF('401 e. Chalmers'!$D$2:$EE$2,'Proforma Summary'!AF$4,'401 e. Chalmers'!$D$53:$EE$53)</f>
        <v>0</v>
      </c>
      <c r="AG45" s="50">
        <f>SUMIF('401 e. Chalmers'!$D$2:$EE$2,'Proforma Summary'!AG$4,'401 e. Chalmers'!$D$53:$EE$53)</f>
        <v>0</v>
      </c>
      <c r="AH45" s="50">
        <f>SUMIF('401 e. Chalmers'!$D$2:$EE$2,'Proforma Summary'!AH$4,'401 e. Chalmers'!$D$53:$EE$53)</f>
        <v>0</v>
      </c>
      <c r="AI45" s="50">
        <f>SUMIF('401 e. Chalmers'!$D$2:$EE$2,'Proforma Summary'!AI$4,'401 e. Chalmers'!$D$53:$EE$53)</f>
        <v>0</v>
      </c>
      <c r="AJ45" s="50">
        <f>SUMIF('401 e. Chalmers'!$D$2:$EE$2,'Proforma Summary'!AJ$4,'401 e. Chalmers'!$D$53:$EE$53)</f>
        <v>0</v>
      </c>
      <c r="AK45" s="50">
        <f>SUMIF('401 e. Chalmers'!$D$2:$EE$2,'Proforma Summary'!AK$4,'401 e. Chalmers'!$D$53:$EE$53)</f>
        <v>0</v>
      </c>
      <c r="AL45" s="50">
        <f>SUMIF('401 e. Chalmers'!$D$2:$EE$2,'Proforma Summary'!AL$4,'401 e. Chalmers'!$D$53:$EE$53)</f>
        <v>0</v>
      </c>
      <c r="AM45" s="205">
        <f>SUMIF('401 e. Chalmers'!$D$2:$EE$2,'Proforma Summary'!AM$4,'401 e. Chalmers'!$D$53:$EE$53)</f>
        <v>8972202.828</v>
      </c>
      <c r="AN45" s="35"/>
      <c r="AO45" s="200" t="s">
        <v>167</v>
      </c>
      <c r="AP45" s="1"/>
      <c r="AQ45" s="50">
        <f>SUMIF('102 e. Gregory'!$D$2:$EE$2,'Proforma Summary'!AQ$4,'102 e. Gregory'!$D53:$EE53)</f>
        <v>0</v>
      </c>
      <c r="AR45" s="50">
        <f>SUMIF('102 e. Gregory'!$D$2:$EE$2,'Proforma Summary'!AR$4,'102 e. Gregory'!$D53:$EE53)</f>
        <v>0</v>
      </c>
      <c r="AS45" s="50">
        <f>SUMIF('102 e. Gregory'!$D$2:$EE$2,'Proforma Summary'!AS$4,'102 e. Gregory'!$D53:$EE53)</f>
        <v>0</v>
      </c>
      <c r="AT45" s="50">
        <f>SUMIF('102 e. Gregory'!$D$2:$EE$2,'Proforma Summary'!AT$4,'102 e. Gregory'!$D53:$EE53)</f>
        <v>0</v>
      </c>
      <c r="AU45" s="50">
        <f>SUMIF('102 e. Gregory'!$D$2:$EE$2,'Proforma Summary'!AU$4,'102 e. Gregory'!$D53:$EE53)</f>
        <v>0</v>
      </c>
      <c r="AV45" s="50">
        <f>SUMIF('102 e. Gregory'!$D$2:$EE$2,'Proforma Summary'!AV$4,'102 e. Gregory'!$D53:$EE53)</f>
        <v>0</v>
      </c>
      <c r="AW45" s="50">
        <f>SUMIF('102 e. Gregory'!$D$2:$EE$2,'Proforma Summary'!AW$4,'102 e. Gregory'!$D53:$EE53)</f>
        <v>0</v>
      </c>
      <c r="AX45" s="50">
        <f>SUMIF('102 e. Gregory'!$D$2:$EE$2,'Proforma Summary'!AX$4,'102 e. Gregory'!$D53:$EE53)</f>
        <v>0</v>
      </c>
      <c r="AY45" s="50">
        <f>SUMIF('102 e. Gregory'!$D$2:$EE$2,'Proforma Summary'!AY$4,'102 e. Gregory'!$D53:$EE53)</f>
        <v>0</v>
      </c>
      <c r="AZ45" s="205">
        <f>SUMIF('102 e. Gregory'!$D$2:$EE$2,'Proforma Summary'!AZ$4,'102 e. Gregory'!$D53:$EE53)</f>
        <v>7230295.514</v>
      </c>
    </row>
    <row r="46" ht="15.75" customHeight="1">
      <c r="A46" s="35"/>
      <c r="B46" s="200"/>
      <c r="C46" s="1"/>
      <c r="D46" s="1"/>
      <c r="E46" s="1"/>
      <c r="F46" s="1"/>
      <c r="G46" s="1"/>
      <c r="H46" s="26"/>
      <c r="I46" s="26"/>
      <c r="J46" s="26"/>
      <c r="K46" s="26"/>
      <c r="L46" s="26"/>
      <c r="M46" s="219"/>
      <c r="N46" s="35"/>
      <c r="O46" s="200"/>
      <c r="P46" s="1"/>
      <c r="Q46" s="1"/>
      <c r="R46" s="1"/>
      <c r="S46" s="1"/>
      <c r="T46" s="1"/>
      <c r="U46" s="26"/>
      <c r="V46" s="26"/>
      <c r="W46" s="26"/>
      <c r="X46" s="26"/>
      <c r="Y46" s="26"/>
      <c r="Z46" s="219"/>
      <c r="AA46" s="35"/>
      <c r="AB46" s="200"/>
      <c r="AC46" s="1"/>
      <c r="AD46" s="1"/>
      <c r="AE46" s="1"/>
      <c r="AF46" s="1"/>
      <c r="AG46" s="1"/>
      <c r="AH46" s="26"/>
      <c r="AI46" s="26"/>
      <c r="AJ46" s="26"/>
      <c r="AK46" s="26"/>
      <c r="AL46" s="26"/>
      <c r="AM46" s="219"/>
      <c r="AN46" s="35"/>
      <c r="AO46" s="200"/>
      <c r="AP46" s="1"/>
      <c r="AQ46" s="1"/>
      <c r="AR46" s="1"/>
      <c r="AS46" s="1"/>
      <c r="AT46" s="1"/>
      <c r="AU46" s="26"/>
      <c r="AV46" s="26"/>
      <c r="AW46" s="26"/>
      <c r="AX46" s="26"/>
      <c r="AY46" s="26"/>
      <c r="AZ46" s="219"/>
    </row>
    <row r="47" ht="15.75" customHeight="1">
      <c r="A47" s="35"/>
      <c r="B47" s="200" t="s">
        <v>168</v>
      </c>
      <c r="C47" s="1"/>
      <c r="D47" s="50">
        <f>SUMIF('1103 s. Euclid'!$D$2:$EE$2,'Proforma Summary'!D$4,'1103 s. Euclid'!$D$55:$EE$55)</f>
        <v>427494.0719</v>
      </c>
      <c r="E47" s="50">
        <f>SUMIF('1103 s. Euclid'!$D$2:$EE$2,'Proforma Summary'!E$4,'1103 s. Euclid'!$D$55:$EE$55)</f>
        <v>452501.6997</v>
      </c>
      <c r="F47" s="50">
        <f>SUMIF('1103 s. Euclid'!$D$2:$EE$2,'Proforma Summary'!F$4,'1103 s. Euclid'!$D$55:$EE$55)</f>
        <v>466076.7507</v>
      </c>
      <c r="G47" s="50">
        <f>SUMIF('1103 s. Euclid'!$D$2:$EE$2,'Proforma Summary'!G$4,'1103 s. Euclid'!$D$55:$EE$55)</f>
        <v>192998.2425</v>
      </c>
      <c r="H47" s="50">
        <f>SUMIF('1103 s. Euclid'!$D$2:$EE$2,'Proforma Summary'!H$4,'1103 s. Euclid'!$D$55:$EE$55)</f>
        <v>207400.0141</v>
      </c>
      <c r="I47" s="50">
        <f>SUMIF('1103 s. Euclid'!$D$2:$EE$2,'Proforma Summary'!I$4,'1103 s. Euclid'!$D$55:$EE$55)</f>
        <v>222233.8389</v>
      </c>
      <c r="J47" s="50">
        <f>SUMIF('1103 s. Euclid'!$D$2:$EE$2,'Proforma Summary'!J$4,'1103 s. Euclid'!$D$55:$EE$55)</f>
        <v>237512.6783</v>
      </c>
      <c r="K47" s="50">
        <f>SUMIF('1103 s. Euclid'!$D$2:$EE$2,'Proforma Summary'!K$4,'1103 s. Euclid'!$D$55:$EE$55)</f>
        <v>253249.883</v>
      </c>
      <c r="L47" s="50">
        <f>SUMIF('1103 s. Euclid'!$D$2:$EE$2,'Proforma Summary'!L$4,'1103 s. Euclid'!$D$55:$EE$55)</f>
        <v>269459.2038</v>
      </c>
      <c r="M47" s="205">
        <f>SUMIF('1103 s. Euclid'!$D$2:$EE$2,'Proforma Summary'!M$4,'1103 s. Euclid'!$D$55:$EE$55)</f>
        <v>286154.8043</v>
      </c>
      <c r="N47" s="35"/>
      <c r="O47" s="200" t="s">
        <v>168</v>
      </c>
      <c r="P47" s="1"/>
      <c r="Q47" s="50">
        <f>SUMIF('308 e. Armory'!$D$2:$EE$2,'Proforma Summary'!Q4,'308 e. Armory'!$D$55:$EE$55)</f>
        <v>589296.5376</v>
      </c>
      <c r="R47" s="50">
        <f>SUMIF('308 e. Armory'!$D$2:$EE$2,'Proforma Summary'!R4,'308 e. Armory'!$D$55:$EE$55)</f>
        <v>623185.9634</v>
      </c>
      <c r="S47" s="50">
        <f>SUMIF('308 e. Armory'!$D$2:$EE$2,'Proforma Summary'!S4,'308 e. Armory'!$D$55:$EE$55)</f>
        <v>641881.5423</v>
      </c>
      <c r="T47" s="50">
        <f>SUMIF('308 e. Armory'!$D$2:$EE$2,'Proforma Summary'!T4,'308 e. Armory'!$D$55:$EE$55)</f>
        <v>265427.3741</v>
      </c>
      <c r="U47" s="50">
        <f>SUMIF('308 e. Armory'!$D$2:$EE$2,'Proforma Summary'!U4,'308 e. Armory'!$D$55:$EE$55)</f>
        <v>285261.5138</v>
      </c>
      <c r="V47" s="50">
        <f>SUMIF('308 e. Armory'!$D$2:$EE$2,'Proforma Summary'!V4,'308 e. Armory'!$D$55:$EE$55)</f>
        <v>305690.6776</v>
      </c>
      <c r="W47" s="50">
        <f>SUMIF('308 e. Armory'!$D$2:$EE$2,'Proforma Summary'!W4,'308 e. Armory'!$D$55:$EE$55)</f>
        <v>326732.7164</v>
      </c>
      <c r="X47" s="50">
        <f>SUMIF('308 e. Armory'!$D$2:$EE$2,'Proforma Summary'!X4,'308 e. Armory'!$D$55:$EE$55)</f>
        <v>348406.0163</v>
      </c>
      <c r="Y47" s="50">
        <f>SUMIF('308 e. Armory'!$D$2:$EE$2,'Proforma Summary'!Y4,'308 e. Armory'!$D$55:$EE$55)</f>
        <v>370729.5152</v>
      </c>
      <c r="Z47" s="205">
        <f>SUMIF('308 e. Armory'!$D$2:$EE$2,'Proforma Summary'!Z4,'308 e. Armory'!$D$55:$EE$55)</f>
        <v>393722.7191</v>
      </c>
      <c r="AA47" s="35"/>
      <c r="AB47" s="200" t="s">
        <v>168</v>
      </c>
      <c r="AC47" s="1"/>
      <c r="AD47" s="50">
        <f>SUMIF('401 e. Chalmers'!$D$2:$EE$2,'Proforma Summary'!AD$4,'401 e. Chalmers'!$D55:$EE55)</f>
        <v>719133.6814</v>
      </c>
      <c r="AE47" s="50">
        <f>SUMIF('401 e. Chalmers'!$D$2:$EE$2,'Proforma Summary'!AE$4,'401 e. Chalmers'!$D55:$EE55)</f>
        <v>761933.1215</v>
      </c>
      <c r="AF47" s="50">
        <f>SUMIF('401 e. Chalmers'!$D$2:$EE$2,'Proforma Summary'!AF$4,'401 e. Chalmers'!$D55:$EE55)</f>
        <v>784791.1151</v>
      </c>
      <c r="AG47" s="50">
        <f>SUMIF('401 e. Chalmers'!$D$2:$EE$2,'Proforma Summary'!AG$4,'401 e. Chalmers'!$D55:$EE55)</f>
        <v>325439.0351</v>
      </c>
      <c r="AH47" s="50">
        <f>SUMIF('401 e. Chalmers'!$D$2:$EE$2,'Proforma Summary'!AH$4,'401 e. Chalmers'!$D55:$EE55)</f>
        <v>349689.0805</v>
      </c>
      <c r="AI47" s="50">
        <f>SUMIF('401 e. Chalmers'!$D$2:$EE$2,'Proforma Summary'!AI$4,'401 e. Chalmers'!$D55:$EE55)</f>
        <v>374666.6274</v>
      </c>
      <c r="AJ47" s="50">
        <f>SUMIF('401 e. Chalmers'!$D$2:$EE$2,'Proforma Summary'!AJ$4,'401 e. Chalmers'!$D55:$EE55)</f>
        <v>400393.5006</v>
      </c>
      <c r="AK47" s="50">
        <f>SUMIF('401 e. Chalmers'!$D$2:$EE$2,'Proforma Summary'!AK$4,'401 e. Chalmers'!$D55:$EE55)</f>
        <v>426892.18</v>
      </c>
      <c r="AL47" s="50">
        <f>SUMIF('401 e. Chalmers'!$D$2:$EE$2,'Proforma Summary'!AL$4,'401 e. Chalmers'!$D55:$EE55)</f>
        <v>454185.8198</v>
      </c>
      <c r="AM47" s="205">
        <f>SUMIF('401 e. Chalmers'!$D$2:$EE$2,'Proforma Summary'!AM$4,'401 e. Chalmers'!$D55:$EE55)</f>
        <v>443670.8125</v>
      </c>
      <c r="AN47" s="35"/>
      <c r="AO47" s="200" t="s">
        <v>168</v>
      </c>
      <c r="AP47" s="1"/>
      <c r="AQ47" s="50">
        <f>SUMIF('102 e. Gregory'!$D$2:$EE$2,'Proforma Summary'!AQ$4,'102 e. Gregory'!$D55:$EE55)</f>
        <v>582072.1015</v>
      </c>
      <c r="AR47" s="50">
        <f>SUMIF('102 e. Gregory'!$D$2:$EE$2,'Proforma Summary'!AR$4,'102 e. Gregory'!$D55:$EE55)</f>
        <v>615094.1315</v>
      </c>
      <c r="AS47" s="50">
        <f>SUMIF('102 e. Gregory'!$D$2:$EE$2,'Proforma Summary'!AS$4,'102 e. Gregory'!$D55:$EE55)</f>
        <v>633546.9555</v>
      </c>
      <c r="AT47" s="50">
        <f>SUMIF('102 e. Gregory'!$D$2:$EE$2,'Proforma Summary'!AT$4,'102 e. Gregory'!$D55:$EE55)</f>
        <v>261693.9339</v>
      </c>
      <c r="AU47" s="50">
        <f>SUMIF('102 e. Gregory'!$D$2:$EE$2,'Proforma Summary'!AU$4,'102 e. Gregory'!$D55:$EE55)</f>
        <v>281270.5348</v>
      </c>
      <c r="AV47" s="50">
        <f>SUMIF('102 e. Gregory'!$D$2:$EE$2,'Proforma Summary'!AV$4,'102 e. Gregory'!$D55:$EE55)</f>
        <v>301434.4338</v>
      </c>
      <c r="AW47" s="50">
        <f>SUMIF('102 e. Gregory'!$D$2:$EE$2,'Proforma Summary'!AW$4,'102 e. Gregory'!$D55:$EE55)</f>
        <v>322203.2497</v>
      </c>
      <c r="AX47" s="50">
        <f>SUMIF('102 e. Gregory'!$D$2:$EE$2,'Proforma Summary'!AX$4,'102 e. Gregory'!$D55:$EE55)</f>
        <v>343595.1301</v>
      </c>
      <c r="AY47" s="50">
        <f>SUMIF('102 e. Gregory'!$D$2:$EE$2,'Proforma Summary'!AY$4,'102 e. Gregory'!$D55:$EE55)</f>
        <v>365628.7669</v>
      </c>
      <c r="AZ47" s="205">
        <f>SUMIF('102 e. Gregory'!$D$2:$EE$2,'Proforma Summary'!AZ$4,'102 e. Gregory'!$D55:$EE55)</f>
        <v>359835.7159</v>
      </c>
    </row>
    <row r="48" ht="15.75" customHeight="1">
      <c r="A48" s="35"/>
      <c r="B48" s="200" t="s">
        <v>169</v>
      </c>
      <c r="C48" s="1"/>
      <c r="D48" s="50">
        <f>SUMIF('1103 s. Euclid'!$D$2:$EE$2,'Proforma Summary'!D$4,'1103 s. Euclid'!$D$56:$EE$56)+D40</f>
        <v>0</v>
      </c>
      <c r="E48" s="50">
        <f>SUMIF('1103 s. Euclid'!$D$2:$EE$2,'Proforma Summary'!E$4,'1103 s. Euclid'!$D$56:$EE$56)+E40</f>
        <v>0</v>
      </c>
      <c r="F48" s="50">
        <f>SUMIF('1103 s. Euclid'!$D$2:$EE$2,'Proforma Summary'!F$4,'1103 s. Euclid'!$D$56:$EE$56)+F40</f>
        <v>0</v>
      </c>
      <c r="G48" s="50">
        <f>SUMIF('1103 s. Euclid'!$D$2:$EE$2,'Proforma Summary'!G$4,'1103 s. Euclid'!$D$56:$EE$56)+G40</f>
        <v>0</v>
      </c>
      <c r="H48" s="50">
        <f>SUMIF('1103 s. Euclid'!$D$2:$EE$2,'Proforma Summary'!H$4,'1103 s. Euclid'!$D$56:$EE$56)+H40</f>
        <v>0</v>
      </c>
      <c r="I48" s="50">
        <f>SUMIF('1103 s. Euclid'!$D$2:$EE$2,'Proforma Summary'!I$4,'1103 s. Euclid'!$D$56:$EE$56)+I40</f>
        <v>0</v>
      </c>
      <c r="J48" s="50">
        <f>SUMIF('1103 s. Euclid'!$D$2:$EE$2,'Proforma Summary'!J$4,'1103 s. Euclid'!$D$56:$EE$56)+J40</f>
        <v>0</v>
      </c>
      <c r="K48" s="50">
        <f>SUMIF('1103 s. Euclid'!$D$2:$EE$2,'Proforma Summary'!K$4,'1103 s. Euclid'!$D$56:$EE$56)+K40</f>
        <v>0</v>
      </c>
      <c r="L48" s="50">
        <f>SUMIF('1103 s. Euclid'!$D$2:$EE$2,'Proforma Summary'!L$4,'1103 s. Euclid'!$D$56:$EE$56)+L40</f>
        <v>0</v>
      </c>
      <c r="M48" s="205">
        <f>SUMIF('1103 s. Euclid'!$D$2:$EE$2,'Proforma Summary'!M$4,'1103 s. Euclid'!$D$56:$EE$56)+M40</f>
        <v>4980735.777</v>
      </c>
      <c r="N48" s="35"/>
      <c r="O48" s="200" t="s">
        <v>169</v>
      </c>
      <c r="P48" s="1"/>
      <c r="Q48" s="50">
        <f>SUMIF('308 e. Armory'!$D$2:$EE$2,'Proforma Summary'!Q4,'308 e. Armory'!$D$56:$EE$56)+Q40</f>
        <v>0</v>
      </c>
      <c r="R48" s="50">
        <f>SUMIF('308 e. Armory'!$D$2:$EE$2,'Proforma Summary'!R4,'308 e. Armory'!$D$56:$EE$56)+R40</f>
        <v>0</v>
      </c>
      <c r="S48" s="50">
        <f>SUMIF('308 e. Armory'!$D$2:$EE$2,'Proforma Summary'!S4,'308 e. Armory'!$D$56:$EE$56)+S40</f>
        <v>0</v>
      </c>
      <c r="T48" s="50">
        <f>SUMIF('308 e. Armory'!$D$2:$EE$2,'Proforma Summary'!T4,'308 e. Armory'!$D$56:$EE$56)+T40</f>
        <v>0</v>
      </c>
      <c r="U48" s="50">
        <f>SUMIF('308 e. Armory'!$D$2:$EE$2,'Proforma Summary'!U4,'308 e. Armory'!$D$56:$EE$56)+U40</f>
        <v>0</v>
      </c>
      <c r="V48" s="50">
        <f>SUMIF('308 e. Armory'!$D$2:$EE$2,'Proforma Summary'!V4,'308 e. Armory'!$D$56:$EE$56)+V40</f>
        <v>0</v>
      </c>
      <c r="W48" s="50">
        <f>SUMIF('308 e. Armory'!$D$2:$EE$2,'Proforma Summary'!W4,'308 e. Armory'!$D$56:$EE$56)+W40</f>
        <v>0</v>
      </c>
      <c r="X48" s="50">
        <f>SUMIF('308 e. Armory'!$D$2:$EE$2,'Proforma Summary'!X4,'308 e. Armory'!$D$56:$EE$56)+X40</f>
        <v>0</v>
      </c>
      <c r="Y48" s="50">
        <f>SUMIF('308 e. Armory'!$D$2:$EE$2,'Proforma Summary'!Y4,'308 e. Armory'!$D$56:$EE$56)+Y40</f>
        <v>0</v>
      </c>
      <c r="Z48" s="205">
        <f>SUMIF('308 e. Armory'!$D$2:$EE$2,'Proforma Summary'!Z4,'308 e. Armory'!$D$56:$EE$56)+Z40</f>
        <v>6870907.708</v>
      </c>
      <c r="AA48" s="35"/>
      <c r="AB48" s="200" t="s">
        <v>169</v>
      </c>
      <c r="AC48" s="1"/>
      <c r="AD48" s="50">
        <f>SUMIF('401 e. Chalmers'!$D$2:$EE$2,'Proforma Summary'!AD$4,'401 e. Chalmers'!$D56:$EE56)+AD40</f>
        <v>0</v>
      </c>
      <c r="AE48" s="50">
        <f>SUMIF('401 e. Chalmers'!$D$2:$EE$2,'Proforma Summary'!AE$4,'401 e. Chalmers'!$D56:$EE56)+AE40</f>
        <v>0</v>
      </c>
      <c r="AF48" s="50">
        <f>SUMIF('401 e. Chalmers'!$D$2:$EE$2,'Proforma Summary'!AF$4,'401 e. Chalmers'!$D56:$EE56)+AF40</f>
        <v>0</v>
      </c>
      <c r="AG48" s="50">
        <f>SUMIF('401 e. Chalmers'!$D$2:$EE$2,'Proforma Summary'!AG$4,'401 e. Chalmers'!$D56:$EE56)+AG40</f>
        <v>0</v>
      </c>
      <c r="AH48" s="50">
        <f>SUMIF('401 e. Chalmers'!$D$2:$EE$2,'Proforma Summary'!AH$4,'401 e. Chalmers'!$D56:$EE56)+AH40</f>
        <v>0</v>
      </c>
      <c r="AI48" s="50">
        <f>SUMIF('401 e. Chalmers'!$D$2:$EE$2,'Proforma Summary'!AI$4,'401 e. Chalmers'!$D56:$EE56)+AI40</f>
        <v>0</v>
      </c>
      <c r="AJ48" s="50">
        <f>SUMIF('401 e. Chalmers'!$D$2:$EE$2,'Proforma Summary'!AJ$4,'401 e. Chalmers'!$D56:$EE56)+AJ40</f>
        <v>0</v>
      </c>
      <c r="AK48" s="50">
        <f>SUMIF('401 e. Chalmers'!$D$2:$EE$2,'Proforma Summary'!AK$4,'401 e. Chalmers'!$D56:$EE56)+AK40</f>
        <v>0</v>
      </c>
      <c r="AL48" s="50">
        <f>SUMIF('401 e. Chalmers'!$D$2:$EE$2,'Proforma Summary'!AL$4,'401 e. Chalmers'!$D56:$EE56)+AL40</f>
        <v>0</v>
      </c>
      <c r="AM48" s="205">
        <f>SUMIF('401 e. Chalmers'!$D$2:$EE$2,'Proforma Summary'!AM$4,'401 e. Chalmers'!$D56:$EE56)+AM40</f>
        <v>8972202.828</v>
      </c>
      <c r="AN48" s="35"/>
      <c r="AO48" s="200" t="s">
        <v>169</v>
      </c>
      <c r="AP48" s="1"/>
      <c r="AQ48" s="50">
        <f>SUMIF('102 e. Gregory'!$D$2:$EE$2,'Proforma Summary'!AQ$4,'102 e. Gregory'!$D56:$EE56)+AQ40</f>
        <v>0</v>
      </c>
      <c r="AR48" s="50">
        <f>SUMIF('102 e. Gregory'!$D$2:$EE$2,'Proforma Summary'!AR$4,'102 e. Gregory'!$D56:$EE56)+AR40</f>
        <v>0</v>
      </c>
      <c r="AS48" s="50">
        <f>SUMIF('102 e. Gregory'!$D$2:$EE$2,'Proforma Summary'!AS$4,'102 e. Gregory'!$D56:$EE56)+AS40</f>
        <v>0</v>
      </c>
      <c r="AT48" s="50">
        <f>SUMIF('102 e. Gregory'!$D$2:$EE$2,'Proforma Summary'!AT$4,'102 e. Gregory'!$D56:$EE56)+AT40</f>
        <v>0</v>
      </c>
      <c r="AU48" s="50">
        <f>SUMIF('102 e. Gregory'!$D$2:$EE$2,'Proforma Summary'!AU$4,'102 e. Gregory'!$D56:$EE56)+AU40</f>
        <v>0</v>
      </c>
      <c r="AV48" s="50">
        <f>SUMIF('102 e. Gregory'!$D$2:$EE$2,'Proforma Summary'!AV$4,'102 e. Gregory'!$D56:$EE56)+AV40</f>
        <v>0</v>
      </c>
      <c r="AW48" s="50">
        <f>SUMIF('102 e. Gregory'!$D$2:$EE$2,'Proforma Summary'!AW$4,'102 e. Gregory'!$D56:$EE56)+AW40</f>
        <v>0</v>
      </c>
      <c r="AX48" s="50">
        <f>SUMIF('102 e. Gregory'!$D$2:$EE$2,'Proforma Summary'!AX$4,'102 e. Gregory'!$D56:$EE56)+AX40</f>
        <v>0</v>
      </c>
      <c r="AY48" s="50">
        <f>SUMIF('102 e. Gregory'!$D$2:$EE$2,'Proforma Summary'!AY$4,'102 e. Gregory'!$D56:$EE56)+AY40</f>
        <v>0</v>
      </c>
      <c r="AZ48" s="205">
        <f>SUMIF('102 e. Gregory'!$D$2:$EE$2,'Proforma Summary'!AZ$4,'102 e. Gregory'!$D56:$EE56)+AZ40</f>
        <v>7230295.514</v>
      </c>
    </row>
    <row r="49" ht="15.75" customHeight="1">
      <c r="A49" s="35"/>
      <c r="B49" s="202" t="s">
        <v>170</v>
      </c>
      <c r="C49" s="213">
        <f>-Assumptions!D44</f>
        <v>-2091870.992</v>
      </c>
      <c r="D49" s="213">
        <f t="shared" ref="D49:M49" si="13">SUM(D47:D48)</f>
        <v>427494.0719</v>
      </c>
      <c r="E49" s="213">
        <f t="shared" si="13"/>
        <v>452501.6997</v>
      </c>
      <c r="F49" s="213">
        <f t="shared" si="13"/>
        <v>466076.7507</v>
      </c>
      <c r="G49" s="213">
        <f t="shared" si="13"/>
        <v>192998.2425</v>
      </c>
      <c r="H49" s="213">
        <f t="shared" si="13"/>
        <v>207400.0141</v>
      </c>
      <c r="I49" s="213">
        <f t="shared" si="13"/>
        <v>222233.8389</v>
      </c>
      <c r="J49" s="213">
        <f t="shared" si="13"/>
        <v>237512.6783</v>
      </c>
      <c r="K49" s="213">
        <f t="shared" si="13"/>
        <v>253249.883</v>
      </c>
      <c r="L49" s="213">
        <f t="shared" si="13"/>
        <v>269459.2038</v>
      </c>
      <c r="M49" s="214">
        <f t="shared" si="13"/>
        <v>5266890.582</v>
      </c>
      <c r="N49" s="35"/>
      <c r="O49" s="202" t="s">
        <v>170</v>
      </c>
      <c r="P49" s="213">
        <f>-Assumptions!L44</f>
        <v>-2883624.391</v>
      </c>
      <c r="Q49" s="213">
        <f t="shared" ref="Q49:Z49" si="14">SUM(Q47:Q48)</f>
        <v>589296.5376</v>
      </c>
      <c r="R49" s="213">
        <f t="shared" si="14"/>
        <v>623185.9634</v>
      </c>
      <c r="S49" s="213">
        <f t="shared" si="14"/>
        <v>641881.5423</v>
      </c>
      <c r="T49" s="213">
        <f t="shared" si="14"/>
        <v>265427.3741</v>
      </c>
      <c r="U49" s="213">
        <f t="shared" si="14"/>
        <v>285261.5138</v>
      </c>
      <c r="V49" s="213">
        <f t="shared" si="14"/>
        <v>305690.6776</v>
      </c>
      <c r="W49" s="213">
        <f t="shared" si="14"/>
        <v>326732.7164</v>
      </c>
      <c r="X49" s="213">
        <f t="shared" si="14"/>
        <v>348406.0163</v>
      </c>
      <c r="Y49" s="213">
        <f t="shared" si="14"/>
        <v>370729.5152</v>
      </c>
      <c r="Z49" s="214">
        <f t="shared" si="14"/>
        <v>7264630.427</v>
      </c>
      <c r="AA49" s="35"/>
      <c r="AB49" s="202" t="s">
        <v>170</v>
      </c>
      <c r="AC49" s="213">
        <f>-Assumptions!T44</f>
        <v>-3518960.814</v>
      </c>
      <c r="AD49" s="213">
        <f>SUMIF('401 e. Chalmers'!$D$2:$EE$2,'Proforma Summary'!AD$4,'401 e. Chalmers'!$D57:$EE57)</f>
        <v>719133.6814</v>
      </c>
      <c r="AE49" s="213">
        <f>SUMIF('401 e. Chalmers'!$D$2:$EE$2,'Proforma Summary'!AE$4,'401 e. Chalmers'!$D57:$EE57)</f>
        <v>761933.1215</v>
      </c>
      <c r="AF49" s="213">
        <f>SUMIF('401 e. Chalmers'!$D$2:$EE$2,'Proforma Summary'!AF$4,'401 e. Chalmers'!$D57:$EE57)</f>
        <v>784791.1151</v>
      </c>
      <c r="AG49" s="213">
        <f>SUMIF('401 e. Chalmers'!$D$2:$EE$2,'Proforma Summary'!AG$4,'401 e. Chalmers'!$D57:$EE57)</f>
        <v>325439.0351</v>
      </c>
      <c r="AH49" s="213">
        <f>SUMIF('401 e. Chalmers'!$D$2:$EE$2,'Proforma Summary'!AH$4,'401 e. Chalmers'!$D57:$EE57)</f>
        <v>349689.0805</v>
      </c>
      <c r="AI49" s="213">
        <f>SUMIF('401 e. Chalmers'!$D$2:$EE$2,'Proforma Summary'!AI$4,'401 e. Chalmers'!$D57:$EE57)</f>
        <v>374666.6274</v>
      </c>
      <c r="AJ49" s="213">
        <f>SUMIF('401 e. Chalmers'!$D$2:$EE$2,'Proforma Summary'!AJ$4,'401 e. Chalmers'!$D57:$EE57)</f>
        <v>400393.5006</v>
      </c>
      <c r="AK49" s="213">
        <f>SUMIF('401 e. Chalmers'!$D$2:$EE$2,'Proforma Summary'!AK$4,'401 e. Chalmers'!$D57:$EE57)</f>
        <v>426892.18</v>
      </c>
      <c r="AL49" s="213">
        <f>SUMIF('401 e. Chalmers'!$D$2:$EE$2,'Proforma Summary'!AL$4,'401 e. Chalmers'!$D57:$EE57)</f>
        <v>454185.8198</v>
      </c>
      <c r="AM49" s="214">
        <f>SUMIF('401 e. Chalmers'!$D$2:$EE$2,'Proforma Summary'!AM$4,'401 e. Chalmers'!$D57:$EE57)</f>
        <v>9415873.64</v>
      </c>
      <c r="AN49" s="35"/>
      <c r="AO49" s="202" t="s">
        <v>170</v>
      </c>
      <c r="AP49" s="213">
        <f>-Assumptions!AB44</f>
        <v>-2848272.817</v>
      </c>
      <c r="AQ49" s="213">
        <f>SUMIF('102 e. Gregory'!$D$2:$EE$2,'Proforma Summary'!AQ$4,'102 e. Gregory'!$D57:$EE57)</f>
        <v>582072.1015</v>
      </c>
      <c r="AR49" s="213">
        <f>SUMIF('102 e. Gregory'!$D$2:$EE$2,'Proforma Summary'!AR$4,'102 e. Gregory'!$D57:$EE57)</f>
        <v>615094.1315</v>
      </c>
      <c r="AS49" s="213">
        <f>SUMIF('102 e. Gregory'!$D$2:$EE$2,'Proforma Summary'!AS$4,'102 e. Gregory'!$D57:$EE57)</f>
        <v>633546.9555</v>
      </c>
      <c r="AT49" s="213">
        <f>SUMIF('102 e. Gregory'!$D$2:$EE$2,'Proforma Summary'!AT$4,'102 e. Gregory'!$D57:$EE57)</f>
        <v>261693.9339</v>
      </c>
      <c r="AU49" s="213">
        <f>SUMIF('102 e. Gregory'!$D$2:$EE$2,'Proforma Summary'!AU$4,'102 e. Gregory'!$D57:$EE57)</f>
        <v>281270.5348</v>
      </c>
      <c r="AV49" s="213">
        <f>SUMIF('102 e. Gregory'!$D$2:$EE$2,'Proforma Summary'!AV$4,'102 e. Gregory'!$D57:$EE57)</f>
        <v>301434.4338</v>
      </c>
      <c r="AW49" s="213">
        <f>SUMIF('102 e. Gregory'!$D$2:$EE$2,'Proforma Summary'!AW$4,'102 e. Gregory'!$D57:$EE57)</f>
        <v>322203.2497</v>
      </c>
      <c r="AX49" s="213">
        <f>SUMIF('102 e. Gregory'!$D$2:$EE$2,'Proforma Summary'!AX$4,'102 e. Gregory'!$D57:$EE57)</f>
        <v>343595.1301</v>
      </c>
      <c r="AY49" s="213">
        <f>SUMIF('102 e. Gregory'!$D$2:$EE$2,'Proforma Summary'!AY$4,'102 e. Gregory'!$D57:$EE57)</f>
        <v>365628.7669</v>
      </c>
      <c r="AZ49" s="214">
        <f>SUMIF('102 e. Gregory'!$D$2:$EE$2,'Proforma Summary'!AZ$4,'102 e. Gregory'!$D57:$EE57)</f>
        <v>7590131.23</v>
      </c>
    </row>
    <row r="50" ht="15.75" customHeight="1">
      <c r="A50" s="35"/>
      <c r="B50" s="200"/>
      <c r="C50" s="1"/>
      <c r="D50" s="1"/>
      <c r="E50" s="1"/>
      <c r="F50" s="1"/>
      <c r="G50" s="1"/>
      <c r="H50" s="137"/>
      <c r="I50" s="1"/>
      <c r="J50" s="1"/>
      <c r="K50" s="1"/>
      <c r="L50" s="1"/>
      <c r="M50" s="201"/>
      <c r="N50" s="35"/>
      <c r="O50" s="200"/>
      <c r="P50" s="1"/>
      <c r="Q50" s="1"/>
      <c r="R50" s="1"/>
      <c r="S50" s="1"/>
      <c r="T50" s="1"/>
      <c r="U50" s="137"/>
      <c r="V50" s="1"/>
      <c r="W50" s="1"/>
      <c r="X50" s="1"/>
      <c r="Y50" s="1"/>
      <c r="Z50" s="201"/>
      <c r="AA50" s="35"/>
      <c r="AB50" s="200"/>
      <c r="AC50" s="1"/>
      <c r="AD50" s="1"/>
      <c r="AE50" s="1"/>
      <c r="AF50" s="1"/>
      <c r="AG50" s="1"/>
      <c r="AH50" s="137"/>
      <c r="AI50" s="1"/>
      <c r="AJ50" s="1"/>
      <c r="AK50" s="1"/>
      <c r="AL50" s="1"/>
      <c r="AM50" s="201"/>
      <c r="AN50" s="35"/>
      <c r="AO50" s="200"/>
      <c r="AP50" s="1"/>
      <c r="AQ50" s="1"/>
      <c r="AR50" s="1"/>
      <c r="AS50" s="1"/>
      <c r="AT50" s="1"/>
      <c r="AU50" s="137"/>
      <c r="AV50" s="1"/>
      <c r="AW50" s="1"/>
      <c r="AX50" s="1"/>
      <c r="AY50" s="1"/>
      <c r="AZ50" s="201"/>
    </row>
    <row r="51" ht="15.75" customHeight="1">
      <c r="A51" s="35"/>
      <c r="B51" s="200" t="s">
        <v>171</v>
      </c>
      <c r="C51" s="1"/>
      <c r="D51" s="217">
        <f>D47/Assumptions!$D$44</f>
        <v>0.204359673</v>
      </c>
      <c r="E51" s="217">
        <f>E47/Assumptions!$D$44</f>
        <v>0.2163143432</v>
      </c>
      <c r="F51" s="217">
        <f>F47/Assumptions!$D$44</f>
        <v>0.2228037735</v>
      </c>
      <c r="G51" s="217">
        <f>G47/Assumptions!$D$44</f>
        <v>0.09226106355</v>
      </c>
      <c r="H51" s="217">
        <f>H47/Assumptions!$D$44</f>
        <v>0.09914570015</v>
      </c>
      <c r="I51" s="217">
        <f>I47/Assumptions!$D$44</f>
        <v>0.1062368758</v>
      </c>
      <c r="J51" s="217">
        <f>J47/Assumptions!$D$44</f>
        <v>0.1135407868</v>
      </c>
      <c r="K51" s="217">
        <f>K47/Assumptions!$D$44</f>
        <v>0.1210638151</v>
      </c>
      <c r="L51" s="217">
        <f>L47/Assumptions!$D$44</f>
        <v>0.1288125343</v>
      </c>
      <c r="M51" s="218">
        <f>M47/Assumptions!$D$44</f>
        <v>0.136793715</v>
      </c>
      <c r="N51" s="35"/>
      <c r="O51" s="200" t="s">
        <v>171</v>
      </c>
      <c r="P51" s="20"/>
      <c r="Q51" s="217">
        <f>Q47/Assumptions!$L$44</f>
        <v>0.204359673</v>
      </c>
      <c r="R51" s="217">
        <f>R47/Assumptions!$L$44</f>
        <v>0.2161120448</v>
      </c>
      <c r="S51" s="217">
        <f>S47/Assumptions!$L$44</f>
        <v>0.2225954061</v>
      </c>
      <c r="T51" s="217">
        <f>T47/Assumptions!$L$44</f>
        <v>0.09204644509</v>
      </c>
      <c r="U51" s="217">
        <f>U47/Assumptions!$L$44</f>
        <v>0.09892464314</v>
      </c>
      <c r="V51" s="217">
        <f>V47/Assumptions!$L$44</f>
        <v>0.1060091871</v>
      </c>
      <c r="W51" s="217">
        <f>W47/Assumptions!$L$44</f>
        <v>0.1133062674</v>
      </c>
      <c r="X51" s="217">
        <f>X47/Assumptions!$L$44</f>
        <v>0.1208222602</v>
      </c>
      <c r="Y51" s="217">
        <f>Y47/Assumptions!$L$44</f>
        <v>0.1285637327</v>
      </c>
      <c r="Z51" s="218">
        <f>Z47/Assumptions!$L$44</f>
        <v>0.1365374493</v>
      </c>
      <c r="AA51" s="35"/>
      <c r="AB51" s="200" t="s">
        <v>171</v>
      </c>
      <c r="AC51" s="20"/>
      <c r="AD51" s="217">
        <f>AD47/Assumptions!$T$44</f>
        <v>0.204359673</v>
      </c>
      <c r="AE51" s="217">
        <f>AE47/Assumptions!$T$44</f>
        <v>0.2165221955</v>
      </c>
      <c r="AF51" s="217">
        <f>AF47/Assumptions!$T$44</f>
        <v>0.2230178614</v>
      </c>
      <c r="AG51" s="217">
        <f>AG47/Assumptions!$T$44</f>
        <v>0.09248157404</v>
      </c>
      <c r="AH51" s="217">
        <f>AH47/Assumptions!$T$44</f>
        <v>0.09937282595</v>
      </c>
      <c r="AI51" s="217">
        <f>AI47/Assumptions!$T$44</f>
        <v>0.1064708154</v>
      </c>
      <c r="AJ51" s="217">
        <f>AJ47/Assumptions!$T$44</f>
        <v>0.1137817446</v>
      </c>
      <c r="AK51" s="217">
        <f>AK47/Assumptions!$T$44</f>
        <v>0.1213120016</v>
      </c>
      <c r="AL51" s="217">
        <f>AL47/Assumptions!$T$44</f>
        <v>0.1290681664</v>
      </c>
      <c r="AM51" s="218">
        <f>AM47/Assumptions!$T$44</f>
        <v>0.1260800662</v>
      </c>
      <c r="AN51" s="35"/>
      <c r="AO51" s="200" t="s">
        <v>171</v>
      </c>
      <c r="AP51" s="20"/>
      <c r="AQ51" s="217">
        <f>AQ47/Assumptions!$AB$44</f>
        <v>0.204359673</v>
      </c>
      <c r="AR51" s="217">
        <f>AR47/Assumptions!$AB$44</f>
        <v>0.2159533763</v>
      </c>
      <c r="AS51" s="217">
        <f>AS47/Assumptions!$AB$44</f>
        <v>0.2224319776</v>
      </c>
      <c r="AT51" s="217">
        <f>AT47/Assumptions!$AB$44</f>
        <v>0.09187811377</v>
      </c>
      <c r="AU51" s="217">
        <f>AU47/Assumptions!$AB$44</f>
        <v>0.09875126188</v>
      </c>
      <c r="AV51" s="217">
        <f>AV47/Assumptions!$AB$44</f>
        <v>0.1058306044</v>
      </c>
      <c r="AW51" s="217">
        <f>AW47/Assumptions!$AB$44</f>
        <v>0.1131223273</v>
      </c>
      <c r="AX51" s="217">
        <f>AX47/Assumptions!$AB$44</f>
        <v>0.1206328018</v>
      </c>
      <c r="AY51" s="217">
        <f>AY47/Assumptions!$AB$44</f>
        <v>0.1283685905</v>
      </c>
      <c r="AZ51" s="218">
        <f>AZ47/Assumptions!$AB$44</f>
        <v>0.1263347084</v>
      </c>
    </row>
    <row r="52" ht="15.75" customHeight="1">
      <c r="A52" s="35"/>
      <c r="B52" s="206" t="s">
        <v>172</v>
      </c>
      <c r="C52" s="6"/>
      <c r="D52" s="220">
        <f>MIN(D51:M51)</f>
        <v>0.09226106355</v>
      </c>
      <c r="E52" s="6"/>
      <c r="F52" s="221"/>
      <c r="G52" s="222"/>
      <c r="H52" s="6"/>
      <c r="I52" s="6"/>
      <c r="J52" s="6"/>
      <c r="K52" s="6"/>
      <c r="L52" s="6"/>
      <c r="M52" s="223"/>
      <c r="N52" s="35"/>
      <c r="O52" s="206" t="s">
        <v>172</v>
      </c>
      <c r="P52" s="1"/>
      <c r="Q52" s="220">
        <f>MIN(Q51:Z51)</f>
        <v>0.09204644509</v>
      </c>
      <c r="R52" s="6"/>
      <c r="S52" s="221"/>
      <c r="T52" s="222"/>
      <c r="U52" s="6"/>
      <c r="V52" s="6"/>
      <c r="W52" s="6"/>
      <c r="X52" s="6"/>
      <c r="Y52" s="6"/>
      <c r="Z52" s="223"/>
      <c r="AA52" s="35"/>
      <c r="AB52" s="206" t="s">
        <v>172</v>
      </c>
      <c r="AC52" s="1"/>
      <c r="AD52" s="220">
        <f>MIN(AD51:AM51)</f>
        <v>0.09248157404</v>
      </c>
      <c r="AE52" s="6"/>
      <c r="AF52" s="221"/>
      <c r="AG52" s="222"/>
      <c r="AH52" s="6"/>
      <c r="AI52" s="6"/>
      <c r="AJ52" s="6"/>
      <c r="AK52" s="6"/>
      <c r="AL52" s="6"/>
      <c r="AM52" s="223"/>
      <c r="AN52" s="35"/>
      <c r="AO52" s="206" t="s">
        <v>172</v>
      </c>
      <c r="AP52" s="1"/>
      <c r="AQ52" s="220">
        <f>MIN(AQ51:AZ51)</f>
        <v>0.09187811377</v>
      </c>
      <c r="AR52" s="6"/>
      <c r="AS52" s="221"/>
      <c r="AT52" s="222"/>
      <c r="AU52" s="6"/>
      <c r="AV52" s="6"/>
      <c r="AW52" s="6"/>
      <c r="AX52" s="6"/>
      <c r="AY52" s="6"/>
      <c r="AZ52" s="223"/>
    </row>
    <row r="53" ht="15.75" customHeight="1">
      <c r="A53" s="35"/>
      <c r="B53" s="200"/>
      <c r="C53" s="1"/>
      <c r="D53" s="1"/>
      <c r="E53" s="1"/>
      <c r="F53" s="224"/>
      <c r="G53" s="26"/>
      <c r="H53" s="26"/>
      <c r="I53" s="26"/>
      <c r="J53" s="26"/>
      <c r="K53" s="26"/>
      <c r="L53" s="26"/>
      <c r="M53" s="219"/>
      <c r="N53" s="35"/>
      <c r="O53" s="200"/>
      <c r="P53" s="1"/>
      <c r="Q53" s="1"/>
      <c r="R53" s="1"/>
      <c r="S53" s="224"/>
      <c r="T53" s="26"/>
      <c r="U53" s="26"/>
      <c r="V53" s="26"/>
      <c r="W53" s="26"/>
      <c r="X53" s="26"/>
      <c r="Y53" s="26"/>
      <c r="Z53" s="219"/>
      <c r="AA53" s="35"/>
      <c r="AB53" s="200"/>
      <c r="AC53" s="1"/>
      <c r="AD53" s="1"/>
      <c r="AE53" s="1"/>
      <c r="AF53" s="224"/>
      <c r="AG53" s="26"/>
      <c r="AH53" s="26"/>
      <c r="AI53" s="26"/>
      <c r="AJ53" s="26"/>
      <c r="AK53" s="26"/>
      <c r="AL53" s="26"/>
      <c r="AM53" s="219"/>
      <c r="AN53" s="35"/>
      <c r="AO53" s="200"/>
      <c r="AP53" s="1"/>
      <c r="AQ53" s="1"/>
      <c r="AR53" s="1"/>
      <c r="AS53" s="224"/>
      <c r="AT53" s="26"/>
      <c r="AU53" s="26"/>
      <c r="AV53" s="26"/>
      <c r="AW53" s="26"/>
      <c r="AX53" s="26"/>
      <c r="AY53" s="26"/>
      <c r="AZ53" s="219"/>
    </row>
    <row r="54" ht="15.75" customHeight="1">
      <c r="A54" s="35"/>
      <c r="B54" s="200" t="s">
        <v>131</v>
      </c>
      <c r="C54" s="1"/>
      <c r="D54" s="225">
        <f t="shared" ref="D54:M54" si="15">IFERROR(D38/D43,0)</f>
        <v>0</v>
      </c>
      <c r="E54" s="225">
        <f t="shared" si="15"/>
        <v>0</v>
      </c>
      <c r="F54" s="225">
        <f t="shared" si="15"/>
        <v>0</v>
      </c>
      <c r="G54" s="225">
        <f t="shared" si="15"/>
        <v>1.672325289</v>
      </c>
      <c r="H54" s="225">
        <f t="shared" si="15"/>
        <v>1.722495048</v>
      </c>
      <c r="I54" s="225">
        <f t="shared" si="15"/>
        <v>1.774169899</v>
      </c>
      <c r="J54" s="225">
        <f t="shared" si="15"/>
        <v>1.827394996</v>
      </c>
      <c r="K54" s="225">
        <f t="shared" si="15"/>
        <v>1.882216846</v>
      </c>
      <c r="L54" s="225">
        <f t="shared" si="15"/>
        <v>1.938683351</v>
      </c>
      <c r="M54" s="226">
        <f t="shared" si="15"/>
        <v>1.996843852</v>
      </c>
      <c r="N54" s="35"/>
      <c r="O54" s="200" t="s">
        <v>131</v>
      </c>
      <c r="P54" s="20"/>
      <c r="Q54" s="225">
        <f t="shared" ref="Q54:Z54" si="16">IFERROR(Q38/Q43,0)</f>
        <v>0</v>
      </c>
      <c r="R54" s="225">
        <f t="shared" si="16"/>
        <v>0</v>
      </c>
      <c r="S54" s="225">
        <f t="shared" si="16"/>
        <v>0</v>
      </c>
      <c r="T54" s="225">
        <f t="shared" si="16"/>
        <v>1.67076132</v>
      </c>
      <c r="U54" s="225">
        <f t="shared" si="16"/>
        <v>1.72088416</v>
      </c>
      <c r="V54" s="225">
        <f t="shared" si="16"/>
        <v>1.772510685</v>
      </c>
      <c r="W54" s="225">
        <f t="shared" si="16"/>
        <v>1.825686005</v>
      </c>
      <c r="X54" s="225">
        <f t="shared" si="16"/>
        <v>1.880456585</v>
      </c>
      <c r="Y54" s="225">
        <f t="shared" si="16"/>
        <v>1.936870283</v>
      </c>
      <c r="Z54" s="226">
        <f t="shared" si="16"/>
        <v>1.994976391</v>
      </c>
      <c r="AA54" s="35"/>
      <c r="AB54" s="200" t="s">
        <v>131</v>
      </c>
      <c r="AC54" s="20"/>
      <c r="AD54" s="225">
        <f t="shared" ref="AD54:AM54" si="17">IFERROR(AD38/AD43,0)</f>
        <v>0</v>
      </c>
      <c r="AE54" s="225">
        <f t="shared" si="17"/>
        <v>0</v>
      </c>
      <c r="AF54" s="225">
        <f t="shared" si="17"/>
        <v>0</v>
      </c>
      <c r="AG54" s="225">
        <f t="shared" si="17"/>
        <v>1.673932194</v>
      </c>
      <c r="AH54" s="225">
        <f t="shared" si="17"/>
        <v>1.72415016</v>
      </c>
      <c r="AI54" s="225">
        <f t="shared" si="17"/>
        <v>1.775874665</v>
      </c>
      <c r="AJ54" s="225">
        <f t="shared" si="17"/>
        <v>1.829150905</v>
      </c>
      <c r="AK54" s="225">
        <f t="shared" si="17"/>
        <v>1.884025432</v>
      </c>
      <c r="AL54" s="225">
        <f t="shared" si="17"/>
        <v>1.940546195</v>
      </c>
      <c r="AM54" s="226">
        <f t="shared" si="17"/>
        <v>1.918771296</v>
      </c>
      <c r="AN54" s="35"/>
      <c r="AO54" s="200" t="s">
        <v>131</v>
      </c>
      <c r="AP54" s="20"/>
      <c r="AQ54" s="225">
        <f t="shared" ref="AQ54:AZ54" si="18">IFERROR(AQ38/AQ43,0)</f>
        <v>0</v>
      </c>
      <c r="AR54" s="225">
        <f t="shared" si="18"/>
        <v>0</v>
      </c>
      <c r="AS54" s="225">
        <f t="shared" si="18"/>
        <v>0</v>
      </c>
      <c r="AT54" s="225">
        <f t="shared" si="18"/>
        <v>1.669534655</v>
      </c>
      <c r="AU54" s="225">
        <f t="shared" si="18"/>
        <v>1.719620695</v>
      </c>
      <c r="AV54" s="225">
        <f t="shared" si="18"/>
        <v>1.771209316</v>
      </c>
      <c r="AW54" s="225">
        <f t="shared" si="18"/>
        <v>1.824345595</v>
      </c>
      <c r="AX54" s="225">
        <f t="shared" si="18"/>
        <v>1.879075963</v>
      </c>
      <c r="AY54" s="225">
        <f t="shared" si="18"/>
        <v>1.935448242</v>
      </c>
      <c r="AZ54" s="226">
        <f t="shared" si="18"/>
        <v>1.920626926</v>
      </c>
    </row>
    <row r="55" ht="15.75" customHeight="1">
      <c r="A55" s="35"/>
      <c r="B55" s="227" t="s">
        <v>172</v>
      </c>
      <c r="C55" s="228"/>
      <c r="D55" s="229">
        <f>MINIFS(D54:M54,D54:M54, "&gt;0")</f>
        <v>1.672325289</v>
      </c>
      <c r="E55" s="228"/>
      <c r="F55" s="230"/>
      <c r="G55" s="228"/>
      <c r="H55" s="228"/>
      <c r="I55" s="228"/>
      <c r="J55" s="228"/>
      <c r="K55" s="228"/>
      <c r="L55" s="228"/>
      <c r="M55" s="231"/>
      <c r="N55" s="35"/>
      <c r="O55" s="227" t="s">
        <v>172</v>
      </c>
      <c r="P55" s="232"/>
      <c r="Q55" s="229">
        <f>MINIFS(Q54:Z54,Q54:Z54, "&gt;0")</f>
        <v>1.67076132</v>
      </c>
      <c r="R55" s="228"/>
      <c r="S55" s="230"/>
      <c r="T55" s="228"/>
      <c r="U55" s="228"/>
      <c r="V55" s="228"/>
      <c r="W55" s="228"/>
      <c r="X55" s="228"/>
      <c r="Y55" s="228"/>
      <c r="Z55" s="231"/>
      <c r="AA55" s="35"/>
      <c r="AB55" s="227" t="s">
        <v>172</v>
      </c>
      <c r="AC55" s="232"/>
      <c r="AD55" s="229">
        <f>MINIFS(AD54:AM54,AD54:AM54, "&gt;0")</f>
        <v>1.673932194</v>
      </c>
      <c r="AE55" s="228"/>
      <c r="AF55" s="230"/>
      <c r="AG55" s="228"/>
      <c r="AH55" s="228"/>
      <c r="AI55" s="228"/>
      <c r="AJ55" s="228"/>
      <c r="AK55" s="228"/>
      <c r="AL55" s="228"/>
      <c r="AM55" s="231"/>
      <c r="AN55" s="35"/>
      <c r="AO55" s="227" t="s">
        <v>172</v>
      </c>
      <c r="AP55" s="232"/>
      <c r="AQ55" s="229">
        <f>MINIFS(AQ54:AZ54,AQ54:AZ54, "&gt;0")</f>
        <v>1.669534655</v>
      </c>
      <c r="AR55" s="228"/>
      <c r="AS55" s="230"/>
      <c r="AT55" s="228"/>
      <c r="AU55" s="228"/>
      <c r="AV55" s="228"/>
      <c r="AW55" s="228"/>
      <c r="AX55" s="228"/>
      <c r="AY55" s="228"/>
      <c r="AZ55" s="231"/>
    </row>
    <row r="56" ht="15.75" customHeight="1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</row>
    <row r="57" ht="15.75" customHeight="1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</row>
    <row r="58" ht="15.75" customHeight="1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</row>
    <row r="59" ht="15.75" customHeight="1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</row>
    <row r="60" ht="15.75" customHeight="1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</row>
    <row r="61" ht="15.75" customHeight="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</row>
    <row r="62" ht="15.75" customHeight="1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</row>
    <row r="63" ht="15.75" customHeight="1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</row>
    <row r="64" ht="15.75" customHeight="1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</row>
    <row r="65" ht="15.75" customHeight="1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</row>
    <row r="66" ht="15.7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</row>
    <row r="67" ht="15.75" customHeight="1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</row>
    <row r="68" ht="15.75" customHeight="1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</row>
    <row r="69" ht="15.75" customHeight="1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</row>
    <row r="70" ht="15.75" customHeight="1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</row>
    <row r="71" ht="15.75" customHeight="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</row>
    <row r="72" ht="15.75" customHeight="1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</row>
    <row r="73" ht="15.75" customHeight="1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</row>
    <row r="74" ht="15.75" customHeight="1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</row>
    <row r="75" ht="15.75" customHeight="1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</row>
    <row r="76" ht="15.75" customHeight="1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</row>
    <row r="77" ht="15.75" customHeight="1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</row>
    <row r="78" ht="15.75" customHeight="1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</row>
    <row r="79" ht="15.75" customHeight="1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</row>
    <row r="80" ht="15.75" customHeight="1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</row>
    <row r="81" ht="15.75" customHeight="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</row>
    <row r="82" ht="15.75" customHeight="1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</row>
    <row r="83" ht="15.75" customHeight="1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</row>
    <row r="84" ht="15.75" customHeight="1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</row>
    <row r="85" ht="15.75" customHeight="1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</row>
    <row r="86" ht="15.75" customHeight="1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</row>
    <row r="87" ht="15.75" customHeight="1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</row>
    <row r="88" ht="15.75" customHeight="1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</row>
    <row r="89" ht="15.75" customHeight="1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</row>
    <row r="90" ht="15.75" customHeigh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</row>
    <row r="91" ht="15.75" customHeight="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</row>
    <row r="92" ht="15.75" customHeigh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</row>
    <row r="93" ht="15.7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</row>
    <row r="94" ht="15.75" customHeigh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</row>
    <row r="95" ht="15.75" customHeight="1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</row>
    <row r="96" ht="15.75" customHeight="1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</row>
    <row r="97" ht="15.75" customHeight="1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</row>
    <row r="98" ht="15.75" customHeight="1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</row>
    <row r="99" ht="15.75" customHeight="1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</row>
    <row r="100" ht="15.7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</row>
    <row r="101" ht="15.7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</row>
    <row r="102" ht="15.7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</row>
    <row r="103" ht="15.7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</row>
    <row r="104" ht="15.7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</row>
    <row r="105" ht="15.7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</row>
    <row r="106" ht="15.7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</row>
    <row r="107" ht="15.7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</row>
    <row r="108" ht="15.7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</row>
    <row r="109" ht="15.7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</row>
    <row r="110" ht="15.7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</row>
    <row r="111" ht="15.7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</row>
    <row r="112" ht="15.7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</row>
    <row r="113" ht="15.7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</row>
    <row r="114" ht="15.7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</row>
    <row r="115" ht="15.7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</row>
    <row r="116" ht="15.7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</row>
    <row r="117" ht="15.7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</row>
    <row r="118" ht="15.7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</row>
    <row r="119" ht="15.7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</row>
    <row r="120" ht="15.7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</row>
    <row r="121" ht="15.7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</row>
    <row r="122" ht="15.7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</row>
    <row r="123" ht="15.7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</row>
    <row r="124" ht="15.7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</row>
    <row r="125" ht="15.75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</row>
    <row r="126" ht="15.75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</row>
    <row r="127" ht="15.75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</row>
    <row r="128" ht="15.75" customHeight="1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</row>
    <row r="129" ht="15.75" customHeight="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</row>
    <row r="130" ht="15.75" customHeight="1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</row>
    <row r="131" ht="15.75" customHeight="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</row>
    <row r="132" ht="15.75" customHeight="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</row>
    <row r="133" ht="15.75" customHeight="1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</row>
    <row r="134" ht="15.7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</row>
    <row r="135" ht="15.7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</row>
    <row r="136" ht="15.75" customHeight="1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</row>
    <row r="137" ht="15.75" customHeight="1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</row>
    <row r="138" ht="15.75" customHeight="1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</row>
    <row r="139" ht="15.75" customHeight="1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</row>
    <row r="140" ht="15.75" customHeight="1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</row>
    <row r="141" ht="15.75" customHeight="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</row>
    <row r="142" ht="15.75" customHeight="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</row>
    <row r="143" ht="15.75" customHeight="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</row>
    <row r="144" ht="15.7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</row>
    <row r="145" ht="15.7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</row>
    <row r="146" ht="15.7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</row>
    <row r="147" ht="15.7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</row>
    <row r="148" ht="15.7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</row>
    <row r="149" ht="15.7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</row>
    <row r="150" ht="15.7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</row>
    <row r="151" ht="15.7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</row>
    <row r="152" ht="15.7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</row>
    <row r="153" ht="15.7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</row>
    <row r="154" ht="15.7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</row>
    <row r="155" ht="15.7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</row>
    <row r="156" ht="15.7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</row>
    <row r="157" ht="15.7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</row>
    <row r="158" ht="15.7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</row>
    <row r="159" ht="15.7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</row>
    <row r="160" ht="15.7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</row>
    <row r="161" ht="15.7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</row>
    <row r="162" ht="15.7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</row>
    <row r="163" ht="15.7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</row>
    <row r="164" ht="15.7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</row>
    <row r="165" ht="15.7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</row>
    <row r="166" ht="15.7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</row>
    <row r="167" ht="15.7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</row>
    <row r="168" ht="15.7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</row>
    <row r="169" ht="15.7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</row>
    <row r="170" ht="15.7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</row>
    <row r="171" ht="15.7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</row>
    <row r="172" ht="15.7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</row>
    <row r="173" ht="15.7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</row>
    <row r="174" ht="15.7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</row>
    <row r="175" ht="15.7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</row>
    <row r="176" ht="15.7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</row>
    <row r="177" ht="15.7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</row>
    <row r="178" ht="15.7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</row>
    <row r="179" ht="15.7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</row>
    <row r="180" ht="15.7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</row>
    <row r="181" ht="15.7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</row>
    <row r="182" ht="15.7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</row>
    <row r="183" ht="15.7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</row>
    <row r="184" ht="15.7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</row>
    <row r="185" ht="15.7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</row>
    <row r="186" ht="15.7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</row>
    <row r="187" ht="15.7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</row>
    <row r="188" ht="15.7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</row>
    <row r="189" ht="15.7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</row>
    <row r="190" ht="15.7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</row>
    <row r="191" ht="15.7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</row>
    <row r="192" ht="15.7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</row>
    <row r="193" ht="15.7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</row>
    <row r="194" ht="15.7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</row>
    <row r="195" ht="15.7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</row>
    <row r="196" ht="15.7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</row>
    <row r="197" ht="15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</row>
    <row r="198" ht="15.7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</row>
    <row r="199" ht="15.7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</row>
    <row r="200" ht="15.75" customHeight="1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</row>
    <row r="201" ht="15.75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</row>
    <row r="202" ht="15.75" customHeight="1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</row>
    <row r="203" ht="15.75" customHeight="1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</row>
    <row r="204" ht="15.7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</row>
    <row r="205" ht="15.75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</row>
    <row r="206" ht="15.75" customHeight="1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</row>
    <row r="207" ht="15.75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</row>
    <row r="208" ht="15.75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</row>
    <row r="209" ht="15.75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</row>
    <row r="210" ht="15.75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</row>
    <row r="211" ht="15.75" customHeight="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</row>
    <row r="212" ht="15.75" customHeight="1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</row>
    <row r="213" ht="15.75" customHeight="1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</row>
    <row r="214" ht="15.75" customHeight="1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</row>
    <row r="215" ht="15.75" customHeight="1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ht="15.7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ht="15.75" customHeight="1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ht="15.7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ht="15.75" customHeight="1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ht="15.75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ht="15.75" customHeight="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ht="15.75" customHeight="1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ht="15.7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ht="15.75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ht="15.7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ht="15.75" customHeight="1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ht="15.75" customHeight="1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ht="15.75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ht="15.75" customHeight="1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ht="15.75" customHeight="1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</row>
    <row r="231" ht="15.75" customHeight="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ht="15.75" customHeight="1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ht="15.75" customHeight="1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ht="15.75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ht="15.75" customHeight="1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ht="15.75" customHeight="1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ht="15.75" customHeight="1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ht="15.75" customHeight="1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ht="15.75" customHeight="1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ht="15.75" customHeight="1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ht="15.75" customHeight="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ht="15.75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ht="15.75" customHeight="1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ht="15.75" customHeight="1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ht="15.75" customHeight="1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ht="15.75" customHeight="1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ht="15.75" customHeight="1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ht="15.75" customHeight="1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ht="15.75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ht="15.75" customHeight="1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ht="15.7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ht="15.75" customHeight="1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ht="15.75" customHeight="1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ht="15.75" customHeight="1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ht="15.75" customHeight="1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ht="15.75" customHeight="1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ht="15.75" customHeight="1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ht="15.75" customHeight="1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ht="15.75" customHeight="1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ht="15.75" customHeight="1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ht="15.75" customHeight="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ht="15.75" customHeight="1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ht="15.75" customHeight="1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ht="15.75" customHeight="1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ht="15.75" customHeight="1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ht="15.75" customHeight="1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ht="15.75" customHeight="1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ht="15.75" customHeight="1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ht="15.75" customHeight="1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ht="15.75" customHeight="1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ht="15.75" customHeight="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ht="15.75" customHeight="1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ht="15.75" customHeight="1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ht="15.75" customHeight="1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ht="15.75" customHeight="1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ht="15.75" customHeight="1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ht="15.75" customHeight="1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ht="15.75" customHeight="1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ht="15.75" customHeight="1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ht="15.75" customHeight="1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ht="15.75" customHeight="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ht="15.75" customHeight="1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ht="15.75" customHeight="1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ht="15.75" customHeight="1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ht="15.75" customHeight="1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ht="15.75" customHeight="1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ht="15.75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ht="15.75" customHeight="1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ht="15.75" customHeight="1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ht="15.75" customHeight="1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ht="15.75" customHeight="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ht="15.75" customHeight="1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ht="15.75" customHeight="1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ht="15.75" customHeight="1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ht="15.75" customHeight="1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</row>
    <row r="296" ht="15.75" customHeight="1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</row>
    <row r="297" ht="15.75" customHeight="1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</row>
    <row r="298" ht="15.75" customHeight="1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</row>
    <row r="299" ht="15.75" customHeight="1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</row>
    <row r="300" ht="15.75" customHeight="1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</row>
    <row r="301" ht="15.75" customHeight="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</row>
    <row r="302" ht="15.75" customHeight="1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</row>
    <row r="303" ht="15.75" customHeight="1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</row>
    <row r="304" ht="15.75" customHeight="1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</row>
    <row r="305" ht="15.75" customHeight="1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</row>
    <row r="306" ht="15.75" customHeigh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</row>
    <row r="307" ht="15.75" customHeight="1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</row>
    <row r="308" ht="15.75" customHeight="1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</row>
    <row r="309" ht="15.75" customHeight="1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</row>
    <row r="310" ht="15.75" customHeight="1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</row>
    <row r="311" ht="15.75" customHeight="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</row>
    <row r="312" ht="15.75" customHeight="1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</row>
    <row r="313" ht="15.75" customHeight="1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</row>
    <row r="314" ht="15.75" customHeight="1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</row>
    <row r="315" ht="15.75" customHeight="1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</row>
    <row r="316" ht="15.75" customHeight="1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</row>
    <row r="317" ht="15.75" customHeight="1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</row>
    <row r="318" ht="15.75" customHeight="1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</row>
    <row r="319" ht="15.75" customHeight="1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</row>
    <row r="320" ht="15.75" customHeight="1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</row>
    <row r="321" ht="15.75" customHeight="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</row>
    <row r="322" ht="15.75" customHeight="1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</row>
    <row r="323" ht="15.75" customHeight="1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</row>
    <row r="324" ht="15.75" customHeight="1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</row>
    <row r="325" ht="15.75" customHeight="1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</row>
    <row r="326" ht="15.75" customHeight="1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</row>
    <row r="327" ht="15.75" customHeight="1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</row>
    <row r="328" ht="15.75" customHeight="1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</row>
    <row r="329" ht="15.75" customHeight="1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</row>
    <row r="330" ht="15.75" customHeight="1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</row>
    <row r="331" ht="15.75" customHeight="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</row>
    <row r="332" ht="15.75" customHeight="1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</row>
    <row r="333" ht="15.75" customHeight="1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</row>
    <row r="334" ht="15.75" customHeight="1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</row>
    <row r="335" ht="15.75" customHeight="1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</row>
    <row r="336" ht="15.75" customHeight="1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</row>
    <row r="337" ht="15.75" customHeight="1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</row>
    <row r="338" ht="15.75" customHeight="1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</row>
    <row r="339" ht="15.75" customHeight="1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</row>
    <row r="340" ht="15.75" customHeight="1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</row>
    <row r="341" ht="15.75" customHeight="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</row>
    <row r="342" ht="15.75" customHeight="1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</row>
    <row r="343" ht="15.75" customHeight="1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</row>
    <row r="344" ht="15.75" customHeight="1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</row>
    <row r="345" ht="15.75" customHeight="1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</row>
    <row r="346" ht="15.75" customHeight="1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</row>
    <row r="347" ht="15.75" customHeight="1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</row>
    <row r="348" ht="15.75" customHeight="1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</row>
    <row r="349" ht="15.75" customHeight="1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</row>
    <row r="350" ht="15.75" customHeight="1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</row>
    <row r="351" ht="15.75" customHeight="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</row>
    <row r="352" ht="15.75" customHeight="1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</row>
    <row r="353" ht="15.75" customHeight="1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</row>
    <row r="354" ht="15.75" customHeight="1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</row>
    <row r="355" ht="15.75" customHeight="1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</row>
    <row r="356" ht="15.75" customHeight="1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</row>
    <row r="357" ht="15.75" customHeight="1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</row>
    <row r="358" ht="15.75" customHeight="1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</row>
    <row r="359" ht="15.75" customHeight="1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</row>
    <row r="360" ht="15.75" customHeight="1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</row>
    <row r="361" ht="15.75" customHeight="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</row>
    <row r="362" ht="15.75" customHeight="1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</row>
    <row r="363" ht="15.75" customHeight="1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</row>
    <row r="364" ht="15.75" customHeight="1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</row>
    <row r="365" ht="15.75" customHeight="1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</row>
    <row r="366" ht="15.75" customHeight="1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</row>
    <row r="367" ht="15.75" customHeight="1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</row>
    <row r="368" ht="15.75" customHeight="1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</row>
    <row r="369" ht="15.75" customHeight="1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</row>
    <row r="370" ht="15.75" customHeight="1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</row>
    <row r="371" ht="15.75" customHeight="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</row>
    <row r="372" ht="15.75" customHeight="1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</row>
    <row r="373" ht="15.75" customHeight="1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</row>
    <row r="374" ht="15.75" customHeight="1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</row>
    <row r="375" ht="15.75" customHeight="1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</row>
    <row r="376" ht="15.75" customHeight="1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</row>
    <row r="377" ht="15.75" customHeight="1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</row>
    <row r="378" ht="15.75" customHeight="1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</row>
    <row r="379" ht="15.75" customHeight="1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</row>
    <row r="380" ht="15.75" customHeight="1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</row>
    <row r="381" ht="15.75" customHeight="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</row>
    <row r="382" ht="15.75" customHeight="1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</row>
    <row r="383" ht="15.75" customHeight="1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</row>
    <row r="384" ht="15.75" customHeight="1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</row>
    <row r="385" ht="15.75" customHeight="1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</row>
    <row r="386" ht="15.75" customHeight="1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</row>
    <row r="387" ht="15.75" customHeight="1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</row>
    <row r="388" ht="15.75" customHeight="1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</row>
    <row r="389" ht="15.75" customHeight="1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</row>
    <row r="390" ht="15.75" customHeight="1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</row>
    <row r="391" ht="15.75" customHeight="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</row>
    <row r="392" ht="15.75" customHeight="1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</row>
    <row r="393" ht="15.75" customHeight="1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</row>
    <row r="394" ht="15.75" customHeight="1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</row>
    <row r="395" ht="15.75" customHeight="1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</row>
    <row r="396" ht="15.75" customHeight="1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</row>
    <row r="397" ht="15.75" customHeight="1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</row>
    <row r="398" ht="15.75" customHeight="1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</row>
    <row r="399" ht="15.75" customHeight="1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</row>
    <row r="400" ht="15.75" customHeight="1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</row>
    <row r="401" ht="15.75" customHeight="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</row>
    <row r="402" ht="15.75" customHeight="1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</row>
    <row r="403" ht="15.75" customHeight="1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</row>
    <row r="404" ht="15.75" customHeight="1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</row>
    <row r="405" ht="15.75" customHeight="1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</row>
    <row r="406" ht="15.75" customHeight="1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</row>
    <row r="407" ht="15.75" customHeight="1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</row>
    <row r="408" ht="15.75" customHeight="1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</row>
    <row r="409" ht="15.75" customHeight="1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</row>
    <row r="410" ht="15.75" customHeight="1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</row>
    <row r="411" ht="15.75" customHeight="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</row>
    <row r="412" ht="15.75" customHeight="1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</row>
    <row r="413" ht="15.75" customHeight="1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</row>
    <row r="414" ht="15.75" customHeight="1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</row>
    <row r="415" ht="15.75" customHeight="1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</row>
    <row r="416" ht="15.75" customHeight="1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</row>
    <row r="417" ht="15.75" customHeight="1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</row>
    <row r="418" ht="15.75" customHeight="1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</row>
    <row r="419" ht="15.75" customHeight="1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</row>
    <row r="420" ht="15.75" customHeight="1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</row>
    <row r="421" ht="15.75" customHeight="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</row>
    <row r="422" ht="15.75" customHeight="1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</row>
    <row r="423" ht="15.75" customHeight="1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</row>
    <row r="424" ht="15.75" customHeight="1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</row>
    <row r="425" ht="15.75" customHeight="1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</row>
    <row r="426" ht="15.75" customHeight="1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</row>
    <row r="427" ht="15.75" customHeight="1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</row>
    <row r="428" ht="15.75" customHeight="1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</row>
    <row r="429" ht="15.75" customHeight="1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</row>
    <row r="430" ht="15.75" customHeight="1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</row>
    <row r="431" ht="15.75" customHeight="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</row>
    <row r="432" ht="15.75" customHeight="1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</row>
    <row r="433" ht="15.75" customHeight="1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</row>
    <row r="434" ht="15.75" customHeight="1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</row>
    <row r="435" ht="15.75" customHeight="1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</row>
    <row r="436" ht="15.75" customHeight="1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</row>
    <row r="437" ht="15.75" customHeight="1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</row>
    <row r="438" ht="15.75" customHeight="1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</row>
    <row r="439" ht="15.75" customHeight="1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</row>
    <row r="440" ht="15.75" customHeight="1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</row>
    <row r="441" ht="15.75" customHeight="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</row>
    <row r="442" ht="15.75" customHeight="1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</row>
    <row r="443" ht="15.75" customHeight="1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</row>
    <row r="444" ht="15.75" customHeight="1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</row>
    <row r="445" ht="15.75" customHeight="1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</row>
    <row r="446" ht="15.75" customHeight="1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</row>
    <row r="447" ht="15.75" customHeight="1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</row>
    <row r="448" ht="15.75" customHeight="1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</row>
    <row r="449" ht="15.75" customHeight="1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</row>
    <row r="450" ht="15.75" customHeight="1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</row>
    <row r="451" ht="15.75" customHeight="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</row>
    <row r="452" ht="15.75" customHeight="1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</row>
    <row r="453" ht="15.75" customHeight="1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</row>
    <row r="454" ht="15.75" customHeight="1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</row>
    <row r="455" ht="15.75" customHeight="1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</row>
    <row r="456" ht="15.75" customHeight="1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</row>
    <row r="457" ht="15.75" customHeight="1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</row>
    <row r="458" ht="15.75" customHeight="1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</row>
    <row r="459" ht="15.75" customHeight="1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</row>
    <row r="460" ht="15.75" customHeight="1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</row>
    <row r="461" ht="15.75" customHeight="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</row>
    <row r="462" ht="15.75" customHeight="1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</row>
    <row r="463" ht="15.75" customHeight="1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</row>
    <row r="464" ht="15.75" customHeight="1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</row>
    <row r="465" ht="15.75" customHeight="1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</row>
    <row r="466" ht="15.75" customHeight="1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</row>
    <row r="467" ht="15.75" customHeight="1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</row>
    <row r="468" ht="15.75" customHeight="1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</row>
    <row r="469" ht="15.75" customHeight="1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</row>
    <row r="470" ht="15.75" customHeight="1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</row>
    <row r="471" ht="15.75" customHeight="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</row>
    <row r="472" ht="15.75" customHeight="1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</row>
    <row r="473" ht="15.75" customHeight="1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</row>
    <row r="474" ht="15.75" customHeight="1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</row>
    <row r="475" ht="15.75" customHeight="1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</row>
    <row r="476" ht="15.75" customHeight="1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</row>
    <row r="477" ht="15.75" customHeight="1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</row>
    <row r="478" ht="15.75" customHeight="1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</row>
    <row r="479" ht="15.75" customHeight="1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</row>
    <row r="480" ht="15.75" customHeight="1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</row>
    <row r="481" ht="15.75" customHeight="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</row>
    <row r="482" ht="15.75" customHeight="1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</row>
    <row r="483" ht="15.75" customHeight="1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</row>
    <row r="484" ht="15.75" customHeight="1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</row>
    <row r="485" ht="15.75" customHeight="1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</row>
    <row r="486" ht="15.75" customHeight="1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</row>
    <row r="487" ht="15.75" customHeight="1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</row>
    <row r="488" ht="15.75" customHeight="1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</row>
    <row r="489" ht="15.75" customHeigh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</row>
    <row r="490" ht="15.75" customHeight="1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</row>
    <row r="491" ht="15.75" customHeight="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</row>
    <row r="492" ht="15.75" customHeight="1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</row>
    <row r="493" ht="15.75" customHeight="1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</row>
    <row r="494" ht="15.75" customHeight="1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</row>
    <row r="495" ht="15.75" customHeight="1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</row>
    <row r="496" ht="15.75" customHeight="1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</row>
    <row r="497" ht="15.75" customHeight="1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</row>
    <row r="498" ht="15.75" customHeight="1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</row>
    <row r="499" ht="15.75" customHeight="1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</row>
    <row r="500" ht="15.75" customHeight="1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</row>
    <row r="501" ht="15.75" customHeight="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</row>
    <row r="502" ht="15.75" customHeight="1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</row>
    <row r="503" ht="15.75" customHeight="1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</row>
    <row r="504" ht="15.75" customHeight="1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</row>
    <row r="505" ht="15.75" customHeight="1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</row>
    <row r="506" ht="15.75" customHeight="1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</row>
    <row r="507" ht="15.75" customHeight="1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</row>
    <row r="508" ht="15.75" customHeight="1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</row>
    <row r="509" ht="15.75" customHeight="1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</row>
    <row r="510" ht="15.75" customHeight="1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</row>
    <row r="511" ht="15.75" customHeight="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</row>
    <row r="512" ht="15.75" customHeight="1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</row>
    <row r="513" ht="15.75" customHeight="1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</row>
    <row r="514" ht="15.75" customHeight="1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</row>
    <row r="515" ht="15.75" customHeight="1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</row>
    <row r="516" ht="15.75" customHeight="1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</row>
    <row r="517" ht="15.75" customHeight="1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</row>
    <row r="518" ht="15.75" customHeight="1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</row>
    <row r="519" ht="15.75" customHeight="1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</row>
    <row r="520" ht="15.75" customHeight="1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</row>
    <row r="521" ht="15.75" customHeight="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</row>
    <row r="522" ht="15.75" customHeight="1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</row>
    <row r="523" ht="15.75" customHeight="1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</row>
    <row r="524" ht="15.75" customHeight="1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</row>
    <row r="525" ht="15.75" customHeight="1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</row>
    <row r="526" ht="15.75" customHeight="1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</row>
    <row r="527" ht="15.75" customHeight="1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</row>
    <row r="528" ht="15.75" customHeight="1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</row>
    <row r="529" ht="15.75" customHeight="1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</row>
    <row r="530" ht="15.75" customHeight="1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</row>
    <row r="531" ht="15.75" customHeight="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</row>
    <row r="532" ht="15.75" customHeight="1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</row>
    <row r="533" ht="15.75" customHeight="1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</row>
    <row r="534" ht="15.75" customHeight="1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</row>
    <row r="535" ht="15.75" customHeight="1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</row>
    <row r="536" ht="15.75" customHeight="1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</row>
    <row r="537" ht="15.75" customHeight="1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</row>
    <row r="538" ht="15.75" customHeight="1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</row>
    <row r="539" ht="15.75" customHeight="1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</row>
    <row r="540" ht="15.75" customHeight="1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</row>
    <row r="541" ht="15.75" customHeight="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</row>
    <row r="542" ht="15.75" customHeight="1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</row>
    <row r="543" ht="15.75" customHeight="1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</row>
    <row r="544" ht="15.75" customHeight="1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</row>
    <row r="545" ht="15.75" customHeight="1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</row>
    <row r="546" ht="15.75" customHeight="1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</row>
    <row r="547" ht="15.75" customHeight="1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</row>
    <row r="548" ht="15.75" customHeight="1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</row>
    <row r="549" ht="15.75" customHeight="1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</row>
    <row r="550" ht="15.7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</row>
    <row r="551" ht="15.7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</row>
    <row r="552" ht="15.7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</row>
    <row r="553" ht="15.7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</row>
    <row r="554" ht="15.7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</row>
    <row r="555" ht="15.7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</row>
    <row r="556" ht="15.7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</row>
    <row r="557" ht="15.7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</row>
    <row r="558" ht="15.7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</row>
    <row r="559" ht="15.7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</row>
    <row r="560" ht="15.7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</row>
    <row r="561" ht="15.7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</row>
    <row r="562" ht="15.7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</row>
    <row r="563" ht="15.7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</row>
    <row r="564" ht="15.7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</row>
    <row r="565" ht="15.7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</row>
    <row r="566" ht="15.7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</row>
    <row r="567" ht="15.7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</row>
    <row r="568" ht="15.7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</row>
    <row r="569" ht="15.7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</row>
    <row r="570" ht="15.7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</row>
    <row r="571" ht="15.7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</row>
    <row r="572" ht="15.7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</row>
    <row r="573" ht="15.7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</row>
    <row r="574" ht="15.7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</row>
    <row r="575" ht="15.7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</row>
    <row r="576" ht="15.7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</row>
    <row r="577" ht="15.7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</row>
    <row r="578" ht="15.7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</row>
    <row r="579" ht="15.7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</row>
    <row r="580" ht="15.7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</row>
    <row r="581" ht="15.7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</row>
    <row r="582" ht="15.7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</row>
    <row r="583" ht="15.7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</row>
    <row r="584" ht="15.7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</row>
    <row r="585" ht="15.7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</row>
    <row r="586" ht="15.7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</row>
    <row r="587" ht="15.7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</row>
    <row r="588" ht="15.7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</row>
    <row r="589" ht="15.7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</row>
    <row r="590" ht="15.7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</row>
    <row r="591" ht="15.7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</row>
    <row r="592" ht="15.7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</row>
    <row r="593" ht="15.7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</row>
    <row r="594" ht="15.7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</row>
    <row r="595" ht="15.7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</row>
    <row r="596" ht="15.7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</row>
    <row r="597" ht="15.7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</row>
    <row r="598" ht="15.7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</row>
    <row r="599" ht="15.7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</row>
    <row r="600" ht="15.7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</row>
    <row r="601" ht="15.7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</row>
    <row r="602" ht="15.7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</row>
    <row r="603" ht="15.7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</row>
    <row r="604" ht="15.7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</row>
    <row r="605" ht="15.7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</row>
    <row r="606" ht="15.7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</row>
    <row r="607" ht="15.7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</row>
    <row r="608" ht="15.7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</row>
    <row r="609" ht="15.7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</row>
    <row r="610" ht="15.7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</row>
    <row r="611" ht="15.7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</row>
    <row r="612" ht="15.7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</row>
    <row r="613" ht="15.7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</row>
    <row r="614" ht="15.7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</row>
    <row r="615" ht="15.7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</row>
    <row r="616" ht="15.7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</row>
    <row r="617" ht="15.7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</row>
    <row r="618" ht="15.7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</row>
    <row r="619" ht="15.7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</row>
    <row r="620" ht="15.7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</row>
    <row r="621" ht="15.7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</row>
    <row r="622" ht="15.7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</row>
    <row r="623" ht="15.7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</row>
    <row r="624" ht="15.7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</row>
    <row r="625" ht="15.7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</row>
    <row r="626" ht="15.7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</row>
    <row r="627" ht="15.7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</row>
    <row r="628" ht="15.7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</row>
    <row r="629" ht="15.7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</row>
    <row r="630" ht="15.7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</row>
    <row r="631" ht="15.7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</row>
    <row r="632" ht="15.7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</row>
    <row r="633" ht="15.7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</row>
    <row r="634" ht="15.7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</row>
    <row r="635" ht="15.7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</row>
    <row r="636" ht="15.7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</row>
    <row r="637" ht="15.7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</row>
    <row r="638" ht="15.7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</row>
    <row r="639" ht="15.7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</row>
    <row r="640" ht="15.7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</row>
    <row r="641" ht="15.7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</row>
    <row r="642" ht="15.7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</row>
    <row r="643" ht="15.7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</row>
    <row r="644" ht="15.7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</row>
    <row r="645" ht="15.7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</row>
    <row r="646" ht="15.7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</row>
    <row r="647" ht="15.7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</row>
    <row r="648" ht="15.7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</row>
    <row r="649" ht="15.7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</row>
    <row r="650" ht="15.7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</row>
    <row r="651" ht="15.7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</row>
    <row r="652" ht="15.7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</row>
    <row r="653" ht="15.7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</row>
    <row r="654" ht="15.7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</row>
    <row r="655" ht="15.7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</row>
    <row r="656" ht="15.7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</row>
    <row r="657" ht="15.7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</row>
    <row r="658" ht="15.7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</row>
    <row r="659" ht="15.7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</row>
    <row r="660" ht="15.7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</row>
    <row r="661" ht="15.7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</row>
    <row r="662" ht="15.7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</row>
    <row r="663" ht="15.7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</row>
    <row r="664" ht="15.7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</row>
    <row r="665" ht="15.7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</row>
    <row r="666" ht="15.7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</row>
    <row r="667" ht="15.7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</row>
    <row r="668" ht="15.7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</row>
    <row r="669" ht="15.7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</row>
    <row r="670" ht="15.7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</row>
    <row r="671" ht="15.7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</row>
    <row r="672" ht="15.7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</row>
    <row r="673" ht="15.7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</row>
    <row r="674" ht="15.7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</row>
    <row r="675" ht="15.7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</row>
    <row r="676" ht="15.7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</row>
    <row r="677" ht="15.7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</row>
    <row r="678" ht="15.7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</row>
    <row r="679" ht="15.7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</row>
    <row r="680" ht="15.7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</row>
    <row r="681" ht="15.7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</row>
    <row r="682" ht="15.7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</row>
    <row r="683" ht="15.7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</row>
    <row r="684" ht="15.7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</row>
    <row r="685" ht="15.7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</row>
    <row r="686" ht="15.7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</row>
    <row r="687" ht="15.7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</row>
    <row r="688" ht="15.7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</row>
    <row r="689" ht="15.7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</row>
    <row r="690" ht="15.7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</row>
    <row r="691" ht="15.7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</row>
    <row r="692" ht="15.7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</row>
    <row r="693" ht="15.7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</row>
    <row r="694" ht="15.7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</row>
    <row r="695" ht="15.7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</row>
    <row r="696" ht="15.7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</row>
    <row r="697" ht="15.7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</row>
    <row r="698" ht="15.7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</row>
    <row r="699" ht="15.7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</row>
    <row r="700" ht="15.7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</row>
    <row r="701" ht="15.7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</row>
    <row r="702" ht="15.7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</row>
    <row r="703" ht="15.7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</row>
    <row r="704" ht="15.7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</row>
    <row r="705" ht="15.7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</row>
    <row r="706" ht="15.7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</row>
    <row r="707" ht="15.7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</row>
    <row r="708" ht="15.7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</row>
    <row r="709" ht="15.7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</row>
    <row r="710" ht="15.7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</row>
    <row r="711" ht="15.7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</row>
    <row r="712" ht="15.7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</row>
    <row r="713" ht="15.7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</row>
    <row r="714" ht="15.7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</row>
    <row r="715" ht="15.7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</row>
    <row r="716" ht="15.7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</row>
    <row r="717" ht="15.7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</row>
    <row r="718" ht="15.7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</row>
    <row r="719" ht="15.7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</row>
    <row r="720" ht="15.7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</row>
    <row r="721" ht="15.7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</row>
    <row r="722" ht="15.7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</row>
    <row r="723" ht="15.7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</row>
    <row r="724" ht="15.7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</row>
    <row r="725" ht="15.7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</row>
    <row r="726" ht="15.7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</row>
    <row r="727" ht="15.7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</row>
    <row r="728" ht="15.7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</row>
    <row r="729" ht="15.7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</row>
    <row r="730" ht="15.7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</row>
    <row r="731" ht="15.7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</row>
    <row r="732" ht="15.7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</row>
    <row r="733" ht="15.7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</row>
    <row r="734" ht="15.7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</row>
    <row r="735" ht="15.7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</row>
    <row r="736" ht="15.7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</row>
    <row r="737" ht="15.7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</row>
    <row r="738" ht="15.7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</row>
    <row r="739" ht="15.7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</row>
    <row r="740" ht="15.7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</row>
    <row r="741" ht="15.7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</row>
    <row r="742" ht="15.7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</row>
    <row r="743" ht="15.7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</row>
    <row r="744" ht="15.7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</row>
    <row r="745" ht="15.7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</row>
    <row r="746" ht="15.7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</row>
    <row r="747" ht="15.7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</row>
    <row r="748" ht="15.7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</row>
    <row r="749" ht="15.7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</row>
    <row r="750" ht="15.75" customHeight="1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</row>
    <row r="751" ht="15.75" customHeight="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</row>
    <row r="752" ht="15.75" customHeight="1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</row>
    <row r="753" ht="15.75" customHeight="1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</row>
    <row r="754" ht="15.75" customHeight="1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</row>
    <row r="755" ht="15.75" customHeight="1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</row>
    <row r="756" ht="15.75" customHeight="1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</row>
    <row r="757" ht="15.75" customHeight="1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</row>
    <row r="758" ht="15.75" customHeight="1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</row>
    <row r="759" ht="15.75" customHeight="1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</row>
    <row r="760" ht="15.75" customHeight="1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</row>
    <row r="761" ht="15.75" customHeight="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</row>
    <row r="762" ht="15.75" customHeight="1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</row>
    <row r="763" ht="15.75" customHeight="1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</row>
    <row r="764" ht="15.75" customHeight="1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</row>
    <row r="765" ht="15.75" customHeight="1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</row>
    <row r="766" ht="15.75" customHeight="1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</row>
    <row r="767" ht="15.75" customHeight="1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</row>
    <row r="768" ht="15.75" customHeight="1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</row>
    <row r="769" ht="15.75" customHeight="1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</row>
    <row r="770" ht="15.75" customHeight="1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</row>
    <row r="771" ht="15.75" customHeight="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</row>
    <row r="772" ht="15.75" customHeight="1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</row>
    <row r="773" ht="15.75" customHeight="1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</row>
    <row r="774" ht="15.75" customHeight="1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</row>
    <row r="775" ht="15.75" customHeight="1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</row>
    <row r="776" ht="15.75" customHeight="1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</row>
    <row r="777" ht="15.75" customHeight="1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</row>
    <row r="778" ht="15.75" customHeight="1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</row>
    <row r="779" ht="15.75" customHeight="1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</row>
    <row r="780" ht="15.75" customHeight="1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</row>
    <row r="781" ht="15.75" customHeight="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</row>
    <row r="782" ht="15.75" customHeight="1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</row>
    <row r="783" ht="15.75" customHeight="1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</row>
    <row r="784" ht="15.75" customHeight="1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</row>
    <row r="785" ht="15.75" customHeight="1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</row>
    <row r="786" ht="15.75" customHeight="1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</row>
    <row r="787" ht="15.75" customHeight="1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</row>
    <row r="788" ht="15.75" customHeight="1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</row>
    <row r="789" ht="15.75" customHeight="1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</row>
    <row r="790" ht="15.75" customHeight="1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</row>
    <row r="791" ht="15.75" customHeight="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</row>
    <row r="792" ht="15.75" customHeight="1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</row>
    <row r="793" ht="15.75" customHeight="1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</row>
    <row r="794" ht="15.75" customHeight="1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</row>
    <row r="795" ht="15.75" customHeight="1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</row>
    <row r="796" ht="15.75" customHeight="1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</row>
    <row r="797" ht="15.75" customHeight="1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</row>
    <row r="798" ht="15.75" customHeight="1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</row>
    <row r="799" ht="15.75" customHeight="1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</row>
    <row r="800" ht="15.75" customHeight="1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</row>
    <row r="801" ht="15.75" customHeight="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</row>
    <row r="802" ht="15.75" customHeight="1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</row>
    <row r="803" ht="15.75" customHeight="1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</row>
    <row r="804" ht="15.75" customHeight="1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</row>
    <row r="805" ht="15.75" customHeight="1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</row>
    <row r="806" ht="15.75" customHeight="1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</row>
    <row r="807" ht="15.75" customHeight="1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</row>
    <row r="808" ht="15.75" customHeight="1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</row>
    <row r="809" ht="15.75" customHeight="1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</row>
    <row r="810" ht="15.75" customHeight="1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</row>
    <row r="811" ht="15.75" customHeight="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</row>
    <row r="812" ht="15.75" customHeight="1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</row>
    <row r="813" ht="15.75" customHeight="1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</row>
    <row r="814" ht="15.75" customHeight="1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</row>
    <row r="815" ht="15.75" customHeight="1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</row>
    <row r="816" ht="15.75" customHeight="1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</row>
    <row r="817" ht="15.75" customHeight="1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</row>
    <row r="818" ht="15.75" customHeight="1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</row>
    <row r="819" ht="15.75" customHeight="1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</row>
    <row r="820" ht="15.75" customHeight="1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</row>
    <row r="821" ht="15.75" customHeight="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</row>
    <row r="822" ht="15.75" customHeight="1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</row>
    <row r="823" ht="15.75" customHeight="1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</row>
    <row r="824" ht="15.75" customHeight="1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</row>
    <row r="825" ht="15.75" customHeight="1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</row>
    <row r="826" ht="15.75" customHeight="1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</row>
    <row r="827" ht="15.75" customHeight="1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</row>
    <row r="828" ht="15.75" customHeight="1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</row>
    <row r="829" ht="15.75" customHeight="1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</row>
    <row r="830" ht="15.75" customHeight="1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</row>
    <row r="831" ht="15.75" customHeight="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</row>
    <row r="832" ht="15.75" customHeight="1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</row>
    <row r="833" ht="15.75" customHeight="1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</row>
    <row r="834" ht="15.75" customHeight="1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</row>
    <row r="835" ht="15.75" customHeight="1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</row>
    <row r="836" ht="15.75" customHeight="1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</row>
    <row r="837" ht="15.75" customHeight="1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</row>
    <row r="838" ht="15.75" customHeight="1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</row>
    <row r="839" ht="15.75" customHeight="1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</row>
    <row r="840" ht="15.75" customHeight="1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</row>
    <row r="841" ht="15.75" customHeight="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</row>
    <row r="842" ht="15.75" customHeight="1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</row>
    <row r="843" ht="15.75" customHeight="1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</row>
    <row r="844" ht="15.75" customHeight="1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</row>
    <row r="845" ht="15.75" customHeight="1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</row>
    <row r="846" ht="15.75" customHeight="1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</row>
    <row r="847" ht="15.75" customHeight="1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</row>
    <row r="848" ht="15.75" customHeight="1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</row>
    <row r="849" ht="15.75" customHeight="1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</row>
    <row r="850" ht="15.75" customHeight="1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</row>
    <row r="851" ht="15.75" customHeight="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</row>
    <row r="852" ht="15.75" customHeight="1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</row>
    <row r="853" ht="15.75" customHeight="1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</row>
    <row r="854" ht="15.75" customHeight="1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</row>
    <row r="855" ht="15.75" customHeigh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</row>
    <row r="856" ht="15.75" customHeight="1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</row>
    <row r="857" ht="15.75" customHeight="1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</row>
    <row r="858" ht="15.75" customHeight="1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</row>
    <row r="859" ht="15.75" customHeight="1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</row>
    <row r="860" ht="15.75" customHeight="1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</row>
    <row r="861" ht="15.75" customHeight="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</row>
    <row r="862" ht="15.75" customHeight="1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</row>
    <row r="863" ht="15.75" customHeight="1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</row>
    <row r="864" ht="15.75" customHeight="1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</row>
    <row r="865" ht="15.75" customHeight="1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</row>
    <row r="866" ht="15.75" customHeight="1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</row>
    <row r="867" ht="15.75" customHeight="1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</row>
    <row r="868" ht="15.75" customHeight="1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</row>
    <row r="869" ht="15.75" customHeight="1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</row>
    <row r="870" ht="15.75" customHeight="1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</row>
    <row r="871" ht="15.75" customHeight="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</row>
    <row r="872" ht="15.75" customHeight="1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</row>
    <row r="873" ht="15.75" customHeight="1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</row>
    <row r="874" ht="15.75" customHeight="1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</row>
    <row r="875" ht="15.75" customHeight="1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</row>
    <row r="876" ht="15.75" customHeight="1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</row>
    <row r="877" ht="15.75" customHeight="1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</row>
    <row r="878" ht="15.75" customHeight="1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</row>
    <row r="879" ht="15.75" customHeight="1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</row>
    <row r="880" ht="15.75" customHeight="1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</row>
    <row r="881" ht="15.75" customHeight="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</row>
    <row r="882" ht="15.75" customHeight="1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</row>
    <row r="883" ht="15.75" customHeight="1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</row>
    <row r="884" ht="15.75" customHeight="1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</row>
    <row r="885" ht="15.75" customHeight="1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</row>
    <row r="886" ht="15.75" customHeight="1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</row>
    <row r="887" ht="15.75" customHeight="1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</row>
    <row r="888" ht="15.75" customHeight="1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</row>
    <row r="889" ht="15.75" customHeight="1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</row>
    <row r="890" ht="15.75" customHeight="1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</row>
    <row r="891" ht="15.75" customHeight="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</row>
    <row r="892" ht="15.75" customHeight="1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</row>
    <row r="893" ht="15.75" customHeight="1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</row>
    <row r="894" ht="15.75" customHeight="1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</row>
    <row r="895" ht="15.75" customHeight="1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</row>
    <row r="896" ht="15.75" customHeight="1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</row>
    <row r="897" ht="15.75" customHeight="1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</row>
    <row r="898" ht="15.75" customHeight="1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</row>
    <row r="899" ht="15.75" customHeight="1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</row>
    <row r="900" ht="15.75" customHeight="1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</row>
    <row r="901" ht="15.75" customHeight="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</row>
    <row r="902" ht="15.75" customHeight="1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</row>
    <row r="903" ht="15.75" customHeight="1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</row>
    <row r="904" ht="15.75" customHeight="1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</row>
    <row r="905" ht="15.75" customHeight="1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</row>
    <row r="906" ht="15.75" customHeight="1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</row>
    <row r="907" ht="15.75" customHeight="1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</row>
    <row r="908" ht="15.75" customHeight="1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</row>
    <row r="909" ht="15.75" customHeight="1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</row>
    <row r="910" ht="15.75" customHeight="1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</row>
    <row r="911" ht="15.75" customHeight="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</row>
    <row r="912" ht="15.75" customHeight="1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</row>
    <row r="913" ht="15.75" customHeight="1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</row>
    <row r="914" ht="15.75" customHeight="1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</row>
    <row r="915" ht="15.75" customHeight="1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</row>
    <row r="916" ht="15.75" customHeight="1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</row>
    <row r="917" ht="15.75" customHeight="1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</row>
    <row r="918" ht="15.75" customHeight="1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</row>
    <row r="919" ht="15.75" customHeight="1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</row>
    <row r="920" ht="15.75" customHeight="1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</row>
    <row r="921" ht="15.75" customHeight="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</row>
    <row r="922" ht="15.75" customHeight="1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</row>
    <row r="923" ht="15.75" customHeight="1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</row>
    <row r="924" ht="15.75" customHeight="1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</row>
    <row r="925" ht="15.75" customHeight="1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</row>
    <row r="926" ht="15.75" customHeight="1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</row>
    <row r="927" ht="15.75" customHeight="1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</row>
    <row r="928" ht="15.75" customHeight="1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</row>
    <row r="929" ht="15.75" customHeight="1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</row>
    <row r="930" ht="15.75" customHeight="1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</row>
    <row r="931" ht="15.75" customHeight="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</row>
    <row r="932" ht="15.75" customHeight="1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</row>
    <row r="933" ht="15.75" customHeight="1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</row>
    <row r="934" ht="15.75" customHeight="1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</row>
    <row r="935" ht="15.75" customHeight="1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</row>
    <row r="936" ht="15.75" customHeight="1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</row>
    <row r="937" ht="15.75" customHeight="1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</row>
    <row r="938" ht="15.75" customHeight="1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</row>
    <row r="939" ht="15.75" customHeight="1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</row>
    <row r="940" ht="15.75" customHeight="1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</row>
    <row r="941" ht="15.75" customHeight="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</row>
    <row r="942" ht="15.75" customHeight="1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</row>
    <row r="943" ht="15.75" customHeight="1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</row>
    <row r="944" ht="15.75" customHeight="1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</row>
    <row r="945" ht="15.75" customHeight="1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</row>
    <row r="946" ht="15.75" customHeight="1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</row>
    <row r="947" ht="15.75" customHeight="1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</row>
    <row r="948" ht="15.75" customHeight="1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</row>
    <row r="949" ht="15.75" customHeight="1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</row>
    <row r="950" ht="15.75" customHeight="1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</row>
    <row r="951" ht="15.75" customHeight="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</row>
    <row r="952" ht="15.75" customHeight="1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</row>
    <row r="953" ht="15.75" customHeight="1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</row>
    <row r="954" ht="15.75" customHeight="1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</row>
    <row r="955" ht="15.75" customHeight="1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</row>
    <row r="956" ht="15.75" customHeight="1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</row>
    <row r="957" ht="15.75" customHeight="1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</row>
    <row r="958" ht="15.75" customHeight="1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</row>
    <row r="959" ht="15.75" customHeight="1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</row>
    <row r="960" ht="15.75" customHeight="1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</row>
    <row r="961" ht="15.75" customHeight="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</row>
    <row r="962" ht="15.75" customHeight="1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</row>
    <row r="963" ht="15.75" customHeight="1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</row>
    <row r="964" ht="15.75" customHeight="1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</row>
    <row r="965" ht="15.75" customHeight="1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</row>
    <row r="966" ht="15.75" customHeight="1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</row>
    <row r="967" ht="15.75" customHeight="1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</row>
    <row r="968" ht="15.75" customHeight="1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</row>
    <row r="969" ht="15.75" customHeight="1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</row>
    <row r="970" ht="15.75" customHeight="1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</row>
    <row r="971" ht="15.75" customHeight="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</row>
    <row r="972" ht="15.75" customHeight="1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</row>
    <row r="973" ht="15.75" customHeight="1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</row>
    <row r="974" ht="15.75" customHeight="1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</row>
    <row r="975" ht="15.75" customHeight="1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</row>
    <row r="976" ht="15.75" customHeight="1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</row>
    <row r="977" ht="15.75" customHeight="1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</row>
    <row r="978" ht="15.75" customHeight="1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</row>
    <row r="979" ht="15.75" customHeight="1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</row>
    <row r="980" ht="15.75" customHeight="1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</row>
    <row r="981" ht="15.75" customHeight="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</row>
    <row r="982" ht="15.75" customHeight="1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</row>
    <row r="983" ht="15.75" customHeight="1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</row>
    <row r="984" ht="15.75" customHeight="1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</row>
    <row r="985" ht="15.75" customHeight="1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</row>
    <row r="986" ht="15.75" customHeight="1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</row>
    <row r="987" ht="15.75" customHeight="1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</row>
    <row r="988" ht="15.75" customHeight="1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</row>
    <row r="989" ht="15.75" customHeight="1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</row>
    <row r="990" ht="15.75" customHeight="1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</row>
    <row r="991" ht="15.75" customHeight="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</row>
    <row r="992" ht="15.75" customHeight="1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</row>
    <row r="993" ht="15.75" customHeight="1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</row>
    <row r="994" ht="15.75" customHeight="1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</row>
    <row r="995" ht="15.75" customHeight="1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</row>
    <row r="996" ht="15.75" customHeight="1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</row>
    <row r="997" ht="15.75" customHeight="1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</row>
    <row r="998" ht="15.75" customHeight="1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</row>
    <row r="999" ht="15.75" customHeight="1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</row>
    <row r="1000" ht="15.75" customHeight="1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5707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3.71"/>
    <col customWidth="1" min="3" max="3" width="13.86"/>
    <col customWidth="1" min="4" max="4" width="9.0"/>
    <col customWidth="1" min="5" max="5" width="12.43"/>
    <col customWidth="1" min="6" max="10" width="11.14"/>
    <col customWidth="1" min="11" max="11" width="5.29"/>
    <col customWidth="1" min="12" max="14" width="10.71"/>
    <col customWidth="1" min="15" max="15" width="11.29"/>
    <col customWidth="1" min="16" max="16" width="8.86"/>
    <col customWidth="1" min="17" max="17" width="43.71"/>
    <col customWidth="1" min="18" max="18" width="13.86"/>
    <col customWidth="1" min="19" max="19" width="7.29"/>
    <col customWidth="1" min="20" max="20" width="11.29"/>
    <col customWidth="1" min="21" max="26" width="10.71"/>
    <col customWidth="1" min="27" max="29" width="11.86"/>
    <col customWidth="1" min="30" max="30" width="12.43"/>
    <col customWidth="1" min="31" max="31" width="8.86"/>
    <col customWidth="1" min="32" max="32" width="43.71"/>
    <col customWidth="1" min="33" max="33" width="13.86"/>
    <col customWidth="1" min="34" max="34" width="7.29"/>
    <col customWidth="1" min="35" max="35" width="11.29"/>
    <col customWidth="1" min="36" max="44" width="10.71"/>
    <col customWidth="1" min="45" max="45" width="11.29"/>
    <col customWidth="1" min="46" max="46" width="8.86"/>
    <col customWidth="1" min="47" max="47" width="43.71"/>
    <col customWidth="1" min="48" max="48" width="13.86"/>
    <col customWidth="1" min="49" max="49" width="7.29"/>
    <col customWidth="1" min="50" max="50" width="11.29"/>
    <col customWidth="1" min="51" max="57" width="10.71"/>
    <col customWidth="1" min="58" max="59" width="11.86"/>
    <col customWidth="1" min="60" max="60" width="12.43"/>
  </cols>
  <sheetData>
    <row r="1" ht="15.7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</row>
    <row r="2" ht="15.75" customHeight="1">
      <c r="A2" s="35"/>
      <c r="B2" s="36" t="str">
        <f>Assumptions!B2</f>
        <v>1103 s. Euclid</v>
      </c>
      <c r="C2" s="37"/>
      <c r="D2" s="37"/>
      <c r="E2" s="37"/>
      <c r="F2" s="37"/>
      <c r="G2" s="37"/>
      <c r="H2" s="233"/>
      <c r="I2" s="233"/>
      <c r="J2" s="233"/>
      <c r="K2" s="233"/>
      <c r="L2" s="233"/>
      <c r="M2" s="233"/>
      <c r="N2" s="233"/>
      <c r="O2" s="234"/>
      <c r="P2" s="35"/>
      <c r="Q2" s="36" t="str">
        <f>Assumptions!J2</f>
        <v>308 e. Armory</v>
      </c>
      <c r="R2" s="39"/>
      <c r="S2" s="37"/>
      <c r="T2" s="37"/>
      <c r="U2" s="37"/>
      <c r="V2" s="37"/>
      <c r="W2" s="37"/>
      <c r="X2" s="233"/>
      <c r="Y2" s="233"/>
      <c r="Z2" s="233"/>
      <c r="AA2" s="233"/>
      <c r="AB2" s="233"/>
      <c r="AC2" s="233"/>
      <c r="AD2" s="234"/>
      <c r="AE2" s="35"/>
      <c r="AF2" s="36" t="str">
        <f>Assumptions!R2</f>
        <v>401 e. Chalmers</v>
      </c>
      <c r="AG2" s="39"/>
      <c r="AH2" s="37"/>
      <c r="AI2" s="37"/>
      <c r="AJ2" s="37"/>
      <c r="AK2" s="37"/>
      <c r="AL2" s="37"/>
      <c r="AM2" s="233"/>
      <c r="AN2" s="233"/>
      <c r="AO2" s="233"/>
      <c r="AP2" s="233"/>
      <c r="AQ2" s="233"/>
      <c r="AR2" s="233"/>
      <c r="AS2" s="234"/>
      <c r="AT2" s="35"/>
      <c r="AU2" s="36" t="str">
        <f>Assumptions!Z2</f>
        <v>102 e. Gregory</v>
      </c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4"/>
    </row>
    <row r="3" ht="15.75" customHeight="1">
      <c r="A3" s="35"/>
      <c r="B3" s="4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80"/>
      <c r="P3" s="35"/>
      <c r="Q3" s="46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80"/>
      <c r="AE3" s="35"/>
      <c r="AF3" s="46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80"/>
      <c r="AT3" s="35"/>
      <c r="AU3" s="46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80"/>
    </row>
    <row r="4" ht="15.75" customHeight="1">
      <c r="A4" s="35"/>
      <c r="B4" s="235" t="s">
        <v>153</v>
      </c>
      <c r="C4" s="107"/>
      <c r="D4" s="107"/>
      <c r="E4" s="107">
        <v>0.0</v>
      </c>
      <c r="F4" s="107">
        <v>1.0</v>
      </c>
      <c r="G4" s="107">
        <f t="shared" ref="G4:O4" si="1">F4+1</f>
        <v>2</v>
      </c>
      <c r="H4" s="107">
        <f t="shared" si="1"/>
        <v>3</v>
      </c>
      <c r="I4" s="107">
        <f t="shared" si="1"/>
        <v>4</v>
      </c>
      <c r="J4" s="107">
        <f t="shared" si="1"/>
        <v>5</v>
      </c>
      <c r="K4" s="107">
        <f t="shared" si="1"/>
        <v>6</v>
      </c>
      <c r="L4" s="107">
        <f t="shared" si="1"/>
        <v>7</v>
      </c>
      <c r="M4" s="107">
        <f t="shared" si="1"/>
        <v>8</v>
      </c>
      <c r="N4" s="107">
        <f t="shared" si="1"/>
        <v>9</v>
      </c>
      <c r="O4" s="108">
        <f t="shared" si="1"/>
        <v>10</v>
      </c>
      <c r="P4" s="35"/>
      <c r="Q4" s="235" t="s">
        <v>153</v>
      </c>
      <c r="R4" s="107"/>
      <c r="S4" s="107"/>
      <c r="T4" s="107">
        <v>0.0</v>
      </c>
      <c r="U4" s="107">
        <v>1.0</v>
      </c>
      <c r="V4" s="107">
        <f t="shared" ref="V4:AD4" si="2">U4+1</f>
        <v>2</v>
      </c>
      <c r="W4" s="107">
        <f t="shared" si="2"/>
        <v>3</v>
      </c>
      <c r="X4" s="107">
        <f t="shared" si="2"/>
        <v>4</v>
      </c>
      <c r="Y4" s="107">
        <f t="shared" si="2"/>
        <v>5</v>
      </c>
      <c r="Z4" s="107">
        <f t="shared" si="2"/>
        <v>6</v>
      </c>
      <c r="AA4" s="107">
        <f t="shared" si="2"/>
        <v>7</v>
      </c>
      <c r="AB4" s="107">
        <f t="shared" si="2"/>
        <v>8</v>
      </c>
      <c r="AC4" s="107">
        <f t="shared" si="2"/>
        <v>9</v>
      </c>
      <c r="AD4" s="108">
        <f t="shared" si="2"/>
        <v>10</v>
      </c>
      <c r="AE4" s="35"/>
      <c r="AF4" s="235" t="s">
        <v>153</v>
      </c>
      <c r="AG4" s="107"/>
      <c r="AH4" s="107"/>
      <c r="AI4" s="107">
        <v>0.0</v>
      </c>
      <c r="AJ4" s="107">
        <v>1.0</v>
      </c>
      <c r="AK4" s="107">
        <f t="shared" ref="AK4:AS4" si="3">AJ4+1</f>
        <v>2</v>
      </c>
      <c r="AL4" s="107">
        <f t="shared" si="3"/>
        <v>3</v>
      </c>
      <c r="AM4" s="107">
        <f t="shared" si="3"/>
        <v>4</v>
      </c>
      <c r="AN4" s="107">
        <f t="shared" si="3"/>
        <v>5</v>
      </c>
      <c r="AO4" s="107">
        <f t="shared" si="3"/>
        <v>6</v>
      </c>
      <c r="AP4" s="107">
        <f t="shared" si="3"/>
        <v>7</v>
      </c>
      <c r="AQ4" s="107">
        <f t="shared" si="3"/>
        <v>8</v>
      </c>
      <c r="AR4" s="107">
        <f t="shared" si="3"/>
        <v>9</v>
      </c>
      <c r="AS4" s="108">
        <f t="shared" si="3"/>
        <v>10</v>
      </c>
      <c r="AT4" s="35"/>
      <c r="AU4" s="235" t="s">
        <v>153</v>
      </c>
      <c r="AV4" s="107"/>
      <c r="AW4" s="107"/>
      <c r="AX4" s="107">
        <v>0.0</v>
      </c>
      <c r="AY4" s="107">
        <v>1.0</v>
      </c>
      <c r="AZ4" s="107">
        <f t="shared" ref="AZ4:BH4" si="4">AY4+1</f>
        <v>2</v>
      </c>
      <c r="BA4" s="107">
        <f t="shared" si="4"/>
        <v>3</v>
      </c>
      <c r="BB4" s="107">
        <f t="shared" si="4"/>
        <v>4</v>
      </c>
      <c r="BC4" s="107">
        <f t="shared" si="4"/>
        <v>5</v>
      </c>
      <c r="BD4" s="107">
        <f t="shared" si="4"/>
        <v>6</v>
      </c>
      <c r="BE4" s="107">
        <f t="shared" si="4"/>
        <v>7</v>
      </c>
      <c r="BF4" s="107">
        <f t="shared" si="4"/>
        <v>8</v>
      </c>
      <c r="BG4" s="107">
        <f t="shared" si="4"/>
        <v>9</v>
      </c>
      <c r="BH4" s="108">
        <f t="shared" si="4"/>
        <v>10</v>
      </c>
    </row>
    <row r="5" ht="15.75" customHeight="1">
      <c r="A5" s="35"/>
      <c r="B5" s="46"/>
      <c r="C5" s="1"/>
      <c r="D5" s="1"/>
      <c r="E5" s="64"/>
      <c r="F5" s="50"/>
      <c r="G5" s="50"/>
      <c r="H5" s="50"/>
      <c r="I5" s="50"/>
      <c r="J5" s="50"/>
      <c r="K5" s="50"/>
      <c r="L5" s="50"/>
      <c r="M5" s="50"/>
      <c r="N5" s="50"/>
      <c r="O5" s="103"/>
      <c r="P5" s="35"/>
      <c r="Q5" s="46"/>
      <c r="R5" s="1"/>
      <c r="S5" s="1"/>
      <c r="T5" s="64"/>
      <c r="U5" s="50"/>
      <c r="V5" s="50"/>
      <c r="W5" s="50"/>
      <c r="X5" s="50"/>
      <c r="Y5" s="50"/>
      <c r="Z5" s="50"/>
      <c r="AA5" s="50"/>
      <c r="AB5" s="50"/>
      <c r="AC5" s="50"/>
      <c r="AD5" s="103"/>
      <c r="AE5" s="35"/>
      <c r="AF5" s="46"/>
      <c r="AG5" s="1"/>
      <c r="AH5" s="1"/>
      <c r="AI5" s="64"/>
      <c r="AJ5" s="50"/>
      <c r="AK5" s="50"/>
      <c r="AL5" s="50"/>
      <c r="AM5" s="50"/>
      <c r="AN5" s="50"/>
      <c r="AO5" s="50"/>
      <c r="AP5" s="50"/>
      <c r="AQ5" s="50"/>
      <c r="AR5" s="50"/>
      <c r="AS5" s="103"/>
      <c r="AT5" s="35"/>
      <c r="AU5" s="46"/>
      <c r="AV5" s="1"/>
      <c r="AW5" s="1"/>
      <c r="AX5" s="64"/>
      <c r="AY5" s="50"/>
      <c r="AZ5" s="50"/>
      <c r="BA5" s="50"/>
      <c r="BB5" s="50"/>
      <c r="BC5" s="50"/>
      <c r="BD5" s="50"/>
      <c r="BE5" s="50"/>
      <c r="BF5" s="50"/>
      <c r="BG5" s="50"/>
      <c r="BH5" s="103"/>
    </row>
    <row r="6" ht="15.75" customHeight="1">
      <c r="A6" s="35"/>
      <c r="B6" s="235" t="s">
        <v>173</v>
      </c>
      <c r="C6" s="20"/>
      <c r="D6" s="20"/>
      <c r="E6" s="211">
        <f>Assumptions!D44</f>
        <v>2091870.992</v>
      </c>
      <c r="F6" s="211">
        <f>'Proforma Summary'!D40</f>
        <v>0</v>
      </c>
      <c r="G6" s="211">
        <f>'Proforma Summary'!E40</f>
        <v>0</v>
      </c>
      <c r="H6" s="211">
        <f>'Proforma Summary'!F40</f>
        <v>0</v>
      </c>
      <c r="I6" s="211">
        <f>'Proforma Summary'!G40</f>
        <v>0</v>
      </c>
      <c r="J6" s="211">
        <f>'Proforma Summary'!H40</f>
        <v>0</v>
      </c>
      <c r="K6" s="211">
        <f>'Proforma Summary'!I40</f>
        <v>0</v>
      </c>
      <c r="L6" s="211">
        <f>'Proforma Summary'!J40</f>
        <v>0</v>
      </c>
      <c r="M6" s="211">
        <f>'Proforma Summary'!K40</f>
        <v>0</v>
      </c>
      <c r="N6" s="211">
        <f>'Proforma Summary'!L40</f>
        <v>0</v>
      </c>
      <c r="O6" s="236">
        <f>'Proforma Summary'!M40</f>
        <v>0</v>
      </c>
      <c r="P6" s="35"/>
      <c r="Q6" s="235" t="s">
        <v>173</v>
      </c>
      <c r="R6" s="20"/>
      <c r="S6" s="20"/>
      <c r="T6" s="211">
        <f>Assumptions!L44</f>
        <v>2883624.391</v>
      </c>
      <c r="U6" s="211">
        <f>'Proforma Summary'!Q40</f>
        <v>0</v>
      </c>
      <c r="V6" s="211">
        <f>'Proforma Summary'!R40</f>
        <v>0</v>
      </c>
      <c r="W6" s="211">
        <f>'Proforma Summary'!S40</f>
        <v>0</v>
      </c>
      <c r="X6" s="211">
        <f>'Proforma Summary'!T40</f>
        <v>0</v>
      </c>
      <c r="Y6" s="211">
        <f>'Proforma Summary'!U40</f>
        <v>0</v>
      </c>
      <c r="Z6" s="211">
        <f>'Proforma Summary'!V40</f>
        <v>0</v>
      </c>
      <c r="AA6" s="211">
        <f>'Proforma Summary'!W40</f>
        <v>0</v>
      </c>
      <c r="AB6" s="211">
        <f>'Proforma Summary'!X40</f>
        <v>0</v>
      </c>
      <c r="AC6" s="211">
        <f>'Proforma Summary'!Y40</f>
        <v>0</v>
      </c>
      <c r="AD6" s="211">
        <f>'Proforma Summary'!Z40</f>
        <v>0</v>
      </c>
      <c r="AE6" s="35"/>
      <c r="AF6" s="235" t="s">
        <v>173</v>
      </c>
      <c r="AG6" s="20"/>
      <c r="AH6" s="20"/>
      <c r="AI6" s="211">
        <f>Assumptions!T44</f>
        <v>3518960.814</v>
      </c>
      <c r="AJ6" s="211">
        <f>'Proforma Summary'!AD40</f>
        <v>0</v>
      </c>
      <c r="AK6" s="211">
        <f>'Proforma Summary'!AE40</f>
        <v>0</v>
      </c>
      <c r="AL6" s="211">
        <f>'Proforma Summary'!AF40</f>
        <v>0</v>
      </c>
      <c r="AM6" s="211">
        <f>'Proforma Summary'!AG40</f>
        <v>0</v>
      </c>
      <c r="AN6" s="211">
        <f>'Proforma Summary'!AH40</f>
        <v>0</v>
      </c>
      <c r="AO6" s="211">
        <f>'Proforma Summary'!AI40</f>
        <v>0</v>
      </c>
      <c r="AP6" s="211">
        <f>'Proforma Summary'!AJ40</f>
        <v>0</v>
      </c>
      <c r="AQ6" s="211">
        <f>'Proforma Summary'!AK40</f>
        <v>0</v>
      </c>
      <c r="AR6" s="211">
        <f>'Proforma Summary'!AL40</f>
        <v>0</v>
      </c>
      <c r="AS6" s="211">
        <f>'Proforma Summary'!AM40</f>
        <v>0</v>
      </c>
      <c r="AT6" s="35"/>
      <c r="AU6" s="235" t="s">
        <v>173</v>
      </c>
      <c r="AV6" s="20"/>
      <c r="AW6" s="20"/>
      <c r="AX6" s="211">
        <f>Assumptions!AB44</f>
        <v>2848272.817</v>
      </c>
      <c r="AY6" s="211">
        <f>'Proforma Summary'!AQ40</f>
        <v>0</v>
      </c>
      <c r="AZ6" s="211">
        <f>'Proforma Summary'!AR40</f>
        <v>0</v>
      </c>
      <c r="BA6" s="211">
        <f>'Proforma Summary'!AS40</f>
        <v>0</v>
      </c>
      <c r="BB6" s="211">
        <f>'Proforma Summary'!AT40</f>
        <v>0</v>
      </c>
      <c r="BC6" s="211">
        <f>'Proforma Summary'!AU40</f>
        <v>0</v>
      </c>
      <c r="BD6" s="211">
        <f>'Proforma Summary'!AV40</f>
        <v>0</v>
      </c>
      <c r="BE6" s="211">
        <f>'Proforma Summary'!AW40</f>
        <v>0</v>
      </c>
      <c r="BF6" s="211">
        <f>'Proforma Summary'!AX40</f>
        <v>0</v>
      </c>
      <c r="BG6" s="211">
        <f>'Proforma Summary'!AY40</f>
        <v>0</v>
      </c>
      <c r="BH6" s="211">
        <f>'Proforma Summary'!AZ40</f>
        <v>0</v>
      </c>
    </row>
    <row r="7" ht="15.75" customHeight="1">
      <c r="A7" s="35"/>
      <c r="B7" s="46" t="s">
        <v>145</v>
      </c>
      <c r="C7" s="237"/>
      <c r="D7" s="54">
        <f t="shared" ref="D7:D9" si="9">E7/$E$6</f>
        <v>0.04</v>
      </c>
      <c r="E7" s="50">
        <f>Assumptions!D46</f>
        <v>83674.83968</v>
      </c>
      <c r="F7" s="50">
        <f t="shared" ref="F7:O7" si="5">F$6*$D7</f>
        <v>0</v>
      </c>
      <c r="G7" s="50">
        <f t="shared" si="5"/>
        <v>0</v>
      </c>
      <c r="H7" s="50">
        <f t="shared" si="5"/>
        <v>0</v>
      </c>
      <c r="I7" s="50">
        <f t="shared" si="5"/>
        <v>0</v>
      </c>
      <c r="J7" s="50">
        <f t="shared" si="5"/>
        <v>0</v>
      </c>
      <c r="K7" s="50">
        <f t="shared" si="5"/>
        <v>0</v>
      </c>
      <c r="L7" s="50">
        <f t="shared" si="5"/>
        <v>0</v>
      </c>
      <c r="M7" s="50">
        <f t="shared" si="5"/>
        <v>0</v>
      </c>
      <c r="N7" s="50">
        <f t="shared" si="5"/>
        <v>0</v>
      </c>
      <c r="O7" s="103">
        <f t="shared" si="5"/>
        <v>0</v>
      </c>
      <c r="P7" s="35"/>
      <c r="Q7" s="46" t="s">
        <v>145</v>
      </c>
      <c r="R7" s="64"/>
      <c r="S7" s="54">
        <f t="shared" ref="S7:S9" si="11">T7/$T$6</f>
        <v>0.04</v>
      </c>
      <c r="T7" s="50">
        <f>Assumptions!L46</f>
        <v>115344.9756</v>
      </c>
      <c r="U7" s="50">
        <f t="shared" ref="U7:AD7" si="6">U$6*$S7</f>
        <v>0</v>
      </c>
      <c r="V7" s="50">
        <f t="shared" si="6"/>
        <v>0</v>
      </c>
      <c r="W7" s="50">
        <f t="shared" si="6"/>
        <v>0</v>
      </c>
      <c r="X7" s="50">
        <f t="shared" si="6"/>
        <v>0</v>
      </c>
      <c r="Y7" s="50">
        <f t="shared" si="6"/>
        <v>0</v>
      </c>
      <c r="Z7" s="50">
        <f t="shared" si="6"/>
        <v>0</v>
      </c>
      <c r="AA7" s="50">
        <f t="shared" si="6"/>
        <v>0</v>
      </c>
      <c r="AB7" s="50">
        <f t="shared" si="6"/>
        <v>0</v>
      </c>
      <c r="AC7" s="50">
        <f t="shared" si="6"/>
        <v>0</v>
      </c>
      <c r="AD7" s="103">
        <f t="shared" si="6"/>
        <v>0</v>
      </c>
      <c r="AE7" s="35"/>
      <c r="AF7" s="46" t="s">
        <v>145</v>
      </c>
      <c r="AG7" s="64"/>
      <c r="AH7" s="54">
        <f t="shared" ref="AH7:AH9" si="13">AI7/$AI$6</f>
        <v>0.04</v>
      </c>
      <c r="AI7" s="50">
        <f>Assumptions!T46</f>
        <v>140758.4326</v>
      </c>
      <c r="AJ7" s="50">
        <f t="shared" ref="AJ7:AS7" si="7">AJ$6*$D7</f>
        <v>0</v>
      </c>
      <c r="AK7" s="50">
        <f t="shared" si="7"/>
        <v>0</v>
      </c>
      <c r="AL7" s="50">
        <f t="shared" si="7"/>
        <v>0</v>
      </c>
      <c r="AM7" s="50">
        <f t="shared" si="7"/>
        <v>0</v>
      </c>
      <c r="AN7" s="50">
        <f t="shared" si="7"/>
        <v>0</v>
      </c>
      <c r="AO7" s="50">
        <f t="shared" si="7"/>
        <v>0</v>
      </c>
      <c r="AP7" s="50">
        <f t="shared" si="7"/>
        <v>0</v>
      </c>
      <c r="AQ7" s="50">
        <f t="shared" si="7"/>
        <v>0</v>
      </c>
      <c r="AR7" s="50">
        <f t="shared" si="7"/>
        <v>0</v>
      </c>
      <c r="AS7" s="103">
        <f t="shared" si="7"/>
        <v>0</v>
      </c>
      <c r="AT7" s="35"/>
      <c r="AU7" s="46" t="s">
        <v>145</v>
      </c>
      <c r="AV7" s="64"/>
      <c r="AW7" s="54">
        <f t="shared" ref="AW7:AW9" si="14">AX7/$AX$6</f>
        <v>0.04</v>
      </c>
      <c r="AX7" s="50">
        <f>Assumptions!AB46</f>
        <v>113930.9127</v>
      </c>
      <c r="AY7" s="207">
        <f t="shared" ref="AY7:BH7" si="8">$AW7*AY$6</f>
        <v>0</v>
      </c>
      <c r="AZ7" s="207">
        <f t="shared" si="8"/>
        <v>0</v>
      </c>
      <c r="BA7" s="207">
        <f t="shared" si="8"/>
        <v>0</v>
      </c>
      <c r="BB7" s="207">
        <f t="shared" si="8"/>
        <v>0</v>
      </c>
      <c r="BC7" s="207">
        <f t="shared" si="8"/>
        <v>0</v>
      </c>
      <c r="BD7" s="207">
        <f t="shared" si="8"/>
        <v>0</v>
      </c>
      <c r="BE7" s="207">
        <f t="shared" si="8"/>
        <v>0</v>
      </c>
      <c r="BF7" s="207">
        <f t="shared" si="8"/>
        <v>0</v>
      </c>
      <c r="BG7" s="207">
        <f t="shared" si="8"/>
        <v>0</v>
      </c>
      <c r="BH7" s="238">
        <f t="shared" si="8"/>
        <v>0</v>
      </c>
    </row>
    <row r="8" ht="15.75" customHeight="1">
      <c r="A8" s="35"/>
      <c r="B8" s="46" t="s">
        <v>146</v>
      </c>
      <c r="C8" s="237"/>
      <c r="D8" s="54">
        <f t="shared" si="9"/>
        <v>0.16</v>
      </c>
      <c r="E8" s="50">
        <f>Assumptions!D47</f>
        <v>334699.3587</v>
      </c>
      <c r="F8" s="50">
        <f t="shared" ref="F8:O8" si="10">F$6*$D8</f>
        <v>0</v>
      </c>
      <c r="G8" s="50">
        <f t="shared" si="10"/>
        <v>0</v>
      </c>
      <c r="H8" s="50">
        <f t="shared" si="10"/>
        <v>0</v>
      </c>
      <c r="I8" s="50">
        <f t="shared" si="10"/>
        <v>0</v>
      </c>
      <c r="J8" s="50">
        <f t="shared" si="10"/>
        <v>0</v>
      </c>
      <c r="K8" s="50">
        <f t="shared" si="10"/>
        <v>0</v>
      </c>
      <c r="L8" s="50">
        <f t="shared" si="10"/>
        <v>0</v>
      </c>
      <c r="M8" s="50">
        <f t="shared" si="10"/>
        <v>0</v>
      </c>
      <c r="N8" s="50">
        <f t="shared" si="10"/>
        <v>0</v>
      </c>
      <c r="O8" s="103">
        <f t="shared" si="10"/>
        <v>0</v>
      </c>
      <c r="P8" s="35"/>
      <c r="Q8" s="46" t="s">
        <v>146</v>
      </c>
      <c r="R8" s="64"/>
      <c r="S8" s="54">
        <f t="shared" si="11"/>
        <v>0.16</v>
      </c>
      <c r="T8" s="50">
        <f>Assumptions!L47</f>
        <v>461379.9025</v>
      </c>
      <c r="U8" s="50">
        <f t="shared" ref="U8:AD8" si="12">U$6*$S8</f>
        <v>0</v>
      </c>
      <c r="V8" s="50">
        <f t="shared" si="12"/>
        <v>0</v>
      </c>
      <c r="W8" s="50">
        <f t="shared" si="12"/>
        <v>0</v>
      </c>
      <c r="X8" s="50">
        <f t="shared" si="12"/>
        <v>0</v>
      </c>
      <c r="Y8" s="50">
        <f t="shared" si="12"/>
        <v>0</v>
      </c>
      <c r="Z8" s="50">
        <f t="shared" si="12"/>
        <v>0</v>
      </c>
      <c r="AA8" s="50">
        <f t="shared" si="12"/>
        <v>0</v>
      </c>
      <c r="AB8" s="50">
        <f t="shared" si="12"/>
        <v>0</v>
      </c>
      <c r="AC8" s="50">
        <f t="shared" si="12"/>
        <v>0</v>
      </c>
      <c r="AD8" s="103">
        <f t="shared" si="12"/>
        <v>0</v>
      </c>
      <c r="AE8" s="35"/>
      <c r="AF8" s="46" t="s">
        <v>146</v>
      </c>
      <c r="AG8" s="64"/>
      <c r="AH8" s="54">
        <f t="shared" si="13"/>
        <v>0.16</v>
      </c>
      <c r="AI8" s="50">
        <f>Assumptions!T47</f>
        <v>563033.7303</v>
      </c>
      <c r="AJ8" s="50"/>
      <c r="AK8" s="50"/>
      <c r="AL8" s="50"/>
      <c r="AM8" s="50"/>
      <c r="AN8" s="50"/>
      <c r="AO8" s="50"/>
      <c r="AP8" s="50"/>
      <c r="AQ8" s="50"/>
      <c r="AR8" s="50"/>
      <c r="AS8" s="103"/>
      <c r="AT8" s="35"/>
      <c r="AU8" s="46" t="s">
        <v>146</v>
      </c>
      <c r="AV8" s="64"/>
      <c r="AW8" s="54">
        <f t="shared" si="14"/>
        <v>0.16</v>
      </c>
      <c r="AX8" s="50">
        <f>Assumptions!AB47</f>
        <v>455723.6507</v>
      </c>
      <c r="AY8" s="50">
        <f t="shared" ref="AY8:BH8" si="15">$AW8*AY$6</f>
        <v>0</v>
      </c>
      <c r="AZ8" s="50">
        <f t="shared" si="15"/>
        <v>0</v>
      </c>
      <c r="BA8" s="50">
        <f t="shared" si="15"/>
        <v>0</v>
      </c>
      <c r="BB8" s="50">
        <f t="shared" si="15"/>
        <v>0</v>
      </c>
      <c r="BC8" s="50">
        <f t="shared" si="15"/>
        <v>0</v>
      </c>
      <c r="BD8" s="50">
        <f t="shared" si="15"/>
        <v>0</v>
      </c>
      <c r="BE8" s="50">
        <f t="shared" si="15"/>
        <v>0</v>
      </c>
      <c r="BF8" s="50">
        <f t="shared" si="15"/>
        <v>0</v>
      </c>
      <c r="BG8" s="50">
        <f t="shared" si="15"/>
        <v>0</v>
      </c>
      <c r="BH8" s="103">
        <f t="shared" si="15"/>
        <v>0</v>
      </c>
    </row>
    <row r="9" ht="15.75" customHeight="1">
      <c r="A9" s="35"/>
      <c r="B9" s="100" t="s">
        <v>174</v>
      </c>
      <c r="C9" s="239"/>
      <c r="D9" s="101">
        <f t="shared" si="9"/>
        <v>0.8</v>
      </c>
      <c r="E9" s="211">
        <f>Assumptions!D49</f>
        <v>1673496.794</v>
      </c>
      <c r="F9" s="211">
        <f t="shared" ref="F9:O9" si="16">F$6*$D9</f>
        <v>0</v>
      </c>
      <c r="G9" s="211">
        <f t="shared" si="16"/>
        <v>0</v>
      </c>
      <c r="H9" s="211">
        <f t="shared" si="16"/>
        <v>0</v>
      </c>
      <c r="I9" s="211">
        <f t="shared" si="16"/>
        <v>0</v>
      </c>
      <c r="J9" s="211">
        <f t="shared" si="16"/>
        <v>0</v>
      </c>
      <c r="K9" s="211">
        <f t="shared" si="16"/>
        <v>0</v>
      </c>
      <c r="L9" s="211">
        <f t="shared" si="16"/>
        <v>0</v>
      </c>
      <c r="M9" s="211">
        <f t="shared" si="16"/>
        <v>0</v>
      </c>
      <c r="N9" s="211">
        <f t="shared" si="16"/>
        <v>0</v>
      </c>
      <c r="O9" s="236">
        <f t="shared" si="16"/>
        <v>0</v>
      </c>
      <c r="P9" s="35"/>
      <c r="Q9" s="100" t="s">
        <v>174</v>
      </c>
      <c r="R9" s="240"/>
      <c r="S9" s="101">
        <f t="shared" si="11"/>
        <v>0.8</v>
      </c>
      <c r="T9" s="211">
        <f>Assumptions!L49</f>
        <v>2306899.513</v>
      </c>
      <c r="U9" s="211">
        <f t="shared" ref="U9:AD9" si="17">U$6*$S9</f>
        <v>0</v>
      </c>
      <c r="V9" s="211">
        <f t="shared" si="17"/>
        <v>0</v>
      </c>
      <c r="W9" s="211">
        <f t="shared" si="17"/>
        <v>0</v>
      </c>
      <c r="X9" s="211">
        <f t="shared" si="17"/>
        <v>0</v>
      </c>
      <c r="Y9" s="211">
        <f t="shared" si="17"/>
        <v>0</v>
      </c>
      <c r="Z9" s="211">
        <f t="shared" si="17"/>
        <v>0</v>
      </c>
      <c r="AA9" s="211">
        <f t="shared" si="17"/>
        <v>0</v>
      </c>
      <c r="AB9" s="211">
        <f t="shared" si="17"/>
        <v>0</v>
      </c>
      <c r="AC9" s="211">
        <f t="shared" si="17"/>
        <v>0</v>
      </c>
      <c r="AD9" s="236">
        <f t="shared" si="17"/>
        <v>0</v>
      </c>
      <c r="AE9" s="35"/>
      <c r="AF9" s="100" t="s">
        <v>174</v>
      </c>
      <c r="AG9" s="240"/>
      <c r="AH9" s="101">
        <f t="shared" si="13"/>
        <v>0.8</v>
      </c>
      <c r="AI9" s="211">
        <f>Assumptions!T49</f>
        <v>2815168.651</v>
      </c>
      <c r="AJ9" s="211">
        <f t="shared" ref="AJ9:AS9" si="18">AJ$6*$D9</f>
        <v>0</v>
      </c>
      <c r="AK9" s="211">
        <f t="shared" si="18"/>
        <v>0</v>
      </c>
      <c r="AL9" s="211">
        <f t="shared" si="18"/>
        <v>0</v>
      </c>
      <c r="AM9" s="211">
        <f t="shared" si="18"/>
        <v>0</v>
      </c>
      <c r="AN9" s="211">
        <f t="shared" si="18"/>
        <v>0</v>
      </c>
      <c r="AO9" s="211">
        <f t="shared" si="18"/>
        <v>0</v>
      </c>
      <c r="AP9" s="211">
        <f t="shared" si="18"/>
        <v>0</v>
      </c>
      <c r="AQ9" s="211">
        <f t="shared" si="18"/>
        <v>0</v>
      </c>
      <c r="AR9" s="211">
        <f t="shared" si="18"/>
        <v>0</v>
      </c>
      <c r="AS9" s="236">
        <f t="shared" si="18"/>
        <v>0</v>
      </c>
      <c r="AT9" s="35"/>
      <c r="AU9" s="100" t="s">
        <v>174</v>
      </c>
      <c r="AV9" s="240"/>
      <c r="AW9" s="101">
        <f t="shared" si="14"/>
        <v>0.8</v>
      </c>
      <c r="AX9" s="211">
        <f>Assumptions!AB49</f>
        <v>2278618.253</v>
      </c>
      <c r="AY9" s="211">
        <f t="shared" ref="AY9:BH9" si="19">$AW9*AY$6</f>
        <v>0</v>
      </c>
      <c r="AZ9" s="211">
        <f t="shared" si="19"/>
        <v>0</v>
      </c>
      <c r="BA9" s="211">
        <f t="shared" si="19"/>
        <v>0</v>
      </c>
      <c r="BB9" s="211">
        <f t="shared" si="19"/>
        <v>0</v>
      </c>
      <c r="BC9" s="211">
        <f t="shared" si="19"/>
        <v>0</v>
      </c>
      <c r="BD9" s="211">
        <f t="shared" si="19"/>
        <v>0</v>
      </c>
      <c r="BE9" s="211">
        <f t="shared" si="19"/>
        <v>0</v>
      </c>
      <c r="BF9" s="211">
        <f t="shared" si="19"/>
        <v>0</v>
      </c>
      <c r="BG9" s="211">
        <f t="shared" si="19"/>
        <v>0</v>
      </c>
      <c r="BH9" s="236">
        <f t="shared" si="19"/>
        <v>0</v>
      </c>
    </row>
    <row r="10" ht="15.75" customHeight="1">
      <c r="A10" s="35"/>
      <c r="B10" s="46"/>
      <c r="C10" s="1"/>
      <c r="D10" s="1"/>
      <c r="E10" s="1"/>
      <c r="F10" s="50"/>
      <c r="G10" s="50"/>
      <c r="H10" s="50"/>
      <c r="I10" s="50"/>
      <c r="J10" s="50"/>
      <c r="K10" s="50"/>
      <c r="L10" s="50"/>
      <c r="M10" s="50"/>
      <c r="N10" s="50"/>
      <c r="O10" s="103"/>
      <c r="P10" s="35"/>
      <c r="Q10" s="46"/>
      <c r="R10" s="1"/>
      <c r="S10" s="1"/>
      <c r="T10" s="1"/>
      <c r="U10" s="50"/>
      <c r="V10" s="50"/>
      <c r="W10" s="50"/>
      <c r="X10" s="50"/>
      <c r="Y10" s="50"/>
      <c r="Z10" s="50"/>
      <c r="AA10" s="50"/>
      <c r="AB10" s="50"/>
      <c r="AC10" s="50"/>
      <c r="AD10" s="103"/>
      <c r="AE10" s="35"/>
      <c r="AF10" s="46"/>
      <c r="AG10" s="1"/>
      <c r="AH10" s="1"/>
      <c r="AI10" s="1"/>
      <c r="AJ10" s="50"/>
      <c r="AK10" s="50"/>
      <c r="AL10" s="50"/>
      <c r="AM10" s="50"/>
      <c r="AN10" s="50"/>
      <c r="AO10" s="50"/>
      <c r="AP10" s="50"/>
      <c r="AQ10" s="50"/>
      <c r="AR10" s="50"/>
      <c r="AS10" s="103"/>
      <c r="AT10" s="35"/>
      <c r="AU10" s="46"/>
      <c r="AV10" s="1"/>
      <c r="AW10" s="1"/>
      <c r="AX10" s="1"/>
      <c r="AY10" s="50"/>
      <c r="AZ10" s="50"/>
      <c r="BA10" s="50"/>
      <c r="BB10" s="50"/>
      <c r="BC10" s="50"/>
      <c r="BD10" s="50"/>
      <c r="BE10" s="50"/>
      <c r="BF10" s="50"/>
      <c r="BG10" s="50"/>
      <c r="BH10" s="103"/>
    </row>
    <row r="11" ht="15.75" customHeight="1">
      <c r="A11" s="35"/>
      <c r="B11" s="46"/>
      <c r="C11" s="1"/>
      <c r="D11" s="1"/>
      <c r="E11" s="1"/>
      <c r="F11" s="50"/>
      <c r="G11" s="50"/>
      <c r="H11" s="50"/>
      <c r="I11" s="50"/>
      <c r="J11" s="50"/>
      <c r="K11" s="50"/>
      <c r="L11" s="50"/>
      <c r="M11" s="50"/>
      <c r="N11" s="50"/>
      <c r="O11" s="103"/>
      <c r="P11" s="35"/>
      <c r="Q11" s="46"/>
      <c r="R11" s="1"/>
      <c r="S11" s="1"/>
      <c r="T11" s="1"/>
      <c r="U11" s="50"/>
      <c r="V11" s="50"/>
      <c r="W11" s="50"/>
      <c r="X11" s="50"/>
      <c r="Y11" s="50"/>
      <c r="Z11" s="50"/>
      <c r="AA11" s="50"/>
      <c r="AB11" s="50"/>
      <c r="AC11" s="50"/>
      <c r="AD11" s="103"/>
      <c r="AE11" s="35"/>
      <c r="AF11" s="46"/>
      <c r="AG11" s="1"/>
      <c r="AH11" s="1"/>
      <c r="AI11" s="1"/>
      <c r="AJ11" s="50"/>
      <c r="AK11" s="50"/>
      <c r="AL11" s="50"/>
      <c r="AM11" s="50"/>
      <c r="AN11" s="50"/>
      <c r="AO11" s="50"/>
      <c r="AP11" s="50"/>
      <c r="AQ11" s="50"/>
      <c r="AR11" s="50"/>
      <c r="AS11" s="103"/>
      <c r="AT11" s="35"/>
      <c r="AU11" s="46"/>
      <c r="AV11" s="1"/>
      <c r="AW11" s="1"/>
      <c r="AX11" s="1"/>
      <c r="AY11" s="50"/>
      <c r="AZ11" s="50"/>
      <c r="BA11" s="50"/>
      <c r="BB11" s="50"/>
      <c r="BC11" s="50"/>
      <c r="BD11" s="50"/>
      <c r="BE11" s="50"/>
      <c r="BF11" s="50"/>
      <c r="BG11" s="50"/>
      <c r="BH11" s="103"/>
    </row>
    <row r="12" ht="15.75" customHeight="1">
      <c r="A12" s="35"/>
      <c r="B12" s="74" t="s">
        <v>175</v>
      </c>
      <c r="C12" s="1"/>
      <c r="D12" s="1"/>
      <c r="E12" s="1"/>
      <c r="F12" s="50"/>
      <c r="G12" s="50"/>
      <c r="H12" s="50"/>
      <c r="I12" s="50"/>
      <c r="J12" s="50"/>
      <c r="K12" s="50"/>
      <c r="L12" s="50"/>
      <c r="M12" s="50"/>
      <c r="N12" s="50"/>
      <c r="O12" s="103"/>
      <c r="P12" s="35"/>
      <c r="Q12" s="74" t="s">
        <v>175</v>
      </c>
      <c r="R12" s="1"/>
      <c r="S12" s="1"/>
      <c r="T12" s="1"/>
      <c r="U12" s="50"/>
      <c r="V12" s="50"/>
      <c r="W12" s="50"/>
      <c r="X12" s="50"/>
      <c r="Y12" s="50"/>
      <c r="Z12" s="50"/>
      <c r="AA12" s="50"/>
      <c r="AB12" s="50"/>
      <c r="AC12" s="50"/>
      <c r="AD12" s="103"/>
      <c r="AE12" s="35"/>
      <c r="AF12" s="74" t="s">
        <v>175</v>
      </c>
      <c r="AG12" s="1"/>
      <c r="AH12" s="1"/>
      <c r="AI12" s="1"/>
      <c r="AJ12" s="50"/>
      <c r="AK12" s="50"/>
      <c r="AL12" s="50"/>
      <c r="AM12" s="50"/>
      <c r="AN12" s="50"/>
      <c r="AO12" s="50"/>
      <c r="AP12" s="50"/>
      <c r="AQ12" s="50"/>
      <c r="AR12" s="50"/>
      <c r="AS12" s="103"/>
      <c r="AT12" s="35"/>
      <c r="AU12" s="74" t="s">
        <v>175</v>
      </c>
      <c r="AV12" s="1"/>
      <c r="AW12" s="1"/>
      <c r="AX12" s="1"/>
      <c r="AY12" s="50"/>
      <c r="AZ12" s="50"/>
      <c r="BA12" s="50"/>
      <c r="BB12" s="50"/>
      <c r="BC12" s="50"/>
      <c r="BD12" s="50"/>
      <c r="BE12" s="50"/>
      <c r="BF12" s="50"/>
      <c r="BG12" s="50"/>
      <c r="BH12" s="103"/>
    </row>
    <row r="13" ht="15.75" customHeight="1">
      <c r="A13" s="35"/>
      <c r="B13" s="46" t="s">
        <v>176</v>
      </c>
      <c r="C13" s="1"/>
      <c r="D13" s="1"/>
      <c r="E13" s="1"/>
      <c r="F13" s="50">
        <f>'Proforma Summary'!D47</f>
        <v>427494.0719</v>
      </c>
      <c r="G13" s="50">
        <f>'Proforma Summary'!E47</f>
        <v>452501.6997</v>
      </c>
      <c r="H13" s="50">
        <f>'Proforma Summary'!F47</f>
        <v>466076.7507</v>
      </c>
      <c r="I13" s="50">
        <f>'Proforma Summary'!G47</f>
        <v>192998.2425</v>
      </c>
      <c r="J13" s="50">
        <f>'Proforma Summary'!H47</f>
        <v>207400.0141</v>
      </c>
      <c r="K13" s="50">
        <f>'Proforma Summary'!I47</f>
        <v>222233.8389</v>
      </c>
      <c r="L13" s="50">
        <f>'Proforma Summary'!J47</f>
        <v>237512.6783</v>
      </c>
      <c r="M13" s="50">
        <f>'Proforma Summary'!K47</f>
        <v>253249.883</v>
      </c>
      <c r="N13" s="50">
        <f>'Proforma Summary'!L47</f>
        <v>269459.2038</v>
      </c>
      <c r="O13" s="103">
        <f>'Proforma Summary'!M47</f>
        <v>286154.8043</v>
      </c>
      <c r="P13" s="111"/>
      <c r="Q13" s="46" t="s">
        <v>176</v>
      </c>
      <c r="R13" s="1"/>
      <c r="S13" s="1"/>
      <c r="T13" s="1"/>
      <c r="U13" s="50">
        <f>'Proforma Summary'!Q47</f>
        <v>589296.5376</v>
      </c>
      <c r="V13" s="50">
        <f>'Proforma Summary'!R47</f>
        <v>623185.9634</v>
      </c>
      <c r="W13" s="50">
        <f>'Proforma Summary'!S47</f>
        <v>641881.5423</v>
      </c>
      <c r="X13" s="50">
        <f>'Proforma Summary'!T47</f>
        <v>265427.3741</v>
      </c>
      <c r="Y13" s="50">
        <f>'Proforma Summary'!U47</f>
        <v>285261.5138</v>
      </c>
      <c r="Z13" s="50">
        <f>'Proforma Summary'!V47</f>
        <v>305690.6776</v>
      </c>
      <c r="AA13" s="50">
        <f>'Proforma Summary'!W47</f>
        <v>326732.7164</v>
      </c>
      <c r="AB13" s="50">
        <f>'Proforma Summary'!X47</f>
        <v>348406.0163</v>
      </c>
      <c r="AC13" s="50">
        <f>'Proforma Summary'!Y47</f>
        <v>370729.5152</v>
      </c>
      <c r="AD13" s="103">
        <f>'Proforma Summary'!Z47</f>
        <v>393722.7191</v>
      </c>
      <c r="AE13" s="35"/>
      <c r="AF13" s="46" t="s">
        <v>176</v>
      </c>
      <c r="AG13" s="1"/>
      <c r="AH13" s="1"/>
      <c r="AI13" s="1"/>
      <c r="AJ13" s="50">
        <f>'Proforma Summary'!AD47</f>
        <v>719133.6814</v>
      </c>
      <c r="AK13" s="50">
        <f>'Proforma Summary'!AE47</f>
        <v>761933.1215</v>
      </c>
      <c r="AL13" s="50">
        <f>'Proforma Summary'!AF47</f>
        <v>784791.1151</v>
      </c>
      <c r="AM13" s="50">
        <f>'Proforma Summary'!AG47</f>
        <v>325439.0351</v>
      </c>
      <c r="AN13" s="50">
        <f>'Proforma Summary'!AH47</f>
        <v>349689.0805</v>
      </c>
      <c r="AO13" s="50">
        <f>'Proforma Summary'!AI47</f>
        <v>374666.6274</v>
      </c>
      <c r="AP13" s="50">
        <f>'Proforma Summary'!AJ47</f>
        <v>400393.5006</v>
      </c>
      <c r="AQ13" s="50">
        <f>'Proforma Summary'!AK47</f>
        <v>426892.18</v>
      </c>
      <c r="AR13" s="50">
        <f>'Proforma Summary'!AL47</f>
        <v>454185.8198</v>
      </c>
      <c r="AS13" s="103">
        <f>'Proforma Summary'!AM47</f>
        <v>443670.8125</v>
      </c>
      <c r="AT13" s="35"/>
      <c r="AU13" s="46" t="s">
        <v>176</v>
      </c>
      <c r="AV13" s="1"/>
      <c r="AW13" s="1"/>
      <c r="AX13" s="1"/>
      <c r="AY13" s="50">
        <f>'Proforma Summary'!AQ47</f>
        <v>582072.1015</v>
      </c>
      <c r="AZ13" s="50">
        <f>'Proforma Summary'!AR47</f>
        <v>615094.1315</v>
      </c>
      <c r="BA13" s="50">
        <f>'Proforma Summary'!AS47</f>
        <v>633546.9555</v>
      </c>
      <c r="BB13" s="50">
        <f>'Proforma Summary'!AT47</f>
        <v>261693.9339</v>
      </c>
      <c r="BC13" s="50">
        <f>'Proforma Summary'!AU47</f>
        <v>281270.5348</v>
      </c>
      <c r="BD13" s="50">
        <f>'Proforma Summary'!AV47</f>
        <v>301434.4338</v>
      </c>
      <c r="BE13" s="50">
        <f>'Proforma Summary'!AW47</f>
        <v>322203.2497</v>
      </c>
      <c r="BF13" s="50">
        <f>'Proforma Summary'!AX47</f>
        <v>343595.1301</v>
      </c>
      <c r="BG13" s="50">
        <f>'Proforma Summary'!AY47</f>
        <v>365628.7669</v>
      </c>
      <c r="BH13" s="103">
        <f>'Proforma Summary'!AZ47</f>
        <v>359835.7159</v>
      </c>
    </row>
    <row r="14" ht="15.75" customHeight="1">
      <c r="A14" s="35"/>
      <c r="B14" s="100" t="s">
        <v>177</v>
      </c>
      <c r="C14" s="20"/>
      <c r="D14" s="20"/>
      <c r="E14" s="20"/>
      <c r="F14" s="50">
        <f>'Proforma Summary'!D48</f>
        <v>0</v>
      </c>
      <c r="G14" s="50">
        <f>'Proforma Summary'!E48</f>
        <v>0</v>
      </c>
      <c r="H14" s="50">
        <f>'Proforma Summary'!F48</f>
        <v>0</v>
      </c>
      <c r="I14" s="50">
        <f>'Proforma Summary'!G48</f>
        <v>0</v>
      </c>
      <c r="J14" s="50">
        <f>'Proforma Summary'!H48</f>
        <v>0</v>
      </c>
      <c r="K14" s="50">
        <f>'Proforma Summary'!I48</f>
        <v>0</v>
      </c>
      <c r="L14" s="50">
        <f>'Proforma Summary'!J48</f>
        <v>0</v>
      </c>
      <c r="M14" s="50">
        <f>'Proforma Summary'!K48</f>
        <v>0</v>
      </c>
      <c r="N14" s="50">
        <f>'Proforma Summary'!L48</f>
        <v>0</v>
      </c>
      <c r="O14" s="103">
        <f>'Proforma Summary'!M48</f>
        <v>4980735.777</v>
      </c>
      <c r="P14" s="111"/>
      <c r="Q14" s="100" t="s">
        <v>177</v>
      </c>
      <c r="R14" s="20"/>
      <c r="S14" s="20"/>
      <c r="T14" s="20"/>
      <c r="U14" s="50">
        <f>'Proforma Summary'!Q48</f>
        <v>0</v>
      </c>
      <c r="V14" s="50">
        <f>'Proforma Summary'!R48</f>
        <v>0</v>
      </c>
      <c r="W14" s="50">
        <f>'Proforma Summary'!S48</f>
        <v>0</v>
      </c>
      <c r="X14" s="50">
        <f>'Proforma Summary'!T48</f>
        <v>0</v>
      </c>
      <c r="Y14" s="50">
        <f>'Proforma Summary'!U48</f>
        <v>0</v>
      </c>
      <c r="Z14" s="50">
        <f>'Proforma Summary'!V48</f>
        <v>0</v>
      </c>
      <c r="AA14" s="50">
        <f>'Proforma Summary'!W48</f>
        <v>0</v>
      </c>
      <c r="AB14" s="50">
        <f>'Proforma Summary'!X48</f>
        <v>0</v>
      </c>
      <c r="AC14" s="50">
        <f>'Proforma Summary'!Y48</f>
        <v>0</v>
      </c>
      <c r="AD14" s="103">
        <f>'Proforma Summary'!Z48</f>
        <v>6870907.708</v>
      </c>
      <c r="AE14" s="35"/>
      <c r="AF14" s="100" t="s">
        <v>177</v>
      </c>
      <c r="AG14" s="20"/>
      <c r="AH14" s="20"/>
      <c r="AI14" s="20"/>
      <c r="AJ14" s="50">
        <f>'Proforma Summary'!AD48</f>
        <v>0</v>
      </c>
      <c r="AK14" s="50">
        <f>'Proforma Summary'!AE48</f>
        <v>0</v>
      </c>
      <c r="AL14" s="50">
        <f>'Proforma Summary'!AF48</f>
        <v>0</v>
      </c>
      <c r="AM14" s="50">
        <f>'Proforma Summary'!AG48</f>
        <v>0</v>
      </c>
      <c r="AN14" s="50">
        <f>'Proforma Summary'!AH48</f>
        <v>0</v>
      </c>
      <c r="AO14" s="50">
        <f>'Proforma Summary'!AI48</f>
        <v>0</v>
      </c>
      <c r="AP14" s="50">
        <f>'Proforma Summary'!AJ48</f>
        <v>0</v>
      </c>
      <c r="AQ14" s="50">
        <f>'Proforma Summary'!AK48</f>
        <v>0</v>
      </c>
      <c r="AR14" s="50">
        <f>'Proforma Summary'!AL48</f>
        <v>0</v>
      </c>
      <c r="AS14" s="103">
        <f>'Proforma Summary'!AM48</f>
        <v>8972202.828</v>
      </c>
      <c r="AT14" s="35"/>
      <c r="AU14" s="100" t="s">
        <v>177</v>
      </c>
      <c r="AV14" s="20"/>
      <c r="AW14" s="20"/>
      <c r="AX14" s="20"/>
      <c r="AY14" s="211">
        <f>'Proforma Summary'!AQ48</f>
        <v>0</v>
      </c>
      <c r="AZ14" s="211">
        <f>'Proforma Summary'!AR48</f>
        <v>0</v>
      </c>
      <c r="BA14" s="211">
        <f>'Proforma Summary'!AS48</f>
        <v>0</v>
      </c>
      <c r="BB14" s="211">
        <f>'Proforma Summary'!AT48</f>
        <v>0</v>
      </c>
      <c r="BC14" s="211">
        <f>'Proforma Summary'!AU48</f>
        <v>0</v>
      </c>
      <c r="BD14" s="211">
        <f>'Proforma Summary'!AV48</f>
        <v>0</v>
      </c>
      <c r="BE14" s="211">
        <f>'Proforma Summary'!AW48</f>
        <v>0</v>
      </c>
      <c r="BF14" s="211">
        <f>'Proforma Summary'!AX48</f>
        <v>0</v>
      </c>
      <c r="BG14" s="211">
        <f>'Proforma Summary'!AY48</f>
        <v>0</v>
      </c>
      <c r="BH14" s="236">
        <f>'Proforma Summary'!AZ48</f>
        <v>7230295.514</v>
      </c>
    </row>
    <row r="15" ht="15.75" customHeight="1">
      <c r="A15" s="35"/>
      <c r="B15" s="46" t="s">
        <v>178</v>
      </c>
      <c r="C15" s="1"/>
      <c r="D15" s="1"/>
      <c r="E15" s="1"/>
      <c r="F15" s="207">
        <f t="shared" ref="F15:O15" si="20">SUM(F13:F14)</f>
        <v>427494.0719</v>
      </c>
      <c r="G15" s="207">
        <f t="shared" si="20"/>
        <v>452501.6997</v>
      </c>
      <c r="H15" s="207">
        <f t="shared" si="20"/>
        <v>466076.7507</v>
      </c>
      <c r="I15" s="207">
        <f t="shared" si="20"/>
        <v>192998.2425</v>
      </c>
      <c r="J15" s="207">
        <f t="shared" si="20"/>
        <v>207400.0141</v>
      </c>
      <c r="K15" s="207">
        <f t="shared" si="20"/>
        <v>222233.8389</v>
      </c>
      <c r="L15" s="207">
        <f t="shared" si="20"/>
        <v>237512.6783</v>
      </c>
      <c r="M15" s="207">
        <f t="shared" si="20"/>
        <v>253249.883</v>
      </c>
      <c r="N15" s="207">
        <f t="shared" si="20"/>
        <v>269459.2038</v>
      </c>
      <c r="O15" s="238">
        <f t="shared" si="20"/>
        <v>5266890.582</v>
      </c>
      <c r="P15" s="35"/>
      <c r="Q15" s="46" t="s">
        <v>178</v>
      </c>
      <c r="R15" s="1"/>
      <c r="S15" s="1"/>
      <c r="T15" s="1"/>
      <c r="U15" s="207">
        <f>'Proforma Summary'!Q49</f>
        <v>589296.5376</v>
      </c>
      <c r="V15" s="207">
        <f>'Proforma Summary'!R49</f>
        <v>623185.9634</v>
      </c>
      <c r="W15" s="207">
        <f>'Proforma Summary'!S49</f>
        <v>641881.5423</v>
      </c>
      <c r="X15" s="207">
        <f>'Proforma Summary'!T49</f>
        <v>265427.3741</v>
      </c>
      <c r="Y15" s="207">
        <f>'Proforma Summary'!U49</f>
        <v>285261.5138</v>
      </c>
      <c r="Z15" s="207">
        <f>'Proforma Summary'!V49</f>
        <v>305690.6776</v>
      </c>
      <c r="AA15" s="207">
        <f>'Proforma Summary'!W49</f>
        <v>326732.7164</v>
      </c>
      <c r="AB15" s="207">
        <f>'Proforma Summary'!X49</f>
        <v>348406.0163</v>
      </c>
      <c r="AC15" s="207">
        <f>'Proforma Summary'!Y49</f>
        <v>370729.5152</v>
      </c>
      <c r="AD15" s="238">
        <f>'Proforma Summary'!Z49</f>
        <v>7264630.427</v>
      </c>
      <c r="AE15" s="35"/>
      <c r="AF15" s="46" t="s">
        <v>178</v>
      </c>
      <c r="AG15" s="1"/>
      <c r="AH15" s="1"/>
      <c r="AI15" s="1"/>
      <c r="AJ15" s="207">
        <f t="shared" ref="AJ15:AS15" si="21">SUM(AJ13:AJ14)</f>
        <v>719133.6814</v>
      </c>
      <c r="AK15" s="207">
        <f t="shared" si="21"/>
        <v>761933.1215</v>
      </c>
      <c r="AL15" s="207">
        <f t="shared" si="21"/>
        <v>784791.1151</v>
      </c>
      <c r="AM15" s="207">
        <f t="shared" si="21"/>
        <v>325439.0351</v>
      </c>
      <c r="AN15" s="207">
        <f t="shared" si="21"/>
        <v>349689.0805</v>
      </c>
      <c r="AO15" s="207">
        <f t="shared" si="21"/>
        <v>374666.6274</v>
      </c>
      <c r="AP15" s="207">
        <f t="shared" si="21"/>
        <v>400393.5006</v>
      </c>
      <c r="AQ15" s="207">
        <f t="shared" si="21"/>
        <v>426892.18</v>
      </c>
      <c r="AR15" s="207">
        <f t="shared" si="21"/>
        <v>454185.8198</v>
      </c>
      <c r="AS15" s="238">
        <f t="shared" si="21"/>
        <v>9415873.64</v>
      </c>
      <c r="AT15" s="35"/>
      <c r="AU15" s="46" t="s">
        <v>178</v>
      </c>
      <c r="AV15" s="1"/>
      <c r="AW15" s="1"/>
      <c r="AX15" s="1"/>
      <c r="AY15" s="50">
        <f>'Proforma Summary'!AQ49</f>
        <v>582072.1015</v>
      </c>
      <c r="AZ15" s="50">
        <f>'Proforma Summary'!AR49</f>
        <v>615094.1315</v>
      </c>
      <c r="BA15" s="50">
        <f>'Proforma Summary'!AS49</f>
        <v>633546.9555</v>
      </c>
      <c r="BB15" s="50">
        <f>'Proforma Summary'!AT49</f>
        <v>261693.9339</v>
      </c>
      <c r="BC15" s="50">
        <f>'Proforma Summary'!AU49</f>
        <v>281270.5348</v>
      </c>
      <c r="BD15" s="50">
        <f>'Proforma Summary'!AV49</f>
        <v>301434.4338</v>
      </c>
      <c r="BE15" s="50">
        <f>'Proforma Summary'!AW49</f>
        <v>322203.2497</v>
      </c>
      <c r="BF15" s="50">
        <f>'Proforma Summary'!AX49</f>
        <v>343595.1301</v>
      </c>
      <c r="BG15" s="50">
        <f>'Proforma Summary'!AY49</f>
        <v>365628.7669</v>
      </c>
      <c r="BH15" s="103">
        <f>'Proforma Summary'!AZ49</f>
        <v>7590131.23</v>
      </c>
    </row>
    <row r="16" ht="15.75" customHeight="1">
      <c r="A16" s="35"/>
      <c r="B16" s="46"/>
      <c r="C16" s="1"/>
      <c r="D16" s="1"/>
      <c r="E16" s="1"/>
      <c r="F16" s="50"/>
      <c r="G16" s="50"/>
      <c r="H16" s="50"/>
      <c r="I16" s="50"/>
      <c r="J16" s="50"/>
      <c r="K16" s="50"/>
      <c r="L16" s="50"/>
      <c r="M16" s="50"/>
      <c r="N16" s="50"/>
      <c r="O16" s="103"/>
      <c r="P16" s="35"/>
      <c r="Q16" s="46"/>
      <c r="R16" s="1"/>
      <c r="S16" s="1"/>
      <c r="T16" s="1"/>
      <c r="U16" s="50"/>
      <c r="V16" s="50"/>
      <c r="W16" s="50"/>
      <c r="X16" s="50"/>
      <c r="Y16" s="50"/>
      <c r="Z16" s="50"/>
      <c r="AA16" s="50"/>
      <c r="AB16" s="50"/>
      <c r="AC16" s="50"/>
      <c r="AD16" s="103"/>
      <c r="AE16" s="35"/>
      <c r="AF16" s="46"/>
      <c r="AG16" s="1"/>
      <c r="AH16" s="1"/>
      <c r="AI16" s="1"/>
      <c r="AJ16" s="50"/>
      <c r="AK16" s="50"/>
      <c r="AL16" s="50"/>
      <c r="AM16" s="50"/>
      <c r="AN16" s="50"/>
      <c r="AO16" s="50"/>
      <c r="AP16" s="50"/>
      <c r="AQ16" s="50"/>
      <c r="AR16" s="50"/>
      <c r="AS16" s="103"/>
      <c r="AT16" s="35"/>
      <c r="AU16" s="46"/>
      <c r="AV16" s="1"/>
      <c r="AW16" s="1"/>
      <c r="AX16" s="1"/>
      <c r="AY16" s="50"/>
      <c r="AZ16" s="50"/>
      <c r="BA16" s="50"/>
      <c r="BB16" s="50"/>
      <c r="BC16" s="50"/>
      <c r="BD16" s="50"/>
      <c r="BE16" s="50"/>
      <c r="BF16" s="50"/>
      <c r="BG16" s="50"/>
      <c r="BH16" s="103"/>
    </row>
    <row r="17" ht="15.75" customHeight="1">
      <c r="A17" s="35"/>
      <c r="B17" s="74" t="s">
        <v>179</v>
      </c>
      <c r="C17" s="1"/>
      <c r="D17" s="126" t="s">
        <v>180</v>
      </c>
      <c r="E17" s="1"/>
      <c r="F17" s="50"/>
      <c r="G17" s="50"/>
      <c r="H17" s="50"/>
      <c r="I17" s="50"/>
      <c r="J17" s="50"/>
      <c r="K17" s="50"/>
      <c r="L17" s="50"/>
      <c r="M17" s="50"/>
      <c r="N17" s="50"/>
      <c r="O17" s="103"/>
      <c r="P17" s="35"/>
      <c r="Q17" s="74" t="s">
        <v>179</v>
      </c>
      <c r="R17" s="1"/>
      <c r="S17" s="126" t="s">
        <v>180</v>
      </c>
      <c r="T17" s="1"/>
      <c r="U17" s="50"/>
      <c r="V17" s="50"/>
      <c r="W17" s="50"/>
      <c r="X17" s="50"/>
      <c r="Y17" s="50"/>
      <c r="Z17" s="50"/>
      <c r="AA17" s="50"/>
      <c r="AB17" s="50"/>
      <c r="AC17" s="50"/>
      <c r="AD17" s="103"/>
      <c r="AE17" s="35"/>
      <c r="AF17" s="74" t="s">
        <v>179</v>
      </c>
      <c r="AG17" s="1"/>
      <c r="AH17" s="126" t="s">
        <v>180</v>
      </c>
      <c r="AI17" s="1"/>
      <c r="AJ17" s="50"/>
      <c r="AK17" s="50"/>
      <c r="AL17" s="50"/>
      <c r="AM17" s="50"/>
      <c r="AN17" s="50"/>
      <c r="AO17" s="50"/>
      <c r="AP17" s="50"/>
      <c r="AQ17" s="50"/>
      <c r="AR17" s="50"/>
      <c r="AS17" s="103"/>
      <c r="AT17" s="35"/>
      <c r="AU17" s="74" t="s">
        <v>179</v>
      </c>
      <c r="AV17" s="1"/>
      <c r="AW17" s="126" t="s">
        <v>180</v>
      </c>
      <c r="AX17" s="1"/>
      <c r="AY17" s="50"/>
      <c r="AZ17" s="50"/>
      <c r="BA17" s="50"/>
      <c r="BB17" s="50"/>
      <c r="BC17" s="50"/>
      <c r="BD17" s="50"/>
      <c r="BE17" s="50"/>
      <c r="BF17" s="50"/>
      <c r="BG17" s="50"/>
      <c r="BH17" s="103"/>
    </row>
    <row r="18" ht="15.75" customHeight="1">
      <c r="A18" s="35"/>
      <c r="B18" s="46" t="str">
        <f>Assumptions!B73</f>
        <v>Pre-hurdle</v>
      </c>
      <c r="C18" s="1"/>
      <c r="D18" s="54">
        <f>Assumptions!$F73*Assumptions!$C$46</f>
        <v>0.04</v>
      </c>
      <c r="E18" s="1"/>
      <c r="F18" s="50">
        <f t="shared" ref="F18:O18" si="22">F32/$D32*$D18</f>
        <v>17099.76288</v>
      </c>
      <c r="G18" s="50">
        <f t="shared" si="22"/>
        <v>18100.06799</v>
      </c>
      <c r="H18" s="50">
        <f t="shared" si="22"/>
        <v>18643.07003</v>
      </c>
      <c r="I18" s="50">
        <f t="shared" si="22"/>
        <v>7719.9297</v>
      </c>
      <c r="J18" s="50">
        <f t="shared" si="22"/>
        <v>8296.000564</v>
      </c>
      <c r="K18" s="50">
        <f t="shared" si="22"/>
        <v>8889.353554</v>
      </c>
      <c r="L18" s="50">
        <f t="shared" si="22"/>
        <v>9500.507134</v>
      </c>
      <c r="M18" s="50">
        <f t="shared" si="22"/>
        <v>10129.99532</v>
      </c>
      <c r="N18" s="50">
        <f t="shared" si="22"/>
        <v>10778.36815</v>
      </c>
      <c r="O18" s="103">
        <f t="shared" si="22"/>
        <v>24770.77046</v>
      </c>
      <c r="P18" s="35"/>
      <c r="Q18" s="46" t="s">
        <v>147</v>
      </c>
      <c r="R18" s="1"/>
      <c r="S18" s="54">
        <f>Assumptions!$N73*Assumptions!$K$46</f>
        <v>0.04</v>
      </c>
      <c r="T18" s="1"/>
      <c r="U18" s="50">
        <f t="shared" ref="U18:AD18" si="23">U32/$S32*$S18</f>
        <v>23571.8615</v>
      </c>
      <c r="V18" s="50">
        <f t="shared" si="23"/>
        <v>24927.43853</v>
      </c>
      <c r="W18" s="50">
        <f t="shared" si="23"/>
        <v>25675.26169</v>
      </c>
      <c r="X18" s="50">
        <f t="shared" si="23"/>
        <v>10617.09497</v>
      </c>
      <c r="Y18" s="50">
        <f t="shared" si="23"/>
        <v>11410.46055</v>
      </c>
      <c r="Z18" s="50">
        <f t="shared" si="23"/>
        <v>12227.62711</v>
      </c>
      <c r="AA18" s="50">
        <f t="shared" si="23"/>
        <v>13069.30866</v>
      </c>
      <c r="AB18" s="50">
        <f t="shared" si="23"/>
        <v>13936.24065</v>
      </c>
      <c r="AC18" s="50">
        <f t="shared" si="23"/>
        <v>14829.18061</v>
      </c>
      <c r="AD18" s="103">
        <f t="shared" si="23"/>
        <v>34467.7839</v>
      </c>
      <c r="AE18" s="35"/>
      <c r="AF18" s="46" t="s">
        <v>147</v>
      </c>
      <c r="AG18" s="1"/>
      <c r="AH18" s="54">
        <f>Assumptions!$V73*Assumptions!$S$46</f>
        <v>0.04</v>
      </c>
      <c r="AI18" s="1"/>
      <c r="AJ18" s="50">
        <f t="shared" ref="AJ18:AS18" si="24">AJ32/$AH32*$AH18</f>
        <v>28765.34726</v>
      </c>
      <c r="AK18" s="50">
        <f t="shared" si="24"/>
        <v>30477.32486</v>
      </c>
      <c r="AL18" s="50">
        <f t="shared" si="24"/>
        <v>31391.64461</v>
      </c>
      <c r="AM18" s="50">
        <f t="shared" si="24"/>
        <v>13017.5614</v>
      </c>
      <c r="AN18" s="50">
        <f t="shared" si="24"/>
        <v>13987.56322</v>
      </c>
      <c r="AO18" s="50">
        <f t="shared" si="24"/>
        <v>14986.66509</v>
      </c>
      <c r="AP18" s="50">
        <f t="shared" si="24"/>
        <v>16015.74002</v>
      </c>
      <c r="AQ18" s="50">
        <f t="shared" si="24"/>
        <v>17075.6872</v>
      </c>
      <c r="AR18" s="50">
        <f t="shared" si="24"/>
        <v>18167.43279</v>
      </c>
      <c r="AS18" s="103">
        <f t="shared" si="24"/>
        <v>41266.45341</v>
      </c>
      <c r="AT18" s="35"/>
      <c r="AU18" s="46" t="s">
        <v>147</v>
      </c>
      <c r="AV18" s="1"/>
      <c r="AW18" s="54">
        <f>Assumptions!$AD73*Assumptions!$AA$46</f>
        <v>0.04</v>
      </c>
      <c r="AX18" s="1"/>
      <c r="AY18" s="50">
        <f t="shared" ref="AY18:BH18" si="25">AY32/$D32*$D18</f>
        <v>23282.88406</v>
      </c>
      <c r="AZ18" s="50">
        <f t="shared" si="25"/>
        <v>24603.76526</v>
      </c>
      <c r="BA18" s="50">
        <f t="shared" si="25"/>
        <v>25341.87822</v>
      </c>
      <c r="BB18" s="50">
        <f t="shared" si="25"/>
        <v>10467.75736</v>
      </c>
      <c r="BC18" s="50">
        <f t="shared" si="25"/>
        <v>11250.82139</v>
      </c>
      <c r="BD18" s="50">
        <f t="shared" si="25"/>
        <v>12057.37735</v>
      </c>
      <c r="BE18" s="50">
        <f t="shared" si="25"/>
        <v>12888.12999</v>
      </c>
      <c r="BF18" s="50">
        <f t="shared" si="25"/>
        <v>13743.8052</v>
      </c>
      <c r="BG18" s="50">
        <f t="shared" si="25"/>
        <v>14625.15068</v>
      </c>
      <c r="BH18" s="103">
        <f t="shared" si="25"/>
        <v>34294.30738</v>
      </c>
    </row>
    <row r="19" ht="15.75" customHeight="1">
      <c r="A19" s="35"/>
      <c r="B19" s="46" t="str">
        <f>Assumptions!B74</f>
        <v>1st hurdle</v>
      </c>
      <c r="C19" s="1"/>
      <c r="D19" s="54">
        <f>Assumptions!$F74*Assumptions!$C$46</f>
        <v>0.04</v>
      </c>
      <c r="E19" s="1"/>
      <c r="F19" s="50">
        <f t="shared" ref="F19:O19" si="26">F33/$D33*$D19</f>
        <v>0</v>
      </c>
      <c r="G19" s="50">
        <f t="shared" si="26"/>
        <v>0</v>
      </c>
      <c r="H19" s="50">
        <f t="shared" si="26"/>
        <v>0</v>
      </c>
      <c r="I19" s="50">
        <f t="shared" si="26"/>
        <v>0</v>
      </c>
      <c r="J19" s="50">
        <f t="shared" si="26"/>
        <v>0</v>
      </c>
      <c r="K19" s="50">
        <f t="shared" si="26"/>
        <v>0</v>
      </c>
      <c r="L19" s="50">
        <f t="shared" si="26"/>
        <v>0</v>
      </c>
      <c r="M19" s="50">
        <f t="shared" si="26"/>
        <v>0</v>
      </c>
      <c r="N19" s="50">
        <f t="shared" si="26"/>
        <v>0</v>
      </c>
      <c r="O19" s="103">
        <f t="shared" si="26"/>
        <v>19690.50428</v>
      </c>
      <c r="P19" s="35"/>
      <c r="Q19" s="46" t="s">
        <v>148</v>
      </c>
      <c r="R19" s="1"/>
      <c r="S19" s="54">
        <f>Assumptions!$N74*Assumptions!$K$46</f>
        <v>0.04</v>
      </c>
      <c r="T19" s="1"/>
      <c r="U19" s="50">
        <f t="shared" ref="U19:AD19" si="27">U33/$S33*$S19</f>
        <v>0</v>
      </c>
      <c r="V19" s="50">
        <f t="shared" si="27"/>
        <v>0</v>
      </c>
      <c r="W19" s="50">
        <f t="shared" si="27"/>
        <v>0</v>
      </c>
      <c r="X19" s="50">
        <f t="shared" si="27"/>
        <v>0</v>
      </c>
      <c r="Y19" s="50">
        <f t="shared" si="27"/>
        <v>0</v>
      </c>
      <c r="Z19" s="50">
        <f t="shared" si="27"/>
        <v>0</v>
      </c>
      <c r="AA19" s="50">
        <f t="shared" si="27"/>
        <v>0</v>
      </c>
      <c r="AB19" s="50">
        <f t="shared" si="27"/>
        <v>0</v>
      </c>
      <c r="AC19" s="50">
        <f t="shared" si="27"/>
        <v>0</v>
      </c>
      <c r="AD19" s="103">
        <f t="shared" si="27"/>
        <v>27172.78868</v>
      </c>
      <c r="AE19" s="35"/>
      <c r="AF19" s="46" t="s">
        <v>148</v>
      </c>
      <c r="AG19" s="1"/>
      <c r="AH19" s="54">
        <f>Assumptions!$V74*Assumptions!$S$46</f>
        <v>0.04</v>
      </c>
      <c r="AI19" s="1"/>
      <c r="AJ19" s="50">
        <f t="shared" ref="AJ19:AS19" si="28">AJ33/$AH33*$AH19</f>
        <v>0</v>
      </c>
      <c r="AK19" s="50">
        <f t="shared" si="28"/>
        <v>0</v>
      </c>
      <c r="AL19" s="50">
        <f t="shared" si="28"/>
        <v>0</v>
      </c>
      <c r="AM19" s="50">
        <f t="shared" si="28"/>
        <v>0</v>
      </c>
      <c r="AN19" s="50">
        <f t="shared" si="28"/>
        <v>0</v>
      </c>
      <c r="AO19" s="50">
        <f t="shared" si="28"/>
        <v>0</v>
      </c>
      <c r="AP19" s="50">
        <f t="shared" si="28"/>
        <v>0</v>
      </c>
      <c r="AQ19" s="50">
        <f t="shared" si="28"/>
        <v>0</v>
      </c>
      <c r="AR19" s="50">
        <f t="shared" si="28"/>
        <v>0</v>
      </c>
      <c r="AS19" s="103">
        <f t="shared" si="28"/>
        <v>33086.3799</v>
      </c>
      <c r="AT19" s="35"/>
      <c r="AU19" s="46" t="s">
        <v>148</v>
      </c>
      <c r="AV19" s="1"/>
      <c r="AW19" s="54">
        <f>Assumptions!$AD74*Assumptions!$AA$46</f>
        <v>0.04</v>
      </c>
      <c r="AX19" s="1"/>
      <c r="AY19" s="50">
        <f t="shared" ref="AY19:BH19" si="29">AY33/$D33*$D19</f>
        <v>0</v>
      </c>
      <c r="AZ19" s="50">
        <f t="shared" si="29"/>
        <v>0</v>
      </c>
      <c r="BA19" s="50">
        <f t="shared" si="29"/>
        <v>0</v>
      </c>
      <c r="BB19" s="50">
        <f t="shared" si="29"/>
        <v>0</v>
      </c>
      <c r="BC19" s="50">
        <f t="shared" si="29"/>
        <v>0</v>
      </c>
      <c r="BD19" s="50">
        <f t="shared" si="29"/>
        <v>0</v>
      </c>
      <c r="BE19" s="50">
        <f t="shared" si="29"/>
        <v>0</v>
      </c>
      <c r="BF19" s="50">
        <f t="shared" si="29"/>
        <v>0</v>
      </c>
      <c r="BG19" s="50">
        <f t="shared" si="29"/>
        <v>0</v>
      </c>
      <c r="BH19" s="103">
        <f t="shared" si="29"/>
        <v>26862.60878</v>
      </c>
    </row>
    <row r="20" ht="15.75" customHeight="1">
      <c r="A20" s="35"/>
      <c r="B20" s="46" t="str">
        <f>Assumptions!B75</f>
        <v>2nd hurdle</v>
      </c>
      <c r="C20" s="1"/>
      <c r="D20" s="54">
        <f>Assumptions!$F75*Assumptions!$C$46</f>
        <v>0.06</v>
      </c>
      <c r="E20" s="1"/>
      <c r="F20" s="50">
        <f t="shared" ref="F20:O20" si="30">F34/$D34*$D20</f>
        <v>0</v>
      </c>
      <c r="G20" s="50">
        <f t="shared" si="30"/>
        <v>0</v>
      </c>
      <c r="H20" s="50">
        <f t="shared" si="30"/>
        <v>0</v>
      </c>
      <c r="I20" s="50">
        <f t="shared" si="30"/>
        <v>0</v>
      </c>
      <c r="J20" s="50">
        <f t="shared" si="30"/>
        <v>0</v>
      </c>
      <c r="K20" s="50">
        <f t="shared" si="30"/>
        <v>0</v>
      </c>
      <c r="L20" s="50">
        <f t="shared" si="30"/>
        <v>0</v>
      </c>
      <c r="M20" s="50">
        <f t="shared" si="30"/>
        <v>0</v>
      </c>
      <c r="N20" s="50">
        <f t="shared" si="30"/>
        <v>0</v>
      </c>
      <c r="O20" s="103">
        <f t="shared" si="30"/>
        <v>41812.46656</v>
      </c>
      <c r="P20" s="35"/>
      <c r="Q20" s="46" t="s">
        <v>149</v>
      </c>
      <c r="R20" s="1"/>
      <c r="S20" s="54">
        <f>Assumptions!$N75*Assumptions!$K$46</f>
        <v>0.06</v>
      </c>
      <c r="T20" s="1"/>
      <c r="U20" s="50">
        <f t="shared" ref="U20:AD20" si="31">U34/$S34*$S20</f>
        <v>0</v>
      </c>
      <c r="V20" s="50">
        <f t="shared" si="31"/>
        <v>0</v>
      </c>
      <c r="W20" s="50">
        <f t="shared" si="31"/>
        <v>0</v>
      </c>
      <c r="X20" s="50">
        <f t="shared" si="31"/>
        <v>0</v>
      </c>
      <c r="Y20" s="50">
        <f t="shared" si="31"/>
        <v>0</v>
      </c>
      <c r="Z20" s="50">
        <f t="shared" si="31"/>
        <v>0</v>
      </c>
      <c r="AA20" s="50">
        <f t="shared" si="31"/>
        <v>0</v>
      </c>
      <c r="AB20" s="50">
        <f t="shared" si="31"/>
        <v>0</v>
      </c>
      <c r="AC20" s="50">
        <f t="shared" si="31"/>
        <v>0</v>
      </c>
      <c r="AD20" s="103">
        <f t="shared" si="31"/>
        <v>57693.57532</v>
      </c>
      <c r="AE20" s="35"/>
      <c r="AF20" s="46" t="s">
        <v>149</v>
      </c>
      <c r="AG20" s="1"/>
      <c r="AH20" s="54">
        <f>Assumptions!$V75*Assumptions!$S$46</f>
        <v>0.06</v>
      </c>
      <c r="AI20" s="1"/>
      <c r="AJ20" s="50">
        <f t="shared" ref="AJ20:AS20" si="32">AJ34/$AH34*$AH20</f>
        <v>0</v>
      </c>
      <c r="AK20" s="50">
        <f t="shared" si="32"/>
        <v>0</v>
      </c>
      <c r="AL20" s="50">
        <f t="shared" si="32"/>
        <v>0</v>
      </c>
      <c r="AM20" s="50">
        <f t="shared" si="32"/>
        <v>0</v>
      </c>
      <c r="AN20" s="50">
        <f t="shared" si="32"/>
        <v>0</v>
      </c>
      <c r="AO20" s="50">
        <f t="shared" si="32"/>
        <v>0</v>
      </c>
      <c r="AP20" s="50">
        <f t="shared" si="32"/>
        <v>0</v>
      </c>
      <c r="AQ20" s="50">
        <f t="shared" si="32"/>
        <v>0</v>
      </c>
      <c r="AR20" s="50">
        <f t="shared" si="32"/>
        <v>0</v>
      </c>
      <c r="AS20" s="103">
        <f t="shared" si="32"/>
        <v>70267.67061</v>
      </c>
      <c r="AT20" s="35"/>
      <c r="AU20" s="46" t="s">
        <v>149</v>
      </c>
      <c r="AV20" s="1"/>
      <c r="AW20" s="54">
        <f>Assumptions!$AD75*Assumptions!$AA$46</f>
        <v>0.06</v>
      </c>
      <c r="AX20" s="1"/>
      <c r="AY20" s="50">
        <f t="shared" ref="AY20:BH20" si="33">AY34/$D34*$D20</f>
        <v>0</v>
      </c>
      <c r="AZ20" s="50">
        <f t="shared" si="33"/>
        <v>0</v>
      </c>
      <c r="BA20" s="50">
        <f t="shared" si="33"/>
        <v>0</v>
      </c>
      <c r="BB20" s="50">
        <f t="shared" si="33"/>
        <v>0</v>
      </c>
      <c r="BC20" s="50">
        <f t="shared" si="33"/>
        <v>0</v>
      </c>
      <c r="BD20" s="50">
        <f t="shared" si="33"/>
        <v>0</v>
      </c>
      <c r="BE20" s="50">
        <f t="shared" si="33"/>
        <v>0</v>
      </c>
      <c r="BF20" s="50">
        <f t="shared" si="33"/>
        <v>0</v>
      </c>
      <c r="BG20" s="50">
        <f t="shared" si="33"/>
        <v>0</v>
      </c>
      <c r="BH20" s="103">
        <f t="shared" si="33"/>
        <v>57029.27054</v>
      </c>
    </row>
    <row r="21" ht="15.75" customHeight="1">
      <c r="A21" s="35"/>
      <c r="B21" s="100" t="str">
        <f>Assumptions!B76</f>
        <v>Thereafter</v>
      </c>
      <c r="C21" s="20"/>
      <c r="D21" s="101">
        <f>Assumptions!$F76*Assumptions!$C$46</f>
        <v>0.07</v>
      </c>
      <c r="E21" s="20"/>
      <c r="F21" s="211">
        <f t="shared" ref="F21:O21" si="34">F35/$D35*$D21</f>
        <v>0</v>
      </c>
      <c r="G21" s="211">
        <f t="shared" si="34"/>
        <v>0</v>
      </c>
      <c r="H21" s="211">
        <f t="shared" si="34"/>
        <v>0</v>
      </c>
      <c r="I21" s="211">
        <f t="shared" si="34"/>
        <v>0</v>
      </c>
      <c r="J21" s="211">
        <f t="shared" si="34"/>
        <v>0</v>
      </c>
      <c r="K21" s="211">
        <f t="shared" si="34"/>
        <v>0</v>
      </c>
      <c r="L21" s="211">
        <f t="shared" si="34"/>
        <v>0</v>
      </c>
      <c r="M21" s="211">
        <f t="shared" si="34"/>
        <v>0</v>
      </c>
      <c r="N21" s="211">
        <f t="shared" si="34"/>
        <v>0</v>
      </c>
      <c r="O21" s="236">
        <f t="shared" si="34"/>
        <v>242093.8989</v>
      </c>
      <c r="P21" s="35"/>
      <c r="Q21" s="100" t="s">
        <v>150</v>
      </c>
      <c r="R21" s="20"/>
      <c r="S21" s="101">
        <f>Assumptions!$N76*Assumptions!$K$46</f>
        <v>0.07</v>
      </c>
      <c r="T21" s="20"/>
      <c r="U21" s="50">
        <f t="shared" ref="U21:AD21" si="35">U35/$S35*$S21</f>
        <v>0</v>
      </c>
      <c r="V21" s="50">
        <f t="shared" si="35"/>
        <v>0</v>
      </c>
      <c r="W21" s="50">
        <f t="shared" si="35"/>
        <v>0</v>
      </c>
      <c r="X21" s="50">
        <f t="shared" si="35"/>
        <v>0</v>
      </c>
      <c r="Y21" s="50">
        <f t="shared" si="35"/>
        <v>0</v>
      </c>
      <c r="Z21" s="50">
        <f t="shared" si="35"/>
        <v>0</v>
      </c>
      <c r="AA21" s="50">
        <f t="shared" si="35"/>
        <v>0</v>
      </c>
      <c r="AB21" s="50">
        <f t="shared" si="35"/>
        <v>0</v>
      </c>
      <c r="AC21" s="50">
        <f t="shared" si="35"/>
        <v>0</v>
      </c>
      <c r="AD21" s="103">
        <f t="shared" si="35"/>
        <v>333343.9567</v>
      </c>
      <c r="AE21" s="35"/>
      <c r="AF21" s="100" t="s">
        <v>150</v>
      </c>
      <c r="AG21" s="20"/>
      <c r="AH21" s="101">
        <f>Assumptions!$V76*Assumptions!$S$46</f>
        <v>0.07</v>
      </c>
      <c r="AI21" s="20"/>
      <c r="AJ21" s="50">
        <f t="shared" ref="AJ21:AS21" si="36">AJ35/$AH35*$AH21</f>
        <v>0</v>
      </c>
      <c r="AK21" s="50">
        <f t="shared" si="36"/>
        <v>0</v>
      </c>
      <c r="AL21" s="50">
        <f t="shared" si="36"/>
        <v>0</v>
      </c>
      <c r="AM21" s="50">
        <f t="shared" si="36"/>
        <v>0</v>
      </c>
      <c r="AN21" s="50">
        <f t="shared" si="36"/>
        <v>0</v>
      </c>
      <c r="AO21" s="50">
        <f t="shared" si="36"/>
        <v>0</v>
      </c>
      <c r="AP21" s="50">
        <f t="shared" si="36"/>
        <v>0</v>
      </c>
      <c r="AQ21" s="50">
        <f t="shared" si="36"/>
        <v>0</v>
      </c>
      <c r="AR21" s="50">
        <f t="shared" si="36"/>
        <v>0</v>
      </c>
      <c r="AS21" s="103">
        <f t="shared" si="36"/>
        <v>447014.7475</v>
      </c>
      <c r="AT21" s="35"/>
      <c r="AU21" s="100" t="s">
        <v>150</v>
      </c>
      <c r="AV21" s="20"/>
      <c r="AW21" s="101">
        <f>Assumptions!$AD76*Assumptions!$AA$46</f>
        <v>0.07</v>
      </c>
      <c r="AX21" s="20"/>
      <c r="AY21" s="211">
        <f t="shared" ref="AY21:BH21" si="37">AY35/$D35*$D21</f>
        <v>0</v>
      </c>
      <c r="AZ21" s="211">
        <f t="shared" si="37"/>
        <v>0</v>
      </c>
      <c r="BA21" s="211">
        <f t="shared" si="37"/>
        <v>0</v>
      </c>
      <c r="BB21" s="211">
        <f t="shared" si="37"/>
        <v>0</v>
      </c>
      <c r="BC21" s="211">
        <f t="shared" si="37"/>
        <v>0</v>
      </c>
      <c r="BD21" s="211">
        <f t="shared" si="37"/>
        <v>0</v>
      </c>
      <c r="BE21" s="211">
        <f t="shared" si="37"/>
        <v>0</v>
      </c>
      <c r="BF21" s="211">
        <f t="shared" si="37"/>
        <v>0</v>
      </c>
      <c r="BG21" s="211">
        <f t="shared" si="37"/>
        <v>0</v>
      </c>
      <c r="BH21" s="236">
        <f t="shared" si="37"/>
        <v>357750.4338</v>
      </c>
    </row>
    <row r="22" ht="15.75" customHeight="1">
      <c r="A22" s="35"/>
      <c r="B22" s="42" t="s">
        <v>181</v>
      </c>
      <c r="C22" s="43"/>
      <c r="D22" s="43"/>
      <c r="E22" s="43"/>
      <c r="F22" s="213">
        <f t="shared" ref="F22:O22" si="38">SUM(F18:F21)</f>
        <v>17099.76288</v>
      </c>
      <c r="G22" s="213">
        <f t="shared" si="38"/>
        <v>18100.06799</v>
      </c>
      <c r="H22" s="213">
        <f t="shared" si="38"/>
        <v>18643.07003</v>
      </c>
      <c r="I22" s="213">
        <f t="shared" si="38"/>
        <v>7719.9297</v>
      </c>
      <c r="J22" s="213">
        <f t="shared" si="38"/>
        <v>8296.000564</v>
      </c>
      <c r="K22" s="213">
        <f t="shared" si="38"/>
        <v>8889.353554</v>
      </c>
      <c r="L22" s="213">
        <f t="shared" si="38"/>
        <v>9500.507134</v>
      </c>
      <c r="M22" s="213">
        <f t="shared" si="38"/>
        <v>10129.99532</v>
      </c>
      <c r="N22" s="213">
        <f t="shared" si="38"/>
        <v>10778.36815</v>
      </c>
      <c r="O22" s="241">
        <f t="shared" si="38"/>
        <v>328367.6402</v>
      </c>
      <c r="P22" s="35"/>
      <c r="Q22" s="42" t="s">
        <v>181</v>
      </c>
      <c r="R22" s="43"/>
      <c r="S22" s="43"/>
      <c r="T22" s="43"/>
      <c r="U22" s="213">
        <f t="shared" ref="U22:AD22" si="39">SUM(U18:U21)</f>
        <v>23571.8615</v>
      </c>
      <c r="V22" s="213">
        <f t="shared" si="39"/>
        <v>24927.43853</v>
      </c>
      <c r="W22" s="213">
        <f t="shared" si="39"/>
        <v>25675.26169</v>
      </c>
      <c r="X22" s="213">
        <f t="shared" si="39"/>
        <v>10617.09497</v>
      </c>
      <c r="Y22" s="213">
        <f t="shared" si="39"/>
        <v>11410.46055</v>
      </c>
      <c r="Z22" s="213">
        <f t="shared" si="39"/>
        <v>12227.62711</v>
      </c>
      <c r="AA22" s="213">
        <f t="shared" si="39"/>
        <v>13069.30866</v>
      </c>
      <c r="AB22" s="213">
        <f t="shared" si="39"/>
        <v>13936.24065</v>
      </c>
      <c r="AC22" s="213">
        <f t="shared" si="39"/>
        <v>14829.18061</v>
      </c>
      <c r="AD22" s="241">
        <f t="shared" si="39"/>
        <v>452678.1046</v>
      </c>
      <c r="AE22" s="35"/>
      <c r="AF22" s="42" t="s">
        <v>181</v>
      </c>
      <c r="AG22" s="43"/>
      <c r="AH22" s="43"/>
      <c r="AI22" s="43"/>
      <c r="AJ22" s="213">
        <f t="shared" ref="AJ22:AS22" si="40">SUM(AJ18:AJ21)</f>
        <v>28765.34726</v>
      </c>
      <c r="AK22" s="213">
        <f t="shared" si="40"/>
        <v>30477.32486</v>
      </c>
      <c r="AL22" s="213">
        <f t="shared" si="40"/>
        <v>31391.64461</v>
      </c>
      <c r="AM22" s="213">
        <f t="shared" si="40"/>
        <v>13017.5614</v>
      </c>
      <c r="AN22" s="213">
        <f t="shared" si="40"/>
        <v>13987.56322</v>
      </c>
      <c r="AO22" s="213">
        <f t="shared" si="40"/>
        <v>14986.66509</v>
      </c>
      <c r="AP22" s="213">
        <f t="shared" si="40"/>
        <v>16015.74002</v>
      </c>
      <c r="AQ22" s="213">
        <f t="shared" si="40"/>
        <v>17075.6872</v>
      </c>
      <c r="AR22" s="213">
        <f t="shared" si="40"/>
        <v>18167.43279</v>
      </c>
      <c r="AS22" s="241">
        <f t="shared" si="40"/>
        <v>591635.2514</v>
      </c>
      <c r="AT22" s="35"/>
      <c r="AU22" s="42" t="s">
        <v>181</v>
      </c>
      <c r="AV22" s="43"/>
      <c r="AW22" s="43"/>
      <c r="AX22" s="43"/>
      <c r="AY22" s="213">
        <f t="shared" ref="AY22:BH22" si="41">SUM(AY18:AY21)</f>
        <v>23282.88406</v>
      </c>
      <c r="AZ22" s="213">
        <f t="shared" si="41"/>
        <v>24603.76526</v>
      </c>
      <c r="BA22" s="213">
        <f t="shared" si="41"/>
        <v>25341.87822</v>
      </c>
      <c r="BB22" s="213">
        <f t="shared" si="41"/>
        <v>10467.75736</v>
      </c>
      <c r="BC22" s="213">
        <f t="shared" si="41"/>
        <v>11250.82139</v>
      </c>
      <c r="BD22" s="213">
        <f t="shared" si="41"/>
        <v>12057.37735</v>
      </c>
      <c r="BE22" s="213">
        <f t="shared" si="41"/>
        <v>12888.12999</v>
      </c>
      <c r="BF22" s="213">
        <f t="shared" si="41"/>
        <v>13743.8052</v>
      </c>
      <c r="BG22" s="213">
        <f t="shared" si="41"/>
        <v>14625.15068</v>
      </c>
      <c r="BH22" s="241">
        <f t="shared" si="41"/>
        <v>475936.6205</v>
      </c>
    </row>
    <row r="23" ht="15.75" customHeight="1">
      <c r="A23" s="35"/>
      <c r="B23" s="46"/>
      <c r="C23" s="1"/>
      <c r="D23" s="1"/>
      <c r="E23" s="1"/>
      <c r="F23" s="50"/>
      <c r="G23" s="50"/>
      <c r="H23" s="50"/>
      <c r="I23" s="50"/>
      <c r="J23" s="50"/>
      <c r="K23" s="50"/>
      <c r="L23" s="50"/>
      <c r="M23" s="50"/>
      <c r="N23" s="50"/>
      <c r="O23" s="103"/>
      <c r="P23" s="35"/>
      <c r="Q23" s="46"/>
      <c r="R23" s="1"/>
      <c r="S23" s="1"/>
      <c r="T23" s="1"/>
      <c r="U23" s="50"/>
      <c r="V23" s="50"/>
      <c r="W23" s="50"/>
      <c r="X23" s="50"/>
      <c r="Y23" s="50"/>
      <c r="Z23" s="50"/>
      <c r="AA23" s="50"/>
      <c r="AB23" s="50"/>
      <c r="AC23" s="50"/>
      <c r="AD23" s="103"/>
      <c r="AE23" s="35"/>
      <c r="AF23" s="46"/>
      <c r="AG23" s="1"/>
      <c r="AH23" s="1"/>
      <c r="AI23" s="1"/>
      <c r="AJ23" s="50"/>
      <c r="AK23" s="50"/>
      <c r="AL23" s="50"/>
      <c r="AM23" s="50"/>
      <c r="AN23" s="50"/>
      <c r="AO23" s="50"/>
      <c r="AP23" s="50"/>
      <c r="AQ23" s="50"/>
      <c r="AR23" s="50"/>
      <c r="AS23" s="103"/>
      <c r="AT23" s="35"/>
      <c r="AU23" s="46"/>
      <c r="AV23" s="1"/>
      <c r="AW23" s="1"/>
      <c r="AX23" s="1"/>
      <c r="AY23" s="50"/>
      <c r="AZ23" s="50"/>
      <c r="BA23" s="50"/>
      <c r="BB23" s="50"/>
      <c r="BC23" s="50"/>
      <c r="BD23" s="50"/>
      <c r="BE23" s="50"/>
      <c r="BF23" s="50"/>
      <c r="BG23" s="50"/>
      <c r="BH23" s="103"/>
    </row>
    <row r="24" ht="15.75" customHeight="1">
      <c r="A24" s="35"/>
      <c r="B24" s="74" t="s">
        <v>182</v>
      </c>
      <c r="C24" s="1"/>
      <c r="D24" s="126" t="s">
        <v>180</v>
      </c>
      <c r="E24" s="1"/>
      <c r="F24" s="50"/>
      <c r="G24" s="50"/>
      <c r="H24" s="50"/>
      <c r="I24" s="50"/>
      <c r="J24" s="50"/>
      <c r="K24" s="50"/>
      <c r="L24" s="50"/>
      <c r="M24" s="50"/>
      <c r="N24" s="50"/>
      <c r="O24" s="103"/>
      <c r="P24" s="35"/>
      <c r="Q24" s="74" t="s">
        <v>182</v>
      </c>
      <c r="R24" s="1"/>
      <c r="S24" s="126" t="s">
        <v>180</v>
      </c>
      <c r="T24" s="1"/>
      <c r="U24" s="50"/>
      <c r="V24" s="50"/>
      <c r="W24" s="50"/>
      <c r="X24" s="50"/>
      <c r="Y24" s="50"/>
      <c r="Z24" s="50"/>
      <c r="AA24" s="50"/>
      <c r="AB24" s="50"/>
      <c r="AC24" s="50"/>
      <c r="AD24" s="103"/>
      <c r="AE24" s="35"/>
      <c r="AF24" s="74" t="s">
        <v>182</v>
      </c>
      <c r="AG24" s="1"/>
      <c r="AH24" s="126" t="s">
        <v>180</v>
      </c>
      <c r="AI24" s="1"/>
      <c r="AJ24" s="50"/>
      <c r="AK24" s="50"/>
      <c r="AL24" s="50"/>
      <c r="AM24" s="50"/>
      <c r="AN24" s="50"/>
      <c r="AO24" s="50"/>
      <c r="AP24" s="50"/>
      <c r="AQ24" s="50"/>
      <c r="AR24" s="50"/>
      <c r="AS24" s="103"/>
      <c r="AT24" s="35"/>
      <c r="AU24" s="74" t="s">
        <v>182</v>
      </c>
      <c r="AV24" s="1"/>
      <c r="AW24" s="126" t="s">
        <v>180</v>
      </c>
      <c r="AX24" s="1"/>
      <c r="AY24" s="50"/>
      <c r="AZ24" s="50"/>
      <c r="BA24" s="50"/>
      <c r="BB24" s="50"/>
      <c r="BC24" s="50"/>
      <c r="BD24" s="50"/>
      <c r="BE24" s="50"/>
      <c r="BF24" s="50"/>
      <c r="BG24" s="50"/>
      <c r="BH24" s="103"/>
    </row>
    <row r="25" ht="15.75" customHeight="1">
      <c r="A25" s="35"/>
      <c r="B25" s="46" t="s">
        <v>147</v>
      </c>
      <c r="C25" s="1"/>
      <c r="D25" s="54">
        <f>Assumptions!G73*Assumptions!$C$47</f>
        <v>0.16</v>
      </c>
      <c r="E25" s="1"/>
      <c r="F25" s="50">
        <f t="shared" ref="F25:O25" si="42">F32/$D32*$D25</f>
        <v>68399.05151</v>
      </c>
      <c r="G25" s="50">
        <f t="shared" si="42"/>
        <v>72400.27196</v>
      </c>
      <c r="H25" s="50">
        <f t="shared" si="42"/>
        <v>74572.28012</v>
      </c>
      <c r="I25" s="50">
        <f t="shared" si="42"/>
        <v>30879.7188</v>
      </c>
      <c r="J25" s="50">
        <f t="shared" si="42"/>
        <v>33184.00226</v>
      </c>
      <c r="K25" s="50">
        <f t="shared" si="42"/>
        <v>35557.41422</v>
      </c>
      <c r="L25" s="50">
        <f t="shared" si="42"/>
        <v>38002.02854</v>
      </c>
      <c r="M25" s="50">
        <f t="shared" si="42"/>
        <v>40519.98128</v>
      </c>
      <c r="N25" s="50">
        <f t="shared" si="42"/>
        <v>43113.47261</v>
      </c>
      <c r="O25" s="103">
        <f t="shared" si="42"/>
        <v>99083.08184</v>
      </c>
      <c r="P25" s="35"/>
      <c r="Q25" s="46" t="s">
        <v>147</v>
      </c>
      <c r="R25" s="1"/>
      <c r="S25" s="54">
        <f>Assumptions!O73*Assumptions!$K$47</f>
        <v>0.16</v>
      </c>
      <c r="T25" s="1"/>
      <c r="U25" s="50">
        <f t="shared" ref="U25:AD25" si="43">U32/$S32*$S25</f>
        <v>94287.44602</v>
      </c>
      <c r="V25" s="50">
        <f t="shared" si="43"/>
        <v>99709.75414</v>
      </c>
      <c r="W25" s="50">
        <f t="shared" si="43"/>
        <v>102701.0468</v>
      </c>
      <c r="X25" s="50">
        <f t="shared" si="43"/>
        <v>42468.37986</v>
      </c>
      <c r="Y25" s="50">
        <f t="shared" si="43"/>
        <v>45641.84221</v>
      </c>
      <c r="Z25" s="50">
        <f t="shared" si="43"/>
        <v>48910.50842</v>
      </c>
      <c r="AA25" s="50">
        <f t="shared" si="43"/>
        <v>52277.23462</v>
      </c>
      <c r="AB25" s="50">
        <f t="shared" si="43"/>
        <v>55744.96261</v>
      </c>
      <c r="AC25" s="50">
        <f t="shared" si="43"/>
        <v>59316.72244</v>
      </c>
      <c r="AD25" s="103">
        <f t="shared" si="43"/>
        <v>137871.1356</v>
      </c>
      <c r="AE25" s="35"/>
      <c r="AF25" s="46" t="s">
        <v>147</v>
      </c>
      <c r="AG25" s="1"/>
      <c r="AH25" s="54">
        <f>Assumptions!W73*Assumptions!$S$47</f>
        <v>0.16</v>
      </c>
      <c r="AI25" s="1"/>
      <c r="AJ25" s="50">
        <f t="shared" ref="AJ25:AS25" si="44">AJ32/$AH32*$AH25</f>
        <v>115061.389</v>
      </c>
      <c r="AK25" s="50">
        <f t="shared" si="44"/>
        <v>121909.2994</v>
      </c>
      <c r="AL25" s="50">
        <f t="shared" si="44"/>
        <v>125566.5784</v>
      </c>
      <c r="AM25" s="50">
        <f t="shared" si="44"/>
        <v>52070.24561</v>
      </c>
      <c r="AN25" s="50">
        <f t="shared" si="44"/>
        <v>55950.25289</v>
      </c>
      <c r="AO25" s="50">
        <f t="shared" si="44"/>
        <v>59946.66038</v>
      </c>
      <c r="AP25" s="50">
        <f t="shared" si="44"/>
        <v>64062.96009</v>
      </c>
      <c r="AQ25" s="50">
        <f t="shared" si="44"/>
        <v>68302.7488</v>
      </c>
      <c r="AR25" s="50">
        <f t="shared" si="44"/>
        <v>72669.73117</v>
      </c>
      <c r="AS25" s="103">
        <f t="shared" si="44"/>
        <v>165065.8137</v>
      </c>
      <c r="AT25" s="35"/>
      <c r="AU25" s="46" t="s">
        <v>147</v>
      </c>
      <c r="AV25" s="1"/>
      <c r="AW25" s="54">
        <f>Assumptions!AE73*Assumptions!$AA$47</f>
        <v>0.16</v>
      </c>
      <c r="AX25" s="1"/>
      <c r="AY25" s="50">
        <f t="shared" ref="AY25:BH25" si="45">AY32/$D32*$D25</f>
        <v>93131.53624</v>
      </c>
      <c r="AZ25" s="50">
        <f t="shared" si="45"/>
        <v>98415.06105</v>
      </c>
      <c r="BA25" s="50">
        <f t="shared" si="45"/>
        <v>101367.5129</v>
      </c>
      <c r="BB25" s="50">
        <f t="shared" si="45"/>
        <v>41871.02943</v>
      </c>
      <c r="BC25" s="50">
        <f t="shared" si="45"/>
        <v>45003.28557</v>
      </c>
      <c r="BD25" s="50">
        <f t="shared" si="45"/>
        <v>48229.50941</v>
      </c>
      <c r="BE25" s="50">
        <f t="shared" si="45"/>
        <v>51552.51995</v>
      </c>
      <c r="BF25" s="50">
        <f t="shared" si="45"/>
        <v>54975.22082</v>
      </c>
      <c r="BG25" s="50">
        <f t="shared" si="45"/>
        <v>58500.60271</v>
      </c>
      <c r="BH25" s="103">
        <f t="shared" si="45"/>
        <v>137177.2295</v>
      </c>
    </row>
    <row r="26" ht="15.75" customHeight="1">
      <c r="A26" s="35"/>
      <c r="B26" s="46" t="s">
        <v>148</v>
      </c>
      <c r="C26" s="1"/>
      <c r="D26" s="54">
        <f>Assumptions!G74*Assumptions!$C$47</f>
        <v>0.16</v>
      </c>
      <c r="E26" s="1"/>
      <c r="F26" s="50">
        <f t="shared" ref="F26:O26" si="46">F33/$D33*$D26</f>
        <v>0</v>
      </c>
      <c r="G26" s="50">
        <f t="shared" si="46"/>
        <v>0</v>
      </c>
      <c r="H26" s="50">
        <f t="shared" si="46"/>
        <v>0</v>
      </c>
      <c r="I26" s="50">
        <f t="shared" si="46"/>
        <v>0</v>
      </c>
      <c r="J26" s="50">
        <f t="shared" si="46"/>
        <v>0</v>
      </c>
      <c r="K26" s="50">
        <f t="shared" si="46"/>
        <v>0</v>
      </c>
      <c r="L26" s="50">
        <f t="shared" si="46"/>
        <v>0</v>
      </c>
      <c r="M26" s="50">
        <f t="shared" si="46"/>
        <v>0</v>
      </c>
      <c r="N26" s="50">
        <f t="shared" si="46"/>
        <v>0</v>
      </c>
      <c r="O26" s="103">
        <f t="shared" si="46"/>
        <v>78762.01713</v>
      </c>
      <c r="P26" s="35"/>
      <c r="Q26" s="46" t="s">
        <v>148</v>
      </c>
      <c r="R26" s="1"/>
      <c r="S26" s="54">
        <f>Assumptions!O74*Assumptions!$K$47</f>
        <v>0.16</v>
      </c>
      <c r="T26" s="1"/>
      <c r="U26" s="50">
        <f t="shared" ref="U26:AD26" si="47">U33/$S33*$S26</f>
        <v>0</v>
      </c>
      <c r="V26" s="50">
        <f t="shared" si="47"/>
        <v>0</v>
      </c>
      <c r="W26" s="50">
        <f t="shared" si="47"/>
        <v>0</v>
      </c>
      <c r="X26" s="50">
        <f t="shared" si="47"/>
        <v>0</v>
      </c>
      <c r="Y26" s="50">
        <f t="shared" si="47"/>
        <v>0</v>
      </c>
      <c r="Z26" s="50">
        <f t="shared" si="47"/>
        <v>0</v>
      </c>
      <c r="AA26" s="50">
        <f t="shared" si="47"/>
        <v>0</v>
      </c>
      <c r="AB26" s="50">
        <f t="shared" si="47"/>
        <v>0</v>
      </c>
      <c r="AC26" s="50">
        <f t="shared" si="47"/>
        <v>0</v>
      </c>
      <c r="AD26" s="103">
        <f t="shared" si="47"/>
        <v>108691.1547</v>
      </c>
      <c r="AE26" s="35"/>
      <c r="AF26" s="46" t="s">
        <v>148</v>
      </c>
      <c r="AG26" s="1"/>
      <c r="AH26" s="54">
        <f>Assumptions!W74*Assumptions!$S$47</f>
        <v>0.16</v>
      </c>
      <c r="AI26" s="1"/>
      <c r="AJ26" s="50">
        <f t="shared" ref="AJ26:AS26" si="48">AJ33/$AH33*$AH26</f>
        <v>0</v>
      </c>
      <c r="AK26" s="50">
        <f t="shared" si="48"/>
        <v>0</v>
      </c>
      <c r="AL26" s="50">
        <f t="shared" si="48"/>
        <v>0</v>
      </c>
      <c r="AM26" s="50">
        <f t="shared" si="48"/>
        <v>0</v>
      </c>
      <c r="AN26" s="50">
        <f t="shared" si="48"/>
        <v>0</v>
      </c>
      <c r="AO26" s="50">
        <f t="shared" si="48"/>
        <v>0</v>
      </c>
      <c r="AP26" s="50">
        <f t="shared" si="48"/>
        <v>0</v>
      </c>
      <c r="AQ26" s="50">
        <f t="shared" si="48"/>
        <v>0</v>
      </c>
      <c r="AR26" s="50">
        <f t="shared" si="48"/>
        <v>0</v>
      </c>
      <c r="AS26" s="103">
        <f t="shared" si="48"/>
        <v>132345.5196</v>
      </c>
      <c r="AT26" s="35"/>
      <c r="AU26" s="46" t="s">
        <v>148</v>
      </c>
      <c r="AV26" s="1"/>
      <c r="AW26" s="54">
        <f>Assumptions!AE74*Assumptions!$AA$47</f>
        <v>0.16</v>
      </c>
      <c r="AX26" s="1"/>
      <c r="AY26" s="50">
        <f t="shared" ref="AY26:BH26" si="49">AY33/$D33*$D26</f>
        <v>0</v>
      </c>
      <c r="AZ26" s="50">
        <f t="shared" si="49"/>
        <v>0</v>
      </c>
      <c r="BA26" s="50">
        <f t="shared" si="49"/>
        <v>0</v>
      </c>
      <c r="BB26" s="50">
        <f t="shared" si="49"/>
        <v>0</v>
      </c>
      <c r="BC26" s="50">
        <f t="shared" si="49"/>
        <v>0</v>
      </c>
      <c r="BD26" s="50">
        <f t="shared" si="49"/>
        <v>0</v>
      </c>
      <c r="BE26" s="50">
        <f t="shared" si="49"/>
        <v>0</v>
      </c>
      <c r="BF26" s="50">
        <f t="shared" si="49"/>
        <v>0</v>
      </c>
      <c r="BG26" s="50">
        <f t="shared" si="49"/>
        <v>0</v>
      </c>
      <c r="BH26" s="103">
        <f t="shared" si="49"/>
        <v>107450.4351</v>
      </c>
    </row>
    <row r="27" ht="15.75" customHeight="1">
      <c r="A27" s="35"/>
      <c r="B27" s="46" t="s">
        <v>149</v>
      </c>
      <c r="C27" s="1"/>
      <c r="D27" s="54">
        <f>Assumptions!G75*Assumptions!$C$47</f>
        <v>0.24</v>
      </c>
      <c r="E27" s="1"/>
      <c r="F27" s="50">
        <f t="shared" ref="F27:O27" si="50">F34/$D34*$D27</f>
        <v>0</v>
      </c>
      <c r="G27" s="50">
        <f t="shared" si="50"/>
        <v>0</v>
      </c>
      <c r="H27" s="50">
        <f t="shared" si="50"/>
        <v>0</v>
      </c>
      <c r="I27" s="50">
        <f t="shared" si="50"/>
        <v>0</v>
      </c>
      <c r="J27" s="50">
        <f t="shared" si="50"/>
        <v>0</v>
      </c>
      <c r="K27" s="50">
        <f t="shared" si="50"/>
        <v>0</v>
      </c>
      <c r="L27" s="50">
        <f t="shared" si="50"/>
        <v>0</v>
      </c>
      <c r="M27" s="50">
        <f t="shared" si="50"/>
        <v>0</v>
      </c>
      <c r="N27" s="50">
        <f t="shared" si="50"/>
        <v>0</v>
      </c>
      <c r="O27" s="103">
        <f t="shared" si="50"/>
        <v>167249.8662</v>
      </c>
      <c r="P27" s="35"/>
      <c r="Q27" s="46" t="s">
        <v>149</v>
      </c>
      <c r="R27" s="1"/>
      <c r="S27" s="54">
        <f>Assumptions!O75*Assumptions!$K$47</f>
        <v>0.24</v>
      </c>
      <c r="T27" s="1"/>
      <c r="U27" s="50">
        <f t="shared" ref="U27:AD27" si="51">U34/$S34*$S27</f>
        <v>0</v>
      </c>
      <c r="V27" s="50">
        <f t="shared" si="51"/>
        <v>0</v>
      </c>
      <c r="W27" s="50">
        <f t="shared" si="51"/>
        <v>0</v>
      </c>
      <c r="X27" s="50">
        <f t="shared" si="51"/>
        <v>0</v>
      </c>
      <c r="Y27" s="50">
        <f t="shared" si="51"/>
        <v>0</v>
      </c>
      <c r="Z27" s="50">
        <f t="shared" si="51"/>
        <v>0</v>
      </c>
      <c r="AA27" s="50">
        <f t="shared" si="51"/>
        <v>0</v>
      </c>
      <c r="AB27" s="50">
        <f t="shared" si="51"/>
        <v>0</v>
      </c>
      <c r="AC27" s="50">
        <f t="shared" si="51"/>
        <v>0</v>
      </c>
      <c r="AD27" s="103">
        <f t="shared" si="51"/>
        <v>230774.3013</v>
      </c>
      <c r="AE27" s="35"/>
      <c r="AF27" s="46" t="s">
        <v>149</v>
      </c>
      <c r="AG27" s="1"/>
      <c r="AH27" s="54">
        <f>Assumptions!W75*Assumptions!$S$47</f>
        <v>0.24</v>
      </c>
      <c r="AI27" s="1"/>
      <c r="AJ27" s="50">
        <f t="shared" ref="AJ27:AS27" si="52">AJ34/$AH34*$AH27</f>
        <v>0</v>
      </c>
      <c r="AK27" s="50">
        <f t="shared" si="52"/>
        <v>0</v>
      </c>
      <c r="AL27" s="50">
        <f t="shared" si="52"/>
        <v>0</v>
      </c>
      <c r="AM27" s="50">
        <f t="shared" si="52"/>
        <v>0</v>
      </c>
      <c r="AN27" s="50">
        <f t="shared" si="52"/>
        <v>0</v>
      </c>
      <c r="AO27" s="50">
        <f t="shared" si="52"/>
        <v>0</v>
      </c>
      <c r="AP27" s="50">
        <f t="shared" si="52"/>
        <v>0</v>
      </c>
      <c r="AQ27" s="50">
        <f t="shared" si="52"/>
        <v>0</v>
      </c>
      <c r="AR27" s="50">
        <f t="shared" si="52"/>
        <v>0</v>
      </c>
      <c r="AS27" s="103">
        <f t="shared" si="52"/>
        <v>281070.6824</v>
      </c>
      <c r="AT27" s="35"/>
      <c r="AU27" s="46" t="s">
        <v>149</v>
      </c>
      <c r="AV27" s="1"/>
      <c r="AW27" s="54">
        <f>Assumptions!AE75*Assumptions!$AA$47</f>
        <v>0.24</v>
      </c>
      <c r="AX27" s="1"/>
      <c r="AY27" s="50">
        <f t="shared" ref="AY27:BH27" si="53">AY34/$D34*$D27</f>
        <v>0</v>
      </c>
      <c r="AZ27" s="50">
        <f t="shared" si="53"/>
        <v>0</v>
      </c>
      <c r="BA27" s="50">
        <f t="shared" si="53"/>
        <v>0</v>
      </c>
      <c r="BB27" s="50">
        <f t="shared" si="53"/>
        <v>0</v>
      </c>
      <c r="BC27" s="50">
        <f t="shared" si="53"/>
        <v>0</v>
      </c>
      <c r="BD27" s="50">
        <f t="shared" si="53"/>
        <v>0</v>
      </c>
      <c r="BE27" s="50">
        <f t="shared" si="53"/>
        <v>0</v>
      </c>
      <c r="BF27" s="50">
        <f t="shared" si="53"/>
        <v>0</v>
      </c>
      <c r="BG27" s="50">
        <f t="shared" si="53"/>
        <v>0</v>
      </c>
      <c r="BH27" s="103">
        <f t="shared" si="53"/>
        <v>228117.0821</v>
      </c>
    </row>
    <row r="28" ht="15.75" customHeight="1">
      <c r="A28" s="35"/>
      <c r="B28" s="100" t="s">
        <v>150</v>
      </c>
      <c r="C28" s="20"/>
      <c r="D28" s="101">
        <f>Assumptions!G76*Assumptions!$C$47</f>
        <v>0.28</v>
      </c>
      <c r="E28" s="20"/>
      <c r="F28" s="50">
        <f t="shared" ref="F28:O28" si="54">F35/$D35*$D28</f>
        <v>0</v>
      </c>
      <c r="G28" s="50">
        <f t="shared" si="54"/>
        <v>0</v>
      </c>
      <c r="H28" s="50">
        <f t="shared" si="54"/>
        <v>0</v>
      </c>
      <c r="I28" s="50">
        <f t="shared" si="54"/>
        <v>0</v>
      </c>
      <c r="J28" s="50">
        <f t="shared" si="54"/>
        <v>0</v>
      </c>
      <c r="K28" s="50">
        <f t="shared" si="54"/>
        <v>0</v>
      </c>
      <c r="L28" s="50">
        <f t="shared" si="54"/>
        <v>0</v>
      </c>
      <c r="M28" s="50">
        <f t="shared" si="54"/>
        <v>0</v>
      </c>
      <c r="N28" s="50">
        <f t="shared" si="54"/>
        <v>0</v>
      </c>
      <c r="O28" s="103">
        <f t="shared" si="54"/>
        <v>968375.5957</v>
      </c>
      <c r="P28" s="35"/>
      <c r="Q28" s="100" t="s">
        <v>150</v>
      </c>
      <c r="R28" s="20"/>
      <c r="S28" s="101">
        <f>Assumptions!O76*Assumptions!$K$47</f>
        <v>0.28</v>
      </c>
      <c r="T28" s="20"/>
      <c r="U28" s="50">
        <f t="shared" ref="U28:AD28" si="55">U35/$S35*$S28</f>
        <v>0</v>
      </c>
      <c r="V28" s="50">
        <f t="shared" si="55"/>
        <v>0</v>
      </c>
      <c r="W28" s="50">
        <f t="shared" si="55"/>
        <v>0</v>
      </c>
      <c r="X28" s="50">
        <f t="shared" si="55"/>
        <v>0</v>
      </c>
      <c r="Y28" s="50">
        <f t="shared" si="55"/>
        <v>0</v>
      </c>
      <c r="Z28" s="50">
        <f t="shared" si="55"/>
        <v>0</v>
      </c>
      <c r="AA28" s="50">
        <f t="shared" si="55"/>
        <v>0</v>
      </c>
      <c r="AB28" s="50">
        <f t="shared" si="55"/>
        <v>0</v>
      </c>
      <c r="AC28" s="50">
        <f t="shared" si="55"/>
        <v>0</v>
      </c>
      <c r="AD28" s="103">
        <f t="shared" si="55"/>
        <v>1333375.827</v>
      </c>
      <c r="AE28" s="35"/>
      <c r="AF28" s="100" t="s">
        <v>150</v>
      </c>
      <c r="AG28" s="20"/>
      <c r="AH28" s="101">
        <f>Assumptions!W76*Assumptions!$S$47</f>
        <v>0.28</v>
      </c>
      <c r="AI28" s="20"/>
      <c r="AJ28" s="50">
        <f t="shared" ref="AJ28:AS28" si="56">AJ35/$AH35*$AH28</f>
        <v>0</v>
      </c>
      <c r="AK28" s="50">
        <f t="shared" si="56"/>
        <v>0</v>
      </c>
      <c r="AL28" s="50">
        <f t="shared" si="56"/>
        <v>0</v>
      </c>
      <c r="AM28" s="50">
        <f t="shared" si="56"/>
        <v>0</v>
      </c>
      <c r="AN28" s="50">
        <f t="shared" si="56"/>
        <v>0</v>
      </c>
      <c r="AO28" s="50">
        <f t="shared" si="56"/>
        <v>0</v>
      </c>
      <c r="AP28" s="50">
        <f t="shared" si="56"/>
        <v>0</v>
      </c>
      <c r="AQ28" s="50">
        <f t="shared" si="56"/>
        <v>0</v>
      </c>
      <c r="AR28" s="50">
        <f t="shared" si="56"/>
        <v>0</v>
      </c>
      <c r="AS28" s="103">
        <f t="shared" si="56"/>
        <v>1788058.99</v>
      </c>
      <c r="AT28" s="35"/>
      <c r="AU28" s="100" t="s">
        <v>150</v>
      </c>
      <c r="AV28" s="20"/>
      <c r="AW28" s="101">
        <f>Assumptions!AE76*Assumptions!$AA$47</f>
        <v>0.28</v>
      </c>
      <c r="AX28" s="20"/>
      <c r="AY28" s="50">
        <f t="shared" ref="AY28:BH28" si="57">AY35/$D35*$D28</f>
        <v>0</v>
      </c>
      <c r="AZ28" s="50">
        <f t="shared" si="57"/>
        <v>0</v>
      </c>
      <c r="BA28" s="50">
        <f t="shared" si="57"/>
        <v>0</v>
      </c>
      <c r="BB28" s="50">
        <f t="shared" si="57"/>
        <v>0</v>
      </c>
      <c r="BC28" s="50">
        <f t="shared" si="57"/>
        <v>0</v>
      </c>
      <c r="BD28" s="50">
        <f t="shared" si="57"/>
        <v>0</v>
      </c>
      <c r="BE28" s="50">
        <f t="shared" si="57"/>
        <v>0</v>
      </c>
      <c r="BF28" s="50">
        <f t="shared" si="57"/>
        <v>0</v>
      </c>
      <c r="BG28" s="50">
        <f t="shared" si="57"/>
        <v>0</v>
      </c>
      <c r="BH28" s="103">
        <f t="shared" si="57"/>
        <v>1431001.735</v>
      </c>
    </row>
    <row r="29" ht="15.75" customHeight="1">
      <c r="A29" s="35"/>
      <c r="B29" s="42" t="s">
        <v>183</v>
      </c>
      <c r="C29" s="43"/>
      <c r="D29" s="43"/>
      <c r="E29" s="43"/>
      <c r="F29" s="213">
        <f t="shared" ref="F29:O29" si="58">SUM(F25:F28)</f>
        <v>68399.05151</v>
      </c>
      <c r="G29" s="213">
        <f t="shared" si="58"/>
        <v>72400.27196</v>
      </c>
      <c r="H29" s="213">
        <f t="shared" si="58"/>
        <v>74572.28012</v>
      </c>
      <c r="I29" s="213">
        <f t="shared" si="58"/>
        <v>30879.7188</v>
      </c>
      <c r="J29" s="213">
        <f t="shared" si="58"/>
        <v>33184.00226</v>
      </c>
      <c r="K29" s="213">
        <f t="shared" si="58"/>
        <v>35557.41422</v>
      </c>
      <c r="L29" s="213">
        <f t="shared" si="58"/>
        <v>38002.02854</v>
      </c>
      <c r="M29" s="213">
        <f t="shared" si="58"/>
        <v>40519.98128</v>
      </c>
      <c r="N29" s="213">
        <f t="shared" si="58"/>
        <v>43113.47261</v>
      </c>
      <c r="O29" s="241">
        <f t="shared" si="58"/>
        <v>1313470.561</v>
      </c>
      <c r="P29" s="35"/>
      <c r="Q29" s="42" t="s">
        <v>183</v>
      </c>
      <c r="R29" s="43"/>
      <c r="S29" s="43"/>
      <c r="T29" s="43"/>
      <c r="U29" s="213">
        <f t="shared" ref="U29:AD29" si="59">SUM(U25:U28)</f>
        <v>94287.44602</v>
      </c>
      <c r="V29" s="213">
        <f t="shared" si="59"/>
        <v>99709.75414</v>
      </c>
      <c r="W29" s="213">
        <f t="shared" si="59"/>
        <v>102701.0468</v>
      </c>
      <c r="X29" s="213">
        <f t="shared" si="59"/>
        <v>42468.37986</v>
      </c>
      <c r="Y29" s="213">
        <f t="shared" si="59"/>
        <v>45641.84221</v>
      </c>
      <c r="Z29" s="213">
        <f t="shared" si="59"/>
        <v>48910.50842</v>
      </c>
      <c r="AA29" s="213">
        <f t="shared" si="59"/>
        <v>52277.23462</v>
      </c>
      <c r="AB29" s="213">
        <f t="shared" si="59"/>
        <v>55744.96261</v>
      </c>
      <c r="AC29" s="213">
        <f t="shared" si="59"/>
        <v>59316.72244</v>
      </c>
      <c r="AD29" s="241">
        <f t="shared" si="59"/>
        <v>1810712.418</v>
      </c>
      <c r="AE29" s="35"/>
      <c r="AF29" s="42" t="s">
        <v>183</v>
      </c>
      <c r="AG29" s="43"/>
      <c r="AH29" s="43"/>
      <c r="AI29" s="43"/>
      <c r="AJ29" s="213">
        <f t="shared" ref="AJ29:AS29" si="60">SUM(AJ25:AJ28)</f>
        <v>115061.389</v>
      </c>
      <c r="AK29" s="213">
        <f t="shared" si="60"/>
        <v>121909.2994</v>
      </c>
      <c r="AL29" s="213">
        <f t="shared" si="60"/>
        <v>125566.5784</v>
      </c>
      <c r="AM29" s="213">
        <f t="shared" si="60"/>
        <v>52070.24561</v>
      </c>
      <c r="AN29" s="213">
        <f t="shared" si="60"/>
        <v>55950.25289</v>
      </c>
      <c r="AO29" s="213">
        <f t="shared" si="60"/>
        <v>59946.66038</v>
      </c>
      <c r="AP29" s="213">
        <f t="shared" si="60"/>
        <v>64062.96009</v>
      </c>
      <c r="AQ29" s="213">
        <f t="shared" si="60"/>
        <v>68302.7488</v>
      </c>
      <c r="AR29" s="213">
        <f t="shared" si="60"/>
        <v>72669.73117</v>
      </c>
      <c r="AS29" s="241">
        <f t="shared" si="60"/>
        <v>2366541.006</v>
      </c>
      <c r="AT29" s="35"/>
      <c r="AU29" s="42" t="s">
        <v>183</v>
      </c>
      <c r="AV29" s="43"/>
      <c r="AW29" s="43"/>
      <c r="AX29" s="43"/>
      <c r="AY29" s="213">
        <f t="shared" ref="AY29:BH29" si="61">SUM(AY25:AY28)</f>
        <v>93131.53624</v>
      </c>
      <c r="AZ29" s="213">
        <f t="shared" si="61"/>
        <v>98415.06105</v>
      </c>
      <c r="BA29" s="213">
        <f t="shared" si="61"/>
        <v>101367.5129</v>
      </c>
      <c r="BB29" s="213">
        <f t="shared" si="61"/>
        <v>41871.02943</v>
      </c>
      <c r="BC29" s="213">
        <f t="shared" si="61"/>
        <v>45003.28557</v>
      </c>
      <c r="BD29" s="213">
        <f t="shared" si="61"/>
        <v>48229.50941</v>
      </c>
      <c r="BE29" s="213">
        <f t="shared" si="61"/>
        <v>51552.51995</v>
      </c>
      <c r="BF29" s="213">
        <f t="shared" si="61"/>
        <v>54975.22082</v>
      </c>
      <c r="BG29" s="213">
        <f t="shared" si="61"/>
        <v>58500.60271</v>
      </c>
      <c r="BH29" s="241">
        <f t="shared" si="61"/>
        <v>1903746.482</v>
      </c>
    </row>
    <row r="30" ht="15.75" customHeight="1">
      <c r="A30" s="35"/>
      <c r="B30" s="46"/>
      <c r="C30" s="1"/>
      <c r="D30" s="1"/>
      <c r="E30" s="1"/>
      <c r="F30" s="50"/>
      <c r="G30" s="50"/>
      <c r="H30" s="50"/>
      <c r="I30" s="50"/>
      <c r="J30" s="50"/>
      <c r="K30" s="50"/>
      <c r="L30" s="50"/>
      <c r="M30" s="50"/>
      <c r="N30" s="50"/>
      <c r="O30" s="103"/>
      <c r="P30" s="35"/>
      <c r="Q30" s="46"/>
      <c r="R30" s="1"/>
      <c r="S30" s="1"/>
      <c r="T30" s="1"/>
      <c r="U30" s="50"/>
      <c r="V30" s="50"/>
      <c r="W30" s="50"/>
      <c r="X30" s="50"/>
      <c r="Y30" s="50"/>
      <c r="Z30" s="50"/>
      <c r="AA30" s="50"/>
      <c r="AB30" s="50"/>
      <c r="AC30" s="50"/>
      <c r="AD30" s="103"/>
      <c r="AE30" s="35"/>
      <c r="AF30" s="46"/>
      <c r="AG30" s="1"/>
      <c r="AH30" s="1"/>
      <c r="AI30" s="1"/>
      <c r="AJ30" s="50"/>
      <c r="AK30" s="50"/>
      <c r="AL30" s="50"/>
      <c r="AM30" s="50"/>
      <c r="AN30" s="50"/>
      <c r="AO30" s="50"/>
      <c r="AP30" s="50"/>
      <c r="AQ30" s="50"/>
      <c r="AR30" s="50"/>
      <c r="AS30" s="103"/>
      <c r="AT30" s="35"/>
      <c r="AU30" s="46"/>
      <c r="AV30" s="1"/>
      <c r="AW30" s="1"/>
      <c r="AX30" s="1"/>
      <c r="AY30" s="50"/>
      <c r="AZ30" s="50"/>
      <c r="BA30" s="50"/>
      <c r="BB30" s="50"/>
      <c r="BC30" s="50"/>
      <c r="BD30" s="50"/>
      <c r="BE30" s="50"/>
      <c r="BF30" s="50"/>
      <c r="BG30" s="50"/>
      <c r="BH30" s="103"/>
    </row>
    <row r="31" ht="15.75" customHeight="1">
      <c r="A31" s="35"/>
      <c r="B31" s="74" t="s">
        <v>184</v>
      </c>
      <c r="C31" s="1"/>
      <c r="D31" s="126" t="str">
        <f>D17</f>
        <v>Split %</v>
      </c>
      <c r="E31" s="1"/>
      <c r="F31" s="50"/>
      <c r="G31" s="50"/>
      <c r="H31" s="50"/>
      <c r="I31" s="50"/>
      <c r="J31" s="50"/>
      <c r="K31" s="50"/>
      <c r="L31" s="50"/>
      <c r="M31" s="50"/>
      <c r="N31" s="50"/>
      <c r="O31" s="103"/>
      <c r="P31" s="35"/>
      <c r="Q31" s="74" t="s">
        <v>184</v>
      </c>
      <c r="R31" s="1"/>
      <c r="S31" s="126" t="str">
        <f>S17</f>
        <v>Split %</v>
      </c>
      <c r="T31" s="1"/>
      <c r="U31" s="50"/>
      <c r="V31" s="50"/>
      <c r="W31" s="50"/>
      <c r="X31" s="50"/>
      <c r="Y31" s="50"/>
      <c r="Z31" s="50"/>
      <c r="AA31" s="50"/>
      <c r="AB31" s="50"/>
      <c r="AC31" s="50"/>
      <c r="AD31" s="103"/>
      <c r="AE31" s="35"/>
      <c r="AF31" s="74" t="s">
        <v>184</v>
      </c>
      <c r="AG31" s="1"/>
      <c r="AH31" s="126" t="str">
        <f>AH17</f>
        <v>Split %</v>
      </c>
      <c r="AI31" s="1"/>
      <c r="AJ31" s="50"/>
      <c r="AK31" s="50"/>
      <c r="AL31" s="50"/>
      <c r="AM31" s="50"/>
      <c r="AN31" s="50"/>
      <c r="AO31" s="50"/>
      <c r="AP31" s="50"/>
      <c r="AQ31" s="50"/>
      <c r="AR31" s="50"/>
      <c r="AS31" s="103"/>
      <c r="AT31" s="35"/>
      <c r="AU31" s="74" t="s">
        <v>184</v>
      </c>
      <c r="AV31" s="1"/>
      <c r="AW31" s="126" t="str">
        <f>AW17</f>
        <v>Split %</v>
      </c>
      <c r="AX31" s="1"/>
      <c r="AY31" s="50"/>
      <c r="AZ31" s="50"/>
      <c r="BA31" s="50"/>
      <c r="BB31" s="50"/>
      <c r="BC31" s="50"/>
      <c r="BD31" s="50"/>
      <c r="BE31" s="50"/>
      <c r="BF31" s="50"/>
      <c r="BG31" s="50"/>
      <c r="BH31" s="103"/>
    </row>
    <row r="32" ht="15.75" customHeight="1">
      <c r="A32" s="35"/>
      <c r="B32" s="46" t="str">
        <f t="shared" ref="B32:B35" si="66">B18</f>
        <v>Pre-hurdle</v>
      </c>
      <c r="C32" s="1"/>
      <c r="D32" s="54">
        <f>Assumptions!H73</f>
        <v>0.8</v>
      </c>
      <c r="E32" s="1"/>
      <c r="F32" s="50">
        <f t="shared" ref="F32:O32" si="62">MIN(F15*$D32,SUM(F40:F42))</f>
        <v>341995.2575</v>
      </c>
      <c r="G32" s="50">
        <f t="shared" si="62"/>
        <v>362001.3598</v>
      </c>
      <c r="H32" s="50">
        <f t="shared" si="62"/>
        <v>372861.4006</v>
      </c>
      <c r="I32" s="50">
        <f t="shared" si="62"/>
        <v>154398.594</v>
      </c>
      <c r="J32" s="50">
        <f t="shared" si="62"/>
        <v>165920.0113</v>
      </c>
      <c r="K32" s="50">
        <f t="shared" si="62"/>
        <v>177787.0711</v>
      </c>
      <c r="L32" s="50">
        <f t="shared" si="62"/>
        <v>190010.1427</v>
      </c>
      <c r="M32" s="50">
        <f t="shared" si="62"/>
        <v>202599.9064</v>
      </c>
      <c r="N32" s="50">
        <f t="shared" si="62"/>
        <v>215567.3631</v>
      </c>
      <c r="O32" s="103">
        <f t="shared" si="62"/>
        <v>495415.4092</v>
      </c>
      <c r="P32" s="35"/>
      <c r="Q32" s="46" t="s">
        <v>147</v>
      </c>
      <c r="R32" s="1"/>
      <c r="S32" s="54">
        <f>Assumptions!P73</f>
        <v>0.8</v>
      </c>
      <c r="T32" s="1"/>
      <c r="U32" s="50">
        <f t="shared" ref="U32:AD32" si="63">MIN(U15*$S32,SUM(U40:U42))</f>
        <v>471437.2301</v>
      </c>
      <c r="V32" s="50">
        <f t="shared" si="63"/>
        <v>498548.7707</v>
      </c>
      <c r="W32" s="50">
        <f t="shared" si="63"/>
        <v>513505.2338</v>
      </c>
      <c r="X32" s="50">
        <f t="shared" si="63"/>
        <v>212341.8993</v>
      </c>
      <c r="Y32" s="50">
        <f t="shared" si="63"/>
        <v>228209.211</v>
      </c>
      <c r="Z32" s="50">
        <f t="shared" si="63"/>
        <v>244552.5421</v>
      </c>
      <c r="AA32" s="50">
        <f t="shared" si="63"/>
        <v>261386.1731</v>
      </c>
      <c r="AB32" s="50">
        <f t="shared" si="63"/>
        <v>278724.8131</v>
      </c>
      <c r="AC32" s="50">
        <f t="shared" si="63"/>
        <v>296583.6122</v>
      </c>
      <c r="AD32" s="103">
        <f t="shared" si="63"/>
        <v>689355.6781</v>
      </c>
      <c r="AE32" s="35"/>
      <c r="AF32" s="46" t="s">
        <v>147</v>
      </c>
      <c r="AG32" s="1"/>
      <c r="AH32" s="54">
        <f>Assumptions!X73</f>
        <v>0.8</v>
      </c>
      <c r="AI32" s="1"/>
      <c r="AJ32" s="50">
        <f t="shared" ref="AJ32:AS32" si="64">MIN(AJ15*$D32,SUM(AJ40:AJ42))</f>
        <v>575306.9451</v>
      </c>
      <c r="AK32" s="50">
        <f t="shared" si="64"/>
        <v>609546.4972</v>
      </c>
      <c r="AL32" s="50">
        <f t="shared" si="64"/>
        <v>627832.8921</v>
      </c>
      <c r="AM32" s="50">
        <f t="shared" si="64"/>
        <v>260351.2281</v>
      </c>
      <c r="AN32" s="50">
        <f t="shared" si="64"/>
        <v>279751.2644</v>
      </c>
      <c r="AO32" s="50">
        <f t="shared" si="64"/>
        <v>299733.3019</v>
      </c>
      <c r="AP32" s="50">
        <f t="shared" si="64"/>
        <v>320314.8005</v>
      </c>
      <c r="AQ32" s="50">
        <f t="shared" si="64"/>
        <v>341513.744</v>
      </c>
      <c r="AR32" s="50">
        <f t="shared" si="64"/>
        <v>363348.6559</v>
      </c>
      <c r="AS32" s="103">
        <f t="shared" si="64"/>
        <v>825329.0683</v>
      </c>
      <c r="AT32" s="35"/>
      <c r="AU32" s="46" t="s">
        <v>147</v>
      </c>
      <c r="AV32" s="1"/>
      <c r="AW32" s="54">
        <f>Assumptions!AF73</f>
        <v>0.8</v>
      </c>
      <c r="AX32" s="1"/>
      <c r="AY32" s="50">
        <f t="shared" ref="AY32:BH32" si="65">MIN(AY15*$D32,SUM(AY40:AY42))</f>
        <v>465657.6812</v>
      </c>
      <c r="AZ32" s="50">
        <f t="shared" si="65"/>
        <v>492075.3052</v>
      </c>
      <c r="BA32" s="50">
        <f t="shared" si="65"/>
        <v>506837.5644</v>
      </c>
      <c r="BB32" s="50">
        <f t="shared" si="65"/>
        <v>209355.1471</v>
      </c>
      <c r="BC32" s="50">
        <f t="shared" si="65"/>
        <v>225016.4279</v>
      </c>
      <c r="BD32" s="50">
        <f t="shared" si="65"/>
        <v>241147.547</v>
      </c>
      <c r="BE32" s="50">
        <f t="shared" si="65"/>
        <v>257762.5998</v>
      </c>
      <c r="BF32" s="50">
        <f t="shared" si="65"/>
        <v>274876.1041</v>
      </c>
      <c r="BG32" s="50">
        <f t="shared" si="65"/>
        <v>292503.0135</v>
      </c>
      <c r="BH32" s="103">
        <f t="shared" si="65"/>
        <v>685886.1476</v>
      </c>
    </row>
    <row r="33" ht="15.75" customHeight="1">
      <c r="A33" s="35"/>
      <c r="B33" s="46" t="str">
        <f t="shared" si="66"/>
        <v>1st hurdle</v>
      </c>
      <c r="C33" s="1"/>
      <c r="D33" s="54">
        <f>Assumptions!H74</f>
        <v>0.8</v>
      </c>
      <c r="E33" s="1"/>
      <c r="F33" s="50">
        <f t="shared" ref="F33:O33" si="67">MIN((F15-F18-F25-F32)*$D33,SUM(F47:F49)-SUM(F40:F42))</f>
        <v>0</v>
      </c>
      <c r="G33" s="50">
        <f t="shared" si="67"/>
        <v>0</v>
      </c>
      <c r="H33" s="50">
        <f t="shared" si="67"/>
        <v>0</v>
      </c>
      <c r="I33" s="50">
        <f t="shared" si="67"/>
        <v>0</v>
      </c>
      <c r="J33" s="50">
        <f t="shared" si="67"/>
        <v>0</v>
      </c>
      <c r="K33" s="50">
        <f t="shared" si="67"/>
        <v>0</v>
      </c>
      <c r="L33" s="50">
        <f t="shared" si="67"/>
        <v>0</v>
      </c>
      <c r="M33" s="50">
        <f t="shared" si="67"/>
        <v>0</v>
      </c>
      <c r="N33" s="50">
        <f t="shared" si="67"/>
        <v>0</v>
      </c>
      <c r="O33" s="103">
        <f t="shared" si="67"/>
        <v>393810.0856</v>
      </c>
      <c r="P33" s="35"/>
      <c r="Q33" s="46" t="s">
        <v>148</v>
      </c>
      <c r="R33" s="1"/>
      <c r="S33" s="54">
        <f>Assumptions!P74</f>
        <v>0.8</v>
      </c>
      <c r="T33" s="1"/>
      <c r="U33" s="50">
        <f t="shared" ref="U33:AD33" si="68">MIN((U15-U18-U25-U32)*$S33,SUM(U47:U49)-SUM(U40:U42))</f>
        <v>0</v>
      </c>
      <c r="V33" s="50">
        <f t="shared" si="68"/>
        <v>0</v>
      </c>
      <c r="W33" s="50">
        <f t="shared" si="68"/>
        <v>0</v>
      </c>
      <c r="X33" s="50">
        <f t="shared" si="68"/>
        <v>0</v>
      </c>
      <c r="Y33" s="50">
        <f t="shared" si="68"/>
        <v>0</v>
      </c>
      <c r="Z33" s="50">
        <f t="shared" si="68"/>
        <v>0</v>
      </c>
      <c r="AA33" s="50">
        <f t="shared" si="68"/>
        <v>0</v>
      </c>
      <c r="AB33" s="50">
        <f t="shared" si="68"/>
        <v>0</v>
      </c>
      <c r="AC33" s="50">
        <f t="shared" si="68"/>
        <v>0</v>
      </c>
      <c r="AD33" s="103">
        <f t="shared" si="68"/>
        <v>543455.7736</v>
      </c>
      <c r="AE33" s="35"/>
      <c r="AF33" s="46" t="s">
        <v>148</v>
      </c>
      <c r="AG33" s="1"/>
      <c r="AH33" s="54">
        <f>Assumptions!X74</f>
        <v>0.8</v>
      </c>
      <c r="AI33" s="1"/>
      <c r="AJ33" s="50">
        <f t="shared" ref="AJ33:AS33" si="69">MIN((AJ15-AJ18-AJ25-AJ32)*$D33,SUM(AJ47:AJ49)-SUM(AJ40:AJ42))</f>
        <v>0</v>
      </c>
      <c r="AK33" s="50">
        <f t="shared" si="69"/>
        <v>0</v>
      </c>
      <c r="AL33" s="50">
        <f t="shared" si="69"/>
        <v>0</v>
      </c>
      <c r="AM33" s="50">
        <f t="shared" si="69"/>
        <v>0</v>
      </c>
      <c r="AN33" s="50">
        <f t="shared" si="69"/>
        <v>0</v>
      </c>
      <c r="AO33" s="50">
        <f t="shared" si="69"/>
        <v>0</v>
      </c>
      <c r="AP33" s="50">
        <f t="shared" si="69"/>
        <v>0</v>
      </c>
      <c r="AQ33" s="50">
        <f t="shared" si="69"/>
        <v>0</v>
      </c>
      <c r="AR33" s="50">
        <f t="shared" si="69"/>
        <v>0</v>
      </c>
      <c r="AS33" s="103">
        <f t="shared" si="69"/>
        <v>661727.5981</v>
      </c>
      <c r="AT33" s="35"/>
      <c r="AU33" s="46" t="s">
        <v>148</v>
      </c>
      <c r="AV33" s="1"/>
      <c r="AW33" s="54">
        <f>Assumptions!AF74</f>
        <v>0.8</v>
      </c>
      <c r="AX33" s="1"/>
      <c r="AY33" s="50">
        <f t="shared" ref="AY33:BH33" si="70">MIN((AY15-AY18-AY25-AY32)*$D33,SUM(AY47:AY49)-SUM(AY40:AY42))</f>
        <v>0</v>
      </c>
      <c r="AZ33" s="50">
        <f t="shared" si="70"/>
        <v>0</v>
      </c>
      <c r="BA33" s="50">
        <f t="shared" si="70"/>
        <v>0</v>
      </c>
      <c r="BB33" s="50">
        <f t="shared" si="70"/>
        <v>0</v>
      </c>
      <c r="BC33" s="50">
        <f t="shared" si="70"/>
        <v>0</v>
      </c>
      <c r="BD33" s="50">
        <f t="shared" si="70"/>
        <v>0</v>
      </c>
      <c r="BE33" s="50">
        <f t="shared" si="70"/>
        <v>0</v>
      </c>
      <c r="BF33" s="50">
        <f t="shared" si="70"/>
        <v>0</v>
      </c>
      <c r="BG33" s="50">
        <f t="shared" si="70"/>
        <v>0</v>
      </c>
      <c r="BH33" s="103">
        <f t="shared" si="70"/>
        <v>537252.1757</v>
      </c>
    </row>
    <row r="34" ht="15.75" customHeight="1">
      <c r="A34" s="35"/>
      <c r="B34" s="46" t="str">
        <f t="shared" si="66"/>
        <v>2nd hurdle</v>
      </c>
      <c r="C34" s="1"/>
      <c r="D34" s="54">
        <f>Assumptions!H75</f>
        <v>0.7</v>
      </c>
      <c r="E34" s="1"/>
      <c r="F34" s="50">
        <f t="shared" ref="F34:O34" si="71">MIN((F15-F18-F19-F32-F33-F25-F26)*$D34,SUM(F54:F56)-SUM(F47:F49))</f>
        <v>0</v>
      </c>
      <c r="G34" s="50">
        <f t="shared" si="71"/>
        <v>0</v>
      </c>
      <c r="H34" s="50">
        <f t="shared" si="71"/>
        <v>0</v>
      </c>
      <c r="I34" s="50">
        <f t="shared" si="71"/>
        <v>0</v>
      </c>
      <c r="J34" s="50">
        <f t="shared" si="71"/>
        <v>0</v>
      </c>
      <c r="K34" s="50">
        <f t="shared" si="71"/>
        <v>0</v>
      </c>
      <c r="L34" s="50">
        <f t="shared" si="71"/>
        <v>0</v>
      </c>
      <c r="M34" s="50">
        <f t="shared" si="71"/>
        <v>0</v>
      </c>
      <c r="N34" s="50">
        <f t="shared" si="71"/>
        <v>0</v>
      </c>
      <c r="O34" s="103">
        <f t="shared" si="71"/>
        <v>487812.1099</v>
      </c>
      <c r="P34" s="35"/>
      <c r="Q34" s="46" t="s">
        <v>149</v>
      </c>
      <c r="R34" s="1"/>
      <c r="S34" s="54">
        <f>Assumptions!P75</f>
        <v>0.7</v>
      </c>
      <c r="T34" s="1"/>
      <c r="U34" s="50">
        <f t="shared" ref="U34:AD34" si="72">MIN((U15-U18-U19-U32-U33-U25-U26)*$S34,SUM(U54:U56)-SUM(U47:U49))</f>
        <v>0</v>
      </c>
      <c r="V34" s="50">
        <f t="shared" si="72"/>
        <v>0</v>
      </c>
      <c r="W34" s="50">
        <f t="shared" si="72"/>
        <v>0</v>
      </c>
      <c r="X34" s="50">
        <f t="shared" si="72"/>
        <v>0</v>
      </c>
      <c r="Y34" s="50">
        <f t="shared" si="72"/>
        <v>0</v>
      </c>
      <c r="Z34" s="50">
        <f t="shared" si="72"/>
        <v>0</v>
      </c>
      <c r="AA34" s="50">
        <f t="shared" si="72"/>
        <v>0</v>
      </c>
      <c r="AB34" s="50">
        <f t="shared" si="72"/>
        <v>0</v>
      </c>
      <c r="AC34" s="50">
        <f t="shared" si="72"/>
        <v>0</v>
      </c>
      <c r="AD34" s="103">
        <f t="shared" si="72"/>
        <v>673091.712</v>
      </c>
      <c r="AE34" s="35"/>
      <c r="AF34" s="46" t="s">
        <v>149</v>
      </c>
      <c r="AG34" s="1"/>
      <c r="AH34" s="54">
        <f>Assumptions!X75</f>
        <v>0.7</v>
      </c>
      <c r="AI34" s="1"/>
      <c r="AJ34" s="50">
        <f t="shared" ref="AJ34:AS34" si="73">MIN((AJ15-AJ18-AJ19-AJ32-AJ33-AJ25-AJ26)*$D34,SUM(AJ54:AJ56)-SUM(AJ47:AJ49))</f>
        <v>0</v>
      </c>
      <c r="AK34" s="50">
        <f t="shared" si="73"/>
        <v>0</v>
      </c>
      <c r="AL34" s="50">
        <f t="shared" si="73"/>
        <v>0</v>
      </c>
      <c r="AM34" s="50">
        <f t="shared" si="73"/>
        <v>0</v>
      </c>
      <c r="AN34" s="50">
        <f t="shared" si="73"/>
        <v>0</v>
      </c>
      <c r="AO34" s="50">
        <f t="shared" si="73"/>
        <v>0</v>
      </c>
      <c r="AP34" s="50">
        <f t="shared" si="73"/>
        <v>0</v>
      </c>
      <c r="AQ34" s="50">
        <f t="shared" si="73"/>
        <v>0</v>
      </c>
      <c r="AR34" s="50">
        <f t="shared" si="73"/>
        <v>0</v>
      </c>
      <c r="AS34" s="103">
        <f t="shared" si="73"/>
        <v>819789.4905</v>
      </c>
      <c r="AT34" s="35"/>
      <c r="AU34" s="46" t="s">
        <v>149</v>
      </c>
      <c r="AV34" s="1"/>
      <c r="AW34" s="54">
        <f>Assumptions!AF75</f>
        <v>0.7</v>
      </c>
      <c r="AX34" s="1"/>
      <c r="AY34" s="50">
        <f t="shared" ref="AY34:BH34" si="74">MIN((AY15-AY18-AY19-AY32-AY33-AY25-AY26)*$D34,SUM(AY54:AY56)-SUM(AY47:AY49))</f>
        <v>0</v>
      </c>
      <c r="AZ34" s="50">
        <f t="shared" si="74"/>
        <v>0</v>
      </c>
      <c r="BA34" s="50">
        <f t="shared" si="74"/>
        <v>0</v>
      </c>
      <c r="BB34" s="50">
        <f t="shared" si="74"/>
        <v>0</v>
      </c>
      <c r="BC34" s="50">
        <f t="shared" si="74"/>
        <v>0</v>
      </c>
      <c r="BD34" s="50">
        <f t="shared" si="74"/>
        <v>0</v>
      </c>
      <c r="BE34" s="50">
        <f t="shared" si="74"/>
        <v>0</v>
      </c>
      <c r="BF34" s="50">
        <f t="shared" si="74"/>
        <v>0</v>
      </c>
      <c r="BG34" s="50">
        <f t="shared" si="74"/>
        <v>0</v>
      </c>
      <c r="BH34" s="103">
        <f t="shared" si="74"/>
        <v>665341.4896</v>
      </c>
    </row>
    <row r="35" ht="15.75" customHeight="1">
      <c r="A35" s="35"/>
      <c r="B35" s="100" t="str">
        <f t="shared" si="66"/>
        <v>Thereafter</v>
      </c>
      <c r="C35" s="20"/>
      <c r="D35" s="101">
        <f>Assumptions!H76</f>
        <v>0.65</v>
      </c>
      <c r="E35" s="20"/>
      <c r="F35" s="211">
        <f t="shared" ref="F35:O35" si="75">(F15-SUM(F18:F20)-SUM(F32:F34)-SUM(F25:F27))*$D35</f>
        <v>0</v>
      </c>
      <c r="G35" s="211">
        <f t="shared" si="75"/>
        <v>0</v>
      </c>
      <c r="H35" s="211">
        <f t="shared" si="75"/>
        <v>0</v>
      </c>
      <c r="I35" s="211">
        <f t="shared" si="75"/>
        <v>0</v>
      </c>
      <c r="J35" s="211">
        <f t="shared" si="75"/>
        <v>0</v>
      </c>
      <c r="K35" s="211">
        <f t="shared" si="75"/>
        <v>0</v>
      </c>
      <c r="L35" s="211">
        <f t="shared" si="75"/>
        <v>0</v>
      </c>
      <c r="M35" s="211">
        <f t="shared" si="75"/>
        <v>0</v>
      </c>
      <c r="N35" s="211">
        <f t="shared" si="75"/>
        <v>0</v>
      </c>
      <c r="O35" s="236">
        <f t="shared" si="75"/>
        <v>2248014.776</v>
      </c>
      <c r="P35" s="35"/>
      <c r="Q35" s="100" t="s">
        <v>150</v>
      </c>
      <c r="R35" s="20"/>
      <c r="S35" s="54">
        <f>Assumptions!P76</f>
        <v>0.65</v>
      </c>
      <c r="T35" s="20"/>
      <c r="U35" s="211">
        <f t="shared" ref="U35:AD35" si="76">(U15-SUM(U18:U20)-SUM(U32:U34)-SUM(U25:U27))*$S35</f>
        <v>0</v>
      </c>
      <c r="V35" s="211">
        <f t="shared" si="76"/>
        <v>0</v>
      </c>
      <c r="W35" s="211">
        <f t="shared" si="76"/>
        <v>0</v>
      </c>
      <c r="X35" s="211">
        <f t="shared" si="76"/>
        <v>0</v>
      </c>
      <c r="Y35" s="211">
        <f t="shared" si="76"/>
        <v>0</v>
      </c>
      <c r="Z35" s="211">
        <f t="shared" si="76"/>
        <v>0</v>
      </c>
      <c r="AA35" s="211">
        <f t="shared" si="76"/>
        <v>0</v>
      </c>
      <c r="AB35" s="211">
        <f t="shared" si="76"/>
        <v>0</v>
      </c>
      <c r="AC35" s="211">
        <f t="shared" si="76"/>
        <v>0</v>
      </c>
      <c r="AD35" s="236">
        <f t="shared" si="76"/>
        <v>3095336.741</v>
      </c>
      <c r="AE35" s="35"/>
      <c r="AF35" s="100" t="s">
        <v>150</v>
      </c>
      <c r="AG35" s="20"/>
      <c r="AH35" s="101">
        <f>Assumptions!X76</f>
        <v>0.65</v>
      </c>
      <c r="AI35" s="20"/>
      <c r="AJ35" s="211">
        <f t="shared" ref="AJ35:AS35" si="77">(AJ15-SUM(AJ18:AJ20)-SUM(AJ32:AJ34)-SUM(AJ25:AJ27))*$D35</f>
        <v>0</v>
      </c>
      <c r="AK35" s="211">
        <f t="shared" si="77"/>
        <v>0</v>
      </c>
      <c r="AL35" s="211">
        <f t="shared" si="77"/>
        <v>0</v>
      </c>
      <c r="AM35" s="211">
        <f t="shared" si="77"/>
        <v>0</v>
      </c>
      <c r="AN35" s="211">
        <f t="shared" si="77"/>
        <v>0</v>
      </c>
      <c r="AO35" s="211">
        <f t="shared" si="77"/>
        <v>0</v>
      </c>
      <c r="AP35" s="211">
        <f t="shared" si="77"/>
        <v>0</v>
      </c>
      <c r="AQ35" s="211">
        <f t="shared" si="77"/>
        <v>0</v>
      </c>
      <c r="AR35" s="211">
        <f t="shared" si="77"/>
        <v>0</v>
      </c>
      <c r="AS35" s="236">
        <f t="shared" si="77"/>
        <v>4150851.226</v>
      </c>
      <c r="AT35" s="35"/>
      <c r="AU35" s="100" t="s">
        <v>150</v>
      </c>
      <c r="AV35" s="20"/>
      <c r="AW35" s="101">
        <f>Assumptions!AF76</f>
        <v>0.65</v>
      </c>
      <c r="AX35" s="20"/>
      <c r="AY35" s="211">
        <f t="shared" ref="AY35:BH35" si="78">(AY15-SUM(AY18:AY20)-SUM(AY32:AY34)-SUM(AY25:AY27))*$D35</f>
        <v>0</v>
      </c>
      <c r="AZ35" s="211">
        <f t="shared" si="78"/>
        <v>0</v>
      </c>
      <c r="BA35" s="211">
        <f t="shared" si="78"/>
        <v>0</v>
      </c>
      <c r="BB35" s="211">
        <f t="shared" si="78"/>
        <v>0</v>
      </c>
      <c r="BC35" s="211">
        <f t="shared" si="78"/>
        <v>0</v>
      </c>
      <c r="BD35" s="211">
        <f t="shared" si="78"/>
        <v>0</v>
      </c>
      <c r="BE35" s="211">
        <f t="shared" si="78"/>
        <v>0</v>
      </c>
      <c r="BF35" s="211">
        <f t="shared" si="78"/>
        <v>0</v>
      </c>
      <c r="BG35" s="211">
        <f t="shared" si="78"/>
        <v>0</v>
      </c>
      <c r="BH35" s="236">
        <f t="shared" si="78"/>
        <v>3321968.314</v>
      </c>
    </row>
    <row r="36" ht="15.75" customHeight="1">
      <c r="A36" s="35"/>
      <c r="B36" s="42" t="s">
        <v>185</v>
      </c>
      <c r="C36" s="43"/>
      <c r="D36" s="43"/>
      <c r="E36" s="43"/>
      <c r="F36" s="213">
        <f t="shared" ref="F36:O36" si="79">SUM(F32:F35)</f>
        <v>341995.2575</v>
      </c>
      <c r="G36" s="213">
        <f t="shared" si="79"/>
        <v>362001.3598</v>
      </c>
      <c r="H36" s="213">
        <f t="shared" si="79"/>
        <v>372861.4006</v>
      </c>
      <c r="I36" s="213">
        <f t="shared" si="79"/>
        <v>154398.594</v>
      </c>
      <c r="J36" s="213">
        <f t="shared" si="79"/>
        <v>165920.0113</v>
      </c>
      <c r="K36" s="213">
        <f t="shared" si="79"/>
        <v>177787.0711</v>
      </c>
      <c r="L36" s="213">
        <f t="shared" si="79"/>
        <v>190010.1427</v>
      </c>
      <c r="M36" s="213">
        <f t="shared" si="79"/>
        <v>202599.9064</v>
      </c>
      <c r="N36" s="213">
        <f t="shared" si="79"/>
        <v>215567.3631</v>
      </c>
      <c r="O36" s="241">
        <f t="shared" si="79"/>
        <v>3625052.381</v>
      </c>
      <c r="P36" s="35"/>
      <c r="Q36" s="42" t="s">
        <v>185</v>
      </c>
      <c r="R36" s="43"/>
      <c r="S36" s="43"/>
      <c r="T36" s="43"/>
      <c r="U36" s="213">
        <f t="shared" ref="U36:AD36" si="80">SUM(U32:U35)</f>
        <v>471437.2301</v>
      </c>
      <c r="V36" s="213">
        <f t="shared" si="80"/>
        <v>498548.7707</v>
      </c>
      <c r="W36" s="213">
        <f t="shared" si="80"/>
        <v>513505.2338</v>
      </c>
      <c r="X36" s="213">
        <f t="shared" si="80"/>
        <v>212341.8993</v>
      </c>
      <c r="Y36" s="213">
        <f t="shared" si="80"/>
        <v>228209.211</v>
      </c>
      <c r="Z36" s="213">
        <f t="shared" si="80"/>
        <v>244552.5421</v>
      </c>
      <c r="AA36" s="213">
        <f t="shared" si="80"/>
        <v>261386.1731</v>
      </c>
      <c r="AB36" s="213">
        <f t="shared" si="80"/>
        <v>278724.8131</v>
      </c>
      <c r="AC36" s="213">
        <f t="shared" si="80"/>
        <v>296583.6122</v>
      </c>
      <c r="AD36" s="241">
        <f t="shared" si="80"/>
        <v>5001239.904</v>
      </c>
      <c r="AE36" s="35"/>
      <c r="AF36" s="42" t="s">
        <v>185</v>
      </c>
      <c r="AG36" s="43"/>
      <c r="AH36" s="43"/>
      <c r="AI36" s="43"/>
      <c r="AJ36" s="213">
        <f t="shared" ref="AJ36:AS36" si="81">SUM(AJ32:AJ35)</f>
        <v>575306.9451</v>
      </c>
      <c r="AK36" s="213">
        <f t="shared" si="81"/>
        <v>609546.4972</v>
      </c>
      <c r="AL36" s="213">
        <f t="shared" si="81"/>
        <v>627832.8921</v>
      </c>
      <c r="AM36" s="213">
        <f t="shared" si="81"/>
        <v>260351.2281</v>
      </c>
      <c r="AN36" s="213">
        <f t="shared" si="81"/>
        <v>279751.2644</v>
      </c>
      <c r="AO36" s="213">
        <f t="shared" si="81"/>
        <v>299733.3019</v>
      </c>
      <c r="AP36" s="213">
        <f t="shared" si="81"/>
        <v>320314.8005</v>
      </c>
      <c r="AQ36" s="213">
        <f t="shared" si="81"/>
        <v>341513.744</v>
      </c>
      <c r="AR36" s="213">
        <f t="shared" si="81"/>
        <v>363348.6559</v>
      </c>
      <c r="AS36" s="241">
        <f t="shared" si="81"/>
        <v>6457697.383</v>
      </c>
      <c r="AT36" s="35"/>
      <c r="AU36" s="42" t="s">
        <v>185</v>
      </c>
      <c r="AV36" s="43"/>
      <c r="AW36" s="43"/>
      <c r="AX36" s="43"/>
      <c r="AY36" s="213">
        <f t="shared" ref="AY36:BH36" si="82">SUM(AY32:AY35)</f>
        <v>465657.6812</v>
      </c>
      <c r="AZ36" s="213">
        <f t="shared" si="82"/>
        <v>492075.3052</v>
      </c>
      <c r="BA36" s="213">
        <f t="shared" si="82"/>
        <v>506837.5644</v>
      </c>
      <c r="BB36" s="213">
        <f t="shared" si="82"/>
        <v>209355.1471</v>
      </c>
      <c r="BC36" s="213">
        <f t="shared" si="82"/>
        <v>225016.4279</v>
      </c>
      <c r="BD36" s="213">
        <f t="shared" si="82"/>
        <v>241147.547</v>
      </c>
      <c r="BE36" s="213">
        <f t="shared" si="82"/>
        <v>257762.5998</v>
      </c>
      <c r="BF36" s="213">
        <f t="shared" si="82"/>
        <v>274876.1041</v>
      </c>
      <c r="BG36" s="213">
        <f t="shared" si="82"/>
        <v>292503.0135</v>
      </c>
      <c r="BH36" s="241">
        <f t="shared" si="82"/>
        <v>5210448.127</v>
      </c>
    </row>
    <row r="37" ht="15.75" customHeight="1">
      <c r="A37" s="35"/>
      <c r="B37" s="46"/>
      <c r="C37" s="1"/>
      <c r="D37" s="1"/>
      <c r="E37" s="1"/>
      <c r="F37" s="50"/>
      <c r="G37" s="50"/>
      <c r="H37" s="50"/>
      <c r="I37" s="50"/>
      <c r="J37" s="50"/>
      <c r="K37" s="50"/>
      <c r="L37" s="50"/>
      <c r="M37" s="50"/>
      <c r="N37" s="50"/>
      <c r="O37" s="103"/>
      <c r="P37" s="35"/>
      <c r="Q37" s="46"/>
      <c r="R37" s="1"/>
      <c r="S37" s="1"/>
      <c r="T37" s="1"/>
      <c r="U37" s="50"/>
      <c r="V37" s="50"/>
      <c r="W37" s="50"/>
      <c r="X37" s="50"/>
      <c r="Y37" s="50"/>
      <c r="Z37" s="50"/>
      <c r="AA37" s="50"/>
      <c r="AB37" s="50"/>
      <c r="AC37" s="50"/>
      <c r="AD37" s="103"/>
      <c r="AE37" s="35"/>
      <c r="AF37" s="46"/>
      <c r="AG37" s="1"/>
      <c r="AH37" s="1"/>
      <c r="AI37" s="1"/>
      <c r="AJ37" s="50"/>
      <c r="AK37" s="50"/>
      <c r="AL37" s="50"/>
      <c r="AM37" s="50"/>
      <c r="AN37" s="50"/>
      <c r="AO37" s="50"/>
      <c r="AP37" s="50"/>
      <c r="AQ37" s="50"/>
      <c r="AR37" s="50"/>
      <c r="AS37" s="103"/>
      <c r="AT37" s="35"/>
      <c r="AU37" s="46"/>
      <c r="AV37" s="1"/>
      <c r="AW37" s="1"/>
      <c r="AX37" s="1"/>
      <c r="AY37" s="50"/>
      <c r="AZ37" s="50"/>
      <c r="BA37" s="50"/>
      <c r="BB37" s="50"/>
      <c r="BC37" s="50"/>
      <c r="BD37" s="50"/>
      <c r="BE37" s="50"/>
      <c r="BF37" s="50"/>
      <c r="BG37" s="50"/>
      <c r="BH37" s="103"/>
    </row>
    <row r="38" ht="15.75" customHeight="1">
      <c r="A38" s="35"/>
      <c r="B38" s="46"/>
      <c r="C38" s="1"/>
      <c r="D38" s="1"/>
      <c r="E38" s="1"/>
      <c r="F38" s="50"/>
      <c r="G38" s="50"/>
      <c r="H38" s="50"/>
      <c r="I38" s="50"/>
      <c r="J38" s="50"/>
      <c r="K38" s="50"/>
      <c r="L38" s="50"/>
      <c r="M38" s="50"/>
      <c r="N38" s="50"/>
      <c r="O38" s="103"/>
      <c r="P38" s="35"/>
      <c r="Q38" s="46"/>
      <c r="R38" s="1"/>
      <c r="S38" s="1"/>
      <c r="T38" s="1"/>
      <c r="U38" s="50"/>
      <c r="V38" s="50"/>
      <c r="W38" s="50"/>
      <c r="X38" s="50"/>
      <c r="Y38" s="50"/>
      <c r="Z38" s="50"/>
      <c r="AA38" s="50"/>
      <c r="AB38" s="50"/>
      <c r="AC38" s="50"/>
      <c r="AD38" s="103"/>
      <c r="AE38" s="35"/>
      <c r="AF38" s="46"/>
      <c r="AG38" s="1"/>
      <c r="AH38" s="1"/>
      <c r="AI38" s="1"/>
      <c r="AJ38" s="50"/>
      <c r="AK38" s="50"/>
      <c r="AL38" s="50"/>
      <c r="AM38" s="50"/>
      <c r="AN38" s="50"/>
      <c r="AO38" s="50"/>
      <c r="AP38" s="50"/>
      <c r="AQ38" s="50"/>
      <c r="AR38" s="50"/>
      <c r="AS38" s="103"/>
      <c r="AT38" s="35"/>
      <c r="AU38" s="46"/>
      <c r="AV38" s="1"/>
      <c r="AW38" s="1"/>
      <c r="AX38" s="1"/>
      <c r="AY38" s="50"/>
      <c r="AZ38" s="50"/>
      <c r="BA38" s="50"/>
      <c r="BB38" s="50"/>
      <c r="BC38" s="50"/>
      <c r="BD38" s="50"/>
      <c r="BE38" s="50"/>
      <c r="BF38" s="50"/>
      <c r="BG38" s="50"/>
      <c r="BH38" s="103"/>
    </row>
    <row r="39" ht="15.75" customHeight="1">
      <c r="A39" s="35"/>
      <c r="B39" s="235" t="s">
        <v>147</v>
      </c>
      <c r="C39" s="20"/>
      <c r="D39" s="20"/>
      <c r="E39" s="20"/>
      <c r="F39" s="211"/>
      <c r="G39" s="211"/>
      <c r="H39" s="211"/>
      <c r="I39" s="211"/>
      <c r="J39" s="211"/>
      <c r="K39" s="211"/>
      <c r="L39" s="211"/>
      <c r="M39" s="211"/>
      <c r="N39" s="211"/>
      <c r="O39" s="236"/>
      <c r="P39" s="35"/>
      <c r="Q39" s="235" t="s">
        <v>147</v>
      </c>
      <c r="R39" s="20"/>
      <c r="S39" s="20"/>
      <c r="T39" s="20"/>
      <c r="U39" s="211"/>
      <c r="V39" s="211"/>
      <c r="W39" s="211"/>
      <c r="X39" s="211"/>
      <c r="Y39" s="211"/>
      <c r="Z39" s="211"/>
      <c r="AA39" s="211"/>
      <c r="AB39" s="211"/>
      <c r="AC39" s="211"/>
      <c r="AD39" s="236"/>
      <c r="AE39" s="35"/>
      <c r="AF39" s="235" t="s">
        <v>147</v>
      </c>
      <c r="AG39" s="20"/>
      <c r="AH39" s="20"/>
      <c r="AI39" s="20"/>
      <c r="AJ39" s="211"/>
      <c r="AK39" s="211"/>
      <c r="AL39" s="211"/>
      <c r="AM39" s="211"/>
      <c r="AN39" s="211"/>
      <c r="AO39" s="211"/>
      <c r="AP39" s="211"/>
      <c r="AQ39" s="211"/>
      <c r="AR39" s="211"/>
      <c r="AS39" s="236"/>
      <c r="AT39" s="35"/>
      <c r="AU39" s="235" t="s">
        <v>147</v>
      </c>
      <c r="AV39" s="20"/>
      <c r="AW39" s="20"/>
      <c r="AX39" s="20"/>
      <c r="AY39" s="211"/>
      <c r="AZ39" s="211"/>
      <c r="BA39" s="211"/>
      <c r="BB39" s="211"/>
      <c r="BC39" s="211"/>
      <c r="BD39" s="211"/>
      <c r="BE39" s="211"/>
      <c r="BF39" s="211"/>
      <c r="BG39" s="211"/>
      <c r="BH39" s="236"/>
    </row>
    <row r="40" ht="15.75" customHeight="1">
      <c r="A40" s="35"/>
      <c r="B40" s="46" t="s">
        <v>186</v>
      </c>
      <c r="C40" s="1"/>
      <c r="D40" s="1"/>
      <c r="E40" s="50">
        <f t="shared" ref="E40:O40" si="83">E9</f>
        <v>1673496.794</v>
      </c>
      <c r="F40" s="50">
        <f t="shared" si="83"/>
        <v>0</v>
      </c>
      <c r="G40" s="50">
        <f t="shared" si="83"/>
        <v>0</v>
      </c>
      <c r="H40" s="50">
        <f t="shared" si="83"/>
        <v>0</v>
      </c>
      <c r="I40" s="50">
        <f t="shared" si="83"/>
        <v>0</v>
      </c>
      <c r="J40" s="50">
        <f t="shared" si="83"/>
        <v>0</v>
      </c>
      <c r="K40" s="50">
        <f t="shared" si="83"/>
        <v>0</v>
      </c>
      <c r="L40" s="50">
        <f t="shared" si="83"/>
        <v>0</v>
      </c>
      <c r="M40" s="50">
        <f t="shared" si="83"/>
        <v>0</v>
      </c>
      <c r="N40" s="50">
        <f t="shared" si="83"/>
        <v>0</v>
      </c>
      <c r="O40" s="103">
        <f t="shared" si="83"/>
        <v>0</v>
      </c>
      <c r="P40" s="35"/>
      <c r="Q40" s="46" t="s">
        <v>186</v>
      </c>
      <c r="R40" s="1"/>
      <c r="S40" s="1"/>
      <c r="T40" s="50">
        <f t="shared" ref="T40:AD40" si="84">T9</f>
        <v>2306899.513</v>
      </c>
      <c r="U40" s="50">
        <f t="shared" si="84"/>
        <v>0</v>
      </c>
      <c r="V40" s="50">
        <f t="shared" si="84"/>
        <v>0</v>
      </c>
      <c r="W40" s="50">
        <f t="shared" si="84"/>
        <v>0</v>
      </c>
      <c r="X40" s="50">
        <f t="shared" si="84"/>
        <v>0</v>
      </c>
      <c r="Y40" s="50">
        <f t="shared" si="84"/>
        <v>0</v>
      </c>
      <c r="Z40" s="50">
        <f t="shared" si="84"/>
        <v>0</v>
      </c>
      <c r="AA40" s="50">
        <f t="shared" si="84"/>
        <v>0</v>
      </c>
      <c r="AB40" s="50">
        <f t="shared" si="84"/>
        <v>0</v>
      </c>
      <c r="AC40" s="50">
        <f t="shared" si="84"/>
        <v>0</v>
      </c>
      <c r="AD40" s="103">
        <f t="shared" si="84"/>
        <v>0</v>
      </c>
      <c r="AE40" s="35"/>
      <c r="AF40" s="46" t="s">
        <v>186</v>
      </c>
      <c r="AG40" s="1"/>
      <c r="AH40" s="1"/>
      <c r="AI40" s="50">
        <f t="shared" ref="AI40:AS40" si="85">AI9</f>
        <v>2815168.651</v>
      </c>
      <c r="AJ40" s="50">
        <f t="shared" si="85"/>
        <v>0</v>
      </c>
      <c r="AK40" s="50">
        <f t="shared" si="85"/>
        <v>0</v>
      </c>
      <c r="AL40" s="50">
        <f t="shared" si="85"/>
        <v>0</v>
      </c>
      <c r="AM40" s="50">
        <f t="shared" si="85"/>
        <v>0</v>
      </c>
      <c r="AN40" s="50">
        <f t="shared" si="85"/>
        <v>0</v>
      </c>
      <c r="AO40" s="50">
        <f t="shared" si="85"/>
        <v>0</v>
      </c>
      <c r="AP40" s="50">
        <f t="shared" si="85"/>
        <v>0</v>
      </c>
      <c r="AQ40" s="50">
        <f t="shared" si="85"/>
        <v>0</v>
      </c>
      <c r="AR40" s="50">
        <f t="shared" si="85"/>
        <v>0</v>
      </c>
      <c r="AS40" s="103">
        <f t="shared" si="85"/>
        <v>0</v>
      </c>
      <c r="AT40" s="35"/>
      <c r="AU40" s="46" t="s">
        <v>186</v>
      </c>
      <c r="AV40" s="1"/>
      <c r="AW40" s="1"/>
      <c r="AX40" s="50">
        <f t="shared" ref="AX40:BH40" si="86">AX9</f>
        <v>2278618.253</v>
      </c>
      <c r="AY40" s="50">
        <f t="shared" si="86"/>
        <v>0</v>
      </c>
      <c r="AZ40" s="50">
        <f t="shared" si="86"/>
        <v>0</v>
      </c>
      <c r="BA40" s="50">
        <f t="shared" si="86"/>
        <v>0</v>
      </c>
      <c r="BB40" s="50">
        <f t="shared" si="86"/>
        <v>0</v>
      </c>
      <c r="BC40" s="50">
        <f t="shared" si="86"/>
        <v>0</v>
      </c>
      <c r="BD40" s="50">
        <f t="shared" si="86"/>
        <v>0</v>
      </c>
      <c r="BE40" s="50">
        <f t="shared" si="86"/>
        <v>0</v>
      </c>
      <c r="BF40" s="50">
        <f t="shared" si="86"/>
        <v>0</v>
      </c>
      <c r="BG40" s="50">
        <f t="shared" si="86"/>
        <v>0</v>
      </c>
      <c r="BH40" s="103">
        <f t="shared" si="86"/>
        <v>0</v>
      </c>
    </row>
    <row r="41" ht="15.75" customHeight="1">
      <c r="A41" s="35"/>
      <c r="B41" s="46" t="s">
        <v>187</v>
      </c>
      <c r="C41" s="1"/>
      <c r="D41" s="1"/>
      <c r="E41" s="1"/>
      <c r="F41" s="50">
        <f t="shared" ref="F41:O41" si="87">E44</f>
        <v>1673496.794</v>
      </c>
      <c r="G41" s="50">
        <f t="shared" si="87"/>
        <v>1498851.215</v>
      </c>
      <c r="H41" s="50">
        <f t="shared" si="87"/>
        <v>1286734.977</v>
      </c>
      <c r="I41" s="50">
        <f t="shared" si="87"/>
        <v>1042547.074</v>
      </c>
      <c r="J41" s="50">
        <f t="shared" si="87"/>
        <v>992403.1876</v>
      </c>
      <c r="K41" s="50">
        <f t="shared" si="87"/>
        <v>925723.4951</v>
      </c>
      <c r="L41" s="50">
        <f t="shared" si="87"/>
        <v>840508.7735</v>
      </c>
      <c r="M41" s="50">
        <f t="shared" si="87"/>
        <v>734549.5081</v>
      </c>
      <c r="N41" s="50">
        <f t="shared" si="87"/>
        <v>605404.5526</v>
      </c>
      <c r="O41" s="103">
        <f t="shared" si="87"/>
        <v>450377.6447</v>
      </c>
      <c r="P41" s="35"/>
      <c r="Q41" s="46" t="s">
        <v>187</v>
      </c>
      <c r="R41" s="1"/>
      <c r="S41" s="1"/>
      <c r="T41" s="1"/>
      <c r="U41" s="50">
        <f t="shared" ref="U41:AD41" si="88">T44</f>
        <v>2306899.513</v>
      </c>
      <c r="V41" s="50">
        <f t="shared" si="88"/>
        <v>2066152.234</v>
      </c>
      <c r="W41" s="50">
        <f t="shared" si="88"/>
        <v>1774218.686</v>
      </c>
      <c r="X41" s="50">
        <f t="shared" si="88"/>
        <v>1438135.321</v>
      </c>
      <c r="Y41" s="50">
        <f t="shared" si="88"/>
        <v>1369606.954</v>
      </c>
      <c r="Z41" s="50">
        <f t="shared" si="88"/>
        <v>1278358.438</v>
      </c>
      <c r="AA41" s="50">
        <f t="shared" si="88"/>
        <v>1161641.74</v>
      </c>
      <c r="AB41" s="50">
        <f t="shared" si="88"/>
        <v>1016419.741</v>
      </c>
      <c r="AC41" s="50">
        <f t="shared" si="88"/>
        <v>839336.902</v>
      </c>
      <c r="AD41" s="103">
        <f t="shared" si="88"/>
        <v>626686.9801</v>
      </c>
      <c r="AE41" s="35"/>
      <c r="AF41" s="46" t="s">
        <v>187</v>
      </c>
      <c r="AG41" s="1"/>
      <c r="AH41" s="1"/>
      <c r="AI41" s="1"/>
      <c r="AJ41" s="50">
        <f t="shared" ref="AJ41:AS41" si="89">AI44</f>
        <v>2815168.651</v>
      </c>
      <c r="AK41" s="50">
        <f t="shared" si="89"/>
        <v>2521378.572</v>
      </c>
      <c r="AL41" s="50">
        <f t="shared" si="89"/>
        <v>2163969.931</v>
      </c>
      <c r="AM41" s="50">
        <f t="shared" si="89"/>
        <v>1752534.033</v>
      </c>
      <c r="AN41" s="50">
        <f t="shared" si="89"/>
        <v>1667436.208</v>
      </c>
      <c r="AO41" s="50">
        <f t="shared" si="89"/>
        <v>1554428.564</v>
      </c>
      <c r="AP41" s="50">
        <f t="shared" si="89"/>
        <v>1410138.119</v>
      </c>
      <c r="AQ41" s="50">
        <f t="shared" si="89"/>
        <v>1230837.13</v>
      </c>
      <c r="AR41" s="50">
        <f t="shared" si="89"/>
        <v>1012407.099</v>
      </c>
      <c r="AS41" s="103">
        <f t="shared" si="89"/>
        <v>750299.153</v>
      </c>
      <c r="AT41" s="35"/>
      <c r="AU41" s="46" t="s">
        <v>187</v>
      </c>
      <c r="AV41" s="1"/>
      <c r="AW41" s="1"/>
      <c r="AX41" s="1"/>
      <c r="AY41" s="50">
        <f t="shared" ref="AY41:BH41" si="90">AX44</f>
        <v>2278618.253</v>
      </c>
      <c r="AZ41" s="50">
        <f t="shared" si="90"/>
        <v>2040822.398</v>
      </c>
      <c r="BA41" s="50">
        <f t="shared" si="90"/>
        <v>1752829.332</v>
      </c>
      <c r="BB41" s="50">
        <f t="shared" si="90"/>
        <v>1421274.701</v>
      </c>
      <c r="BC41" s="50">
        <f t="shared" si="90"/>
        <v>1354047.024</v>
      </c>
      <c r="BD41" s="50">
        <f t="shared" si="90"/>
        <v>1264435.298</v>
      </c>
      <c r="BE41" s="50">
        <f t="shared" si="90"/>
        <v>1149731.281</v>
      </c>
      <c r="BF41" s="50">
        <f t="shared" si="90"/>
        <v>1006941.809</v>
      </c>
      <c r="BG41" s="50">
        <f t="shared" si="90"/>
        <v>832759.8863</v>
      </c>
      <c r="BH41" s="103">
        <f t="shared" si="90"/>
        <v>623532.8614</v>
      </c>
    </row>
    <row r="42" ht="15.75" customHeight="1">
      <c r="A42" s="35"/>
      <c r="B42" s="46" t="s">
        <v>188</v>
      </c>
      <c r="C42" s="54">
        <f>Assumptions!E73</f>
        <v>0.1</v>
      </c>
      <c r="D42" s="1"/>
      <c r="E42" s="1"/>
      <c r="F42" s="50">
        <f t="shared" ref="F42:O42" si="91">F41*$C42</f>
        <v>167349.6794</v>
      </c>
      <c r="G42" s="50">
        <f t="shared" si="91"/>
        <v>149885.1215</v>
      </c>
      <c r="H42" s="50">
        <f t="shared" si="91"/>
        <v>128673.4977</v>
      </c>
      <c r="I42" s="50">
        <f t="shared" si="91"/>
        <v>104254.7074</v>
      </c>
      <c r="J42" s="50">
        <f t="shared" si="91"/>
        <v>99240.31876</v>
      </c>
      <c r="K42" s="50">
        <f t="shared" si="91"/>
        <v>92572.34951</v>
      </c>
      <c r="L42" s="50">
        <f t="shared" si="91"/>
        <v>84050.87735</v>
      </c>
      <c r="M42" s="50">
        <f t="shared" si="91"/>
        <v>73454.95081</v>
      </c>
      <c r="N42" s="50">
        <f t="shared" si="91"/>
        <v>60540.45526</v>
      </c>
      <c r="O42" s="103">
        <f t="shared" si="91"/>
        <v>45037.76447</v>
      </c>
      <c r="P42" s="35"/>
      <c r="Q42" s="46" t="s">
        <v>188</v>
      </c>
      <c r="R42" s="54">
        <f>Assumptions!M73</f>
        <v>0.1</v>
      </c>
      <c r="S42" s="1"/>
      <c r="T42" s="1"/>
      <c r="U42" s="50">
        <f t="shared" ref="U42:AD42" si="92">U41*$R42</f>
        <v>230689.9513</v>
      </c>
      <c r="V42" s="50">
        <f t="shared" si="92"/>
        <v>206615.2234</v>
      </c>
      <c r="W42" s="50">
        <f t="shared" si="92"/>
        <v>177421.8686</v>
      </c>
      <c r="X42" s="50">
        <f t="shared" si="92"/>
        <v>143813.5321</v>
      </c>
      <c r="Y42" s="50">
        <f t="shared" si="92"/>
        <v>136960.6954</v>
      </c>
      <c r="Z42" s="50">
        <f t="shared" si="92"/>
        <v>127835.8438</v>
      </c>
      <c r="AA42" s="50">
        <f t="shared" si="92"/>
        <v>116164.174</v>
      </c>
      <c r="AB42" s="50">
        <f t="shared" si="92"/>
        <v>101641.9741</v>
      </c>
      <c r="AC42" s="50">
        <f t="shared" si="92"/>
        <v>83933.6902</v>
      </c>
      <c r="AD42" s="103">
        <f t="shared" si="92"/>
        <v>62668.69801</v>
      </c>
      <c r="AE42" s="35"/>
      <c r="AF42" s="46" t="s">
        <v>188</v>
      </c>
      <c r="AG42" s="54">
        <f>Assumptions!U73</f>
        <v>0.1</v>
      </c>
      <c r="AH42" s="1"/>
      <c r="AI42" s="1"/>
      <c r="AJ42" s="50">
        <f t="shared" ref="AJ42:AS42" si="93">AJ41*$AG42</f>
        <v>281516.8651</v>
      </c>
      <c r="AK42" s="50">
        <f t="shared" si="93"/>
        <v>252137.8572</v>
      </c>
      <c r="AL42" s="50">
        <f t="shared" si="93"/>
        <v>216396.9931</v>
      </c>
      <c r="AM42" s="50">
        <f t="shared" si="93"/>
        <v>175253.4033</v>
      </c>
      <c r="AN42" s="50">
        <f t="shared" si="93"/>
        <v>166743.6208</v>
      </c>
      <c r="AO42" s="50">
        <f t="shared" si="93"/>
        <v>155442.8564</v>
      </c>
      <c r="AP42" s="50">
        <f t="shared" si="93"/>
        <v>141013.8119</v>
      </c>
      <c r="AQ42" s="50">
        <f t="shared" si="93"/>
        <v>123083.713</v>
      </c>
      <c r="AR42" s="50">
        <f t="shared" si="93"/>
        <v>101240.7099</v>
      </c>
      <c r="AS42" s="103">
        <f t="shared" si="93"/>
        <v>75029.9153</v>
      </c>
      <c r="AT42" s="35"/>
      <c r="AU42" s="46" t="s">
        <v>188</v>
      </c>
      <c r="AV42" s="54">
        <f>Assumptions!AC73</f>
        <v>0.1</v>
      </c>
      <c r="AW42" s="1"/>
      <c r="AX42" s="1"/>
      <c r="AY42" s="50">
        <f t="shared" ref="AY42:BH42" si="94">AY41*$AV42</f>
        <v>227861.8253</v>
      </c>
      <c r="AZ42" s="50">
        <f t="shared" si="94"/>
        <v>204082.2398</v>
      </c>
      <c r="BA42" s="50">
        <f t="shared" si="94"/>
        <v>175282.9332</v>
      </c>
      <c r="BB42" s="50">
        <f t="shared" si="94"/>
        <v>142127.4701</v>
      </c>
      <c r="BC42" s="50">
        <f t="shared" si="94"/>
        <v>135404.7024</v>
      </c>
      <c r="BD42" s="50">
        <f t="shared" si="94"/>
        <v>126443.5298</v>
      </c>
      <c r="BE42" s="50">
        <f t="shared" si="94"/>
        <v>114973.1281</v>
      </c>
      <c r="BF42" s="50">
        <f t="shared" si="94"/>
        <v>100694.1809</v>
      </c>
      <c r="BG42" s="50">
        <f t="shared" si="94"/>
        <v>83275.98863</v>
      </c>
      <c r="BH42" s="103">
        <f t="shared" si="94"/>
        <v>62353.28614</v>
      </c>
    </row>
    <row r="43" ht="15.75" customHeight="1">
      <c r="A43" s="35"/>
      <c r="B43" s="46" t="s">
        <v>189</v>
      </c>
      <c r="C43" s="1"/>
      <c r="D43" s="1"/>
      <c r="E43" s="1"/>
      <c r="F43" s="50">
        <f t="shared" ref="F43:O43" si="95">-F32</f>
        <v>-341995.2575</v>
      </c>
      <c r="G43" s="50">
        <f t="shared" si="95"/>
        <v>-362001.3598</v>
      </c>
      <c r="H43" s="50">
        <f t="shared" si="95"/>
        <v>-372861.4006</v>
      </c>
      <c r="I43" s="50">
        <f t="shared" si="95"/>
        <v>-154398.594</v>
      </c>
      <c r="J43" s="50">
        <f t="shared" si="95"/>
        <v>-165920.0113</v>
      </c>
      <c r="K43" s="50">
        <f t="shared" si="95"/>
        <v>-177787.0711</v>
      </c>
      <c r="L43" s="50">
        <f t="shared" si="95"/>
        <v>-190010.1427</v>
      </c>
      <c r="M43" s="50">
        <f t="shared" si="95"/>
        <v>-202599.9064</v>
      </c>
      <c r="N43" s="50">
        <f t="shared" si="95"/>
        <v>-215567.3631</v>
      </c>
      <c r="O43" s="103">
        <f t="shared" si="95"/>
        <v>-495415.4092</v>
      </c>
      <c r="P43" s="35"/>
      <c r="Q43" s="46" t="s">
        <v>189</v>
      </c>
      <c r="R43" s="1"/>
      <c r="S43" s="1"/>
      <c r="T43" s="1"/>
      <c r="U43" s="50">
        <f t="shared" ref="U43:AD43" si="96">-U32</f>
        <v>-471437.2301</v>
      </c>
      <c r="V43" s="50">
        <f t="shared" si="96"/>
        <v>-498548.7707</v>
      </c>
      <c r="W43" s="50">
        <f t="shared" si="96"/>
        <v>-513505.2338</v>
      </c>
      <c r="X43" s="50">
        <f t="shared" si="96"/>
        <v>-212341.8993</v>
      </c>
      <c r="Y43" s="50">
        <f t="shared" si="96"/>
        <v>-228209.211</v>
      </c>
      <c r="Z43" s="50">
        <f t="shared" si="96"/>
        <v>-244552.5421</v>
      </c>
      <c r="AA43" s="50">
        <f t="shared" si="96"/>
        <v>-261386.1731</v>
      </c>
      <c r="AB43" s="50">
        <f t="shared" si="96"/>
        <v>-278724.8131</v>
      </c>
      <c r="AC43" s="50">
        <f t="shared" si="96"/>
        <v>-296583.6122</v>
      </c>
      <c r="AD43" s="103">
        <f t="shared" si="96"/>
        <v>-689355.6781</v>
      </c>
      <c r="AE43" s="35"/>
      <c r="AF43" s="46" t="s">
        <v>189</v>
      </c>
      <c r="AG43" s="1"/>
      <c r="AH43" s="1"/>
      <c r="AI43" s="1"/>
      <c r="AJ43" s="50">
        <f t="shared" ref="AJ43:AS43" si="97">-AJ32</f>
        <v>-575306.9451</v>
      </c>
      <c r="AK43" s="50">
        <f t="shared" si="97"/>
        <v>-609546.4972</v>
      </c>
      <c r="AL43" s="50">
        <f t="shared" si="97"/>
        <v>-627832.8921</v>
      </c>
      <c r="AM43" s="50">
        <f t="shared" si="97"/>
        <v>-260351.2281</v>
      </c>
      <c r="AN43" s="50">
        <f t="shared" si="97"/>
        <v>-279751.2644</v>
      </c>
      <c r="AO43" s="50">
        <f t="shared" si="97"/>
        <v>-299733.3019</v>
      </c>
      <c r="AP43" s="50">
        <f t="shared" si="97"/>
        <v>-320314.8005</v>
      </c>
      <c r="AQ43" s="50">
        <f t="shared" si="97"/>
        <v>-341513.744</v>
      </c>
      <c r="AR43" s="50">
        <f t="shared" si="97"/>
        <v>-363348.6559</v>
      </c>
      <c r="AS43" s="103">
        <f t="shared" si="97"/>
        <v>-825329.0683</v>
      </c>
      <c r="AT43" s="35"/>
      <c r="AU43" s="46" t="s">
        <v>189</v>
      </c>
      <c r="AV43" s="1"/>
      <c r="AW43" s="1"/>
      <c r="AX43" s="1"/>
      <c r="AY43" s="50">
        <f t="shared" ref="AY43:BH43" si="98">-AY32</f>
        <v>-465657.6812</v>
      </c>
      <c r="AZ43" s="50">
        <f t="shared" si="98"/>
        <v>-492075.3052</v>
      </c>
      <c r="BA43" s="50">
        <f t="shared" si="98"/>
        <v>-506837.5644</v>
      </c>
      <c r="BB43" s="50">
        <f t="shared" si="98"/>
        <v>-209355.1471</v>
      </c>
      <c r="BC43" s="50">
        <f t="shared" si="98"/>
        <v>-225016.4279</v>
      </c>
      <c r="BD43" s="50">
        <f t="shared" si="98"/>
        <v>-241147.547</v>
      </c>
      <c r="BE43" s="50">
        <f t="shared" si="98"/>
        <v>-257762.5998</v>
      </c>
      <c r="BF43" s="50">
        <f t="shared" si="98"/>
        <v>-274876.1041</v>
      </c>
      <c r="BG43" s="50">
        <f t="shared" si="98"/>
        <v>-292503.0135</v>
      </c>
      <c r="BH43" s="103">
        <f t="shared" si="98"/>
        <v>-685886.1476</v>
      </c>
    </row>
    <row r="44" ht="15.75" customHeight="1">
      <c r="A44" s="35"/>
      <c r="B44" s="100" t="s">
        <v>190</v>
      </c>
      <c r="C44" s="20"/>
      <c r="D44" s="20"/>
      <c r="E44" s="211">
        <f t="shared" ref="E44:O44" si="99">SUM(E40:E43)</f>
        <v>1673496.794</v>
      </c>
      <c r="F44" s="211">
        <f t="shared" si="99"/>
        <v>1498851.215</v>
      </c>
      <c r="G44" s="211">
        <f t="shared" si="99"/>
        <v>1286734.977</v>
      </c>
      <c r="H44" s="211">
        <f t="shared" si="99"/>
        <v>1042547.074</v>
      </c>
      <c r="I44" s="211">
        <f t="shared" si="99"/>
        <v>992403.1876</v>
      </c>
      <c r="J44" s="211">
        <f t="shared" si="99"/>
        <v>925723.4951</v>
      </c>
      <c r="K44" s="211">
        <f t="shared" si="99"/>
        <v>840508.7735</v>
      </c>
      <c r="L44" s="211">
        <f t="shared" si="99"/>
        <v>734549.5081</v>
      </c>
      <c r="M44" s="211">
        <f t="shared" si="99"/>
        <v>605404.5526</v>
      </c>
      <c r="N44" s="211">
        <f t="shared" si="99"/>
        <v>450377.6447</v>
      </c>
      <c r="O44" s="236">
        <f t="shared" si="99"/>
        <v>0</v>
      </c>
      <c r="P44" s="35"/>
      <c r="Q44" s="100" t="s">
        <v>190</v>
      </c>
      <c r="R44" s="20"/>
      <c r="S44" s="20"/>
      <c r="T44" s="211">
        <f t="shared" ref="T44:AD44" si="100">SUM(T40:T43)</f>
        <v>2306899.513</v>
      </c>
      <c r="U44" s="211">
        <f t="shared" si="100"/>
        <v>2066152.234</v>
      </c>
      <c r="V44" s="211">
        <f t="shared" si="100"/>
        <v>1774218.686</v>
      </c>
      <c r="W44" s="211">
        <f t="shared" si="100"/>
        <v>1438135.321</v>
      </c>
      <c r="X44" s="211">
        <f t="shared" si="100"/>
        <v>1369606.954</v>
      </c>
      <c r="Y44" s="211">
        <f t="shared" si="100"/>
        <v>1278358.438</v>
      </c>
      <c r="Z44" s="211">
        <f t="shared" si="100"/>
        <v>1161641.74</v>
      </c>
      <c r="AA44" s="211">
        <f t="shared" si="100"/>
        <v>1016419.741</v>
      </c>
      <c r="AB44" s="211">
        <f t="shared" si="100"/>
        <v>839336.902</v>
      </c>
      <c r="AC44" s="211">
        <f t="shared" si="100"/>
        <v>626686.9801</v>
      </c>
      <c r="AD44" s="236">
        <f t="shared" si="100"/>
        <v>0</v>
      </c>
      <c r="AE44" s="35"/>
      <c r="AF44" s="100" t="s">
        <v>190</v>
      </c>
      <c r="AG44" s="20"/>
      <c r="AH44" s="20"/>
      <c r="AI44" s="211">
        <f t="shared" ref="AI44:AS44" si="101">SUM(AI40:AI43)</f>
        <v>2815168.651</v>
      </c>
      <c r="AJ44" s="211">
        <f t="shared" si="101"/>
        <v>2521378.572</v>
      </c>
      <c r="AK44" s="211">
        <f t="shared" si="101"/>
        <v>2163969.931</v>
      </c>
      <c r="AL44" s="211">
        <f t="shared" si="101"/>
        <v>1752534.033</v>
      </c>
      <c r="AM44" s="211">
        <f t="shared" si="101"/>
        <v>1667436.208</v>
      </c>
      <c r="AN44" s="211">
        <f t="shared" si="101"/>
        <v>1554428.564</v>
      </c>
      <c r="AO44" s="211">
        <f t="shared" si="101"/>
        <v>1410138.119</v>
      </c>
      <c r="AP44" s="211">
        <f t="shared" si="101"/>
        <v>1230837.13</v>
      </c>
      <c r="AQ44" s="211">
        <f t="shared" si="101"/>
        <v>1012407.099</v>
      </c>
      <c r="AR44" s="211">
        <f t="shared" si="101"/>
        <v>750299.153</v>
      </c>
      <c r="AS44" s="236">
        <f t="shared" si="101"/>
        <v>0</v>
      </c>
      <c r="AT44" s="35"/>
      <c r="AU44" s="100" t="s">
        <v>190</v>
      </c>
      <c r="AV44" s="20"/>
      <c r="AW44" s="20"/>
      <c r="AX44" s="211">
        <f t="shared" ref="AX44:BH44" si="102">SUM(AX40:AX43)</f>
        <v>2278618.253</v>
      </c>
      <c r="AY44" s="211">
        <f t="shared" si="102"/>
        <v>2040822.398</v>
      </c>
      <c r="AZ44" s="211">
        <f t="shared" si="102"/>
        <v>1752829.332</v>
      </c>
      <c r="BA44" s="211">
        <f t="shared" si="102"/>
        <v>1421274.701</v>
      </c>
      <c r="BB44" s="211">
        <f t="shared" si="102"/>
        <v>1354047.024</v>
      </c>
      <c r="BC44" s="211">
        <f t="shared" si="102"/>
        <v>1264435.298</v>
      </c>
      <c r="BD44" s="211">
        <f t="shared" si="102"/>
        <v>1149731.281</v>
      </c>
      <c r="BE44" s="211">
        <f t="shared" si="102"/>
        <v>1006941.809</v>
      </c>
      <c r="BF44" s="211">
        <f t="shared" si="102"/>
        <v>832759.8863</v>
      </c>
      <c r="BG44" s="211">
        <f t="shared" si="102"/>
        <v>623532.8614</v>
      </c>
      <c r="BH44" s="236">
        <f t="shared" si="102"/>
        <v>0</v>
      </c>
    </row>
    <row r="45" ht="15.75" customHeight="1">
      <c r="A45" s="35"/>
      <c r="B45" s="46"/>
      <c r="C45" s="1"/>
      <c r="D45" s="1"/>
      <c r="E45" s="1"/>
      <c r="F45" s="50"/>
      <c r="G45" s="50"/>
      <c r="H45" s="50"/>
      <c r="I45" s="50"/>
      <c r="J45" s="50"/>
      <c r="K45" s="50"/>
      <c r="L45" s="50"/>
      <c r="M45" s="50"/>
      <c r="N45" s="50"/>
      <c r="O45" s="103"/>
      <c r="P45" s="35"/>
      <c r="Q45" s="46"/>
      <c r="R45" s="1"/>
      <c r="S45" s="1"/>
      <c r="T45" s="1"/>
      <c r="U45" s="50"/>
      <c r="V45" s="50"/>
      <c r="W45" s="50"/>
      <c r="X45" s="50"/>
      <c r="Y45" s="50"/>
      <c r="Z45" s="50"/>
      <c r="AA45" s="50"/>
      <c r="AB45" s="50"/>
      <c r="AC45" s="50"/>
      <c r="AD45" s="103"/>
      <c r="AE45" s="35"/>
      <c r="AF45" s="46"/>
      <c r="AG45" s="1"/>
      <c r="AH45" s="1"/>
      <c r="AI45" s="1"/>
      <c r="AJ45" s="50"/>
      <c r="AK45" s="50"/>
      <c r="AL45" s="50"/>
      <c r="AM45" s="50"/>
      <c r="AN45" s="50"/>
      <c r="AO45" s="50"/>
      <c r="AP45" s="50"/>
      <c r="AQ45" s="50"/>
      <c r="AR45" s="50"/>
      <c r="AS45" s="103"/>
      <c r="AT45" s="35"/>
      <c r="AU45" s="46"/>
      <c r="AV45" s="1"/>
      <c r="AW45" s="1"/>
      <c r="AX45" s="1"/>
      <c r="AY45" s="50"/>
      <c r="AZ45" s="50"/>
      <c r="BA45" s="50"/>
      <c r="BB45" s="50"/>
      <c r="BC45" s="50"/>
      <c r="BD45" s="50"/>
      <c r="BE45" s="50"/>
      <c r="BF45" s="50"/>
      <c r="BG45" s="50"/>
      <c r="BH45" s="103"/>
    </row>
    <row r="46" ht="15.75" customHeight="1">
      <c r="A46" s="35"/>
      <c r="B46" s="235" t="str">
        <f>B33</f>
        <v>1st hurdle</v>
      </c>
      <c r="C46" s="20"/>
      <c r="D46" s="20"/>
      <c r="E46" s="20"/>
      <c r="F46" s="211"/>
      <c r="G46" s="211"/>
      <c r="H46" s="211"/>
      <c r="I46" s="211"/>
      <c r="J46" s="211"/>
      <c r="K46" s="211"/>
      <c r="L46" s="211"/>
      <c r="M46" s="211"/>
      <c r="N46" s="211"/>
      <c r="O46" s="236"/>
      <c r="P46" s="35"/>
      <c r="Q46" s="235" t="str">
        <f>B46</f>
        <v>1st hurdle</v>
      </c>
      <c r="R46" s="20"/>
      <c r="S46" s="20"/>
      <c r="T46" s="20"/>
      <c r="U46" s="211"/>
      <c r="V46" s="211"/>
      <c r="W46" s="211"/>
      <c r="X46" s="211"/>
      <c r="Y46" s="211"/>
      <c r="Z46" s="211"/>
      <c r="AA46" s="211"/>
      <c r="AB46" s="211"/>
      <c r="AC46" s="211"/>
      <c r="AD46" s="236"/>
      <c r="AE46" s="35"/>
      <c r="AF46" s="235" t="str">
        <f>AF33</f>
        <v>1st hurdle</v>
      </c>
      <c r="AG46" s="20"/>
      <c r="AH46" s="20"/>
      <c r="AI46" s="20"/>
      <c r="AJ46" s="211"/>
      <c r="AK46" s="211"/>
      <c r="AL46" s="211"/>
      <c r="AM46" s="211"/>
      <c r="AN46" s="211"/>
      <c r="AO46" s="211"/>
      <c r="AP46" s="211"/>
      <c r="AQ46" s="211"/>
      <c r="AR46" s="211"/>
      <c r="AS46" s="236"/>
      <c r="AT46" s="35"/>
      <c r="AU46" s="235" t="str">
        <f>AU33</f>
        <v>1st hurdle</v>
      </c>
      <c r="AV46" s="20"/>
      <c r="AW46" s="20"/>
      <c r="AX46" s="20"/>
      <c r="AY46" s="211"/>
      <c r="AZ46" s="211"/>
      <c r="BA46" s="211"/>
      <c r="BB46" s="211"/>
      <c r="BC46" s="211"/>
      <c r="BD46" s="211"/>
      <c r="BE46" s="211"/>
      <c r="BF46" s="211"/>
      <c r="BG46" s="211"/>
      <c r="BH46" s="236"/>
    </row>
    <row r="47" ht="15.75" customHeight="1">
      <c r="A47" s="35"/>
      <c r="B47" s="46" t="str">
        <f t="shared" ref="B47:B51" si="107">B40</f>
        <v>Funding</v>
      </c>
      <c r="C47" s="1"/>
      <c r="D47" s="1"/>
      <c r="E47" s="50">
        <f t="shared" ref="E47:O47" si="103">E9</f>
        <v>1673496.794</v>
      </c>
      <c r="F47" s="50">
        <f t="shared" si="103"/>
        <v>0</v>
      </c>
      <c r="G47" s="50">
        <f t="shared" si="103"/>
        <v>0</v>
      </c>
      <c r="H47" s="50">
        <f t="shared" si="103"/>
        <v>0</v>
      </c>
      <c r="I47" s="50">
        <f t="shared" si="103"/>
        <v>0</v>
      </c>
      <c r="J47" s="50">
        <f t="shared" si="103"/>
        <v>0</v>
      </c>
      <c r="K47" s="50">
        <f t="shared" si="103"/>
        <v>0</v>
      </c>
      <c r="L47" s="50">
        <f t="shared" si="103"/>
        <v>0</v>
      </c>
      <c r="M47" s="50">
        <f t="shared" si="103"/>
        <v>0</v>
      </c>
      <c r="N47" s="50">
        <f t="shared" si="103"/>
        <v>0</v>
      </c>
      <c r="O47" s="103">
        <f t="shared" si="103"/>
        <v>0</v>
      </c>
      <c r="P47" s="35"/>
      <c r="Q47" s="46" t="str">
        <f t="shared" ref="Q47:Q51" si="109">Q40</f>
        <v>Funding</v>
      </c>
      <c r="R47" s="1"/>
      <c r="S47" s="1"/>
      <c r="T47" s="50">
        <f t="shared" ref="T47:AD47" si="104">T9</f>
        <v>2306899.513</v>
      </c>
      <c r="U47" s="50">
        <f t="shared" si="104"/>
        <v>0</v>
      </c>
      <c r="V47" s="50">
        <f t="shared" si="104"/>
        <v>0</v>
      </c>
      <c r="W47" s="50">
        <f t="shared" si="104"/>
        <v>0</v>
      </c>
      <c r="X47" s="50">
        <f t="shared" si="104"/>
        <v>0</v>
      </c>
      <c r="Y47" s="50">
        <f t="shared" si="104"/>
        <v>0</v>
      </c>
      <c r="Z47" s="50">
        <f t="shared" si="104"/>
        <v>0</v>
      </c>
      <c r="AA47" s="50">
        <f t="shared" si="104"/>
        <v>0</v>
      </c>
      <c r="AB47" s="50">
        <f t="shared" si="104"/>
        <v>0</v>
      </c>
      <c r="AC47" s="50">
        <f t="shared" si="104"/>
        <v>0</v>
      </c>
      <c r="AD47" s="103">
        <f t="shared" si="104"/>
        <v>0</v>
      </c>
      <c r="AE47" s="35"/>
      <c r="AF47" s="46" t="str">
        <f t="shared" ref="AF47:AF51" si="111">AF40</f>
        <v>Funding</v>
      </c>
      <c r="AG47" s="1"/>
      <c r="AH47" s="1"/>
      <c r="AI47" s="50">
        <f t="shared" ref="AI47:AS47" si="105">AI9</f>
        <v>2815168.651</v>
      </c>
      <c r="AJ47" s="50">
        <f t="shared" si="105"/>
        <v>0</v>
      </c>
      <c r="AK47" s="50">
        <f t="shared" si="105"/>
        <v>0</v>
      </c>
      <c r="AL47" s="50">
        <f t="shared" si="105"/>
        <v>0</v>
      </c>
      <c r="AM47" s="50">
        <f t="shared" si="105"/>
        <v>0</v>
      </c>
      <c r="AN47" s="50">
        <f t="shared" si="105"/>
        <v>0</v>
      </c>
      <c r="AO47" s="50">
        <f t="shared" si="105"/>
        <v>0</v>
      </c>
      <c r="AP47" s="50">
        <f t="shared" si="105"/>
        <v>0</v>
      </c>
      <c r="AQ47" s="50">
        <f t="shared" si="105"/>
        <v>0</v>
      </c>
      <c r="AR47" s="50">
        <f t="shared" si="105"/>
        <v>0</v>
      </c>
      <c r="AS47" s="103">
        <f t="shared" si="105"/>
        <v>0</v>
      </c>
      <c r="AT47" s="35"/>
      <c r="AU47" s="46" t="str">
        <f t="shared" ref="AU47:AU51" si="113">AU40</f>
        <v>Funding</v>
      </c>
      <c r="AV47" s="1"/>
      <c r="AW47" s="1"/>
      <c r="AX47" s="50">
        <f t="shared" ref="AX47:BH47" si="106">AX9</f>
        <v>2278618.253</v>
      </c>
      <c r="AY47" s="50">
        <f t="shared" si="106"/>
        <v>0</v>
      </c>
      <c r="AZ47" s="50">
        <f t="shared" si="106"/>
        <v>0</v>
      </c>
      <c r="BA47" s="50">
        <f t="shared" si="106"/>
        <v>0</v>
      </c>
      <c r="BB47" s="50">
        <f t="shared" si="106"/>
        <v>0</v>
      </c>
      <c r="BC47" s="50">
        <f t="shared" si="106"/>
        <v>0</v>
      </c>
      <c r="BD47" s="50">
        <f t="shared" si="106"/>
        <v>0</v>
      </c>
      <c r="BE47" s="50">
        <f t="shared" si="106"/>
        <v>0</v>
      </c>
      <c r="BF47" s="50">
        <f t="shared" si="106"/>
        <v>0</v>
      </c>
      <c r="BG47" s="50">
        <f t="shared" si="106"/>
        <v>0</v>
      </c>
      <c r="BH47" s="103">
        <f t="shared" si="106"/>
        <v>0</v>
      </c>
    </row>
    <row r="48" ht="15.75" customHeight="1">
      <c r="A48" s="35"/>
      <c r="B48" s="46" t="str">
        <f t="shared" si="107"/>
        <v>Beginning Balance</v>
      </c>
      <c r="C48" s="1"/>
      <c r="D48" s="1"/>
      <c r="E48" s="1"/>
      <c r="F48" s="50">
        <f t="shared" ref="F48:O48" si="108">E51</f>
        <v>1673496.794</v>
      </c>
      <c r="G48" s="50">
        <f t="shared" si="108"/>
        <v>1532321.151</v>
      </c>
      <c r="H48" s="50">
        <f t="shared" si="108"/>
        <v>1354198.33</v>
      </c>
      <c r="I48" s="50">
        <f t="shared" si="108"/>
        <v>1143840.728</v>
      </c>
      <c r="J48" s="50">
        <f t="shared" si="108"/>
        <v>1126703.022</v>
      </c>
      <c r="K48" s="50">
        <f t="shared" si="108"/>
        <v>1095987.373</v>
      </c>
      <c r="L48" s="50">
        <f t="shared" si="108"/>
        <v>1049718.787</v>
      </c>
      <c r="M48" s="50">
        <f t="shared" si="108"/>
        <v>985674.8987</v>
      </c>
      <c r="N48" s="50">
        <f t="shared" si="108"/>
        <v>901355.9801</v>
      </c>
      <c r="O48" s="103">
        <f t="shared" si="108"/>
        <v>793951.3347</v>
      </c>
      <c r="P48" s="35"/>
      <c r="Q48" s="46" t="str">
        <f t="shared" si="109"/>
        <v>Beginning Balance</v>
      </c>
      <c r="R48" s="1"/>
      <c r="S48" s="1"/>
      <c r="T48" s="1"/>
      <c r="U48" s="50">
        <f t="shared" ref="U48:AD48" si="110">T51</f>
        <v>2306899.513</v>
      </c>
      <c r="V48" s="50">
        <f t="shared" si="110"/>
        <v>2112290.224</v>
      </c>
      <c r="W48" s="50">
        <f t="shared" si="110"/>
        <v>1867216.28</v>
      </c>
      <c r="X48" s="50">
        <f t="shared" si="110"/>
        <v>1577777</v>
      </c>
      <c r="Y48" s="50">
        <f t="shared" si="110"/>
        <v>1554768.341</v>
      </c>
      <c r="Z48" s="50">
        <f t="shared" si="110"/>
        <v>1513131.33</v>
      </c>
      <c r="AA48" s="50">
        <f t="shared" si="110"/>
        <v>1450154.548</v>
      </c>
      <c r="AB48" s="50">
        <f t="shared" si="110"/>
        <v>1362786.921</v>
      </c>
      <c r="AC48" s="50">
        <f t="shared" si="110"/>
        <v>1247596.538</v>
      </c>
      <c r="AD48" s="103">
        <f t="shared" si="110"/>
        <v>1100724.51</v>
      </c>
      <c r="AE48" s="35"/>
      <c r="AF48" s="46" t="str">
        <f t="shared" si="111"/>
        <v>Beginning Balance</v>
      </c>
      <c r="AG48" s="1"/>
      <c r="AH48" s="1"/>
      <c r="AI48" s="1"/>
      <c r="AJ48" s="50">
        <f t="shared" ref="AJ48:AS48" si="112">AI51</f>
        <v>2815168.651</v>
      </c>
      <c r="AK48" s="50">
        <f t="shared" si="112"/>
        <v>2577681.945</v>
      </c>
      <c r="AL48" s="50">
        <f t="shared" si="112"/>
        <v>2277457.281</v>
      </c>
      <c r="AM48" s="50">
        <f t="shared" si="112"/>
        <v>1922919.262</v>
      </c>
      <c r="AN48" s="50">
        <f t="shared" si="112"/>
        <v>1893318.346</v>
      </c>
      <c r="AO48" s="50">
        <f t="shared" si="112"/>
        <v>1840765.283</v>
      </c>
      <c r="AP48" s="50">
        <f t="shared" si="112"/>
        <v>1761923.815</v>
      </c>
      <c r="AQ48" s="50">
        <f t="shared" si="112"/>
        <v>1653039.872</v>
      </c>
      <c r="AR48" s="50">
        <f t="shared" si="112"/>
        <v>1509890.913</v>
      </c>
      <c r="AS48" s="103">
        <f t="shared" si="112"/>
        <v>1327729.166</v>
      </c>
      <c r="AT48" s="35"/>
      <c r="AU48" s="46" t="str">
        <f t="shared" si="113"/>
        <v>Beginning Balance</v>
      </c>
      <c r="AV48" s="1"/>
      <c r="AW48" s="1"/>
      <c r="AX48" s="1"/>
      <c r="AY48" s="50">
        <f t="shared" ref="AY48:BH48" si="114">AX51</f>
        <v>2278618.253</v>
      </c>
      <c r="AZ48" s="50">
        <f t="shared" si="114"/>
        <v>2086394.763</v>
      </c>
      <c r="BA48" s="50">
        <f t="shared" si="114"/>
        <v>1844686.829</v>
      </c>
      <c r="BB48" s="50">
        <f t="shared" si="114"/>
        <v>1559211.684</v>
      </c>
      <c r="BC48" s="50">
        <f t="shared" si="114"/>
        <v>1536961.939</v>
      </c>
      <c r="BD48" s="50">
        <f t="shared" si="114"/>
        <v>1496380.944</v>
      </c>
      <c r="BE48" s="50">
        <f t="shared" si="114"/>
        <v>1434799.11</v>
      </c>
      <c r="BF48" s="50">
        <f t="shared" si="114"/>
        <v>1349212.403</v>
      </c>
      <c r="BG48" s="50">
        <f t="shared" si="114"/>
        <v>1236241.788</v>
      </c>
      <c r="BH48" s="103">
        <f t="shared" si="114"/>
        <v>1092087.789</v>
      </c>
    </row>
    <row r="49" ht="15.75" customHeight="1">
      <c r="A49" s="35"/>
      <c r="B49" s="46" t="str">
        <f t="shared" si="107"/>
        <v>Interest</v>
      </c>
      <c r="C49" s="54">
        <f>Assumptions!E74</f>
        <v>0.12</v>
      </c>
      <c r="D49" s="1"/>
      <c r="E49" s="1"/>
      <c r="F49" s="50">
        <f t="shared" ref="F49:O49" si="115">F48*$C49</f>
        <v>200819.6152</v>
      </c>
      <c r="G49" s="50">
        <f t="shared" si="115"/>
        <v>183878.5381</v>
      </c>
      <c r="H49" s="50">
        <f t="shared" si="115"/>
        <v>162503.7995</v>
      </c>
      <c r="I49" s="50">
        <f t="shared" si="115"/>
        <v>137260.8874</v>
      </c>
      <c r="J49" s="50">
        <f t="shared" si="115"/>
        <v>135204.3626</v>
      </c>
      <c r="K49" s="50">
        <f t="shared" si="115"/>
        <v>131518.4848</v>
      </c>
      <c r="L49" s="50">
        <f t="shared" si="115"/>
        <v>125966.2544</v>
      </c>
      <c r="M49" s="50">
        <f t="shared" si="115"/>
        <v>118280.9878</v>
      </c>
      <c r="N49" s="50">
        <f t="shared" si="115"/>
        <v>108162.7176</v>
      </c>
      <c r="O49" s="103">
        <f t="shared" si="115"/>
        <v>95274.16016</v>
      </c>
      <c r="P49" s="35"/>
      <c r="Q49" s="46" t="str">
        <f t="shared" si="109"/>
        <v>Interest</v>
      </c>
      <c r="R49" s="54">
        <f>Assumptions!M74</f>
        <v>0.12</v>
      </c>
      <c r="S49" s="1"/>
      <c r="T49" s="1"/>
      <c r="U49" s="50">
        <f t="shared" ref="U49:AD49" si="116">U48*$R49</f>
        <v>276827.9415</v>
      </c>
      <c r="V49" s="50">
        <f t="shared" si="116"/>
        <v>253474.8269</v>
      </c>
      <c r="W49" s="50">
        <f t="shared" si="116"/>
        <v>224065.9536</v>
      </c>
      <c r="X49" s="50">
        <f t="shared" si="116"/>
        <v>189333.24</v>
      </c>
      <c r="Y49" s="50">
        <f t="shared" si="116"/>
        <v>186572.2009</v>
      </c>
      <c r="Z49" s="50">
        <f t="shared" si="116"/>
        <v>181575.7597</v>
      </c>
      <c r="AA49" s="50">
        <f t="shared" si="116"/>
        <v>174018.5458</v>
      </c>
      <c r="AB49" s="50">
        <f t="shared" si="116"/>
        <v>163534.4305</v>
      </c>
      <c r="AC49" s="50">
        <f t="shared" si="116"/>
        <v>149711.5846</v>
      </c>
      <c r="AD49" s="103">
        <f t="shared" si="116"/>
        <v>132086.9413</v>
      </c>
      <c r="AE49" s="35"/>
      <c r="AF49" s="46" t="str">
        <f t="shared" si="111"/>
        <v>Interest</v>
      </c>
      <c r="AG49" s="54">
        <f>Assumptions!U74</f>
        <v>0.12</v>
      </c>
      <c r="AH49" s="1"/>
      <c r="AI49" s="1"/>
      <c r="AJ49" s="50">
        <f t="shared" ref="AJ49:AS49" si="117">AJ48*$AG49</f>
        <v>337820.2382</v>
      </c>
      <c r="AK49" s="50">
        <f t="shared" si="117"/>
        <v>309321.8333</v>
      </c>
      <c r="AL49" s="50">
        <f t="shared" si="117"/>
        <v>273294.8737</v>
      </c>
      <c r="AM49" s="50">
        <f t="shared" si="117"/>
        <v>230750.3115</v>
      </c>
      <c r="AN49" s="50">
        <f t="shared" si="117"/>
        <v>227198.2015</v>
      </c>
      <c r="AO49" s="50">
        <f t="shared" si="117"/>
        <v>220891.8339</v>
      </c>
      <c r="AP49" s="50">
        <f t="shared" si="117"/>
        <v>211430.8578</v>
      </c>
      <c r="AQ49" s="50">
        <f t="shared" si="117"/>
        <v>198364.7846</v>
      </c>
      <c r="AR49" s="50">
        <f t="shared" si="117"/>
        <v>181186.9095</v>
      </c>
      <c r="AS49" s="103">
        <f t="shared" si="117"/>
        <v>159327.5</v>
      </c>
      <c r="AT49" s="35"/>
      <c r="AU49" s="46" t="str">
        <f t="shared" si="113"/>
        <v>Interest</v>
      </c>
      <c r="AV49" s="54">
        <f>Assumptions!AC74</f>
        <v>0.12</v>
      </c>
      <c r="AW49" s="1"/>
      <c r="AX49" s="1"/>
      <c r="AY49" s="50">
        <f t="shared" ref="AY49:BH49" si="118">AY48*$AV49</f>
        <v>273434.1904</v>
      </c>
      <c r="AZ49" s="50">
        <f t="shared" si="118"/>
        <v>250367.3715</v>
      </c>
      <c r="BA49" s="50">
        <f t="shared" si="118"/>
        <v>221362.4195</v>
      </c>
      <c r="BB49" s="50">
        <f t="shared" si="118"/>
        <v>187105.4021</v>
      </c>
      <c r="BC49" s="50">
        <f t="shared" si="118"/>
        <v>184435.4327</v>
      </c>
      <c r="BD49" s="50">
        <f t="shared" si="118"/>
        <v>179565.7132</v>
      </c>
      <c r="BE49" s="50">
        <f t="shared" si="118"/>
        <v>172175.8932</v>
      </c>
      <c r="BF49" s="50">
        <f t="shared" si="118"/>
        <v>161905.4884</v>
      </c>
      <c r="BG49" s="50">
        <f t="shared" si="118"/>
        <v>148349.0145</v>
      </c>
      <c r="BH49" s="103">
        <f t="shared" si="118"/>
        <v>131050.5346</v>
      </c>
    </row>
    <row r="50" ht="15.75" customHeight="1">
      <c r="A50" s="35"/>
      <c r="B50" s="46" t="str">
        <f t="shared" si="107"/>
        <v>Repayment</v>
      </c>
      <c r="C50" s="1"/>
      <c r="D50" s="1"/>
      <c r="E50" s="1"/>
      <c r="F50" s="50">
        <f t="shared" ref="F50:O50" si="119">-F32-F33</f>
        <v>-341995.2575</v>
      </c>
      <c r="G50" s="50">
        <f t="shared" si="119"/>
        <v>-362001.3598</v>
      </c>
      <c r="H50" s="50">
        <f t="shared" si="119"/>
        <v>-372861.4006</v>
      </c>
      <c r="I50" s="50">
        <f t="shared" si="119"/>
        <v>-154398.594</v>
      </c>
      <c r="J50" s="50">
        <f t="shared" si="119"/>
        <v>-165920.0113</v>
      </c>
      <c r="K50" s="50">
        <f t="shared" si="119"/>
        <v>-177787.0711</v>
      </c>
      <c r="L50" s="50">
        <f t="shared" si="119"/>
        <v>-190010.1427</v>
      </c>
      <c r="M50" s="50">
        <f t="shared" si="119"/>
        <v>-202599.9064</v>
      </c>
      <c r="N50" s="50">
        <f t="shared" si="119"/>
        <v>-215567.3631</v>
      </c>
      <c r="O50" s="103">
        <f t="shared" si="119"/>
        <v>-889225.4949</v>
      </c>
      <c r="P50" s="35"/>
      <c r="Q50" s="46" t="str">
        <f t="shared" si="109"/>
        <v>Repayment</v>
      </c>
      <c r="R50" s="1"/>
      <c r="S50" s="1"/>
      <c r="T50" s="1"/>
      <c r="U50" s="50">
        <f t="shared" ref="U50:AD50" si="120">-U32-U33</f>
        <v>-471437.2301</v>
      </c>
      <c r="V50" s="50">
        <f t="shared" si="120"/>
        <v>-498548.7707</v>
      </c>
      <c r="W50" s="50">
        <f t="shared" si="120"/>
        <v>-513505.2338</v>
      </c>
      <c r="X50" s="50">
        <f t="shared" si="120"/>
        <v>-212341.8993</v>
      </c>
      <c r="Y50" s="50">
        <f t="shared" si="120"/>
        <v>-228209.211</v>
      </c>
      <c r="Z50" s="50">
        <f t="shared" si="120"/>
        <v>-244552.5421</v>
      </c>
      <c r="AA50" s="50">
        <f t="shared" si="120"/>
        <v>-261386.1731</v>
      </c>
      <c r="AB50" s="50">
        <f t="shared" si="120"/>
        <v>-278724.8131</v>
      </c>
      <c r="AC50" s="50">
        <f t="shared" si="120"/>
        <v>-296583.6122</v>
      </c>
      <c r="AD50" s="103">
        <f t="shared" si="120"/>
        <v>-1232811.452</v>
      </c>
      <c r="AE50" s="35"/>
      <c r="AF50" s="46" t="str">
        <f t="shared" si="111"/>
        <v>Repayment</v>
      </c>
      <c r="AG50" s="1"/>
      <c r="AH50" s="1"/>
      <c r="AI50" s="1"/>
      <c r="AJ50" s="50">
        <f t="shared" ref="AJ50:AS50" si="121">-AJ32-AJ33</f>
        <v>-575306.9451</v>
      </c>
      <c r="AK50" s="50">
        <f t="shared" si="121"/>
        <v>-609546.4972</v>
      </c>
      <c r="AL50" s="50">
        <f t="shared" si="121"/>
        <v>-627832.8921</v>
      </c>
      <c r="AM50" s="50">
        <f t="shared" si="121"/>
        <v>-260351.2281</v>
      </c>
      <c r="AN50" s="50">
        <f t="shared" si="121"/>
        <v>-279751.2644</v>
      </c>
      <c r="AO50" s="50">
        <f t="shared" si="121"/>
        <v>-299733.3019</v>
      </c>
      <c r="AP50" s="50">
        <f t="shared" si="121"/>
        <v>-320314.8005</v>
      </c>
      <c r="AQ50" s="50">
        <f t="shared" si="121"/>
        <v>-341513.744</v>
      </c>
      <c r="AR50" s="50">
        <f t="shared" si="121"/>
        <v>-363348.6559</v>
      </c>
      <c r="AS50" s="103">
        <f t="shared" si="121"/>
        <v>-1487056.666</v>
      </c>
      <c r="AT50" s="35"/>
      <c r="AU50" s="46" t="str">
        <f t="shared" si="113"/>
        <v>Repayment</v>
      </c>
      <c r="AV50" s="1"/>
      <c r="AW50" s="1"/>
      <c r="AX50" s="1"/>
      <c r="AY50" s="50">
        <f t="shared" ref="AY50:BH50" si="122">-AY32-AY33</f>
        <v>-465657.6812</v>
      </c>
      <c r="AZ50" s="50">
        <f t="shared" si="122"/>
        <v>-492075.3052</v>
      </c>
      <c r="BA50" s="50">
        <f t="shared" si="122"/>
        <v>-506837.5644</v>
      </c>
      <c r="BB50" s="50">
        <f t="shared" si="122"/>
        <v>-209355.1471</v>
      </c>
      <c r="BC50" s="50">
        <f t="shared" si="122"/>
        <v>-225016.4279</v>
      </c>
      <c r="BD50" s="50">
        <f t="shared" si="122"/>
        <v>-241147.547</v>
      </c>
      <c r="BE50" s="50">
        <f t="shared" si="122"/>
        <v>-257762.5998</v>
      </c>
      <c r="BF50" s="50">
        <f t="shared" si="122"/>
        <v>-274876.1041</v>
      </c>
      <c r="BG50" s="50">
        <f t="shared" si="122"/>
        <v>-292503.0135</v>
      </c>
      <c r="BH50" s="103">
        <f t="shared" si="122"/>
        <v>-1223138.323</v>
      </c>
    </row>
    <row r="51" ht="15.75" customHeight="1">
      <c r="A51" s="35"/>
      <c r="B51" s="100" t="str">
        <f t="shared" si="107"/>
        <v>Ending Balance</v>
      </c>
      <c r="C51" s="20"/>
      <c r="D51" s="20"/>
      <c r="E51" s="211">
        <f t="shared" ref="E51:O51" si="123">SUM(E47:E50)</f>
        <v>1673496.794</v>
      </c>
      <c r="F51" s="211">
        <f t="shared" si="123"/>
        <v>1532321.151</v>
      </c>
      <c r="G51" s="211">
        <f t="shared" si="123"/>
        <v>1354198.33</v>
      </c>
      <c r="H51" s="211">
        <f t="shared" si="123"/>
        <v>1143840.728</v>
      </c>
      <c r="I51" s="211">
        <f t="shared" si="123"/>
        <v>1126703.022</v>
      </c>
      <c r="J51" s="211">
        <f t="shared" si="123"/>
        <v>1095987.373</v>
      </c>
      <c r="K51" s="211">
        <f t="shared" si="123"/>
        <v>1049718.787</v>
      </c>
      <c r="L51" s="211">
        <f t="shared" si="123"/>
        <v>985674.8987</v>
      </c>
      <c r="M51" s="211">
        <f t="shared" si="123"/>
        <v>901355.9801</v>
      </c>
      <c r="N51" s="211">
        <f t="shared" si="123"/>
        <v>793951.3347</v>
      </c>
      <c r="O51" s="236">
        <f t="shared" si="123"/>
        <v>0</v>
      </c>
      <c r="P51" s="35"/>
      <c r="Q51" s="100" t="str">
        <f t="shared" si="109"/>
        <v>Ending Balance</v>
      </c>
      <c r="R51" s="20"/>
      <c r="S51" s="20"/>
      <c r="T51" s="211">
        <f t="shared" ref="T51:AD51" si="124">SUM(T47:T50)</f>
        <v>2306899.513</v>
      </c>
      <c r="U51" s="211">
        <f t="shared" si="124"/>
        <v>2112290.224</v>
      </c>
      <c r="V51" s="211">
        <f t="shared" si="124"/>
        <v>1867216.28</v>
      </c>
      <c r="W51" s="211">
        <f t="shared" si="124"/>
        <v>1577777</v>
      </c>
      <c r="X51" s="211">
        <f t="shared" si="124"/>
        <v>1554768.341</v>
      </c>
      <c r="Y51" s="211">
        <f t="shared" si="124"/>
        <v>1513131.33</v>
      </c>
      <c r="Z51" s="211">
        <f t="shared" si="124"/>
        <v>1450154.548</v>
      </c>
      <c r="AA51" s="211">
        <f t="shared" si="124"/>
        <v>1362786.921</v>
      </c>
      <c r="AB51" s="211">
        <f t="shared" si="124"/>
        <v>1247596.538</v>
      </c>
      <c r="AC51" s="211">
        <f t="shared" si="124"/>
        <v>1100724.51</v>
      </c>
      <c r="AD51" s="236">
        <f t="shared" si="124"/>
        <v>0</v>
      </c>
      <c r="AE51" s="35"/>
      <c r="AF51" s="100" t="str">
        <f t="shared" si="111"/>
        <v>Ending Balance</v>
      </c>
      <c r="AG51" s="20"/>
      <c r="AH51" s="20"/>
      <c r="AI51" s="211">
        <f t="shared" ref="AI51:AS51" si="125">SUM(AI47:AI50)</f>
        <v>2815168.651</v>
      </c>
      <c r="AJ51" s="211">
        <f t="shared" si="125"/>
        <v>2577681.945</v>
      </c>
      <c r="AK51" s="211">
        <f t="shared" si="125"/>
        <v>2277457.281</v>
      </c>
      <c r="AL51" s="211">
        <f t="shared" si="125"/>
        <v>1922919.262</v>
      </c>
      <c r="AM51" s="211">
        <f t="shared" si="125"/>
        <v>1893318.346</v>
      </c>
      <c r="AN51" s="211">
        <f t="shared" si="125"/>
        <v>1840765.283</v>
      </c>
      <c r="AO51" s="211">
        <f t="shared" si="125"/>
        <v>1761923.815</v>
      </c>
      <c r="AP51" s="211">
        <f t="shared" si="125"/>
        <v>1653039.872</v>
      </c>
      <c r="AQ51" s="211">
        <f t="shared" si="125"/>
        <v>1509890.913</v>
      </c>
      <c r="AR51" s="211">
        <f t="shared" si="125"/>
        <v>1327729.166</v>
      </c>
      <c r="AS51" s="236">
        <f t="shared" si="125"/>
        <v>0</v>
      </c>
      <c r="AT51" s="35"/>
      <c r="AU51" s="100" t="str">
        <f t="shared" si="113"/>
        <v>Ending Balance</v>
      </c>
      <c r="AV51" s="20"/>
      <c r="AW51" s="20"/>
      <c r="AX51" s="211">
        <f t="shared" ref="AX51:BH51" si="126">SUM(AX47:AX50)</f>
        <v>2278618.253</v>
      </c>
      <c r="AY51" s="211">
        <f t="shared" si="126"/>
        <v>2086394.763</v>
      </c>
      <c r="AZ51" s="211">
        <f t="shared" si="126"/>
        <v>1844686.829</v>
      </c>
      <c r="BA51" s="211">
        <f t="shared" si="126"/>
        <v>1559211.684</v>
      </c>
      <c r="BB51" s="211">
        <f t="shared" si="126"/>
        <v>1536961.939</v>
      </c>
      <c r="BC51" s="211">
        <f t="shared" si="126"/>
        <v>1496380.944</v>
      </c>
      <c r="BD51" s="211">
        <f t="shared" si="126"/>
        <v>1434799.11</v>
      </c>
      <c r="BE51" s="211">
        <f t="shared" si="126"/>
        <v>1349212.403</v>
      </c>
      <c r="BF51" s="211">
        <f t="shared" si="126"/>
        <v>1236241.788</v>
      </c>
      <c r="BG51" s="211">
        <f t="shared" si="126"/>
        <v>1092087.789</v>
      </c>
      <c r="BH51" s="236">
        <f t="shared" si="126"/>
        <v>0</v>
      </c>
    </row>
    <row r="52" ht="15.75" customHeight="1">
      <c r="A52" s="35"/>
      <c r="B52" s="46"/>
      <c r="C52" s="1"/>
      <c r="D52" s="1"/>
      <c r="E52" s="1"/>
      <c r="F52" s="50"/>
      <c r="G52" s="50"/>
      <c r="H52" s="50"/>
      <c r="I52" s="50"/>
      <c r="J52" s="50"/>
      <c r="K52" s="50"/>
      <c r="L52" s="50"/>
      <c r="M52" s="50"/>
      <c r="N52" s="50"/>
      <c r="O52" s="103"/>
      <c r="P52" s="35"/>
      <c r="Q52" s="46"/>
      <c r="R52" s="1"/>
      <c r="S52" s="1"/>
      <c r="T52" s="1"/>
      <c r="U52" s="50"/>
      <c r="V52" s="50"/>
      <c r="W52" s="50"/>
      <c r="X52" s="50"/>
      <c r="Y52" s="50"/>
      <c r="Z52" s="50"/>
      <c r="AA52" s="50"/>
      <c r="AB52" s="50"/>
      <c r="AC52" s="50"/>
      <c r="AD52" s="103"/>
      <c r="AE52" s="35"/>
      <c r="AF52" s="46"/>
      <c r="AG52" s="1"/>
      <c r="AH52" s="1"/>
      <c r="AI52" s="1"/>
      <c r="AJ52" s="50"/>
      <c r="AK52" s="50"/>
      <c r="AL52" s="50"/>
      <c r="AM52" s="50"/>
      <c r="AN52" s="50"/>
      <c r="AO52" s="50"/>
      <c r="AP52" s="50"/>
      <c r="AQ52" s="50"/>
      <c r="AR52" s="50"/>
      <c r="AS52" s="103"/>
      <c r="AT52" s="35"/>
      <c r="AU52" s="46"/>
      <c r="AV52" s="1"/>
      <c r="AW52" s="1"/>
      <c r="AX52" s="1"/>
      <c r="AY52" s="50"/>
      <c r="AZ52" s="50"/>
      <c r="BA52" s="50"/>
      <c r="BB52" s="50"/>
      <c r="BC52" s="50"/>
      <c r="BD52" s="50"/>
      <c r="BE52" s="50"/>
      <c r="BF52" s="50"/>
      <c r="BG52" s="50"/>
      <c r="BH52" s="103"/>
    </row>
    <row r="53" ht="15.75" customHeight="1">
      <c r="A53" s="35"/>
      <c r="B53" s="235" t="str">
        <f>B20</f>
        <v>2nd hurdle</v>
      </c>
      <c r="C53" s="20"/>
      <c r="D53" s="20"/>
      <c r="E53" s="20"/>
      <c r="F53" s="211"/>
      <c r="G53" s="211"/>
      <c r="H53" s="211"/>
      <c r="I53" s="211"/>
      <c r="J53" s="211"/>
      <c r="K53" s="211"/>
      <c r="L53" s="211"/>
      <c r="M53" s="211"/>
      <c r="N53" s="211"/>
      <c r="O53" s="236"/>
      <c r="P53" s="35"/>
      <c r="Q53" s="235" t="str">
        <f>B53</f>
        <v>2nd hurdle</v>
      </c>
      <c r="R53" s="20"/>
      <c r="S53" s="20"/>
      <c r="T53" s="20"/>
      <c r="U53" s="211"/>
      <c r="V53" s="211"/>
      <c r="W53" s="211"/>
      <c r="X53" s="211"/>
      <c r="Y53" s="211"/>
      <c r="Z53" s="211"/>
      <c r="AA53" s="211"/>
      <c r="AB53" s="211"/>
      <c r="AC53" s="211"/>
      <c r="AD53" s="236"/>
      <c r="AE53" s="35"/>
      <c r="AF53" s="235" t="str">
        <f>AF20</f>
        <v>2nd hurdle</v>
      </c>
      <c r="AG53" s="20"/>
      <c r="AH53" s="20"/>
      <c r="AI53" s="20"/>
      <c r="AJ53" s="211"/>
      <c r="AK53" s="211"/>
      <c r="AL53" s="211"/>
      <c r="AM53" s="211"/>
      <c r="AN53" s="211"/>
      <c r="AO53" s="211"/>
      <c r="AP53" s="211"/>
      <c r="AQ53" s="211"/>
      <c r="AR53" s="211"/>
      <c r="AS53" s="236"/>
      <c r="AT53" s="35"/>
      <c r="AU53" s="235" t="str">
        <f>AU20</f>
        <v>2nd hurdle</v>
      </c>
      <c r="AV53" s="20"/>
      <c r="AW53" s="20"/>
      <c r="AX53" s="20"/>
      <c r="AY53" s="211"/>
      <c r="AZ53" s="211"/>
      <c r="BA53" s="211"/>
      <c r="BB53" s="211"/>
      <c r="BC53" s="211"/>
      <c r="BD53" s="211"/>
      <c r="BE53" s="211"/>
      <c r="BF53" s="211"/>
      <c r="BG53" s="211"/>
      <c r="BH53" s="236"/>
    </row>
    <row r="54" ht="15.75" customHeight="1">
      <c r="A54" s="35"/>
      <c r="B54" s="46" t="str">
        <f t="shared" ref="B54:B58" si="131">B47</f>
        <v>Funding</v>
      </c>
      <c r="C54" s="1"/>
      <c r="D54" s="1"/>
      <c r="E54" s="50">
        <f t="shared" ref="E54:O54" si="127">E9</f>
        <v>1673496.794</v>
      </c>
      <c r="F54" s="50">
        <f t="shared" si="127"/>
        <v>0</v>
      </c>
      <c r="G54" s="50">
        <f t="shared" si="127"/>
        <v>0</v>
      </c>
      <c r="H54" s="50">
        <f t="shared" si="127"/>
        <v>0</v>
      </c>
      <c r="I54" s="50">
        <f t="shared" si="127"/>
        <v>0</v>
      </c>
      <c r="J54" s="50">
        <f t="shared" si="127"/>
        <v>0</v>
      </c>
      <c r="K54" s="50">
        <f t="shared" si="127"/>
        <v>0</v>
      </c>
      <c r="L54" s="50">
        <f t="shared" si="127"/>
        <v>0</v>
      </c>
      <c r="M54" s="50">
        <f t="shared" si="127"/>
        <v>0</v>
      </c>
      <c r="N54" s="50">
        <f t="shared" si="127"/>
        <v>0</v>
      </c>
      <c r="O54" s="103">
        <f t="shared" si="127"/>
        <v>0</v>
      </c>
      <c r="P54" s="35"/>
      <c r="Q54" s="46" t="str">
        <f t="shared" ref="Q54:Q58" si="133">Q47</f>
        <v>Funding</v>
      </c>
      <c r="R54" s="1"/>
      <c r="S54" s="1"/>
      <c r="T54" s="50">
        <f t="shared" ref="T54:AD54" si="128">T9</f>
        <v>2306899.513</v>
      </c>
      <c r="U54" s="50">
        <f t="shared" si="128"/>
        <v>0</v>
      </c>
      <c r="V54" s="50">
        <f t="shared" si="128"/>
        <v>0</v>
      </c>
      <c r="W54" s="50">
        <f t="shared" si="128"/>
        <v>0</v>
      </c>
      <c r="X54" s="50">
        <f t="shared" si="128"/>
        <v>0</v>
      </c>
      <c r="Y54" s="50">
        <f t="shared" si="128"/>
        <v>0</v>
      </c>
      <c r="Z54" s="50">
        <f t="shared" si="128"/>
        <v>0</v>
      </c>
      <c r="AA54" s="50">
        <f t="shared" si="128"/>
        <v>0</v>
      </c>
      <c r="AB54" s="50">
        <f t="shared" si="128"/>
        <v>0</v>
      </c>
      <c r="AC54" s="50">
        <f t="shared" si="128"/>
        <v>0</v>
      </c>
      <c r="AD54" s="103">
        <f t="shared" si="128"/>
        <v>0</v>
      </c>
      <c r="AE54" s="35"/>
      <c r="AF54" s="46" t="str">
        <f t="shared" ref="AF54:AF58" si="135">AF47</f>
        <v>Funding</v>
      </c>
      <c r="AG54" s="1"/>
      <c r="AH54" s="1"/>
      <c r="AI54" s="50">
        <f t="shared" ref="AI54:AS54" si="129">AI9</f>
        <v>2815168.651</v>
      </c>
      <c r="AJ54" s="50">
        <f t="shared" si="129"/>
        <v>0</v>
      </c>
      <c r="AK54" s="50">
        <f t="shared" si="129"/>
        <v>0</v>
      </c>
      <c r="AL54" s="50">
        <f t="shared" si="129"/>
        <v>0</v>
      </c>
      <c r="AM54" s="50">
        <f t="shared" si="129"/>
        <v>0</v>
      </c>
      <c r="AN54" s="50">
        <f t="shared" si="129"/>
        <v>0</v>
      </c>
      <c r="AO54" s="50">
        <f t="shared" si="129"/>
        <v>0</v>
      </c>
      <c r="AP54" s="50">
        <f t="shared" si="129"/>
        <v>0</v>
      </c>
      <c r="AQ54" s="50">
        <f t="shared" si="129"/>
        <v>0</v>
      </c>
      <c r="AR54" s="50">
        <f t="shared" si="129"/>
        <v>0</v>
      </c>
      <c r="AS54" s="103">
        <f t="shared" si="129"/>
        <v>0</v>
      </c>
      <c r="AT54" s="35"/>
      <c r="AU54" s="46" t="str">
        <f t="shared" ref="AU54:AU58" si="137">AU47</f>
        <v>Funding</v>
      </c>
      <c r="AV54" s="1"/>
      <c r="AW54" s="1"/>
      <c r="AX54" s="50">
        <f t="shared" ref="AX54:BH54" si="130">AX9</f>
        <v>2278618.253</v>
      </c>
      <c r="AY54" s="50">
        <f t="shared" si="130"/>
        <v>0</v>
      </c>
      <c r="AZ54" s="50">
        <f t="shared" si="130"/>
        <v>0</v>
      </c>
      <c r="BA54" s="50">
        <f t="shared" si="130"/>
        <v>0</v>
      </c>
      <c r="BB54" s="50">
        <f t="shared" si="130"/>
        <v>0</v>
      </c>
      <c r="BC54" s="50">
        <f t="shared" si="130"/>
        <v>0</v>
      </c>
      <c r="BD54" s="50">
        <f t="shared" si="130"/>
        <v>0</v>
      </c>
      <c r="BE54" s="50">
        <f t="shared" si="130"/>
        <v>0</v>
      </c>
      <c r="BF54" s="50">
        <f t="shared" si="130"/>
        <v>0</v>
      </c>
      <c r="BG54" s="50">
        <f t="shared" si="130"/>
        <v>0</v>
      </c>
      <c r="BH54" s="103">
        <f t="shared" si="130"/>
        <v>0</v>
      </c>
    </row>
    <row r="55" ht="15.75" customHeight="1">
      <c r="A55" s="35"/>
      <c r="B55" s="46" t="str">
        <f t="shared" si="131"/>
        <v>Beginning Balance</v>
      </c>
      <c r="C55" s="1"/>
      <c r="D55" s="1"/>
      <c r="E55" s="1"/>
      <c r="F55" s="50">
        <f t="shared" ref="F55:O55" si="132">E58</f>
        <v>1673496.794</v>
      </c>
      <c r="G55" s="50">
        <f t="shared" si="132"/>
        <v>1565791.087</v>
      </c>
      <c r="H55" s="50">
        <f t="shared" si="132"/>
        <v>1423000.479</v>
      </c>
      <c r="I55" s="50">
        <f t="shared" si="132"/>
        <v>1249359.146</v>
      </c>
      <c r="J55" s="50">
        <f t="shared" si="132"/>
        <v>1269870.832</v>
      </c>
      <c r="K55" s="50">
        <f t="shared" si="132"/>
        <v>1281732.738</v>
      </c>
      <c r="L55" s="50">
        <f t="shared" si="132"/>
        <v>1283388.25</v>
      </c>
      <c r="M55" s="50">
        <f t="shared" si="132"/>
        <v>1273052.462</v>
      </c>
      <c r="N55" s="50">
        <f t="shared" si="132"/>
        <v>1248679.9</v>
      </c>
      <c r="O55" s="103">
        <f t="shared" si="132"/>
        <v>1207927.723</v>
      </c>
      <c r="P55" s="35"/>
      <c r="Q55" s="46" t="str">
        <f t="shared" si="133"/>
        <v>Beginning Balance</v>
      </c>
      <c r="R55" s="1"/>
      <c r="S55" s="1"/>
      <c r="T55" s="1"/>
      <c r="U55" s="50">
        <f t="shared" ref="U55:AD55" si="134">T58</f>
        <v>2306899.513</v>
      </c>
      <c r="V55" s="50">
        <f t="shared" si="134"/>
        <v>2158428.214</v>
      </c>
      <c r="W55" s="50">
        <f t="shared" si="134"/>
        <v>1962059.393</v>
      </c>
      <c r="X55" s="50">
        <f t="shared" si="134"/>
        <v>1723242.475</v>
      </c>
      <c r="Y55" s="50">
        <f t="shared" si="134"/>
        <v>1752154.522</v>
      </c>
      <c r="Z55" s="50">
        <f t="shared" si="134"/>
        <v>1769246.944</v>
      </c>
      <c r="AA55" s="50">
        <f t="shared" si="134"/>
        <v>1772388.974</v>
      </c>
      <c r="AB55" s="50">
        <f t="shared" si="134"/>
        <v>1759137.257</v>
      </c>
      <c r="AC55" s="50">
        <f t="shared" si="134"/>
        <v>1726691.66</v>
      </c>
      <c r="AD55" s="103">
        <f t="shared" si="134"/>
        <v>1671844.88</v>
      </c>
      <c r="AE55" s="35"/>
      <c r="AF55" s="46" t="str">
        <f t="shared" si="135"/>
        <v>Beginning Balance</v>
      </c>
      <c r="AG55" s="1"/>
      <c r="AH55" s="1"/>
      <c r="AI55" s="1"/>
      <c r="AJ55" s="50">
        <f t="shared" ref="AJ55:AS55" si="136">AI58</f>
        <v>2815168.651</v>
      </c>
      <c r="AK55" s="50">
        <f t="shared" si="136"/>
        <v>2633985.318</v>
      </c>
      <c r="AL55" s="50">
        <f t="shared" si="136"/>
        <v>2393196.765</v>
      </c>
      <c r="AM55" s="50">
        <f t="shared" si="136"/>
        <v>2100411.42</v>
      </c>
      <c r="AN55" s="50">
        <f t="shared" si="136"/>
        <v>2134117.791</v>
      </c>
      <c r="AO55" s="50">
        <f t="shared" si="136"/>
        <v>2153143.017</v>
      </c>
      <c r="AP55" s="50">
        <f t="shared" si="136"/>
        <v>2154849.737</v>
      </c>
      <c r="AQ55" s="50">
        <f t="shared" si="136"/>
        <v>2136213.9</v>
      </c>
      <c r="AR55" s="50">
        <f t="shared" si="136"/>
        <v>2093770.102</v>
      </c>
      <c r="AS55" s="103">
        <f t="shared" si="136"/>
        <v>2023549.26</v>
      </c>
      <c r="AT55" s="35"/>
      <c r="AU55" s="46" t="str">
        <f t="shared" si="137"/>
        <v>Beginning Balance</v>
      </c>
      <c r="AV55" s="1"/>
      <c r="AW55" s="1"/>
      <c r="AX55" s="1"/>
      <c r="AY55" s="50">
        <f t="shared" ref="AY55:BH55" si="138">AX58</f>
        <v>2278618.253</v>
      </c>
      <c r="AZ55" s="50">
        <f t="shared" si="138"/>
        <v>2131967.128</v>
      </c>
      <c r="BA55" s="50">
        <f t="shared" si="138"/>
        <v>1938367.22</v>
      </c>
      <c r="BB55" s="50">
        <f t="shared" si="138"/>
        <v>1702901.067</v>
      </c>
      <c r="BC55" s="50">
        <f t="shared" si="138"/>
        <v>1731952.069</v>
      </c>
      <c r="BD55" s="50">
        <f t="shared" si="138"/>
        <v>1749408.931</v>
      </c>
      <c r="BE55" s="50">
        <f t="shared" si="138"/>
        <v>1753178.634</v>
      </c>
      <c r="BF55" s="50">
        <f t="shared" si="138"/>
        <v>1740861.043</v>
      </c>
      <c r="BG55" s="50">
        <f t="shared" si="138"/>
        <v>1709705.485</v>
      </c>
      <c r="BH55" s="103">
        <f t="shared" si="138"/>
        <v>1656561.239</v>
      </c>
    </row>
    <row r="56" ht="15.75" customHeight="1">
      <c r="A56" s="35"/>
      <c r="B56" s="46" t="str">
        <f t="shared" si="131"/>
        <v>Interest</v>
      </c>
      <c r="C56" s="54">
        <f>Assumptions!E75</f>
        <v>0.14</v>
      </c>
      <c r="D56" s="1"/>
      <c r="E56" s="1"/>
      <c r="F56" s="50">
        <f t="shared" ref="F56:O56" si="139">F55*$C56</f>
        <v>234289.5511</v>
      </c>
      <c r="G56" s="50">
        <f t="shared" si="139"/>
        <v>219210.7522</v>
      </c>
      <c r="H56" s="50">
        <f t="shared" si="139"/>
        <v>199220.0671</v>
      </c>
      <c r="I56" s="50">
        <f t="shared" si="139"/>
        <v>174910.2804</v>
      </c>
      <c r="J56" s="50">
        <f t="shared" si="139"/>
        <v>177781.9165</v>
      </c>
      <c r="K56" s="50">
        <f t="shared" si="139"/>
        <v>179442.5833</v>
      </c>
      <c r="L56" s="50">
        <f t="shared" si="139"/>
        <v>179674.355</v>
      </c>
      <c r="M56" s="50">
        <f t="shared" si="139"/>
        <v>178227.3447</v>
      </c>
      <c r="N56" s="50">
        <f t="shared" si="139"/>
        <v>174815.1861</v>
      </c>
      <c r="O56" s="103">
        <f t="shared" si="139"/>
        <v>169109.8813</v>
      </c>
      <c r="P56" s="35"/>
      <c r="Q56" s="46" t="str">
        <f t="shared" si="133"/>
        <v>Interest</v>
      </c>
      <c r="R56" s="54">
        <f>Assumptions!M75</f>
        <v>0.14</v>
      </c>
      <c r="S56" s="1"/>
      <c r="T56" s="1"/>
      <c r="U56" s="50">
        <f t="shared" ref="U56:AD56" si="140">U55*$R56</f>
        <v>322965.9318</v>
      </c>
      <c r="V56" s="50">
        <f t="shared" si="140"/>
        <v>302179.95</v>
      </c>
      <c r="W56" s="50">
        <f t="shared" si="140"/>
        <v>274688.3151</v>
      </c>
      <c r="X56" s="50">
        <f t="shared" si="140"/>
        <v>241253.9465</v>
      </c>
      <c r="Y56" s="50">
        <f t="shared" si="140"/>
        <v>245301.6331</v>
      </c>
      <c r="Z56" s="50">
        <f t="shared" si="140"/>
        <v>247694.5722</v>
      </c>
      <c r="AA56" s="50">
        <f t="shared" si="140"/>
        <v>248134.4564</v>
      </c>
      <c r="AB56" s="50">
        <f t="shared" si="140"/>
        <v>246279.216</v>
      </c>
      <c r="AC56" s="50">
        <f t="shared" si="140"/>
        <v>241736.8324</v>
      </c>
      <c r="AD56" s="103">
        <f t="shared" si="140"/>
        <v>234058.2833</v>
      </c>
      <c r="AE56" s="35"/>
      <c r="AF56" s="46" t="str">
        <f t="shared" si="135"/>
        <v>Interest</v>
      </c>
      <c r="AG56" s="54">
        <f>Assumptions!U75</f>
        <v>0.14</v>
      </c>
      <c r="AH56" s="1"/>
      <c r="AI56" s="1"/>
      <c r="AJ56" s="50">
        <f t="shared" ref="AJ56:AS56" si="141">AJ55*$AG56</f>
        <v>394123.6112</v>
      </c>
      <c r="AK56" s="50">
        <f t="shared" si="141"/>
        <v>368757.9445</v>
      </c>
      <c r="AL56" s="50">
        <f t="shared" si="141"/>
        <v>335047.5471</v>
      </c>
      <c r="AM56" s="50">
        <f t="shared" si="141"/>
        <v>294057.5988</v>
      </c>
      <c r="AN56" s="50">
        <f t="shared" si="141"/>
        <v>298776.4907</v>
      </c>
      <c r="AO56" s="50">
        <f t="shared" si="141"/>
        <v>301440.0223</v>
      </c>
      <c r="AP56" s="50">
        <f t="shared" si="141"/>
        <v>301678.9632</v>
      </c>
      <c r="AQ56" s="50">
        <f t="shared" si="141"/>
        <v>299069.946</v>
      </c>
      <c r="AR56" s="50">
        <f t="shared" si="141"/>
        <v>293127.8143</v>
      </c>
      <c r="AS56" s="103">
        <f t="shared" si="141"/>
        <v>283296.8964</v>
      </c>
      <c r="AT56" s="35"/>
      <c r="AU56" s="46" t="str">
        <f t="shared" si="137"/>
        <v>Interest</v>
      </c>
      <c r="AV56" s="54">
        <f>Assumptions!AC75</f>
        <v>0.14</v>
      </c>
      <c r="AW56" s="1"/>
      <c r="AX56" s="1"/>
      <c r="AY56" s="50">
        <f t="shared" ref="AY56:BH56" si="142">AY55*$AV56</f>
        <v>319006.5555</v>
      </c>
      <c r="AZ56" s="50">
        <f t="shared" si="142"/>
        <v>298475.3979</v>
      </c>
      <c r="BA56" s="50">
        <f t="shared" si="142"/>
        <v>271371.4108</v>
      </c>
      <c r="BB56" s="50">
        <f t="shared" si="142"/>
        <v>238406.1493</v>
      </c>
      <c r="BC56" s="50">
        <f t="shared" si="142"/>
        <v>242473.2897</v>
      </c>
      <c r="BD56" s="50">
        <f t="shared" si="142"/>
        <v>244917.2503</v>
      </c>
      <c r="BE56" s="50">
        <f t="shared" si="142"/>
        <v>245445.0088</v>
      </c>
      <c r="BF56" s="50">
        <f t="shared" si="142"/>
        <v>243720.546</v>
      </c>
      <c r="BG56" s="50">
        <f t="shared" si="142"/>
        <v>239358.7679</v>
      </c>
      <c r="BH56" s="103">
        <f t="shared" si="142"/>
        <v>231918.5735</v>
      </c>
    </row>
    <row r="57" ht="15.75" customHeight="1">
      <c r="A57" s="35"/>
      <c r="B57" s="46" t="str">
        <f t="shared" si="131"/>
        <v>Repayment</v>
      </c>
      <c r="C57" s="1"/>
      <c r="D57" s="1"/>
      <c r="E57" s="64"/>
      <c r="F57" s="50">
        <f t="shared" ref="F57:O57" si="143">-F32-F33-F34</f>
        <v>-341995.2575</v>
      </c>
      <c r="G57" s="50">
        <f t="shared" si="143"/>
        <v>-362001.3598</v>
      </c>
      <c r="H57" s="50">
        <f t="shared" si="143"/>
        <v>-372861.4006</v>
      </c>
      <c r="I57" s="50">
        <f t="shared" si="143"/>
        <v>-154398.594</v>
      </c>
      <c r="J57" s="50">
        <f t="shared" si="143"/>
        <v>-165920.0113</v>
      </c>
      <c r="K57" s="50">
        <f t="shared" si="143"/>
        <v>-177787.0711</v>
      </c>
      <c r="L57" s="50">
        <f t="shared" si="143"/>
        <v>-190010.1427</v>
      </c>
      <c r="M57" s="50">
        <f t="shared" si="143"/>
        <v>-202599.9064</v>
      </c>
      <c r="N57" s="50">
        <f t="shared" si="143"/>
        <v>-215567.3631</v>
      </c>
      <c r="O57" s="103">
        <f t="shared" si="143"/>
        <v>-1377037.605</v>
      </c>
      <c r="P57" s="35"/>
      <c r="Q57" s="46" t="str">
        <f t="shared" si="133"/>
        <v>Repayment</v>
      </c>
      <c r="R57" s="1"/>
      <c r="S57" s="1"/>
      <c r="T57" s="64"/>
      <c r="U57" s="50">
        <f t="shared" ref="U57:AD57" si="144">-U32-U33-U34</f>
        <v>-471437.2301</v>
      </c>
      <c r="V57" s="50">
        <f t="shared" si="144"/>
        <v>-498548.7707</v>
      </c>
      <c r="W57" s="50">
        <f t="shared" si="144"/>
        <v>-513505.2338</v>
      </c>
      <c r="X57" s="50">
        <f t="shared" si="144"/>
        <v>-212341.8993</v>
      </c>
      <c r="Y57" s="50">
        <f t="shared" si="144"/>
        <v>-228209.211</v>
      </c>
      <c r="Z57" s="50">
        <f t="shared" si="144"/>
        <v>-244552.5421</v>
      </c>
      <c r="AA57" s="50">
        <f t="shared" si="144"/>
        <v>-261386.1731</v>
      </c>
      <c r="AB57" s="50">
        <f t="shared" si="144"/>
        <v>-278724.8131</v>
      </c>
      <c r="AC57" s="50">
        <f t="shared" si="144"/>
        <v>-296583.6122</v>
      </c>
      <c r="AD57" s="103">
        <f t="shared" si="144"/>
        <v>-1905903.164</v>
      </c>
      <c r="AE57" s="35"/>
      <c r="AF57" s="46" t="str">
        <f t="shared" si="135"/>
        <v>Repayment</v>
      </c>
      <c r="AG57" s="1"/>
      <c r="AH57" s="1"/>
      <c r="AI57" s="64"/>
      <c r="AJ57" s="50">
        <f t="shared" ref="AJ57:AS57" si="145">-AJ32-AJ33-AJ34</f>
        <v>-575306.9451</v>
      </c>
      <c r="AK57" s="50">
        <f t="shared" si="145"/>
        <v>-609546.4972</v>
      </c>
      <c r="AL57" s="50">
        <f t="shared" si="145"/>
        <v>-627832.8921</v>
      </c>
      <c r="AM57" s="50">
        <f t="shared" si="145"/>
        <v>-260351.2281</v>
      </c>
      <c r="AN57" s="50">
        <f t="shared" si="145"/>
        <v>-279751.2644</v>
      </c>
      <c r="AO57" s="50">
        <f t="shared" si="145"/>
        <v>-299733.3019</v>
      </c>
      <c r="AP57" s="50">
        <f t="shared" si="145"/>
        <v>-320314.8005</v>
      </c>
      <c r="AQ57" s="50">
        <f t="shared" si="145"/>
        <v>-341513.744</v>
      </c>
      <c r="AR57" s="50">
        <f t="shared" si="145"/>
        <v>-363348.6559</v>
      </c>
      <c r="AS57" s="103">
        <f t="shared" si="145"/>
        <v>-2306846.157</v>
      </c>
      <c r="AT57" s="35"/>
      <c r="AU57" s="46" t="str">
        <f t="shared" si="137"/>
        <v>Repayment</v>
      </c>
      <c r="AV57" s="1"/>
      <c r="AW57" s="1"/>
      <c r="AX57" s="64"/>
      <c r="AY57" s="50">
        <f t="shared" ref="AY57:BH57" si="146">-AY32-AY33-AY34</f>
        <v>-465657.6812</v>
      </c>
      <c r="AZ57" s="50">
        <f t="shared" si="146"/>
        <v>-492075.3052</v>
      </c>
      <c r="BA57" s="50">
        <f t="shared" si="146"/>
        <v>-506837.5644</v>
      </c>
      <c r="BB57" s="50">
        <f t="shared" si="146"/>
        <v>-209355.1471</v>
      </c>
      <c r="BC57" s="50">
        <f t="shared" si="146"/>
        <v>-225016.4279</v>
      </c>
      <c r="BD57" s="50">
        <f t="shared" si="146"/>
        <v>-241147.547</v>
      </c>
      <c r="BE57" s="50">
        <f t="shared" si="146"/>
        <v>-257762.5998</v>
      </c>
      <c r="BF57" s="50">
        <f t="shared" si="146"/>
        <v>-274876.1041</v>
      </c>
      <c r="BG57" s="50">
        <f t="shared" si="146"/>
        <v>-292503.0135</v>
      </c>
      <c r="BH57" s="103">
        <f t="shared" si="146"/>
        <v>-1888479.813</v>
      </c>
    </row>
    <row r="58" ht="15.75" customHeight="1">
      <c r="A58" s="35"/>
      <c r="B58" s="100" t="str">
        <f t="shared" si="131"/>
        <v>Ending Balance</v>
      </c>
      <c r="C58" s="20"/>
      <c r="D58" s="20"/>
      <c r="E58" s="211">
        <f t="shared" ref="E58:O58" si="147">SUM(E54:E57)</f>
        <v>1673496.794</v>
      </c>
      <c r="F58" s="211">
        <f t="shared" si="147"/>
        <v>1565791.087</v>
      </c>
      <c r="G58" s="211">
        <f t="shared" si="147"/>
        <v>1423000.479</v>
      </c>
      <c r="H58" s="211">
        <f t="shared" si="147"/>
        <v>1249359.146</v>
      </c>
      <c r="I58" s="211">
        <f t="shared" si="147"/>
        <v>1269870.832</v>
      </c>
      <c r="J58" s="211">
        <f t="shared" si="147"/>
        <v>1281732.738</v>
      </c>
      <c r="K58" s="211">
        <f t="shared" si="147"/>
        <v>1283388.25</v>
      </c>
      <c r="L58" s="211">
        <f t="shared" si="147"/>
        <v>1273052.462</v>
      </c>
      <c r="M58" s="211">
        <f t="shared" si="147"/>
        <v>1248679.9</v>
      </c>
      <c r="N58" s="211">
        <f t="shared" si="147"/>
        <v>1207927.723</v>
      </c>
      <c r="O58" s="236">
        <f t="shared" si="147"/>
        <v>0</v>
      </c>
      <c r="P58" s="35"/>
      <c r="Q58" s="100" t="str">
        <f t="shared" si="133"/>
        <v>Ending Balance</v>
      </c>
      <c r="R58" s="20"/>
      <c r="S58" s="20"/>
      <c r="T58" s="211">
        <f t="shared" ref="T58:AD58" si="148">SUM(T54:T57)</f>
        <v>2306899.513</v>
      </c>
      <c r="U58" s="211">
        <f t="shared" si="148"/>
        <v>2158428.214</v>
      </c>
      <c r="V58" s="211">
        <f t="shared" si="148"/>
        <v>1962059.393</v>
      </c>
      <c r="W58" s="211">
        <f t="shared" si="148"/>
        <v>1723242.475</v>
      </c>
      <c r="X58" s="211">
        <f t="shared" si="148"/>
        <v>1752154.522</v>
      </c>
      <c r="Y58" s="211">
        <f t="shared" si="148"/>
        <v>1769246.944</v>
      </c>
      <c r="Z58" s="211">
        <f t="shared" si="148"/>
        <v>1772388.974</v>
      </c>
      <c r="AA58" s="211">
        <f t="shared" si="148"/>
        <v>1759137.257</v>
      </c>
      <c r="AB58" s="211">
        <f t="shared" si="148"/>
        <v>1726691.66</v>
      </c>
      <c r="AC58" s="211">
        <f t="shared" si="148"/>
        <v>1671844.88</v>
      </c>
      <c r="AD58" s="236">
        <f t="shared" si="148"/>
        <v>0</v>
      </c>
      <c r="AE58" s="35"/>
      <c r="AF58" s="100" t="str">
        <f t="shared" si="135"/>
        <v>Ending Balance</v>
      </c>
      <c r="AG58" s="20"/>
      <c r="AH58" s="20"/>
      <c r="AI58" s="211">
        <f t="shared" ref="AI58:AS58" si="149">SUM(AI54:AI57)</f>
        <v>2815168.651</v>
      </c>
      <c r="AJ58" s="211">
        <f t="shared" si="149"/>
        <v>2633985.318</v>
      </c>
      <c r="AK58" s="211">
        <f t="shared" si="149"/>
        <v>2393196.765</v>
      </c>
      <c r="AL58" s="211">
        <f t="shared" si="149"/>
        <v>2100411.42</v>
      </c>
      <c r="AM58" s="211">
        <f t="shared" si="149"/>
        <v>2134117.791</v>
      </c>
      <c r="AN58" s="211">
        <f t="shared" si="149"/>
        <v>2153143.017</v>
      </c>
      <c r="AO58" s="211">
        <f t="shared" si="149"/>
        <v>2154849.737</v>
      </c>
      <c r="AP58" s="211">
        <f t="shared" si="149"/>
        <v>2136213.9</v>
      </c>
      <c r="AQ58" s="211">
        <f t="shared" si="149"/>
        <v>2093770.102</v>
      </c>
      <c r="AR58" s="211">
        <f t="shared" si="149"/>
        <v>2023549.26</v>
      </c>
      <c r="AS58" s="236">
        <f t="shared" si="149"/>
        <v>0</v>
      </c>
      <c r="AT58" s="35"/>
      <c r="AU58" s="100" t="str">
        <f t="shared" si="137"/>
        <v>Ending Balance</v>
      </c>
      <c r="AV58" s="20"/>
      <c r="AW58" s="20"/>
      <c r="AX58" s="211">
        <f t="shared" ref="AX58:BH58" si="150">SUM(AX54:AX57)</f>
        <v>2278618.253</v>
      </c>
      <c r="AY58" s="211">
        <f t="shared" si="150"/>
        <v>2131967.128</v>
      </c>
      <c r="AZ58" s="211">
        <f t="shared" si="150"/>
        <v>1938367.22</v>
      </c>
      <c r="BA58" s="211">
        <f t="shared" si="150"/>
        <v>1702901.067</v>
      </c>
      <c r="BB58" s="211">
        <f t="shared" si="150"/>
        <v>1731952.069</v>
      </c>
      <c r="BC58" s="211">
        <f t="shared" si="150"/>
        <v>1749408.931</v>
      </c>
      <c r="BD58" s="211">
        <f t="shared" si="150"/>
        <v>1753178.634</v>
      </c>
      <c r="BE58" s="211">
        <f t="shared" si="150"/>
        <v>1740861.043</v>
      </c>
      <c r="BF58" s="211">
        <f t="shared" si="150"/>
        <v>1709705.485</v>
      </c>
      <c r="BG58" s="211">
        <f t="shared" si="150"/>
        <v>1656561.239</v>
      </c>
      <c r="BH58" s="236">
        <f t="shared" si="150"/>
        <v>0</v>
      </c>
    </row>
    <row r="59" ht="15.75" customHeight="1">
      <c r="A59" s="35"/>
      <c r="B59" s="46"/>
      <c r="C59" s="1"/>
      <c r="D59" s="1"/>
      <c r="E59" s="1"/>
      <c r="F59" s="50"/>
      <c r="G59" s="50"/>
      <c r="H59" s="50"/>
      <c r="I59" s="50"/>
      <c r="J59" s="50"/>
      <c r="K59" s="50"/>
      <c r="L59" s="50"/>
      <c r="M59" s="50"/>
      <c r="N59" s="50"/>
      <c r="O59" s="103"/>
      <c r="P59" s="35"/>
      <c r="Q59" s="46"/>
      <c r="R59" s="1"/>
      <c r="S59" s="1"/>
      <c r="T59" s="1"/>
      <c r="U59" s="50"/>
      <c r="V59" s="50"/>
      <c r="W59" s="50"/>
      <c r="X59" s="50"/>
      <c r="Y59" s="50"/>
      <c r="Z59" s="50"/>
      <c r="AA59" s="50"/>
      <c r="AB59" s="50"/>
      <c r="AC59" s="50"/>
      <c r="AD59" s="103"/>
      <c r="AE59" s="35"/>
      <c r="AF59" s="46"/>
      <c r="AG59" s="1"/>
      <c r="AH59" s="1"/>
      <c r="AI59" s="1"/>
      <c r="AJ59" s="50"/>
      <c r="AK59" s="50"/>
      <c r="AL59" s="50"/>
      <c r="AM59" s="50"/>
      <c r="AN59" s="50"/>
      <c r="AO59" s="50"/>
      <c r="AP59" s="50"/>
      <c r="AQ59" s="50"/>
      <c r="AR59" s="50"/>
      <c r="AS59" s="103"/>
      <c r="AT59" s="35"/>
      <c r="AU59" s="46"/>
      <c r="AV59" s="1"/>
      <c r="AW59" s="1"/>
      <c r="AX59" s="1"/>
      <c r="AY59" s="50"/>
      <c r="AZ59" s="50"/>
      <c r="BA59" s="50"/>
      <c r="BB59" s="50"/>
      <c r="BC59" s="50"/>
      <c r="BD59" s="50"/>
      <c r="BE59" s="50"/>
      <c r="BF59" s="50"/>
      <c r="BG59" s="50"/>
      <c r="BH59" s="103"/>
    </row>
    <row r="60" ht="15.75" customHeight="1">
      <c r="A60" s="35"/>
      <c r="B60" s="46"/>
      <c r="C60" s="1"/>
      <c r="D60" s="1"/>
      <c r="E60" s="1"/>
      <c r="F60" s="50"/>
      <c r="G60" s="50"/>
      <c r="H60" s="50"/>
      <c r="I60" s="50"/>
      <c r="J60" s="50"/>
      <c r="K60" s="50"/>
      <c r="L60" s="50"/>
      <c r="M60" s="50"/>
      <c r="N60" s="50"/>
      <c r="O60" s="103"/>
      <c r="P60" s="35"/>
      <c r="Q60" s="46"/>
      <c r="R60" s="1"/>
      <c r="S60" s="1"/>
      <c r="T60" s="1"/>
      <c r="U60" s="50"/>
      <c r="V60" s="50"/>
      <c r="W60" s="50"/>
      <c r="X60" s="50"/>
      <c r="Y60" s="50"/>
      <c r="Z60" s="50"/>
      <c r="AA60" s="50"/>
      <c r="AB60" s="50"/>
      <c r="AC60" s="50"/>
      <c r="AD60" s="103"/>
      <c r="AE60" s="35"/>
      <c r="AF60" s="46"/>
      <c r="AG60" s="1"/>
      <c r="AH60" s="1"/>
      <c r="AI60" s="1"/>
      <c r="AJ60" s="50"/>
      <c r="AK60" s="50"/>
      <c r="AL60" s="50"/>
      <c r="AM60" s="50"/>
      <c r="AN60" s="50"/>
      <c r="AO60" s="50"/>
      <c r="AP60" s="50"/>
      <c r="AQ60" s="50"/>
      <c r="AR60" s="50"/>
      <c r="AS60" s="103"/>
      <c r="AT60" s="35"/>
      <c r="AU60" s="46"/>
      <c r="AV60" s="1"/>
      <c r="AW60" s="1"/>
      <c r="AX60" s="1"/>
      <c r="AY60" s="50"/>
      <c r="AZ60" s="50"/>
      <c r="BA60" s="50"/>
      <c r="BB60" s="50"/>
      <c r="BC60" s="50"/>
      <c r="BD60" s="50"/>
      <c r="BE60" s="50"/>
      <c r="BF60" s="50"/>
      <c r="BG60" s="50"/>
      <c r="BH60" s="103"/>
    </row>
    <row r="61" ht="15.75" customHeight="1">
      <c r="A61" s="35"/>
      <c r="B61" s="235" t="s">
        <v>191</v>
      </c>
      <c r="C61" s="240" t="s">
        <v>192</v>
      </c>
      <c r="D61" s="240" t="s">
        <v>144</v>
      </c>
      <c r="E61" s="20"/>
      <c r="F61" s="211"/>
      <c r="G61" s="211"/>
      <c r="H61" s="211"/>
      <c r="I61" s="211"/>
      <c r="J61" s="211"/>
      <c r="K61" s="211"/>
      <c r="L61" s="211"/>
      <c r="M61" s="211"/>
      <c r="N61" s="211"/>
      <c r="O61" s="236"/>
      <c r="P61" s="35"/>
      <c r="Q61" s="235" t="s">
        <v>191</v>
      </c>
      <c r="R61" s="240" t="s">
        <v>192</v>
      </c>
      <c r="S61" s="240" t="s">
        <v>144</v>
      </c>
      <c r="T61" s="20"/>
      <c r="U61" s="211"/>
      <c r="V61" s="211"/>
      <c r="W61" s="211"/>
      <c r="X61" s="211"/>
      <c r="Y61" s="211"/>
      <c r="Z61" s="211"/>
      <c r="AA61" s="211"/>
      <c r="AB61" s="211"/>
      <c r="AC61" s="211"/>
      <c r="AD61" s="236"/>
      <c r="AE61" s="35"/>
      <c r="AF61" s="235" t="s">
        <v>191</v>
      </c>
      <c r="AG61" s="240" t="s">
        <v>192</v>
      </c>
      <c r="AH61" s="240" t="s">
        <v>144</v>
      </c>
      <c r="AI61" s="20"/>
      <c r="AJ61" s="211"/>
      <c r="AK61" s="211"/>
      <c r="AL61" s="211"/>
      <c r="AM61" s="211"/>
      <c r="AN61" s="211"/>
      <c r="AO61" s="211"/>
      <c r="AP61" s="211"/>
      <c r="AQ61" s="211"/>
      <c r="AR61" s="211"/>
      <c r="AS61" s="236"/>
      <c r="AT61" s="35"/>
      <c r="AU61" s="235" t="s">
        <v>191</v>
      </c>
      <c r="AV61" s="240" t="s">
        <v>192</v>
      </c>
      <c r="AW61" s="240" t="s">
        <v>144</v>
      </c>
      <c r="AX61" s="20"/>
      <c r="AY61" s="211"/>
      <c r="AZ61" s="211"/>
      <c r="BA61" s="211"/>
      <c r="BB61" s="211"/>
      <c r="BC61" s="211"/>
      <c r="BD61" s="211"/>
      <c r="BE61" s="211"/>
      <c r="BF61" s="211"/>
      <c r="BG61" s="211"/>
      <c r="BH61" s="236"/>
    </row>
    <row r="62" ht="15.75" customHeight="1">
      <c r="A62" s="35"/>
      <c r="B62" s="46" t="s">
        <v>193</v>
      </c>
      <c r="C62" s="137">
        <f t="shared" ref="C62:C65" si="155">-SUM(F62:O62)/E62</f>
        <v>5.228868047</v>
      </c>
      <c r="D62" s="26">
        <f t="shared" ref="D62:D65" si="156">IRR(E62:O62)</f>
        <v>0.2493547352</v>
      </c>
      <c r="E62" s="50">
        <f t="shared" ref="E62:E64" si="157">-E7</f>
        <v>-83674.83968</v>
      </c>
      <c r="F62" s="50">
        <f t="shared" ref="F62:O62" si="151">F22</f>
        <v>17099.76288</v>
      </c>
      <c r="G62" s="50">
        <f t="shared" si="151"/>
        <v>18100.06799</v>
      </c>
      <c r="H62" s="50">
        <f t="shared" si="151"/>
        <v>18643.07003</v>
      </c>
      <c r="I62" s="50">
        <f t="shared" si="151"/>
        <v>7719.9297</v>
      </c>
      <c r="J62" s="50">
        <f t="shared" si="151"/>
        <v>8296.000564</v>
      </c>
      <c r="K62" s="50">
        <f t="shared" si="151"/>
        <v>8889.353554</v>
      </c>
      <c r="L62" s="50">
        <f t="shared" si="151"/>
        <v>9500.507134</v>
      </c>
      <c r="M62" s="50">
        <f t="shared" si="151"/>
        <v>10129.99532</v>
      </c>
      <c r="N62" s="50">
        <f t="shared" si="151"/>
        <v>10778.36815</v>
      </c>
      <c r="O62" s="103">
        <f t="shared" si="151"/>
        <v>328367.6402</v>
      </c>
      <c r="P62" s="35"/>
      <c r="Q62" s="46" t="s">
        <v>193</v>
      </c>
      <c r="R62" s="137">
        <f t="shared" ref="R62:R65" si="159">-SUM(U62:AD62)/T62</f>
        <v>5.22729816</v>
      </c>
      <c r="S62" s="26">
        <f t="shared" ref="S62:S65" si="160">IRR(T62:AD62)</f>
        <v>0.249238745</v>
      </c>
      <c r="T62" s="50">
        <f t="shared" ref="T62:T64" si="161">-T7</f>
        <v>-115344.9756</v>
      </c>
      <c r="U62" s="50">
        <f t="shared" ref="U62:AD62" si="152">U22</f>
        <v>23571.8615</v>
      </c>
      <c r="V62" s="50">
        <f t="shared" si="152"/>
        <v>24927.43853</v>
      </c>
      <c r="W62" s="50">
        <f t="shared" si="152"/>
        <v>25675.26169</v>
      </c>
      <c r="X62" s="50">
        <f t="shared" si="152"/>
        <v>10617.09497</v>
      </c>
      <c r="Y62" s="50">
        <f t="shared" si="152"/>
        <v>11410.46055</v>
      </c>
      <c r="Z62" s="50">
        <f t="shared" si="152"/>
        <v>12227.62711</v>
      </c>
      <c r="AA62" s="50">
        <f t="shared" si="152"/>
        <v>13069.30866</v>
      </c>
      <c r="AB62" s="50">
        <f t="shared" si="152"/>
        <v>13936.24065</v>
      </c>
      <c r="AC62" s="50">
        <f t="shared" si="152"/>
        <v>14829.18061</v>
      </c>
      <c r="AD62" s="103">
        <f t="shared" si="152"/>
        <v>452678.1046</v>
      </c>
      <c r="AE62" s="35"/>
      <c r="AF62" s="46" t="s">
        <v>193</v>
      </c>
      <c r="AG62" s="137">
        <f t="shared" ref="AG62:AG65" si="163">-SUM(AJ62:AS62)/AI62</f>
        <v>5.509582649</v>
      </c>
      <c r="AH62" s="26">
        <f t="shared" ref="AH62:AH65" si="164">IRR(AI62:AS62)</f>
        <v>0.2555953163</v>
      </c>
      <c r="AI62" s="50">
        <f t="shared" ref="AI62:AI64" si="165">-AI7</f>
        <v>-140758.4326</v>
      </c>
      <c r="AJ62" s="50">
        <f t="shared" ref="AJ62:AS62" si="153">AJ22</f>
        <v>28765.34726</v>
      </c>
      <c r="AK62" s="50">
        <f t="shared" si="153"/>
        <v>30477.32486</v>
      </c>
      <c r="AL62" s="50">
        <f t="shared" si="153"/>
        <v>31391.64461</v>
      </c>
      <c r="AM62" s="50">
        <f t="shared" si="153"/>
        <v>13017.5614</v>
      </c>
      <c r="AN62" s="50">
        <f t="shared" si="153"/>
        <v>13987.56322</v>
      </c>
      <c r="AO62" s="50">
        <f t="shared" si="153"/>
        <v>14986.66509</v>
      </c>
      <c r="AP62" s="50">
        <f t="shared" si="153"/>
        <v>16015.74002</v>
      </c>
      <c r="AQ62" s="50">
        <f t="shared" si="153"/>
        <v>17075.6872</v>
      </c>
      <c r="AR62" s="50">
        <f t="shared" si="153"/>
        <v>18167.43279</v>
      </c>
      <c r="AS62" s="103">
        <f t="shared" si="153"/>
        <v>591635.2514</v>
      </c>
      <c r="AT62" s="35"/>
      <c r="AU62" s="46" t="s">
        <v>193</v>
      </c>
      <c r="AV62" s="137">
        <f t="shared" ref="AV62:AV65" si="167">-SUM(AY62:BH62)/AX62</f>
        <v>5.478742998</v>
      </c>
      <c r="AW62" s="26">
        <f t="shared" ref="AW62:AW65" si="168">IRR(AX62:BH62)</f>
        <v>0.2547098681</v>
      </c>
      <c r="AX62" s="50">
        <f t="shared" ref="AX62:AX64" si="169">-AX7</f>
        <v>-113930.9127</v>
      </c>
      <c r="AY62" s="50">
        <f t="shared" ref="AY62:BH62" si="154">AY22</f>
        <v>23282.88406</v>
      </c>
      <c r="AZ62" s="50">
        <f t="shared" si="154"/>
        <v>24603.76526</v>
      </c>
      <c r="BA62" s="50">
        <f t="shared" si="154"/>
        <v>25341.87822</v>
      </c>
      <c r="BB62" s="50">
        <f t="shared" si="154"/>
        <v>10467.75736</v>
      </c>
      <c r="BC62" s="50">
        <f t="shared" si="154"/>
        <v>11250.82139</v>
      </c>
      <c r="BD62" s="50">
        <f t="shared" si="154"/>
        <v>12057.37735</v>
      </c>
      <c r="BE62" s="50">
        <f t="shared" si="154"/>
        <v>12888.12999</v>
      </c>
      <c r="BF62" s="50">
        <f t="shared" si="154"/>
        <v>13743.8052</v>
      </c>
      <c r="BG62" s="50">
        <f t="shared" si="154"/>
        <v>14625.15068</v>
      </c>
      <c r="BH62" s="103">
        <f t="shared" si="154"/>
        <v>475936.6205</v>
      </c>
    </row>
    <row r="63" ht="15.75" customHeight="1">
      <c r="A63" s="35"/>
      <c r="B63" s="46" t="s">
        <v>194</v>
      </c>
      <c r="C63" s="137">
        <f t="shared" si="155"/>
        <v>5.228868047</v>
      </c>
      <c r="D63" s="26">
        <f t="shared" si="156"/>
        <v>0.2493547352</v>
      </c>
      <c r="E63" s="50">
        <f t="shared" si="157"/>
        <v>-334699.3587</v>
      </c>
      <c r="F63" s="50">
        <f t="shared" ref="F63:O63" si="158">F29</f>
        <v>68399.05151</v>
      </c>
      <c r="G63" s="50">
        <f t="shared" si="158"/>
        <v>72400.27196</v>
      </c>
      <c r="H63" s="50">
        <f t="shared" si="158"/>
        <v>74572.28012</v>
      </c>
      <c r="I63" s="50">
        <f t="shared" si="158"/>
        <v>30879.7188</v>
      </c>
      <c r="J63" s="50">
        <f t="shared" si="158"/>
        <v>33184.00226</v>
      </c>
      <c r="K63" s="50">
        <f t="shared" si="158"/>
        <v>35557.41422</v>
      </c>
      <c r="L63" s="50">
        <f t="shared" si="158"/>
        <v>38002.02854</v>
      </c>
      <c r="M63" s="50">
        <f t="shared" si="158"/>
        <v>40519.98128</v>
      </c>
      <c r="N63" s="50">
        <f t="shared" si="158"/>
        <v>43113.47261</v>
      </c>
      <c r="O63" s="103">
        <f t="shared" si="158"/>
        <v>1313470.561</v>
      </c>
      <c r="P63" s="35"/>
      <c r="Q63" s="46" t="s">
        <v>194</v>
      </c>
      <c r="R63" s="137">
        <f t="shared" si="159"/>
        <v>5.22729816</v>
      </c>
      <c r="S63" s="26">
        <f t="shared" si="160"/>
        <v>0.249238745</v>
      </c>
      <c r="T63" s="50">
        <f t="shared" si="161"/>
        <v>-461379.9025</v>
      </c>
      <c r="U63" s="50">
        <f t="shared" ref="U63:AD63" si="162">U29</f>
        <v>94287.44602</v>
      </c>
      <c r="V63" s="50">
        <f t="shared" si="162"/>
        <v>99709.75414</v>
      </c>
      <c r="W63" s="50">
        <f t="shared" si="162"/>
        <v>102701.0468</v>
      </c>
      <c r="X63" s="50">
        <f t="shared" si="162"/>
        <v>42468.37986</v>
      </c>
      <c r="Y63" s="50">
        <f t="shared" si="162"/>
        <v>45641.84221</v>
      </c>
      <c r="Z63" s="50">
        <f t="shared" si="162"/>
        <v>48910.50842</v>
      </c>
      <c r="AA63" s="50">
        <f t="shared" si="162"/>
        <v>52277.23462</v>
      </c>
      <c r="AB63" s="50">
        <f t="shared" si="162"/>
        <v>55744.96261</v>
      </c>
      <c r="AC63" s="50">
        <f t="shared" si="162"/>
        <v>59316.72244</v>
      </c>
      <c r="AD63" s="103">
        <f t="shared" si="162"/>
        <v>1810712.418</v>
      </c>
      <c r="AE63" s="35"/>
      <c r="AF63" s="46" t="s">
        <v>194</v>
      </c>
      <c r="AG63" s="137">
        <f t="shared" si="163"/>
        <v>5.509582649</v>
      </c>
      <c r="AH63" s="26">
        <f t="shared" si="164"/>
        <v>0.2555953163</v>
      </c>
      <c r="AI63" s="50">
        <f t="shared" si="165"/>
        <v>-563033.7303</v>
      </c>
      <c r="AJ63" s="50">
        <f t="shared" ref="AJ63:AS63" si="166">AJ29</f>
        <v>115061.389</v>
      </c>
      <c r="AK63" s="50">
        <f t="shared" si="166"/>
        <v>121909.2994</v>
      </c>
      <c r="AL63" s="50">
        <f t="shared" si="166"/>
        <v>125566.5784</v>
      </c>
      <c r="AM63" s="50">
        <f t="shared" si="166"/>
        <v>52070.24561</v>
      </c>
      <c r="AN63" s="50">
        <f t="shared" si="166"/>
        <v>55950.25289</v>
      </c>
      <c r="AO63" s="50">
        <f t="shared" si="166"/>
        <v>59946.66038</v>
      </c>
      <c r="AP63" s="50">
        <f t="shared" si="166"/>
        <v>64062.96009</v>
      </c>
      <c r="AQ63" s="50">
        <f t="shared" si="166"/>
        <v>68302.7488</v>
      </c>
      <c r="AR63" s="50">
        <f t="shared" si="166"/>
        <v>72669.73117</v>
      </c>
      <c r="AS63" s="103">
        <f t="shared" si="166"/>
        <v>2366541.006</v>
      </c>
      <c r="AT63" s="35"/>
      <c r="AU63" s="46" t="s">
        <v>194</v>
      </c>
      <c r="AV63" s="137">
        <f t="shared" si="167"/>
        <v>5.478742998</v>
      </c>
      <c r="AW63" s="26">
        <f t="shared" si="168"/>
        <v>0.2547098681</v>
      </c>
      <c r="AX63" s="50">
        <f t="shared" si="169"/>
        <v>-455723.6507</v>
      </c>
      <c r="AY63" s="50">
        <f t="shared" ref="AY63:BH63" si="170">AY29</f>
        <v>93131.53624</v>
      </c>
      <c r="AZ63" s="50">
        <f t="shared" si="170"/>
        <v>98415.06105</v>
      </c>
      <c r="BA63" s="50">
        <f t="shared" si="170"/>
        <v>101367.5129</v>
      </c>
      <c r="BB63" s="50">
        <f t="shared" si="170"/>
        <v>41871.02943</v>
      </c>
      <c r="BC63" s="50">
        <f t="shared" si="170"/>
        <v>45003.28557</v>
      </c>
      <c r="BD63" s="50">
        <f t="shared" si="170"/>
        <v>48229.50941</v>
      </c>
      <c r="BE63" s="50">
        <f t="shared" si="170"/>
        <v>51552.51995</v>
      </c>
      <c r="BF63" s="50">
        <f t="shared" si="170"/>
        <v>54975.22082</v>
      </c>
      <c r="BG63" s="50">
        <f t="shared" si="170"/>
        <v>58500.60271</v>
      </c>
      <c r="BH63" s="103">
        <f t="shared" si="170"/>
        <v>1903746.482</v>
      </c>
    </row>
    <row r="64" ht="15.75" customHeight="1">
      <c r="A64" s="35"/>
      <c r="B64" s="46" t="s">
        <v>174</v>
      </c>
      <c r="C64" s="137">
        <f t="shared" si="155"/>
        <v>3.470692928</v>
      </c>
      <c r="D64" s="26">
        <f t="shared" si="156"/>
        <v>0.2008624741</v>
      </c>
      <c r="E64" s="50">
        <f t="shared" si="157"/>
        <v>-1673496.794</v>
      </c>
      <c r="F64" s="50">
        <f t="shared" ref="F64:O64" si="171">F36</f>
        <v>341995.2575</v>
      </c>
      <c r="G64" s="50">
        <f t="shared" si="171"/>
        <v>362001.3598</v>
      </c>
      <c r="H64" s="50">
        <f t="shared" si="171"/>
        <v>372861.4006</v>
      </c>
      <c r="I64" s="50">
        <f t="shared" si="171"/>
        <v>154398.594</v>
      </c>
      <c r="J64" s="50">
        <f t="shared" si="171"/>
        <v>165920.0113</v>
      </c>
      <c r="K64" s="50">
        <f t="shared" si="171"/>
        <v>177787.0711</v>
      </c>
      <c r="L64" s="50">
        <f t="shared" si="171"/>
        <v>190010.1427</v>
      </c>
      <c r="M64" s="50">
        <f t="shared" si="171"/>
        <v>202599.9064</v>
      </c>
      <c r="N64" s="50">
        <f t="shared" si="171"/>
        <v>215567.3631</v>
      </c>
      <c r="O64" s="103">
        <f t="shared" si="171"/>
        <v>3625052.381</v>
      </c>
      <c r="P64" s="35"/>
      <c r="Q64" s="46" t="s">
        <v>174</v>
      </c>
      <c r="R64" s="137">
        <f t="shared" si="159"/>
        <v>3.470688405</v>
      </c>
      <c r="S64" s="26">
        <f t="shared" si="160"/>
        <v>0.2007744824</v>
      </c>
      <c r="T64" s="50">
        <f t="shared" si="161"/>
        <v>-2306899.513</v>
      </c>
      <c r="U64" s="50">
        <f t="shared" ref="U64:AD64" si="172">U36</f>
        <v>471437.2301</v>
      </c>
      <c r="V64" s="50">
        <f t="shared" si="172"/>
        <v>498548.7707</v>
      </c>
      <c r="W64" s="50">
        <f t="shared" si="172"/>
        <v>513505.2338</v>
      </c>
      <c r="X64" s="50">
        <f t="shared" si="172"/>
        <v>212341.8993</v>
      </c>
      <c r="Y64" s="50">
        <f t="shared" si="172"/>
        <v>228209.211</v>
      </c>
      <c r="Z64" s="50">
        <f t="shared" si="172"/>
        <v>244552.5421</v>
      </c>
      <c r="AA64" s="50">
        <f t="shared" si="172"/>
        <v>261386.1731</v>
      </c>
      <c r="AB64" s="50">
        <f t="shared" si="172"/>
        <v>278724.8131</v>
      </c>
      <c r="AC64" s="50">
        <f t="shared" si="172"/>
        <v>296583.6122</v>
      </c>
      <c r="AD64" s="103">
        <f t="shared" si="172"/>
        <v>5001239.904</v>
      </c>
      <c r="AE64" s="35"/>
      <c r="AF64" s="46" t="s">
        <v>174</v>
      </c>
      <c r="AG64" s="137">
        <f t="shared" si="163"/>
        <v>3.600280469</v>
      </c>
      <c r="AH64" s="26">
        <f t="shared" si="164"/>
        <v>0.2053308629</v>
      </c>
      <c r="AI64" s="50">
        <f t="shared" si="165"/>
        <v>-2815168.651</v>
      </c>
      <c r="AJ64" s="50">
        <f t="shared" ref="AJ64:AS64" si="173">AJ36</f>
        <v>575306.9451</v>
      </c>
      <c r="AK64" s="50">
        <f t="shared" si="173"/>
        <v>609546.4972</v>
      </c>
      <c r="AL64" s="50">
        <f t="shared" si="173"/>
        <v>627832.8921</v>
      </c>
      <c r="AM64" s="50">
        <f t="shared" si="173"/>
        <v>260351.2281</v>
      </c>
      <c r="AN64" s="50">
        <f t="shared" si="173"/>
        <v>279751.2644</v>
      </c>
      <c r="AO64" s="50">
        <f t="shared" si="173"/>
        <v>299733.3019</v>
      </c>
      <c r="AP64" s="50">
        <f t="shared" si="173"/>
        <v>320314.8005</v>
      </c>
      <c r="AQ64" s="50">
        <f t="shared" si="173"/>
        <v>341513.744</v>
      </c>
      <c r="AR64" s="50">
        <f t="shared" si="173"/>
        <v>363348.6559</v>
      </c>
      <c r="AS64" s="103">
        <f t="shared" si="173"/>
        <v>6457697.383</v>
      </c>
      <c r="AT64" s="35"/>
      <c r="AU64" s="46" t="s">
        <v>174</v>
      </c>
      <c r="AV64" s="137">
        <f t="shared" si="167"/>
        <v>3.587998782</v>
      </c>
      <c r="AW64" s="26">
        <f t="shared" si="168"/>
        <v>0.2046779068</v>
      </c>
      <c r="AX64" s="50">
        <f t="shared" si="169"/>
        <v>-2278618.253</v>
      </c>
      <c r="AY64" s="50">
        <f t="shared" ref="AY64:BH64" si="174">AY36</f>
        <v>465657.6812</v>
      </c>
      <c r="AZ64" s="50">
        <f t="shared" si="174"/>
        <v>492075.3052</v>
      </c>
      <c r="BA64" s="50">
        <f t="shared" si="174"/>
        <v>506837.5644</v>
      </c>
      <c r="BB64" s="50">
        <f t="shared" si="174"/>
        <v>209355.1471</v>
      </c>
      <c r="BC64" s="50">
        <f t="shared" si="174"/>
        <v>225016.4279</v>
      </c>
      <c r="BD64" s="50">
        <f t="shared" si="174"/>
        <v>241147.547</v>
      </c>
      <c r="BE64" s="50">
        <f t="shared" si="174"/>
        <v>257762.5998</v>
      </c>
      <c r="BF64" s="50">
        <f t="shared" si="174"/>
        <v>274876.1041</v>
      </c>
      <c r="BG64" s="50">
        <f t="shared" si="174"/>
        <v>292503.0135</v>
      </c>
      <c r="BH64" s="103">
        <f t="shared" si="174"/>
        <v>5210448.127</v>
      </c>
    </row>
    <row r="65" ht="15.75" customHeight="1">
      <c r="A65" s="35"/>
      <c r="B65" s="242" t="s">
        <v>195</v>
      </c>
      <c r="C65" s="243">
        <f t="shared" si="155"/>
        <v>3.822327952</v>
      </c>
      <c r="D65" s="244">
        <f t="shared" si="156"/>
        <v>0.2123634349</v>
      </c>
      <c r="E65" s="245">
        <f t="shared" ref="E65:O65" si="175">SUM(E62:E64)</f>
        <v>-2091870.992</v>
      </c>
      <c r="F65" s="245">
        <f t="shared" si="175"/>
        <v>427494.0719</v>
      </c>
      <c r="G65" s="245">
        <f t="shared" si="175"/>
        <v>452501.6997</v>
      </c>
      <c r="H65" s="245">
        <f t="shared" si="175"/>
        <v>466076.7507</v>
      </c>
      <c r="I65" s="245">
        <f t="shared" si="175"/>
        <v>192998.2425</v>
      </c>
      <c r="J65" s="245">
        <f t="shared" si="175"/>
        <v>207400.0141</v>
      </c>
      <c r="K65" s="245">
        <f t="shared" si="175"/>
        <v>222233.8389</v>
      </c>
      <c r="L65" s="245">
        <f t="shared" si="175"/>
        <v>237512.6783</v>
      </c>
      <c r="M65" s="245">
        <f t="shared" si="175"/>
        <v>253249.883</v>
      </c>
      <c r="N65" s="245">
        <f t="shared" si="175"/>
        <v>269459.2038</v>
      </c>
      <c r="O65" s="246">
        <f t="shared" si="175"/>
        <v>5266890.582</v>
      </c>
      <c r="P65" s="35"/>
      <c r="Q65" s="242" t="s">
        <v>195</v>
      </c>
      <c r="R65" s="243">
        <f t="shared" si="159"/>
        <v>3.822010356</v>
      </c>
      <c r="S65" s="244">
        <f t="shared" si="160"/>
        <v>0.2122673828</v>
      </c>
      <c r="T65" s="245">
        <f t="shared" ref="T65:AD65" si="176">SUM(T62:T64)</f>
        <v>-2883624.391</v>
      </c>
      <c r="U65" s="245">
        <f t="shared" si="176"/>
        <v>589296.5376</v>
      </c>
      <c r="V65" s="245">
        <f t="shared" si="176"/>
        <v>623185.9634</v>
      </c>
      <c r="W65" s="245">
        <f t="shared" si="176"/>
        <v>641881.5423</v>
      </c>
      <c r="X65" s="245">
        <f t="shared" si="176"/>
        <v>265427.3741</v>
      </c>
      <c r="Y65" s="245">
        <f t="shared" si="176"/>
        <v>285261.5138</v>
      </c>
      <c r="Z65" s="245">
        <f t="shared" si="176"/>
        <v>305690.6776</v>
      </c>
      <c r="AA65" s="245">
        <f t="shared" si="176"/>
        <v>326732.7164</v>
      </c>
      <c r="AB65" s="245">
        <f t="shared" si="176"/>
        <v>348406.0163</v>
      </c>
      <c r="AC65" s="245">
        <f t="shared" si="176"/>
        <v>370729.5152</v>
      </c>
      <c r="AD65" s="246">
        <f t="shared" si="176"/>
        <v>7264630.427</v>
      </c>
      <c r="AE65" s="35"/>
      <c r="AF65" s="242" t="s">
        <v>195</v>
      </c>
      <c r="AG65" s="243">
        <f t="shared" si="163"/>
        <v>3.982140905</v>
      </c>
      <c r="AH65" s="244">
        <f t="shared" si="164"/>
        <v>0.2173099352</v>
      </c>
      <c r="AI65" s="245">
        <f t="shared" ref="AI65:AS65" si="177">SUM(AI62:AI64)</f>
        <v>-3518960.814</v>
      </c>
      <c r="AJ65" s="245">
        <f t="shared" si="177"/>
        <v>719133.6814</v>
      </c>
      <c r="AK65" s="245">
        <f t="shared" si="177"/>
        <v>761933.1215</v>
      </c>
      <c r="AL65" s="245">
        <f t="shared" si="177"/>
        <v>784791.1151</v>
      </c>
      <c r="AM65" s="245">
        <f t="shared" si="177"/>
        <v>325439.0351</v>
      </c>
      <c r="AN65" s="245">
        <f t="shared" si="177"/>
        <v>349689.0805</v>
      </c>
      <c r="AO65" s="245">
        <f t="shared" si="177"/>
        <v>374666.6274</v>
      </c>
      <c r="AP65" s="245">
        <f t="shared" si="177"/>
        <v>400393.5006</v>
      </c>
      <c r="AQ65" s="245">
        <f t="shared" si="177"/>
        <v>426892.18</v>
      </c>
      <c r="AR65" s="245">
        <f t="shared" si="177"/>
        <v>454185.8198</v>
      </c>
      <c r="AS65" s="246">
        <f t="shared" si="177"/>
        <v>9415873.64</v>
      </c>
      <c r="AT65" s="35"/>
      <c r="AU65" s="242" t="s">
        <v>195</v>
      </c>
      <c r="AV65" s="243">
        <f t="shared" si="167"/>
        <v>3.966147625</v>
      </c>
      <c r="AW65" s="244">
        <f t="shared" si="168"/>
        <v>0.2165926069</v>
      </c>
      <c r="AX65" s="245">
        <f t="shared" ref="AX65:BH65" si="178">SUM(AX62:AX64)</f>
        <v>-2848272.817</v>
      </c>
      <c r="AY65" s="245">
        <f t="shared" si="178"/>
        <v>582072.1015</v>
      </c>
      <c r="AZ65" s="245">
        <f t="shared" si="178"/>
        <v>615094.1315</v>
      </c>
      <c r="BA65" s="245">
        <f t="shared" si="178"/>
        <v>633546.9555</v>
      </c>
      <c r="BB65" s="245">
        <f t="shared" si="178"/>
        <v>261693.9339</v>
      </c>
      <c r="BC65" s="245">
        <f t="shared" si="178"/>
        <v>281270.5348</v>
      </c>
      <c r="BD65" s="245">
        <f t="shared" si="178"/>
        <v>301434.4338</v>
      </c>
      <c r="BE65" s="245">
        <f t="shared" si="178"/>
        <v>322203.2497</v>
      </c>
      <c r="BF65" s="245">
        <f t="shared" si="178"/>
        <v>343595.1301</v>
      </c>
      <c r="BG65" s="245">
        <f t="shared" si="178"/>
        <v>365628.7669</v>
      </c>
      <c r="BH65" s="246">
        <f t="shared" si="178"/>
        <v>7590131.23</v>
      </c>
    </row>
    <row r="66" ht="15.7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</row>
    <row r="67" ht="15.75" customHeight="1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</row>
    <row r="68" ht="15.75" customHeight="1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</row>
    <row r="69" ht="15.75" customHeight="1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</row>
    <row r="70" ht="15.75" customHeight="1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</row>
    <row r="71" ht="15.75" customHeight="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</row>
    <row r="72" ht="15.75" customHeight="1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</row>
    <row r="73" ht="15.75" customHeight="1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</row>
    <row r="74" ht="15.75" customHeight="1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</row>
    <row r="75" ht="15.75" customHeight="1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</row>
    <row r="76" ht="15.75" customHeight="1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</row>
    <row r="77" ht="15.75" customHeight="1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</row>
    <row r="78" ht="15.75" customHeight="1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</row>
    <row r="79" ht="15.75" customHeight="1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</row>
    <row r="80" ht="15.75" customHeight="1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</row>
    <row r="81" ht="15.75" customHeight="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</row>
    <row r="82" ht="15.75" customHeight="1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</row>
    <row r="83" ht="15.75" customHeight="1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</row>
    <row r="84" ht="15.75" customHeight="1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</row>
    <row r="85" ht="15.75" customHeight="1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</row>
    <row r="86" ht="15.75" customHeight="1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</row>
    <row r="87" ht="15.75" customHeight="1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</row>
    <row r="88" ht="15.75" customHeight="1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</row>
    <row r="89" ht="15.75" customHeight="1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</row>
    <row r="90" ht="15.75" customHeigh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</row>
    <row r="91" ht="15.75" customHeight="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</row>
    <row r="92" ht="15.75" customHeigh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</row>
    <row r="93" ht="15.7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</row>
    <row r="94" ht="15.75" customHeigh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</row>
    <row r="95" ht="15.75" customHeight="1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</row>
    <row r="96" ht="15.75" customHeight="1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</row>
    <row r="97" ht="15.75" customHeight="1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</row>
    <row r="98" ht="15.75" customHeight="1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</row>
    <row r="99" ht="15.75" customHeight="1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</row>
    <row r="100" ht="15.7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</row>
    <row r="101" ht="15.7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</row>
    <row r="102" ht="15.7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</row>
    <row r="103" ht="15.7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</row>
    <row r="104" ht="15.7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</row>
    <row r="105" ht="15.7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</row>
    <row r="106" ht="15.7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</row>
    <row r="107" ht="15.7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</row>
    <row r="108" ht="15.7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</row>
    <row r="109" ht="15.7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</row>
    <row r="110" ht="15.7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</row>
    <row r="111" ht="15.7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</row>
    <row r="112" ht="15.7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</row>
    <row r="113" ht="15.7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</row>
    <row r="114" ht="15.7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</row>
    <row r="115" ht="15.7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</row>
    <row r="116" ht="15.7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</row>
    <row r="117" ht="15.7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</row>
    <row r="118" ht="15.7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</row>
    <row r="119" ht="15.7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</row>
    <row r="120" ht="15.7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</row>
    <row r="121" ht="15.7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</row>
    <row r="122" ht="15.7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</row>
    <row r="123" ht="15.7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</row>
    <row r="124" ht="15.7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</row>
    <row r="125" ht="15.75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</row>
    <row r="126" ht="15.75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</row>
    <row r="127" ht="15.75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</row>
    <row r="128" ht="15.75" customHeight="1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</row>
    <row r="129" ht="15.75" customHeight="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</row>
    <row r="130" ht="15.75" customHeight="1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</row>
    <row r="131" ht="15.75" customHeight="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</row>
    <row r="132" ht="15.75" customHeight="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</row>
    <row r="133" ht="15.75" customHeight="1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</row>
    <row r="134" ht="15.7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</row>
    <row r="135" ht="15.7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</row>
    <row r="136" ht="15.75" customHeight="1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</row>
    <row r="137" ht="15.75" customHeight="1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</row>
    <row r="138" ht="15.75" customHeight="1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</row>
    <row r="139" ht="15.75" customHeight="1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</row>
    <row r="140" ht="15.75" customHeight="1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</row>
    <row r="141" ht="15.75" customHeight="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</row>
    <row r="142" ht="15.75" customHeight="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</row>
    <row r="143" ht="15.75" customHeight="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</row>
    <row r="144" ht="15.7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</row>
    <row r="145" ht="15.7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</row>
    <row r="146" ht="15.7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</row>
    <row r="147" ht="15.7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</row>
    <row r="148" ht="15.7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</row>
    <row r="149" ht="15.7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</row>
    <row r="150" ht="15.7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</row>
    <row r="151" ht="15.7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</row>
    <row r="152" ht="15.7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</row>
    <row r="153" ht="15.7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</row>
    <row r="154" ht="15.7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</row>
    <row r="155" ht="15.7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</row>
    <row r="156" ht="15.7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ht="15.7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ht="15.7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</row>
    <row r="159" ht="15.7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</row>
    <row r="160" ht="15.7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</row>
    <row r="161" ht="15.7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</row>
    <row r="162" ht="15.7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</row>
    <row r="163" ht="15.7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</row>
    <row r="164" ht="15.7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</row>
    <row r="165" ht="15.7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</row>
    <row r="166" ht="15.7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</row>
    <row r="167" ht="15.7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</row>
    <row r="168" ht="15.7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</row>
    <row r="169" ht="15.7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</row>
    <row r="170" ht="15.7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</row>
    <row r="171" ht="15.7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</row>
    <row r="172" ht="15.7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</row>
    <row r="173" ht="15.7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</row>
    <row r="174" ht="15.7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</row>
    <row r="175" ht="15.7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</row>
    <row r="176" ht="15.7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</row>
    <row r="177" ht="15.7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</row>
    <row r="178" ht="15.7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</row>
    <row r="179" ht="15.7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</row>
    <row r="180" ht="15.7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</row>
    <row r="181" ht="15.7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</row>
    <row r="182" ht="15.7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</row>
    <row r="183" ht="15.7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</row>
    <row r="184" ht="15.7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</row>
    <row r="185" ht="15.7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</row>
    <row r="186" ht="15.7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</row>
    <row r="187" ht="15.7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</row>
    <row r="188" ht="15.7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</row>
    <row r="189" ht="15.7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</row>
    <row r="190" ht="15.7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</row>
    <row r="191" ht="15.7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</row>
    <row r="192" ht="15.7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</row>
    <row r="193" ht="15.7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</row>
    <row r="194" ht="15.7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</row>
    <row r="195" ht="15.7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</row>
    <row r="196" ht="15.7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</row>
    <row r="197" ht="15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</row>
    <row r="198" ht="15.7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</row>
    <row r="199" ht="15.7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</row>
    <row r="200" ht="15.75" customHeight="1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</row>
    <row r="201" ht="15.75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</row>
    <row r="202" ht="15.75" customHeight="1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</row>
    <row r="203" ht="15.75" customHeight="1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</row>
    <row r="204" ht="15.7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</row>
    <row r="205" ht="15.75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</row>
    <row r="206" ht="15.75" customHeight="1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</row>
    <row r="207" ht="15.75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</row>
    <row r="208" ht="15.75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</row>
    <row r="209" ht="15.75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</row>
    <row r="210" ht="15.75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</row>
    <row r="211" ht="15.75" customHeight="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</row>
    <row r="212" ht="15.75" customHeight="1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</row>
    <row r="213" ht="15.75" customHeight="1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</row>
    <row r="214" ht="15.75" customHeight="1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</row>
    <row r="215" ht="15.75" customHeight="1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</row>
    <row r="216" ht="15.7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</row>
    <row r="217" ht="15.75" customHeight="1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</row>
    <row r="218" ht="15.7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</row>
    <row r="219" ht="15.75" customHeight="1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</row>
    <row r="220" ht="15.75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</row>
    <row r="221" ht="15.75" customHeight="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</row>
    <row r="222" ht="15.75" customHeight="1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</row>
    <row r="223" ht="15.7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</row>
    <row r="224" ht="15.75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</row>
    <row r="225" ht="15.7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</row>
    <row r="226" ht="15.75" customHeight="1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</row>
    <row r="227" ht="15.75" customHeight="1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</row>
    <row r="228" ht="15.75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</row>
    <row r="229" ht="15.75" customHeight="1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</row>
    <row r="230" ht="15.75" customHeight="1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</row>
    <row r="231" ht="15.75" customHeight="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</row>
    <row r="232" ht="15.75" customHeight="1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</row>
    <row r="233" ht="15.75" customHeight="1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</row>
    <row r="234" ht="15.75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</row>
    <row r="235" ht="15.75" customHeight="1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</row>
    <row r="236" ht="15.75" customHeight="1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</row>
    <row r="237" ht="15.75" customHeight="1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</row>
    <row r="238" ht="15.75" customHeight="1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</row>
    <row r="239" ht="15.75" customHeight="1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</row>
    <row r="240" ht="15.75" customHeight="1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</row>
    <row r="241" ht="15.75" customHeight="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</row>
    <row r="242" ht="15.75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</row>
    <row r="243" ht="15.75" customHeight="1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</row>
    <row r="244" ht="15.75" customHeight="1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</row>
    <row r="245" ht="15.75" customHeight="1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</row>
    <row r="246" ht="15.75" customHeight="1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</row>
    <row r="247" ht="15.75" customHeight="1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</row>
    <row r="248" ht="15.75" customHeight="1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</row>
    <row r="249" ht="15.75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</row>
    <row r="250" ht="15.75" customHeight="1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</row>
    <row r="251" ht="15.7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</row>
    <row r="252" ht="15.75" customHeight="1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</row>
    <row r="253" ht="15.75" customHeight="1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</row>
    <row r="254" ht="15.75" customHeight="1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</row>
    <row r="255" ht="15.75" customHeight="1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</row>
    <row r="256" ht="15.75" customHeight="1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</row>
    <row r="257" ht="15.75" customHeight="1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</row>
    <row r="258" ht="15.75" customHeight="1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</row>
    <row r="259" ht="15.75" customHeight="1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</row>
    <row r="260" ht="15.75" customHeight="1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</row>
    <row r="261" ht="15.75" customHeight="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</row>
    <row r="262" ht="15.75" customHeight="1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</row>
    <row r="263" ht="15.75" customHeight="1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</row>
    <row r="264" ht="15.75" customHeight="1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</row>
    <row r="265" ht="15.75" customHeight="1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</row>
    <row r="266" ht="15.75" customHeight="1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</row>
    <row r="267" ht="15.75" customHeight="1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</row>
    <row r="268" ht="15.75" customHeight="1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</row>
    <row r="269" ht="15.75" customHeight="1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</row>
    <row r="270" ht="15.75" customHeight="1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</row>
    <row r="271" ht="15.75" customHeight="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</row>
    <row r="272" ht="15.75" customHeight="1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</row>
    <row r="273" ht="15.75" customHeight="1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</row>
    <row r="274" ht="15.75" customHeight="1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</row>
    <row r="275" ht="15.75" customHeight="1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</row>
    <row r="276" ht="15.75" customHeight="1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</row>
    <row r="277" ht="15.75" customHeight="1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</row>
    <row r="278" ht="15.75" customHeight="1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</row>
    <row r="279" ht="15.75" customHeight="1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</row>
    <row r="280" ht="15.75" customHeight="1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</row>
    <row r="281" ht="15.75" customHeight="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</row>
    <row r="282" ht="15.75" customHeight="1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</row>
    <row r="283" ht="15.75" customHeight="1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</row>
    <row r="284" ht="15.75" customHeight="1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</row>
    <row r="285" ht="15.75" customHeight="1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</row>
    <row r="286" ht="15.75" customHeight="1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</row>
    <row r="287" ht="15.75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</row>
    <row r="288" ht="15.75" customHeight="1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</row>
    <row r="289" ht="15.75" customHeight="1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</row>
    <row r="290" ht="15.75" customHeight="1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</row>
    <row r="291" ht="15.75" customHeight="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</row>
    <row r="292" ht="15.75" customHeight="1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</row>
    <row r="293" ht="15.75" customHeight="1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</row>
    <row r="294" ht="15.75" customHeight="1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</row>
    <row r="295" ht="15.75" customHeight="1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</row>
    <row r="296" ht="15.75" customHeight="1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</row>
    <row r="297" ht="15.75" customHeight="1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</row>
    <row r="298" ht="15.75" customHeight="1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</row>
    <row r="299" ht="15.75" customHeight="1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</row>
    <row r="300" ht="15.75" customHeight="1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</row>
    <row r="301" ht="15.75" customHeight="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</row>
    <row r="302" ht="15.75" customHeight="1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</row>
    <row r="303" ht="15.75" customHeight="1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</row>
    <row r="304" ht="15.75" customHeight="1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</row>
    <row r="305" ht="15.75" customHeight="1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</row>
    <row r="306" ht="15.75" customHeigh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</row>
    <row r="307" ht="15.75" customHeight="1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</row>
    <row r="308" ht="15.75" customHeight="1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</row>
    <row r="309" ht="15.75" customHeight="1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</row>
    <row r="310" ht="15.75" customHeight="1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</row>
    <row r="311" ht="15.75" customHeight="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</row>
    <row r="312" ht="15.75" customHeight="1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</row>
    <row r="313" ht="15.75" customHeight="1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</row>
    <row r="314" ht="15.75" customHeight="1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</row>
    <row r="315" ht="15.75" customHeight="1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</row>
    <row r="316" ht="15.75" customHeight="1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</row>
    <row r="317" ht="15.75" customHeight="1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</row>
    <row r="318" ht="15.75" customHeight="1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</row>
    <row r="319" ht="15.75" customHeight="1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</row>
    <row r="320" ht="15.75" customHeight="1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</row>
    <row r="321" ht="15.75" customHeight="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</row>
    <row r="322" ht="15.75" customHeight="1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</row>
    <row r="323" ht="15.75" customHeight="1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</row>
    <row r="324" ht="15.75" customHeight="1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</row>
    <row r="325" ht="15.75" customHeight="1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</row>
    <row r="326" ht="15.75" customHeight="1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</row>
    <row r="327" ht="15.75" customHeight="1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</row>
    <row r="328" ht="15.75" customHeight="1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</row>
    <row r="329" ht="15.75" customHeight="1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</row>
    <row r="330" ht="15.75" customHeight="1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</row>
    <row r="331" ht="15.75" customHeight="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</row>
    <row r="332" ht="15.75" customHeight="1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</row>
    <row r="333" ht="15.75" customHeight="1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</row>
    <row r="334" ht="15.75" customHeight="1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</row>
    <row r="335" ht="15.75" customHeight="1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</row>
    <row r="336" ht="15.75" customHeight="1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</row>
    <row r="337" ht="15.75" customHeight="1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</row>
    <row r="338" ht="15.75" customHeight="1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</row>
    <row r="339" ht="15.75" customHeight="1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</row>
    <row r="340" ht="15.75" customHeight="1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</row>
    <row r="341" ht="15.75" customHeight="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</row>
    <row r="342" ht="15.75" customHeight="1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</row>
    <row r="343" ht="15.75" customHeight="1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</row>
    <row r="344" ht="15.75" customHeight="1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</row>
    <row r="345" ht="15.75" customHeight="1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</row>
    <row r="346" ht="15.75" customHeight="1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</row>
    <row r="347" ht="15.75" customHeight="1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</row>
    <row r="348" ht="15.75" customHeight="1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</row>
    <row r="349" ht="15.75" customHeight="1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</row>
    <row r="350" ht="15.75" customHeight="1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</row>
    <row r="351" ht="15.75" customHeight="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</row>
    <row r="352" ht="15.75" customHeight="1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</row>
    <row r="353" ht="15.75" customHeight="1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</row>
    <row r="354" ht="15.75" customHeight="1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</row>
    <row r="355" ht="15.75" customHeight="1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</row>
    <row r="356" ht="15.75" customHeight="1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</row>
    <row r="357" ht="15.75" customHeight="1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</row>
    <row r="358" ht="15.75" customHeight="1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</row>
    <row r="359" ht="15.75" customHeight="1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</row>
    <row r="360" ht="15.75" customHeight="1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</row>
    <row r="361" ht="15.75" customHeight="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</row>
    <row r="362" ht="15.75" customHeight="1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</row>
    <row r="363" ht="15.75" customHeight="1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</row>
    <row r="364" ht="15.75" customHeight="1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</row>
    <row r="365" ht="15.75" customHeight="1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</row>
    <row r="366" ht="15.75" customHeight="1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</row>
    <row r="367" ht="15.75" customHeight="1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</row>
    <row r="368" ht="15.75" customHeight="1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</row>
    <row r="369" ht="15.75" customHeight="1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</row>
    <row r="370" ht="15.75" customHeight="1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</row>
    <row r="371" ht="15.75" customHeight="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</row>
    <row r="372" ht="15.75" customHeight="1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</row>
    <row r="373" ht="15.75" customHeight="1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</row>
    <row r="374" ht="15.75" customHeight="1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</row>
    <row r="375" ht="15.75" customHeight="1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</row>
    <row r="376" ht="15.75" customHeight="1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</row>
    <row r="377" ht="15.75" customHeight="1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</row>
    <row r="378" ht="15.75" customHeight="1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</row>
    <row r="379" ht="15.75" customHeight="1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</row>
    <row r="380" ht="15.75" customHeight="1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</row>
    <row r="381" ht="15.75" customHeight="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</row>
    <row r="382" ht="15.75" customHeight="1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</row>
    <row r="383" ht="15.75" customHeight="1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</row>
    <row r="384" ht="15.75" customHeight="1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</row>
    <row r="385" ht="15.75" customHeight="1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</row>
    <row r="386" ht="15.75" customHeight="1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</row>
    <row r="387" ht="15.75" customHeight="1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</row>
    <row r="388" ht="15.75" customHeight="1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</row>
    <row r="389" ht="15.75" customHeight="1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</row>
    <row r="390" ht="15.75" customHeight="1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</row>
    <row r="391" ht="15.75" customHeight="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</row>
    <row r="392" ht="15.75" customHeight="1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</row>
    <row r="393" ht="15.75" customHeight="1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</row>
    <row r="394" ht="15.75" customHeight="1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</row>
    <row r="395" ht="15.75" customHeight="1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</row>
    <row r="396" ht="15.75" customHeight="1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</row>
    <row r="397" ht="15.75" customHeight="1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</row>
    <row r="398" ht="15.75" customHeight="1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</row>
    <row r="399" ht="15.75" customHeight="1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</row>
    <row r="400" ht="15.75" customHeight="1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</row>
    <row r="401" ht="15.75" customHeight="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</row>
    <row r="402" ht="15.75" customHeight="1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</row>
    <row r="403" ht="15.75" customHeight="1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</row>
    <row r="404" ht="15.75" customHeight="1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</row>
    <row r="405" ht="15.75" customHeight="1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</row>
    <row r="406" ht="15.75" customHeight="1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</row>
    <row r="407" ht="15.75" customHeight="1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</row>
    <row r="408" ht="15.75" customHeight="1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</row>
    <row r="409" ht="15.75" customHeight="1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</row>
    <row r="410" ht="15.75" customHeight="1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</row>
    <row r="411" ht="15.75" customHeight="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</row>
    <row r="412" ht="15.75" customHeight="1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</row>
    <row r="413" ht="15.75" customHeight="1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</row>
    <row r="414" ht="15.75" customHeight="1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</row>
    <row r="415" ht="15.75" customHeight="1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</row>
    <row r="416" ht="15.75" customHeight="1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</row>
    <row r="417" ht="15.75" customHeight="1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</row>
    <row r="418" ht="15.75" customHeight="1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</row>
    <row r="419" ht="15.75" customHeight="1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</row>
    <row r="420" ht="15.75" customHeight="1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</row>
    <row r="421" ht="15.75" customHeight="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</row>
    <row r="422" ht="15.75" customHeight="1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</row>
    <row r="423" ht="15.75" customHeight="1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</row>
    <row r="424" ht="15.75" customHeight="1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</row>
    <row r="425" ht="15.75" customHeight="1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</row>
    <row r="426" ht="15.75" customHeight="1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</row>
    <row r="427" ht="15.75" customHeight="1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</row>
    <row r="428" ht="15.75" customHeight="1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</row>
    <row r="429" ht="15.75" customHeight="1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</row>
    <row r="430" ht="15.75" customHeight="1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</row>
    <row r="431" ht="15.75" customHeight="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</row>
    <row r="432" ht="15.75" customHeight="1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</row>
    <row r="433" ht="15.75" customHeight="1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</row>
    <row r="434" ht="15.75" customHeight="1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</row>
    <row r="435" ht="15.75" customHeight="1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</row>
    <row r="436" ht="15.75" customHeight="1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</row>
    <row r="437" ht="15.75" customHeight="1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</row>
    <row r="438" ht="15.75" customHeight="1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</row>
    <row r="439" ht="15.75" customHeight="1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</row>
    <row r="440" ht="15.75" customHeight="1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</row>
    <row r="441" ht="15.75" customHeight="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</row>
    <row r="442" ht="15.75" customHeight="1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</row>
    <row r="443" ht="15.75" customHeight="1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</row>
    <row r="444" ht="15.75" customHeight="1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</row>
    <row r="445" ht="15.75" customHeight="1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</row>
    <row r="446" ht="15.75" customHeight="1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</row>
    <row r="447" ht="15.75" customHeight="1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</row>
    <row r="448" ht="15.75" customHeight="1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</row>
    <row r="449" ht="15.75" customHeight="1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</row>
    <row r="450" ht="15.75" customHeight="1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</row>
    <row r="451" ht="15.75" customHeight="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</row>
    <row r="452" ht="15.75" customHeight="1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</row>
    <row r="453" ht="15.75" customHeight="1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</row>
    <row r="454" ht="15.75" customHeight="1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</row>
    <row r="455" ht="15.75" customHeight="1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</row>
    <row r="456" ht="15.75" customHeight="1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</row>
    <row r="457" ht="15.75" customHeight="1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</row>
    <row r="458" ht="15.75" customHeight="1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</row>
    <row r="459" ht="15.75" customHeight="1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</row>
    <row r="460" ht="15.75" customHeight="1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</row>
    <row r="461" ht="15.75" customHeight="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</row>
    <row r="462" ht="15.75" customHeight="1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</row>
    <row r="463" ht="15.75" customHeight="1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</row>
    <row r="464" ht="15.75" customHeight="1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</row>
    <row r="465" ht="15.75" customHeight="1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</row>
    <row r="466" ht="15.75" customHeight="1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</row>
    <row r="467" ht="15.75" customHeight="1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</row>
    <row r="468" ht="15.75" customHeight="1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</row>
    <row r="469" ht="15.75" customHeight="1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</row>
    <row r="470" ht="15.75" customHeight="1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</row>
    <row r="471" ht="15.75" customHeight="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</row>
    <row r="472" ht="15.75" customHeight="1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</row>
    <row r="473" ht="15.75" customHeight="1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</row>
    <row r="474" ht="15.75" customHeight="1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</row>
    <row r="475" ht="15.75" customHeight="1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</row>
    <row r="476" ht="15.75" customHeight="1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</row>
    <row r="477" ht="15.75" customHeight="1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</row>
    <row r="478" ht="15.75" customHeight="1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</row>
    <row r="479" ht="15.75" customHeight="1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</row>
    <row r="480" ht="15.75" customHeight="1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</row>
    <row r="481" ht="15.75" customHeight="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</row>
    <row r="482" ht="15.75" customHeight="1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</row>
    <row r="483" ht="15.75" customHeight="1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</row>
    <row r="484" ht="15.75" customHeight="1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</row>
    <row r="485" ht="15.75" customHeight="1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</row>
    <row r="486" ht="15.75" customHeight="1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</row>
    <row r="487" ht="15.75" customHeight="1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</row>
    <row r="488" ht="15.75" customHeight="1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</row>
    <row r="489" ht="15.75" customHeigh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</row>
    <row r="490" ht="15.75" customHeight="1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</row>
    <row r="491" ht="15.75" customHeight="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</row>
    <row r="492" ht="15.75" customHeight="1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</row>
    <row r="493" ht="15.75" customHeight="1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</row>
    <row r="494" ht="15.75" customHeight="1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</row>
    <row r="495" ht="15.75" customHeight="1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</row>
    <row r="496" ht="15.75" customHeight="1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</row>
    <row r="497" ht="15.75" customHeight="1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</row>
    <row r="498" ht="15.75" customHeight="1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</row>
    <row r="499" ht="15.75" customHeight="1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</row>
    <row r="500" ht="15.75" customHeight="1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</row>
    <row r="501" ht="15.75" customHeight="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</row>
    <row r="502" ht="15.75" customHeight="1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</row>
    <row r="503" ht="15.75" customHeight="1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</row>
    <row r="504" ht="15.75" customHeight="1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</row>
    <row r="505" ht="15.75" customHeight="1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</row>
    <row r="506" ht="15.75" customHeight="1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</row>
    <row r="507" ht="15.75" customHeight="1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</row>
    <row r="508" ht="15.75" customHeight="1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</row>
    <row r="509" ht="15.75" customHeight="1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</row>
    <row r="510" ht="15.75" customHeight="1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</row>
    <row r="511" ht="15.75" customHeight="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</row>
    <row r="512" ht="15.75" customHeight="1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</row>
    <row r="513" ht="15.75" customHeight="1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</row>
    <row r="514" ht="15.75" customHeight="1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</row>
    <row r="515" ht="15.75" customHeight="1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</row>
    <row r="516" ht="15.75" customHeight="1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</row>
    <row r="517" ht="15.75" customHeight="1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</row>
    <row r="518" ht="15.75" customHeight="1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</row>
    <row r="519" ht="15.75" customHeight="1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</row>
    <row r="520" ht="15.75" customHeight="1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</row>
    <row r="521" ht="15.75" customHeight="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</row>
    <row r="522" ht="15.75" customHeight="1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</row>
    <row r="523" ht="15.75" customHeight="1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</row>
    <row r="524" ht="15.75" customHeight="1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</row>
    <row r="525" ht="15.75" customHeight="1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</row>
    <row r="526" ht="15.75" customHeight="1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</row>
    <row r="527" ht="15.75" customHeight="1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</row>
    <row r="528" ht="15.75" customHeight="1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</row>
    <row r="529" ht="15.75" customHeight="1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</row>
    <row r="530" ht="15.75" customHeight="1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</row>
    <row r="531" ht="15.75" customHeight="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</row>
    <row r="532" ht="15.75" customHeight="1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</row>
    <row r="533" ht="15.75" customHeight="1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</row>
    <row r="534" ht="15.75" customHeight="1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</row>
    <row r="535" ht="15.75" customHeight="1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</row>
    <row r="536" ht="15.75" customHeight="1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</row>
    <row r="537" ht="15.75" customHeight="1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</row>
    <row r="538" ht="15.75" customHeight="1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</row>
    <row r="539" ht="15.75" customHeight="1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</row>
    <row r="540" ht="15.75" customHeight="1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</row>
    <row r="541" ht="15.75" customHeight="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</row>
    <row r="542" ht="15.75" customHeight="1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</row>
    <row r="543" ht="15.75" customHeight="1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</row>
    <row r="544" ht="15.75" customHeight="1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</row>
    <row r="545" ht="15.75" customHeight="1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</row>
    <row r="546" ht="15.75" customHeight="1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</row>
    <row r="547" ht="15.75" customHeight="1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</row>
    <row r="548" ht="15.75" customHeight="1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</row>
    <row r="549" ht="15.75" customHeight="1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</row>
    <row r="550" ht="15.7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</row>
    <row r="551" ht="15.7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</row>
    <row r="552" ht="15.7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</row>
    <row r="553" ht="15.7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</row>
    <row r="554" ht="15.7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</row>
    <row r="555" ht="15.7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</row>
    <row r="556" ht="15.7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</row>
    <row r="557" ht="15.7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</row>
    <row r="558" ht="15.7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</row>
    <row r="559" ht="15.7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</row>
    <row r="560" ht="15.7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</row>
    <row r="561" ht="15.7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</row>
    <row r="562" ht="15.7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</row>
    <row r="563" ht="15.7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</row>
    <row r="564" ht="15.7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</row>
    <row r="565" ht="15.7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</row>
    <row r="566" ht="15.7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</row>
    <row r="567" ht="15.7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</row>
    <row r="568" ht="15.7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</row>
    <row r="569" ht="15.7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</row>
    <row r="570" ht="15.7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</row>
    <row r="571" ht="15.7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</row>
    <row r="572" ht="15.7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</row>
    <row r="573" ht="15.7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</row>
    <row r="574" ht="15.7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</row>
    <row r="575" ht="15.7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</row>
    <row r="576" ht="15.7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</row>
    <row r="577" ht="15.7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</row>
    <row r="578" ht="15.7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</row>
    <row r="579" ht="15.7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</row>
    <row r="580" ht="15.7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</row>
    <row r="581" ht="15.7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</row>
    <row r="582" ht="15.7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</row>
    <row r="583" ht="15.7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</row>
    <row r="584" ht="15.7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</row>
    <row r="585" ht="15.7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</row>
    <row r="586" ht="15.7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</row>
    <row r="587" ht="15.7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</row>
    <row r="588" ht="15.7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</row>
    <row r="589" ht="15.7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</row>
    <row r="590" ht="15.7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</row>
    <row r="591" ht="15.7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</row>
    <row r="592" ht="15.7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</row>
    <row r="593" ht="15.7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</row>
    <row r="594" ht="15.7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</row>
    <row r="595" ht="15.7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</row>
    <row r="596" ht="15.7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</row>
    <row r="597" ht="15.7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</row>
    <row r="598" ht="15.7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</row>
    <row r="599" ht="15.7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</row>
    <row r="600" ht="15.7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</row>
    <row r="601" ht="15.7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</row>
    <row r="602" ht="15.7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</row>
    <row r="603" ht="15.7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</row>
    <row r="604" ht="15.7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</row>
    <row r="605" ht="15.7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</row>
    <row r="606" ht="15.7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</row>
    <row r="607" ht="15.7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</row>
    <row r="608" ht="15.7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</row>
    <row r="609" ht="15.7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</row>
    <row r="610" ht="15.7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</row>
    <row r="611" ht="15.7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</row>
    <row r="612" ht="15.7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</row>
    <row r="613" ht="15.7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</row>
    <row r="614" ht="15.7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</row>
    <row r="615" ht="15.7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</row>
    <row r="616" ht="15.7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</row>
    <row r="617" ht="15.7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</row>
    <row r="618" ht="15.7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</row>
    <row r="619" ht="15.7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</row>
    <row r="620" ht="15.7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</row>
    <row r="621" ht="15.7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</row>
    <row r="622" ht="15.7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</row>
    <row r="623" ht="15.7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</row>
    <row r="624" ht="15.7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</row>
    <row r="625" ht="15.7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</row>
    <row r="626" ht="15.7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</row>
    <row r="627" ht="15.7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</row>
    <row r="628" ht="15.7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</row>
    <row r="629" ht="15.7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</row>
    <row r="630" ht="15.7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</row>
    <row r="631" ht="15.7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</row>
    <row r="632" ht="15.7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</row>
    <row r="633" ht="15.7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</row>
    <row r="634" ht="15.7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</row>
    <row r="635" ht="15.7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</row>
    <row r="636" ht="15.7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</row>
    <row r="637" ht="15.7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</row>
    <row r="638" ht="15.7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</row>
    <row r="639" ht="15.7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</row>
    <row r="640" ht="15.7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</row>
    <row r="641" ht="15.7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</row>
    <row r="642" ht="15.7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</row>
    <row r="643" ht="15.7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</row>
    <row r="644" ht="15.7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</row>
    <row r="645" ht="15.7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</row>
    <row r="646" ht="15.7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</row>
    <row r="647" ht="15.7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</row>
    <row r="648" ht="15.7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</row>
    <row r="649" ht="15.7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</row>
    <row r="650" ht="15.7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</row>
    <row r="651" ht="15.7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</row>
    <row r="652" ht="15.7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</row>
    <row r="653" ht="15.7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</row>
    <row r="654" ht="15.7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</row>
    <row r="655" ht="15.7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</row>
    <row r="656" ht="15.7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</row>
    <row r="657" ht="15.7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</row>
    <row r="658" ht="15.7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</row>
    <row r="659" ht="15.7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</row>
    <row r="660" ht="15.7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</row>
    <row r="661" ht="15.7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</row>
    <row r="662" ht="15.7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</row>
    <row r="663" ht="15.7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</row>
    <row r="664" ht="15.7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</row>
    <row r="665" ht="15.7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</row>
    <row r="666" ht="15.7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</row>
    <row r="667" ht="15.7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</row>
    <row r="668" ht="15.7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</row>
    <row r="669" ht="15.7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</row>
    <row r="670" ht="15.7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</row>
    <row r="671" ht="15.7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</row>
    <row r="672" ht="15.7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</row>
    <row r="673" ht="15.7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</row>
    <row r="674" ht="15.7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</row>
    <row r="675" ht="15.7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</row>
    <row r="676" ht="15.7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</row>
    <row r="677" ht="15.7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</row>
    <row r="678" ht="15.7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</row>
    <row r="679" ht="15.7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</row>
    <row r="680" ht="15.7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</row>
    <row r="681" ht="15.7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</row>
    <row r="682" ht="15.7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</row>
    <row r="683" ht="15.7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</row>
    <row r="684" ht="15.7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</row>
    <row r="685" ht="15.7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</row>
    <row r="686" ht="15.7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</row>
    <row r="687" ht="15.7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</row>
    <row r="688" ht="15.7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</row>
    <row r="689" ht="15.7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</row>
    <row r="690" ht="15.7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</row>
    <row r="691" ht="15.7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</row>
    <row r="692" ht="15.7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</row>
    <row r="693" ht="15.7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</row>
    <row r="694" ht="15.7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</row>
    <row r="695" ht="15.7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</row>
    <row r="696" ht="15.7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</row>
    <row r="697" ht="15.7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</row>
    <row r="698" ht="15.7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</row>
    <row r="699" ht="15.7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</row>
    <row r="700" ht="15.7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</row>
    <row r="701" ht="15.7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</row>
    <row r="702" ht="15.7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</row>
    <row r="703" ht="15.7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</row>
    <row r="704" ht="15.7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</row>
    <row r="705" ht="15.7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</row>
    <row r="706" ht="15.7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</row>
    <row r="707" ht="15.7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</row>
    <row r="708" ht="15.7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</row>
    <row r="709" ht="15.7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</row>
    <row r="710" ht="15.7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</row>
    <row r="711" ht="15.7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</row>
    <row r="712" ht="15.7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</row>
    <row r="713" ht="15.7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</row>
    <row r="714" ht="15.7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</row>
    <row r="715" ht="15.7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</row>
    <row r="716" ht="15.7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</row>
    <row r="717" ht="15.7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</row>
    <row r="718" ht="15.7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</row>
    <row r="719" ht="15.7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</row>
    <row r="720" ht="15.7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</row>
    <row r="721" ht="15.7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</row>
    <row r="722" ht="15.7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</row>
    <row r="723" ht="15.7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</row>
    <row r="724" ht="15.7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</row>
    <row r="725" ht="15.7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</row>
    <row r="726" ht="15.7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</row>
    <row r="727" ht="15.7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</row>
    <row r="728" ht="15.7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</row>
    <row r="729" ht="15.7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</row>
    <row r="730" ht="15.7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</row>
    <row r="731" ht="15.7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</row>
    <row r="732" ht="15.7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</row>
    <row r="733" ht="15.7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</row>
    <row r="734" ht="15.7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</row>
    <row r="735" ht="15.7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</row>
    <row r="736" ht="15.7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</row>
    <row r="737" ht="15.7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</row>
    <row r="738" ht="15.7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</row>
    <row r="739" ht="15.7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</row>
    <row r="740" ht="15.7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</row>
    <row r="741" ht="15.7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</row>
    <row r="742" ht="15.7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</row>
    <row r="743" ht="15.7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</row>
    <row r="744" ht="15.7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</row>
    <row r="745" ht="15.7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</row>
    <row r="746" ht="15.7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</row>
    <row r="747" ht="15.7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</row>
    <row r="748" ht="15.7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</row>
    <row r="749" ht="15.7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</row>
    <row r="750" ht="15.75" customHeight="1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</row>
    <row r="751" ht="15.75" customHeight="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</row>
    <row r="752" ht="15.75" customHeight="1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</row>
    <row r="753" ht="15.75" customHeight="1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</row>
    <row r="754" ht="15.75" customHeight="1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</row>
    <row r="755" ht="15.75" customHeight="1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</row>
    <row r="756" ht="15.75" customHeight="1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</row>
    <row r="757" ht="15.75" customHeight="1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</row>
    <row r="758" ht="15.75" customHeight="1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</row>
    <row r="759" ht="15.75" customHeight="1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</row>
    <row r="760" ht="15.75" customHeight="1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</row>
    <row r="761" ht="15.75" customHeight="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</row>
    <row r="762" ht="15.75" customHeight="1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</row>
    <row r="763" ht="15.75" customHeight="1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</row>
    <row r="764" ht="15.75" customHeight="1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</row>
    <row r="765" ht="15.75" customHeight="1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</row>
    <row r="766" ht="15.75" customHeight="1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</row>
    <row r="767" ht="15.75" customHeight="1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</row>
    <row r="768" ht="15.75" customHeight="1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</row>
    <row r="769" ht="15.75" customHeight="1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</row>
    <row r="770" ht="15.75" customHeight="1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</row>
    <row r="771" ht="15.75" customHeight="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</row>
    <row r="772" ht="15.75" customHeight="1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</row>
    <row r="773" ht="15.75" customHeight="1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</row>
    <row r="774" ht="15.75" customHeight="1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</row>
    <row r="775" ht="15.75" customHeight="1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</row>
    <row r="776" ht="15.75" customHeight="1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</row>
    <row r="777" ht="15.75" customHeight="1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</row>
    <row r="778" ht="15.75" customHeight="1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</row>
    <row r="779" ht="15.75" customHeight="1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</row>
    <row r="780" ht="15.75" customHeight="1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</row>
    <row r="781" ht="15.75" customHeight="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</row>
    <row r="782" ht="15.75" customHeight="1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</row>
    <row r="783" ht="15.75" customHeight="1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</row>
    <row r="784" ht="15.75" customHeight="1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</row>
    <row r="785" ht="15.75" customHeight="1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</row>
    <row r="786" ht="15.75" customHeight="1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</row>
    <row r="787" ht="15.75" customHeight="1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</row>
    <row r="788" ht="15.75" customHeight="1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</row>
    <row r="789" ht="15.75" customHeight="1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</row>
    <row r="790" ht="15.75" customHeight="1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</row>
    <row r="791" ht="15.75" customHeight="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</row>
    <row r="792" ht="15.75" customHeight="1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</row>
    <row r="793" ht="15.75" customHeight="1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</row>
    <row r="794" ht="15.75" customHeight="1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</row>
    <row r="795" ht="15.75" customHeight="1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</row>
    <row r="796" ht="15.75" customHeight="1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</row>
    <row r="797" ht="15.75" customHeight="1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</row>
    <row r="798" ht="15.75" customHeight="1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</row>
    <row r="799" ht="15.75" customHeight="1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</row>
    <row r="800" ht="15.75" customHeight="1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</row>
    <row r="801" ht="15.75" customHeight="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</row>
    <row r="802" ht="15.75" customHeight="1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</row>
    <row r="803" ht="15.75" customHeight="1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</row>
    <row r="804" ht="15.75" customHeight="1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</row>
    <row r="805" ht="15.75" customHeight="1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</row>
    <row r="806" ht="15.75" customHeight="1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</row>
    <row r="807" ht="15.75" customHeight="1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</row>
    <row r="808" ht="15.75" customHeight="1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</row>
    <row r="809" ht="15.75" customHeight="1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</row>
    <row r="810" ht="15.75" customHeight="1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</row>
    <row r="811" ht="15.75" customHeight="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</row>
    <row r="812" ht="15.75" customHeight="1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</row>
    <row r="813" ht="15.75" customHeight="1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</row>
    <row r="814" ht="15.75" customHeight="1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</row>
    <row r="815" ht="15.75" customHeight="1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</row>
    <row r="816" ht="15.75" customHeight="1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</row>
    <row r="817" ht="15.75" customHeight="1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</row>
    <row r="818" ht="15.75" customHeight="1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</row>
    <row r="819" ht="15.75" customHeight="1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</row>
    <row r="820" ht="15.75" customHeight="1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</row>
    <row r="821" ht="15.75" customHeight="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</row>
    <row r="822" ht="15.75" customHeight="1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</row>
    <row r="823" ht="15.75" customHeight="1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</row>
    <row r="824" ht="15.75" customHeight="1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</row>
    <row r="825" ht="15.75" customHeight="1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</row>
    <row r="826" ht="15.75" customHeight="1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</row>
    <row r="827" ht="15.75" customHeight="1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</row>
    <row r="828" ht="15.75" customHeight="1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</row>
    <row r="829" ht="15.75" customHeight="1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</row>
    <row r="830" ht="15.75" customHeight="1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</row>
    <row r="831" ht="15.75" customHeight="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</row>
    <row r="832" ht="15.75" customHeight="1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</row>
    <row r="833" ht="15.75" customHeight="1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</row>
    <row r="834" ht="15.75" customHeight="1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</row>
    <row r="835" ht="15.75" customHeight="1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</row>
    <row r="836" ht="15.75" customHeight="1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</row>
    <row r="837" ht="15.75" customHeight="1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</row>
    <row r="838" ht="15.75" customHeight="1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</row>
    <row r="839" ht="15.75" customHeight="1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</row>
    <row r="840" ht="15.75" customHeight="1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</row>
    <row r="841" ht="15.75" customHeight="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</row>
    <row r="842" ht="15.75" customHeight="1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</row>
    <row r="843" ht="15.75" customHeight="1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</row>
    <row r="844" ht="15.75" customHeight="1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</row>
    <row r="845" ht="15.75" customHeight="1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</row>
    <row r="846" ht="15.75" customHeight="1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</row>
    <row r="847" ht="15.75" customHeight="1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</row>
    <row r="848" ht="15.75" customHeight="1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</row>
    <row r="849" ht="15.75" customHeight="1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</row>
    <row r="850" ht="15.75" customHeight="1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</row>
    <row r="851" ht="15.75" customHeight="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</row>
    <row r="852" ht="15.75" customHeight="1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</row>
    <row r="853" ht="15.75" customHeight="1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</row>
    <row r="854" ht="15.75" customHeight="1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</row>
    <row r="855" ht="15.75" customHeigh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</row>
    <row r="856" ht="15.75" customHeight="1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</row>
    <row r="857" ht="15.75" customHeight="1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</row>
    <row r="858" ht="15.75" customHeight="1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</row>
    <row r="859" ht="15.75" customHeight="1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</row>
    <row r="860" ht="15.75" customHeight="1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</row>
    <row r="861" ht="15.75" customHeight="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</row>
    <row r="862" ht="15.75" customHeight="1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</row>
    <row r="863" ht="15.75" customHeight="1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</row>
    <row r="864" ht="15.75" customHeight="1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</row>
    <row r="865" ht="15.75" customHeight="1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</row>
    <row r="866" ht="15.75" customHeight="1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</row>
    <row r="867" ht="15.75" customHeight="1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</row>
    <row r="868" ht="15.75" customHeight="1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</row>
    <row r="869" ht="15.75" customHeight="1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</row>
    <row r="870" ht="15.75" customHeight="1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</row>
    <row r="871" ht="15.75" customHeight="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</row>
    <row r="872" ht="15.75" customHeight="1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</row>
    <row r="873" ht="15.75" customHeight="1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</row>
    <row r="874" ht="15.75" customHeight="1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</row>
    <row r="875" ht="15.75" customHeight="1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</row>
    <row r="876" ht="15.75" customHeight="1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</row>
    <row r="877" ht="15.75" customHeight="1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</row>
    <row r="878" ht="15.75" customHeight="1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</row>
    <row r="879" ht="15.75" customHeight="1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</row>
    <row r="880" ht="15.75" customHeight="1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</row>
    <row r="881" ht="15.75" customHeight="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</row>
    <row r="882" ht="15.75" customHeight="1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</row>
    <row r="883" ht="15.75" customHeight="1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</row>
    <row r="884" ht="15.75" customHeight="1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</row>
    <row r="885" ht="15.75" customHeight="1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</row>
    <row r="886" ht="15.75" customHeight="1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</row>
    <row r="887" ht="15.75" customHeight="1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</row>
    <row r="888" ht="15.75" customHeight="1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</row>
    <row r="889" ht="15.75" customHeight="1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</row>
    <row r="890" ht="15.75" customHeight="1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</row>
    <row r="891" ht="15.75" customHeight="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</row>
    <row r="892" ht="15.75" customHeight="1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</row>
    <row r="893" ht="15.75" customHeight="1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</row>
    <row r="894" ht="15.75" customHeight="1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</row>
    <row r="895" ht="15.75" customHeight="1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</row>
    <row r="896" ht="15.75" customHeight="1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</row>
    <row r="897" ht="15.75" customHeight="1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</row>
    <row r="898" ht="15.75" customHeight="1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</row>
    <row r="899" ht="15.75" customHeight="1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</row>
    <row r="900" ht="15.75" customHeight="1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</row>
    <row r="901" ht="15.75" customHeight="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</row>
    <row r="902" ht="15.75" customHeight="1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</row>
    <row r="903" ht="15.75" customHeight="1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</row>
    <row r="904" ht="15.75" customHeight="1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</row>
    <row r="905" ht="15.75" customHeight="1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</row>
    <row r="906" ht="15.75" customHeight="1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</row>
    <row r="907" ht="15.75" customHeight="1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</row>
    <row r="908" ht="15.75" customHeight="1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</row>
    <row r="909" ht="15.75" customHeight="1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</row>
    <row r="910" ht="15.75" customHeight="1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</row>
    <row r="911" ht="15.75" customHeight="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</row>
    <row r="912" ht="15.75" customHeight="1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</row>
    <row r="913" ht="15.75" customHeight="1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</row>
    <row r="914" ht="15.75" customHeight="1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</row>
    <row r="915" ht="15.75" customHeight="1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</row>
    <row r="916" ht="15.75" customHeight="1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</row>
    <row r="917" ht="15.75" customHeight="1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</row>
    <row r="918" ht="15.75" customHeight="1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</row>
    <row r="919" ht="15.75" customHeight="1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</row>
    <row r="920" ht="15.75" customHeight="1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</row>
    <row r="921" ht="15.75" customHeight="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</row>
    <row r="922" ht="15.75" customHeight="1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</row>
    <row r="923" ht="15.75" customHeight="1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</row>
    <row r="924" ht="15.75" customHeight="1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</row>
    <row r="925" ht="15.75" customHeight="1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</row>
    <row r="926" ht="15.75" customHeight="1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</row>
    <row r="927" ht="15.75" customHeight="1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</row>
    <row r="928" ht="15.75" customHeight="1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</row>
    <row r="929" ht="15.75" customHeight="1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</row>
    <row r="930" ht="15.75" customHeight="1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</row>
    <row r="931" ht="15.75" customHeight="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</row>
    <row r="932" ht="15.75" customHeight="1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</row>
    <row r="933" ht="15.75" customHeight="1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</row>
    <row r="934" ht="15.75" customHeight="1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</row>
    <row r="935" ht="15.75" customHeight="1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</row>
    <row r="936" ht="15.75" customHeight="1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</row>
    <row r="937" ht="15.75" customHeight="1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</row>
    <row r="938" ht="15.75" customHeight="1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</row>
    <row r="939" ht="15.75" customHeight="1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</row>
    <row r="940" ht="15.75" customHeight="1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</row>
    <row r="941" ht="15.75" customHeight="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</row>
    <row r="942" ht="15.75" customHeight="1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</row>
    <row r="943" ht="15.75" customHeight="1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</row>
    <row r="944" ht="15.75" customHeight="1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</row>
    <row r="945" ht="15.75" customHeight="1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</row>
    <row r="946" ht="15.75" customHeight="1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</row>
    <row r="947" ht="15.75" customHeight="1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</row>
    <row r="948" ht="15.75" customHeight="1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</row>
    <row r="949" ht="15.75" customHeight="1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</row>
    <row r="950" ht="15.75" customHeight="1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</row>
    <row r="951" ht="15.75" customHeight="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</row>
    <row r="952" ht="15.75" customHeight="1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</row>
    <row r="953" ht="15.75" customHeight="1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</row>
    <row r="954" ht="15.75" customHeight="1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</row>
    <row r="955" ht="15.75" customHeight="1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</row>
    <row r="956" ht="15.75" customHeight="1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</row>
    <row r="957" ht="15.75" customHeight="1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</row>
    <row r="958" ht="15.75" customHeight="1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</row>
    <row r="959" ht="15.75" customHeight="1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</row>
    <row r="960" ht="15.75" customHeight="1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</row>
    <row r="961" ht="15.75" customHeight="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</row>
    <row r="962" ht="15.75" customHeight="1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</row>
    <row r="963" ht="15.75" customHeight="1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</row>
    <row r="964" ht="15.75" customHeight="1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</row>
    <row r="965" ht="15.75" customHeight="1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</row>
    <row r="966" ht="15.75" customHeight="1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</row>
    <row r="967" ht="15.75" customHeight="1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</row>
    <row r="968" ht="15.75" customHeight="1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</row>
    <row r="969" ht="15.75" customHeight="1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</row>
    <row r="970" ht="15.75" customHeight="1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</row>
    <row r="971" ht="15.75" customHeight="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</row>
    <row r="972" ht="15.75" customHeight="1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</row>
    <row r="973" ht="15.75" customHeight="1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</row>
    <row r="974" ht="15.75" customHeight="1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</row>
    <row r="975" ht="15.75" customHeight="1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</row>
    <row r="976" ht="15.75" customHeight="1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</row>
    <row r="977" ht="15.75" customHeight="1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</row>
    <row r="978" ht="15.75" customHeight="1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</row>
    <row r="979" ht="15.75" customHeight="1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</row>
    <row r="980" ht="15.75" customHeight="1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</row>
    <row r="981" ht="15.75" customHeight="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</row>
    <row r="982" ht="15.75" customHeight="1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</row>
    <row r="983" ht="15.75" customHeight="1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</row>
    <row r="984" ht="15.75" customHeight="1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</row>
    <row r="985" ht="15.75" customHeight="1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</row>
    <row r="986" ht="15.75" customHeight="1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</row>
    <row r="987" ht="15.75" customHeight="1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</row>
    <row r="988" ht="15.75" customHeight="1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</row>
    <row r="989" ht="15.75" customHeight="1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</row>
    <row r="990" ht="15.75" customHeight="1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</row>
    <row r="991" ht="15.75" customHeight="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</row>
    <row r="992" ht="15.75" customHeight="1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</row>
    <row r="993" ht="15.75" customHeight="1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</row>
    <row r="994" ht="15.75" customHeight="1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</row>
    <row r="995" ht="15.75" customHeight="1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</row>
    <row r="996" ht="15.75" customHeight="1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</row>
    <row r="997" ht="15.75" customHeight="1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</row>
    <row r="998" ht="15.75" customHeight="1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</row>
    <row r="999" ht="15.75" customHeight="1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</row>
    <row r="1000" ht="15.75" customHeight="1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71"/>
    <col customWidth="1" min="3" max="3" width="13.43"/>
    <col customWidth="1" min="4" max="4" width="12.86"/>
    <col customWidth="1" min="5" max="5" width="19.14"/>
    <col customWidth="1" min="6" max="6" width="17.29"/>
    <col customWidth="1" min="7" max="7" width="17.14"/>
    <col customWidth="1" min="8" max="8" width="17.43"/>
    <col customWidth="1" min="9" max="10" width="14.71"/>
    <col customWidth="1" min="11" max="11" width="15.29"/>
    <col customWidth="1" min="12" max="12" width="17.71"/>
    <col customWidth="1" min="13" max="13" width="16.86"/>
    <col customWidth="1" min="14" max="14" width="16.29"/>
    <col customWidth="1" min="15" max="15" width="17.86"/>
    <col customWidth="1" min="16" max="16" width="8.71"/>
    <col customWidth="1" min="17" max="17" width="23.71"/>
    <col customWidth="1" min="18" max="19" width="8.71"/>
    <col customWidth="1" min="20" max="20" width="14.14"/>
    <col customWidth="1" min="21" max="26" width="9.14"/>
  </cols>
  <sheetData>
    <row r="1" ht="15.7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ht="15.75" customHeight="1">
      <c r="A2" s="247"/>
      <c r="B2" s="36" t="s">
        <v>196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248"/>
      <c r="U2" s="249"/>
      <c r="V2" s="249"/>
      <c r="W2" s="249"/>
      <c r="X2" s="249"/>
      <c r="Y2" s="249"/>
      <c r="Z2" s="249"/>
    </row>
    <row r="3" ht="15.75" customHeight="1">
      <c r="A3" s="40"/>
      <c r="B3" s="4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80"/>
      <c r="U3" s="35"/>
      <c r="V3" s="35"/>
      <c r="W3" s="35"/>
      <c r="X3" s="35"/>
      <c r="Y3" s="35"/>
      <c r="Z3" s="35"/>
    </row>
    <row r="4" ht="15.75" customHeight="1">
      <c r="A4" s="40"/>
      <c r="B4" s="250" t="str">
        <f>Assumptions!B2</f>
        <v>1103 s. Euclid</v>
      </c>
      <c r="C4" s="82"/>
      <c r="D4" s="82"/>
      <c r="E4" s="82"/>
      <c r="F4" s="1"/>
      <c r="G4" s="251" t="str">
        <f>Assumptions!J2</f>
        <v>308 e. Armory</v>
      </c>
      <c r="H4" s="82"/>
      <c r="I4" s="82"/>
      <c r="J4" s="82"/>
      <c r="K4" s="1"/>
      <c r="L4" s="251" t="str">
        <f>Assumptions!R2</f>
        <v>401 e. Chalmers</v>
      </c>
      <c r="M4" s="82"/>
      <c r="N4" s="82"/>
      <c r="O4" s="82"/>
      <c r="P4" s="1"/>
      <c r="Q4" s="251" t="str">
        <f>Assumptions!Z2</f>
        <v>102 e. Gregory</v>
      </c>
      <c r="R4" s="82"/>
      <c r="S4" s="82"/>
      <c r="T4" s="124"/>
      <c r="U4" s="35"/>
      <c r="V4" s="35"/>
      <c r="W4" s="35"/>
      <c r="X4" s="35"/>
      <c r="Y4" s="35"/>
      <c r="Z4" s="35"/>
    </row>
    <row r="5" ht="15.75" customHeight="1">
      <c r="A5" s="40"/>
      <c r="B5" s="252" t="s">
        <v>197</v>
      </c>
      <c r="C5" s="6"/>
      <c r="D5" s="6"/>
      <c r="E5" s="253">
        <f t="array" ref="E5">NPV(Assumptions!$D$67,'Proforma Summary'!D47:M47)</f>
        <v>1963440.948</v>
      </c>
      <c r="F5" s="1"/>
      <c r="G5" s="5" t="s">
        <v>197</v>
      </c>
      <c r="H5" s="6"/>
      <c r="I5" s="6"/>
      <c r="J5" s="253">
        <f t="array" ref="J5">NPV(Assumptions!$L$67,'Proforma Summary'!Q47:Z47)</f>
        <v>2703200.973</v>
      </c>
      <c r="K5" s="1"/>
      <c r="L5" s="5" t="s">
        <v>197</v>
      </c>
      <c r="M5" s="6"/>
      <c r="N5" s="6"/>
      <c r="O5" s="253">
        <f t="array" ref="O5">NPV(Assumptions!$T$67,'Proforma Summary'!AD47:AM47)</f>
        <v>3292265.014</v>
      </c>
      <c r="P5" s="1"/>
      <c r="Q5" s="5" t="s">
        <v>197</v>
      </c>
      <c r="R5" s="6"/>
      <c r="S5" s="6"/>
      <c r="T5" s="254">
        <f t="array" ref="T5">NPV(Assumptions!$AB$67,'Proforma Summary'!AQ47:AZ47)</f>
        <v>2656456.56</v>
      </c>
      <c r="U5" s="35"/>
      <c r="V5" s="35"/>
      <c r="W5" s="35"/>
      <c r="X5" s="35"/>
      <c r="Y5" s="35"/>
      <c r="Z5" s="35"/>
    </row>
    <row r="6" ht="15.75" customHeight="1">
      <c r="A6" s="40"/>
      <c r="B6" s="46" t="s">
        <v>198</v>
      </c>
      <c r="C6" s="1"/>
      <c r="D6" s="1"/>
      <c r="E6" s="255">
        <f t="array" ref="E6">NPV(Assumptions!$D$67,'Proforma Summary'!D48:M48)</f>
        <v>1920289.255</v>
      </c>
      <c r="F6" s="1"/>
      <c r="G6" s="9" t="s">
        <v>198</v>
      </c>
      <c r="H6" s="1"/>
      <c r="I6" s="1"/>
      <c r="J6" s="255">
        <f t="array" ref="J6">NPV(Assumptions!$L$67,'Proforma Summary'!Q48:Z48)</f>
        <v>2649032.359</v>
      </c>
      <c r="K6" s="1"/>
      <c r="L6" s="9" t="s">
        <v>198</v>
      </c>
      <c r="M6" s="1"/>
      <c r="N6" s="1"/>
      <c r="O6" s="255">
        <f t="array" ref="O6">NPV(Assumptions!$T$67,'Proforma Summary'!AD48:AM48)</f>
        <v>3459172.592</v>
      </c>
      <c r="P6" s="1"/>
      <c r="Q6" s="9" t="s">
        <v>198</v>
      </c>
      <c r="R6" s="1"/>
      <c r="S6" s="1"/>
      <c r="T6" s="254">
        <f t="array" ref="T6">NPV(Assumptions!$AB$67,'Proforma Summary'!AQ48:AZ48)</f>
        <v>2787591.916</v>
      </c>
      <c r="U6" s="35"/>
      <c r="V6" s="35"/>
      <c r="W6" s="35"/>
      <c r="X6" s="35"/>
      <c r="Y6" s="35"/>
      <c r="Z6" s="35"/>
    </row>
    <row r="7" ht="15.75" customHeight="1">
      <c r="A7" s="40"/>
      <c r="B7" s="46" t="s">
        <v>199</v>
      </c>
      <c r="C7" s="1"/>
      <c r="D7" s="1"/>
      <c r="E7" s="255">
        <f>SUM(E5:E6)</f>
        <v>3883730.204</v>
      </c>
      <c r="F7" s="1"/>
      <c r="G7" s="9" t="s">
        <v>199</v>
      </c>
      <c r="H7" s="1"/>
      <c r="I7" s="1"/>
      <c r="J7" s="255">
        <f>SUM(J5:J6)</f>
        <v>5352233.332</v>
      </c>
      <c r="K7" s="1"/>
      <c r="L7" s="9" t="s">
        <v>199</v>
      </c>
      <c r="M7" s="1"/>
      <c r="N7" s="1"/>
      <c r="O7" s="255">
        <f>SUM(O5:O6)</f>
        <v>6751437.606</v>
      </c>
      <c r="P7" s="1"/>
      <c r="Q7" s="9" t="s">
        <v>199</v>
      </c>
      <c r="R7" s="1"/>
      <c r="S7" s="1"/>
      <c r="T7" s="256">
        <f>SUM(T5:T6)</f>
        <v>5444048.476</v>
      </c>
      <c r="U7" s="35"/>
      <c r="V7" s="35"/>
      <c r="W7" s="35"/>
      <c r="X7" s="35"/>
      <c r="Y7" s="35"/>
      <c r="Z7" s="35"/>
    </row>
    <row r="8" ht="15.75" customHeight="1">
      <c r="A8" s="40"/>
      <c r="B8" s="46" t="s">
        <v>200</v>
      </c>
      <c r="C8" s="1"/>
      <c r="D8" s="1"/>
      <c r="E8" s="255">
        <f>-Assumptions!D44</f>
        <v>-2091870.992</v>
      </c>
      <c r="F8" s="1"/>
      <c r="G8" s="9" t="s">
        <v>200</v>
      </c>
      <c r="H8" s="1"/>
      <c r="I8" s="1"/>
      <c r="J8" s="255">
        <f>'Proforma Summary'!P49</f>
        <v>-2883624.391</v>
      </c>
      <c r="K8" s="1"/>
      <c r="L8" s="9" t="s">
        <v>200</v>
      </c>
      <c r="M8" s="1"/>
      <c r="N8" s="1"/>
      <c r="O8" s="255">
        <f>'Proforma Summary'!AC49</f>
        <v>-3518960.814</v>
      </c>
      <c r="P8" s="1"/>
      <c r="Q8" s="9" t="s">
        <v>200</v>
      </c>
      <c r="R8" s="1"/>
      <c r="S8" s="1"/>
      <c r="T8" s="256">
        <f>'Proforma Summary'!AP49</f>
        <v>-2848272.817</v>
      </c>
      <c r="U8" s="35"/>
      <c r="V8" s="35"/>
      <c r="W8" s="35"/>
      <c r="X8" s="35"/>
      <c r="Y8" s="35"/>
      <c r="Z8" s="35"/>
    </row>
    <row r="9" ht="15.75" customHeight="1">
      <c r="A9" s="40"/>
      <c r="B9" s="46" t="s">
        <v>201</v>
      </c>
      <c r="C9" s="1"/>
      <c r="D9" s="1"/>
      <c r="E9" s="255">
        <f>SUM(E7:E8)</f>
        <v>1791859.212</v>
      </c>
      <c r="F9" s="1"/>
      <c r="G9" s="9" t="s">
        <v>201</v>
      </c>
      <c r="H9" s="1"/>
      <c r="I9" s="1"/>
      <c r="J9" s="255">
        <f>SUM(J7:J8)</f>
        <v>2468608.942</v>
      </c>
      <c r="K9" s="1"/>
      <c r="L9" s="9" t="s">
        <v>201</v>
      </c>
      <c r="M9" s="1"/>
      <c r="N9" s="1"/>
      <c r="O9" s="255">
        <f>SUM(O7:O8)</f>
        <v>3232476.791</v>
      </c>
      <c r="P9" s="1"/>
      <c r="Q9" s="9" t="s">
        <v>201</v>
      </c>
      <c r="R9" s="1"/>
      <c r="S9" s="1"/>
      <c r="T9" s="256">
        <f>SUM(T7:T8)</f>
        <v>2595775.66</v>
      </c>
      <c r="U9" s="35"/>
      <c r="V9" s="35"/>
      <c r="W9" s="35"/>
      <c r="X9" s="35"/>
      <c r="Y9" s="35"/>
      <c r="Z9" s="35"/>
    </row>
    <row r="10" ht="15.75" customHeight="1">
      <c r="A10" s="40"/>
      <c r="B10" s="100" t="s">
        <v>144</v>
      </c>
      <c r="C10" s="20"/>
      <c r="D10" s="20"/>
      <c r="E10" s="257">
        <f>IRR('Proforma Summary'!C49:M49)</f>
        <v>0.2123634349</v>
      </c>
      <c r="F10" s="1"/>
      <c r="G10" s="19" t="s">
        <v>144</v>
      </c>
      <c r="H10" s="20"/>
      <c r="I10" s="20"/>
      <c r="J10" s="257">
        <f>IRR('Proforma Summary'!P49:Z49)</f>
        <v>0.2122673828</v>
      </c>
      <c r="K10" s="1"/>
      <c r="L10" s="19" t="s">
        <v>144</v>
      </c>
      <c r="M10" s="20"/>
      <c r="N10" s="20"/>
      <c r="O10" s="257">
        <f>IRR('Proforma Summary'!AC49:AM49)</f>
        <v>0.2173099352</v>
      </c>
      <c r="P10" s="1"/>
      <c r="Q10" s="19" t="s">
        <v>144</v>
      </c>
      <c r="R10" s="20"/>
      <c r="S10" s="20"/>
      <c r="T10" s="258">
        <f>IRR('Proforma Summary'!AP49:AZ49)</f>
        <v>0.2165926069</v>
      </c>
      <c r="U10" s="35"/>
      <c r="V10" s="35"/>
      <c r="W10" s="35"/>
      <c r="X10" s="35"/>
      <c r="Y10" s="35"/>
      <c r="Z10" s="35"/>
    </row>
    <row r="11" ht="15.75" customHeight="1">
      <c r="A11" s="40"/>
      <c r="B11" s="46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80"/>
      <c r="U11" s="35"/>
      <c r="V11" s="35"/>
      <c r="W11" s="35"/>
      <c r="X11" s="35"/>
      <c r="Y11" s="35"/>
      <c r="Z11" s="35"/>
    </row>
    <row r="12" ht="15.75" customHeight="1">
      <c r="A12" s="247"/>
      <c r="B12" s="81" t="s">
        <v>202</v>
      </c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60"/>
      <c r="U12" s="249"/>
      <c r="V12" s="249"/>
      <c r="W12" s="249"/>
      <c r="X12" s="249"/>
      <c r="Y12" s="249"/>
      <c r="Z12" s="249"/>
    </row>
    <row r="13" ht="15.75" customHeight="1">
      <c r="A13" s="40"/>
      <c r="B13" s="46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80"/>
      <c r="U13" s="35"/>
      <c r="V13" s="35"/>
      <c r="W13" s="35"/>
      <c r="X13" s="35"/>
      <c r="Y13" s="35"/>
      <c r="Z13" s="35"/>
    </row>
    <row r="14" ht="15.75" customHeight="1">
      <c r="A14" s="40"/>
      <c r="B14" s="46"/>
      <c r="C14" s="1"/>
      <c r="D14" s="1"/>
      <c r="E14" s="1"/>
      <c r="F14" s="1"/>
      <c r="G14" s="1"/>
      <c r="H14" s="1"/>
      <c r="I14" s="1"/>
      <c r="J14" s="1"/>
      <c r="K14" s="1"/>
      <c r="L14" s="1"/>
      <c r="M14" s="261" t="s">
        <v>203</v>
      </c>
      <c r="N14" s="1"/>
      <c r="O14" s="1"/>
      <c r="P14" s="1"/>
      <c r="Q14" s="1"/>
      <c r="R14" s="1"/>
      <c r="S14" s="1"/>
      <c r="T14" s="80"/>
      <c r="U14" s="35"/>
      <c r="V14" s="35"/>
      <c r="W14" s="35"/>
      <c r="X14" s="35"/>
      <c r="Y14" s="35"/>
      <c r="Z14" s="35"/>
    </row>
    <row r="15" ht="15.75" customHeight="1">
      <c r="A15" s="40"/>
      <c r="B15" s="262" t="s">
        <v>204</v>
      </c>
      <c r="C15" s="263" t="str">
        <f>B4</f>
        <v>1103 s. Euclid</v>
      </c>
      <c r="D15" s="263" t="str">
        <f>G4</f>
        <v>308 e. Armory</v>
      </c>
      <c r="E15" s="263" t="str">
        <f>L4</f>
        <v>401 e. Chalmers</v>
      </c>
      <c r="F15" s="263" t="str">
        <f>Q4</f>
        <v>102 e. Gregory</v>
      </c>
      <c r="G15" s="264" t="s">
        <v>205</v>
      </c>
      <c r="H15" s="8"/>
      <c r="I15" s="8"/>
      <c r="J15" s="8"/>
      <c r="K15" s="8"/>
      <c r="L15" s="8"/>
      <c r="M15" s="261"/>
      <c r="N15" s="8"/>
      <c r="O15" s="8"/>
      <c r="P15" s="8"/>
      <c r="Q15" s="8"/>
      <c r="R15" s="1"/>
      <c r="S15" s="1"/>
      <c r="T15" s="80"/>
      <c r="U15" s="35"/>
      <c r="V15" s="35"/>
      <c r="W15" s="35"/>
      <c r="X15" s="35"/>
      <c r="Y15" s="35"/>
      <c r="Z15" s="35"/>
    </row>
    <row r="16" ht="15.75" customHeight="1">
      <c r="A16" s="40"/>
      <c r="B16" s="104" t="s">
        <v>105</v>
      </c>
      <c r="C16" s="265">
        <f>Assumptions!D44</f>
        <v>2091870.992</v>
      </c>
      <c r="D16" s="265">
        <f>Assumptions!L44</f>
        <v>2883624.391</v>
      </c>
      <c r="E16" s="265">
        <f>Assumptions!T44</f>
        <v>3518960.814</v>
      </c>
      <c r="F16" s="265">
        <f>Assumptions!AB44</f>
        <v>2848272.817</v>
      </c>
      <c r="G16" s="266">
        <f t="shared" ref="G16:G19" si="1">SUM(C16:F16)</f>
        <v>11342729.01</v>
      </c>
      <c r="H16" s="8"/>
      <c r="I16" s="186" t="s">
        <v>206</v>
      </c>
      <c r="J16" s="267">
        <f>Assumptions!C119</f>
        <v>3</v>
      </c>
      <c r="K16" s="267">
        <f>Assumptions!D119</f>
        <v>4</v>
      </c>
      <c r="L16" s="267">
        <f>Assumptions!E119</f>
        <v>5</v>
      </c>
      <c r="M16" s="267">
        <f>Assumptions!F119</f>
        <v>6</v>
      </c>
      <c r="N16" s="267">
        <f>Assumptions!G119</f>
        <v>7</v>
      </c>
      <c r="O16" s="267">
        <f>Assumptions!H119</f>
        <v>8</v>
      </c>
      <c r="P16" s="267">
        <f>Assumptions!I119</f>
        <v>9</v>
      </c>
      <c r="Q16" s="267">
        <f>Assumptions!J119</f>
        <v>10</v>
      </c>
      <c r="R16" s="1"/>
      <c r="S16" s="1"/>
      <c r="T16" s="80"/>
      <c r="U16" s="35"/>
      <c r="V16" s="35"/>
      <c r="W16" s="35"/>
      <c r="X16" s="35"/>
      <c r="Y16" s="35"/>
      <c r="Z16" s="35"/>
    </row>
    <row r="17" ht="15.75" customHeight="1">
      <c r="A17" s="40"/>
      <c r="B17" s="46" t="s">
        <v>193</v>
      </c>
      <c r="C17" s="268">
        <f>Assumptions!D46</f>
        <v>83674.83968</v>
      </c>
      <c r="D17" s="268">
        <f>Assumptions!L46</f>
        <v>115344.9756</v>
      </c>
      <c r="E17" s="268">
        <f>Assumptions!T46</f>
        <v>140758.4326</v>
      </c>
      <c r="F17" s="268">
        <f>Assumptions!AB46</f>
        <v>113930.9127</v>
      </c>
      <c r="G17" s="269">
        <f t="shared" si="1"/>
        <v>453709.1605</v>
      </c>
      <c r="H17" s="1"/>
      <c r="I17" s="270">
        <f>Assumptions!B120</f>
        <v>0.06</v>
      </c>
      <c r="J17" s="222">
        <f>Assumptions!C120</f>
        <v>0.2302194889</v>
      </c>
      <c r="K17" s="222">
        <f>Assumptions!D120</f>
        <v>0.2295546473</v>
      </c>
      <c r="L17" s="222">
        <f>Assumptions!E120</f>
        <v>0.2289088225</v>
      </c>
      <c r="M17" s="222">
        <f>Assumptions!F120</f>
        <v>0.2282966048</v>
      </c>
      <c r="N17" s="222">
        <f>Assumptions!G120</f>
        <v>0.2277256138</v>
      </c>
      <c r="O17" s="222">
        <f>Assumptions!H120</f>
        <v>0.2271991516</v>
      </c>
      <c r="P17" s="222">
        <f>Assumptions!I120</f>
        <v>0.2267178461</v>
      </c>
      <c r="Q17" s="271">
        <f>Assumptions!J120</f>
        <v>0.2250726412</v>
      </c>
      <c r="R17" s="1"/>
      <c r="S17" s="1"/>
      <c r="T17" s="80"/>
      <c r="U17" s="35"/>
      <c r="V17" s="35"/>
      <c r="W17" s="35"/>
      <c r="X17" s="35"/>
      <c r="Y17" s="35"/>
      <c r="Z17" s="35"/>
    </row>
    <row r="18" ht="15.75" customHeight="1">
      <c r="A18" s="40"/>
      <c r="B18" s="46" t="s">
        <v>194</v>
      </c>
      <c r="C18" s="268">
        <f>Assumptions!D47</f>
        <v>334699.3587</v>
      </c>
      <c r="D18" s="268">
        <f>Assumptions!L47</f>
        <v>461379.9025</v>
      </c>
      <c r="E18" s="268">
        <f>Assumptions!T47</f>
        <v>563033.7303</v>
      </c>
      <c r="F18" s="268">
        <f>Assumptions!AB47</f>
        <v>455723.6507</v>
      </c>
      <c r="G18" s="269">
        <f t="shared" si="1"/>
        <v>1814836.642</v>
      </c>
      <c r="H18" s="272" t="s">
        <v>195</v>
      </c>
      <c r="I18" s="273">
        <f>Assumptions!B121</f>
        <v>0.065</v>
      </c>
      <c r="J18" s="26">
        <f>Assumptions!C121</f>
        <v>0.2138679227</v>
      </c>
      <c r="K18" s="26">
        <f>Assumptions!D121</f>
        <v>0.2147410637</v>
      </c>
      <c r="L18" s="26">
        <f>Assumptions!E121</f>
        <v>0.2153344377</v>
      </c>
      <c r="M18" s="26">
        <f>Assumptions!F121</f>
        <v>0.2157246364</v>
      </c>
      <c r="N18" s="26">
        <f>Assumptions!G121</f>
        <v>0.2159680109</v>
      </c>
      <c r="O18" s="26">
        <f>Assumptions!H121</f>
        <v>0.2161059263</v>
      </c>
      <c r="P18" s="26">
        <f>Assumptions!I121</f>
        <v>0.2161687426</v>
      </c>
      <c r="Q18" s="117">
        <f>Assumptions!J121</f>
        <v>0.214959506</v>
      </c>
      <c r="R18" s="1"/>
      <c r="S18" s="1"/>
      <c r="T18" s="80"/>
      <c r="U18" s="35"/>
      <c r="V18" s="35"/>
      <c r="W18" s="35"/>
      <c r="X18" s="35"/>
      <c r="Y18" s="35"/>
      <c r="Z18" s="35"/>
    </row>
    <row r="19" ht="15.75" customHeight="1">
      <c r="A19" s="40"/>
      <c r="B19" s="46" t="s">
        <v>114</v>
      </c>
      <c r="C19" s="268">
        <f>Assumptions!D49</f>
        <v>1673496.794</v>
      </c>
      <c r="D19" s="268">
        <f>Assumptions!L49</f>
        <v>2306899.513</v>
      </c>
      <c r="E19" s="268">
        <f>Assumptions!T49</f>
        <v>2815168.651</v>
      </c>
      <c r="F19" s="268">
        <f>Assumptions!AB49</f>
        <v>2278618.253</v>
      </c>
      <c r="G19" s="269">
        <f t="shared" si="1"/>
        <v>9074183.211</v>
      </c>
      <c r="H19" s="1"/>
      <c r="I19" s="274">
        <f>Assumptions!B122</f>
        <v>0.07</v>
      </c>
      <c r="J19" s="275">
        <f>Assumptions!C122</f>
        <v>0.1987927747</v>
      </c>
      <c r="K19" s="275">
        <f>Assumptions!D122</f>
        <v>0.2009633386</v>
      </c>
      <c r="L19" s="275">
        <f>Assumptions!E122</f>
        <v>0.2026450797</v>
      </c>
      <c r="M19" s="275">
        <f>Assumptions!F122</f>
        <v>0.2039427037</v>
      </c>
      <c r="N19" s="275">
        <f>Assumptions!G122</f>
        <v>0.2049406052</v>
      </c>
      <c r="O19" s="275">
        <f>Assumptions!H122</f>
        <v>0.2057055132</v>
      </c>
      <c r="P19" s="275">
        <f>Assumptions!I122</f>
        <v>0.2062896336</v>
      </c>
      <c r="Q19" s="120">
        <f>Assumptions!J122</f>
        <v>0.2055012782</v>
      </c>
      <c r="R19" s="1"/>
      <c r="S19" s="1"/>
      <c r="T19" s="80"/>
      <c r="U19" s="35"/>
      <c r="V19" s="35"/>
      <c r="W19" s="35"/>
      <c r="X19" s="35"/>
      <c r="Y19" s="35"/>
      <c r="Z19" s="35"/>
    </row>
    <row r="20" ht="15.75" customHeight="1">
      <c r="A20" s="40"/>
      <c r="B20" s="46"/>
      <c r="C20" s="268"/>
      <c r="D20" s="268"/>
      <c r="E20" s="268"/>
      <c r="F20" s="268"/>
      <c r="G20" s="269"/>
      <c r="H20" s="1"/>
      <c r="I20" s="8"/>
      <c r="J20" s="8"/>
      <c r="K20" s="8"/>
      <c r="L20" s="8"/>
      <c r="M20" s="8"/>
      <c r="N20" s="8"/>
      <c r="O20" s="8"/>
      <c r="P20" s="8"/>
      <c r="Q20" s="8"/>
      <c r="R20" s="1"/>
      <c r="S20" s="1"/>
      <c r="T20" s="80"/>
      <c r="U20" s="35"/>
      <c r="V20" s="35"/>
      <c r="W20" s="35"/>
      <c r="X20" s="35"/>
      <c r="Y20" s="35"/>
      <c r="Z20" s="35"/>
    </row>
    <row r="21" ht="15.75" customHeight="1">
      <c r="A21" s="40"/>
      <c r="B21" s="104" t="s">
        <v>116</v>
      </c>
      <c r="C21" s="265">
        <f>Assumptions!D51</f>
        <v>3989944.671</v>
      </c>
      <c r="D21" s="265">
        <f>Assumptions!L51</f>
        <v>5500101.018</v>
      </c>
      <c r="E21" s="265">
        <f>Assumptions!T51</f>
        <v>6711914.36</v>
      </c>
      <c r="F21" s="265">
        <f>Assumptions!AB51</f>
        <v>5432672.947</v>
      </c>
      <c r="G21" s="266">
        <f>SUM(C21:F21)</f>
        <v>21634633</v>
      </c>
      <c r="H21" s="1"/>
      <c r="I21" s="270" t="str">
        <f>I16</f>
        <v>CAP/TERM</v>
      </c>
      <c r="J21" s="276">
        <f>Assumptions!E127</f>
        <v>3</v>
      </c>
      <c r="K21" s="276">
        <f>Assumptions!F127</f>
        <v>4</v>
      </c>
      <c r="L21" s="276">
        <f>Assumptions!G127</f>
        <v>5</v>
      </c>
      <c r="M21" s="276">
        <f>Assumptions!H127</f>
        <v>6</v>
      </c>
      <c r="N21" s="276">
        <f>Assumptions!I127</f>
        <v>7</v>
      </c>
      <c r="O21" s="276">
        <f>Assumptions!J127</f>
        <v>8</v>
      </c>
      <c r="P21" s="276">
        <f>Assumptions!K127</f>
        <v>9</v>
      </c>
      <c r="Q21" s="277">
        <f>Assumptions!L127</f>
        <v>10</v>
      </c>
      <c r="R21" s="1"/>
      <c r="S21" s="1"/>
      <c r="T21" s="80"/>
      <c r="U21" s="35"/>
      <c r="V21" s="35"/>
      <c r="W21" s="35"/>
      <c r="X21" s="35"/>
      <c r="Y21" s="35"/>
      <c r="Z21" s="35"/>
    </row>
    <row r="22" ht="15.75" customHeight="1">
      <c r="A22" s="40"/>
      <c r="B22" s="46"/>
      <c r="C22" s="9"/>
      <c r="D22" s="9"/>
      <c r="E22" s="9"/>
      <c r="F22" s="9"/>
      <c r="G22" s="278"/>
      <c r="H22" s="272" t="s">
        <v>114</v>
      </c>
      <c r="I22" s="273">
        <f>Assumptions!D128</f>
        <v>0.06</v>
      </c>
      <c r="J22" s="279">
        <f>Assumptions!E128</f>
        <v>0.215465483</v>
      </c>
      <c r="K22" s="279">
        <f>Assumptions!F128</f>
        <v>0.2152556777</v>
      </c>
      <c r="L22" s="279">
        <f>Assumptions!G128</f>
        <v>0.2149894863</v>
      </c>
      <c r="M22" s="279">
        <f>Assumptions!H128</f>
        <v>0.214692477</v>
      </c>
      <c r="N22" s="279">
        <f>Assumptions!I128</f>
        <v>0.2143819785</v>
      </c>
      <c r="O22" s="279">
        <f>Assumptions!J128</f>
        <v>0.2140696781</v>
      </c>
      <c r="P22" s="279">
        <f>Assumptions!K128</f>
        <v>0.2137633672</v>
      </c>
      <c r="Q22" s="280">
        <f>Assumptions!L128</f>
        <v>0.2123692583</v>
      </c>
      <c r="R22" s="1"/>
      <c r="S22" s="1"/>
      <c r="T22" s="80"/>
      <c r="U22" s="35"/>
      <c r="V22" s="35"/>
      <c r="W22" s="35"/>
      <c r="X22" s="35"/>
      <c r="Y22" s="35"/>
      <c r="Z22" s="35"/>
    </row>
    <row r="23" ht="15.75" customHeight="1">
      <c r="A23" s="40"/>
      <c r="B23" s="281" t="s">
        <v>199</v>
      </c>
      <c r="C23" s="282">
        <f t="shared" ref="C23:G23" si="2">C16+C21</f>
        <v>6081815.663</v>
      </c>
      <c r="D23" s="282">
        <f t="shared" si="2"/>
        <v>8383725.408</v>
      </c>
      <c r="E23" s="282">
        <f t="shared" si="2"/>
        <v>10230875.17</v>
      </c>
      <c r="F23" s="282">
        <f t="shared" si="2"/>
        <v>8280945.764</v>
      </c>
      <c r="G23" s="283">
        <f t="shared" si="2"/>
        <v>32977362.01</v>
      </c>
      <c r="H23" s="1"/>
      <c r="I23" s="273">
        <f>Assumptions!D129</f>
        <v>0.065</v>
      </c>
      <c r="J23" s="279">
        <f>Assumptions!E129</f>
        <v>0.2011713232</v>
      </c>
      <c r="K23" s="279">
        <f>Assumptions!F129</f>
        <v>0.2021731402</v>
      </c>
      <c r="L23" s="279">
        <f>Assumptions!G129</f>
        <v>0.2029045857</v>
      </c>
      <c r="M23" s="279">
        <f>Assumptions!H129</f>
        <v>0.2034300958</v>
      </c>
      <c r="N23" s="279">
        <f>Assumptions!I129</f>
        <v>0.203799251</v>
      </c>
      <c r="O23" s="279">
        <f>Assumptions!J129</f>
        <v>0.2040500319</v>
      </c>
      <c r="P23" s="279">
        <f>Assumptions!K129</f>
        <v>0.2042114936</v>
      </c>
      <c r="Q23" s="117">
        <f>Assumptions!L129</f>
        <v>0.2032042827</v>
      </c>
      <c r="R23" s="1"/>
      <c r="S23" s="1"/>
      <c r="T23" s="80"/>
      <c r="U23" s="35"/>
      <c r="V23" s="35"/>
      <c r="W23" s="35"/>
      <c r="X23" s="35"/>
      <c r="Y23" s="35"/>
      <c r="Z23" s="35"/>
    </row>
    <row r="24" ht="15.75" customHeight="1">
      <c r="A24" s="40"/>
      <c r="B24" s="46"/>
      <c r="C24" s="1"/>
      <c r="D24" s="1"/>
      <c r="E24" s="1"/>
      <c r="F24" s="1"/>
      <c r="G24" s="1"/>
      <c r="H24" s="1"/>
      <c r="I24" s="274">
        <f>Assumptions!D130</f>
        <v>0.07</v>
      </c>
      <c r="J24" s="284">
        <f>Assumptions!E130</f>
        <v>0.1880653107</v>
      </c>
      <c r="K24" s="284">
        <f>Assumptions!F130</f>
        <v>0.1900875919</v>
      </c>
      <c r="L24" s="284">
        <f>Assumptions!G130</f>
        <v>0.1916905093</v>
      </c>
      <c r="M24" s="284">
        <f>Assumptions!H130</f>
        <v>0.1929548518</v>
      </c>
      <c r="N24" s="284">
        <f>Assumptions!I130</f>
        <v>0.1939479565</v>
      </c>
      <c r="O24" s="284">
        <f>Assumptions!J130</f>
        <v>0.1947247652</v>
      </c>
      <c r="P24" s="284">
        <f>Assumptions!K130</f>
        <v>0.1953295467</v>
      </c>
      <c r="Q24" s="285">
        <f>Assumptions!L130</f>
        <v>0.1946921202</v>
      </c>
      <c r="R24" s="1"/>
      <c r="S24" s="1"/>
      <c r="T24" s="80"/>
      <c r="U24" s="35"/>
      <c r="V24" s="35"/>
      <c r="W24" s="35"/>
      <c r="X24" s="35"/>
      <c r="Y24" s="35"/>
      <c r="Z24" s="35"/>
    </row>
    <row r="25" ht="15.75" customHeight="1">
      <c r="A25" s="40"/>
      <c r="B25" s="46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80"/>
      <c r="U25" s="35"/>
      <c r="V25" s="35"/>
      <c r="W25" s="35"/>
      <c r="X25" s="35"/>
      <c r="Y25" s="35"/>
      <c r="Z25" s="35"/>
    </row>
    <row r="26" ht="15.75" customHeight="1">
      <c r="A26" s="40"/>
      <c r="B26" s="46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80"/>
      <c r="U26" s="35"/>
      <c r="V26" s="35"/>
      <c r="W26" s="35"/>
      <c r="X26" s="35"/>
      <c r="Y26" s="35"/>
      <c r="Z26" s="35"/>
    </row>
    <row r="27" ht="15.75" customHeight="1">
      <c r="A27" s="286"/>
      <c r="B27" s="81" t="s">
        <v>207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87"/>
      <c r="U27" s="35"/>
      <c r="V27" s="35"/>
      <c r="W27" s="35"/>
      <c r="X27" s="35"/>
      <c r="Y27" s="35"/>
      <c r="Z27" s="35"/>
    </row>
    <row r="28" ht="15.75" customHeight="1">
      <c r="A28" s="40"/>
      <c r="B28" s="46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80"/>
      <c r="U28" s="35"/>
      <c r="V28" s="35"/>
      <c r="W28" s="35"/>
      <c r="X28" s="35"/>
      <c r="Y28" s="35"/>
      <c r="Z28" s="35"/>
    </row>
    <row r="29" ht="15.75" customHeight="1">
      <c r="A29" s="40"/>
      <c r="B29" s="288" t="s">
        <v>191</v>
      </c>
      <c r="C29" s="289" t="s">
        <v>192</v>
      </c>
      <c r="D29" s="289" t="s">
        <v>144</v>
      </c>
      <c r="E29" s="290">
        <v>0.0</v>
      </c>
      <c r="F29" s="290">
        <v>1.0</v>
      </c>
      <c r="G29" s="290">
        <f t="shared" ref="G29:O29" si="3">F29+1</f>
        <v>2</v>
      </c>
      <c r="H29" s="290">
        <f t="shared" si="3"/>
        <v>3</v>
      </c>
      <c r="I29" s="290">
        <f t="shared" si="3"/>
        <v>4</v>
      </c>
      <c r="J29" s="290">
        <f t="shared" si="3"/>
        <v>5</v>
      </c>
      <c r="K29" s="290">
        <f t="shared" si="3"/>
        <v>6</v>
      </c>
      <c r="L29" s="290">
        <f t="shared" si="3"/>
        <v>7</v>
      </c>
      <c r="M29" s="290">
        <f t="shared" si="3"/>
        <v>8</v>
      </c>
      <c r="N29" s="290">
        <f t="shared" si="3"/>
        <v>9</v>
      </c>
      <c r="O29" s="291">
        <f t="shared" si="3"/>
        <v>10</v>
      </c>
      <c r="P29" s="1"/>
      <c r="Q29" s="1"/>
      <c r="R29" s="1"/>
      <c r="S29" s="1"/>
      <c r="T29" s="80"/>
      <c r="U29" s="35"/>
      <c r="V29" s="35"/>
      <c r="W29" s="35"/>
      <c r="X29" s="35"/>
      <c r="Y29" s="35"/>
      <c r="Z29" s="35"/>
    </row>
    <row r="30" ht="15.75" customHeight="1">
      <c r="A30" s="40"/>
      <c r="B30" s="46" t="s">
        <v>193</v>
      </c>
      <c r="C30" s="137">
        <f>-SUM(F30:O30)/E30</f>
        <v>5.378303756</v>
      </c>
      <c r="D30" s="26">
        <f>IRR(E30:O30)</f>
        <v>0.2526422733</v>
      </c>
      <c r="E30" s="292">
        <f>Waterfall!E62+Waterfall!T62+Waterfall!AI62+Waterfall!AX62</f>
        <v>-453709.1605</v>
      </c>
      <c r="F30" s="292">
        <f>Waterfall!F62+Waterfall!U62+Waterfall!AJ62+Waterfall!AY62</f>
        <v>92719.8557</v>
      </c>
      <c r="G30" s="292">
        <f>Waterfall!G62+Waterfall!V62+Waterfall!AK62+Waterfall!AZ62</f>
        <v>98108.59665</v>
      </c>
      <c r="H30" s="292">
        <f>Waterfall!H62+Waterfall!W62+Waterfall!AL62+Waterfall!BA62</f>
        <v>101051.8545</v>
      </c>
      <c r="I30" s="292">
        <f>Waterfall!I62+Waterfall!X62+Waterfall!AM62+Waterfall!BB62</f>
        <v>41822.34343</v>
      </c>
      <c r="J30" s="292">
        <f>Waterfall!J62+Waterfall!Y62+Waterfall!AN62+Waterfall!BC62</f>
        <v>44944.84573</v>
      </c>
      <c r="K30" s="292">
        <f>Waterfall!K62+Waterfall!Z62+Waterfall!AO62+Waterfall!BD62</f>
        <v>48161.02311</v>
      </c>
      <c r="L30" s="292">
        <f>Waterfall!L62+Waterfall!AA62+Waterfall!AP62+Waterfall!BE62</f>
        <v>51473.6858</v>
      </c>
      <c r="M30" s="292">
        <f>Waterfall!M62+Waterfall!AB62+Waterfall!AQ62+Waterfall!BF62</f>
        <v>54885.72838</v>
      </c>
      <c r="N30" s="292">
        <f>Waterfall!N62+Waterfall!AC62+Waterfall!AR62+Waterfall!BG62</f>
        <v>58400.13223</v>
      </c>
      <c r="O30" s="293">
        <f>Waterfall!O62+Waterfall!AD62+Waterfall!AS62+Waterfall!BH62</f>
        <v>1848617.617</v>
      </c>
      <c r="P30" s="1"/>
      <c r="Q30" s="1"/>
      <c r="R30" s="1"/>
      <c r="S30" s="1"/>
      <c r="T30" s="80"/>
      <c r="U30" s="35"/>
      <c r="V30" s="35"/>
      <c r="W30" s="35"/>
      <c r="X30" s="35"/>
      <c r="Y30" s="35"/>
      <c r="Z30" s="35"/>
    </row>
    <row r="31" ht="15.75" customHeight="1">
      <c r="A31" s="40"/>
      <c r="B31" s="46" t="s">
        <v>194</v>
      </c>
      <c r="C31" s="137">
        <f>IFERROR(-SUM(F31:O31)/E31,0)</f>
        <v>5.378303756</v>
      </c>
      <c r="D31" s="26">
        <f>IFERROR(IRR(E31:O31),0)</f>
        <v>0.2526422733</v>
      </c>
      <c r="E31" s="292">
        <f>Waterfall!E63+Waterfall!T63+Waterfall!AI63+Waterfall!AX63</f>
        <v>-1814836.642</v>
      </c>
      <c r="F31" s="292">
        <f>Waterfall!F63+Waterfall!U63+Waterfall!AJ63+Waterfall!AY63</f>
        <v>370879.4228</v>
      </c>
      <c r="G31" s="292">
        <f>Waterfall!G63+Waterfall!V63+Waterfall!AK63+Waterfall!AZ63</f>
        <v>392434.3866</v>
      </c>
      <c r="H31" s="292">
        <f>Waterfall!H63+Waterfall!W63+Waterfall!AL63+Waterfall!BA63</f>
        <v>404207.4182</v>
      </c>
      <c r="I31" s="292">
        <f>Waterfall!I63+Waterfall!X63+Waterfall!AM63+Waterfall!BB63</f>
        <v>167289.3737</v>
      </c>
      <c r="J31" s="292">
        <f>Waterfall!J63+Waterfall!Y63+Waterfall!AN63+Waterfall!BC63</f>
        <v>179779.3829</v>
      </c>
      <c r="K31" s="292">
        <f>Waterfall!K63+Waterfall!Z63+Waterfall!AO63+Waterfall!BD63</f>
        <v>192644.0924</v>
      </c>
      <c r="L31" s="292">
        <f>Waterfall!L63+Waterfall!AA63+Waterfall!AP63+Waterfall!BE63</f>
        <v>205894.7432</v>
      </c>
      <c r="M31" s="292">
        <f>Waterfall!M63+Waterfall!AB63+Waterfall!AQ63+Waterfall!BF63</f>
        <v>219542.9135</v>
      </c>
      <c r="N31" s="292">
        <f>Waterfall!N63+Waterfall!AC63+Waterfall!AR63+Waterfall!BG63</f>
        <v>233600.5289</v>
      </c>
      <c r="O31" s="293">
        <f>Waterfall!O63+Waterfall!AD63+Waterfall!AS63+Waterfall!BH63</f>
        <v>7394470.467</v>
      </c>
      <c r="P31" s="1"/>
      <c r="Q31" s="1"/>
      <c r="R31" s="1"/>
      <c r="S31" s="1"/>
      <c r="T31" s="80"/>
      <c r="U31" s="35"/>
      <c r="V31" s="35"/>
      <c r="W31" s="35"/>
      <c r="X31" s="35"/>
      <c r="Y31" s="35"/>
      <c r="Z31" s="35"/>
    </row>
    <row r="32" ht="15.75" customHeight="1">
      <c r="A32" s="40"/>
      <c r="B32" s="46" t="s">
        <v>174</v>
      </c>
      <c r="C32" s="137">
        <f t="shared" ref="C32:C33" si="4">-SUM(F32:O32)/E32</f>
        <v>3.540351606</v>
      </c>
      <c r="D32" s="26">
        <f t="shared" ref="D32:D33" si="5">IRR(E32:O32)</f>
        <v>0.2032042827</v>
      </c>
      <c r="E32" s="292">
        <f>Waterfall!E64+Waterfall!T64+Waterfall!AI64+Waterfall!AX64</f>
        <v>-9074183.211</v>
      </c>
      <c r="F32" s="292">
        <f>Waterfall!F64+Waterfall!U64+Waterfall!AJ64+Waterfall!AY64</f>
        <v>1854397.114</v>
      </c>
      <c r="G32" s="292">
        <f>Waterfall!G64+Waterfall!V64+Waterfall!AK64+Waterfall!AZ64</f>
        <v>1962171.933</v>
      </c>
      <c r="H32" s="292">
        <f>Waterfall!H64+Waterfall!W64+Waterfall!AL64+Waterfall!BA64</f>
        <v>2021037.091</v>
      </c>
      <c r="I32" s="292">
        <f>Waterfall!I64+Waterfall!X64+Waterfall!AM64+Waterfall!BB64</f>
        <v>836446.8685</v>
      </c>
      <c r="J32" s="292">
        <f>Waterfall!J64+Waterfall!Y64+Waterfall!AN64+Waterfall!BC64</f>
        <v>898896.9146</v>
      </c>
      <c r="K32" s="292">
        <f>Waterfall!K64+Waterfall!Z64+Waterfall!AO64+Waterfall!BD64</f>
        <v>963220.4621</v>
      </c>
      <c r="L32" s="292">
        <f>Waterfall!L64+Waterfall!AA64+Waterfall!AP64+Waterfall!BE64</f>
        <v>1029473.716</v>
      </c>
      <c r="M32" s="292">
        <f>Waterfall!M64+Waterfall!AB64+Waterfall!AQ64+Waterfall!BF64</f>
        <v>1097714.568</v>
      </c>
      <c r="N32" s="292">
        <f>Waterfall!N64+Waterfall!AC64+Waterfall!AR64+Waterfall!BG64</f>
        <v>1168002.645</v>
      </c>
      <c r="O32" s="293">
        <f>Waterfall!O64+Waterfall!AD64+Waterfall!AS64+Waterfall!BH64</f>
        <v>20294437.8</v>
      </c>
      <c r="P32" s="1"/>
      <c r="Q32" s="1"/>
      <c r="R32" s="1"/>
      <c r="S32" s="1"/>
      <c r="T32" s="80"/>
      <c r="U32" s="35"/>
      <c r="V32" s="35"/>
      <c r="W32" s="35"/>
      <c r="X32" s="35"/>
      <c r="Y32" s="35"/>
      <c r="Z32" s="35"/>
    </row>
    <row r="33" ht="15.75" customHeight="1">
      <c r="A33" s="40"/>
      <c r="B33" s="242" t="s">
        <v>195</v>
      </c>
      <c r="C33" s="243">
        <f t="shared" si="4"/>
        <v>3.907942036</v>
      </c>
      <c r="D33" s="244">
        <f t="shared" si="5"/>
        <v>0.214959506</v>
      </c>
      <c r="E33" s="294">
        <f>Waterfall!E65+Waterfall!T65+Waterfall!AI65+Waterfall!AX65</f>
        <v>-11342729.01</v>
      </c>
      <c r="F33" s="294">
        <f>Waterfall!F65+Waterfall!U65+Waterfall!AJ65+Waterfall!AY65</f>
        <v>2317996.392</v>
      </c>
      <c r="G33" s="294">
        <f>Waterfall!G65+Waterfall!V65+Waterfall!AK65+Waterfall!AZ65</f>
        <v>2452714.916</v>
      </c>
      <c r="H33" s="294">
        <f>Waterfall!H65+Waterfall!W65+Waterfall!AL65+Waterfall!BA65</f>
        <v>2526296.364</v>
      </c>
      <c r="I33" s="294">
        <f>Waterfall!I65+Waterfall!X65+Waterfall!AM65+Waterfall!BB65</f>
        <v>1045558.586</v>
      </c>
      <c r="J33" s="294">
        <f>Waterfall!J65+Waterfall!Y65+Waterfall!AN65+Waterfall!BC65</f>
        <v>1123621.143</v>
      </c>
      <c r="K33" s="294">
        <f>Waterfall!K65+Waterfall!Z65+Waterfall!AO65+Waterfall!BD65</f>
        <v>1204025.578</v>
      </c>
      <c r="L33" s="294">
        <f>Waterfall!L65+Waterfall!AA65+Waterfall!AP65+Waterfall!BE65</f>
        <v>1286842.145</v>
      </c>
      <c r="M33" s="294">
        <f>Waterfall!M65+Waterfall!AB65+Waterfall!AQ65+Waterfall!BF65</f>
        <v>1372143.209</v>
      </c>
      <c r="N33" s="294">
        <f>Waterfall!N65+Waterfall!AC65+Waterfall!AR65+Waterfall!BG65</f>
        <v>1460003.306</v>
      </c>
      <c r="O33" s="295">
        <f>Waterfall!O65+Waterfall!AD65+Waterfall!AS65+Waterfall!BH65</f>
        <v>29537525.88</v>
      </c>
      <c r="P33" s="1"/>
      <c r="Q33" s="1"/>
      <c r="R33" s="1"/>
      <c r="S33" s="1"/>
      <c r="T33" s="80"/>
      <c r="U33" s="35"/>
      <c r="V33" s="35"/>
      <c r="W33" s="35"/>
      <c r="X33" s="35"/>
      <c r="Y33" s="35"/>
      <c r="Z33" s="35"/>
    </row>
    <row r="34" ht="15.75" customHeight="1">
      <c r="A34" s="40"/>
      <c r="B34" s="46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80"/>
      <c r="U34" s="35"/>
      <c r="V34" s="35"/>
      <c r="W34" s="35"/>
      <c r="X34" s="35"/>
      <c r="Y34" s="35"/>
      <c r="Z34" s="35"/>
    </row>
    <row r="35" ht="15.75" customHeight="1">
      <c r="A35" s="35"/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2"/>
      <c r="U35" s="35"/>
      <c r="V35" s="35"/>
      <c r="W35" s="35"/>
      <c r="X35" s="35"/>
      <c r="Y35" s="35"/>
      <c r="Z35" s="35"/>
    </row>
    <row r="36" ht="15.75" customHeight="1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ht="15.75" customHeight="1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ht="15.75" customHeight="1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ht="15.75" customHeight="1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ht="15.75" customHeight="1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ht="15.75" customHeight="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ht="15.75" customHeight="1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ht="15.75" customHeight="1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ht="15.75" customHeight="1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ht="15.75" customHeight="1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ht="15.75" customHeight="1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ht="15.75" customHeight="1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ht="15.75" customHeight="1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ht="15.75" customHeight="1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ht="15.75" customHeight="1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ht="15.75" customHeight="1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ht="15.75" customHeight="1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ht="15.75" customHeight="1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ht="15.75" customHeight="1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ht="15.75" customHeight="1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ht="15.75" customHeight="1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ht="15.75" customHeight="1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ht="15.75" customHeight="1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ht="15.75" customHeight="1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ht="15.75" customHeight="1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ht="15.75" customHeight="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ht="15.75" customHeight="1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ht="15.75" customHeight="1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ht="15.75" customHeight="1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ht="15.75" customHeight="1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ht="15.7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ht="15.75" customHeight="1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ht="15.75" customHeight="1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ht="15.75" customHeight="1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ht="15.75" customHeight="1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ht="15.75" customHeight="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ht="15.75" customHeight="1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ht="15.75" customHeight="1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ht="15.75" customHeight="1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ht="15.75" customHeight="1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ht="15.75" customHeight="1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ht="15.75" customHeight="1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ht="15.75" customHeight="1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ht="15.75" customHeight="1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ht="15.75" customHeight="1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ht="15.75" customHeight="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ht="15.75" customHeight="1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ht="15.75" customHeight="1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ht="15.75" customHeight="1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ht="15.75" customHeight="1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ht="15.75" customHeight="1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ht="15.75" customHeight="1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ht="15.75" customHeight="1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ht="15.75" customHeight="1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ht="15.75" customHeigh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ht="15.75" customHeight="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ht="15.75" customHeigh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ht="15.7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ht="15.75" customHeigh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ht="15.75" customHeight="1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ht="15.75" customHeight="1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ht="15.75" customHeight="1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ht="15.75" customHeight="1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ht="15.75" customHeight="1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ht="15.7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ht="15.7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ht="15.7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ht="15.7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ht="15.7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ht="15.7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ht="15.7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ht="15.7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ht="15.7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ht="15.7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ht="15.7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ht="15.7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ht="15.7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ht="15.7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ht="15.7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ht="15.7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ht="15.7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ht="15.7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ht="15.7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ht="15.7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ht="15.7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ht="15.7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ht="15.7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ht="15.7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ht="15.7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ht="15.75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ht="15.75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ht="15.75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ht="15.75" customHeight="1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ht="15.75" customHeight="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ht="15.75" customHeight="1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ht="15.75" customHeight="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ht="15.75" customHeight="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ht="15.75" customHeight="1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ht="15.7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ht="15.7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ht="15.75" customHeight="1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ht="15.75" customHeight="1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ht="15.75" customHeight="1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ht="15.75" customHeight="1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ht="15.75" customHeight="1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ht="15.75" customHeight="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ht="15.75" customHeight="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ht="15.75" customHeight="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ht="15.7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ht="15.7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ht="15.7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ht="15.7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ht="15.7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ht="15.7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ht="15.7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ht="15.7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ht="15.7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ht="15.7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ht="15.7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ht="15.7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ht="15.7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ht="15.7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ht="15.7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ht="15.7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ht="15.7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ht="15.7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ht="15.7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ht="15.7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ht="15.7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ht="15.7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ht="15.7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ht="15.7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ht="15.7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ht="15.7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ht="15.7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ht="15.7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ht="15.7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ht="15.7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ht="15.7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ht="15.7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ht="15.7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ht="15.7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ht="15.7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ht="15.7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ht="15.7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ht="15.7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ht="15.7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ht="15.7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ht="15.7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ht="15.7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ht="15.7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ht="15.7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ht="15.7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ht="15.7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ht="15.7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ht="15.7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ht="15.7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ht="15.7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ht="15.7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ht="15.7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ht="15.7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ht="15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ht="15.7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ht="15.7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ht="15.75" customHeight="1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ht="15.75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ht="15.75" customHeight="1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ht="15.75" customHeight="1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ht="15.7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ht="15.75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ht="15.75" customHeight="1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ht="15.75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ht="15.75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ht="15.75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ht="15.75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ht="15.75" customHeight="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ht="15.75" customHeight="1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ht="15.75" customHeight="1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ht="15.75" customHeight="1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ht="15.75" customHeight="1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ht="15.7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ht="15.75" customHeight="1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ht="15.7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ht="15.75" customHeight="1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ht="15.75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ht="15.75" customHeight="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ht="15.75" customHeight="1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ht="15.7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ht="15.75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ht="15.7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ht="15.75" customHeight="1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ht="15.75" customHeight="1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ht="15.75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ht="15.75" customHeight="1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ht="15.75" customHeight="1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ht="15.75" customHeight="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ht="15.75" customHeight="1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ht="15.75" customHeight="1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ht="15.75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ht="15.75" customHeight="1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ht="15.75" customHeight="1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ht="15.75" customHeight="1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ht="15.75" customHeight="1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ht="15.75" customHeight="1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ht="15.75" customHeight="1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ht="15.75" customHeight="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ht="15.75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ht="15.75" customHeight="1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ht="15.75" customHeight="1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ht="15.75" customHeight="1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ht="15.75" customHeight="1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ht="15.75" customHeight="1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ht="15.75" customHeight="1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ht="15.75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ht="15.75" customHeight="1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ht="15.7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ht="15.75" customHeight="1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ht="15.75" customHeight="1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ht="15.75" customHeight="1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ht="15.75" customHeight="1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ht="15.75" customHeight="1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ht="15.75" customHeight="1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ht="15.75" customHeight="1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ht="15.75" customHeight="1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ht="15.75" customHeight="1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ht="15.75" customHeight="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ht="15.75" customHeight="1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ht="15.75" customHeight="1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ht="15.75" customHeight="1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ht="15.75" customHeight="1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ht="15.75" customHeight="1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ht="15.75" customHeight="1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ht="15.75" customHeight="1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ht="15.75" customHeight="1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ht="15.75" customHeight="1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ht="15.75" customHeight="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ht="15.75" customHeight="1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ht="15.75" customHeight="1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ht="15.75" customHeight="1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ht="15.75" customHeight="1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ht="15.75" customHeight="1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ht="15.75" customHeight="1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ht="15.75" customHeight="1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ht="15.75" customHeight="1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ht="15.75" customHeight="1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ht="15.75" customHeight="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ht="15.75" customHeight="1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ht="15.75" customHeight="1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ht="15.75" customHeight="1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ht="15.75" customHeight="1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ht="15.75" customHeight="1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ht="15.75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ht="15.75" customHeight="1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ht="15.75" customHeight="1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ht="15.75" customHeight="1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ht="15.75" customHeight="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ht="15.75" customHeight="1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ht="15.75" customHeight="1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ht="15.75" customHeight="1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ht="15.75" customHeight="1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ht="15.75" customHeight="1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ht="15.75" customHeight="1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ht="15.75" customHeight="1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ht="15.75" customHeight="1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ht="15.75" customHeight="1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ht="15.75" customHeight="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ht="15.75" customHeight="1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ht="15.75" customHeight="1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ht="15.75" customHeight="1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ht="15.75" customHeight="1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ht="15.75" customHeigh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ht="15.75" customHeight="1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ht="15.75" customHeight="1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ht="15.75" customHeight="1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ht="15.75" customHeight="1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ht="15.75" customHeight="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ht="15.75" customHeight="1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ht="15.75" customHeight="1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ht="15.75" customHeight="1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ht="15.75" customHeight="1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ht="15.75" customHeight="1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ht="15.75" customHeight="1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ht="15.75" customHeight="1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ht="15.75" customHeight="1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ht="15.75" customHeight="1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ht="15.75" customHeight="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ht="15.75" customHeight="1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ht="15.75" customHeight="1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ht="15.75" customHeight="1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ht="15.75" customHeight="1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ht="15.75" customHeight="1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ht="15.75" customHeight="1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ht="15.75" customHeight="1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ht="15.75" customHeight="1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ht="15.75" customHeight="1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ht="15.75" customHeight="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ht="15.75" customHeight="1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ht="15.75" customHeight="1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ht="15.75" customHeight="1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ht="15.75" customHeight="1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ht="15.75" customHeight="1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ht="15.75" customHeight="1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ht="15.75" customHeight="1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ht="15.75" customHeight="1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ht="15.75" customHeight="1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ht="15.75" customHeight="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ht="15.75" customHeight="1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ht="15.75" customHeight="1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ht="15.75" customHeight="1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ht="15.75" customHeight="1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ht="15.75" customHeight="1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ht="15.75" customHeight="1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ht="15.75" customHeight="1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ht="15.75" customHeight="1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ht="15.75" customHeight="1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ht="15.75" customHeight="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ht="15.75" customHeight="1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ht="15.75" customHeight="1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ht="15.75" customHeight="1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ht="15.75" customHeight="1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ht="15.75" customHeight="1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ht="15.75" customHeight="1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ht="15.75" customHeight="1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ht="15.75" customHeight="1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ht="15.75" customHeight="1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ht="15.75" customHeight="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ht="15.75" customHeight="1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ht="15.75" customHeight="1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ht="15.75" customHeight="1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ht="15.75" customHeight="1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ht="15.75" customHeight="1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ht="15.75" customHeight="1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ht="15.75" customHeight="1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ht="15.75" customHeight="1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ht="15.75" customHeight="1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ht="15.75" customHeight="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ht="15.75" customHeight="1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ht="15.75" customHeight="1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ht="15.75" customHeight="1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ht="15.75" customHeight="1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ht="15.75" customHeight="1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ht="15.75" customHeight="1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ht="15.75" customHeight="1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ht="15.75" customHeight="1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ht="15.75" customHeight="1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ht="15.75" customHeight="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ht="15.75" customHeight="1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ht="15.75" customHeight="1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ht="15.75" customHeight="1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ht="15.75" customHeight="1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ht="15.75" customHeight="1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ht="15.75" customHeight="1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ht="15.75" customHeight="1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ht="15.75" customHeight="1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ht="15.75" customHeight="1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ht="15.75" customHeight="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ht="15.75" customHeight="1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ht="15.75" customHeight="1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ht="15.75" customHeight="1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ht="15.75" customHeight="1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ht="15.75" customHeight="1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ht="15.75" customHeight="1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ht="15.75" customHeight="1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ht="15.75" customHeight="1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ht="15.75" customHeight="1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ht="15.75" customHeight="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ht="15.75" customHeight="1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ht="15.75" customHeight="1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ht="15.75" customHeight="1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ht="15.75" customHeight="1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ht="15.75" customHeight="1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ht="15.75" customHeight="1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ht="15.75" customHeight="1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ht="15.75" customHeight="1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ht="15.75" customHeight="1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ht="15.75" customHeight="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ht="15.75" customHeight="1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ht="15.75" customHeight="1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ht="15.75" customHeight="1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ht="15.75" customHeight="1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ht="15.75" customHeight="1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ht="15.75" customHeight="1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ht="15.75" customHeight="1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ht="15.75" customHeight="1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ht="15.75" customHeight="1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ht="15.75" customHeight="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ht="15.75" customHeight="1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ht="15.75" customHeight="1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ht="15.75" customHeight="1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ht="15.75" customHeight="1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ht="15.75" customHeight="1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ht="15.75" customHeight="1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ht="15.75" customHeight="1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ht="15.75" customHeight="1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ht="15.75" customHeight="1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ht="15.75" customHeight="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ht="15.75" customHeight="1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ht="15.75" customHeight="1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ht="15.75" customHeight="1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ht="15.75" customHeight="1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ht="15.75" customHeight="1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ht="15.75" customHeight="1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ht="15.75" customHeight="1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ht="15.75" customHeight="1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ht="15.75" customHeight="1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ht="15.75" customHeight="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ht="15.75" customHeight="1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ht="15.75" customHeight="1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ht="15.75" customHeight="1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ht="15.75" customHeight="1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ht="15.75" customHeight="1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ht="15.75" customHeight="1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ht="15.75" customHeight="1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ht="15.75" customHeight="1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ht="15.75" customHeight="1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ht="15.75" customHeight="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ht="15.75" customHeight="1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ht="15.75" customHeight="1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ht="15.75" customHeight="1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ht="15.75" customHeight="1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ht="15.75" customHeight="1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ht="15.75" customHeight="1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ht="15.75" customHeight="1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ht="15.75" customHeight="1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ht="15.75" customHeight="1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ht="15.75" customHeight="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ht="15.75" customHeight="1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ht="15.75" customHeight="1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ht="15.75" customHeight="1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ht="15.75" customHeight="1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ht="15.75" customHeight="1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ht="15.75" customHeight="1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ht="15.75" customHeight="1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ht="15.75" customHeight="1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ht="15.75" customHeight="1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ht="15.75" customHeight="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ht="15.75" customHeight="1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ht="15.75" customHeight="1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ht="15.75" customHeight="1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ht="15.75" customHeight="1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ht="15.75" customHeight="1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ht="15.75" customHeight="1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ht="15.75" customHeight="1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ht="15.75" customHeight="1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ht="15.75" customHeight="1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ht="15.75" customHeight="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ht="15.75" customHeight="1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ht="15.75" customHeight="1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ht="15.75" customHeight="1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ht="15.75" customHeight="1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ht="15.75" customHeight="1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ht="15.75" customHeight="1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ht="15.75" customHeight="1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ht="15.75" customHeigh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ht="15.75" customHeight="1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ht="15.75" customHeight="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ht="15.75" customHeight="1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ht="15.75" customHeight="1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ht="15.75" customHeight="1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ht="15.75" customHeight="1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ht="15.75" customHeight="1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ht="15.75" customHeight="1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ht="15.75" customHeight="1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ht="15.75" customHeight="1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ht="15.75" customHeight="1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ht="15.75" customHeight="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ht="15.75" customHeight="1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ht="15.75" customHeight="1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ht="15.75" customHeight="1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ht="15.75" customHeight="1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ht="15.75" customHeight="1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ht="15.75" customHeight="1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ht="15.75" customHeight="1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ht="15.75" customHeight="1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ht="15.75" customHeight="1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ht="15.75" customHeight="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ht="15.75" customHeight="1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ht="15.75" customHeight="1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ht="15.75" customHeight="1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ht="15.75" customHeight="1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ht="15.75" customHeight="1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ht="15.75" customHeight="1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ht="15.75" customHeight="1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ht="15.75" customHeight="1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ht="15.75" customHeight="1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ht="15.75" customHeight="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ht="15.75" customHeight="1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ht="15.75" customHeight="1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ht="15.75" customHeight="1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ht="15.75" customHeight="1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ht="15.75" customHeight="1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ht="15.75" customHeight="1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ht="15.75" customHeight="1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ht="15.75" customHeight="1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ht="15.75" customHeight="1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ht="15.75" customHeight="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ht="15.75" customHeight="1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ht="15.75" customHeight="1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ht="15.75" customHeight="1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ht="15.75" customHeight="1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ht="15.75" customHeight="1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ht="15.75" customHeight="1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ht="15.75" customHeight="1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ht="15.75" customHeight="1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ht="15.75" customHeight="1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ht="15.75" customHeight="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ht="15.75" customHeight="1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ht="15.75" customHeight="1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ht="15.75" customHeight="1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ht="15.75" customHeight="1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ht="15.75" customHeight="1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ht="15.75" customHeight="1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ht="15.75" customHeight="1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ht="15.75" customHeight="1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ht="15.7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ht="15.7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ht="15.7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ht="15.7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ht="15.7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ht="15.7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ht="15.7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ht="15.7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ht="15.7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ht="15.7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ht="15.7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ht="15.7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ht="15.7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ht="15.7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ht="15.7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ht="15.7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ht="15.7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ht="15.7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ht="15.7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ht="15.7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ht="15.7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ht="15.7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ht="15.7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ht="15.7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ht="15.7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ht="15.7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ht="15.7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ht="15.7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ht="15.7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ht="15.7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ht="15.7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ht="15.7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ht="15.7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ht="15.7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ht="15.7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ht="15.7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ht="15.7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ht="15.7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ht="15.7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ht="15.7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ht="15.7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ht="15.7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ht="15.7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ht="15.7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ht="15.7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ht="15.7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ht="15.7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ht="15.7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ht="15.7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ht="15.7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ht="15.7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ht="15.7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ht="15.7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ht="15.7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ht="15.7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ht="15.7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ht="15.7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ht="15.7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ht="15.7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ht="15.7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ht="15.7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ht="15.7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ht="15.7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ht="15.7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ht="15.7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ht="15.7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ht="15.7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ht="15.7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ht="15.7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ht="15.7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ht="15.7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ht="15.7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ht="15.7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ht="15.7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ht="15.7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ht="15.7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ht="15.7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ht="15.7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ht="15.7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ht="15.7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ht="15.7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ht="15.7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ht="15.7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ht="15.7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ht="15.7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ht="15.7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ht="15.7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ht="15.7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ht="15.7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ht="15.7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ht="15.7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ht="15.7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ht="15.7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ht="15.7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ht="15.7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ht="15.7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ht="15.7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ht="15.7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ht="15.7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ht="15.7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ht="15.7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ht="15.7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ht="15.7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ht="15.7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ht="15.7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ht="15.7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ht="15.7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ht="15.7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ht="15.7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ht="15.7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ht="15.7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ht="15.7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ht="15.7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ht="15.7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ht="15.7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ht="15.7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ht="15.7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ht="15.7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ht="15.7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ht="15.7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ht="15.7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ht="15.7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ht="15.7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ht="15.7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ht="15.7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ht="15.7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ht="15.7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ht="15.7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ht="15.7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ht="15.7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ht="15.7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ht="15.7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ht="15.7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ht="15.7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ht="15.7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ht="15.7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ht="15.7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ht="15.7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ht="15.7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ht="15.7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ht="15.7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ht="15.7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ht="15.7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ht="15.7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ht="15.7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ht="15.7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ht="15.7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ht="15.7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ht="15.7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ht="15.7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ht="15.7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ht="15.7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ht="15.7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ht="15.7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ht="15.7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ht="15.7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ht="15.7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ht="15.7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ht="15.7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ht="15.7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ht="15.7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ht="15.7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ht="15.7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ht="15.7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ht="15.7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ht="15.7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ht="15.7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ht="15.7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ht="15.7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ht="15.7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ht="15.7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ht="15.7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ht="15.7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ht="15.7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ht="15.7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ht="15.7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ht="15.7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ht="15.7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ht="15.7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ht="15.7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ht="15.7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ht="15.7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ht="15.7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ht="15.7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ht="15.7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ht="15.7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ht="15.7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ht="15.7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ht="15.7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ht="15.7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ht="15.7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ht="15.7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ht="15.7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ht="15.7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ht="15.7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ht="15.7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ht="15.7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ht="15.7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ht="15.7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ht="15.7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ht="15.75" customHeight="1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ht="15.75" customHeight="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ht="15.75" customHeight="1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ht="15.75" customHeight="1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ht="15.75" customHeight="1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ht="15.75" customHeight="1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ht="15.75" customHeight="1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ht="15.75" customHeight="1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ht="15.75" customHeight="1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ht="15.75" customHeight="1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ht="15.75" customHeight="1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ht="15.75" customHeight="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ht="15.75" customHeight="1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ht="15.75" customHeight="1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ht="15.75" customHeight="1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ht="15.75" customHeight="1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ht="15.75" customHeight="1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ht="15.75" customHeight="1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ht="15.75" customHeight="1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ht="15.75" customHeight="1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ht="15.75" customHeight="1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ht="15.75" customHeight="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ht="15.75" customHeight="1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ht="15.75" customHeight="1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ht="15.75" customHeight="1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ht="15.75" customHeight="1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ht="15.75" customHeight="1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ht="15.75" customHeight="1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ht="15.75" customHeight="1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ht="15.75" customHeight="1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ht="15.75" customHeight="1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ht="15.75" customHeight="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ht="15.75" customHeight="1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ht="15.75" customHeight="1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ht="15.75" customHeight="1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ht="15.75" customHeight="1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ht="15.75" customHeight="1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ht="15.75" customHeight="1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ht="15.75" customHeight="1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ht="15.75" customHeight="1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ht="15.75" customHeight="1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ht="15.75" customHeight="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ht="15.75" customHeight="1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ht="15.75" customHeight="1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ht="15.75" customHeight="1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ht="15.75" customHeight="1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ht="15.75" customHeight="1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ht="15.75" customHeight="1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ht="15.75" customHeight="1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ht="15.75" customHeight="1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ht="15.75" customHeight="1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ht="15.75" customHeight="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ht="15.75" customHeight="1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ht="15.75" customHeight="1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ht="15.75" customHeight="1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ht="15.75" customHeight="1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ht="15.75" customHeight="1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ht="15.75" customHeight="1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ht="15.75" customHeight="1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ht="15.75" customHeight="1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ht="15.75" customHeight="1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ht="15.75" customHeight="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ht="15.75" customHeight="1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ht="15.75" customHeight="1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ht="15.75" customHeight="1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ht="15.75" customHeight="1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ht="15.75" customHeight="1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ht="15.75" customHeight="1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ht="15.75" customHeight="1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ht="15.75" customHeight="1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ht="15.75" customHeight="1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ht="15.75" customHeight="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ht="15.75" customHeight="1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ht="15.75" customHeight="1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ht="15.75" customHeight="1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ht="15.75" customHeight="1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ht="15.75" customHeight="1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ht="15.75" customHeight="1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ht="15.75" customHeight="1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ht="15.75" customHeight="1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ht="15.75" customHeight="1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ht="15.75" customHeight="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ht="15.75" customHeight="1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ht="15.75" customHeight="1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ht="15.75" customHeight="1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ht="15.75" customHeight="1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ht="15.75" customHeight="1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ht="15.75" customHeight="1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ht="15.75" customHeight="1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ht="15.75" customHeight="1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ht="15.75" customHeight="1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ht="15.75" customHeight="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ht="15.75" customHeight="1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ht="15.75" customHeight="1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ht="15.75" customHeight="1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ht="15.75" customHeight="1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ht="15.75" customHeight="1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ht="15.75" customHeight="1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ht="15.75" customHeight="1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ht="15.75" customHeight="1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ht="15.75" customHeight="1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ht="15.75" customHeight="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ht="15.75" customHeight="1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ht="15.75" customHeight="1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ht="15.75" customHeight="1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ht="15.75" customHeigh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ht="15.75" customHeight="1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ht="15.75" customHeight="1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ht="15.75" customHeight="1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ht="15.75" customHeight="1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ht="15.75" customHeight="1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ht="15.75" customHeight="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ht="15.75" customHeight="1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ht="15.75" customHeight="1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ht="15.75" customHeight="1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ht="15.75" customHeight="1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ht="15.75" customHeight="1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ht="15.75" customHeight="1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ht="15.75" customHeight="1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ht="15.75" customHeight="1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ht="15.75" customHeight="1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ht="15.75" customHeight="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ht="15.75" customHeight="1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ht="15.75" customHeight="1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ht="15.75" customHeight="1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ht="15.75" customHeight="1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ht="15.75" customHeight="1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ht="15.75" customHeight="1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ht="15.75" customHeight="1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ht="15.75" customHeight="1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ht="15.75" customHeight="1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ht="15.75" customHeight="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ht="15.75" customHeight="1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ht="15.75" customHeight="1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ht="15.75" customHeight="1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ht="15.75" customHeight="1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ht="15.75" customHeight="1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ht="15.75" customHeight="1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ht="15.75" customHeight="1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ht="15.75" customHeight="1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ht="15.75" customHeight="1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ht="15.75" customHeight="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ht="15.75" customHeight="1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ht="15.75" customHeight="1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ht="15.75" customHeight="1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ht="15.75" customHeight="1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ht="15.75" customHeight="1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ht="15.75" customHeight="1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ht="15.75" customHeight="1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ht="15.75" customHeight="1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ht="15.75" customHeight="1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ht="15.75" customHeight="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ht="15.75" customHeight="1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ht="15.75" customHeight="1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ht="15.75" customHeight="1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ht="15.75" customHeight="1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ht="15.75" customHeight="1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ht="15.75" customHeight="1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ht="15.75" customHeight="1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ht="15.75" customHeight="1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ht="15.75" customHeight="1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ht="15.75" customHeight="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ht="15.75" customHeight="1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ht="15.75" customHeight="1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ht="15.75" customHeight="1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ht="15.75" customHeight="1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ht="15.75" customHeight="1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ht="15.75" customHeight="1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ht="15.75" customHeight="1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ht="15.75" customHeight="1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ht="15.75" customHeight="1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ht="15.75" customHeight="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ht="15.75" customHeight="1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ht="15.75" customHeight="1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ht="15.75" customHeight="1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ht="15.75" customHeight="1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ht="15.75" customHeight="1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ht="15.75" customHeight="1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ht="15.75" customHeight="1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ht="15.75" customHeight="1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ht="15.75" customHeight="1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ht="15.75" customHeight="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ht="15.75" customHeight="1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ht="15.75" customHeight="1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ht="15.75" customHeight="1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ht="15.75" customHeight="1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ht="15.75" customHeight="1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ht="15.75" customHeight="1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ht="15.75" customHeight="1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ht="15.75" customHeight="1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ht="15.75" customHeight="1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ht="15.75" customHeight="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ht="15.75" customHeight="1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ht="15.75" customHeight="1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ht="15.75" customHeight="1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ht="15.75" customHeight="1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ht="15.75" customHeight="1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ht="15.75" customHeight="1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ht="15.75" customHeight="1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ht="15.75" customHeight="1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ht="15.75" customHeight="1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ht="15.75" customHeight="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ht="15.75" customHeight="1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ht="15.75" customHeight="1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ht="15.75" customHeight="1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ht="15.75" customHeight="1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ht="15.75" customHeight="1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ht="15.75" customHeight="1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ht="15.75" customHeight="1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ht="15.75" customHeight="1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ht="15.75" customHeight="1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ht="15.75" customHeight="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ht="15.75" customHeight="1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ht="15.75" customHeight="1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ht="15.75" customHeight="1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ht="15.75" customHeight="1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ht="15.75" customHeight="1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ht="15.75" customHeight="1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ht="15.75" customHeight="1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ht="15.75" customHeight="1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ht="15.75" customHeight="1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ht="15.75" customHeight="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ht="15.75" customHeight="1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ht="15.75" customHeight="1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ht="15.75" customHeight="1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ht="15.75" customHeight="1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ht="15.75" customHeight="1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ht="15.75" customHeight="1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ht="15.75" customHeight="1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ht="15.75" customHeight="1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ht="15.75" customHeight="1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ht="15.75" customHeight="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ht="15.75" customHeight="1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ht="15.75" customHeight="1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ht="15.75" customHeight="1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ht="15.75" customHeight="1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ht="15.75" customHeight="1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ht="15.75" customHeight="1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ht="15.75" customHeight="1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ht="15.75" customHeight="1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ht="15.75" customHeight="1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ht="15.75" customHeight="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ht="15.75" customHeight="1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ht="15.75" customHeight="1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ht="15.75" customHeight="1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ht="15.75" customHeight="1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ht="15.75" customHeight="1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ht="15.75" customHeight="1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ht="15.75" customHeight="1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ht="15.75" customHeight="1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ht="15.75" customHeight="1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2" width="2.71"/>
    <col customWidth="1" min="3" max="3" width="33.43"/>
    <col customWidth="1" min="4" max="97" width="11.43"/>
    <col customWidth="1" min="98" max="122" width="10.29"/>
    <col customWidth="1" min="123" max="123" width="12.0"/>
    <col customWidth="1" min="124" max="135" width="10.29"/>
  </cols>
  <sheetData>
    <row r="1" ht="15.75" customHeight="1">
      <c r="A1" s="296"/>
      <c r="B1" s="296"/>
      <c r="C1" s="297" t="s">
        <v>208</v>
      </c>
      <c r="D1" s="296">
        <v>1.0</v>
      </c>
      <c r="E1" s="296">
        <f t="shared" ref="E1:EE1" si="1">D1+1</f>
        <v>2</v>
      </c>
      <c r="F1" s="296">
        <f t="shared" si="1"/>
        <v>3</v>
      </c>
      <c r="G1" s="296">
        <f t="shared" si="1"/>
        <v>4</v>
      </c>
      <c r="H1" s="296">
        <f t="shared" si="1"/>
        <v>5</v>
      </c>
      <c r="I1" s="296">
        <f t="shared" si="1"/>
        <v>6</v>
      </c>
      <c r="J1" s="296">
        <f t="shared" si="1"/>
        <v>7</v>
      </c>
      <c r="K1" s="296">
        <f t="shared" si="1"/>
        <v>8</v>
      </c>
      <c r="L1" s="296">
        <f t="shared" si="1"/>
        <v>9</v>
      </c>
      <c r="M1" s="296">
        <f t="shared" si="1"/>
        <v>10</v>
      </c>
      <c r="N1" s="296">
        <f t="shared" si="1"/>
        <v>11</v>
      </c>
      <c r="O1" s="296">
        <f t="shared" si="1"/>
        <v>12</v>
      </c>
      <c r="P1" s="296">
        <f t="shared" si="1"/>
        <v>13</v>
      </c>
      <c r="Q1" s="296">
        <f t="shared" si="1"/>
        <v>14</v>
      </c>
      <c r="R1" s="296">
        <f t="shared" si="1"/>
        <v>15</v>
      </c>
      <c r="S1" s="296">
        <f t="shared" si="1"/>
        <v>16</v>
      </c>
      <c r="T1" s="296">
        <f t="shared" si="1"/>
        <v>17</v>
      </c>
      <c r="U1" s="296">
        <f t="shared" si="1"/>
        <v>18</v>
      </c>
      <c r="V1" s="296">
        <f t="shared" si="1"/>
        <v>19</v>
      </c>
      <c r="W1" s="296">
        <f t="shared" si="1"/>
        <v>20</v>
      </c>
      <c r="X1" s="296">
        <f t="shared" si="1"/>
        <v>21</v>
      </c>
      <c r="Y1" s="296">
        <f t="shared" si="1"/>
        <v>22</v>
      </c>
      <c r="Z1" s="296">
        <f t="shared" si="1"/>
        <v>23</v>
      </c>
      <c r="AA1" s="296">
        <f t="shared" si="1"/>
        <v>24</v>
      </c>
      <c r="AB1" s="296">
        <f t="shared" si="1"/>
        <v>25</v>
      </c>
      <c r="AC1" s="296">
        <f t="shared" si="1"/>
        <v>26</v>
      </c>
      <c r="AD1" s="296">
        <f t="shared" si="1"/>
        <v>27</v>
      </c>
      <c r="AE1" s="296">
        <f t="shared" si="1"/>
        <v>28</v>
      </c>
      <c r="AF1" s="296">
        <f t="shared" si="1"/>
        <v>29</v>
      </c>
      <c r="AG1" s="296">
        <f t="shared" si="1"/>
        <v>30</v>
      </c>
      <c r="AH1" s="296">
        <f t="shared" si="1"/>
        <v>31</v>
      </c>
      <c r="AI1" s="296">
        <f t="shared" si="1"/>
        <v>32</v>
      </c>
      <c r="AJ1" s="296">
        <f t="shared" si="1"/>
        <v>33</v>
      </c>
      <c r="AK1" s="296">
        <f t="shared" si="1"/>
        <v>34</v>
      </c>
      <c r="AL1" s="296">
        <f t="shared" si="1"/>
        <v>35</v>
      </c>
      <c r="AM1" s="296">
        <f t="shared" si="1"/>
        <v>36</v>
      </c>
      <c r="AN1" s="296">
        <f t="shared" si="1"/>
        <v>37</v>
      </c>
      <c r="AO1" s="296">
        <f t="shared" si="1"/>
        <v>38</v>
      </c>
      <c r="AP1" s="296">
        <f t="shared" si="1"/>
        <v>39</v>
      </c>
      <c r="AQ1" s="296">
        <f t="shared" si="1"/>
        <v>40</v>
      </c>
      <c r="AR1" s="296">
        <f t="shared" si="1"/>
        <v>41</v>
      </c>
      <c r="AS1" s="296">
        <f t="shared" si="1"/>
        <v>42</v>
      </c>
      <c r="AT1" s="296">
        <f t="shared" si="1"/>
        <v>43</v>
      </c>
      <c r="AU1" s="296">
        <f t="shared" si="1"/>
        <v>44</v>
      </c>
      <c r="AV1" s="296">
        <f t="shared" si="1"/>
        <v>45</v>
      </c>
      <c r="AW1" s="296">
        <f t="shared" si="1"/>
        <v>46</v>
      </c>
      <c r="AX1" s="296">
        <f t="shared" si="1"/>
        <v>47</v>
      </c>
      <c r="AY1" s="296">
        <f t="shared" si="1"/>
        <v>48</v>
      </c>
      <c r="AZ1" s="296">
        <f t="shared" si="1"/>
        <v>49</v>
      </c>
      <c r="BA1" s="296">
        <f t="shared" si="1"/>
        <v>50</v>
      </c>
      <c r="BB1" s="296">
        <f t="shared" si="1"/>
        <v>51</v>
      </c>
      <c r="BC1" s="296">
        <f t="shared" si="1"/>
        <v>52</v>
      </c>
      <c r="BD1" s="296">
        <f t="shared" si="1"/>
        <v>53</v>
      </c>
      <c r="BE1" s="296">
        <f t="shared" si="1"/>
        <v>54</v>
      </c>
      <c r="BF1" s="296">
        <f t="shared" si="1"/>
        <v>55</v>
      </c>
      <c r="BG1" s="296">
        <f t="shared" si="1"/>
        <v>56</v>
      </c>
      <c r="BH1" s="296">
        <f t="shared" si="1"/>
        <v>57</v>
      </c>
      <c r="BI1" s="296">
        <f t="shared" si="1"/>
        <v>58</v>
      </c>
      <c r="BJ1" s="296">
        <f t="shared" si="1"/>
        <v>59</v>
      </c>
      <c r="BK1" s="296">
        <f t="shared" si="1"/>
        <v>60</v>
      </c>
      <c r="BL1" s="296">
        <f t="shared" si="1"/>
        <v>61</v>
      </c>
      <c r="BM1" s="296">
        <f t="shared" si="1"/>
        <v>62</v>
      </c>
      <c r="BN1" s="296">
        <f t="shared" si="1"/>
        <v>63</v>
      </c>
      <c r="BO1" s="296">
        <f t="shared" si="1"/>
        <v>64</v>
      </c>
      <c r="BP1" s="296">
        <f t="shared" si="1"/>
        <v>65</v>
      </c>
      <c r="BQ1" s="296">
        <f t="shared" si="1"/>
        <v>66</v>
      </c>
      <c r="BR1" s="296">
        <f t="shared" si="1"/>
        <v>67</v>
      </c>
      <c r="BS1" s="296">
        <f t="shared" si="1"/>
        <v>68</v>
      </c>
      <c r="BT1" s="296">
        <f t="shared" si="1"/>
        <v>69</v>
      </c>
      <c r="BU1" s="296">
        <f t="shared" si="1"/>
        <v>70</v>
      </c>
      <c r="BV1" s="296">
        <f t="shared" si="1"/>
        <v>71</v>
      </c>
      <c r="BW1" s="296">
        <f t="shared" si="1"/>
        <v>72</v>
      </c>
      <c r="BX1" s="296">
        <f t="shared" si="1"/>
        <v>73</v>
      </c>
      <c r="BY1" s="296">
        <f t="shared" si="1"/>
        <v>74</v>
      </c>
      <c r="BZ1" s="296">
        <f t="shared" si="1"/>
        <v>75</v>
      </c>
      <c r="CA1" s="296">
        <f t="shared" si="1"/>
        <v>76</v>
      </c>
      <c r="CB1" s="296">
        <f t="shared" si="1"/>
        <v>77</v>
      </c>
      <c r="CC1" s="296">
        <f t="shared" si="1"/>
        <v>78</v>
      </c>
      <c r="CD1" s="296">
        <f t="shared" si="1"/>
        <v>79</v>
      </c>
      <c r="CE1" s="296">
        <f t="shared" si="1"/>
        <v>80</v>
      </c>
      <c r="CF1" s="296">
        <f t="shared" si="1"/>
        <v>81</v>
      </c>
      <c r="CG1" s="296">
        <f t="shared" si="1"/>
        <v>82</v>
      </c>
      <c r="CH1" s="296">
        <f t="shared" si="1"/>
        <v>83</v>
      </c>
      <c r="CI1" s="296">
        <f t="shared" si="1"/>
        <v>84</v>
      </c>
      <c r="CJ1" s="296">
        <f t="shared" si="1"/>
        <v>85</v>
      </c>
      <c r="CK1" s="296">
        <f t="shared" si="1"/>
        <v>86</v>
      </c>
      <c r="CL1" s="296">
        <f t="shared" si="1"/>
        <v>87</v>
      </c>
      <c r="CM1" s="296">
        <f t="shared" si="1"/>
        <v>88</v>
      </c>
      <c r="CN1" s="296">
        <f t="shared" si="1"/>
        <v>89</v>
      </c>
      <c r="CO1" s="296">
        <f t="shared" si="1"/>
        <v>90</v>
      </c>
      <c r="CP1" s="296">
        <f t="shared" si="1"/>
        <v>91</v>
      </c>
      <c r="CQ1" s="296">
        <f t="shared" si="1"/>
        <v>92</v>
      </c>
      <c r="CR1" s="296">
        <f t="shared" si="1"/>
        <v>93</v>
      </c>
      <c r="CS1" s="296">
        <f t="shared" si="1"/>
        <v>94</v>
      </c>
      <c r="CT1" s="296">
        <f t="shared" si="1"/>
        <v>95</v>
      </c>
      <c r="CU1" s="296">
        <f t="shared" si="1"/>
        <v>96</v>
      </c>
      <c r="CV1" s="296">
        <f t="shared" si="1"/>
        <v>97</v>
      </c>
      <c r="CW1" s="296">
        <f t="shared" si="1"/>
        <v>98</v>
      </c>
      <c r="CX1" s="296">
        <f t="shared" si="1"/>
        <v>99</v>
      </c>
      <c r="CY1" s="296">
        <f t="shared" si="1"/>
        <v>100</v>
      </c>
      <c r="CZ1" s="296">
        <f t="shared" si="1"/>
        <v>101</v>
      </c>
      <c r="DA1" s="296">
        <f t="shared" si="1"/>
        <v>102</v>
      </c>
      <c r="DB1" s="296">
        <f t="shared" si="1"/>
        <v>103</v>
      </c>
      <c r="DC1" s="296">
        <f t="shared" si="1"/>
        <v>104</v>
      </c>
      <c r="DD1" s="296">
        <f t="shared" si="1"/>
        <v>105</v>
      </c>
      <c r="DE1" s="296">
        <f t="shared" si="1"/>
        <v>106</v>
      </c>
      <c r="DF1" s="296">
        <f t="shared" si="1"/>
        <v>107</v>
      </c>
      <c r="DG1" s="296">
        <f t="shared" si="1"/>
        <v>108</v>
      </c>
      <c r="DH1" s="296">
        <f t="shared" si="1"/>
        <v>109</v>
      </c>
      <c r="DI1" s="296">
        <f t="shared" si="1"/>
        <v>110</v>
      </c>
      <c r="DJ1" s="296">
        <f t="shared" si="1"/>
        <v>111</v>
      </c>
      <c r="DK1" s="296">
        <f t="shared" si="1"/>
        <v>112</v>
      </c>
      <c r="DL1" s="296">
        <f t="shared" si="1"/>
        <v>113</v>
      </c>
      <c r="DM1" s="296">
        <f t="shared" si="1"/>
        <v>114</v>
      </c>
      <c r="DN1" s="296">
        <f t="shared" si="1"/>
        <v>115</v>
      </c>
      <c r="DO1" s="296">
        <f t="shared" si="1"/>
        <v>116</v>
      </c>
      <c r="DP1" s="296">
        <f t="shared" si="1"/>
        <v>117</v>
      </c>
      <c r="DQ1" s="296">
        <f t="shared" si="1"/>
        <v>118</v>
      </c>
      <c r="DR1" s="296">
        <f t="shared" si="1"/>
        <v>119</v>
      </c>
      <c r="DS1" s="296">
        <f t="shared" si="1"/>
        <v>120</v>
      </c>
      <c r="DT1" s="296">
        <f t="shared" si="1"/>
        <v>121</v>
      </c>
      <c r="DU1" s="296">
        <f t="shared" si="1"/>
        <v>122</v>
      </c>
      <c r="DV1" s="296">
        <f t="shared" si="1"/>
        <v>123</v>
      </c>
      <c r="DW1" s="296">
        <f t="shared" si="1"/>
        <v>124</v>
      </c>
      <c r="DX1" s="296">
        <f t="shared" si="1"/>
        <v>125</v>
      </c>
      <c r="DY1" s="296">
        <f t="shared" si="1"/>
        <v>126</v>
      </c>
      <c r="DZ1" s="296">
        <f t="shared" si="1"/>
        <v>127</v>
      </c>
      <c r="EA1" s="296">
        <f t="shared" si="1"/>
        <v>128</v>
      </c>
      <c r="EB1" s="296">
        <f t="shared" si="1"/>
        <v>129</v>
      </c>
      <c r="EC1" s="296">
        <f t="shared" si="1"/>
        <v>130</v>
      </c>
      <c r="ED1" s="296">
        <f t="shared" si="1"/>
        <v>131</v>
      </c>
      <c r="EE1" s="296">
        <f t="shared" si="1"/>
        <v>132</v>
      </c>
    </row>
    <row r="2" ht="15.75" customHeight="1">
      <c r="A2" s="296"/>
      <c r="B2" s="296"/>
      <c r="C2" s="297" t="s">
        <v>153</v>
      </c>
      <c r="D2" s="296">
        <f t="shared" ref="D2:EE2" si="2">ROUNDUP(D1/12,0)</f>
        <v>1</v>
      </c>
      <c r="E2" s="296">
        <f t="shared" si="2"/>
        <v>1</v>
      </c>
      <c r="F2" s="296">
        <f t="shared" si="2"/>
        <v>1</v>
      </c>
      <c r="G2" s="296">
        <f t="shared" si="2"/>
        <v>1</v>
      </c>
      <c r="H2" s="296">
        <f t="shared" si="2"/>
        <v>1</v>
      </c>
      <c r="I2" s="296">
        <f t="shared" si="2"/>
        <v>1</v>
      </c>
      <c r="J2" s="296">
        <f t="shared" si="2"/>
        <v>1</v>
      </c>
      <c r="K2" s="296">
        <f t="shared" si="2"/>
        <v>1</v>
      </c>
      <c r="L2" s="296">
        <f t="shared" si="2"/>
        <v>1</v>
      </c>
      <c r="M2" s="296">
        <f t="shared" si="2"/>
        <v>1</v>
      </c>
      <c r="N2" s="296">
        <f t="shared" si="2"/>
        <v>1</v>
      </c>
      <c r="O2" s="296">
        <f t="shared" si="2"/>
        <v>1</v>
      </c>
      <c r="P2" s="296">
        <f t="shared" si="2"/>
        <v>2</v>
      </c>
      <c r="Q2" s="296">
        <f t="shared" si="2"/>
        <v>2</v>
      </c>
      <c r="R2" s="296">
        <f t="shared" si="2"/>
        <v>2</v>
      </c>
      <c r="S2" s="296">
        <f t="shared" si="2"/>
        <v>2</v>
      </c>
      <c r="T2" s="296">
        <f t="shared" si="2"/>
        <v>2</v>
      </c>
      <c r="U2" s="296">
        <f t="shared" si="2"/>
        <v>2</v>
      </c>
      <c r="V2" s="296">
        <f t="shared" si="2"/>
        <v>2</v>
      </c>
      <c r="W2" s="296">
        <f t="shared" si="2"/>
        <v>2</v>
      </c>
      <c r="X2" s="296">
        <f t="shared" si="2"/>
        <v>2</v>
      </c>
      <c r="Y2" s="296">
        <f t="shared" si="2"/>
        <v>2</v>
      </c>
      <c r="Z2" s="296">
        <f t="shared" si="2"/>
        <v>2</v>
      </c>
      <c r="AA2" s="296">
        <f t="shared" si="2"/>
        <v>2</v>
      </c>
      <c r="AB2" s="296">
        <f t="shared" si="2"/>
        <v>3</v>
      </c>
      <c r="AC2" s="296">
        <f t="shared" si="2"/>
        <v>3</v>
      </c>
      <c r="AD2" s="296">
        <f t="shared" si="2"/>
        <v>3</v>
      </c>
      <c r="AE2" s="296">
        <f t="shared" si="2"/>
        <v>3</v>
      </c>
      <c r="AF2" s="296">
        <f t="shared" si="2"/>
        <v>3</v>
      </c>
      <c r="AG2" s="296">
        <f t="shared" si="2"/>
        <v>3</v>
      </c>
      <c r="AH2" s="296">
        <f t="shared" si="2"/>
        <v>3</v>
      </c>
      <c r="AI2" s="296">
        <f t="shared" si="2"/>
        <v>3</v>
      </c>
      <c r="AJ2" s="296">
        <f t="shared" si="2"/>
        <v>3</v>
      </c>
      <c r="AK2" s="296">
        <f t="shared" si="2"/>
        <v>3</v>
      </c>
      <c r="AL2" s="296">
        <f t="shared" si="2"/>
        <v>3</v>
      </c>
      <c r="AM2" s="296">
        <f t="shared" si="2"/>
        <v>3</v>
      </c>
      <c r="AN2" s="296">
        <f t="shared" si="2"/>
        <v>4</v>
      </c>
      <c r="AO2" s="296">
        <f t="shared" si="2"/>
        <v>4</v>
      </c>
      <c r="AP2" s="296">
        <f t="shared" si="2"/>
        <v>4</v>
      </c>
      <c r="AQ2" s="296">
        <f t="shared" si="2"/>
        <v>4</v>
      </c>
      <c r="AR2" s="296">
        <f t="shared" si="2"/>
        <v>4</v>
      </c>
      <c r="AS2" s="296">
        <f t="shared" si="2"/>
        <v>4</v>
      </c>
      <c r="AT2" s="296">
        <f t="shared" si="2"/>
        <v>4</v>
      </c>
      <c r="AU2" s="296">
        <f t="shared" si="2"/>
        <v>4</v>
      </c>
      <c r="AV2" s="296">
        <f t="shared" si="2"/>
        <v>4</v>
      </c>
      <c r="AW2" s="296">
        <f t="shared" si="2"/>
        <v>4</v>
      </c>
      <c r="AX2" s="296">
        <f t="shared" si="2"/>
        <v>4</v>
      </c>
      <c r="AY2" s="296">
        <f t="shared" si="2"/>
        <v>4</v>
      </c>
      <c r="AZ2" s="296">
        <f t="shared" si="2"/>
        <v>5</v>
      </c>
      <c r="BA2" s="296">
        <f t="shared" si="2"/>
        <v>5</v>
      </c>
      <c r="BB2" s="296">
        <f t="shared" si="2"/>
        <v>5</v>
      </c>
      <c r="BC2" s="296">
        <f t="shared" si="2"/>
        <v>5</v>
      </c>
      <c r="BD2" s="296">
        <f t="shared" si="2"/>
        <v>5</v>
      </c>
      <c r="BE2" s="296">
        <f t="shared" si="2"/>
        <v>5</v>
      </c>
      <c r="BF2" s="296">
        <f t="shared" si="2"/>
        <v>5</v>
      </c>
      <c r="BG2" s="296">
        <f t="shared" si="2"/>
        <v>5</v>
      </c>
      <c r="BH2" s="296">
        <f t="shared" si="2"/>
        <v>5</v>
      </c>
      <c r="BI2" s="296">
        <f t="shared" si="2"/>
        <v>5</v>
      </c>
      <c r="BJ2" s="296">
        <f t="shared" si="2"/>
        <v>5</v>
      </c>
      <c r="BK2" s="296">
        <f t="shared" si="2"/>
        <v>5</v>
      </c>
      <c r="BL2" s="296">
        <f t="shared" si="2"/>
        <v>6</v>
      </c>
      <c r="BM2" s="296">
        <f t="shared" si="2"/>
        <v>6</v>
      </c>
      <c r="BN2" s="296">
        <f t="shared" si="2"/>
        <v>6</v>
      </c>
      <c r="BO2" s="296">
        <f t="shared" si="2"/>
        <v>6</v>
      </c>
      <c r="BP2" s="296">
        <f t="shared" si="2"/>
        <v>6</v>
      </c>
      <c r="BQ2" s="296">
        <f t="shared" si="2"/>
        <v>6</v>
      </c>
      <c r="BR2" s="296">
        <f t="shared" si="2"/>
        <v>6</v>
      </c>
      <c r="BS2" s="296">
        <f t="shared" si="2"/>
        <v>6</v>
      </c>
      <c r="BT2" s="296">
        <f t="shared" si="2"/>
        <v>6</v>
      </c>
      <c r="BU2" s="296">
        <f t="shared" si="2"/>
        <v>6</v>
      </c>
      <c r="BV2" s="296">
        <f t="shared" si="2"/>
        <v>6</v>
      </c>
      <c r="BW2" s="296">
        <f t="shared" si="2"/>
        <v>6</v>
      </c>
      <c r="BX2" s="296">
        <f t="shared" si="2"/>
        <v>7</v>
      </c>
      <c r="BY2" s="296">
        <f t="shared" si="2"/>
        <v>7</v>
      </c>
      <c r="BZ2" s="296">
        <f t="shared" si="2"/>
        <v>7</v>
      </c>
      <c r="CA2" s="296">
        <f t="shared" si="2"/>
        <v>7</v>
      </c>
      <c r="CB2" s="296">
        <f t="shared" si="2"/>
        <v>7</v>
      </c>
      <c r="CC2" s="296">
        <f t="shared" si="2"/>
        <v>7</v>
      </c>
      <c r="CD2" s="296">
        <f t="shared" si="2"/>
        <v>7</v>
      </c>
      <c r="CE2" s="296">
        <f t="shared" si="2"/>
        <v>7</v>
      </c>
      <c r="CF2" s="296">
        <f t="shared" si="2"/>
        <v>7</v>
      </c>
      <c r="CG2" s="296">
        <f t="shared" si="2"/>
        <v>7</v>
      </c>
      <c r="CH2" s="296">
        <f t="shared" si="2"/>
        <v>7</v>
      </c>
      <c r="CI2" s="296">
        <f t="shared" si="2"/>
        <v>7</v>
      </c>
      <c r="CJ2" s="296">
        <f t="shared" si="2"/>
        <v>8</v>
      </c>
      <c r="CK2" s="296">
        <f t="shared" si="2"/>
        <v>8</v>
      </c>
      <c r="CL2" s="296">
        <f t="shared" si="2"/>
        <v>8</v>
      </c>
      <c r="CM2" s="296">
        <f t="shared" si="2"/>
        <v>8</v>
      </c>
      <c r="CN2" s="296">
        <f t="shared" si="2"/>
        <v>8</v>
      </c>
      <c r="CO2" s="296">
        <f t="shared" si="2"/>
        <v>8</v>
      </c>
      <c r="CP2" s="296">
        <f t="shared" si="2"/>
        <v>8</v>
      </c>
      <c r="CQ2" s="296">
        <f t="shared" si="2"/>
        <v>8</v>
      </c>
      <c r="CR2" s="296">
        <f t="shared" si="2"/>
        <v>8</v>
      </c>
      <c r="CS2" s="296">
        <f t="shared" si="2"/>
        <v>8</v>
      </c>
      <c r="CT2" s="296">
        <f t="shared" si="2"/>
        <v>8</v>
      </c>
      <c r="CU2" s="296">
        <f t="shared" si="2"/>
        <v>8</v>
      </c>
      <c r="CV2" s="296">
        <f t="shared" si="2"/>
        <v>9</v>
      </c>
      <c r="CW2" s="296">
        <f t="shared" si="2"/>
        <v>9</v>
      </c>
      <c r="CX2" s="296">
        <f t="shared" si="2"/>
        <v>9</v>
      </c>
      <c r="CY2" s="296">
        <f t="shared" si="2"/>
        <v>9</v>
      </c>
      <c r="CZ2" s="296">
        <f t="shared" si="2"/>
        <v>9</v>
      </c>
      <c r="DA2" s="296">
        <f t="shared" si="2"/>
        <v>9</v>
      </c>
      <c r="DB2" s="296">
        <f t="shared" si="2"/>
        <v>9</v>
      </c>
      <c r="DC2" s="296">
        <f t="shared" si="2"/>
        <v>9</v>
      </c>
      <c r="DD2" s="296">
        <f t="shared" si="2"/>
        <v>9</v>
      </c>
      <c r="DE2" s="296">
        <f t="shared" si="2"/>
        <v>9</v>
      </c>
      <c r="DF2" s="296">
        <f t="shared" si="2"/>
        <v>9</v>
      </c>
      <c r="DG2" s="296">
        <f t="shared" si="2"/>
        <v>9</v>
      </c>
      <c r="DH2" s="296">
        <f t="shared" si="2"/>
        <v>10</v>
      </c>
      <c r="DI2" s="296">
        <f t="shared" si="2"/>
        <v>10</v>
      </c>
      <c r="DJ2" s="296">
        <f t="shared" si="2"/>
        <v>10</v>
      </c>
      <c r="DK2" s="296">
        <f t="shared" si="2"/>
        <v>10</v>
      </c>
      <c r="DL2" s="296">
        <f t="shared" si="2"/>
        <v>10</v>
      </c>
      <c r="DM2" s="296">
        <f t="shared" si="2"/>
        <v>10</v>
      </c>
      <c r="DN2" s="296">
        <f t="shared" si="2"/>
        <v>10</v>
      </c>
      <c r="DO2" s="296">
        <f t="shared" si="2"/>
        <v>10</v>
      </c>
      <c r="DP2" s="296">
        <f t="shared" si="2"/>
        <v>10</v>
      </c>
      <c r="DQ2" s="296">
        <f t="shared" si="2"/>
        <v>10</v>
      </c>
      <c r="DR2" s="296">
        <f t="shared" si="2"/>
        <v>10</v>
      </c>
      <c r="DS2" s="296">
        <f t="shared" si="2"/>
        <v>10</v>
      </c>
      <c r="DT2" s="296">
        <f t="shared" si="2"/>
        <v>11</v>
      </c>
      <c r="DU2" s="296">
        <f t="shared" si="2"/>
        <v>11</v>
      </c>
      <c r="DV2" s="296">
        <f t="shared" si="2"/>
        <v>11</v>
      </c>
      <c r="DW2" s="296">
        <f t="shared" si="2"/>
        <v>11</v>
      </c>
      <c r="DX2" s="296">
        <f t="shared" si="2"/>
        <v>11</v>
      </c>
      <c r="DY2" s="296">
        <f t="shared" si="2"/>
        <v>11</v>
      </c>
      <c r="DZ2" s="296">
        <f t="shared" si="2"/>
        <v>11</v>
      </c>
      <c r="EA2" s="298">
        <f t="shared" si="2"/>
        <v>11</v>
      </c>
      <c r="EB2" s="296">
        <f t="shared" si="2"/>
        <v>11</v>
      </c>
      <c r="EC2" s="296">
        <f t="shared" si="2"/>
        <v>11</v>
      </c>
      <c r="ED2" s="296">
        <f t="shared" si="2"/>
        <v>11</v>
      </c>
      <c r="EE2" s="299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3" t="s">
        <v>209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Assumptions!B6</f>
        <v>EFF </v>
      </c>
      <c r="D5" s="50">
        <f t="array" ref="D5">IF(D$2=1,Assumptions!$H6/12,(SUMIF($D$2:$EE$2,D$2-1,$D5:$EE5)/12)*(1+XLOOKUP(D$2,Assumptions!$C$95:$M$95,Assumptions!$C$98:$M$98)))</f>
        <v>1081.5</v>
      </c>
      <c r="E5" s="50">
        <f t="array" ref="E5">IF(E$2=1,Assumptions!$H6/12,(SUMIF($D$2:$EE$2,E$2-1,$D5:$EE5)/12)*(1+XLOOKUP(E$2,Assumptions!$C$95:$M$95,Assumptions!$C$98:$M$98)))</f>
        <v>1081.5</v>
      </c>
      <c r="F5" s="50">
        <f t="array" ref="F5">IF(F$2=1,Assumptions!$H6/12,(SUMIF($D$2:$EE$2,F$2-1,$D5:$EE5)/12)*(1+XLOOKUP(F$2,Assumptions!$C$95:$M$95,Assumptions!$C$98:$M$98)))</f>
        <v>1081.5</v>
      </c>
      <c r="G5" s="50">
        <f t="array" ref="G5">IF(G$2=1,Assumptions!$H6/12,(SUMIF($D$2:$EE$2,G$2-1,$D5:$EE5)/12)*(1+XLOOKUP(G$2,Assumptions!$C$95:$M$95,Assumptions!$C$98:$M$98)))</f>
        <v>1081.5</v>
      </c>
      <c r="H5" s="50">
        <f t="array" ref="H5">IF(H$2=1,Assumptions!$H6/12,(SUMIF($D$2:$EE$2,H$2-1,$D5:$EE5)/12)*(1+XLOOKUP(H$2,Assumptions!$C$95:$M$95,Assumptions!$C$98:$M$98)))</f>
        <v>1081.5</v>
      </c>
      <c r="I5" s="50">
        <f t="array" ref="I5">IF(I$2=1,Assumptions!$H6/12,(SUMIF($D$2:$EE$2,I$2-1,$D5:$EE5)/12)*(1+XLOOKUP(I$2,Assumptions!$C$95:$M$95,Assumptions!$C$98:$M$98)))</f>
        <v>1081.5</v>
      </c>
      <c r="J5" s="50">
        <f t="array" ref="J5">IF(J$2=1,Assumptions!$H6/12,(SUMIF($D$2:$EE$2,J$2-1,$D5:$EE5)/12)*(1+XLOOKUP(J$2,Assumptions!$C$95:$M$95,Assumptions!$C$98:$M$98)))</f>
        <v>1081.5</v>
      </c>
      <c r="K5" s="50">
        <f t="array" ref="K5">IF(K$2=1,Assumptions!$H6/12,(SUMIF($D$2:$EE$2,K$2-1,$D5:$EE5)/12)*(1+XLOOKUP(K$2,Assumptions!$C$95:$M$95,Assumptions!$C$98:$M$98)))</f>
        <v>1081.5</v>
      </c>
      <c r="L5" s="50">
        <f t="array" ref="L5">IF(L$2=1,Assumptions!$H6/12,(SUMIF($D$2:$EE$2,L$2-1,$D5:$EE5)/12)*(1+XLOOKUP(L$2,Assumptions!$C$95:$M$95,Assumptions!$C$98:$M$98)))</f>
        <v>1081.5</v>
      </c>
      <c r="M5" s="50">
        <f t="array" ref="M5">IF(M$2=1,Assumptions!$H6/12,(SUMIF($D$2:$EE$2,M$2-1,$D5:$EE5)/12)*(1+XLOOKUP(M$2,Assumptions!$C$95:$M$95,Assumptions!$C$98:$M$98)))</f>
        <v>1081.5</v>
      </c>
      <c r="N5" s="50">
        <f t="array" ref="N5">IF(N$2=1,Assumptions!$H6/12,(SUMIF($D$2:$EE$2,N$2-1,$D5:$EE5)/12)*(1+XLOOKUP(N$2,Assumptions!$C$95:$M$95,Assumptions!$C$98:$M$98)))</f>
        <v>1081.5</v>
      </c>
      <c r="O5" s="50">
        <f t="array" ref="O5">IF(O$2=1,Assumptions!$H6/12,(SUMIF($D$2:$EE$2,O$2-1,$D5:$EE5)/12)*(1+XLOOKUP(O$2,Assumptions!$C$95:$M$95,Assumptions!$C$98:$M$98)))</f>
        <v>1081.5</v>
      </c>
      <c r="P5" s="50">
        <f t="array" ref="P5">IF(P$2=1,Assumptions!$H6/12,(SUMIF($D$2:$EE$2,P$2-1,$D5:$EE5)/12)*(1+XLOOKUP(P$2,Assumptions!$C$95:$M$95,Assumptions!$C$98:$M$98)))</f>
        <v>1103.13</v>
      </c>
      <c r="Q5" s="50">
        <f t="array" ref="Q5">IF(Q$2=1,Assumptions!$H6/12,(SUMIF($D$2:$EE$2,Q$2-1,$D5:$EE5)/12)*(1+XLOOKUP(Q$2,Assumptions!$C$95:$M$95,Assumptions!$C$98:$M$98)))</f>
        <v>1103.13</v>
      </c>
      <c r="R5" s="50">
        <f t="array" ref="R5">IF(R$2=1,Assumptions!$H6/12,(SUMIF($D$2:$EE$2,R$2-1,$D5:$EE5)/12)*(1+XLOOKUP(R$2,Assumptions!$C$95:$M$95,Assumptions!$C$98:$M$98)))</f>
        <v>1103.13</v>
      </c>
      <c r="S5" s="50">
        <f t="array" ref="S5">IF(S$2=1,Assumptions!$H6/12,(SUMIF($D$2:$EE$2,S$2-1,$D5:$EE5)/12)*(1+XLOOKUP(S$2,Assumptions!$C$95:$M$95,Assumptions!$C$98:$M$98)))</f>
        <v>1103.13</v>
      </c>
      <c r="T5" s="50">
        <f t="array" ref="T5">IF(T$2=1,Assumptions!$H6/12,(SUMIF($D$2:$EE$2,T$2-1,$D5:$EE5)/12)*(1+XLOOKUP(T$2,Assumptions!$C$95:$M$95,Assumptions!$C$98:$M$98)))</f>
        <v>1103.13</v>
      </c>
      <c r="U5" s="50">
        <f t="array" ref="U5">IF(U$2=1,Assumptions!$H6/12,(SUMIF($D$2:$EE$2,U$2-1,$D5:$EE5)/12)*(1+XLOOKUP(U$2,Assumptions!$C$95:$M$95,Assumptions!$C$98:$M$98)))</f>
        <v>1103.13</v>
      </c>
      <c r="V5" s="50">
        <f t="array" ref="V5">IF(V$2=1,Assumptions!$H6/12,(SUMIF($D$2:$EE$2,V$2-1,$D5:$EE5)/12)*(1+XLOOKUP(V$2,Assumptions!$C$95:$M$95,Assumptions!$C$98:$M$98)))</f>
        <v>1103.13</v>
      </c>
      <c r="W5" s="50">
        <f t="array" ref="W5">IF(W$2=1,Assumptions!$H6/12,(SUMIF($D$2:$EE$2,W$2-1,$D5:$EE5)/12)*(1+XLOOKUP(W$2,Assumptions!$C$95:$M$95,Assumptions!$C$98:$M$98)))</f>
        <v>1103.13</v>
      </c>
      <c r="X5" s="50">
        <f t="array" ref="X5">IF(X$2=1,Assumptions!$H6/12,(SUMIF($D$2:$EE$2,X$2-1,$D5:$EE5)/12)*(1+XLOOKUP(X$2,Assumptions!$C$95:$M$95,Assumptions!$C$98:$M$98)))</f>
        <v>1103.13</v>
      </c>
      <c r="Y5" s="50">
        <f t="array" ref="Y5">IF(Y$2=1,Assumptions!$H6/12,(SUMIF($D$2:$EE$2,Y$2-1,$D5:$EE5)/12)*(1+XLOOKUP(Y$2,Assumptions!$C$95:$M$95,Assumptions!$C$98:$M$98)))</f>
        <v>1103.13</v>
      </c>
      <c r="Z5" s="50">
        <f t="array" ref="Z5">IF(Z$2=1,Assumptions!$H6/12,(SUMIF($D$2:$EE$2,Z$2-1,$D5:$EE5)/12)*(1+XLOOKUP(Z$2,Assumptions!$C$95:$M$95,Assumptions!$C$98:$M$98)))</f>
        <v>1103.13</v>
      </c>
      <c r="AA5" s="50">
        <f t="array" ref="AA5">IF(AA$2=1,Assumptions!$H6/12,(SUMIF($D$2:$EE$2,AA$2-1,$D5:$EE5)/12)*(1+XLOOKUP(AA$2,Assumptions!$C$95:$M$95,Assumptions!$C$98:$M$98)))</f>
        <v>1103.13</v>
      </c>
      <c r="AB5" s="50">
        <f t="array" ref="AB5">IF(AB$2=1,Assumptions!$H6/12,(SUMIF($D$2:$EE$2,AB$2-1,$D5:$EE5)/12)*(1+XLOOKUP(AB$2,Assumptions!$C$95:$M$95,Assumptions!$C$98:$M$98)))</f>
        <v>1136.2239</v>
      </c>
      <c r="AC5" s="50">
        <f t="array" ref="AC5">IF(AC$2=1,Assumptions!$H6/12,(SUMIF($D$2:$EE$2,AC$2-1,$D5:$EE5)/12)*(1+XLOOKUP(AC$2,Assumptions!$C$95:$M$95,Assumptions!$C$98:$M$98)))</f>
        <v>1136.2239</v>
      </c>
      <c r="AD5" s="50">
        <f t="array" ref="AD5">IF(AD$2=1,Assumptions!$H6/12,(SUMIF($D$2:$EE$2,AD$2-1,$D5:$EE5)/12)*(1+XLOOKUP(AD$2,Assumptions!$C$95:$M$95,Assumptions!$C$98:$M$98)))</f>
        <v>1136.2239</v>
      </c>
      <c r="AE5" s="50">
        <f t="array" ref="AE5">IF(AE$2=1,Assumptions!$H6/12,(SUMIF($D$2:$EE$2,AE$2-1,$D5:$EE5)/12)*(1+XLOOKUP(AE$2,Assumptions!$C$95:$M$95,Assumptions!$C$98:$M$98)))</f>
        <v>1136.2239</v>
      </c>
      <c r="AF5" s="50">
        <f t="array" ref="AF5">IF(AF$2=1,Assumptions!$H6/12,(SUMIF($D$2:$EE$2,AF$2-1,$D5:$EE5)/12)*(1+XLOOKUP(AF$2,Assumptions!$C$95:$M$95,Assumptions!$C$98:$M$98)))</f>
        <v>1136.2239</v>
      </c>
      <c r="AG5" s="50">
        <f t="array" ref="AG5">IF(AG$2=1,Assumptions!$H6/12,(SUMIF($D$2:$EE$2,AG$2-1,$D5:$EE5)/12)*(1+XLOOKUP(AG$2,Assumptions!$C$95:$M$95,Assumptions!$C$98:$M$98)))</f>
        <v>1136.2239</v>
      </c>
      <c r="AH5" s="50">
        <f t="array" ref="AH5">IF(AH$2=1,Assumptions!$H6/12,(SUMIF($D$2:$EE$2,AH$2-1,$D5:$EE5)/12)*(1+XLOOKUP(AH$2,Assumptions!$C$95:$M$95,Assumptions!$C$98:$M$98)))</f>
        <v>1136.2239</v>
      </c>
      <c r="AI5" s="50">
        <f t="array" ref="AI5">IF(AI$2=1,Assumptions!$H6/12,(SUMIF($D$2:$EE$2,AI$2-1,$D5:$EE5)/12)*(1+XLOOKUP(AI$2,Assumptions!$C$95:$M$95,Assumptions!$C$98:$M$98)))</f>
        <v>1136.2239</v>
      </c>
      <c r="AJ5" s="50">
        <f t="array" ref="AJ5">IF(AJ$2=1,Assumptions!$H6/12,(SUMIF($D$2:$EE$2,AJ$2-1,$D5:$EE5)/12)*(1+XLOOKUP(AJ$2,Assumptions!$C$95:$M$95,Assumptions!$C$98:$M$98)))</f>
        <v>1136.2239</v>
      </c>
      <c r="AK5" s="50">
        <f t="array" ref="AK5">IF(AK$2=1,Assumptions!$H6/12,(SUMIF($D$2:$EE$2,AK$2-1,$D5:$EE5)/12)*(1+XLOOKUP(AK$2,Assumptions!$C$95:$M$95,Assumptions!$C$98:$M$98)))</f>
        <v>1136.2239</v>
      </c>
      <c r="AL5" s="50">
        <f t="array" ref="AL5">IF(AL$2=1,Assumptions!$H6/12,(SUMIF($D$2:$EE$2,AL$2-1,$D5:$EE5)/12)*(1+XLOOKUP(AL$2,Assumptions!$C$95:$M$95,Assumptions!$C$98:$M$98)))</f>
        <v>1136.2239</v>
      </c>
      <c r="AM5" s="50">
        <f t="array" ref="AM5">IF(AM$2=1,Assumptions!$H6/12,(SUMIF($D$2:$EE$2,AM$2-1,$D5:$EE5)/12)*(1+XLOOKUP(AM$2,Assumptions!$C$95:$M$95,Assumptions!$C$98:$M$98)))</f>
        <v>1136.2239</v>
      </c>
      <c r="AN5" s="50">
        <f t="array" ref="AN5">IF(AN$2=1,Assumptions!$H6/12,(SUMIF($D$2:$EE$2,AN$2-1,$D5:$EE5)/12)*(1+XLOOKUP(AN$2,Assumptions!$C$95:$M$95,Assumptions!$C$98:$M$98)))</f>
        <v>1170.310617</v>
      </c>
      <c r="AO5" s="50">
        <f t="array" ref="AO5">IF(AO$2=1,Assumptions!$H6/12,(SUMIF($D$2:$EE$2,AO$2-1,$D5:$EE5)/12)*(1+XLOOKUP(AO$2,Assumptions!$C$95:$M$95,Assumptions!$C$98:$M$98)))</f>
        <v>1170.310617</v>
      </c>
      <c r="AP5" s="50">
        <f t="array" ref="AP5">IF(AP$2=1,Assumptions!$H6/12,(SUMIF($D$2:$EE$2,AP$2-1,$D5:$EE5)/12)*(1+XLOOKUP(AP$2,Assumptions!$C$95:$M$95,Assumptions!$C$98:$M$98)))</f>
        <v>1170.310617</v>
      </c>
      <c r="AQ5" s="50">
        <f t="array" ref="AQ5">IF(AQ$2=1,Assumptions!$H6/12,(SUMIF($D$2:$EE$2,AQ$2-1,$D5:$EE5)/12)*(1+XLOOKUP(AQ$2,Assumptions!$C$95:$M$95,Assumptions!$C$98:$M$98)))</f>
        <v>1170.310617</v>
      </c>
      <c r="AR5" s="50">
        <f t="array" ref="AR5">IF(AR$2=1,Assumptions!$H6/12,(SUMIF($D$2:$EE$2,AR$2-1,$D5:$EE5)/12)*(1+XLOOKUP(AR$2,Assumptions!$C$95:$M$95,Assumptions!$C$98:$M$98)))</f>
        <v>1170.310617</v>
      </c>
      <c r="AS5" s="50">
        <f t="array" ref="AS5">IF(AS$2=1,Assumptions!$H6/12,(SUMIF($D$2:$EE$2,AS$2-1,$D5:$EE5)/12)*(1+XLOOKUP(AS$2,Assumptions!$C$95:$M$95,Assumptions!$C$98:$M$98)))</f>
        <v>1170.310617</v>
      </c>
      <c r="AT5" s="50">
        <f t="array" ref="AT5">IF(AT$2=1,Assumptions!$H6/12,(SUMIF($D$2:$EE$2,AT$2-1,$D5:$EE5)/12)*(1+XLOOKUP(AT$2,Assumptions!$C$95:$M$95,Assumptions!$C$98:$M$98)))</f>
        <v>1170.310617</v>
      </c>
      <c r="AU5" s="50">
        <f t="array" ref="AU5">IF(AU$2=1,Assumptions!$H6/12,(SUMIF($D$2:$EE$2,AU$2-1,$D5:$EE5)/12)*(1+XLOOKUP(AU$2,Assumptions!$C$95:$M$95,Assumptions!$C$98:$M$98)))</f>
        <v>1170.310617</v>
      </c>
      <c r="AV5" s="50">
        <f t="array" ref="AV5">IF(AV$2=1,Assumptions!$H6/12,(SUMIF($D$2:$EE$2,AV$2-1,$D5:$EE5)/12)*(1+XLOOKUP(AV$2,Assumptions!$C$95:$M$95,Assumptions!$C$98:$M$98)))</f>
        <v>1170.310617</v>
      </c>
      <c r="AW5" s="50">
        <f t="array" ref="AW5">IF(AW$2=1,Assumptions!$H6/12,(SUMIF($D$2:$EE$2,AW$2-1,$D5:$EE5)/12)*(1+XLOOKUP(AW$2,Assumptions!$C$95:$M$95,Assumptions!$C$98:$M$98)))</f>
        <v>1170.310617</v>
      </c>
      <c r="AX5" s="50">
        <f t="array" ref="AX5">IF(AX$2=1,Assumptions!$H6/12,(SUMIF($D$2:$EE$2,AX$2-1,$D5:$EE5)/12)*(1+XLOOKUP(AX$2,Assumptions!$C$95:$M$95,Assumptions!$C$98:$M$98)))</f>
        <v>1170.310617</v>
      </c>
      <c r="AY5" s="50">
        <f t="array" ref="AY5">IF(AY$2=1,Assumptions!$H6/12,(SUMIF($D$2:$EE$2,AY$2-1,$D5:$EE5)/12)*(1+XLOOKUP(AY$2,Assumptions!$C$95:$M$95,Assumptions!$C$98:$M$98)))</f>
        <v>1170.310617</v>
      </c>
      <c r="AZ5" s="50">
        <f t="array" ref="AZ5">IF(AZ$2=1,Assumptions!$H6/12,(SUMIF($D$2:$EE$2,AZ$2-1,$D5:$EE5)/12)*(1+XLOOKUP(AZ$2,Assumptions!$C$95:$M$95,Assumptions!$C$98:$M$98)))</f>
        <v>1205.419936</v>
      </c>
      <c r="BA5" s="50">
        <f t="array" ref="BA5">IF(BA$2=1,Assumptions!$H6/12,(SUMIF($D$2:$EE$2,BA$2-1,$D5:$EE5)/12)*(1+XLOOKUP(BA$2,Assumptions!$C$95:$M$95,Assumptions!$C$98:$M$98)))</f>
        <v>1205.419936</v>
      </c>
      <c r="BB5" s="50">
        <f t="array" ref="BB5">IF(BB$2=1,Assumptions!$H6/12,(SUMIF($D$2:$EE$2,BB$2-1,$D5:$EE5)/12)*(1+XLOOKUP(BB$2,Assumptions!$C$95:$M$95,Assumptions!$C$98:$M$98)))</f>
        <v>1205.419936</v>
      </c>
      <c r="BC5" s="50">
        <f t="array" ref="BC5">IF(BC$2=1,Assumptions!$H6/12,(SUMIF($D$2:$EE$2,BC$2-1,$D5:$EE5)/12)*(1+XLOOKUP(BC$2,Assumptions!$C$95:$M$95,Assumptions!$C$98:$M$98)))</f>
        <v>1205.419936</v>
      </c>
      <c r="BD5" s="50">
        <f t="array" ref="BD5">IF(BD$2=1,Assumptions!$H6/12,(SUMIF($D$2:$EE$2,BD$2-1,$D5:$EE5)/12)*(1+XLOOKUP(BD$2,Assumptions!$C$95:$M$95,Assumptions!$C$98:$M$98)))</f>
        <v>1205.419936</v>
      </c>
      <c r="BE5" s="50">
        <f t="array" ref="BE5">IF(BE$2=1,Assumptions!$H6/12,(SUMIF($D$2:$EE$2,BE$2-1,$D5:$EE5)/12)*(1+XLOOKUP(BE$2,Assumptions!$C$95:$M$95,Assumptions!$C$98:$M$98)))</f>
        <v>1205.419936</v>
      </c>
      <c r="BF5" s="50">
        <f t="array" ref="BF5">IF(BF$2=1,Assumptions!$H6/12,(SUMIF($D$2:$EE$2,BF$2-1,$D5:$EE5)/12)*(1+XLOOKUP(BF$2,Assumptions!$C$95:$M$95,Assumptions!$C$98:$M$98)))</f>
        <v>1205.419936</v>
      </c>
      <c r="BG5" s="50">
        <f t="array" ref="BG5">IF(BG$2=1,Assumptions!$H6/12,(SUMIF($D$2:$EE$2,BG$2-1,$D5:$EE5)/12)*(1+XLOOKUP(BG$2,Assumptions!$C$95:$M$95,Assumptions!$C$98:$M$98)))</f>
        <v>1205.419936</v>
      </c>
      <c r="BH5" s="50">
        <f t="array" ref="BH5">IF(BH$2=1,Assumptions!$H6/12,(SUMIF($D$2:$EE$2,BH$2-1,$D5:$EE5)/12)*(1+XLOOKUP(BH$2,Assumptions!$C$95:$M$95,Assumptions!$C$98:$M$98)))</f>
        <v>1205.419936</v>
      </c>
      <c r="BI5" s="50">
        <f t="array" ref="BI5">IF(BI$2=1,Assumptions!$H6/12,(SUMIF($D$2:$EE$2,BI$2-1,$D5:$EE5)/12)*(1+XLOOKUP(BI$2,Assumptions!$C$95:$M$95,Assumptions!$C$98:$M$98)))</f>
        <v>1205.419936</v>
      </c>
      <c r="BJ5" s="50">
        <f t="array" ref="BJ5">IF(BJ$2=1,Assumptions!$H6/12,(SUMIF($D$2:$EE$2,BJ$2-1,$D5:$EE5)/12)*(1+XLOOKUP(BJ$2,Assumptions!$C$95:$M$95,Assumptions!$C$98:$M$98)))</f>
        <v>1205.419936</v>
      </c>
      <c r="BK5" s="50">
        <f t="array" ref="BK5">IF(BK$2=1,Assumptions!$H6/12,(SUMIF($D$2:$EE$2,BK$2-1,$D5:$EE5)/12)*(1+XLOOKUP(BK$2,Assumptions!$C$95:$M$95,Assumptions!$C$98:$M$98)))</f>
        <v>1205.419936</v>
      </c>
      <c r="BL5" s="50">
        <f t="array" ref="BL5">IF(BL$2=1,Assumptions!$H6/12,(SUMIF($D$2:$EE$2,BL$2-1,$D5:$EE5)/12)*(1+XLOOKUP(BL$2,Assumptions!$C$95:$M$95,Assumptions!$C$98:$M$98)))</f>
        <v>1241.582534</v>
      </c>
      <c r="BM5" s="50">
        <f t="array" ref="BM5">IF(BM$2=1,Assumptions!$H6/12,(SUMIF($D$2:$EE$2,BM$2-1,$D5:$EE5)/12)*(1+XLOOKUP(BM$2,Assumptions!$C$95:$M$95,Assumptions!$C$98:$M$98)))</f>
        <v>1241.582534</v>
      </c>
      <c r="BN5" s="50">
        <f t="array" ref="BN5">IF(BN$2=1,Assumptions!$H6/12,(SUMIF($D$2:$EE$2,BN$2-1,$D5:$EE5)/12)*(1+XLOOKUP(BN$2,Assumptions!$C$95:$M$95,Assumptions!$C$98:$M$98)))</f>
        <v>1241.582534</v>
      </c>
      <c r="BO5" s="50">
        <f t="array" ref="BO5">IF(BO$2=1,Assumptions!$H6/12,(SUMIF($D$2:$EE$2,BO$2-1,$D5:$EE5)/12)*(1+XLOOKUP(BO$2,Assumptions!$C$95:$M$95,Assumptions!$C$98:$M$98)))</f>
        <v>1241.582534</v>
      </c>
      <c r="BP5" s="50">
        <f t="array" ref="BP5">IF(BP$2=1,Assumptions!$H6/12,(SUMIF($D$2:$EE$2,BP$2-1,$D5:$EE5)/12)*(1+XLOOKUP(BP$2,Assumptions!$C$95:$M$95,Assumptions!$C$98:$M$98)))</f>
        <v>1241.582534</v>
      </c>
      <c r="BQ5" s="50">
        <f t="array" ref="BQ5">IF(BQ$2=1,Assumptions!$H6/12,(SUMIF($D$2:$EE$2,BQ$2-1,$D5:$EE5)/12)*(1+XLOOKUP(BQ$2,Assumptions!$C$95:$M$95,Assumptions!$C$98:$M$98)))</f>
        <v>1241.582534</v>
      </c>
      <c r="BR5" s="50">
        <f t="array" ref="BR5">IF(BR$2=1,Assumptions!$H6/12,(SUMIF($D$2:$EE$2,BR$2-1,$D5:$EE5)/12)*(1+XLOOKUP(BR$2,Assumptions!$C$95:$M$95,Assumptions!$C$98:$M$98)))</f>
        <v>1241.582534</v>
      </c>
      <c r="BS5" s="50">
        <f t="array" ref="BS5">IF(BS$2=1,Assumptions!$H6/12,(SUMIF($D$2:$EE$2,BS$2-1,$D5:$EE5)/12)*(1+XLOOKUP(BS$2,Assumptions!$C$95:$M$95,Assumptions!$C$98:$M$98)))</f>
        <v>1241.582534</v>
      </c>
      <c r="BT5" s="50">
        <f t="array" ref="BT5">IF(BT$2=1,Assumptions!$H6/12,(SUMIF($D$2:$EE$2,BT$2-1,$D5:$EE5)/12)*(1+XLOOKUP(BT$2,Assumptions!$C$95:$M$95,Assumptions!$C$98:$M$98)))</f>
        <v>1241.582534</v>
      </c>
      <c r="BU5" s="50">
        <f t="array" ref="BU5">IF(BU$2=1,Assumptions!$H6/12,(SUMIF($D$2:$EE$2,BU$2-1,$D5:$EE5)/12)*(1+XLOOKUP(BU$2,Assumptions!$C$95:$M$95,Assumptions!$C$98:$M$98)))</f>
        <v>1241.582534</v>
      </c>
      <c r="BV5" s="50">
        <f t="array" ref="BV5">IF(BV$2=1,Assumptions!$H6/12,(SUMIF($D$2:$EE$2,BV$2-1,$D5:$EE5)/12)*(1+XLOOKUP(BV$2,Assumptions!$C$95:$M$95,Assumptions!$C$98:$M$98)))</f>
        <v>1241.582534</v>
      </c>
      <c r="BW5" s="50">
        <f t="array" ref="BW5">IF(BW$2=1,Assumptions!$H6/12,(SUMIF($D$2:$EE$2,BW$2-1,$D5:$EE5)/12)*(1+XLOOKUP(BW$2,Assumptions!$C$95:$M$95,Assumptions!$C$98:$M$98)))</f>
        <v>1241.582534</v>
      </c>
      <c r="BX5" s="50">
        <f t="array" ref="BX5">IF(BX$2=1,Assumptions!$H6/12,(SUMIF($D$2:$EE$2,BX$2-1,$D5:$EE5)/12)*(1+XLOOKUP(BX$2,Assumptions!$C$95:$M$95,Assumptions!$C$98:$M$98)))</f>
        <v>1278.83001</v>
      </c>
      <c r="BY5" s="50">
        <f t="array" ref="BY5">IF(BY$2=1,Assumptions!$H6/12,(SUMIF($D$2:$EE$2,BY$2-1,$D5:$EE5)/12)*(1+XLOOKUP(BY$2,Assumptions!$C$95:$M$95,Assumptions!$C$98:$M$98)))</f>
        <v>1278.83001</v>
      </c>
      <c r="BZ5" s="50">
        <f t="array" ref="BZ5">IF(BZ$2=1,Assumptions!$H6/12,(SUMIF($D$2:$EE$2,BZ$2-1,$D5:$EE5)/12)*(1+XLOOKUP(BZ$2,Assumptions!$C$95:$M$95,Assumptions!$C$98:$M$98)))</f>
        <v>1278.83001</v>
      </c>
      <c r="CA5" s="50">
        <f t="array" ref="CA5">IF(CA$2=1,Assumptions!$H6/12,(SUMIF($D$2:$EE$2,CA$2-1,$D5:$EE5)/12)*(1+XLOOKUP(CA$2,Assumptions!$C$95:$M$95,Assumptions!$C$98:$M$98)))</f>
        <v>1278.83001</v>
      </c>
      <c r="CB5" s="50">
        <f t="array" ref="CB5">IF(CB$2=1,Assumptions!$H6/12,(SUMIF($D$2:$EE$2,CB$2-1,$D5:$EE5)/12)*(1+XLOOKUP(CB$2,Assumptions!$C$95:$M$95,Assumptions!$C$98:$M$98)))</f>
        <v>1278.83001</v>
      </c>
      <c r="CC5" s="50">
        <f t="array" ref="CC5">IF(CC$2=1,Assumptions!$H6/12,(SUMIF($D$2:$EE$2,CC$2-1,$D5:$EE5)/12)*(1+XLOOKUP(CC$2,Assumptions!$C$95:$M$95,Assumptions!$C$98:$M$98)))</f>
        <v>1278.83001</v>
      </c>
      <c r="CD5" s="50">
        <f t="array" ref="CD5">IF(CD$2=1,Assumptions!$H6/12,(SUMIF($D$2:$EE$2,CD$2-1,$D5:$EE5)/12)*(1+XLOOKUP(CD$2,Assumptions!$C$95:$M$95,Assumptions!$C$98:$M$98)))</f>
        <v>1278.83001</v>
      </c>
      <c r="CE5" s="50">
        <f t="array" ref="CE5">IF(CE$2=1,Assumptions!$H6/12,(SUMIF($D$2:$EE$2,CE$2-1,$D5:$EE5)/12)*(1+XLOOKUP(CE$2,Assumptions!$C$95:$M$95,Assumptions!$C$98:$M$98)))</f>
        <v>1278.83001</v>
      </c>
      <c r="CF5" s="50">
        <f t="array" ref="CF5">IF(CF$2=1,Assumptions!$H6/12,(SUMIF($D$2:$EE$2,CF$2-1,$D5:$EE5)/12)*(1+XLOOKUP(CF$2,Assumptions!$C$95:$M$95,Assumptions!$C$98:$M$98)))</f>
        <v>1278.83001</v>
      </c>
      <c r="CG5" s="50">
        <f t="array" ref="CG5">IF(CG$2=1,Assumptions!$H6/12,(SUMIF($D$2:$EE$2,CG$2-1,$D5:$EE5)/12)*(1+XLOOKUP(CG$2,Assumptions!$C$95:$M$95,Assumptions!$C$98:$M$98)))</f>
        <v>1278.83001</v>
      </c>
      <c r="CH5" s="50">
        <f t="array" ref="CH5">IF(CH$2=1,Assumptions!$H6/12,(SUMIF($D$2:$EE$2,CH$2-1,$D5:$EE5)/12)*(1+XLOOKUP(CH$2,Assumptions!$C$95:$M$95,Assumptions!$C$98:$M$98)))</f>
        <v>1278.83001</v>
      </c>
      <c r="CI5" s="50">
        <f t="array" ref="CI5">IF(CI$2=1,Assumptions!$H6/12,(SUMIF($D$2:$EE$2,CI$2-1,$D5:$EE5)/12)*(1+XLOOKUP(CI$2,Assumptions!$C$95:$M$95,Assumptions!$C$98:$M$98)))</f>
        <v>1278.83001</v>
      </c>
      <c r="CJ5" s="50">
        <f t="array" ref="CJ5">IF(CJ$2=1,Assumptions!$H6/12,(SUMIF($D$2:$EE$2,CJ$2-1,$D5:$EE5)/12)*(1+XLOOKUP(CJ$2,Assumptions!$C$95:$M$95,Assumptions!$C$98:$M$98)))</f>
        <v>1317.19491</v>
      </c>
      <c r="CK5" s="50">
        <f t="array" ref="CK5">IF(CK$2=1,Assumptions!$H6/12,(SUMIF($D$2:$EE$2,CK$2-1,$D5:$EE5)/12)*(1+XLOOKUP(CK$2,Assumptions!$C$95:$M$95,Assumptions!$C$98:$M$98)))</f>
        <v>1317.19491</v>
      </c>
      <c r="CL5" s="50">
        <f t="array" ref="CL5">IF(CL$2=1,Assumptions!$H6/12,(SUMIF($D$2:$EE$2,CL$2-1,$D5:$EE5)/12)*(1+XLOOKUP(CL$2,Assumptions!$C$95:$M$95,Assumptions!$C$98:$M$98)))</f>
        <v>1317.19491</v>
      </c>
      <c r="CM5" s="50">
        <f t="array" ref="CM5">IF(CM$2=1,Assumptions!$H6/12,(SUMIF($D$2:$EE$2,CM$2-1,$D5:$EE5)/12)*(1+XLOOKUP(CM$2,Assumptions!$C$95:$M$95,Assumptions!$C$98:$M$98)))</f>
        <v>1317.19491</v>
      </c>
      <c r="CN5" s="50">
        <f t="array" ref="CN5">IF(CN$2=1,Assumptions!$H6/12,(SUMIF($D$2:$EE$2,CN$2-1,$D5:$EE5)/12)*(1+XLOOKUP(CN$2,Assumptions!$C$95:$M$95,Assumptions!$C$98:$M$98)))</f>
        <v>1317.19491</v>
      </c>
      <c r="CO5" s="50">
        <f t="array" ref="CO5">IF(CO$2=1,Assumptions!$H6/12,(SUMIF($D$2:$EE$2,CO$2-1,$D5:$EE5)/12)*(1+XLOOKUP(CO$2,Assumptions!$C$95:$M$95,Assumptions!$C$98:$M$98)))</f>
        <v>1317.19491</v>
      </c>
      <c r="CP5" s="50">
        <f t="array" ref="CP5">IF(CP$2=1,Assumptions!$H6/12,(SUMIF($D$2:$EE$2,CP$2-1,$D5:$EE5)/12)*(1+XLOOKUP(CP$2,Assumptions!$C$95:$M$95,Assumptions!$C$98:$M$98)))</f>
        <v>1317.19491</v>
      </c>
      <c r="CQ5" s="50">
        <f t="array" ref="CQ5">IF(CQ$2=1,Assumptions!$H6/12,(SUMIF($D$2:$EE$2,CQ$2-1,$D5:$EE5)/12)*(1+XLOOKUP(CQ$2,Assumptions!$C$95:$M$95,Assumptions!$C$98:$M$98)))</f>
        <v>1317.19491</v>
      </c>
      <c r="CR5" s="50">
        <f t="array" ref="CR5">IF(CR$2=1,Assumptions!$H6/12,(SUMIF($D$2:$EE$2,CR$2-1,$D5:$EE5)/12)*(1+XLOOKUP(CR$2,Assumptions!$C$95:$M$95,Assumptions!$C$98:$M$98)))</f>
        <v>1317.19491</v>
      </c>
      <c r="CS5" s="50">
        <f t="array" ref="CS5">IF(CS$2=1,Assumptions!$H6/12,(SUMIF($D$2:$EE$2,CS$2-1,$D5:$EE5)/12)*(1+XLOOKUP(CS$2,Assumptions!$C$95:$M$95,Assumptions!$C$98:$M$98)))</f>
        <v>1317.19491</v>
      </c>
      <c r="CT5" s="50">
        <f t="array" ref="CT5">IF(CT$2=1,Assumptions!$H6/12,(SUMIF($D$2:$EE$2,CT$2-1,$D5:$EE5)/12)*(1+XLOOKUP(CT$2,Assumptions!$C$95:$M$95,Assumptions!$C$98:$M$98)))</f>
        <v>1317.19491</v>
      </c>
      <c r="CU5" s="50">
        <f t="array" ref="CU5">IF(CU$2=1,Assumptions!$H6/12,(SUMIF($D$2:$EE$2,CU$2-1,$D5:$EE5)/12)*(1+XLOOKUP(CU$2,Assumptions!$C$95:$M$95,Assumptions!$C$98:$M$98)))</f>
        <v>1317.19491</v>
      </c>
      <c r="CV5" s="50">
        <f t="array" ref="CV5">IF(CV$2=1,Assumptions!$H6/12,(SUMIF($D$2:$EE$2,CV$2-1,$D5:$EE5)/12)*(1+XLOOKUP(CV$2,Assumptions!$C$95:$M$95,Assumptions!$C$98:$M$98)))</f>
        <v>1356.710757</v>
      </c>
      <c r="CW5" s="50">
        <f t="array" ref="CW5">IF(CW$2=1,Assumptions!$H6/12,(SUMIF($D$2:$EE$2,CW$2-1,$D5:$EE5)/12)*(1+XLOOKUP(CW$2,Assumptions!$C$95:$M$95,Assumptions!$C$98:$M$98)))</f>
        <v>1356.710757</v>
      </c>
      <c r="CX5" s="50">
        <f t="array" ref="CX5">IF(CX$2=1,Assumptions!$H6/12,(SUMIF($D$2:$EE$2,CX$2-1,$D5:$EE5)/12)*(1+XLOOKUP(CX$2,Assumptions!$C$95:$M$95,Assumptions!$C$98:$M$98)))</f>
        <v>1356.710757</v>
      </c>
      <c r="CY5" s="50">
        <f t="array" ref="CY5">IF(CY$2=1,Assumptions!$H6/12,(SUMIF($D$2:$EE$2,CY$2-1,$D5:$EE5)/12)*(1+XLOOKUP(CY$2,Assumptions!$C$95:$M$95,Assumptions!$C$98:$M$98)))</f>
        <v>1356.710757</v>
      </c>
      <c r="CZ5" s="50">
        <f t="array" ref="CZ5">IF(CZ$2=1,Assumptions!$H6/12,(SUMIF($D$2:$EE$2,CZ$2-1,$D5:$EE5)/12)*(1+XLOOKUP(CZ$2,Assumptions!$C$95:$M$95,Assumptions!$C$98:$M$98)))</f>
        <v>1356.710757</v>
      </c>
      <c r="DA5" s="50">
        <f t="array" ref="DA5">IF(DA$2=1,Assumptions!$H6/12,(SUMIF($D$2:$EE$2,DA$2-1,$D5:$EE5)/12)*(1+XLOOKUP(DA$2,Assumptions!$C$95:$M$95,Assumptions!$C$98:$M$98)))</f>
        <v>1356.710757</v>
      </c>
      <c r="DB5" s="50">
        <f t="array" ref="DB5">IF(DB$2=1,Assumptions!$H6/12,(SUMIF($D$2:$EE$2,DB$2-1,$D5:$EE5)/12)*(1+XLOOKUP(DB$2,Assumptions!$C$95:$M$95,Assumptions!$C$98:$M$98)))</f>
        <v>1356.710757</v>
      </c>
      <c r="DC5" s="50">
        <f t="array" ref="DC5">IF(DC$2=1,Assumptions!$H6/12,(SUMIF($D$2:$EE$2,DC$2-1,$D5:$EE5)/12)*(1+XLOOKUP(DC$2,Assumptions!$C$95:$M$95,Assumptions!$C$98:$M$98)))</f>
        <v>1356.710757</v>
      </c>
      <c r="DD5" s="50">
        <f t="array" ref="DD5">IF(DD$2=1,Assumptions!$H6/12,(SUMIF($D$2:$EE$2,DD$2-1,$D5:$EE5)/12)*(1+XLOOKUP(DD$2,Assumptions!$C$95:$M$95,Assumptions!$C$98:$M$98)))</f>
        <v>1356.710757</v>
      </c>
      <c r="DE5" s="50">
        <f t="array" ref="DE5">IF(DE$2=1,Assumptions!$H6/12,(SUMIF($D$2:$EE$2,DE$2-1,$D5:$EE5)/12)*(1+XLOOKUP(DE$2,Assumptions!$C$95:$M$95,Assumptions!$C$98:$M$98)))</f>
        <v>1356.710757</v>
      </c>
      <c r="DF5" s="50">
        <f t="array" ref="DF5">IF(DF$2=1,Assumptions!$H6/12,(SUMIF($D$2:$EE$2,DF$2-1,$D5:$EE5)/12)*(1+XLOOKUP(DF$2,Assumptions!$C$95:$M$95,Assumptions!$C$98:$M$98)))</f>
        <v>1356.710757</v>
      </c>
      <c r="DG5" s="50">
        <f t="array" ref="DG5">IF(DG$2=1,Assumptions!$H6/12,(SUMIF($D$2:$EE$2,DG$2-1,$D5:$EE5)/12)*(1+XLOOKUP(DG$2,Assumptions!$C$95:$M$95,Assumptions!$C$98:$M$98)))</f>
        <v>1356.710757</v>
      </c>
      <c r="DH5" s="50">
        <f t="array" ref="DH5">IF(DH$2=1,Assumptions!$H6/12,(SUMIF($D$2:$EE$2,DH$2-1,$D5:$EE5)/12)*(1+XLOOKUP(DH$2,Assumptions!$C$95:$M$95,Assumptions!$C$98:$M$98)))</f>
        <v>1397.41208</v>
      </c>
      <c r="DI5" s="50">
        <f t="array" ref="DI5">IF(DI$2=1,Assumptions!$H6/12,(SUMIF($D$2:$EE$2,DI$2-1,$D5:$EE5)/12)*(1+XLOOKUP(DI$2,Assumptions!$C$95:$M$95,Assumptions!$C$98:$M$98)))</f>
        <v>1397.41208</v>
      </c>
      <c r="DJ5" s="50">
        <f t="array" ref="DJ5">IF(DJ$2=1,Assumptions!$H6/12,(SUMIF($D$2:$EE$2,DJ$2-1,$D5:$EE5)/12)*(1+XLOOKUP(DJ$2,Assumptions!$C$95:$M$95,Assumptions!$C$98:$M$98)))</f>
        <v>1397.41208</v>
      </c>
      <c r="DK5" s="50">
        <f t="array" ref="DK5">IF(DK$2=1,Assumptions!$H6/12,(SUMIF($D$2:$EE$2,DK$2-1,$D5:$EE5)/12)*(1+XLOOKUP(DK$2,Assumptions!$C$95:$M$95,Assumptions!$C$98:$M$98)))</f>
        <v>1397.41208</v>
      </c>
      <c r="DL5" s="50">
        <f t="array" ref="DL5">IF(DL$2=1,Assumptions!$H6/12,(SUMIF($D$2:$EE$2,DL$2-1,$D5:$EE5)/12)*(1+XLOOKUP(DL$2,Assumptions!$C$95:$M$95,Assumptions!$C$98:$M$98)))</f>
        <v>1397.41208</v>
      </c>
      <c r="DM5" s="50">
        <f t="array" ref="DM5">IF(DM$2=1,Assumptions!$H6/12,(SUMIF($D$2:$EE$2,DM$2-1,$D5:$EE5)/12)*(1+XLOOKUP(DM$2,Assumptions!$C$95:$M$95,Assumptions!$C$98:$M$98)))</f>
        <v>1397.41208</v>
      </c>
      <c r="DN5" s="50">
        <f t="array" ref="DN5">IF(DN$2=1,Assumptions!$H6/12,(SUMIF($D$2:$EE$2,DN$2-1,$D5:$EE5)/12)*(1+XLOOKUP(DN$2,Assumptions!$C$95:$M$95,Assumptions!$C$98:$M$98)))</f>
        <v>1397.41208</v>
      </c>
      <c r="DO5" s="50">
        <f t="array" ref="DO5">IF(DO$2=1,Assumptions!$H6/12,(SUMIF($D$2:$EE$2,DO$2-1,$D5:$EE5)/12)*(1+XLOOKUP(DO$2,Assumptions!$C$95:$M$95,Assumptions!$C$98:$M$98)))</f>
        <v>1397.41208</v>
      </c>
      <c r="DP5" s="50">
        <f t="array" ref="DP5">IF(DP$2=1,Assumptions!$H6/12,(SUMIF($D$2:$EE$2,DP$2-1,$D5:$EE5)/12)*(1+XLOOKUP(DP$2,Assumptions!$C$95:$M$95,Assumptions!$C$98:$M$98)))</f>
        <v>1397.41208</v>
      </c>
      <c r="DQ5" s="50">
        <f t="array" ref="DQ5">IF(DQ$2=1,Assumptions!$H6/12,(SUMIF($D$2:$EE$2,DQ$2-1,$D5:$EE5)/12)*(1+XLOOKUP(DQ$2,Assumptions!$C$95:$M$95,Assumptions!$C$98:$M$98)))</f>
        <v>1397.41208</v>
      </c>
      <c r="DR5" s="50">
        <f t="array" ref="DR5">IF(DR$2=1,Assumptions!$H6/12,(SUMIF($D$2:$EE$2,DR$2-1,$D5:$EE5)/12)*(1+XLOOKUP(DR$2,Assumptions!$C$95:$M$95,Assumptions!$C$98:$M$98)))</f>
        <v>1397.41208</v>
      </c>
      <c r="DS5" s="50">
        <f t="array" ref="DS5">IF(DS$2=1,Assumptions!$H6/12,(SUMIF($D$2:$EE$2,DS$2-1,$D5:$EE5)/12)*(1+XLOOKUP(DS$2,Assumptions!$C$95:$M$95,Assumptions!$C$98:$M$98)))</f>
        <v>1397.41208</v>
      </c>
      <c r="DT5" s="50">
        <f t="array" ref="DT5">IF(DT$2=1,Assumptions!$H6/12,(SUMIF($D$2:$EE$2,DT$2-1,$D5:$EE5)/12)*(1+XLOOKUP(DT$2,Assumptions!$C$95:$M$95,Assumptions!$C$98:$M$98)))</f>
        <v>1439.334442</v>
      </c>
      <c r="DU5" s="50">
        <f t="array" ref="DU5">IF(DU$2=1,Assumptions!$H6/12,(SUMIF($D$2:$EE$2,DU$2-1,$D5:$EE5)/12)*(1+XLOOKUP(DU$2,Assumptions!$C$95:$M$95,Assumptions!$C$98:$M$98)))</f>
        <v>1439.334442</v>
      </c>
      <c r="DV5" s="50">
        <f t="array" ref="DV5">IF(DV$2=1,Assumptions!$H6/12,(SUMIF($D$2:$EE$2,DV$2-1,$D5:$EE5)/12)*(1+XLOOKUP(DV$2,Assumptions!$C$95:$M$95,Assumptions!$C$98:$M$98)))</f>
        <v>1439.334442</v>
      </c>
      <c r="DW5" s="50">
        <f t="array" ref="DW5">IF(DW$2=1,Assumptions!$H6/12,(SUMIF($D$2:$EE$2,DW$2-1,$D5:$EE5)/12)*(1+XLOOKUP(DW$2,Assumptions!$C$95:$M$95,Assumptions!$C$98:$M$98)))</f>
        <v>1439.334442</v>
      </c>
      <c r="DX5" s="50">
        <f t="array" ref="DX5">IF(DX$2=1,Assumptions!$H6/12,(SUMIF($D$2:$EE$2,DX$2-1,$D5:$EE5)/12)*(1+XLOOKUP(DX$2,Assumptions!$C$95:$M$95,Assumptions!$C$98:$M$98)))</f>
        <v>1439.334442</v>
      </c>
      <c r="DY5" s="50">
        <f t="array" ref="DY5">IF(DY$2=1,Assumptions!$H6/12,(SUMIF($D$2:$EE$2,DY$2-1,$D5:$EE5)/12)*(1+XLOOKUP(DY$2,Assumptions!$C$95:$M$95,Assumptions!$C$98:$M$98)))</f>
        <v>1439.334442</v>
      </c>
      <c r="DZ5" s="50">
        <f t="array" ref="DZ5">IF(DZ$2=1,Assumptions!$H6/12,(SUMIF($D$2:$EE$2,DZ$2-1,$D5:$EE5)/12)*(1+XLOOKUP(DZ$2,Assumptions!$C$95:$M$95,Assumptions!$C$98:$M$98)))</f>
        <v>1439.334442</v>
      </c>
      <c r="EA5" s="50">
        <f t="array" ref="EA5">IF(EA$2=1,Assumptions!$H6/12,(SUMIF($D$2:$EE$2,EA$2-1,$D5:$EE5)/12)*(1+XLOOKUP(EA$2,Assumptions!$C$95:$M$95,Assumptions!$C$98:$M$98)))</f>
        <v>1439.334442</v>
      </c>
      <c r="EB5" s="50">
        <f t="array" ref="EB5">IF(EB$2=1,Assumptions!$H6/12,(SUMIF($D$2:$EE$2,EB$2-1,$D5:$EE5)/12)*(1+XLOOKUP(EB$2,Assumptions!$C$95:$M$95,Assumptions!$C$98:$M$98)))</f>
        <v>1439.334442</v>
      </c>
      <c r="EC5" s="50">
        <f t="array" ref="EC5">IF(EC$2=1,Assumptions!$H6/12,(SUMIF($D$2:$EE$2,EC$2-1,$D5:$EE5)/12)*(1+XLOOKUP(EC$2,Assumptions!$C$95:$M$95,Assumptions!$C$98:$M$98)))</f>
        <v>1439.334442</v>
      </c>
      <c r="ED5" s="50">
        <f t="array" ref="ED5">IF(ED$2=1,Assumptions!$H6/12,(SUMIF($D$2:$EE$2,ED$2-1,$D5:$EE5)/12)*(1+XLOOKUP(ED$2,Assumptions!$C$95:$M$95,Assumptions!$C$98:$M$98)))</f>
        <v>1439.334442</v>
      </c>
      <c r="EE5" s="50">
        <f t="array" ref="EE5">IF(EE$2=1,Assumptions!$H6/12,(SUMIF($D$2:$EE$2,EE$2-1,$D5:$EE5)/12)*(1+XLOOKUP(EE$2,Assumptions!$C$95:$M$95,Assumptions!$C$98:$M$98)))</f>
        <v>1439.334442</v>
      </c>
    </row>
    <row r="6" ht="15.75" customHeight="1">
      <c r="A6" s="1"/>
      <c r="B6" s="1"/>
      <c r="C6" s="1" t="str">
        <f>Assumptions!B7</f>
        <v>2BR 1(1 Bath) 10, 15</v>
      </c>
      <c r="D6" s="50">
        <f t="array" ref="D6">IF(D$2=1,Assumptions!$H7/12,(SUMIF($D$2:$EE$2,D$2-1,$D6:$EE6)/12)*(1+XLOOKUP(D$2,Assumptions!$C$95:$M$95,Assumptions!$C$98:$M$98)))</f>
        <v>3193</v>
      </c>
      <c r="E6" s="50">
        <f t="array" ref="E6">IF(E$2=1,Assumptions!$H7/12,(SUMIF($D$2:$EE$2,E$2-1,$D6:$EE6)/12)*(1+XLOOKUP(E$2,Assumptions!$C$95:$M$95,Assumptions!$C$98:$M$98)))</f>
        <v>3193</v>
      </c>
      <c r="F6" s="50">
        <f t="array" ref="F6">IF(F$2=1,Assumptions!$H7/12,(SUMIF($D$2:$EE$2,F$2-1,$D6:$EE6)/12)*(1+XLOOKUP(F$2,Assumptions!$C$95:$M$95,Assumptions!$C$98:$M$98)))</f>
        <v>3193</v>
      </c>
      <c r="G6" s="50">
        <f t="array" ref="G6">IF(G$2=1,Assumptions!$H7/12,(SUMIF($D$2:$EE$2,G$2-1,$D6:$EE6)/12)*(1+XLOOKUP(G$2,Assumptions!$C$95:$M$95,Assumptions!$C$98:$M$98)))</f>
        <v>3193</v>
      </c>
      <c r="H6" s="50">
        <f t="array" ref="H6">IF(H$2=1,Assumptions!$H7/12,(SUMIF($D$2:$EE$2,H$2-1,$D6:$EE6)/12)*(1+XLOOKUP(H$2,Assumptions!$C$95:$M$95,Assumptions!$C$98:$M$98)))</f>
        <v>3193</v>
      </c>
      <c r="I6" s="50">
        <f t="array" ref="I6">IF(I$2=1,Assumptions!$H7/12,(SUMIF($D$2:$EE$2,I$2-1,$D6:$EE6)/12)*(1+XLOOKUP(I$2,Assumptions!$C$95:$M$95,Assumptions!$C$98:$M$98)))</f>
        <v>3193</v>
      </c>
      <c r="J6" s="50">
        <f t="array" ref="J6">IF(J$2=1,Assumptions!$H7/12,(SUMIF($D$2:$EE$2,J$2-1,$D6:$EE6)/12)*(1+XLOOKUP(J$2,Assumptions!$C$95:$M$95,Assumptions!$C$98:$M$98)))</f>
        <v>3193</v>
      </c>
      <c r="K6" s="50">
        <f t="array" ref="K6">IF(K$2=1,Assumptions!$H7/12,(SUMIF($D$2:$EE$2,K$2-1,$D6:$EE6)/12)*(1+XLOOKUP(K$2,Assumptions!$C$95:$M$95,Assumptions!$C$98:$M$98)))</f>
        <v>3193</v>
      </c>
      <c r="L6" s="50">
        <f t="array" ref="L6">IF(L$2=1,Assumptions!$H7/12,(SUMIF($D$2:$EE$2,L$2-1,$D6:$EE6)/12)*(1+XLOOKUP(L$2,Assumptions!$C$95:$M$95,Assumptions!$C$98:$M$98)))</f>
        <v>3193</v>
      </c>
      <c r="M6" s="50">
        <f t="array" ref="M6">IF(M$2=1,Assumptions!$H7/12,(SUMIF($D$2:$EE$2,M$2-1,$D6:$EE6)/12)*(1+XLOOKUP(M$2,Assumptions!$C$95:$M$95,Assumptions!$C$98:$M$98)))</f>
        <v>3193</v>
      </c>
      <c r="N6" s="50">
        <f t="array" ref="N6">IF(N$2=1,Assumptions!$H7/12,(SUMIF($D$2:$EE$2,N$2-1,$D6:$EE6)/12)*(1+XLOOKUP(N$2,Assumptions!$C$95:$M$95,Assumptions!$C$98:$M$98)))</f>
        <v>3193</v>
      </c>
      <c r="O6" s="50">
        <f t="array" ref="O6">IF(O$2=1,Assumptions!$H7/12,(SUMIF($D$2:$EE$2,O$2-1,$D6:$EE6)/12)*(1+XLOOKUP(O$2,Assumptions!$C$95:$M$95,Assumptions!$C$98:$M$98)))</f>
        <v>3193</v>
      </c>
      <c r="P6" s="50">
        <f t="array" ref="P6">IF(P$2=1,Assumptions!$H7/12,(SUMIF($D$2:$EE$2,P$2-1,$D6:$EE6)/12)*(1+XLOOKUP(P$2,Assumptions!$C$95:$M$95,Assumptions!$C$98:$M$98)))</f>
        <v>3256.86</v>
      </c>
      <c r="Q6" s="50">
        <f t="array" ref="Q6">IF(Q$2=1,Assumptions!$H7/12,(SUMIF($D$2:$EE$2,Q$2-1,$D6:$EE6)/12)*(1+XLOOKUP(Q$2,Assumptions!$C$95:$M$95,Assumptions!$C$98:$M$98)))</f>
        <v>3256.86</v>
      </c>
      <c r="R6" s="50">
        <f t="array" ref="R6">IF(R$2=1,Assumptions!$H7/12,(SUMIF($D$2:$EE$2,R$2-1,$D6:$EE6)/12)*(1+XLOOKUP(R$2,Assumptions!$C$95:$M$95,Assumptions!$C$98:$M$98)))</f>
        <v>3256.86</v>
      </c>
      <c r="S6" s="50">
        <f t="array" ref="S6">IF(S$2=1,Assumptions!$H7/12,(SUMIF($D$2:$EE$2,S$2-1,$D6:$EE6)/12)*(1+XLOOKUP(S$2,Assumptions!$C$95:$M$95,Assumptions!$C$98:$M$98)))</f>
        <v>3256.86</v>
      </c>
      <c r="T6" s="50">
        <f t="array" ref="T6">IF(T$2=1,Assumptions!$H7/12,(SUMIF($D$2:$EE$2,T$2-1,$D6:$EE6)/12)*(1+XLOOKUP(T$2,Assumptions!$C$95:$M$95,Assumptions!$C$98:$M$98)))</f>
        <v>3256.86</v>
      </c>
      <c r="U6" s="50">
        <f t="array" ref="U6">IF(U$2=1,Assumptions!$H7/12,(SUMIF($D$2:$EE$2,U$2-1,$D6:$EE6)/12)*(1+XLOOKUP(U$2,Assumptions!$C$95:$M$95,Assumptions!$C$98:$M$98)))</f>
        <v>3256.86</v>
      </c>
      <c r="V6" s="50">
        <f t="array" ref="V6">IF(V$2=1,Assumptions!$H7/12,(SUMIF($D$2:$EE$2,V$2-1,$D6:$EE6)/12)*(1+XLOOKUP(V$2,Assumptions!$C$95:$M$95,Assumptions!$C$98:$M$98)))</f>
        <v>3256.86</v>
      </c>
      <c r="W6" s="50">
        <f t="array" ref="W6">IF(W$2=1,Assumptions!$H7/12,(SUMIF($D$2:$EE$2,W$2-1,$D6:$EE6)/12)*(1+XLOOKUP(W$2,Assumptions!$C$95:$M$95,Assumptions!$C$98:$M$98)))</f>
        <v>3256.86</v>
      </c>
      <c r="X6" s="50">
        <f t="array" ref="X6">IF(X$2=1,Assumptions!$H7/12,(SUMIF($D$2:$EE$2,X$2-1,$D6:$EE6)/12)*(1+XLOOKUP(X$2,Assumptions!$C$95:$M$95,Assumptions!$C$98:$M$98)))</f>
        <v>3256.86</v>
      </c>
      <c r="Y6" s="50">
        <f t="array" ref="Y6">IF(Y$2=1,Assumptions!$H7/12,(SUMIF($D$2:$EE$2,Y$2-1,$D6:$EE6)/12)*(1+XLOOKUP(Y$2,Assumptions!$C$95:$M$95,Assumptions!$C$98:$M$98)))</f>
        <v>3256.86</v>
      </c>
      <c r="Z6" s="50">
        <f t="array" ref="Z6">IF(Z$2=1,Assumptions!$H7/12,(SUMIF($D$2:$EE$2,Z$2-1,$D6:$EE6)/12)*(1+XLOOKUP(Z$2,Assumptions!$C$95:$M$95,Assumptions!$C$98:$M$98)))</f>
        <v>3256.86</v>
      </c>
      <c r="AA6" s="50">
        <f t="array" ref="AA6">IF(AA$2=1,Assumptions!$H7/12,(SUMIF($D$2:$EE$2,AA$2-1,$D6:$EE6)/12)*(1+XLOOKUP(AA$2,Assumptions!$C$95:$M$95,Assumptions!$C$98:$M$98)))</f>
        <v>3256.86</v>
      </c>
      <c r="AB6" s="50">
        <f t="array" ref="AB6">IF(AB$2=1,Assumptions!$H7/12,(SUMIF($D$2:$EE$2,AB$2-1,$D6:$EE6)/12)*(1+XLOOKUP(AB$2,Assumptions!$C$95:$M$95,Assumptions!$C$98:$M$98)))</f>
        <v>3354.5658</v>
      </c>
      <c r="AC6" s="50">
        <f t="array" ref="AC6">IF(AC$2=1,Assumptions!$H7/12,(SUMIF($D$2:$EE$2,AC$2-1,$D6:$EE6)/12)*(1+XLOOKUP(AC$2,Assumptions!$C$95:$M$95,Assumptions!$C$98:$M$98)))</f>
        <v>3354.5658</v>
      </c>
      <c r="AD6" s="50">
        <f t="array" ref="AD6">IF(AD$2=1,Assumptions!$H7/12,(SUMIF($D$2:$EE$2,AD$2-1,$D6:$EE6)/12)*(1+XLOOKUP(AD$2,Assumptions!$C$95:$M$95,Assumptions!$C$98:$M$98)))</f>
        <v>3354.5658</v>
      </c>
      <c r="AE6" s="50">
        <f t="array" ref="AE6">IF(AE$2=1,Assumptions!$H7/12,(SUMIF($D$2:$EE$2,AE$2-1,$D6:$EE6)/12)*(1+XLOOKUP(AE$2,Assumptions!$C$95:$M$95,Assumptions!$C$98:$M$98)))</f>
        <v>3354.5658</v>
      </c>
      <c r="AF6" s="50">
        <f t="array" ref="AF6">IF(AF$2=1,Assumptions!$H7/12,(SUMIF($D$2:$EE$2,AF$2-1,$D6:$EE6)/12)*(1+XLOOKUP(AF$2,Assumptions!$C$95:$M$95,Assumptions!$C$98:$M$98)))</f>
        <v>3354.5658</v>
      </c>
      <c r="AG6" s="50">
        <f t="array" ref="AG6">IF(AG$2=1,Assumptions!$H7/12,(SUMIF($D$2:$EE$2,AG$2-1,$D6:$EE6)/12)*(1+XLOOKUP(AG$2,Assumptions!$C$95:$M$95,Assumptions!$C$98:$M$98)))</f>
        <v>3354.5658</v>
      </c>
      <c r="AH6" s="50">
        <f t="array" ref="AH6">IF(AH$2=1,Assumptions!$H7/12,(SUMIF($D$2:$EE$2,AH$2-1,$D6:$EE6)/12)*(1+XLOOKUP(AH$2,Assumptions!$C$95:$M$95,Assumptions!$C$98:$M$98)))</f>
        <v>3354.5658</v>
      </c>
      <c r="AI6" s="50">
        <f t="array" ref="AI6">IF(AI$2=1,Assumptions!$H7/12,(SUMIF($D$2:$EE$2,AI$2-1,$D6:$EE6)/12)*(1+XLOOKUP(AI$2,Assumptions!$C$95:$M$95,Assumptions!$C$98:$M$98)))</f>
        <v>3354.5658</v>
      </c>
      <c r="AJ6" s="50">
        <f t="array" ref="AJ6">IF(AJ$2=1,Assumptions!$H7/12,(SUMIF($D$2:$EE$2,AJ$2-1,$D6:$EE6)/12)*(1+XLOOKUP(AJ$2,Assumptions!$C$95:$M$95,Assumptions!$C$98:$M$98)))</f>
        <v>3354.5658</v>
      </c>
      <c r="AK6" s="50">
        <f t="array" ref="AK6">IF(AK$2=1,Assumptions!$H7/12,(SUMIF($D$2:$EE$2,AK$2-1,$D6:$EE6)/12)*(1+XLOOKUP(AK$2,Assumptions!$C$95:$M$95,Assumptions!$C$98:$M$98)))</f>
        <v>3354.5658</v>
      </c>
      <c r="AL6" s="50">
        <f t="array" ref="AL6">IF(AL$2=1,Assumptions!$H7/12,(SUMIF($D$2:$EE$2,AL$2-1,$D6:$EE6)/12)*(1+XLOOKUP(AL$2,Assumptions!$C$95:$M$95,Assumptions!$C$98:$M$98)))</f>
        <v>3354.5658</v>
      </c>
      <c r="AM6" s="50">
        <f t="array" ref="AM6">IF(AM$2=1,Assumptions!$H7/12,(SUMIF($D$2:$EE$2,AM$2-1,$D6:$EE6)/12)*(1+XLOOKUP(AM$2,Assumptions!$C$95:$M$95,Assumptions!$C$98:$M$98)))</f>
        <v>3354.5658</v>
      </c>
      <c r="AN6" s="50">
        <f t="array" ref="AN6">IF(AN$2=1,Assumptions!$H7/12,(SUMIF($D$2:$EE$2,AN$2-1,$D6:$EE6)/12)*(1+XLOOKUP(AN$2,Assumptions!$C$95:$M$95,Assumptions!$C$98:$M$98)))</f>
        <v>3455.202774</v>
      </c>
      <c r="AO6" s="50">
        <f t="array" ref="AO6">IF(AO$2=1,Assumptions!$H7/12,(SUMIF($D$2:$EE$2,AO$2-1,$D6:$EE6)/12)*(1+XLOOKUP(AO$2,Assumptions!$C$95:$M$95,Assumptions!$C$98:$M$98)))</f>
        <v>3455.202774</v>
      </c>
      <c r="AP6" s="50">
        <f t="array" ref="AP6">IF(AP$2=1,Assumptions!$H7/12,(SUMIF($D$2:$EE$2,AP$2-1,$D6:$EE6)/12)*(1+XLOOKUP(AP$2,Assumptions!$C$95:$M$95,Assumptions!$C$98:$M$98)))</f>
        <v>3455.202774</v>
      </c>
      <c r="AQ6" s="50">
        <f t="array" ref="AQ6">IF(AQ$2=1,Assumptions!$H7/12,(SUMIF($D$2:$EE$2,AQ$2-1,$D6:$EE6)/12)*(1+XLOOKUP(AQ$2,Assumptions!$C$95:$M$95,Assumptions!$C$98:$M$98)))</f>
        <v>3455.202774</v>
      </c>
      <c r="AR6" s="50">
        <f t="array" ref="AR6">IF(AR$2=1,Assumptions!$H7/12,(SUMIF($D$2:$EE$2,AR$2-1,$D6:$EE6)/12)*(1+XLOOKUP(AR$2,Assumptions!$C$95:$M$95,Assumptions!$C$98:$M$98)))</f>
        <v>3455.202774</v>
      </c>
      <c r="AS6" s="50">
        <f t="array" ref="AS6">IF(AS$2=1,Assumptions!$H7/12,(SUMIF($D$2:$EE$2,AS$2-1,$D6:$EE6)/12)*(1+XLOOKUP(AS$2,Assumptions!$C$95:$M$95,Assumptions!$C$98:$M$98)))</f>
        <v>3455.202774</v>
      </c>
      <c r="AT6" s="50">
        <f t="array" ref="AT6">IF(AT$2=1,Assumptions!$H7/12,(SUMIF($D$2:$EE$2,AT$2-1,$D6:$EE6)/12)*(1+XLOOKUP(AT$2,Assumptions!$C$95:$M$95,Assumptions!$C$98:$M$98)))</f>
        <v>3455.202774</v>
      </c>
      <c r="AU6" s="50">
        <f t="array" ref="AU6">IF(AU$2=1,Assumptions!$H7/12,(SUMIF($D$2:$EE$2,AU$2-1,$D6:$EE6)/12)*(1+XLOOKUP(AU$2,Assumptions!$C$95:$M$95,Assumptions!$C$98:$M$98)))</f>
        <v>3455.202774</v>
      </c>
      <c r="AV6" s="50">
        <f t="array" ref="AV6">IF(AV$2=1,Assumptions!$H7/12,(SUMIF($D$2:$EE$2,AV$2-1,$D6:$EE6)/12)*(1+XLOOKUP(AV$2,Assumptions!$C$95:$M$95,Assumptions!$C$98:$M$98)))</f>
        <v>3455.202774</v>
      </c>
      <c r="AW6" s="50">
        <f t="array" ref="AW6">IF(AW$2=1,Assumptions!$H7/12,(SUMIF($D$2:$EE$2,AW$2-1,$D6:$EE6)/12)*(1+XLOOKUP(AW$2,Assumptions!$C$95:$M$95,Assumptions!$C$98:$M$98)))</f>
        <v>3455.202774</v>
      </c>
      <c r="AX6" s="50">
        <f t="array" ref="AX6">IF(AX$2=1,Assumptions!$H7/12,(SUMIF($D$2:$EE$2,AX$2-1,$D6:$EE6)/12)*(1+XLOOKUP(AX$2,Assumptions!$C$95:$M$95,Assumptions!$C$98:$M$98)))</f>
        <v>3455.202774</v>
      </c>
      <c r="AY6" s="50">
        <f t="array" ref="AY6">IF(AY$2=1,Assumptions!$H7/12,(SUMIF($D$2:$EE$2,AY$2-1,$D6:$EE6)/12)*(1+XLOOKUP(AY$2,Assumptions!$C$95:$M$95,Assumptions!$C$98:$M$98)))</f>
        <v>3455.202774</v>
      </c>
      <c r="AZ6" s="50">
        <f t="array" ref="AZ6">IF(AZ$2=1,Assumptions!$H7/12,(SUMIF($D$2:$EE$2,AZ$2-1,$D6:$EE6)/12)*(1+XLOOKUP(AZ$2,Assumptions!$C$95:$M$95,Assumptions!$C$98:$M$98)))</f>
        <v>3558.858857</v>
      </c>
      <c r="BA6" s="50">
        <f t="array" ref="BA6">IF(BA$2=1,Assumptions!$H7/12,(SUMIF($D$2:$EE$2,BA$2-1,$D6:$EE6)/12)*(1+XLOOKUP(BA$2,Assumptions!$C$95:$M$95,Assumptions!$C$98:$M$98)))</f>
        <v>3558.858857</v>
      </c>
      <c r="BB6" s="50">
        <f t="array" ref="BB6">IF(BB$2=1,Assumptions!$H7/12,(SUMIF($D$2:$EE$2,BB$2-1,$D6:$EE6)/12)*(1+XLOOKUP(BB$2,Assumptions!$C$95:$M$95,Assumptions!$C$98:$M$98)))</f>
        <v>3558.858857</v>
      </c>
      <c r="BC6" s="50">
        <f t="array" ref="BC6">IF(BC$2=1,Assumptions!$H7/12,(SUMIF($D$2:$EE$2,BC$2-1,$D6:$EE6)/12)*(1+XLOOKUP(BC$2,Assumptions!$C$95:$M$95,Assumptions!$C$98:$M$98)))</f>
        <v>3558.858857</v>
      </c>
      <c r="BD6" s="50">
        <f t="array" ref="BD6">IF(BD$2=1,Assumptions!$H7/12,(SUMIF($D$2:$EE$2,BD$2-1,$D6:$EE6)/12)*(1+XLOOKUP(BD$2,Assumptions!$C$95:$M$95,Assumptions!$C$98:$M$98)))</f>
        <v>3558.858857</v>
      </c>
      <c r="BE6" s="50">
        <f t="array" ref="BE6">IF(BE$2=1,Assumptions!$H7/12,(SUMIF($D$2:$EE$2,BE$2-1,$D6:$EE6)/12)*(1+XLOOKUP(BE$2,Assumptions!$C$95:$M$95,Assumptions!$C$98:$M$98)))</f>
        <v>3558.858857</v>
      </c>
      <c r="BF6" s="50">
        <f t="array" ref="BF6">IF(BF$2=1,Assumptions!$H7/12,(SUMIF($D$2:$EE$2,BF$2-1,$D6:$EE6)/12)*(1+XLOOKUP(BF$2,Assumptions!$C$95:$M$95,Assumptions!$C$98:$M$98)))</f>
        <v>3558.858857</v>
      </c>
      <c r="BG6" s="50">
        <f t="array" ref="BG6">IF(BG$2=1,Assumptions!$H7/12,(SUMIF($D$2:$EE$2,BG$2-1,$D6:$EE6)/12)*(1+XLOOKUP(BG$2,Assumptions!$C$95:$M$95,Assumptions!$C$98:$M$98)))</f>
        <v>3558.858857</v>
      </c>
      <c r="BH6" s="50">
        <f t="array" ref="BH6">IF(BH$2=1,Assumptions!$H7/12,(SUMIF($D$2:$EE$2,BH$2-1,$D6:$EE6)/12)*(1+XLOOKUP(BH$2,Assumptions!$C$95:$M$95,Assumptions!$C$98:$M$98)))</f>
        <v>3558.858857</v>
      </c>
      <c r="BI6" s="50">
        <f t="array" ref="BI6">IF(BI$2=1,Assumptions!$H7/12,(SUMIF($D$2:$EE$2,BI$2-1,$D6:$EE6)/12)*(1+XLOOKUP(BI$2,Assumptions!$C$95:$M$95,Assumptions!$C$98:$M$98)))</f>
        <v>3558.858857</v>
      </c>
      <c r="BJ6" s="50">
        <f t="array" ref="BJ6">IF(BJ$2=1,Assumptions!$H7/12,(SUMIF($D$2:$EE$2,BJ$2-1,$D6:$EE6)/12)*(1+XLOOKUP(BJ$2,Assumptions!$C$95:$M$95,Assumptions!$C$98:$M$98)))</f>
        <v>3558.858857</v>
      </c>
      <c r="BK6" s="50">
        <f t="array" ref="BK6">IF(BK$2=1,Assumptions!$H7/12,(SUMIF($D$2:$EE$2,BK$2-1,$D6:$EE6)/12)*(1+XLOOKUP(BK$2,Assumptions!$C$95:$M$95,Assumptions!$C$98:$M$98)))</f>
        <v>3558.858857</v>
      </c>
      <c r="BL6" s="50">
        <f t="array" ref="BL6">IF(BL$2=1,Assumptions!$H7/12,(SUMIF($D$2:$EE$2,BL$2-1,$D6:$EE6)/12)*(1+XLOOKUP(BL$2,Assumptions!$C$95:$M$95,Assumptions!$C$98:$M$98)))</f>
        <v>3665.624623</v>
      </c>
      <c r="BM6" s="50">
        <f t="array" ref="BM6">IF(BM$2=1,Assumptions!$H7/12,(SUMIF($D$2:$EE$2,BM$2-1,$D6:$EE6)/12)*(1+XLOOKUP(BM$2,Assumptions!$C$95:$M$95,Assumptions!$C$98:$M$98)))</f>
        <v>3665.624623</v>
      </c>
      <c r="BN6" s="50">
        <f t="array" ref="BN6">IF(BN$2=1,Assumptions!$H7/12,(SUMIF($D$2:$EE$2,BN$2-1,$D6:$EE6)/12)*(1+XLOOKUP(BN$2,Assumptions!$C$95:$M$95,Assumptions!$C$98:$M$98)))</f>
        <v>3665.624623</v>
      </c>
      <c r="BO6" s="50">
        <f t="array" ref="BO6">IF(BO$2=1,Assumptions!$H7/12,(SUMIF($D$2:$EE$2,BO$2-1,$D6:$EE6)/12)*(1+XLOOKUP(BO$2,Assumptions!$C$95:$M$95,Assumptions!$C$98:$M$98)))</f>
        <v>3665.624623</v>
      </c>
      <c r="BP6" s="50">
        <f t="array" ref="BP6">IF(BP$2=1,Assumptions!$H7/12,(SUMIF($D$2:$EE$2,BP$2-1,$D6:$EE6)/12)*(1+XLOOKUP(BP$2,Assumptions!$C$95:$M$95,Assumptions!$C$98:$M$98)))</f>
        <v>3665.624623</v>
      </c>
      <c r="BQ6" s="50">
        <f t="array" ref="BQ6">IF(BQ$2=1,Assumptions!$H7/12,(SUMIF($D$2:$EE$2,BQ$2-1,$D6:$EE6)/12)*(1+XLOOKUP(BQ$2,Assumptions!$C$95:$M$95,Assumptions!$C$98:$M$98)))</f>
        <v>3665.624623</v>
      </c>
      <c r="BR6" s="50">
        <f t="array" ref="BR6">IF(BR$2=1,Assumptions!$H7/12,(SUMIF($D$2:$EE$2,BR$2-1,$D6:$EE6)/12)*(1+XLOOKUP(BR$2,Assumptions!$C$95:$M$95,Assumptions!$C$98:$M$98)))</f>
        <v>3665.624623</v>
      </c>
      <c r="BS6" s="50">
        <f t="array" ref="BS6">IF(BS$2=1,Assumptions!$H7/12,(SUMIF($D$2:$EE$2,BS$2-1,$D6:$EE6)/12)*(1+XLOOKUP(BS$2,Assumptions!$C$95:$M$95,Assumptions!$C$98:$M$98)))</f>
        <v>3665.624623</v>
      </c>
      <c r="BT6" s="50">
        <f t="array" ref="BT6">IF(BT$2=1,Assumptions!$H7/12,(SUMIF($D$2:$EE$2,BT$2-1,$D6:$EE6)/12)*(1+XLOOKUP(BT$2,Assumptions!$C$95:$M$95,Assumptions!$C$98:$M$98)))</f>
        <v>3665.624623</v>
      </c>
      <c r="BU6" s="50">
        <f t="array" ref="BU6">IF(BU$2=1,Assumptions!$H7/12,(SUMIF($D$2:$EE$2,BU$2-1,$D6:$EE6)/12)*(1+XLOOKUP(BU$2,Assumptions!$C$95:$M$95,Assumptions!$C$98:$M$98)))</f>
        <v>3665.624623</v>
      </c>
      <c r="BV6" s="50">
        <f t="array" ref="BV6">IF(BV$2=1,Assumptions!$H7/12,(SUMIF($D$2:$EE$2,BV$2-1,$D6:$EE6)/12)*(1+XLOOKUP(BV$2,Assumptions!$C$95:$M$95,Assumptions!$C$98:$M$98)))</f>
        <v>3665.624623</v>
      </c>
      <c r="BW6" s="50">
        <f t="array" ref="BW6">IF(BW$2=1,Assumptions!$H7/12,(SUMIF($D$2:$EE$2,BW$2-1,$D6:$EE6)/12)*(1+XLOOKUP(BW$2,Assumptions!$C$95:$M$95,Assumptions!$C$98:$M$98)))</f>
        <v>3665.624623</v>
      </c>
      <c r="BX6" s="50">
        <f t="array" ref="BX6">IF(BX$2=1,Assumptions!$H7/12,(SUMIF($D$2:$EE$2,BX$2-1,$D6:$EE6)/12)*(1+XLOOKUP(BX$2,Assumptions!$C$95:$M$95,Assumptions!$C$98:$M$98)))</f>
        <v>3775.593362</v>
      </c>
      <c r="BY6" s="50">
        <f t="array" ref="BY6">IF(BY$2=1,Assumptions!$H7/12,(SUMIF($D$2:$EE$2,BY$2-1,$D6:$EE6)/12)*(1+XLOOKUP(BY$2,Assumptions!$C$95:$M$95,Assumptions!$C$98:$M$98)))</f>
        <v>3775.593362</v>
      </c>
      <c r="BZ6" s="50">
        <f t="array" ref="BZ6">IF(BZ$2=1,Assumptions!$H7/12,(SUMIF($D$2:$EE$2,BZ$2-1,$D6:$EE6)/12)*(1+XLOOKUP(BZ$2,Assumptions!$C$95:$M$95,Assumptions!$C$98:$M$98)))</f>
        <v>3775.593362</v>
      </c>
      <c r="CA6" s="50">
        <f t="array" ref="CA6">IF(CA$2=1,Assumptions!$H7/12,(SUMIF($D$2:$EE$2,CA$2-1,$D6:$EE6)/12)*(1+XLOOKUP(CA$2,Assumptions!$C$95:$M$95,Assumptions!$C$98:$M$98)))</f>
        <v>3775.593362</v>
      </c>
      <c r="CB6" s="50">
        <f t="array" ref="CB6">IF(CB$2=1,Assumptions!$H7/12,(SUMIF($D$2:$EE$2,CB$2-1,$D6:$EE6)/12)*(1+XLOOKUP(CB$2,Assumptions!$C$95:$M$95,Assumptions!$C$98:$M$98)))</f>
        <v>3775.593362</v>
      </c>
      <c r="CC6" s="50">
        <f t="array" ref="CC6">IF(CC$2=1,Assumptions!$H7/12,(SUMIF($D$2:$EE$2,CC$2-1,$D6:$EE6)/12)*(1+XLOOKUP(CC$2,Assumptions!$C$95:$M$95,Assumptions!$C$98:$M$98)))</f>
        <v>3775.593362</v>
      </c>
      <c r="CD6" s="50">
        <f t="array" ref="CD6">IF(CD$2=1,Assumptions!$H7/12,(SUMIF($D$2:$EE$2,CD$2-1,$D6:$EE6)/12)*(1+XLOOKUP(CD$2,Assumptions!$C$95:$M$95,Assumptions!$C$98:$M$98)))</f>
        <v>3775.593362</v>
      </c>
      <c r="CE6" s="50">
        <f t="array" ref="CE6">IF(CE$2=1,Assumptions!$H7/12,(SUMIF($D$2:$EE$2,CE$2-1,$D6:$EE6)/12)*(1+XLOOKUP(CE$2,Assumptions!$C$95:$M$95,Assumptions!$C$98:$M$98)))</f>
        <v>3775.593362</v>
      </c>
      <c r="CF6" s="50">
        <f t="array" ref="CF6">IF(CF$2=1,Assumptions!$H7/12,(SUMIF($D$2:$EE$2,CF$2-1,$D6:$EE6)/12)*(1+XLOOKUP(CF$2,Assumptions!$C$95:$M$95,Assumptions!$C$98:$M$98)))</f>
        <v>3775.593362</v>
      </c>
      <c r="CG6" s="50">
        <f t="array" ref="CG6">IF(CG$2=1,Assumptions!$H7/12,(SUMIF($D$2:$EE$2,CG$2-1,$D6:$EE6)/12)*(1+XLOOKUP(CG$2,Assumptions!$C$95:$M$95,Assumptions!$C$98:$M$98)))</f>
        <v>3775.593362</v>
      </c>
      <c r="CH6" s="50">
        <f t="array" ref="CH6">IF(CH$2=1,Assumptions!$H7/12,(SUMIF($D$2:$EE$2,CH$2-1,$D6:$EE6)/12)*(1+XLOOKUP(CH$2,Assumptions!$C$95:$M$95,Assumptions!$C$98:$M$98)))</f>
        <v>3775.593362</v>
      </c>
      <c r="CI6" s="50">
        <f t="array" ref="CI6">IF(CI$2=1,Assumptions!$H7/12,(SUMIF($D$2:$EE$2,CI$2-1,$D6:$EE6)/12)*(1+XLOOKUP(CI$2,Assumptions!$C$95:$M$95,Assumptions!$C$98:$M$98)))</f>
        <v>3775.593362</v>
      </c>
      <c r="CJ6" s="50">
        <f t="array" ref="CJ6">IF(CJ$2=1,Assumptions!$H7/12,(SUMIF($D$2:$EE$2,CJ$2-1,$D6:$EE6)/12)*(1+XLOOKUP(CJ$2,Assumptions!$C$95:$M$95,Assumptions!$C$98:$M$98)))</f>
        <v>3888.861162</v>
      </c>
      <c r="CK6" s="50">
        <f t="array" ref="CK6">IF(CK$2=1,Assumptions!$H7/12,(SUMIF($D$2:$EE$2,CK$2-1,$D6:$EE6)/12)*(1+XLOOKUP(CK$2,Assumptions!$C$95:$M$95,Assumptions!$C$98:$M$98)))</f>
        <v>3888.861162</v>
      </c>
      <c r="CL6" s="50">
        <f t="array" ref="CL6">IF(CL$2=1,Assumptions!$H7/12,(SUMIF($D$2:$EE$2,CL$2-1,$D6:$EE6)/12)*(1+XLOOKUP(CL$2,Assumptions!$C$95:$M$95,Assumptions!$C$98:$M$98)))</f>
        <v>3888.861162</v>
      </c>
      <c r="CM6" s="50">
        <f t="array" ref="CM6">IF(CM$2=1,Assumptions!$H7/12,(SUMIF($D$2:$EE$2,CM$2-1,$D6:$EE6)/12)*(1+XLOOKUP(CM$2,Assumptions!$C$95:$M$95,Assumptions!$C$98:$M$98)))</f>
        <v>3888.861162</v>
      </c>
      <c r="CN6" s="50">
        <f t="array" ref="CN6">IF(CN$2=1,Assumptions!$H7/12,(SUMIF($D$2:$EE$2,CN$2-1,$D6:$EE6)/12)*(1+XLOOKUP(CN$2,Assumptions!$C$95:$M$95,Assumptions!$C$98:$M$98)))</f>
        <v>3888.861162</v>
      </c>
      <c r="CO6" s="50">
        <f t="array" ref="CO6">IF(CO$2=1,Assumptions!$H7/12,(SUMIF($D$2:$EE$2,CO$2-1,$D6:$EE6)/12)*(1+XLOOKUP(CO$2,Assumptions!$C$95:$M$95,Assumptions!$C$98:$M$98)))</f>
        <v>3888.861162</v>
      </c>
      <c r="CP6" s="50">
        <f t="array" ref="CP6">IF(CP$2=1,Assumptions!$H7/12,(SUMIF($D$2:$EE$2,CP$2-1,$D6:$EE6)/12)*(1+XLOOKUP(CP$2,Assumptions!$C$95:$M$95,Assumptions!$C$98:$M$98)))</f>
        <v>3888.861162</v>
      </c>
      <c r="CQ6" s="50">
        <f t="array" ref="CQ6">IF(CQ$2=1,Assumptions!$H7/12,(SUMIF($D$2:$EE$2,CQ$2-1,$D6:$EE6)/12)*(1+XLOOKUP(CQ$2,Assumptions!$C$95:$M$95,Assumptions!$C$98:$M$98)))</f>
        <v>3888.861162</v>
      </c>
      <c r="CR6" s="50">
        <f t="array" ref="CR6">IF(CR$2=1,Assumptions!$H7/12,(SUMIF($D$2:$EE$2,CR$2-1,$D6:$EE6)/12)*(1+XLOOKUP(CR$2,Assumptions!$C$95:$M$95,Assumptions!$C$98:$M$98)))</f>
        <v>3888.861162</v>
      </c>
      <c r="CS6" s="50">
        <f t="array" ref="CS6">IF(CS$2=1,Assumptions!$H7/12,(SUMIF($D$2:$EE$2,CS$2-1,$D6:$EE6)/12)*(1+XLOOKUP(CS$2,Assumptions!$C$95:$M$95,Assumptions!$C$98:$M$98)))</f>
        <v>3888.861162</v>
      </c>
      <c r="CT6" s="50">
        <f t="array" ref="CT6">IF(CT$2=1,Assumptions!$H7/12,(SUMIF($D$2:$EE$2,CT$2-1,$D6:$EE6)/12)*(1+XLOOKUP(CT$2,Assumptions!$C$95:$M$95,Assumptions!$C$98:$M$98)))</f>
        <v>3888.861162</v>
      </c>
      <c r="CU6" s="50">
        <f t="array" ref="CU6">IF(CU$2=1,Assumptions!$H7/12,(SUMIF($D$2:$EE$2,CU$2-1,$D6:$EE6)/12)*(1+XLOOKUP(CU$2,Assumptions!$C$95:$M$95,Assumptions!$C$98:$M$98)))</f>
        <v>3888.861162</v>
      </c>
      <c r="CV6" s="50">
        <f t="array" ref="CV6">IF(CV$2=1,Assumptions!$H7/12,(SUMIF($D$2:$EE$2,CV$2-1,$D6:$EE6)/12)*(1+XLOOKUP(CV$2,Assumptions!$C$95:$M$95,Assumptions!$C$98:$M$98)))</f>
        <v>4005.526997</v>
      </c>
      <c r="CW6" s="50">
        <f t="array" ref="CW6">IF(CW$2=1,Assumptions!$H7/12,(SUMIF($D$2:$EE$2,CW$2-1,$D6:$EE6)/12)*(1+XLOOKUP(CW$2,Assumptions!$C$95:$M$95,Assumptions!$C$98:$M$98)))</f>
        <v>4005.526997</v>
      </c>
      <c r="CX6" s="50">
        <f t="array" ref="CX6">IF(CX$2=1,Assumptions!$H7/12,(SUMIF($D$2:$EE$2,CX$2-1,$D6:$EE6)/12)*(1+XLOOKUP(CX$2,Assumptions!$C$95:$M$95,Assumptions!$C$98:$M$98)))</f>
        <v>4005.526997</v>
      </c>
      <c r="CY6" s="50">
        <f t="array" ref="CY6">IF(CY$2=1,Assumptions!$H7/12,(SUMIF($D$2:$EE$2,CY$2-1,$D6:$EE6)/12)*(1+XLOOKUP(CY$2,Assumptions!$C$95:$M$95,Assumptions!$C$98:$M$98)))</f>
        <v>4005.526997</v>
      </c>
      <c r="CZ6" s="50">
        <f t="array" ref="CZ6">IF(CZ$2=1,Assumptions!$H7/12,(SUMIF($D$2:$EE$2,CZ$2-1,$D6:$EE6)/12)*(1+XLOOKUP(CZ$2,Assumptions!$C$95:$M$95,Assumptions!$C$98:$M$98)))</f>
        <v>4005.526997</v>
      </c>
      <c r="DA6" s="50">
        <f t="array" ref="DA6">IF(DA$2=1,Assumptions!$H7/12,(SUMIF($D$2:$EE$2,DA$2-1,$D6:$EE6)/12)*(1+XLOOKUP(DA$2,Assumptions!$C$95:$M$95,Assumptions!$C$98:$M$98)))</f>
        <v>4005.526997</v>
      </c>
      <c r="DB6" s="50">
        <f t="array" ref="DB6">IF(DB$2=1,Assumptions!$H7/12,(SUMIF($D$2:$EE$2,DB$2-1,$D6:$EE6)/12)*(1+XLOOKUP(DB$2,Assumptions!$C$95:$M$95,Assumptions!$C$98:$M$98)))</f>
        <v>4005.526997</v>
      </c>
      <c r="DC6" s="50">
        <f t="array" ref="DC6">IF(DC$2=1,Assumptions!$H7/12,(SUMIF($D$2:$EE$2,DC$2-1,$D6:$EE6)/12)*(1+XLOOKUP(DC$2,Assumptions!$C$95:$M$95,Assumptions!$C$98:$M$98)))</f>
        <v>4005.526997</v>
      </c>
      <c r="DD6" s="50">
        <f t="array" ref="DD6">IF(DD$2=1,Assumptions!$H7/12,(SUMIF($D$2:$EE$2,DD$2-1,$D6:$EE6)/12)*(1+XLOOKUP(DD$2,Assumptions!$C$95:$M$95,Assumptions!$C$98:$M$98)))</f>
        <v>4005.526997</v>
      </c>
      <c r="DE6" s="50">
        <f t="array" ref="DE6">IF(DE$2=1,Assumptions!$H7/12,(SUMIF($D$2:$EE$2,DE$2-1,$D6:$EE6)/12)*(1+XLOOKUP(DE$2,Assumptions!$C$95:$M$95,Assumptions!$C$98:$M$98)))</f>
        <v>4005.526997</v>
      </c>
      <c r="DF6" s="50">
        <f t="array" ref="DF6">IF(DF$2=1,Assumptions!$H7/12,(SUMIF($D$2:$EE$2,DF$2-1,$D6:$EE6)/12)*(1+XLOOKUP(DF$2,Assumptions!$C$95:$M$95,Assumptions!$C$98:$M$98)))</f>
        <v>4005.526997</v>
      </c>
      <c r="DG6" s="50">
        <f t="array" ref="DG6">IF(DG$2=1,Assumptions!$H7/12,(SUMIF($D$2:$EE$2,DG$2-1,$D6:$EE6)/12)*(1+XLOOKUP(DG$2,Assumptions!$C$95:$M$95,Assumptions!$C$98:$M$98)))</f>
        <v>4005.526997</v>
      </c>
      <c r="DH6" s="50">
        <f t="array" ref="DH6">IF(DH$2=1,Assumptions!$H7/12,(SUMIF($D$2:$EE$2,DH$2-1,$D6:$EE6)/12)*(1+XLOOKUP(DH$2,Assumptions!$C$95:$M$95,Assumptions!$C$98:$M$98)))</f>
        <v>4125.692807</v>
      </c>
      <c r="DI6" s="50">
        <f t="array" ref="DI6">IF(DI$2=1,Assumptions!$H7/12,(SUMIF($D$2:$EE$2,DI$2-1,$D6:$EE6)/12)*(1+XLOOKUP(DI$2,Assumptions!$C$95:$M$95,Assumptions!$C$98:$M$98)))</f>
        <v>4125.692807</v>
      </c>
      <c r="DJ6" s="50">
        <f t="array" ref="DJ6">IF(DJ$2=1,Assumptions!$H7/12,(SUMIF($D$2:$EE$2,DJ$2-1,$D6:$EE6)/12)*(1+XLOOKUP(DJ$2,Assumptions!$C$95:$M$95,Assumptions!$C$98:$M$98)))</f>
        <v>4125.692807</v>
      </c>
      <c r="DK6" s="50">
        <f t="array" ref="DK6">IF(DK$2=1,Assumptions!$H7/12,(SUMIF($D$2:$EE$2,DK$2-1,$D6:$EE6)/12)*(1+XLOOKUP(DK$2,Assumptions!$C$95:$M$95,Assumptions!$C$98:$M$98)))</f>
        <v>4125.692807</v>
      </c>
      <c r="DL6" s="50">
        <f t="array" ref="DL6">IF(DL$2=1,Assumptions!$H7/12,(SUMIF($D$2:$EE$2,DL$2-1,$D6:$EE6)/12)*(1+XLOOKUP(DL$2,Assumptions!$C$95:$M$95,Assumptions!$C$98:$M$98)))</f>
        <v>4125.692807</v>
      </c>
      <c r="DM6" s="50">
        <f t="array" ref="DM6">IF(DM$2=1,Assumptions!$H7/12,(SUMIF($D$2:$EE$2,DM$2-1,$D6:$EE6)/12)*(1+XLOOKUP(DM$2,Assumptions!$C$95:$M$95,Assumptions!$C$98:$M$98)))</f>
        <v>4125.692807</v>
      </c>
      <c r="DN6" s="50">
        <f t="array" ref="DN6">IF(DN$2=1,Assumptions!$H7/12,(SUMIF($D$2:$EE$2,DN$2-1,$D6:$EE6)/12)*(1+XLOOKUP(DN$2,Assumptions!$C$95:$M$95,Assumptions!$C$98:$M$98)))</f>
        <v>4125.692807</v>
      </c>
      <c r="DO6" s="50">
        <f t="array" ref="DO6">IF(DO$2=1,Assumptions!$H7/12,(SUMIF($D$2:$EE$2,DO$2-1,$D6:$EE6)/12)*(1+XLOOKUP(DO$2,Assumptions!$C$95:$M$95,Assumptions!$C$98:$M$98)))</f>
        <v>4125.692807</v>
      </c>
      <c r="DP6" s="50">
        <f t="array" ref="DP6">IF(DP$2=1,Assumptions!$H7/12,(SUMIF($D$2:$EE$2,DP$2-1,$D6:$EE6)/12)*(1+XLOOKUP(DP$2,Assumptions!$C$95:$M$95,Assumptions!$C$98:$M$98)))</f>
        <v>4125.692807</v>
      </c>
      <c r="DQ6" s="50">
        <f t="array" ref="DQ6">IF(DQ$2=1,Assumptions!$H7/12,(SUMIF($D$2:$EE$2,DQ$2-1,$D6:$EE6)/12)*(1+XLOOKUP(DQ$2,Assumptions!$C$95:$M$95,Assumptions!$C$98:$M$98)))</f>
        <v>4125.692807</v>
      </c>
      <c r="DR6" s="50">
        <f t="array" ref="DR6">IF(DR$2=1,Assumptions!$H7/12,(SUMIF($D$2:$EE$2,DR$2-1,$D6:$EE6)/12)*(1+XLOOKUP(DR$2,Assumptions!$C$95:$M$95,Assumptions!$C$98:$M$98)))</f>
        <v>4125.692807</v>
      </c>
      <c r="DS6" s="50">
        <f t="array" ref="DS6">IF(DS$2=1,Assumptions!$H7/12,(SUMIF($D$2:$EE$2,DS$2-1,$D6:$EE6)/12)*(1+XLOOKUP(DS$2,Assumptions!$C$95:$M$95,Assumptions!$C$98:$M$98)))</f>
        <v>4125.692807</v>
      </c>
      <c r="DT6" s="50">
        <f t="array" ref="DT6">IF(DT$2=1,Assumptions!$H7/12,(SUMIF($D$2:$EE$2,DT$2-1,$D6:$EE6)/12)*(1+XLOOKUP(DT$2,Assumptions!$C$95:$M$95,Assumptions!$C$98:$M$98)))</f>
        <v>4249.463591</v>
      </c>
      <c r="DU6" s="50">
        <f t="array" ref="DU6">IF(DU$2=1,Assumptions!$H7/12,(SUMIF($D$2:$EE$2,DU$2-1,$D6:$EE6)/12)*(1+XLOOKUP(DU$2,Assumptions!$C$95:$M$95,Assumptions!$C$98:$M$98)))</f>
        <v>4249.463591</v>
      </c>
      <c r="DV6" s="50">
        <f t="array" ref="DV6">IF(DV$2=1,Assumptions!$H7/12,(SUMIF($D$2:$EE$2,DV$2-1,$D6:$EE6)/12)*(1+XLOOKUP(DV$2,Assumptions!$C$95:$M$95,Assumptions!$C$98:$M$98)))</f>
        <v>4249.463591</v>
      </c>
      <c r="DW6" s="50">
        <f t="array" ref="DW6">IF(DW$2=1,Assumptions!$H7/12,(SUMIF($D$2:$EE$2,DW$2-1,$D6:$EE6)/12)*(1+XLOOKUP(DW$2,Assumptions!$C$95:$M$95,Assumptions!$C$98:$M$98)))</f>
        <v>4249.463591</v>
      </c>
      <c r="DX6" s="50">
        <f t="array" ref="DX6">IF(DX$2=1,Assumptions!$H7/12,(SUMIF($D$2:$EE$2,DX$2-1,$D6:$EE6)/12)*(1+XLOOKUP(DX$2,Assumptions!$C$95:$M$95,Assumptions!$C$98:$M$98)))</f>
        <v>4249.463591</v>
      </c>
      <c r="DY6" s="50">
        <f t="array" ref="DY6">IF(DY$2=1,Assumptions!$H7/12,(SUMIF($D$2:$EE$2,DY$2-1,$D6:$EE6)/12)*(1+XLOOKUP(DY$2,Assumptions!$C$95:$M$95,Assumptions!$C$98:$M$98)))</f>
        <v>4249.463591</v>
      </c>
      <c r="DZ6" s="50">
        <f t="array" ref="DZ6">IF(DZ$2=1,Assumptions!$H7/12,(SUMIF($D$2:$EE$2,DZ$2-1,$D6:$EE6)/12)*(1+XLOOKUP(DZ$2,Assumptions!$C$95:$M$95,Assumptions!$C$98:$M$98)))</f>
        <v>4249.463591</v>
      </c>
      <c r="EA6" s="50">
        <f t="array" ref="EA6">IF(EA$2=1,Assumptions!$H7/12,(SUMIF($D$2:$EE$2,EA$2-1,$D6:$EE6)/12)*(1+XLOOKUP(EA$2,Assumptions!$C$95:$M$95,Assumptions!$C$98:$M$98)))</f>
        <v>4249.463591</v>
      </c>
      <c r="EB6" s="50">
        <f t="array" ref="EB6">IF(EB$2=1,Assumptions!$H7/12,(SUMIF($D$2:$EE$2,EB$2-1,$D6:$EE6)/12)*(1+XLOOKUP(EB$2,Assumptions!$C$95:$M$95,Assumptions!$C$98:$M$98)))</f>
        <v>4249.463591</v>
      </c>
      <c r="EC6" s="50">
        <f t="array" ref="EC6">IF(EC$2=1,Assumptions!$H7/12,(SUMIF($D$2:$EE$2,EC$2-1,$D6:$EE6)/12)*(1+XLOOKUP(EC$2,Assumptions!$C$95:$M$95,Assumptions!$C$98:$M$98)))</f>
        <v>4249.463591</v>
      </c>
      <c r="ED6" s="50">
        <f t="array" ref="ED6">IF(ED$2=1,Assumptions!$H7/12,(SUMIF($D$2:$EE$2,ED$2-1,$D6:$EE6)/12)*(1+XLOOKUP(ED$2,Assumptions!$C$95:$M$95,Assumptions!$C$98:$M$98)))</f>
        <v>4249.463591</v>
      </c>
      <c r="EE6" s="50">
        <f t="array" ref="EE6">IF(EE$2=1,Assumptions!$H7/12,(SUMIF($D$2:$EE$2,EE$2-1,$D6:$EE6)/12)*(1+XLOOKUP(EE$2,Assumptions!$C$95:$M$95,Assumptions!$C$98:$M$98)))</f>
        <v>4249.463591</v>
      </c>
    </row>
    <row r="7" ht="15.75" customHeight="1">
      <c r="A7" s="1"/>
      <c r="B7" s="1"/>
      <c r="C7" s="1" t="str">
        <f>Assumptions!B8</f>
        <v>3BR A (1 bath +  bonus sink)</v>
      </c>
      <c r="D7" s="50">
        <f t="array" ref="D7">IF(D$2=1,Assumptions!$H8/12,(SUMIF($D$2:$EE$2,D$2-1,$D7:$EE7)/12)*(1+XLOOKUP(D$2,Assumptions!$C$95:$M$95,Assumptions!$C$98:$M$98)))</f>
        <v>12514.5</v>
      </c>
      <c r="E7" s="50">
        <f t="array" ref="E7">IF(E$2=1,Assumptions!$H8/12,(SUMIF($D$2:$EE$2,E$2-1,$D7:$EE7)/12)*(1+XLOOKUP(E$2,Assumptions!$C$95:$M$95,Assumptions!$C$98:$M$98)))</f>
        <v>12514.5</v>
      </c>
      <c r="F7" s="50">
        <f t="array" ref="F7">IF(F$2=1,Assumptions!$H8/12,(SUMIF($D$2:$EE$2,F$2-1,$D7:$EE7)/12)*(1+XLOOKUP(F$2,Assumptions!$C$95:$M$95,Assumptions!$C$98:$M$98)))</f>
        <v>12514.5</v>
      </c>
      <c r="G7" s="50">
        <f t="array" ref="G7">IF(G$2=1,Assumptions!$H8/12,(SUMIF($D$2:$EE$2,G$2-1,$D7:$EE7)/12)*(1+XLOOKUP(G$2,Assumptions!$C$95:$M$95,Assumptions!$C$98:$M$98)))</f>
        <v>12514.5</v>
      </c>
      <c r="H7" s="50">
        <f t="array" ref="H7">IF(H$2=1,Assumptions!$H8/12,(SUMIF($D$2:$EE$2,H$2-1,$D7:$EE7)/12)*(1+XLOOKUP(H$2,Assumptions!$C$95:$M$95,Assumptions!$C$98:$M$98)))</f>
        <v>12514.5</v>
      </c>
      <c r="I7" s="50">
        <f t="array" ref="I7">IF(I$2=1,Assumptions!$H8/12,(SUMIF($D$2:$EE$2,I$2-1,$D7:$EE7)/12)*(1+XLOOKUP(I$2,Assumptions!$C$95:$M$95,Assumptions!$C$98:$M$98)))</f>
        <v>12514.5</v>
      </c>
      <c r="J7" s="50">
        <f t="array" ref="J7">IF(J$2=1,Assumptions!$H8/12,(SUMIF($D$2:$EE$2,J$2-1,$D7:$EE7)/12)*(1+XLOOKUP(J$2,Assumptions!$C$95:$M$95,Assumptions!$C$98:$M$98)))</f>
        <v>12514.5</v>
      </c>
      <c r="K7" s="50">
        <f t="array" ref="K7">IF(K$2=1,Assumptions!$H8/12,(SUMIF($D$2:$EE$2,K$2-1,$D7:$EE7)/12)*(1+XLOOKUP(K$2,Assumptions!$C$95:$M$95,Assumptions!$C$98:$M$98)))</f>
        <v>12514.5</v>
      </c>
      <c r="L7" s="50">
        <f t="array" ref="L7">IF(L$2=1,Assumptions!$H8/12,(SUMIF($D$2:$EE$2,L$2-1,$D7:$EE7)/12)*(1+XLOOKUP(L$2,Assumptions!$C$95:$M$95,Assumptions!$C$98:$M$98)))</f>
        <v>12514.5</v>
      </c>
      <c r="M7" s="50">
        <f t="array" ref="M7">IF(M$2=1,Assumptions!$H8/12,(SUMIF($D$2:$EE$2,M$2-1,$D7:$EE7)/12)*(1+XLOOKUP(M$2,Assumptions!$C$95:$M$95,Assumptions!$C$98:$M$98)))</f>
        <v>12514.5</v>
      </c>
      <c r="N7" s="50">
        <f t="array" ref="N7">IF(N$2=1,Assumptions!$H8/12,(SUMIF($D$2:$EE$2,N$2-1,$D7:$EE7)/12)*(1+XLOOKUP(N$2,Assumptions!$C$95:$M$95,Assumptions!$C$98:$M$98)))</f>
        <v>12514.5</v>
      </c>
      <c r="O7" s="50">
        <f t="array" ref="O7">IF(O$2=1,Assumptions!$H8/12,(SUMIF($D$2:$EE$2,O$2-1,$D7:$EE7)/12)*(1+XLOOKUP(O$2,Assumptions!$C$95:$M$95,Assumptions!$C$98:$M$98)))</f>
        <v>12514.5</v>
      </c>
      <c r="P7" s="50">
        <f t="array" ref="P7">IF(P$2=1,Assumptions!$H8/12,(SUMIF($D$2:$EE$2,P$2-1,$D7:$EE7)/12)*(1+XLOOKUP(P$2,Assumptions!$C$95:$M$95,Assumptions!$C$98:$M$98)))</f>
        <v>12764.79</v>
      </c>
      <c r="Q7" s="50">
        <f t="array" ref="Q7">IF(Q$2=1,Assumptions!$H8/12,(SUMIF($D$2:$EE$2,Q$2-1,$D7:$EE7)/12)*(1+XLOOKUP(Q$2,Assumptions!$C$95:$M$95,Assumptions!$C$98:$M$98)))</f>
        <v>12764.79</v>
      </c>
      <c r="R7" s="50">
        <f t="array" ref="R7">IF(R$2=1,Assumptions!$H8/12,(SUMIF($D$2:$EE$2,R$2-1,$D7:$EE7)/12)*(1+XLOOKUP(R$2,Assumptions!$C$95:$M$95,Assumptions!$C$98:$M$98)))</f>
        <v>12764.79</v>
      </c>
      <c r="S7" s="50">
        <f t="array" ref="S7">IF(S$2=1,Assumptions!$H8/12,(SUMIF($D$2:$EE$2,S$2-1,$D7:$EE7)/12)*(1+XLOOKUP(S$2,Assumptions!$C$95:$M$95,Assumptions!$C$98:$M$98)))</f>
        <v>12764.79</v>
      </c>
      <c r="T7" s="50">
        <f t="array" ref="T7">IF(T$2=1,Assumptions!$H8/12,(SUMIF($D$2:$EE$2,T$2-1,$D7:$EE7)/12)*(1+XLOOKUP(T$2,Assumptions!$C$95:$M$95,Assumptions!$C$98:$M$98)))</f>
        <v>12764.79</v>
      </c>
      <c r="U7" s="50">
        <f t="array" ref="U7">IF(U$2=1,Assumptions!$H8/12,(SUMIF($D$2:$EE$2,U$2-1,$D7:$EE7)/12)*(1+XLOOKUP(U$2,Assumptions!$C$95:$M$95,Assumptions!$C$98:$M$98)))</f>
        <v>12764.79</v>
      </c>
      <c r="V7" s="50">
        <f t="array" ref="V7">IF(V$2=1,Assumptions!$H8/12,(SUMIF($D$2:$EE$2,V$2-1,$D7:$EE7)/12)*(1+XLOOKUP(V$2,Assumptions!$C$95:$M$95,Assumptions!$C$98:$M$98)))</f>
        <v>12764.79</v>
      </c>
      <c r="W7" s="50">
        <f t="array" ref="W7">IF(W$2=1,Assumptions!$H8/12,(SUMIF($D$2:$EE$2,W$2-1,$D7:$EE7)/12)*(1+XLOOKUP(W$2,Assumptions!$C$95:$M$95,Assumptions!$C$98:$M$98)))</f>
        <v>12764.79</v>
      </c>
      <c r="X7" s="50">
        <f t="array" ref="X7">IF(X$2=1,Assumptions!$H8/12,(SUMIF($D$2:$EE$2,X$2-1,$D7:$EE7)/12)*(1+XLOOKUP(X$2,Assumptions!$C$95:$M$95,Assumptions!$C$98:$M$98)))</f>
        <v>12764.79</v>
      </c>
      <c r="Y7" s="50">
        <f t="array" ref="Y7">IF(Y$2=1,Assumptions!$H8/12,(SUMIF($D$2:$EE$2,Y$2-1,$D7:$EE7)/12)*(1+XLOOKUP(Y$2,Assumptions!$C$95:$M$95,Assumptions!$C$98:$M$98)))</f>
        <v>12764.79</v>
      </c>
      <c r="Z7" s="50">
        <f t="array" ref="Z7">IF(Z$2=1,Assumptions!$H8/12,(SUMIF($D$2:$EE$2,Z$2-1,$D7:$EE7)/12)*(1+XLOOKUP(Z$2,Assumptions!$C$95:$M$95,Assumptions!$C$98:$M$98)))</f>
        <v>12764.79</v>
      </c>
      <c r="AA7" s="50">
        <f t="array" ref="AA7">IF(AA$2=1,Assumptions!$H8/12,(SUMIF($D$2:$EE$2,AA$2-1,$D7:$EE7)/12)*(1+XLOOKUP(AA$2,Assumptions!$C$95:$M$95,Assumptions!$C$98:$M$98)))</f>
        <v>12764.79</v>
      </c>
      <c r="AB7" s="50">
        <f t="array" ref="AB7">IF(AB$2=1,Assumptions!$H8/12,(SUMIF($D$2:$EE$2,AB$2-1,$D7:$EE7)/12)*(1+XLOOKUP(AB$2,Assumptions!$C$95:$M$95,Assumptions!$C$98:$M$98)))</f>
        <v>13147.7337</v>
      </c>
      <c r="AC7" s="50">
        <f t="array" ref="AC7">IF(AC$2=1,Assumptions!$H8/12,(SUMIF($D$2:$EE$2,AC$2-1,$D7:$EE7)/12)*(1+XLOOKUP(AC$2,Assumptions!$C$95:$M$95,Assumptions!$C$98:$M$98)))</f>
        <v>13147.7337</v>
      </c>
      <c r="AD7" s="50">
        <f t="array" ref="AD7">IF(AD$2=1,Assumptions!$H8/12,(SUMIF($D$2:$EE$2,AD$2-1,$D7:$EE7)/12)*(1+XLOOKUP(AD$2,Assumptions!$C$95:$M$95,Assumptions!$C$98:$M$98)))</f>
        <v>13147.7337</v>
      </c>
      <c r="AE7" s="50">
        <f t="array" ref="AE7">IF(AE$2=1,Assumptions!$H8/12,(SUMIF($D$2:$EE$2,AE$2-1,$D7:$EE7)/12)*(1+XLOOKUP(AE$2,Assumptions!$C$95:$M$95,Assumptions!$C$98:$M$98)))</f>
        <v>13147.7337</v>
      </c>
      <c r="AF7" s="50">
        <f t="array" ref="AF7">IF(AF$2=1,Assumptions!$H8/12,(SUMIF($D$2:$EE$2,AF$2-1,$D7:$EE7)/12)*(1+XLOOKUP(AF$2,Assumptions!$C$95:$M$95,Assumptions!$C$98:$M$98)))</f>
        <v>13147.7337</v>
      </c>
      <c r="AG7" s="50">
        <f t="array" ref="AG7">IF(AG$2=1,Assumptions!$H8/12,(SUMIF($D$2:$EE$2,AG$2-1,$D7:$EE7)/12)*(1+XLOOKUP(AG$2,Assumptions!$C$95:$M$95,Assumptions!$C$98:$M$98)))</f>
        <v>13147.7337</v>
      </c>
      <c r="AH7" s="50">
        <f t="array" ref="AH7">IF(AH$2=1,Assumptions!$H8/12,(SUMIF($D$2:$EE$2,AH$2-1,$D7:$EE7)/12)*(1+XLOOKUP(AH$2,Assumptions!$C$95:$M$95,Assumptions!$C$98:$M$98)))</f>
        <v>13147.7337</v>
      </c>
      <c r="AI7" s="50">
        <f t="array" ref="AI7">IF(AI$2=1,Assumptions!$H8/12,(SUMIF($D$2:$EE$2,AI$2-1,$D7:$EE7)/12)*(1+XLOOKUP(AI$2,Assumptions!$C$95:$M$95,Assumptions!$C$98:$M$98)))</f>
        <v>13147.7337</v>
      </c>
      <c r="AJ7" s="50">
        <f t="array" ref="AJ7">IF(AJ$2=1,Assumptions!$H8/12,(SUMIF($D$2:$EE$2,AJ$2-1,$D7:$EE7)/12)*(1+XLOOKUP(AJ$2,Assumptions!$C$95:$M$95,Assumptions!$C$98:$M$98)))</f>
        <v>13147.7337</v>
      </c>
      <c r="AK7" s="50">
        <f t="array" ref="AK7">IF(AK$2=1,Assumptions!$H8/12,(SUMIF($D$2:$EE$2,AK$2-1,$D7:$EE7)/12)*(1+XLOOKUP(AK$2,Assumptions!$C$95:$M$95,Assumptions!$C$98:$M$98)))</f>
        <v>13147.7337</v>
      </c>
      <c r="AL7" s="50">
        <f t="array" ref="AL7">IF(AL$2=1,Assumptions!$H8/12,(SUMIF($D$2:$EE$2,AL$2-1,$D7:$EE7)/12)*(1+XLOOKUP(AL$2,Assumptions!$C$95:$M$95,Assumptions!$C$98:$M$98)))</f>
        <v>13147.7337</v>
      </c>
      <c r="AM7" s="50">
        <f t="array" ref="AM7">IF(AM$2=1,Assumptions!$H8/12,(SUMIF($D$2:$EE$2,AM$2-1,$D7:$EE7)/12)*(1+XLOOKUP(AM$2,Assumptions!$C$95:$M$95,Assumptions!$C$98:$M$98)))</f>
        <v>13147.7337</v>
      </c>
      <c r="AN7" s="50">
        <f t="array" ref="AN7">IF(AN$2=1,Assumptions!$H8/12,(SUMIF($D$2:$EE$2,AN$2-1,$D7:$EE7)/12)*(1+XLOOKUP(AN$2,Assumptions!$C$95:$M$95,Assumptions!$C$98:$M$98)))</f>
        <v>13542.16571</v>
      </c>
      <c r="AO7" s="50">
        <f t="array" ref="AO7">IF(AO$2=1,Assumptions!$H8/12,(SUMIF($D$2:$EE$2,AO$2-1,$D7:$EE7)/12)*(1+XLOOKUP(AO$2,Assumptions!$C$95:$M$95,Assumptions!$C$98:$M$98)))</f>
        <v>13542.16571</v>
      </c>
      <c r="AP7" s="50">
        <f t="array" ref="AP7">IF(AP$2=1,Assumptions!$H8/12,(SUMIF($D$2:$EE$2,AP$2-1,$D7:$EE7)/12)*(1+XLOOKUP(AP$2,Assumptions!$C$95:$M$95,Assumptions!$C$98:$M$98)))</f>
        <v>13542.16571</v>
      </c>
      <c r="AQ7" s="50">
        <f t="array" ref="AQ7">IF(AQ$2=1,Assumptions!$H8/12,(SUMIF($D$2:$EE$2,AQ$2-1,$D7:$EE7)/12)*(1+XLOOKUP(AQ$2,Assumptions!$C$95:$M$95,Assumptions!$C$98:$M$98)))</f>
        <v>13542.16571</v>
      </c>
      <c r="AR7" s="50">
        <f t="array" ref="AR7">IF(AR$2=1,Assumptions!$H8/12,(SUMIF($D$2:$EE$2,AR$2-1,$D7:$EE7)/12)*(1+XLOOKUP(AR$2,Assumptions!$C$95:$M$95,Assumptions!$C$98:$M$98)))</f>
        <v>13542.16571</v>
      </c>
      <c r="AS7" s="50">
        <f t="array" ref="AS7">IF(AS$2=1,Assumptions!$H8/12,(SUMIF($D$2:$EE$2,AS$2-1,$D7:$EE7)/12)*(1+XLOOKUP(AS$2,Assumptions!$C$95:$M$95,Assumptions!$C$98:$M$98)))</f>
        <v>13542.16571</v>
      </c>
      <c r="AT7" s="50">
        <f t="array" ref="AT7">IF(AT$2=1,Assumptions!$H8/12,(SUMIF($D$2:$EE$2,AT$2-1,$D7:$EE7)/12)*(1+XLOOKUP(AT$2,Assumptions!$C$95:$M$95,Assumptions!$C$98:$M$98)))</f>
        <v>13542.16571</v>
      </c>
      <c r="AU7" s="50">
        <f t="array" ref="AU7">IF(AU$2=1,Assumptions!$H8/12,(SUMIF($D$2:$EE$2,AU$2-1,$D7:$EE7)/12)*(1+XLOOKUP(AU$2,Assumptions!$C$95:$M$95,Assumptions!$C$98:$M$98)))</f>
        <v>13542.16571</v>
      </c>
      <c r="AV7" s="50">
        <f t="array" ref="AV7">IF(AV$2=1,Assumptions!$H8/12,(SUMIF($D$2:$EE$2,AV$2-1,$D7:$EE7)/12)*(1+XLOOKUP(AV$2,Assumptions!$C$95:$M$95,Assumptions!$C$98:$M$98)))</f>
        <v>13542.16571</v>
      </c>
      <c r="AW7" s="50">
        <f t="array" ref="AW7">IF(AW$2=1,Assumptions!$H8/12,(SUMIF($D$2:$EE$2,AW$2-1,$D7:$EE7)/12)*(1+XLOOKUP(AW$2,Assumptions!$C$95:$M$95,Assumptions!$C$98:$M$98)))</f>
        <v>13542.16571</v>
      </c>
      <c r="AX7" s="50">
        <f t="array" ref="AX7">IF(AX$2=1,Assumptions!$H8/12,(SUMIF($D$2:$EE$2,AX$2-1,$D7:$EE7)/12)*(1+XLOOKUP(AX$2,Assumptions!$C$95:$M$95,Assumptions!$C$98:$M$98)))</f>
        <v>13542.16571</v>
      </c>
      <c r="AY7" s="50">
        <f t="array" ref="AY7">IF(AY$2=1,Assumptions!$H8/12,(SUMIF($D$2:$EE$2,AY$2-1,$D7:$EE7)/12)*(1+XLOOKUP(AY$2,Assumptions!$C$95:$M$95,Assumptions!$C$98:$M$98)))</f>
        <v>13542.16571</v>
      </c>
      <c r="AZ7" s="50">
        <f t="array" ref="AZ7">IF(AZ$2=1,Assumptions!$H8/12,(SUMIF($D$2:$EE$2,AZ$2-1,$D7:$EE7)/12)*(1+XLOOKUP(AZ$2,Assumptions!$C$95:$M$95,Assumptions!$C$98:$M$98)))</f>
        <v>13948.43068</v>
      </c>
      <c r="BA7" s="50">
        <f t="array" ref="BA7">IF(BA$2=1,Assumptions!$H8/12,(SUMIF($D$2:$EE$2,BA$2-1,$D7:$EE7)/12)*(1+XLOOKUP(BA$2,Assumptions!$C$95:$M$95,Assumptions!$C$98:$M$98)))</f>
        <v>13948.43068</v>
      </c>
      <c r="BB7" s="50">
        <f t="array" ref="BB7">IF(BB$2=1,Assumptions!$H8/12,(SUMIF($D$2:$EE$2,BB$2-1,$D7:$EE7)/12)*(1+XLOOKUP(BB$2,Assumptions!$C$95:$M$95,Assumptions!$C$98:$M$98)))</f>
        <v>13948.43068</v>
      </c>
      <c r="BC7" s="50">
        <f t="array" ref="BC7">IF(BC$2=1,Assumptions!$H8/12,(SUMIF($D$2:$EE$2,BC$2-1,$D7:$EE7)/12)*(1+XLOOKUP(BC$2,Assumptions!$C$95:$M$95,Assumptions!$C$98:$M$98)))</f>
        <v>13948.43068</v>
      </c>
      <c r="BD7" s="50">
        <f t="array" ref="BD7">IF(BD$2=1,Assumptions!$H8/12,(SUMIF($D$2:$EE$2,BD$2-1,$D7:$EE7)/12)*(1+XLOOKUP(BD$2,Assumptions!$C$95:$M$95,Assumptions!$C$98:$M$98)))</f>
        <v>13948.43068</v>
      </c>
      <c r="BE7" s="50">
        <f t="array" ref="BE7">IF(BE$2=1,Assumptions!$H8/12,(SUMIF($D$2:$EE$2,BE$2-1,$D7:$EE7)/12)*(1+XLOOKUP(BE$2,Assumptions!$C$95:$M$95,Assumptions!$C$98:$M$98)))</f>
        <v>13948.43068</v>
      </c>
      <c r="BF7" s="50">
        <f t="array" ref="BF7">IF(BF$2=1,Assumptions!$H8/12,(SUMIF($D$2:$EE$2,BF$2-1,$D7:$EE7)/12)*(1+XLOOKUP(BF$2,Assumptions!$C$95:$M$95,Assumptions!$C$98:$M$98)))</f>
        <v>13948.43068</v>
      </c>
      <c r="BG7" s="50">
        <f t="array" ref="BG7">IF(BG$2=1,Assumptions!$H8/12,(SUMIF($D$2:$EE$2,BG$2-1,$D7:$EE7)/12)*(1+XLOOKUP(BG$2,Assumptions!$C$95:$M$95,Assumptions!$C$98:$M$98)))</f>
        <v>13948.43068</v>
      </c>
      <c r="BH7" s="50">
        <f t="array" ref="BH7">IF(BH$2=1,Assumptions!$H8/12,(SUMIF($D$2:$EE$2,BH$2-1,$D7:$EE7)/12)*(1+XLOOKUP(BH$2,Assumptions!$C$95:$M$95,Assumptions!$C$98:$M$98)))</f>
        <v>13948.43068</v>
      </c>
      <c r="BI7" s="50">
        <f t="array" ref="BI7">IF(BI$2=1,Assumptions!$H8/12,(SUMIF($D$2:$EE$2,BI$2-1,$D7:$EE7)/12)*(1+XLOOKUP(BI$2,Assumptions!$C$95:$M$95,Assumptions!$C$98:$M$98)))</f>
        <v>13948.43068</v>
      </c>
      <c r="BJ7" s="50">
        <f t="array" ref="BJ7">IF(BJ$2=1,Assumptions!$H8/12,(SUMIF($D$2:$EE$2,BJ$2-1,$D7:$EE7)/12)*(1+XLOOKUP(BJ$2,Assumptions!$C$95:$M$95,Assumptions!$C$98:$M$98)))</f>
        <v>13948.43068</v>
      </c>
      <c r="BK7" s="50">
        <f t="array" ref="BK7">IF(BK$2=1,Assumptions!$H8/12,(SUMIF($D$2:$EE$2,BK$2-1,$D7:$EE7)/12)*(1+XLOOKUP(BK$2,Assumptions!$C$95:$M$95,Assumptions!$C$98:$M$98)))</f>
        <v>13948.43068</v>
      </c>
      <c r="BL7" s="50">
        <f t="array" ref="BL7">IF(BL$2=1,Assumptions!$H8/12,(SUMIF($D$2:$EE$2,BL$2-1,$D7:$EE7)/12)*(1+XLOOKUP(BL$2,Assumptions!$C$95:$M$95,Assumptions!$C$98:$M$98)))</f>
        <v>14366.8836</v>
      </c>
      <c r="BM7" s="50">
        <f t="array" ref="BM7">IF(BM$2=1,Assumptions!$H8/12,(SUMIF($D$2:$EE$2,BM$2-1,$D7:$EE7)/12)*(1+XLOOKUP(BM$2,Assumptions!$C$95:$M$95,Assumptions!$C$98:$M$98)))</f>
        <v>14366.8836</v>
      </c>
      <c r="BN7" s="50">
        <f t="array" ref="BN7">IF(BN$2=1,Assumptions!$H8/12,(SUMIF($D$2:$EE$2,BN$2-1,$D7:$EE7)/12)*(1+XLOOKUP(BN$2,Assumptions!$C$95:$M$95,Assumptions!$C$98:$M$98)))</f>
        <v>14366.8836</v>
      </c>
      <c r="BO7" s="50">
        <f t="array" ref="BO7">IF(BO$2=1,Assumptions!$H8/12,(SUMIF($D$2:$EE$2,BO$2-1,$D7:$EE7)/12)*(1+XLOOKUP(BO$2,Assumptions!$C$95:$M$95,Assumptions!$C$98:$M$98)))</f>
        <v>14366.8836</v>
      </c>
      <c r="BP7" s="50">
        <f t="array" ref="BP7">IF(BP$2=1,Assumptions!$H8/12,(SUMIF($D$2:$EE$2,BP$2-1,$D7:$EE7)/12)*(1+XLOOKUP(BP$2,Assumptions!$C$95:$M$95,Assumptions!$C$98:$M$98)))</f>
        <v>14366.8836</v>
      </c>
      <c r="BQ7" s="50">
        <f t="array" ref="BQ7">IF(BQ$2=1,Assumptions!$H8/12,(SUMIF($D$2:$EE$2,BQ$2-1,$D7:$EE7)/12)*(1+XLOOKUP(BQ$2,Assumptions!$C$95:$M$95,Assumptions!$C$98:$M$98)))</f>
        <v>14366.8836</v>
      </c>
      <c r="BR7" s="50">
        <f t="array" ref="BR7">IF(BR$2=1,Assumptions!$H8/12,(SUMIF($D$2:$EE$2,BR$2-1,$D7:$EE7)/12)*(1+XLOOKUP(BR$2,Assumptions!$C$95:$M$95,Assumptions!$C$98:$M$98)))</f>
        <v>14366.8836</v>
      </c>
      <c r="BS7" s="50">
        <f t="array" ref="BS7">IF(BS$2=1,Assumptions!$H8/12,(SUMIF($D$2:$EE$2,BS$2-1,$D7:$EE7)/12)*(1+XLOOKUP(BS$2,Assumptions!$C$95:$M$95,Assumptions!$C$98:$M$98)))</f>
        <v>14366.8836</v>
      </c>
      <c r="BT7" s="50">
        <f t="array" ref="BT7">IF(BT$2=1,Assumptions!$H8/12,(SUMIF($D$2:$EE$2,BT$2-1,$D7:$EE7)/12)*(1+XLOOKUP(BT$2,Assumptions!$C$95:$M$95,Assumptions!$C$98:$M$98)))</f>
        <v>14366.8836</v>
      </c>
      <c r="BU7" s="50">
        <f t="array" ref="BU7">IF(BU$2=1,Assumptions!$H8/12,(SUMIF($D$2:$EE$2,BU$2-1,$D7:$EE7)/12)*(1+XLOOKUP(BU$2,Assumptions!$C$95:$M$95,Assumptions!$C$98:$M$98)))</f>
        <v>14366.8836</v>
      </c>
      <c r="BV7" s="50">
        <f t="array" ref="BV7">IF(BV$2=1,Assumptions!$H8/12,(SUMIF($D$2:$EE$2,BV$2-1,$D7:$EE7)/12)*(1+XLOOKUP(BV$2,Assumptions!$C$95:$M$95,Assumptions!$C$98:$M$98)))</f>
        <v>14366.8836</v>
      </c>
      <c r="BW7" s="50">
        <f t="array" ref="BW7">IF(BW$2=1,Assumptions!$H8/12,(SUMIF($D$2:$EE$2,BW$2-1,$D7:$EE7)/12)*(1+XLOOKUP(BW$2,Assumptions!$C$95:$M$95,Assumptions!$C$98:$M$98)))</f>
        <v>14366.8836</v>
      </c>
      <c r="BX7" s="50">
        <f t="array" ref="BX7">IF(BX$2=1,Assumptions!$H8/12,(SUMIF($D$2:$EE$2,BX$2-1,$D7:$EE7)/12)*(1+XLOOKUP(BX$2,Assumptions!$C$95:$M$95,Assumptions!$C$98:$M$98)))</f>
        <v>14797.89011</v>
      </c>
      <c r="BY7" s="50">
        <f t="array" ref="BY7">IF(BY$2=1,Assumptions!$H8/12,(SUMIF($D$2:$EE$2,BY$2-1,$D7:$EE7)/12)*(1+XLOOKUP(BY$2,Assumptions!$C$95:$M$95,Assumptions!$C$98:$M$98)))</f>
        <v>14797.89011</v>
      </c>
      <c r="BZ7" s="50">
        <f t="array" ref="BZ7">IF(BZ$2=1,Assumptions!$H8/12,(SUMIF($D$2:$EE$2,BZ$2-1,$D7:$EE7)/12)*(1+XLOOKUP(BZ$2,Assumptions!$C$95:$M$95,Assumptions!$C$98:$M$98)))</f>
        <v>14797.89011</v>
      </c>
      <c r="CA7" s="50">
        <f t="array" ref="CA7">IF(CA$2=1,Assumptions!$H8/12,(SUMIF($D$2:$EE$2,CA$2-1,$D7:$EE7)/12)*(1+XLOOKUP(CA$2,Assumptions!$C$95:$M$95,Assumptions!$C$98:$M$98)))</f>
        <v>14797.89011</v>
      </c>
      <c r="CB7" s="50">
        <f t="array" ref="CB7">IF(CB$2=1,Assumptions!$H8/12,(SUMIF($D$2:$EE$2,CB$2-1,$D7:$EE7)/12)*(1+XLOOKUP(CB$2,Assumptions!$C$95:$M$95,Assumptions!$C$98:$M$98)))</f>
        <v>14797.89011</v>
      </c>
      <c r="CC7" s="50">
        <f t="array" ref="CC7">IF(CC$2=1,Assumptions!$H8/12,(SUMIF($D$2:$EE$2,CC$2-1,$D7:$EE7)/12)*(1+XLOOKUP(CC$2,Assumptions!$C$95:$M$95,Assumptions!$C$98:$M$98)))</f>
        <v>14797.89011</v>
      </c>
      <c r="CD7" s="50">
        <f t="array" ref="CD7">IF(CD$2=1,Assumptions!$H8/12,(SUMIF($D$2:$EE$2,CD$2-1,$D7:$EE7)/12)*(1+XLOOKUP(CD$2,Assumptions!$C$95:$M$95,Assumptions!$C$98:$M$98)))</f>
        <v>14797.89011</v>
      </c>
      <c r="CE7" s="50">
        <f t="array" ref="CE7">IF(CE$2=1,Assumptions!$H8/12,(SUMIF($D$2:$EE$2,CE$2-1,$D7:$EE7)/12)*(1+XLOOKUP(CE$2,Assumptions!$C$95:$M$95,Assumptions!$C$98:$M$98)))</f>
        <v>14797.89011</v>
      </c>
      <c r="CF7" s="50">
        <f t="array" ref="CF7">IF(CF$2=1,Assumptions!$H8/12,(SUMIF($D$2:$EE$2,CF$2-1,$D7:$EE7)/12)*(1+XLOOKUP(CF$2,Assumptions!$C$95:$M$95,Assumptions!$C$98:$M$98)))</f>
        <v>14797.89011</v>
      </c>
      <c r="CG7" s="50">
        <f t="array" ref="CG7">IF(CG$2=1,Assumptions!$H8/12,(SUMIF($D$2:$EE$2,CG$2-1,$D7:$EE7)/12)*(1+XLOOKUP(CG$2,Assumptions!$C$95:$M$95,Assumptions!$C$98:$M$98)))</f>
        <v>14797.89011</v>
      </c>
      <c r="CH7" s="50">
        <f t="array" ref="CH7">IF(CH$2=1,Assumptions!$H8/12,(SUMIF($D$2:$EE$2,CH$2-1,$D7:$EE7)/12)*(1+XLOOKUP(CH$2,Assumptions!$C$95:$M$95,Assumptions!$C$98:$M$98)))</f>
        <v>14797.89011</v>
      </c>
      <c r="CI7" s="50">
        <f t="array" ref="CI7">IF(CI$2=1,Assumptions!$H8/12,(SUMIF($D$2:$EE$2,CI$2-1,$D7:$EE7)/12)*(1+XLOOKUP(CI$2,Assumptions!$C$95:$M$95,Assumptions!$C$98:$M$98)))</f>
        <v>14797.89011</v>
      </c>
      <c r="CJ7" s="50">
        <f t="array" ref="CJ7">IF(CJ$2=1,Assumptions!$H8/12,(SUMIF($D$2:$EE$2,CJ$2-1,$D7:$EE7)/12)*(1+XLOOKUP(CJ$2,Assumptions!$C$95:$M$95,Assumptions!$C$98:$M$98)))</f>
        <v>15241.82681</v>
      </c>
      <c r="CK7" s="50">
        <f t="array" ref="CK7">IF(CK$2=1,Assumptions!$H8/12,(SUMIF($D$2:$EE$2,CK$2-1,$D7:$EE7)/12)*(1+XLOOKUP(CK$2,Assumptions!$C$95:$M$95,Assumptions!$C$98:$M$98)))</f>
        <v>15241.82681</v>
      </c>
      <c r="CL7" s="50">
        <f t="array" ref="CL7">IF(CL$2=1,Assumptions!$H8/12,(SUMIF($D$2:$EE$2,CL$2-1,$D7:$EE7)/12)*(1+XLOOKUP(CL$2,Assumptions!$C$95:$M$95,Assumptions!$C$98:$M$98)))</f>
        <v>15241.82681</v>
      </c>
      <c r="CM7" s="50">
        <f t="array" ref="CM7">IF(CM$2=1,Assumptions!$H8/12,(SUMIF($D$2:$EE$2,CM$2-1,$D7:$EE7)/12)*(1+XLOOKUP(CM$2,Assumptions!$C$95:$M$95,Assumptions!$C$98:$M$98)))</f>
        <v>15241.82681</v>
      </c>
      <c r="CN7" s="50">
        <f t="array" ref="CN7">IF(CN$2=1,Assumptions!$H8/12,(SUMIF($D$2:$EE$2,CN$2-1,$D7:$EE7)/12)*(1+XLOOKUP(CN$2,Assumptions!$C$95:$M$95,Assumptions!$C$98:$M$98)))</f>
        <v>15241.82681</v>
      </c>
      <c r="CO7" s="50">
        <f t="array" ref="CO7">IF(CO$2=1,Assumptions!$H8/12,(SUMIF($D$2:$EE$2,CO$2-1,$D7:$EE7)/12)*(1+XLOOKUP(CO$2,Assumptions!$C$95:$M$95,Assumptions!$C$98:$M$98)))</f>
        <v>15241.82681</v>
      </c>
      <c r="CP7" s="50">
        <f t="array" ref="CP7">IF(CP$2=1,Assumptions!$H8/12,(SUMIF($D$2:$EE$2,CP$2-1,$D7:$EE7)/12)*(1+XLOOKUP(CP$2,Assumptions!$C$95:$M$95,Assumptions!$C$98:$M$98)))</f>
        <v>15241.82681</v>
      </c>
      <c r="CQ7" s="50">
        <f t="array" ref="CQ7">IF(CQ$2=1,Assumptions!$H8/12,(SUMIF($D$2:$EE$2,CQ$2-1,$D7:$EE7)/12)*(1+XLOOKUP(CQ$2,Assumptions!$C$95:$M$95,Assumptions!$C$98:$M$98)))</f>
        <v>15241.82681</v>
      </c>
      <c r="CR7" s="50">
        <f t="array" ref="CR7">IF(CR$2=1,Assumptions!$H8/12,(SUMIF($D$2:$EE$2,CR$2-1,$D7:$EE7)/12)*(1+XLOOKUP(CR$2,Assumptions!$C$95:$M$95,Assumptions!$C$98:$M$98)))</f>
        <v>15241.82681</v>
      </c>
      <c r="CS7" s="50">
        <f t="array" ref="CS7">IF(CS$2=1,Assumptions!$H8/12,(SUMIF($D$2:$EE$2,CS$2-1,$D7:$EE7)/12)*(1+XLOOKUP(CS$2,Assumptions!$C$95:$M$95,Assumptions!$C$98:$M$98)))</f>
        <v>15241.82681</v>
      </c>
      <c r="CT7" s="50">
        <f t="array" ref="CT7">IF(CT$2=1,Assumptions!$H8/12,(SUMIF($D$2:$EE$2,CT$2-1,$D7:$EE7)/12)*(1+XLOOKUP(CT$2,Assumptions!$C$95:$M$95,Assumptions!$C$98:$M$98)))</f>
        <v>15241.82681</v>
      </c>
      <c r="CU7" s="50">
        <f t="array" ref="CU7">IF(CU$2=1,Assumptions!$H8/12,(SUMIF($D$2:$EE$2,CU$2-1,$D7:$EE7)/12)*(1+XLOOKUP(CU$2,Assumptions!$C$95:$M$95,Assumptions!$C$98:$M$98)))</f>
        <v>15241.82681</v>
      </c>
      <c r="CV7" s="50">
        <f t="array" ref="CV7">IF(CV$2=1,Assumptions!$H8/12,(SUMIF($D$2:$EE$2,CV$2-1,$D7:$EE7)/12)*(1+XLOOKUP(CV$2,Assumptions!$C$95:$M$95,Assumptions!$C$98:$M$98)))</f>
        <v>15699.08162</v>
      </c>
      <c r="CW7" s="50">
        <f t="array" ref="CW7">IF(CW$2=1,Assumptions!$H8/12,(SUMIF($D$2:$EE$2,CW$2-1,$D7:$EE7)/12)*(1+XLOOKUP(CW$2,Assumptions!$C$95:$M$95,Assumptions!$C$98:$M$98)))</f>
        <v>15699.08162</v>
      </c>
      <c r="CX7" s="50">
        <f t="array" ref="CX7">IF(CX$2=1,Assumptions!$H8/12,(SUMIF($D$2:$EE$2,CX$2-1,$D7:$EE7)/12)*(1+XLOOKUP(CX$2,Assumptions!$C$95:$M$95,Assumptions!$C$98:$M$98)))</f>
        <v>15699.08162</v>
      </c>
      <c r="CY7" s="50">
        <f t="array" ref="CY7">IF(CY$2=1,Assumptions!$H8/12,(SUMIF($D$2:$EE$2,CY$2-1,$D7:$EE7)/12)*(1+XLOOKUP(CY$2,Assumptions!$C$95:$M$95,Assumptions!$C$98:$M$98)))</f>
        <v>15699.08162</v>
      </c>
      <c r="CZ7" s="50">
        <f t="array" ref="CZ7">IF(CZ$2=1,Assumptions!$H8/12,(SUMIF($D$2:$EE$2,CZ$2-1,$D7:$EE7)/12)*(1+XLOOKUP(CZ$2,Assumptions!$C$95:$M$95,Assumptions!$C$98:$M$98)))</f>
        <v>15699.08162</v>
      </c>
      <c r="DA7" s="50">
        <f t="array" ref="DA7">IF(DA$2=1,Assumptions!$H8/12,(SUMIF($D$2:$EE$2,DA$2-1,$D7:$EE7)/12)*(1+XLOOKUP(DA$2,Assumptions!$C$95:$M$95,Assumptions!$C$98:$M$98)))</f>
        <v>15699.08162</v>
      </c>
      <c r="DB7" s="50">
        <f t="array" ref="DB7">IF(DB$2=1,Assumptions!$H8/12,(SUMIF($D$2:$EE$2,DB$2-1,$D7:$EE7)/12)*(1+XLOOKUP(DB$2,Assumptions!$C$95:$M$95,Assumptions!$C$98:$M$98)))</f>
        <v>15699.08162</v>
      </c>
      <c r="DC7" s="50">
        <f t="array" ref="DC7">IF(DC$2=1,Assumptions!$H8/12,(SUMIF($D$2:$EE$2,DC$2-1,$D7:$EE7)/12)*(1+XLOOKUP(DC$2,Assumptions!$C$95:$M$95,Assumptions!$C$98:$M$98)))</f>
        <v>15699.08162</v>
      </c>
      <c r="DD7" s="50">
        <f t="array" ref="DD7">IF(DD$2=1,Assumptions!$H8/12,(SUMIF($D$2:$EE$2,DD$2-1,$D7:$EE7)/12)*(1+XLOOKUP(DD$2,Assumptions!$C$95:$M$95,Assumptions!$C$98:$M$98)))</f>
        <v>15699.08162</v>
      </c>
      <c r="DE7" s="50">
        <f t="array" ref="DE7">IF(DE$2=1,Assumptions!$H8/12,(SUMIF($D$2:$EE$2,DE$2-1,$D7:$EE7)/12)*(1+XLOOKUP(DE$2,Assumptions!$C$95:$M$95,Assumptions!$C$98:$M$98)))</f>
        <v>15699.08162</v>
      </c>
      <c r="DF7" s="50">
        <f t="array" ref="DF7">IF(DF$2=1,Assumptions!$H8/12,(SUMIF($D$2:$EE$2,DF$2-1,$D7:$EE7)/12)*(1+XLOOKUP(DF$2,Assumptions!$C$95:$M$95,Assumptions!$C$98:$M$98)))</f>
        <v>15699.08162</v>
      </c>
      <c r="DG7" s="50">
        <f t="array" ref="DG7">IF(DG$2=1,Assumptions!$H8/12,(SUMIF($D$2:$EE$2,DG$2-1,$D7:$EE7)/12)*(1+XLOOKUP(DG$2,Assumptions!$C$95:$M$95,Assumptions!$C$98:$M$98)))</f>
        <v>15699.08162</v>
      </c>
      <c r="DH7" s="50">
        <f t="array" ref="DH7">IF(DH$2=1,Assumptions!$H8/12,(SUMIF($D$2:$EE$2,DH$2-1,$D7:$EE7)/12)*(1+XLOOKUP(DH$2,Assumptions!$C$95:$M$95,Assumptions!$C$98:$M$98)))</f>
        <v>16170.05407</v>
      </c>
      <c r="DI7" s="50">
        <f t="array" ref="DI7">IF(DI$2=1,Assumptions!$H8/12,(SUMIF($D$2:$EE$2,DI$2-1,$D7:$EE7)/12)*(1+XLOOKUP(DI$2,Assumptions!$C$95:$M$95,Assumptions!$C$98:$M$98)))</f>
        <v>16170.05407</v>
      </c>
      <c r="DJ7" s="50">
        <f t="array" ref="DJ7">IF(DJ$2=1,Assumptions!$H8/12,(SUMIF($D$2:$EE$2,DJ$2-1,$D7:$EE7)/12)*(1+XLOOKUP(DJ$2,Assumptions!$C$95:$M$95,Assumptions!$C$98:$M$98)))</f>
        <v>16170.05407</v>
      </c>
      <c r="DK7" s="50">
        <f t="array" ref="DK7">IF(DK$2=1,Assumptions!$H8/12,(SUMIF($D$2:$EE$2,DK$2-1,$D7:$EE7)/12)*(1+XLOOKUP(DK$2,Assumptions!$C$95:$M$95,Assumptions!$C$98:$M$98)))</f>
        <v>16170.05407</v>
      </c>
      <c r="DL7" s="50">
        <f t="array" ref="DL7">IF(DL$2=1,Assumptions!$H8/12,(SUMIF($D$2:$EE$2,DL$2-1,$D7:$EE7)/12)*(1+XLOOKUP(DL$2,Assumptions!$C$95:$M$95,Assumptions!$C$98:$M$98)))</f>
        <v>16170.05407</v>
      </c>
      <c r="DM7" s="50">
        <f t="array" ref="DM7">IF(DM$2=1,Assumptions!$H8/12,(SUMIF($D$2:$EE$2,DM$2-1,$D7:$EE7)/12)*(1+XLOOKUP(DM$2,Assumptions!$C$95:$M$95,Assumptions!$C$98:$M$98)))</f>
        <v>16170.05407</v>
      </c>
      <c r="DN7" s="50">
        <f t="array" ref="DN7">IF(DN$2=1,Assumptions!$H8/12,(SUMIF($D$2:$EE$2,DN$2-1,$D7:$EE7)/12)*(1+XLOOKUP(DN$2,Assumptions!$C$95:$M$95,Assumptions!$C$98:$M$98)))</f>
        <v>16170.05407</v>
      </c>
      <c r="DO7" s="50">
        <f t="array" ref="DO7">IF(DO$2=1,Assumptions!$H8/12,(SUMIF($D$2:$EE$2,DO$2-1,$D7:$EE7)/12)*(1+XLOOKUP(DO$2,Assumptions!$C$95:$M$95,Assumptions!$C$98:$M$98)))</f>
        <v>16170.05407</v>
      </c>
      <c r="DP7" s="50">
        <f t="array" ref="DP7">IF(DP$2=1,Assumptions!$H8/12,(SUMIF($D$2:$EE$2,DP$2-1,$D7:$EE7)/12)*(1+XLOOKUP(DP$2,Assumptions!$C$95:$M$95,Assumptions!$C$98:$M$98)))</f>
        <v>16170.05407</v>
      </c>
      <c r="DQ7" s="50">
        <f t="array" ref="DQ7">IF(DQ$2=1,Assumptions!$H8/12,(SUMIF($D$2:$EE$2,DQ$2-1,$D7:$EE7)/12)*(1+XLOOKUP(DQ$2,Assumptions!$C$95:$M$95,Assumptions!$C$98:$M$98)))</f>
        <v>16170.05407</v>
      </c>
      <c r="DR7" s="50">
        <f t="array" ref="DR7">IF(DR$2=1,Assumptions!$H8/12,(SUMIF($D$2:$EE$2,DR$2-1,$D7:$EE7)/12)*(1+XLOOKUP(DR$2,Assumptions!$C$95:$M$95,Assumptions!$C$98:$M$98)))</f>
        <v>16170.05407</v>
      </c>
      <c r="DS7" s="50">
        <f t="array" ref="DS7">IF(DS$2=1,Assumptions!$H8/12,(SUMIF($D$2:$EE$2,DS$2-1,$D7:$EE7)/12)*(1+XLOOKUP(DS$2,Assumptions!$C$95:$M$95,Assumptions!$C$98:$M$98)))</f>
        <v>16170.05407</v>
      </c>
      <c r="DT7" s="50">
        <f t="array" ref="DT7">IF(DT$2=1,Assumptions!$H8/12,(SUMIF($D$2:$EE$2,DT$2-1,$D7:$EE7)/12)*(1+XLOOKUP(DT$2,Assumptions!$C$95:$M$95,Assumptions!$C$98:$M$98)))</f>
        <v>16655.15569</v>
      </c>
      <c r="DU7" s="50">
        <f t="array" ref="DU7">IF(DU$2=1,Assumptions!$H8/12,(SUMIF($D$2:$EE$2,DU$2-1,$D7:$EE7)/12)*(1+XLOOKUP(DU$2,Assumptions!$C$95:$M$95,Assumptions!$C$98:$M$98)))</f>
        <v>16655.15569</v>
      </c>
      <c r="DV7" s="50">
        <f t="array" ref="DV7">IF(DV$2=1,Assumptions!$H8/12,(SUMIF($D$2:$EE$2,DV$2-1,$D7:$EE7)/12)*(1+XLOOKUP(DV$2,Assumptions!$C$95:$M$95,Assumptions!$C$98:$M$98)))</f>
        <v>16655.15569</v>
      </c>
      <c r="DW7" s="50">
        <f t="array" ref="DW7">IF(DW$2=1,Assumptions!$H8/12,(SUMIF($D$2:$EE$2,DW$2-1,$D7:$EE7)/12)*(1+XLOOKUP(DW$2,Assumptions!$C$95:$M$95,Assumptions!$C$98:$M$98)))</f>
        <v>16655.15569</v>
      </c>
      <c r="DX7" s="50">
        <f t="array" ref="DX7">IF(DX$2=1,Assumptions!$H8/12,(SUMIF($D$2:$EE$2,DX$2-1,$D7:$EE7)/12)*(1+XLOOKUP(DX$2,Assumptions!$C$95:$M$95,Assumptions!$C$98:$M$98)))</f>
        <v>16655.15569</v>
      </c>
      <c r="DY7" s="50">
        <f t="array" ref="DY7">IF(DY$2=1,Assumptions!$H8/12,(SUMIF($D$2:$EE$2,DY$2-1,$D7:$EE7)/12)*(1+XLOOKUP(DY$2,Assumptions!$C$95:$M$95,Assumptions!$C$98:$M$98)))</f>
        <v>16655.15569</v>
      </c>
      <c r="DZ7" s="50">
        <f t="array" ref="DZ7">IF(DZ$2=1,Assumptions!$H8/12,(SUMIF($D$2:$EE$2,DZ$2-1,$D7:$EE7)/12)*(1+XLOOKUP(DZ$2,Assumptions!$C$95:$M$95,Assumptions!$C$98:$M$98)))</f>
        <v>16655.15569</v>
      </c>
      <c r="EA7" s="50">
        <f t="array" ref="EA7">IF(EA$2=1,Assumptions!$H8/12,(SUMIF($D$2:$EE$2,EA$2-1,$D7:$EE7)/12)*(1+XLOOKUP(EA$2,Assumptions!$C$95:$M$95,Assumptions!$C$98:$M$98)))</f>
        <v>16655.15569</v>
      </c>
      <c r="EB7" s="50">
        <f t="array" ref="EB7">IF(EB$2=1,Assumptions!$H8/12,(SUMIF($D$2:$EE$2,EB$2-1,$D7:$EE7)/12)*(1+XLOOKUP(EB$2,Assumptions!$C$95:$M$95,Assumptions!$C$98:$M$98)))</f>
        <v>16655.15569</v>
      </c>
      <c r="EC7" s="50">
        <f t="array" ref="EC7">IF(EC$2=1,Assumptions!$H8/12,(SUMIF($D$2:$EE$2,EC$2-1,$D7:$EE7)/12)*(1+XLOOKUP(EC$2,Assumptions!$C$95:$M$95,Assumptions!$C$98:$M$98)))</f>
        <v>16655.15569</v>
      </c>
      <c r="ED7" s="50">
        <f t="array" ref="ED7">IF(ED$2=1,Assumptions!$H8/12,(SUMIF($D$2:$EE$2,ED$2-1,$D7:$EE7)/12)*(1+XLOOKUP(ED$2,Assumptions!$C$95:$M$95,Assumptions!$C$98:$M$98)))</f>
        <v>16655.15569</v>
      </c>
      <c r="EE7" s="50">
        <f t="array" ref="EE7">IF(EE$2=1,Assumptions!$H8/12,(SUMIF($D$2:$EE$2,EE$2-1,$D7:$EE7)/12)*(1+XLOOKUP(EE$2,Assumptions!$C$95:$M$95,Assumptions!$C$98:$M$98)))</f>
        <v>16655.15569</v>
      </c>
    </row>
    <row r="8" ht="15.75" customHeight="1">
      <c r="A8" s="1"/>
      <c r="B8" s="1"/>
      <c r="C8" s="1" t="str">
        <f>Assumptions!B9</f>
        <v>3BR B (1 Bath)</v>
      </c>
      <c r="D8" s="50">
        <f t="array" ref="D8">IF(D$2=1,Assumptions!$H9/12,(SUMIF($D$2:$EE$2,D$2-1,$D8:$EE8)/12)*(1+XLOOKUP(D$2,Assumptions!$C$95:$M$95,Assumptions!$C$98:$M$98)))</f>
        <v>12514.5</v>
      </c>
      <c r="E8" s="50">
        <f t="array" ref="E8">IF(E$2=1,Assumptions!$H9/12,(SUMIF($D$2:$EE$2,E$2-1,$D8:$EE8)/12)*(1+XLOOKUP(E$2,Assumptions!$C$95:$M$95,Assumptions!$C$98:$M$98)))</f>
        <v>12514.5</v>
      </c>
      <c r="F8" s="50">
        <f t="array" ref="F8">IF(F$2=1,Assumptions!$H9/12,(SUMIF($D$2:$EE$2,F$2-1,$D8:$EE8)/12)*(1+XLOOKUP(F$2,Assumptions!$C$95:$M$95,Assumptions!$C$98:$M$98)))</f>
        <v>12514.5</v>
      </c>
      <c r="G8" s="50">
        <f t="array" ref="G8">IF(G$2=1,Assumptions!$H9/12,(SUMIF($D$2:$EE$2,G$2-1,$D8:$EE8)/12)*(1+XLOOKUP(G$2,Assumptions!$C$95:$M$95,Assumptions!$C$98:$M$98)))</f>
        <v>12514.5</v>
      </c>
      <c r="H8" s="50">
        <f t="array" ref="H8">IF(H$2=1,Assumptions!$H9/12,(SUMIF($D$2:$EE$2,H$2-1,$D8:$EE8)/12)*(1+XLOOKUP(H$2,Assumptions!$C$95:$M$95,Assumptions!$C$98:$M$98)))</f>
        <v>12514.5</v>
      </c>
      <c r="I8" s="50">
        <f t="array" ref="I8">IF(I$2=1,Assumptions!$H9/12,(SUMIF($D$2:$EE$2,I$2-1,$D8:$EE8)/12)*(1+XLOOKUP(I$2,Assumptions!$C$95:$M$95,Assumptions!$C$98:$M$98)))</f>
        <v>12514.5</v>
      </c>
      <c r="J8" s="50">
        <f t="array" ref="J8">IF(J$2=1,Assumptions!$H9/12,(SUMIF($D$2:$EE$2,J$2-1,$D8:$EE8)/12)*(1+XLOOKUP(J$2,Assumptions!$C$95:$M$95,Assumptions!$C$98:$M$98)))</f>
        <v>12514.5</v>
      </c>
      <c r="K8" s="50">
        <f t="array" ref="K8">IF(K$2=1,Assumptions!$H9/12,(SUMIF($D$2:$EE$2,K$2-1,$D8:$EE8)/12)*(1+XLOOKUP(K$2,Assumptions!$C$95:$M$95,Assumptions!$C$98:$M$98)))</f>
        <v>12514.5</v>
      </c>
      <c r="L8" s="50">
        <f t="array" ref="L8">IF(L$2=1,Assumptions!$H9/12,(SUMIF($D$2:$EE$2,L$2-1,$D8:$EE8)/12)*(1+XLOOKUP(L$2,Assumptions!$C$95:$M$95,Assumptions!$C$98:$M$98)))</f>
        <v>12514.5</v>
      </c>
      <c r="M8" s="50">
        <f t="array" ref="M8">IF(M$2=1,Assumptions!$H9/12,(SUMIF($D$2:$EE$2,M$2-1,$D8:$EE8)/12)*(1+XLOOKUP(M$2,Assumptions!$C$95:$M$95,Assumptions!$C$98:$M$98)))</f>
        <v>12514.5</v>
      </c>
      <c r="N8" s="50">
        <f t="array" ref="N8">IF(N$2=1,Assumptions!$H9/12,(SUMIF($D$2:$EE$2,N$2-1,$D8:$EE8)/12)*(1+XLOOKUP(N$2,Assumptions!$C$95:$M$95,Assumptions!$C$98:$M$98)))</f>
        <v>12514.5</v>
      </c>
      <c r="O8" s="50">
        <f t="array" ref="O8">IF(O$2=1,Assumptions!$H9/12,(SUMIF($D$2:$EE$2,O$2-1,$D8:$EE8)/12)*(1+XLOOKUP(O$2,Assumptions!$C$95:$M$95,Assumptions!$C$98:$M$98)))</f>
        <v>12514.5</v>
      </c>
      <c r="P8" s="50">
        <f t="array" ref="P8">IF(P$2=1,Assumptions!$H9/12,(SUMIF($D$2:$EE$2,P$2-1,$D8:$EE8)/12)*(1+XLOOKUP(P$2,Assumptions!$C$95:$M$95,Assumptions!$C$98:$M$98)))</f>
        <v>12764.79</v>
      </c>
      <c r="Q8" s="50">
        <f t="array" ref="Q8">IF(Q$2=1,Assumptions!$H9/12,(SUMIF($D$2:$EE$2,Q$2-1,$D8:$EE8)/12)*(1+XLOOKUP(Q$2,Assumptions!$C$95:$M$95,Assumptions!$C$98:$M$98)))</f>
        <v>12764.79</v>
      </c>
      <c r="R8" s="50">
        <f t="array" ref="R8">IF(R$2=1,Assumptions!$H9/12,(SUMIF($D$2:$EE$2,R$2-1,$D8:$EE8)/12)*(1+XLOOKUP(R$2,Assumptions!$C$95:$M$95,Assumptions!$C$98:$M$98)))</f>
        <v>12764.79</v>
      </c>
      <c r="S8" s="50">
        <f t="array" ref="S8">IF(S$2=1,Assumptions!$H9/12,(SUMIF($D$2:$EE$2,S$2-1,$D8:$EE8)/12)*(1+XLOOKUP(S$2,Assumptions!$C$95:$M$95,Assumptions!$C$98:$M$98)))</f>
        <v>12764.79</v>
      </c>
      <c r="T8" s="50">
        <f t="array" ref="T8">IF(T$2=1,Assumptions!$H9/12,(SUMIF($D$2:$EE$2,T$2-1,$D8:$EE8)/12)*(1+XLOOKUP(T$2,Assumptions!$C$95:$M$95,Assumptions!$C$98:$M$98)))</f>
        <v>12764.79</v>
      </c>
      <c r="U8" s="50">
        <f t="array" ref="U8">IF(U$2=1,Assumptions!$H9/12,(SUMIF($D$2:$EE$2,U$2-1,$D8:$EE8)/12)*(1+XLOOKUP(U$2,Assumptions!$C$95:$M$95,Assumptions!$C$98:$M$98)))</f>
        <v>12764.79</v>
      </c>
      <c r="V8" s="50">
        <f t="array" ref="V8">IF(V$2=1,Assumptions!$H9/12,(SUMIF($D$2:$EE$2,V$2-1,$D8:$EE8)/12)*(1+XLOOKUP(V$2,Assumptions!$C$95:$M$95,Assumptions!$C$98:$M$98)))</f>
        <v>12764.79</v>
      </c>
      <c r="W8" s="50">
        <f t="array" ref="W8">IF(W$2=1,Assumptions!$H9/12,(SUMIF($D$2:$EE$2,W$2-1,$D8:$EE8)/12)*(1+XLOOKUP(W$2,Assumptions!$C$95:$M$95,Assumptions!$C$98:$M$98)))</f>
        <v>12764.79</v>
      </c>
      <c r="X8" s="50">
        <f t="array" ref="X8">IF(X$2=1,Assumptions!$H9/12,(SUMIF($D$2:$EE$2,X$2-1,$D8:$EE8)/12)*(1+XLOOKUP(X$2,Assumptions!$C$95:$M$95,Assumptions!$C$98:$M$98)))</f>
        <v>12764.79</v>
      </c>
      <c r="Y8" s="50">
        <f t="array" ref="Y8">IF(Y$2=1,Assumptions!$H9/12,(SUMIF($D$2:$EE$2,Y$2-1,$D8:$EE8)/12)*(1+XLOOKUP(Y$2,Assumptions!$C$95:$M$95,Assumptions!$C$98:$M$98)))</f>
        <v>12764.79</v>
      </c>
      <c r="Z8" s="50">
        <f t="array" ref="Z8">IF(Z$2=1,Assumptions!$H9/12,(SUMIF($D$2:$EE$2,Z$2-1,$D8:$EE8)/12)*(1+XLOOKUP(Z$2,Assumptions!$C$95:$M$95,Assumptions!$C$98:$M$98)))</f>
        <v>12764.79</v>
      </c>
      <c r="AA8" s="50">
        <f t="array" ref="AA8">IF(AA$2=1,Assumptions!$H9/12,(SUMIF($D$2:$EE$2,AA$2-1,$D8:$EE8)/12)*(1+XLOOKUP(AA$2,Assumptions!$C$95:$M$95,Assumptions!$C$98:$M$98)))</f>
        <v>12764.79</v>
      </c>
      <c r="AB8" s="50">
        <f t="array" ref="AB8">IF(AB$2=1,Assumptions!$H9/12,(SUMIF($D$2:$EE$2,AB$2-1,$D8:$EE8)/12)*(1+XLOOKUP(AB$2,Assumptions!$C$95:$M$95,Assumptions!$C$98:$M$98)))</f>
        <v>13147.7337</v>
      </c>
      <c r="AC8" s="50">
        <f t="array" ref="AC8">IF(AC$2=1,Assumptions!$H9/12,(SUMIF($D$2:$EE$2,AC$2-1,$D8:$EE8)/12)*(1+XLOOKUP(AC$2,Assumptions!$C$95:$M$95,Assumptions!$C$98:$M$98)))</f>
        <v>13147.7337</v>
      </c>
      <c r="AD8" s="50">
        <f t="array" ref="AD8">IF(AD$2=1,Assumptions!$H9/12,(SUMIF($D$2:$EE$2,AD$2-1,$D8:$EE8)/12)*(1+XLOOKUP(AD$2,Assumptions!$C$95:$M$95,Assumptions!$C$98:$M$98)))</f>
        <v>13147.7337</v>
      </c>
      <c r="AE8" s="50">
        <f t="array" ref="AE8">IF(AE$2=1,Assumptions!$H9/12,(SUMIF($D$2:$EE$2,AE$2-1,$D8:$EE8)/12)*(1+XLOOKUP(AE$2,Assumptions!$C$95:$M$95,Assumptions!$C$98:$M$98)))</f>
        <v>13147.7337</v>
      </c>
      <c r="AF8" s="50">
        <f t="array" ref="AF8">IF(AF$2=1,Assumptions!$H9/12,(SUMIF($D$2:$EE$2,AF$2-1,$D8:$EE8)/12)*(1+XLOOKUP(AF$2,Assumptions!$C$95:$M$95,Assumptions!$C$98:$M$98)))</f>
        <v>13147.7337</v>
      </c>
      <c r="AG8" s="50">
        <f t="array" ref="AG8">IF(AG$2=1,Assumptions!$H9/12,(SUMIF($D$2:$EE$2,AG$2-1,$D8:$EE8)/12)*(1+XLOOKUP(AG$2,Assumptions!$C$95:$M$95,Assumptions!$C$98:$M$98)))</f>
        <v>13147.7337</v>
      </c>
      <c r="AH8" s="50">
        <f t="array" ref="AH8">IF(AH$2=1,Assumptions!$H9/12,(SUMIF($D$2:$EE$2,AH$2-1,$D8:$EE8)/12)*(1+XLOOKUP(AH$2,Assumptions!$C$95:$M$95,Assumptions!$C$98:$M$98)))</f>
        <v>13147.7337</v>
      </c>
      <c r="AI8" s="50">
        <f t="array" ref="AI8">IF(AI$2=1,Assumptions!$H9/12,(SUMIF($D$2:$EE$2,AI$2-1,$D8:$EE8)/12)*(1+XLOOKUP(AI$2,Assumptions!$C$95:$M$95,Assumptions!$C$98:$M$98)))</f>
        <v>13147.7337</v>
      </c>
      <c r="AJ8" s="50">
        <f t="array" ref="AJ8">IF(AJ$2=1,Assumptions!$H9/12,(SUMIF($D$2:$EE$2,AJ$2-1,$D8:$EE8)/12)*(1+XLOOKUP(AJ$2,Assumptions!$C$95:$M$95,Assumptions!$C$98:$M$98)))</f>
        <v>13147.7337</v>
      </c>
      <c r="AK8" s="50">
        <f t="array" ref="AK8">IF(AK$2=1,Assumptions!$H9/12,(SUMIF($D$2:$EE$2,AK$2-1,$D8:$EE8)/12)*(1+XLOOKUP(AK$2,Assumptions!$C$95:$M$95,Assumptions!$C$98:$M$98)))</f>
        <v>13147.7337</v>
      </c>
      <c r="AL8" s="50">
        <f t="array" ref="AL8">IF(AL$2=1,Assumptions!$H9/12,(SUMIF($D$2:$EE$2,AL$2-1,$D8:$EE8)/12)*(1+XLOOKUP(AL$2,Assumptions!$C$95:$M$95,Assumptions!$C$98:$M$98)))</f>
        <v>13147.7337</v>
      </c>
      <c r="AM8" s="50">
        <f t="array" ref="AM8">IF(AM$2=1,Assumptions!$H9/12,(SUMIF($D$2:$EE$2,AM$2-1,$D8:$EE8)/12)*(1+XLOOKUP(AM$2,Assumptions!$C$95:$M$95,Assumptions!$C$98:$M$98)))</f>
        <v>13147.7337</v>
      </c>
      <c r="AN8" s="50">
        <f t="array" ref="AN8">IF(AN$2=1,Assumptions!$H9/12,(SUMIF($D$2:$EE$2,AN$2-1,$D8:$EE8)/12)*(1+XLOOKUP(AN$2,Assumptions!$C$95:$M$95,Assumptions!$C$98:$M$98)))</f>
        <v>13542.16571</v>
      </c>
      <c r="AO8" s="50">
        <f t="array" ref="AO8">IF(AO$2=1,Assumptions!$H9/12,(SUMIF($D$2:$EE$2,AO$2-1,$D8:$EE8)/12)*(1+XLOOKUP(AO$2,Assumptions!$C$95:$M$95,Assumptions!$C$98:$M$98)))</f>
        <v>13542.16571</v>
      </c>
      <c r="AP8" s="50">
        <f t="array" ref="AP8">IF(AP$2=1,Assumptions!$H9/12,(SUMIF($D$2:$EE$2,AP$2-1,$D8:$EE8)/12)*(1+XLOOKUP(AP$2,Assumptions!$C$95:$M$95,Assumptions!$C$98:$M$98)))</f>
        <v>13542.16571</v>
      </c>
      <c r="AQ8" s="50">
        <f t="array" ref="AQ8">IF(AQ$2=1,Assumptions!$H9/12,(SUMIF($D$2:$EE$2,AQ$2-1,$D8:$EE8)/12)*(1+XLOOKUP(AQ$2,Assumptions!$C$95:$M$95,Assumptions!$C$98:$M$98)))</f>
        <v>13542.16571</v>
      </c>
      <c r="AR8" s="50">
        <f t="array" ref="AR8">IF(AR$2=1,Assumptions!$H9/12,(SUMIF($D$2:$EE$2,AR$2-1,$D8:$EE8)/12)*(1+XLOOKUP(AR$2,Assumptions!$C$95:$M$95,Assumptions!$C$98:$M$98)))</f>
        <v>13542.16571</v>
      </c>
      <c r="AS8" s="50">
        <f t="array" ref="AS8">IF(AS$2=1,Assumptions!$H9/12,(SUMIF($D$2:$EE$2,AS$2-1,$D8:$EE8)/12)*(1+XLOOKUP(AS$2,Assumptions!$C$95:$M$95,Assumptions!$C$98:$M$98)))</f>
        <v>13542.16571</v>
      </c>
      <c r="AT8" s="50">
        <f t="array" ref="AT8">IF(AT$2=1,Assumptions!$H9/12,(SUMIF($D$2:$EE$2,AT$2-1,$D8:$EE8)/12)*(1+XLOOKUP(AT$2,Assumptions!$C$95:$M$95,Assumptions!$C$98:$M$98)))</f>
        <v>13542.16571</v>
      </c>
      <c r="AU8" s="50">
        <f t="array" ref="AU8">IF(AU$2=1,Assumptions!$H9/12,(SUMIF($D$2:$EE$2,AU$2-1,$D8:$EE8)/12)*(1+XLOOKUP(AU$2,Assumptions!$C$95:$M$95,Assumptions!$C$98:$M$98)))</f>
        <v>13542.16571</v>
      </c>
      <c r="AV8" s="50">
        <f t="array" ref="AV8">IF(AV$2=1,Assumptions!$H9/12,(SUMIF($D$2:$EE$2,AV$2-1,$D8:$EE8)/12)*(1+XLOOKUP(AV$2,Assumptions!$C$95:$M$95,Assumptions!$C$98:$M$98)))</f>
        <v>13542.16571</v>
      </c>
      <c r="AW8" s="50">
        <f t="array" ref="AW8">IF(AW$2=1,Assumptions!$H9/12,(SUMIF($D$2:$EE$2,AW$2-1,$D8:$EE8)/12)*(1+XLOOKUP(AW$2,Assumptions!$C$95:$M$95,Assumptions!$C$98:$M$98)))</f>
        <v>13542.16571</v>
      </c>
      <c r="AX8" s="50">
        <f t="array" ref="AX8">IF(AX$2=1,Assumptions!$H9/12,(SUMIF($D$2:$EE$2,AX$2-1,$D8:$EE8)/12)*(1+XLOOKUP(AX$2,Assumptions!$C$95:$M$95,Assumptions!$C$98:$M$98)))</f>
        <v>13542.16571</v>
      </c>
      <c r="AY8" s="50">
        <f t="array" ref="AY8">IF(AY$2=1,Assumptions!$H9/12,(SUMIF($D$2:$EE$2,AY$2-1,$D8:$EE8)/12)*(1+XLOOKUP(AY$2,Assumptions!$C$95:$M$95,Assumptions!$C$98:$M$98)))</f>
        <v>13542.16571</v>
      </c>
      <c r="AZ8" s="50">
        <f t="array" ref="AZ8">IF(AZ$2=1,Assumptions!$H9/12,(SUMIF($D$2:$EE$2,AZ$2-1,$D8:$EE8)/12)*(1+XLOOKUP(AZ$2,Assumptions!$C$95:$M$95,Assumptions!$C$98:$M$98)))</f>
        <v>13948.43068</v>
      </c>
      <c r="BA8" s="50">
        <f t="array" ref="BA8">IF(BA$2=1,Assumptions!$H9/12,(SUMIF($D$2:$EE$2,BA$2-1,$D8:$EE8)/12)*(1+XLOOKUP(BA$2,Assumptions!$C$95:$M$95,Assumptions!$C$98:$M$98)))</f>
        <v>13948.43068</v>
      </c>
      <c r="BB8" s="50">
        <f t="array" ref="BB8">IF(BB$2=1,Assumptions!$H9/12,(SUMIF($D$2:$EE$2,BB$2-1,$D8:$EE8)/12)*(1+XLOOKUP(BB$2,Assumptions!$C$95:$M$95,Assumptions!$C$98:$M$98)))</f>
        <v>13948.43068</v>
      </c>
      <c r="BC8" s="50">
        <f t="array" ref="BC8">IF(BC$2=1,Assumptions!$H9/12,(SUMIF($D$2:$EE$2,BC$2-1,$D8:$EE8)/12)*(1+XLOOKUP(BC$2,Assumptions!$C$95:$M$95,Assumptions!$C$98:$M$98)))</f>
        <v>13948.43068</v>
      </c>
      <c r="BD8" s="50">
        <f t="array" ref="BD8">IF(BD$2=1,Assumptions!$H9/12,(SUMIF($D$2:$EE$2,BD$2-1,$D8:$EE8)/12)*(1+XLOOKUP(BD$2,Assumptions!$C$95:$M$95,Assumptions!$C$98:$M$98)))</f>
        <v>13948.43068</v>
      </c>
      <c r="BE8" s="50">
        <f t="array" ref="BE8">IF(BE$2=1,Assumptions!$H9/12,(SUMIF($D$2:$EE$2,BE$2-1,$D8:$EE8)/12)*(1+XLOOKUP(BE$2,Assumptions!$C$95:$M$95,Assumptions!$C$98:$M$98)))</f>
        <v>13948.43068</v>
      </c>
      <c r="BF8" s="50">
        <f t="array" ref="BF8">IF(BF$2=1,Assumptions!$H9/12,(SUMIF($D$2:$EE$2,BF$2-1,$D8:$EE8)/12)*(1+XLOOKUP(BF$2,Assumptions!$C$95:$M$95,Assumptions!$C$98:$M$98)))</f>
        <v>13948.43068</v>
      </c>
      <c r="BG8" s="50">
        <f t="array" ref="BG8">IF(BG$2=1,Assumptions!$H9/12,(SUMIF($D$2:$EE$2,BG$2-1,$D8:$EE8)/12)*(1+XLOOKUP(BG$2,Assumptions!$C$95:$M$95,Assumptions!$C$98:$M$98)))</f>
        <v>13948.43068</v>
      </c>
      <c r="BH8" s="50">
        <f t="array" ref="BH8">IF(BH$2=1,Assumptions!$H9/12,(SUMIF($D$2:$EE$2,BH$2-1,$D8:$EE8)/12)*(1+XLOOKUP(BH$2,Assumptions!$C$95:$M$95,Assumptions!$C$98:$M$98)))</f>
        <v>13948.43068</v>
      </c>
      <c r="BI8" s="50">
        <f t="array" ref="BI8">IF(BI$2=1,Assumptions!$H9/12,(SUMIF($D$2:$EE$2,BI$2-1,$D8:$EE8)/12)*(1+XLOOKUP(BI$2,Assumptions!$C$95:$M$95,Assumptions!$C$98:$M$98)))</f>
        <v>13948.43068</v>
      </c>
      <c r="BJ8" s="50">
        <f t="array" ref="BJ8">IF(BJ$2=1,Assumptions!$H9/12,(SUMIF($D$2:$EE$2,BJ$2-1,$D8:$EE8)/12)*(1+XLOOKUP(BJ$2,Assumptions!$C$95:$M$95,Assumptions!$C$98:$M$98)))</f>
        <v>13948.43068</v>
      </c>
      <c r="BK8" s="50">
        <f t="array" ref="BK8">IF(BK$2=1,Assumptions!$H9/12,(SUMIF($D$2:$EE$2,BK$2-1,$D8:$EE8)/12)*(1+XLOOKUP(BK$2,Assumptions!$C$95:$M$95,Assumptions!$C$98:$M$98)))</f>
        <v>13948.43068</v>
      </c>
      <c r="BL8" s="50">
        <f t="array" ref="BL8">IF(BL$2=1,Assumptions!$H9/12,(SUMIF($D$2:$EE$2,BL$2-1,$D8:$EE8)/12)*(1+XLOOKUP(BL$2,Assumptions!$C$95:$M$95,Assumptions!$C$98:$M$98)))</f>
        <v>14366.8836</v>
      </c>
      <c r="BM8" s="50">
        <f t="array" ref="BM8">IF(BM$2=1,Assumptions!$H9/12,(SUMIF($D$2:$EE$2,BM$2-1,$D8:$EE8)/12)*(1+XLOOKUP(BM$2,Assumptions!$C$95:$M$95,Assumptions!$C$98:$M$98)))</f>
        <v>14366.8836</v>
      </c>
      <c r="BN8" s="50">
        <f t="array" ref="BN8">IF(BN$2=1,Assumptions!$H9/12,(SUMIF($D$2:$EE$2,BN$2-1,$D8:$EE8)/12)*(1+XLOOKUP(BN$2,Assumptions!$C$95:$M$95,Assumptions!$C$98:$M$98)))</f>
        <v>14366.8836</v>
      </c>
      <c r="BO8" s="50">
        <f t="array" ref="BO8">IF(BO$2=1,Assumptions!$H9/12,(SUMIF($D$2:$EE$2,BO$2-1,$D8:$EE8)/12)*(1+XLOOKUP(BO$2,Assumptions!$C$95:$M$95,Assumptions!$C$98:$M$98)))</f>
        <v>14366.8836</v>
      </c>
      <c r="BP8" s="50">
        <f t="array" ref="BP8">IF(BP$2=1,Assumptions!$H9/12,(SUMIF($D$2:$EE$2,BP$2-1,$D8:$EE8)/12)*(1+XLOOKUP(BP$2,Assumptions!$C$95:$M$95,Assumptions!$C$98:$M$98)))</f>
        <v>14366.8836</v>
      </c>
      <c r="BQ8" s="50">
        <f t="array" ref="BQ8">IF(BQ$2=1,Assumptions!$H9/12,(SUMIF($D$2:$EE$2,BQ$2-1,$D8:$EE8)/12)*(1+XLOOKUP(BQ$2,Assumptions!$C$95:$M$95,Assumptions!$C$98:$M$98)))</f>
        <v>14366.8836</v>
      </c>
      <c r="BR8" s="50">
        <f t="array" ref="BR8">IF(BR$2=1,Assumptions!$H9/12,(SUMIF($D$2:$EE$2,BR$2-1,$D8:$EE8)/12)*(1+XLOOKUP(BR$2,Assumptions!$C$95:$M$95,Assumptions!$C$98:$M$98)))</f>
        <v>14366.8836</v>
      </c>
      <c r="BS8" s="50">
        <f t="array" ref="BS8">IF(BS$2=1,Assumptions!$H9/12,(SUMIF($D$2:$EE$2,BS$2-1,$D8:$EE8)/12)*(1+XLOOKUP(BS$2,Assumptions!$C$95:$M$95,Assumptions!$C$98:$M$98)))</f>
        <v>14366.8836</v>
      </c>
      <c r="BT8" s="50">
        <f t="array" ref="BT8">IF(BT$2=1,Assumptions!$H9/12,(SUMIF($D$2:$EE$2,BT$2-1,$D8:$EE8)/12)*(1+XLOOKUP(BT$2,Assumptions!$C$95:$M$95,Assumptions!$C$98:$M$98)))</f>
        <v>14366.8836</v>
      </c>
      <c r="BU8" s="50">
        <f t="array" ref="BU8">IF(BU$2=1,Assumptions!$H9/12,(SUMIF($D$2:$EE$2,BU$2-1,$D8:$EE8)/12)*(1+XLOOKUP(BU$2,Assumptions!$C$95:$M$95,Assumptions!$C$98:$M$98)))</f>
        <v>14366.8836</v>
      </c>
      <c r="BV8" s="50">
        <f t="array" ref="BV8">IF(BV$2=1,Assumptions!$H9/12,(SUMIF($D$2:$EE$2,BV$2-1,$D8:$EE8)/12)*(1+XLOOKUP(BV$2,Assumptions!$C$95:$M$95,Assumptions!$C$98:$M$98)))</f>
        <v>14366.8836</v>
      </c>
      <c r="BW8" s="50">
        <f t="array" ref="BW8">IF(BW$2=1,Assumptions!$H9/12,(SUMIF($D$2:$EE$2,BW$2-1,$D8:$EE8)/12)*(1+XLOOKUP(BW$2,Assumptions!$C$95:$M$95,Assumptions!$C$98:$M$98)))</f>
        <v>14366.8836</v>
      </c>
      <c r="BX8" s="50">
        <f t="array" ref="BX8">IF(BX$2=1,Assumptions!$H9/12,(SUMIF($D$2:$EE$2,BX$2-1,$D8:$EE8)/12)*(1+XLOOKUP(BX$2,Assumptions!$C$95:$M$95,Assumptions!$C$98:$M$98)))</f>
        <v>14797.89011</v>
      </c>
      <c r="BY8" s="50">
        <f t="array" ref="BY8">IF(BY$2=1,Assumptions!$H9/12,(SUMIF($D$2:$EE$2,BY$2-1,$D8:$EE8)/12)*(1+XLOOKUP(BY$2,Assumptions!$C$95:$M$95,Assumptions!$C$98:$M$98)))</f>
        <v>14797.89011</v>
      </c>
      <c r="BZ8" s="50">
        <f t="array" ref="BZ8">IF(BZ$2=1,Assumptions!$H9/12,(SUMIF($D$2:$EE$2,BZ$2-1,$D8:$EE8)/12)*(1+XLOOKUP(BZ$2,Assumptions!$C$95:$M$95,Assumptions!$C$98:$M$98)))</f>
        <v>14797.89011</v>
      </c>
      <c r="CA8" s="50">
        <f t="array" ref="CA8">IF(CA$2=1,Assumptions!$H9/12,(SUMIF($D$2:$EE$2,CA$2-1,$D8:$EE8)/12)*(1+XLOOKUP(CA$2,Assumptions!$C$95:$M$95,Assumptions!$C$98:$M$98)))</f>
        <v>14797.89011</v>
      </c>
      <c r="CB8" s="50">
        <f t="array" ref="CB8">IF(CB$2=1,Assumptions!$H9/12,(SUMIF($D$2:$EE$2,CB$2-1,$D8:$EE8)/12)*(1+XLOOKUP(CB$2,Assumptions!$C$95:$M$95,Assumptions!$C$98:$M$98)))</f>
        <v>14797.89011</v>
      </c>
      <c r="CC8" s="50">
        <f t="array" ref="CC8">IF(CC$2=1,Assumptions!$H9/12,(SUMIF($D$2:$EE$2,CC$2-1,$D8:$EE8)/12)*(1+XLOOKUP(CC$2,Assumptions!$C$95:$M$95,Assumptions!$C$98:$M$98)))</f>
        <v>14797.89011</v>
      </c>
      <c r="CD8" s="50">
        <f t="array" ref="CD8">IF(CD$2=1,Assumptions!$H9/12,(SUMIF($D$2:$EE$2,CD$2-1,$D8:$EE8)/12)*(1+XLOOKUP(CD$2,Assumptions!$C$95:$M$95,Assumptions!$C$98:$M$98)))</f>
        <v>14797.89011</v>
      </c>
      <c r="CE8" s="50">
        <f t="array" ref="CE8">IF(CE$2=1,Assumptions!$H9/12,(SUMIF($D$2:$EE$2,CE$2-1,$D8:$EE8)/12)*(1+XLOOKUP(CE$2,Assumptions!$C$95:$M$95,Assumptions!$C$98:$M$98)))</f>
        <v>14797.89011</v>
      </c>
      <c r="CF8" s="50">
        <f t="array" ref="CF8">IF(CF$2=1,Assumptions!$H9/12,(SUMIF($D$2:$EE$2,CF$2-1,$D8:$EE8)/12)*(1+XLOOKUP(CF$2,Assumptions!$C$95:$M$95,Assumptions!$C$98:$M$98)))</f>
        <v>14797.89011</v>
      </c>
      <c r="CG8" s="50">
        <f t="array" ref="CG8">IF(CG$2=1,Assumptions!$H9/12,(SUMIF($D$2:$EE$2,CG$2-1,$D8:$EE8)/12)*(1+XLOOKUP(CG$2,Assumptions!$C$95:$M$95,Assumptions!$C$98:$M$98)))</f>
        <v>14797.89011</v>
      </c>
      <c r="CH8" s="50">
        <f t="array" ref="CH8">IF(CH$2=1,Assumptions!$H9/12,(SUMIF($D$2:$EE$2,CH$2-1,$D8:$EE8)/12)*(1+XLOOKUP(CH$2,Assumptions!$C$95:$M$95,Assumptions!$C$98:$M$98)))</f>
        <v>14797.89011</v>
      </c>
      <c r="CI8" s="50">
        <f t="array" ref="CI8">IF(CI$2=1,Assumptions!$H9/12,(SUMIF($D$2:$EE$2,CI$2-1,$D8:$EE8)/12)*(1+XLOOKUP(CI$2,Assumptions!$C$95:$M$95,Assumptions!$C$98:$M$98)))</f>
        <v>14797.89011</v>
      </c>
      <c r="CJ8" s="50">
        <f t="array" ref="CJ8">IF(CJ$2=1,Assumptions!$H9/12,(SUMIF($D$2:$EE$2,CJ$2-1,$D8:$EE8)/12)*(1+XLOOKUP(CJ$2,Assumptions!$C$95:$M$95,Assumptions!$C$98:$M$98)))</f>
        <v>15241.82681</v>
      </c>
      <c r="CK8" s="50">
        <f t="array" ref="CK8">IF(CK$2=1,Assumptions!$H9/12,(SUMIF($D$2:$EE$2,CK$2-1,$D8:$EE8)/12)*(1+XLOOKUP(CK$2,Assumptions!$C$95:$M$95,Assumptions!$C$98:$M$98)))</f>
        <v>15241.82681</v>
      </c>
      <c r="CL8" s="50">
        <f t="array" ref="CL8">IF(CL$2=1,Assumptions!$H9/12,(SUMIF($D$2:$EE$2,CL$2-1,$D8:$EE8)/12)*(1+XLOOKUP(CL$2,Assumptions!$C$95:$M$95,Assumptions!$C$98:$M$98)))</f>
        <v>15241.82681</v>
      </c>
      <c r="CM8" s="50">
        <f t="array" ref="CM8">IF(CM$2=1,Assumptions!$H9/12,(SUMIF($D$2:$EE$2,CM$2-1,$D8:$EE8)/12)*(1+XLOOKUP(CM$2,Assumptions!$C$95:$M$95,Assumptions!$C$98:$M$98)))</f>
        <v>15241.82681</v>
      </c>
      <c r="CN8" s="50">
        <f t="array" ref="CN8">IF(CN$2=1,Assumptions!$H9/12,(SUMIF($D$2:$EE$2,CN$2-1,$D8:$EE8)/12)*(1+XLOOKUP(CN$2,Assumptions!$C$95:$M$95,Assumptions!$C$98:$M$98)))</f>
        <v>15241.82681</v>
      </c>
      <c r="CO8" s="50">
        <f t="array" ref="CO8">IF(CO$2=1,Assumptions!$H9/12,(SUMIF($D$2:$EE$2,CO$2-1,$D8:$EE8)/12)*(1+XLOOKUP(CO$2,Assumptions!$C$95:$M$95,Assumptions!$C$98:$M$98)))</f>
        <v>15241.82681</v>
      </c>
      <c r="CP8" s="50">
        <f t="array" ref="CP8">IF(CP$2=1,Assumptions!$H9/12,(SUMIF($D$2:$EE$2,CP$2-1,$D8:$EE8)/12)*(1+XLOOKUP(CP$2,Assumptions!$C$95:$M$95,Assumptions!$C$98:$M$98)))</f>
        <v>15241.82681</v>
      </c>
      <c r="CQ8" s="50">
        <f t="array" ref="CQ8">IF(CQ$2=1,Assumptions!$H9/12,(SUMIF($D$2:$EE$2,CQ$2-1,$D8:$EE8)/12)*(1+XLOOKUP(CQ$2,Assumptions!$C$95:$M$95,Assumptions!$C$98:$M$98)))</f>
        <v>15241.82681</v>
      </c>
      <c r="CR8" s="50">
        <f t="array" ref="CR8">IF(CR$2=1,Assumptions!$H9/12,(SUMIF($D$2:$EE$2,CR$2-1,$D8:$EE8)/12)*(1+XLOOKUP(CR$2,Assumptions!$C$95:$M$95,Assumptions!$C$98:$M$98)))</f>
        <v>15241.82681</v>
      </c>
      <c r="CS8" s="50">
        <f t="array" ref="CS8">IF(CS$2=1,Assumptions!$H9/12,(SUMIF($D$2:$EE$2,CS$2-1,$D8:$EE8)/12)*(1+XLOOKUP(CS$2,Assumptions!$C$95:$M$95,Assumptions!$C$98:$M$98)))</f>
        <v>15241.82681</v>
      </c>
      <c r="CT8" s="50">
        <f t="array" ref="CT8">IF(CT$2=1,Assumptions!$H9/12,(SUMIF($D$2:$EE$2,CT$2-1,$D8:$EE8)/12)*(1+XLOOKUP(CT$2,Assumptions!$C$95:$M$95,Assumptions!$C$98:$M$98)))</f>
        <v>15241.82681</v>
      </c>
      <c r="CU8" s="50">
        <f t="array" ref="CU8">IF(CU$2=1,Assumptions!$H9/12,(SUMIF($D$2:$EE$2,CU$2-1,$D8:$EE8)/12)*(1+XLOOKUP(CU$2,Assumptions!$C$95:$M$95,Assumptions!$C$98:$M$98)))</f>
        <v>15241.82681</v>
      </c>
      <c r="CV8" s="50">
        <f t="array" ref="CV8">IF(CV$2=1,Assumptions!$H9/12,(SUMIF($D$2:$EE$2,CV$2-1,$D8:$EE8)/12)*(1+XLOOKUP(CV$2,Assumptions!$C$95:$M$95,Assumptions!$C$98:$M$98)))</f>
        <v>15699.08162</v>
      </c>
      <c r="CW8" s="50">
        <f t="array" ref="CW8">IF(CW$2=1,Assumptions!$H9/12,(SUMIF($D$2:$EE$2,CW$2-1,$D8:$EE8)/12)*(1+XLOOKUP(CW$2,Assumptions!$C$95:$M$95,Assumptions!$C$98:$M$98)))</f>
        <v>15699.08162</v>
      </c>
      <c r="CX8" s="50">
        <f t="array" ref="CX8">IF(CX$2=1,Assumptions!$H9/12,(SUMIF($D$2:$EE$2,CX$2-1,$D8:$EE8)/12)*(1+XLOOKUP(CX$2,Assumptions!$C$95:$M$95,Assumptions!$C$98:$M$98)))</f>
        <v>15699.08162</v>
      </c>
      <c r="CY8" s="50">
        <f t="array" ref="CY8">IF(CY$2=1,Assumptions!$H9/12,(SUMIF($D$2:$EE$2,CY$2-1,$D8:$EE8)/12)*(1+XLOOKUP(CY$2,Assumptions!$C$95:$M$95,Assumptions!$C$98:$M$98)))</f>
        <v>15699.08162</v>
      </c>
      <c r="CZ8" s="50">
        <f t="array" ref="CZ8">IF(CZ$2=1,Assumptions!$H9/12,(SUMIF($D$2:$EE$2,CZ$2-1,$D8:$EE8)/12)*(1+XLOOKUP(CZ$2,Assumptions!$C$95:$M$95,Assumptions!$C$98:$M$98)))</f>
        <v>15699.08162</v>
      </c>
      <c r="DA8" s="50">
        <f t="array" ref="DA8">IF(DA$2=1,Assumptions!$H9/12,(SUMIF($D$2:$EE$2,DA$2-1,$D8:$EE8)/12)*(1+XLOOKUP(DA$2,Assumptions!$C$95:$M$95,Assumptions!$C$98:$M$98)))</f>
        <v>15699.08162</v>
      </c>
      <c r="DB8" s="50">
        <f t="array" ref="DB8">IF(DB$2=1,Assumptions!$H9/12,(SUMIF($D$2:$EE$2,DB$2-1,$D8:$EE8)/12)*(1+XLOOKUP(DB$2,Assumptions!$C$95:$M$95,Assumptions!$C$98:$M$98)))</f>
        <v>15699.08162</v>
      </c>
      <c r="DC8" s="50">
        <f t="array" ref="DC8">IF(DC$2=1,Assumptions!$H9/12,(SUMIF($D$2:$EE$2,DC$2-1,$D8:$EE8)/12)*(1+XLOOKUP(DC$2,Assumptions!$C$95:$M$95,Assumptions!$C$98:$M$98)))</f>
        <v>15699.08162</v>
      </c>
      <c r="DD8" s="50">
        <f t="array" ref="DD8">IF(DD$2=1,Assumptions!$H9/12,(SUMIF($D$2:$EE$2,DD$2-1,$D8:$EE8)/12)*(1+XLOOKUP(DD$2,Assumptions!$C$95:$M$95,Assumptions!$C$98:$M$98)))</f>
        <v>15699.08162</v>
      </c>
      <c r="DE8" s="50">
        <f t="array" ref="DE8">IF(DE$2=1,Assumptions!$H9/12,(SUMIF($D$2:$EE$2,DE$2-1,$D8:$EE8)/12)*(1+XLOOKUP(DE$2,Assumptions!$C$95:$M$95,Assumptions!$C$98:$M$98)))</f>
        <v>15699.08162</v>
      </c>
      <c r="DF8" s="50">
        <f t="array" ref="DF8">IF(DF$2=1,Assumptions!$H9/12,(SUMIF($D$2:$EE$2,DF$2-1,$D8:$EE8)/12)*(1+XLOOKUP(DF$2,Assumptions!$C$95:$M$95,Assumptions!$C$98:$M$98)))</f>
        <v>15699.08162</v>
      </c>
      <c r="DG8" s="50">
        <f t="array" ref="DG8">IF(DG$2=1,Assumptions!$H9/12,(SUMIF($D$2:$EE$2,DG$2-1,$D8:$EE8)/12)*(1+XLOOKUP(DG$2,Assumptions!$C$95:$M$95,Assumptions!$C$98:$M$98)))</f>
        <v>15699.08162</v>
      </c>
      <c r="DH8" s="50">
        <f t="array" ref="DH8">IF(DH$2=1,Assumptions!$H9/12,(SUMIF($D$2:$EE$2,DH$2-1,$D8:$EE8)/12)*(1+XLOOKUP(DH$2,Assumptions!$C$95:$M$95,Assumptions!$C$98:$M$98)))</f>
        <v>16170.05407</v>
      </c>
      <c r="DI8" s="50">
        <f t="array" ref="DI8">IF(DI$2=1,Assumptions!$H9/12,(SUMIF($D$2:$EE$2,DI$2-1,$D8:$EE8)/12)*(1+XLOOKUP(DI$2,Assumptions!$C$95:$M$95,Assumptions!$C$98:$M$98)))</f>
        <v>16170.05407</v>
      </c>
      <c r="DJ8" s="50">
        <f t="array" ref="DJ8">IF(DJ$2=1,Assumptions!$H9/12,(SUMIF($D$2:$EE$2,DJ$2-1,$D8:$EE8)/12)*(1+XLOOKUP(DJ$2,Assumptions!$C$95:$M$95,Assumptions!$C$98:$M$98)))</f>
        <v>16170.05407</v>
      </c>
      <c r="DK8" s="50">
        <f t="array" ref="DK8">IF(DK$2=1,Assumptions!$H9/12,(SUMIF($D$2:$EE$2,DK$2-1,$D8:$EE8)/12)*(1+XLOOKUP(DK$2,Assumptions!$C$95:$M$95,Assumptions!$C$98:$M$98)))</f>
        <v>16170.05407</v>
      </c>
      <c r="DL8" s="50">
        <f t="array" ref="DL8">IF(DL$2=1,Assumptions!$H9/12,(SUMIF($D$2:$EE$2,DL$2-1,$D8:$EE8)/12)*(1+XLOOKUP(DL$2,Assumptions!$C$95:$M$95,Assumptions!$C$98:$M$98)))</f>
        <v>16170.05407</v>
      </c>
      <c r="DM8" s="50">
        <f t="array" ref="DM8">IF(DM$2=1,Assumptions!$H9/12,(SUMIF($D$2:$EE$2,DM$2-1,$D8:$EE8)/12)*(1+XLOOKUP(DM$2,Assumptions!$C$95:$M$95,Assumptions!$C$98:$M$98)))</f>
        <v>16170.05407</v>
      </c>
      <c r="DN8" s="50">
        <f t="array" ref="DN8">IF(DN$2=1,Assumptions!$H9/12,(SUMIF($D$2:$EE$2,DN$2-1,$D8:$EE8)/12)*(1+XLOOKUP(DN$2,Assumptions!$C$95:$M$95,Assumptions!$C$98:$M$98)))</f>
        <v>16170.05407</v>
      </c>
      <c r="DO8" s="50">
        <f t="array" ref="DO8">IF(DO$2=1,Assumptions!$H9/12,(SUMIF($D$2:$EE$2,DO$2-1,$D8:$EE8)/12)*(1+XLOOKUP(DO$2,Assumptions!$C$95:$M$95,Assumptions!$C$98:$M$98)))</f>
        <v>16170.05407</v>
      </c>
      <c r="DP8" s="50">
        <f t="array" ref="DP8">IF(DP$2=1,Assumptions!$H9/12,(SUMIF($D$2:$EE$2,DP$2-1,$D8:$EE8)/12)*(1+XLOOKUP(DP$2,Assumptions!$C$95:$M$95,Assumptions!$C$98:$M$98)))</f>
        <v>16170.05407</v>
      </c>
      <c r="DQ8" s="50">
        <f t="array" ref="DQ8">IF(DQ$2=1,Assumptions!$H9/12,(SUMIF($D$2:$EE$2,DQ$2-1,$D8:$EE8)/12)*(1+XLOOKUP(DQ$2,Assumptions!$C$95:$M$95,Assumptions!$C$98:$M$98)))</f>
        <v>16170.05407</v>
      </c>
      <c r="DR8" s="50">
        <f t="array" ref="DR8">IF(DR$2=1,Assumptions!$H9/12,(SUMIF($D$2:$EE$2,DR$2-1,$D8:$EE8)/12)*(1+XLOOKUP(DR$2,Assumptions!$C$95:$M$95,Assumptions!$C$98:$M$98)))</f>
        <v>16170.05407</v>
      </c>
      <c r="DS8" s="50">
        <f t="array" ref="DS8">IF(DS$2=1,Assumptions!$H9/12,(SUMIF($D$2:$EE$2,DS$2-1,$D8:$EE8)/12)*(1+XLOOKUP(DS$2,Assumptions!$C$95:$M$95,Assumptions!$C$98:$M$98)))</f>
        <v>16170.05407</v>
      </c>
      <c r="DT8" s="50">
        <f t="array" ref="DT8">IF(DT$2=1,Assumptions!$H9/12,(SUMIF($D$2:$EE$2,DT$2-1,$D8:$EE8)/12)*(1+XLOOKUP(DT$2,Assumptions!$C$95:$M$95,Assumptions!$C$98:$M$98)))</f>
        <v>16655.15569</v>
      </c>
      <c r="DU8" s="50">
        <f t="array" ref="DU8">IF(DU$2=1,Assumptions!$H9/12,(SUMIF($D$2:$EE$2,DU$2-1,$D8:$EE8)/12)*(1+XLOOKUP(DU$2,Assumptions!$C$95:$M$95,Assumptions!$C$98:$M$98)))</f>
        <v>16655.15569</v>
      </c>
      <c r="DV8" s="50">
        <f t="array" ref="DV8">IF(DV$2=1,Assumptions!$H9/12,(SUMIF($D$2:$EE$2,DV$2-1,$D8:$EE8)/12)*(1+XLOOKUP(DV$2,Assumptions!$C$95:$M$95,Assumptions!$C$98:$M$98)))</f>
        <v>16655.15569</v>
      </c>
      <c r="DW8" s="50">
        <f t="array" ref="DW8">IF(DW$2=1,Assumptions!$H9/12,(SUMIF($D$2:$EE$2,DW$2-1,$D8:$EE8)/12)*(1+XLOOKUP(DW$2,Assumptions!$C$95:$M$95,Assumptions!$C$98:$M$98)))</f>
        <v>16655.15569</v>
      </c>
      <c r="DX8" s="50">
        <f t="array" ref="DX8">IF(DX$2=1,Assumptions!$H9/12,(SUMIF($D$2:$EE$2,DX$2-1,$D8:$EE8)/12)*(1+XLOOKUP(DX$2,Assumptions!$C$95:$M$95,Assumptions!$C$98:$M$98)))</f>
        <v>16655.15569</v>
      </c>
      <c r="DY8" s="50">
        <f t="array" ref="DY8">IF(DY$2=1,Assumptions!$H9/12,(SUMIF($D$2:$EE$2,DY$2-1,$D8:$EE8)/12)*(1+XLOOKUP(DY$2,Assumptions!$C$95:$M$95,Assumptions!$C$98:$M$98)))</f>
        <v>16655.15569</v>
      </c>
      <c r="DZ8" s="50">
        <f t="array" ref="DZ8">IF(DZ$2=1,Assumptions!$H9/12,(SUMIF($D$2:$EE$2,DZ$2-1,$D8:$EE8)/12)*(1+XLOOKUP(DZ$2,Assumptions!$C$95:$M$95,Assumptions!$C$98:$M$98)))</f>
        <v>16655.15569</v>
      </c>
      <c r="EA8" s="50">
        <f t="array" ref="EA8">IF(EA$2=1,Assumptions!$H9/12,(SUMIF($D$2:$EE$2,EA$2-1,$D8:$EE8)/12)*(1+XLOOKUP(EA$2,Assumptions!$C$95:$M$95,Assumptions!$C$98:$M$98)))</f>
        <v>16655.15569</v>
      </c>
      <c r="EB8" s="50">
        <f t="array" ref="EB8">IF(EB$2=1,Assumptions!$H9/12,(SUMIF($D$2:$EE$2,EB$2-1,$D8:$EE8)/12)*(1+XLOOKUP(EB$2,Assumptions!$C$95:$M$95,Assumptions!$C$98:$M$98)))</f>
        <v>16655.15569</v>
      </c>
      <c r="EC8" s="50">
        <f t="array" ref="EC8">IF(EC$2=1,Assumptions!$H9/12,(SUMIF($D$2:$EE$2,EC$2-1,$D8:$EE8)/12)*(1+XLOOKUP(EC$2,Assumptions!$C$95:$M$95,Assumptions!$C$98:$M$98)))</f>
        <v>16655.15569</v>
      </c>
      <c r="ED8" s="50">
        <f t="array" ref="ED8">IF(ED$2=1,Assumptions!$H9/12,(SUMIF($D$2:$EE$2,ED$2-1,$D8:$EE8)/12)*(1+XLOOKUP(ED$2,Assumptions!$C$95:$M$95,Assumptions!$C$98:$M$98)))</f>
        <v>16655.15569</v>
      </c>
      <c r="EE8" s="50">
        <f t="array" ref="EE8">IF(EE$2=1,Assumptions!$H9/12,(SUMIF($D$2:$EE$2,EE$2-1,$D8:$EE8)/12)*(1+XLOOKUP(EE$2,Assumptions!$C$95:$M$95,Assumptions!$C$98:$M$98)))</f>
        <v>16655.15569</v>
      </c>
    </row>
    <row r="9" ht="15.75" customHeight="1">
      <c r="A9" s="1"/>
      <c r="B9" s="1"/>
      <c r="C9" s="1" t="str">
        <f>Assumptions!B10</f>
        <v>4BR A&amp;B (2 bath) 20, 25</v>
      </c>
      <c r="D9" s="50">
        <f t="array" ref="D9">IF(D$2=1,Assumptions!$H10/12,(SUMIF($D$2:$EE$2,D$2-1,$D9:$EE9)/12)*(1+XLOOKUP(D$2,Assumptions!$C$95:$M$95,Assumptions!$C$98:$M$98)))</f>
        <v>5768</v>
      </c>
      <c r="E9" s="50">
        <f t="array" ref="E9">IF(E$2=1,Assumptions!$H10/12,(SUMIF($D$2:$EE$2,E$2-1,$D9:$EE9)/12)*(1+XLOOKUP(E$2,Assumptions!$C$95:$M$95,Assumptions!$C$98:$M$98)))</f>
        <v>5768</v>
      </c>
      <c r="F9" s="50">
        <f t="array" ref="F9">IF(F$2=1,Assumptions!$H10/12,(SUMIF($D$2:$EE$2,F$2-1,$D9:$EE9)/12)*(1+XLOOKUP(F$2,Assumptions!$C$95:$M$95,Assumptions!$C$98:$M$98)))</f>
        <v>5768</v>
      </c>
      <c r="G9" s="50">
        <f t="array" ref="G9">IF(G$2=1,Assumptions!$H10/12,(SUMIF($D$2:$EE$2,G$2-1,$D9:$EE9)/12)*(1+XLOOKUP(G$2,Assumptions!$C$95:$M$95,Assumptions!$C$98:$M$98)))</f>
        <v>5768</v>
      </c>
      <c r="H9" s="50">
        <f t="array" ref="H9">IF(H$2=1,Assumptions!$H10/12,(SUMIF($D$2:$EE$2,H$2-1,$D9:$EE9)/12)*(1+XLOOKUP(H$2,Assumptions!$C$95:$M$95,Assumptions!$C$98:$M$98)))</f>
        <v>5768</v>
      </c>
      <c r="I9" s="50">
        <f t="array" ref="I9">IF(I$2=1,Assumptions!$H10/12,(SUMIF($D$2:$EE$2,I$2-1,$D9:$EE9)/12)*(1+XLOOKUP(I$2,Assumptions!$C$95:$M$95,Assumptions!$C$98:$M$98)))</f>
        <v>5768</v>
      </c>
      <c r="J9" s="50">
        <f t="array" ref="J9">IF(J$2=1,Assumptions!$H10/12,(SUMIF($D$2:$EE$2,J$2-1,$D9:$EE9)/12)*(1+XLOOKUP(J$2,Assumptions!$C$95:$M$95,Assumptions!$C$98:$M$98)))</f>
        <v>5768</v>
      </c>
      <c r="K9" s="50">
        <f t="array" ref="K9">IF(K$2=1,Assumptions!$H10/12,(SUMIF($D$2:$EE$2,K$2-1,$D9:$EE9)/12)*(1+XLOOKUP(K$2,Assumptions!$C$95:$M$95,Assumptions!$C$98:$M$98)))</f>
        <v>5768</v>
      </c>
      <c r="L9" s="50">
        <f t="array" ref="L9">IF(L$2=1,Assumptions!$H10/12,(SUMIF($D$2:$EE$2,L$2-1,$D9:$EE9)/12)*(1+XLOOKUP(L$2,Assumptions!$C$95:$M$95,Assumptions!$C$98:$M$98)))</f>
        <v>5768</v>
      </c>
      <c r="M9" s="50">
        <f t="array" ref="M9">IF(M$2=1,Assumptions!$H10/12,(SUMIF($D$2:$EE$2,M$2-1,$D9:$EE9)/12)*(1+XLOOKUP(M$2,Assumptions!$C$95:$M$95,Assumptions!$C$98:$M$98)))</f>
        <v>5768</v>
      </c>
      <c r="N9" s="50">
        <f t="array" ref="N9">IF(N$2=1,Assumptions!$H10/12,(SUMIF($D$2:$EE$2,N$2-1,$D9:$EE9)/12)*(1+XLOOKUP(N$2,Assumptions!$C$95:$M$95,Assumptions!$C$98:$M$98)))</f>
        <v>5768</v>
      </c>
      <c r="O9" s="50">
        <f t="array" ref="O9">IF(O$2=1,Assumptions!$H10/12,(SUMIF($D$2:$EE$2,O$2-1,$D9:$EE9)/12)*(1+XLOOKUP(O$2,Assumptions!$C$95:$M$95,Assumptions!$C$98:$M$98)))</f>
        <v>5768</v>
      </c>
      <c r="P9" s="50">
        <f t="array" ref="P9">IF(P$2=1,Assumptions!$H10/12,(SUMIF($D$2:$EE$2,P$2-1,$D9:$EE9)/12)*(1+XLOOKUP(P$2,Assumptions!$C$95:$M$95,Assumptions!$C$98:$M$98)))</f>
        <v>5883.36</v>
      </c>
      <c r="Q9" s="50">
        <f t="array" ref="Q9">IF(Q$2=1,Assumptions!$H10/12,(SUMIF($D$2:$EE$2,Q$2-1,$D9:$EE9)/12)*(1+XLOOKUP(Q$2,Assumptions!$C$95:$M$95,Assumptions!$C$98:$M$98)))</f>
        <v>5883.36</v>
      </c>
      <c r="R9" s="50">
        <f t="array" ref="R9">IF(R$2=1,Assumptions!$H10/12,(SUMIF($D$2:$EE$2,R$2-1,$D9:$EE9)/12)*(1+XLOOKUP(R$2,Assumptions!$C$95:$M$95,Assumptions!$C$98:$M$98)))</f>
        <v>5883.36</v>
      </c>
      <c r="S9" s="50">
        <f t="array" ref="S9">IF(S$2=1,Assumptions!$H10/12,(SUMIF($D$2:$EE$2,S$2-1,$D9:$EE9)/12)*(1+XLOOKUP(S$2,Assumptions!$C$95:$M$95,Assumptions!$C$98:$M$98)))</f>
        <v>5883.36</v>
      </c>
      <c r="T9" s="50">
        <f t="array" ref="T9">IF(T$2=1,Assumptions!$H10/12,(SUMIF($D$2:$EE$2,T$2-1,$D9:$EE9)/12)*(1+XLOOKUP(T$2,Assumptions!$C$95:$M$95,Assumptions!$C$98:$M$98)))</f>
        <v>5883.36</v>
      </c>
      <c r="U9" s="50">
        <f t="array" ref="U9">IF(U$2=1,Assumptions!$H10/12,(SUMIF($D$2:$EE$2,U$2-1,$D9:$EE9)/12)*(1+XLOOKUP(U$2,Assumptions!$C$95:$M$95,Assumptions!$C$98:$M$98)))</f>
        <v>5883.36</v>
      </c>
      <c r="V9" s="50">
        <f t="array" ref="V9">IF(V$2=1,Assumptions!$H10/12,(SUMIF($D$2:$EE$2,V$2-1,$D9:$EE9)/12)*(1+XLOOKUP(V$2,Assumptions!$C$95:$M$95,Assumptions!$C$98:$M$98)))</f>
        <v>5883.36</v>
      </c>
      <c r="W9" s="50">
        <f t="array" ref="W9">IF(W$2=1,Assumptions!$H10/12,(SUMIF($D$2:$EE$2,W$2-1,$D9:$EE9)/12)*(1+XLOOKUP(W$2,Assumptions!$C$95:$M$95,Assumptions!$C$98:$M$98)))</f>
        <v>5883.36</v>
      </c>
      <c r="X9" s="50">
        <f t="array" ref="X9">IF(X$2=1,Assumptions!$H10/12,(SUMIF($D$2:$EE$2,X$2-1,$D9:$EE9)/12)*(1+XLOOKUP(X$2,Assumptions!$C$95:$M$95,Assumptions!$C$98:$M$98)))</f>
        <v>5883.36</v>
      </c>
      <c r="Y9" s="50">
        <f t="array" ref="Y9">IF(Y$2=1,Assumptions!$H10/12,(SUMIF($D$2:$EE$2,Y$2-1,$D9:$EE9)/12)*(1+XLOOKUP(Y$2,Assumptions!$C$95:$M$95,Assumptions!$C$98:$M$98)))</f>
        <v>5883.36</v>
      </c>
      <c r="Z9" s="50">
        <f t="array" ref="Z9">IF(Z$2=1,Assumptions!$H10/12,(SUMIF($D$2:$EE$2,Z$2-1,$D9:$EE9)/12)*(1+XLOOKUP(Z$2,Assumptions!$C$95:$M$95,Assumptions!$C$98:$M$98)))</f>
        <v>5883.36</v>
      </c>
      <c r="AA9" s="50">
        <f t="array" ref="AA9">IF(AA$2=1,Assumptions!$H10/12,(SUMIF($D$2:$EE$2,AA$2-1,$D9:$EE9)/12)*(1+XLOOKUP(AA$2,Assumptions!$C$95:$M$95,Assumptions!$C$98:$M$98)))</f>
        <v>5883.36</v>
      </c>
      <c r="AB9" s="50">
        <f t="array" ref="AB9">IF(AB$2=1,Assumptions!$H10/12,(SUMIF($D$2:$EE$2,AB$2-1,$D9:$EE9)/12)*(1+XLOOKUP(AB$2,Assumptions!$C$95:$M$95,Assumptions!$C$98:$M$98)))</f>
        <v>6059.8608</v>
      </c>
      <c r="AC9" s="50">
        <f t="array" ref="AC9">IF(AC$2=1,Assumptions!$H10/12,(SUMIF($D$2:$EE$2,AC$2-1,$D9:$EE9)/12)*(1+XLOOKUP(AC$2,Assumptions!$C$95:$M$95,Assumptions!$C$98:$M$98)))</f>
        <v>6059.8608</v>
      </c>
      <c r="AD9" s="50">
        <f t="array" ref="AD9">IF(AD$2=1,Assumptions!$H10/12,(SUMIF($D$2:$EE$2,AD$2-1,$D9:$EE9)/12)*(1+XLOOKUP(AD$2,Assumptions!$C$95:$M$95,Assumptions!$C$98:$M$98)))</f>
        <v>6059.8608</v>
      </c>
      <c r="AE9" s="50">
        <f t="array" ref="AE9">IF(AE$2=1,Assumptions!$H10/12,(SUMIF($D$2:$EE$2,AE$2-1,$D9:$EE9)/12)*(1+XLOOKUP(AE$2,Assumptions!$C$95:$M$95,Assumptions!$C$98:$M$98)))</f>
        <v>6059.8608</v>
      </c>
      <c r="AF9" s="50">
        <f t="array" ref="AF9">IF(AF$2=1,Assumptions!$H10/12,(SUMIF($D$2:$EE$2,AF$2-1,$D9:$EE9)/12)*(1+XLOOKUP(AF$2,Assumptions!$C$95:$M$95,Assumptions!$C$98:$M$98)))</f>
        <v>6059.8608</v>
      </c>
      <c r="AG9" s="50">
        <f t="array" ref="AG9">IF(AG$2=1,Assumptions!$H10/12,(SUMIF($D$2:$EE$2,AG$2-1,$D9:$EE9)/12)*(1+XLOOKUP(AG$2,Assumptions!$C$95:$M$95,Assumptions!$C$98:$M$98)))</f>
        <v>6059.8608</v>
      </c>
      <c r="AH9" s="50">
        <f t="array" ref="AH9">IF(AH$2=1,Assumptions!$H10/12,(SUMIF($D$2:$EE$2,AH$2-1,$D9:$EE9)/12)*(1+XLOOKUP(AH$2,Assumptions!$C$95:$M$95,Assumptions!$C$98:$M$98)))</f>
        <v>6059.8608</v>
      </c>
      <c r="AI9" s="50">
        <f t="array" ref="AI9">IF(AI$2=1,Assumptions!$H10/12,(SUMIF($D$2:$EE$2,AI$2-1,$D9:$EE9)/12)*(1+XLOOKUP(AI$2,Assumptions!$C$95:$M$95,Assumptions!$C$98:$M$98)))</f>
        <v>6059.8608</v>
      </c>
      <c r="AJ9" s="50">
        <f t="array" ref="AJ9">IF(AJ$2=1,Assumptions!$H10/12,(SUMIF($D$2:$EE$2,AJ$2-1,$D9:$EE9)/12)*(1+XLOOKUP(AJ$2,Assumptions!$C$95:$M$95,Assumptions!$C$98:$M$98)))</f>
        <v>6059.8608</v>
      </c>
      <c r="AK9" s="50">
        <f t="array" ref="AK9">IF(AK$2=1,Assumptions!$H10/12,(SUMIF($D$2:$EE$2,AK$2-1,$D9:$EE9)/12)*(1+XLOOKUP(AK$2,Assumptions!$C$95:$M$95,Assumptions!$C$98:$M$98)))</f>
        <v>6059.8608</v>
      </c>
      <c r="AL9" s="50">
        <f t="array" ref="AL9">IF(AL$2=1,Assumptions!$H10/12,(SUMIF($D$2:$EE$2,AL$2-1,$D9:$EE9)/12)*(1+XLOOKUP(AL$2,Assumptions!$C$95:$M$95,Assumptions!$C$98:$M$98)))</f>
        <v>6059.8608</v>
      </c>
      <c r="AM9" s="50">
        <f t="array" ref="AM9">IF(AM$2=1,Assumptions!$H10/12,(SUMIF($D$2:$EE$2,AM$2-1,$D9:$EE9)/12)*(1+XLOOKUP(AM$2,Assumptions!$C$95:$M$95,Assumptions!$C$98:$M$98)))</f>
        <v>6059.8608</v>
      </c>
      <c r="AN9" s="50">
        <f t="array" ref="AN9">IF(AN$2=1,Assumptions!$H10/12,(SUMIF($D$2:$EE$2,AN$2-1,$D9:$EE9)/12)*(1+XLOOKUP(AN$2,Assumptions!$C$95:$M$95,Assumptions!$C$98:$M$98)))</f>
        <v>6241.656624</v>
      </c>
      <c r="AO9" s="50">
        <f t="array" ref="AO9">IF(AO$2=1,Assumptions!$H10/12,(SUMIF($D$2:$EE$2,AO$2-1,$D9:$EE9)/12)*(1+XLOOKUP(AO$2,Assumptions!$C$95:$M$95,Assumptions!$C$98:$M$98)))</f>
        <v>6241.656624</v>
      </c>
      <c r="AP9" s="50">
        <f t="array" ref="AP9">IF(AP$2=1,Assumptions!$H10/12,(SUMIF($D$2:$EE$2,AP$2-1,$D9:$EE9)/12)*(1+XLOOKUP(AP$2,Assumptions!$C$95:$M$95,Assumptions!$C$98:$M$98)))</f>
        <v>6241.656624</v>
      </c>
      <c r="AQ9" s="50">
        <f t="array" ref="AQ9">IF(AQ$2=1,Assumptions!$H10/12,(SUMIF($D$2:$EE$2,AQ$2-1,$D9:$EE9)/12)*(1+XLOOKUP(AQ$2,Assumptions!$C$95:$M$95,Assumptions!$C$98:$M$98)))</f>
        <v>6241.656624</v>
      </c>
      <c r="AR9" s="50">
        <f t="array" ref="AR9">IF(AR$2=1,Assumptions!$H10/12,(SUMIF($D$2:$EE$2,AR$2-1,$D9:$EE9)/12)*(1+XLOOKUP(AR$2,Assumptions!$C$95:$M$95,Assumptions!$C$98:$M$98)))</f>
        <v>6241.656624</v>
      </c>
      <c r="AS9" s="50">
        <f t="array" ref="AS9">IF(AS$2=1,Assumptions!$H10/12,(SUMIF($D$2:$EE$2,AS$2-1,$D9:$EE9)/12)*(1+XLOOKUP(AS$2,Assumptions!$C$95:$M$95,Assumptions!$C$98:$M$98)))</f>
        <v>6241.656624</v>
      </c>
      <c r="AT9" s="50">
        <f t="array" ref="AT9">IF(AT$2=1,Assumptions!$H10/12,(SUMIF($D$2:$EE$2,AT$2-1,$D9:$EE9)/12)*(1+XLOOKUP(AT$2,Assumptions!$C$95:$M$95,Assumptions!$C$98:$M$98)))</f>
        <v>6241.656624</v>
      </c>
      <c r="AU9" s="50">
        <f t="array" ref="AU9">IF(AU$2=1,Assumptions!$H10/12,(SUMIF($D$2:$EE$2,AU$2-1,$D9:$EE9)/12)*(1+XLOOKUP(AU$2,Assumptions!$C$95:$M$95,Assumptions!$C$98:$M$98)))</f>
        <v>6241.656624</v>
      </c>
      <c r="AV9" s="50">
        <f t="array" ref="AV9">IF(AV$2=1,Assumptions!$H10/12,(SUMIF($D$2:$EE$2,AV$2-1,$D9:$EE9)/12)*(1+XLOOKUP(AV$2,Assumptions!$C$95:$M$95,Assumptions!$C$98:$M$98)))</f>
        <v>6241.656624</v>
      </c>
      <c r="AW9" s="50">
        <f t="array" ref="AW9">IF(AW$2=1,Assumptions!$H10/12,(SUMIF($D$2:$EE$2,AW$2-1,$D9:$EE9)/12)*(1+XLOOKUP(AW$2,Assumptions!$C$95:$M$95,Assumptions!$C$98:$M$98)))</f>
        <v>6241.656624</v>
      </c>
      <c r="AX9" s="50">
        <f t="array" ref="AX9">IF(AX$2=1,Assumptions!$H10/12,(SUMIF($D$2:$EE$2,AX$2-1,$D9:$EE9)/12)*(1+XLOOKUP(AX$2,Assumptions!$C$95:$M$95,Assumptions!$C$98:$M$98)))</f>
        <v>6241.656624</v>
      </c>
      <c r="AY9" s="50">
        <f t="array" ref="AY9">IF(AY$2=1,Assumptions!$H10/12,(SUMIF($D$2:$EE$2,AY$2-1,$D9:$EE9)/12)*(1+XLOOKUP(AY$2,Assumptions!$C$95:$M$95,Assumptions!$C$98:$M$98)))</f>
        <v>6241.656624</v>
      </c>
      <c r="AZ9" s="50">
        <f t="array" ref="AZ9">IF(AZ$2=1,Assumptions!$H10/12,(SUMIF($D$2:$EE$2,AZ$2-1,$D9:$EE9)/12)*(1+XLOOKUP(AZ$2,Assumptions!$C$95:$M$95,Assumptions!$C$98:$M$98)))</f>
        <v>6428.906323</v>
      </c>
      <c r="BA9" s="50">
        <f t="array" ref="BA9">IF(BA$2=1,Assumptions!$H10/12,(SUMIF($D$2:$EE$2,BA$2-1,$D9:$EE9)/12)*(1+XLOOKUP(BA$2,Assumptions!$C$95:$M$95,Assumptions!$C$98:$M$98)))</f>
        <v>6428.906323</v>
      </c>
      <c r="BB9" s="50">
        <f t="array" ref="BB9">IF(BB$2=1,Assumptions!$H10/12,(SUMIF($D$2:$EE$2,BB$2-1,$D9:$EE9)/12)*(1+XLOOKUP(BB$2,Assumptions!$C$95:$M$95,Assumptions!$C$98:$M$98)))</f>
        <v>6428.906323</v>
      </c>
      <c r="BC9" s="50">
        <f t="array" ref="BC9">IF(BC$2=1,Assumptions!$H10/12,(SUMIF($D$2:$EE$2,BC$2-1,$D9:$EE9)/12)*(1+XLOOKUP(BC$2,Assumptions!$C$95:$M$95,Assumptions!$C$98:$M$98)))</f>
        <v>6428.906323</v>
      </c>
      <c r="BD9" s="50">
        <f t="array" ref="BD9">IF(BD$2=1,Assumptions!$H10/12,(SUMIF($D$2:$EE$2,BD$2-1,$D9:$EE9)/12)*(1+XLOOKUP(BD$2,Assumptions!$C$95:$M$95,Assumptions!$C$98:$M$98)))</f>
        <v>6428.906323</v>
      </c>
      <c r="BE9" s="50">
        <f t="array" ref="BE9">IF(BE$2=1,Assumptions!$H10/12,(SUMIF($D$2:$EE$2,BE$2-1,$D9:$EE9)/12)*(1+XLOOKUP(BE$2,Assumptions!$C$95:$M$95,Assumptions!$C$98:$M$98)))</f>
        <v>6428.906323</v>
      </c>
      <c r="BF9" s="50">
        <f t="array" ref="BF9">IF(BF$2=1,Assumptions!$H10/12,(SUMIF($D$2:$EE$2,BF$2-1,$D9:$EE9)/12)*(1+XLOOKUP(BF$2,Assumptions!$C$95:$M$95,Assumptions!$C$98:$M$98)))</f>
        <v>6428.906323</v>
      </c>
      <c r="BG9" s="50">
        <f t="array" ref="BG9">IF(BG$2=1,Assumptions!$H10/12,(SUMIF($D$2:$EE$2,BG$2-1,$D9:$EE9)/12)*(1+XLOOKUP(BG$2,Assumptions!$C$95:$M$95,Assumptions!$C$98:$M$98)))</f>
        <v>6428.906323</v>
      </c>
      <c r="BH9" s="50">
        <f t="array" ref="BH9">IF(BH$2=1,Assumptions!$H10/12,(SUMIF($D$2:$EE$2,BH$2-1,$D9:$EE9)/12)*(1+XLOOKUP(BH$2,Assumptions!$C$95:$M$95,Assumptions!$C$98:$M$98)))</f>
        <v>6428.906323</v>
      </c>
      <c r="BI9" s="50">
        <f t="array" ref="BI9">IF(BI$2=1,Assumptions!$H10/12,(SUMIF($D$2:$EE$2,BI$2-1,$D9:$EE9)/12)*(1+XLOOKUP(BI$2,Assumptions!$C$95:$M$95,Assumptions!$C$98:$M$98)))</f>
        <v>6428.906323</v>
      </c>
      <c r="BJ9" s="50">
        <f t="array" ref="BJ9">IF(BJ$2=1,Assumptions!$H10/12,(SUMIF($D$2:$EE$2,BJ$2-1,$D9:$EE9)/12)*(1+XLOOKUP(BJ$2,Assumptions!$C$95:$M$95,Assumptions!$C$98:$M$98)))</f>
        <v>6428.906323</v>
      </c>
      <c r="BK9" s="50">
        <f t="array" ref="BK9">IF(BK$2=1,Assumptions!$H10/12,(SUMIF($D$2:$EE$2,BK$2-1,$D9:$EE9)/12)*(1+XLOOKUP(BK$2,Assumptions!$C$95:$M$95,Assumptions!$C$98:$M$98)))</f>
        <v>6428.906323</v>
      </c>
      <c r="BL9" s="50">
        <f t="array" ref="BL9">IF(BL$2=1,Assumptions!$H10/12,(SUMIF($D$2:$EE$2,BL$2-1,$D9:$EE9)/12)*(1+XLOOKUP(BL$2,Assumptions!$C$95:$M$95,Assumptions!$C$98:$M$98)))</f>
        <v>6621.773512</v>
      </c>
      <c r="BM9" s="50">
        <f t="array" ref="BM9">IF(BM$2=1,Assumptions!$H10/12,(SUMIF($D$2:$EE$2,BM$2-1,$D9:$EE9)/12)*(1+XLOOKUP(BM$2,Assumptions!$C$95:$M$95,Assumptions!$C$98:$M$98)))</f>
        <v>6621.773512</v>
      </c>
      <c r="BN9" s="50">
        <f t="array" ref="BN9">IF(BN$2=1,Assumptions!$H10/12,(SUMIF($D$2:$EE$2,BN$2-1,$D9:$EE9)/12)*(1+XLOOKUP(BN$2,Assumptions!$C$95:$M$95,Assumptions!$C$98:$M$98)))</f>
        <v>6621.773512</v>
      </c>
      <c r="BO9" s="50">
        <f t="array" ref="BO9">IF(BO$2=1,Assumptions!$H10/12,(SUMIF($D$2:$EE$2,BO$2-1,$D9:$EE9)/12)*(1+XLOOKUP(BO$2,Assumptions!$C$95:$M$95,Assumptions!$C$98:$M$98)))</f>
        <v>6621.773512</v>
      </c>
      <c r="BP9" s="50">
        <f t="array" ref="BP9">IF(BP$2=1,Assumptions!$H10/12,(SUMIF($D$2:$EE$2,BP$2-1,$D9:$EE9)/12)*(1+XLOOKUP(BP$2,Assumptions!$C$95:$M$95,Assumptions!$C$98:$M$98)))</f>
        <v>6621.773512</v>
      </c>
      <c r="BQ9" s="50">
        <f t="array" ref="BQ9">IF(BQ$2=1,Assumptions!$H10/12,(SUMIF($D$2:$EE$2,BQ$2-1,$D9:$EE9)/12)*(1+XLOOKUP(BQ$2,Assumptions!$C$95:$M$95,Assumptions!$C$98:$M$98)))</f>
        <v>6621.773512</v>
      </c>
      <c r="BR9" s="50">
        <f t="array" ref="BR9">IF(BR$2=1,Assumptions!$H10/12,(SUMIF($D$2:$EE$2,BR$2-1,$D9:$EE9)/12)*(1+XLOOKUP(BR$2,Assumptions!$C$95:$M$95,Assumptions!$C$98:$M$98)))</f>
        <v>6621.773512</v>
      </c>
      <c r="BS9" s="50">
        <f t="array" ref="BS9">IF(BS$2=1,Assumptions!$H10/12,(SUMIF($D$2:$EE$2,BS$2-1,$D9:$EE9)/12)*(1+XLOOKUP(BS$2,Assumptions!$C$95:$M$95,Assumptions!$C$98:$M$98)))</f>
        <v>6621.773512</v>
      </c>
      <c r="BT9" s="50">
        <f t="array" ref="BT9">IF(BT$2=1,Assumptions!$H10/12,(SUMIF($D$2:$EE$2,BT$2-1,$D9:$EE9)/12)*(1+XLOOKUP(BT$2,Assumptions!$C$95:$M$95,Assumptions!$C$98:$M$98)))</f>
        <v>6621.773512</v>
      </c>
      <c r="BU9" s="50">
        <f t="array" ref="BU9">IF(BU$2=1,Assumptions!$H10/12,(SUMIF($D$2:$EE$2,BU$2-1,$D9:$EE9)/12)*(1+XLOOKUP(BU$2,Assumptions!$C$95:$M$95,Assumptions!$C$98:$M$98)))</f>
        <v>6621.773512</v>
      </c>
      <c r="BV9" s="50">
        <f t="array" ref="BV9">IF(BV$2=1,Assumptions!$H10/12,(SUMIF($D$2:$EE$2,BV$2-1,$D9:$EE9)/12)*(1+XLOOKUP(BV$2,Assumptions!$C$95:$M$95,Assumptions!$C$98:$M$98)))</f>
        <v>6621.773512</v>
      </c>
      <c r="BW9" s="50">
        <f t="array" ref="BW9">IF(BW$2=1,Assumptions!$H10/12,(SUMIF($D$2:$EE$2,BW$2-1,$D9:$EE9)/12)*(1+XLOOKUP(BW$2,Assumptions!$C$95:$M$95,Assumptions!$C$98:$M$98)))</f>
        <v>6621.773512</v>
      </c>
      <c r="BX9" s="50">
        <f t="array" ref="BX9">IF(BX$2=1,Assumptions!$H10/12,(SUMIF($D$2:$EE$2,BX$2-1,$D9:$EE9)/12)*(1+XLOOKUP(BX$2,Assumptions!$C$95:$M$95,Assumptions!$C$98:$M$98)))</f>
        <v>6820.426718</v>
      </c>
      <c r="BY9" s="50">
        <f t="array" ref="BY9">IF(BY$2=1,Assumptions!$H10/12,(SUMIF($D$2:$EE$2,BY$2-1,$D9:$EE9)/12)*(1+XLOOKUP(BY$2,Assumptions!$C$95:$M$95,Assumptions!$C$98:$M$98)))</f>
        <v>6820.426718</v>
      </c>
      <c r="BZ9" s="50">
        <f t="array" ref="BZ9">IF(BZ$2=1,Assumptions!$H10/12,(SUMIF($D$2:$EE$2,BZ$2-1,$D9:$EE9)/12)*(1+XLOOKUP(BZ$2,Assumptions!$C$95:$M$95,Assumptions!$C$98:$M$98)))</f>
        <v>6820.426718</v>
      </c>
      <c r="CA9" s="50">
        <f t="array" ref="CA9">IF(CA$2=1,Assumptions!$H10/12,(SUMIF($D$2:$EE$2,CA$2-1,$D9:$EE9)/12)*(1+XLOOKUP(CA$2,Assumptions!$C$95:$M$95,Assumptions!$C$98:$M$98)))</f>
        <v>6820.426718</v>
      </c>
      <c r="CB9" s="50">
        <f t="array" ref="CB9">IF(CB$2=1,Assumptions!$H10/12,(SUMIF($D$2:$EE$2,CB$2-1,$D9:$EE9)/12)*(1+XLOOKUP(CB$2,Assumptions!$C$95:$M$95,Assumptions!$C$98:$M$98)))</f>
        <v>6820.426718</v>
      </c>
      <c r="CC9" s="50">
        <f t="array" ref="CC9">IF(CC$2=1,Assumptions!$H10/12,(SUMIF($D$2:$EE$2,CC$2-1,$D9:$EE9)/12)*(1+XLOOKUP(CC$2,Assumptions!$C$95:$M$95,Assumptions!$C$98:$M$98)))</f>
        <v>6820.426718</v>
      </c>
      <c r="CD9" s="50">
        <f t="array" ref="CD9">IF(CD$2=1,Assumptions!$H10/12,(SUMIF($D$2:$EE$2,CD$2-1,$D9:$EE9)/12)*(1+XLOOKUP(CD$2,Assumptions!$C$95:$M$95,Assumptions!$C$98:$M$98)))</f>
        <v>6820.426718</v>
      </c>
      <c r="CE9" s="50">
        <f t="array" ref="CE9">IF(CE$2=1,Assumptions!$H10/12,(SUMIF($D$2:$EE$2,CE$2-1,$D9:$EE9)/12)*(1+XLOOKUP(CE$2,Assumptions!$C$95:$M$95,Assumptions!$C$98:$M$98)))</f>
        <v>6820.426718</v>
      </c>
      <c r="CF9" s="50">
        <f t="array" ref="CF9">IF(CF$2=1,Assumptions!$H10/12,(SUMIF($D$2:$EE$2,CF$2-1,$D9:$EE9)/12)*(1+XLOOKUP(CF$2,Assumptions!$C$95:$M$95,Assumptions!$C$98:$M$98)))</f>
        <v>6820.426718</v>
      </c>
      <c r="CG9" s="50">
        <f t="array" ref="CG9">IF(CG$2=1,Assumptions!$H10/12,(SUMIF($D$2:$EE$2,CG$2-1,$D9:$EE9)/12)*(1+XLOOKUP(CG$2,Assumptions!$C$95:$M$95,Assumptions!$C$98:$M$98)))</f>
        <v>6820.426718</v>
      </c>
      <c r="CH9" s="50">
        <f t="array" ref="CH9">IF(CH$2=1,Assumptions!$H10/12,(SUMIF($D$2:$EE$2,CH$2-1,$D9:$EE9)/12)*(1+XLOOKUP(CH$2,Assumptions!$C$95:$M$95,Assumptions!$C$98:$M$98)))</f>
        <v>6820.426718</v>
      </c>
      <c r="CI9" s="50">
        <f t="array" ref="CI9">IF(CI$2=1,Assumptions!$H10/12,(SUMIF($D$2:$EE$2,CI$2-1,$D9:$EE9)/12)*(1+XLOOKUP(CI$2,Assumptions!$C$95:$M$95,Assumptions!$C$98:$M$98)))</f>
        <v>6820.426718</v>
      </c>
      <c r="CJ9" s="50">
        <f t="array" ref="CJ9">IF(CJ$2=1,Assumptions!$H10/12,(SUMIF($D$2:$EE$2,CJ$2-1,$D9:$EE9)/12)*(1+XLOOKUP(CJ$2,Assumptions!$C$95:$M$95,Assumptions!$C$98:$M$98)))</f>
        <v>7025.039519</v>
      </c>
      <c r="CK9" s="50">
        <f t="array" ref="CK9">IF(CK$2=1,Assumptions!$H10/12,(SUMIF($D$2:$EE$2,CK$2-1,$D9:$EE9)/12)*(1+XLOOKUP(CK$2,Assumptions!$C$95:$M$95,Assumptions!$C$98:$M$98)))</f>
        <v>7025.039519</v>
      </c>
      <c r="CL9" s="50">
        <f t="array" ref="CL9">IF(CL$2=1,Assumptions!$H10/12,(SUMIF($D$2:$EE$2,CL$2-1,$D9:$EE9)/12)*(1+XLOOKUP(CL$2,Assumptions!$C$95:$M$95,Assumptions!$C$98:$M$98)))</f>
        <v>7025.039519</v>
      </c>
      <c r="CM9" s="50">
        <f t="array" ref="CM9">IF(CM$2=1,Assumptions!$H10/12,(SUMIF($D$2:$EE$2,CM$2-1,$D9:$EE9)/12)*(1+XLOOKUP(CM$2,Assumptions!$C$95:$M$95,Assumptions!$C$98:$M$98)))</f>
        <v>7025.039519</v>
      </c>
      <c r="CN9" s="50">
        <f t="array" ref="CN9">IF(CN$2=1,Assumptions!$H10/12,(SUMIF($D$2:$EE$2,CN$2-1,$D9:$EE9)/12)*(1+XLOOKUP(CN$2,Assumptions!$C$95:$M$95,Assumptions!$C$98:$M$98)))</f>
        <v>7025.039519</v>
      </c>
      <c r="CO9" s="50">
        <f t="array" ref="CO9">IF(CO$2=1,Assumptions!$H10/12,(SUMIF($D$2:$EE$2,CO$2-1,$D9:$EE9)/12)*(1+XLOOKUP(CO$2,Assumptions!$C$95:$M$95,Assumptions!$C$98:$M$98)))</f>
        <v>7025.039519</v>
      </c>
      <c r="CP9" s="50">
        <f t="array" ref="CP9">IF(CP$2=1,Assumptions!$H10/12,(SUMIF($D$2:$EE$2,CP$2-1,$D9:$EE9)/12)*(1+XLOOKUP(CP$2,Assumptions!$C$95:$M$95,Assumptions!$C$98:$M$98)))</f>
        <v>7025.039519</v>
      </c>
      <c r="CQ9" s="50">
        <f t="array" ref="CQ9">IF(CQ$2=1,Assumptions!$H10/12,(SUMIF($D$2:$EE$2,CQ$2-1,$D9:$EE9)/12)*(1+XLOOKUP(CQ$2,Assumptions!$C$95:$M$95,Assumptions!$C$98:$M$98)))</f>
        <v>7025.039519</v>
      </c>
      <c r="CR9" s="50">
        <f t="array" ref="CR9">IF(CR$2=1,Assumptions!$H10/12,(SUMIF($D$2:$EE$2,CR$2-1,$D9:$EE9)/12)*(1+XLOOKUP(CR$2,Assumptions!$C$95:$M$95,Assumptions!$C$98:$M$98)))</f>
        <v>7025.039519</v>
      </c>
      <c r="CS9" s="50">
        <f t="array" ref="CS9">IF(CS$2=1,Assumptions!$H10/12,(SUMIF($D$2:$EE$2,CS$2-1,$D9:$EE9)/12)*(1+XLOOKUP(CS$2,Assumptions!$C$95:$M$95,Assumptions!$C$98:$M$98)))</f>
        <v>7025.039519</v>
      </c>
      <c r="CT9" s="50">
        <f t="array" ref="CT9">IF(CT$2=1,Assumptions!$H10/12,(SUMIF($D$2:$EE$2,CT$2-1,$D9:$EE9)/12)*(1+XLOOKUP(CT$2,Assumptions!$C$95:$M$95,Assumptions!$C$98:$M$98)))</f>
        <v>7025.039519</v>
      </c>
      <c r="CU9" s="50">
        <f t="array" ref="CU9">IF(CU$2=1,Assumptions!$H10/12,(SUMIF($D$2:$EE$2,CU$2-1,$D9:$EE9)/12)*(1+XLOOKUP(CU$2,Assumptions!$C$95:$M$95,Assumptions!$C$98:$M$98)))</f>
        <v>7025.039519</v>
      </c>
      <c r="CV9" s="50">
        <f t="array" ref="CV9">IF(CV$2=1,Assumptions!$H10/12,(SUMIF($D$2:$EE$2,CV$2-1,$D9:$EE9)/12)*(1+XLOOKUP(CV$2,Assumptions!$C$95:$M$95,Assumptions!$C$98:$M$98)))</f>
        <v>7235.790705</v>
      </c>
      <c r="CW9" s="50">
        <f t="array" ref="CW9">IF(CW$2=1,Assumptions!$H10/12,(SUMIF($D$2:$EE$2,CW$2-1,$D9:$EE9)/12)*(1+XLOOKUP(CW$2,Assumptions!$C$95:$M$95,Assumptions!$C$98:$M$98)))</f>
        <v>7235.790705</v>
      </c>
      <c r="CX9" s="50">
        <f t="array" ref="CX9">IF(CX$2=1,Assumptions!$H10/12,(SUMIF($D$2:$EE$2,CX$2-1,$D9:$EE9)/12)*(1+XLOOKUP(CX$2,Assumptions!$C$95:$M$95,Assumptions!$C$98:$M$98)))</f>
        <v>7235.790705</v>
      </c>
      <c r="CY9" s="50">
        <f t="array" ref="CY9">IF(CY$2=1,Assumptions!$H10/12,(SUMIF($D$2:$EE$2,CY$2-1,$D9:$EE9)/12)*(1+XLOOKUP(CY$2,Assumptions!$C$95:$M$95,Assumptions!$C$98:$M$98)))</f>
        <v>7235.790705</v>
      </c>
      <c r="CZ9" s="50">
        <f t="array" ref="CZ9">IF(CZ$2=1,Assumptions!$H10/12,(SUMIF($D$2:$EE$2,CZ$2-1,$D9:$EE9)/12)*(1+XLOOKUP(CZ$2,Assumptions!$C$95:$M$95,Assumptions!$C$98:$M$98)))</f>
        <v>7235.790705</v>
      </c>
      <c r="DA9" s="50">
        <f t="array" ref="DA9">IF(DA$2=1,Assumptions!$H10/12,(SUMIF($D$2:$EE$2,DA$2-1,$D9:$EE9)/12)*(1+XLOOKUP(DA$2,Assumptions!$C$95:$M$95,Assumptions!$C$98:$M$98)))</f>
        <v>7235.790705</v>
      </c>
      <c r="DB9" s="50">
        <f t="array" ref="DB9">IF(DB$2=1,Assumptions!$H10/12,(SUMIF($D$2:$EE$2,DB$2-1,$D9:$EE9)/12)*(1+XLOOKUP(DB$2,Assumptions!$C$95:$M$95,Assumptions!$C$98:$M$98)))</f>
        <v>7235.790705</v>
      </c>
      <c r="DC9" s="50">
        <f t="array" ref="DC9">IF(DC$2=1,Assumptions!$H10/12,(SUMIF($D$2:$EE$2,DC$2-1,$D9:$EE9)/12)*(1+XLOOKUP(DC$2,Assumptions!$C$95:$M$95,Assumptions!$C$98:$M$98)))</f>
        <v>7235.790705</v>
      </c>
      <c r="DD9" s="50">
        <f t="array" ref="DD9">IF(DD$2=1,Assumptions!$H10/12,(SUMIF($D$2:$EE$2,DD$2-1,$D9:$EE9)/12)*(1+XLOOKUP(DD$2,Assumptions!$C$95:$M$95,Assumptions!$C$98:$M$98)))</f>
        <v>7235.790705</v>
      </c>
      <c r="DE9" s="50">
        <f t="array" ref="DE9">IF(DE$2=1,Assumptions!$H10/12,(SUMIF($D$2:$EE$2,DE$2-1,$D9:$EE9)/12)*(1+XLOOKUP(DE$2,Assumptions!$C$95:$M$95,Assumptions!$C$98:$M$98)))</f>
        <v>7235.790705</v>
      </c>
      <c r="DF9" s="50">
        <f t="array" ref="DF9">IF(DF$2=1,Assumptions!$H10/12,(SUMIF($D$2:$EE$2,DF$2-1,$D9:$EE9)/12)*(1+XLOOKUP(DF$2,Assumptions!$C$95:$M$95,Assumptions!$C$98:$M$98)))</f>
        <v>7235.790705</v>
      </c>
      <c r="DG9" s="50">
        <f t="array" ref="DG9">IF(DG$2=1,Assumptions!$H10/12,(SUMIF($D$2:$EE$2,DG$2-1,$D9:$EE9)/12)*(1+XLOOKUP(DG$2,Assumptions!$C$95:$M$95,Assumptions!$C$98:$M$98)))</f>
        <v>7235.790705</v>
      </c>
      <c r="DH9" s="50">
        <f t="array" ref="DH9">IF(DH$2=1,Assumptions!$H10/12,(SUMIF($D$2:$EE$2,DH$2-1,$D9:$EE9)/12)*(1+XLOOKUP(DH$2,Assumptions!$C$95:$M$95,Assumptions!$C$98:$M$98)))</f>
        <v>7452.864426</v>
      </c>
      <c r="DI9" s="50">
        <f t="array" ref="DI9">IF(DI$2=1,Assumptions!$H10/12,(SUMIF($D$2:$EE$2,DI$2-1,$D9:$EE9)/12)*(1+XLOOKUP(DI$2,Assumptions!$C$95:$M$95,Assumptions!$C$98:$M$98)))</f>
        <v>7452.864426</v>
      </c>
      <c r="DJ9" s="50">
        <f t="array" ref="DJ9">IF(DJ$2=1,Assumptions!$H10/12,(SUMIF($D$2:$EE$2,DJ$2-1,$D9:$EE9)/12)*(1+XLOOKUP(DJ$2,Assumptions!$C$95:$M$95,Assumptions!$C$98:$M$98)))</f>
        <v>7452.864426</v>
      </c>
      <c r="DK9" s="50">
        <f t="array" ref="DK9">IF(DK$2=1,Assumptions!$H10/12,(SUMIF($D$2:$EE$2,DK$2-1,$D9:$EE9)/12)*(1+XLOOKUP(DK$2,Assumptions!$C$95:$M$95,Assumptions!$C$98:$M$98)))</f>
        <v>7452.864426</v>
      </c>
      <c r="DL9" s="50">
        <f t="array" ref="DL9">IF(DL$2=1,Assumptions!$H10/12,(SUMIF($D$2:$EE$2,DL$2-1,$D9:$EE9)/12)*(1+XLOOKUP(DL$2,Assumptions!$C$95:$M$95,Assumptions!$C$98:$M$98)))</f>
        <v>7452.864426</v>
      </c>
      <c r="DM9" s="50">
        <f t="array" ref="DM9">IF(DM$2=1,Assumptions!$H10/12,(SUMIF($D$2:$EE$2,DM$2-1,$D9:$EE9)/12)*(1+XLOOKUP(DM$2,Assumptions!$C$95:$M$95,Assumptions!$C$98:$M$98)))</f>
        <v>7452.864426</v>
      </c>
      <c r="DN9" s="50">
        <f t="array" ref="DN9">IF(DN$2=1,Assumptions!$H10/12,(SUMIF($D$2:$EE$2,DN$2-1,$D9:$EE9)/12)*(1+XLOOKUP(DN$2,Assumptions!$C$95:$M$95,Assumptions!$C$98:$M$98)))</f>
        <v>7452.864426</v>
      </c>
      <c r="DO9" s="50">
        <f t="array" ref="DO9">IF(DO$2=1,Assumptions!$H10/12,(SUMIF($D$2:$EE$2,DO$2-1,$D9:$EE9)/12)*(1+XLOOKUP(DO$2,Assumptions!$C$95:$M$95,Assumptions!$C$98:$M$98)))</f>
        <v>7452.864426</v>
      </c>
      <c r="DP9" s="50">
        <f t="array" ref="DP9">IF(DP$2=1,Assumptions!$H10/12,(SUMIF($D$2:$EE$2,DP$2-1,$D9:$EE9)/12)*(1+XLOOKUP(DP$2,Assumptions!$C$95:$M$95,Assumptions!$C$98:$M$98)))</f>
        <v>7452.864426</v>
      </c>
      <c r="DQ9" s="50">
        <f t="array" ref="DQ9">IF(DQ$2=1,Assumptions!$H10/12,(SUMIF($D$2:$EE$2,DQ$2-1,$D9:$EE9)/12)*(1+XLOOKUP(DQ$2,Assumptions!$C$95:$M$95,Assumptions!$C$98:$M$98)))</f>
        <v>7452.864426</v>
      </c>
      <c r="DR9" s="50">
        <f t="array" ref="DR9">IF(DR$2=1,Assumptions!$H10/12,(SUMIF($D$2:$EE$2,DR$2-1,$D9:$EE9)/12)*(1+XLOOKUP(DR$2,Assumptions!$C$95:$M$95,Assumptions!$C$98:$M$98)))</f>
        <v>7452.864426</v>
      </c>
      <c r="DS9" s="50">
        <f t="array" ref="DS9">IF(DS$2=1,Assumptions!$H10/12,(SUMIF($D$2:$EE$2,DS$2-1,$D9:$EE9)/12)*(1+XLOOKUP(DS$2,Assumptions!$C$95:$M$95,Assumptions!$C$98:$M$98)))</f>
        <v>7452.864426</v>
      </c>
      <c r="DT9" s="50">
        <f t="array" ref="DT9">IF(DT$2=1,Assumptions!$H10/12,(SUMIF($D$2:$EE$2,DT$2-1,$D9:$EE9)/12)*(1+XLOOKUP(DT$2,Assumptions!$C$95:$M$95,Assumptions!$C$98:$M$98)))</f>
        <v>7676.450359</v>
      </c>
      <c r="DU9" s="50">
        <f t="array" ref="DU9">IF(DU$2=1,Assumptions!$H10/12,(SUMIF($D$2:$EE$2,DU$2-1,$D9:$EE9)/12)*(1+XLOOKUP(DU$2,Assumptions!$C$95:$M$95,Assumptions!$C$98:$M$98)))</f>
        <v>7676.450359</v>
      </c>
      <c r="DV9" s="50">
        <f t="array" ref="DV9">IF(DV$2=1,Assumptions!$H10/12,(SUMIF($D$2:$EE$2,DV$2-1,$D9:$EE9)/12)*(1+XLOOKUP(DV$2,Assumptions!$C$95:$M$95,Assumptions!$C$98:$M$98)))</f>
        <v>7676.450359</v>
      </c>
      <c r="DW9" s="50">
        <f t="array" ref="DW9">IF(DW$2=1,Assumptions!$H10/12,(SUMIF($D$2:$EE$2,DW$2-1,$D9:$EE9)/12)*(1+XLOOKUP(DW$2,Assumptions!$C$95:$M$95,Assumptions!$C$98:$M$98)))</f>
        <v>7676.450359</v>
      </c>
      <c r="DX9" s="50">
        <f t="array" ref="DX9">IF(DX$2=1,Assumptions!$H10/12,(SUMIF($D$2:$EE$2,DX$2-1,$D9:$EE9)/12)*(1+XLOOKUP(DX$2,Assumptions!$C$95:$M$95,Assumptions!$C$98:$M$98)))</f>
        <v>7676.450359</v>
      </c>
      <c r="DY9" s="50">
        <f t="array" ref="DY9">IF(DY$2=1,Assumptions!$H10/12,(SUMIF($D$2:$EE$2,DY$2-1,$D9:$EE9)/12)*(1+XLOOKUP(DY$2,Assumptions!$C$95:$M$95,Assumptions!$C$98:$M$98)))</f>
        <v>7676.450359</v>
      </c>
      <c r="DZ9" s="50">
        <f t="array" ref="DZ9">IF(DZ$2=1,Assumptions!$H10/12,(SUMIF($D$2:$EE$2,DZ$2-1,$D9:$EE9)/12)*(1+XLOOKUP(DZ$2,Assumptions!$C$95:$M$95,Assumptions!$C$98:$M$98)))</f>
        <v>7676.450359</v>
      </c>
      <c r="EA9" s="50">
        <f t="array" ref="EA9">IF(EA$2=1,Assumptions!$H10/12,(SUMIF($D$2:$EE$2,EA$2-1,$D9:$EE9)/12)*(1+XLOOKUP(EA$2,Assumptions!$C$95:$M$95,Assumptions!$C$98:$M$98)))</f>
        <v>7676.450359</v>
      </c>
      <c r="EB9" s="50">
        <f t="array" ref="EB9">IF(EB$2=1,Assumptions!$H10/12,(SUMIF($D$2:$EE$2,EB$2-1,$D9:$EE9)/12)*(1+XLOOKUP(EB$2,Assumptions!$C$95:$M$95,Assumptions!$C$98:$M$98)))</f>
        <v>7676.450359</v>
      </c>
      <c r="EC9" s="50">
        <f t="array" ref="EC9">IF(EC$2=1,Assumptions!$H10/12,(SUMIF($D$2:$EE$2,EC$2-1,$D9:$EE9)/12)*(1+XLOOKUP(EC$2,Assumptions!$C$95:$M$95,Assumptions!$C$98:$M$98)))</f>
        <v>7676.450359</v>
      </c>
      <c r="ED9" s="50">
        <f t="array" ref="ED9">IF(ED$2=1,Assumptions!$H10/12,(SUMIF($D$2:$EE$2,ED$2-1,$D9:$EE9)/12)*(1+XLOOKUP(ED$2,Assumptions!$C$95:$M$95,Assumptions!$C$98:$M$98)))</f>
        <v>7676.450359</v>
      </c>
      <c r="EE9" s="50">
        <f t="array" ref="EE9">IF(EE$2=1,Assumptions!$H10/12,(SUMIF($D$2:$EE$2,EE$2-1,$D9:$EE9)/12)*(1+XLOOKUP(EE$2,Assumptions!$C$95:$M$95,Assumptions!$C$98:$M$98)))</f>
        <v>7676.450359</v>
      </c>
    </row>
    <row r="10" ht="15.75" customHeight="1">
      <c r="A10" s="1"/>
      <c r="B10" s="1"/>
      <c r="C10" s="1" t="str">
        <f>Assumptions!B11</f>
        <v>4BR C (3 bath) 40, 45</v>
      </c>
      <c r="D10" s="50">
        <f t="array" ref="D10">IF(D$2=1,Assumptions!$H11/12,(SUMIF($D$2:$EE$2,D$2-1,$D10:$EE10)/12)*(1+XLOOKUP(D$2,Assumptions!$C$95:$M$95,Assumptions!$C$98:$M$98)))</f>
        <v>5974</v>
      </c>
      <c r="E10" s="50">
        <f t="array" ref="E10">IF(E$2=1,Assumptions!$H11/12,(SUMIF($D$2:$EE$2,E$2-1,$D10:$EE10)/12)*(1+XLOOKUP(E$2,Assumptions!$C$95:$M$95,Assumptions!$C$98:$M$98)))</f>
        <v>5974</v>
      </c>
      <c r="F10" s="50">
        <f t="array" ref="F10">IF(F$2=1,Assumptions!$H11/12,(SUMIF($D$2:$EE$2,F$2-1,$D10:$EE10)/12)*(1+XLOOKUP(F$2,Assumptions!$C$95:$M$95,Assumptions!$C$98:$M$98)))</f>
        <v>5974</v>
      </c>
      <c r="G10" s="50">
        <f t="array" ref="G10">IF(G$2=1,Assumptions!$H11/12,(SUMIF($D$2:$EE$2,G$2-1,$D10:$EE10)/12)*(1+XLOOKUP(G$2,Assumptions!$C$95:$M$95,Assumptions!$C$98:$M$98)))</f>
        <v>5974</v>
      </c>
      <c r="H10" s="50">
        <f t="array" ref="H10">IF(H$2=1,Assumptions!$H11/12,(SUMIF($D$2:$EE$2,H$2-1,$D10:$EE10)/12)*(1+XLOOKUP(H$2,Assumptions!$C$95:$M$95,Assumptions!$C$98:$M$98)))</f>
        <v>5974</v>
      </c>
      <c r="I10" s="50">
        <f t="array" ref="I10">IF(I$2=1,Assumptions!$H11/12,(SUMIF($D$2:$EE$2,I$2-1,$D10:$EE10)/12)*(1+XLOOKUP(I$2,Assumptions!$C$95:$M$95,Assumptions!$C$98:$M$98)))</f>
        <v>5974</v>
      </c>
      <c r="J10" s="50">
        <f t="array" ref="J10">IF(J$2=1,Assumptions!$H11/12,(SUMIF($D$2:$EE$2,J$2-1,$D10:$EE10)/12)*(1+XLOOKUP(J$2,Assumptions!$C$95:$M$95,Assumptions!$C$98:$M$98)))</f>
        <v>5974</v>
      </c>
      <c r="K10" s="50">
        <f t="array" ref="K10">IF(K$2=1,Assumptions!$H11/12,(SUMIF($D$2:$EE$2,K$2-1,$D10:$EE10)/12)*(1+XLOOKUP(K$2,Assumptions!$C$95:$M$95,Assumptions!$C$98:$M$98)))</f>
        <v>5974</v>
      </c>
      <c r="L10" s="50">
        <f t="array" ref="L10">IF(L$2=1,Assumptions!$H11/12,(SUMIF($D$2:$EE$2,L$2-1,$D10:$EE10)/12)*(1+XLOOKUP(L$2,Assumptions!$C$95:$M$95,Assumptions!$C$98:$M$98)))</f>
        <v>5974</v>
      </c>
      <c r="M10" s="50">
        <f t="array" ref="M10">IF(M$2=1,Assumptions!$H11/12,(SUMIF($D$2:$EE$2,M$2-1,$D10:$EE10)/12)*(1+XLOOKUP(M$2,Assumptions!$C$95:$M$95,Assumptions!$C$98:$M$98)))</f>
        <v>5974</v>
      </c>
      <c r="N10" s="50">
        <f t="array" ref="N10">IF(N$2=1,Assumptions!$H11/12,(SUMIF($D$2:$EE$2,N$2-1,$D10:$EE10)/12)*(1+XLOOKUP(N$2,Assumptions!$C$95:$M$95,Assumptions!$C$98:$M$98)))</f>
        <v>5974</v>
      </c>
      <c r="O10" s="50">
        <f t="array" ref="O10">IF(O$2=1,Assumptions!$H11/12,(SUMIF($D$2:$EE$2,O$2-1,$D10:$EE10)/12)*(1+XLOOKUP(O$2,Assumptions!$C$95:$M$95,Assumptions!$C$98:$M$98)))</f>
        <v>5974</v>
      </c>
      <c r="P10" s="50">
        <f t="array" ref="P10">IF(P$2=1,Assumptions!$H11/12,(SUMIF($D$2:$EE$2,P$2-1,$D10:$EE10)/12)*(1+XLOOKUP(P$2,Assumptions!$C$95:$M$95,Assumptions!$C$98:$M$98)))</f>
        <v>6093.48</v>
      </c>
      <c r="Q10" s="50">
        <f t="array" ref="Q10">IF(Q$2=1,Assumptions!$H11/12,(SUMIF($D$2:$EE$2,Q$2-1,$D10:$EE10)/12)*(1+XLOOKUP(Q$2,Assumptions!$C$95:$M$95,Assumptions!$C$98:$M$98)))</f>
        <v>6093.48</v>
      </c>
      <c r="R10" s="50">
        <f t="array" ref="R10">IF(R$2=1,Assumptions!$H11/12,(SUMIF($D$2:$EE$2,R$2-1,$D10:$EE10)/12)*(1+XLOOKUP(R$2,Assumptions!$C$95:$M$95,Assumptions!$C$98:$M$98)))</f>
        <v>6093.48</v>
      </c>
      <c r="S10" s="50">
        <f t="array" ref="S10">IF(S$2=1,Assumptions!$H11/12,(SUMIF($D$2:$EE$2,S$2-1,$D10:$EE10)/12)*(1+XLOOKUP(S$2,Assumptions!$C$95:$M$95,Assumptions!$C$98:$M$98)))</f>
        <v>6093.48</v>
      </c>
      <c r="T10" s="50">
        <f t="array" ref="T10">IF(T$2=1,Assumptions!$H11/12,(SUMIF($D$2:$EE$2,T$2-1,$D10:$EE10)/12)*(1+XLOOKUP(T$2,Assumptions!$C$95:$M$95,Assumptions!$C$98:$M$98)))</f>
        <v>6093.48</v>
      </c>
      <c r="U10" s="50">
        <f t="array" ref="U10">IF(U$2=1,Assumptions!$H11/12,(SUMIF($D$2:$EE$2,U$2-1,$D10:$EE10)/12)*(1+XLOOKUP(U$2,Assumptions!$C$95:$M$95,Assumptions!$C$98:$M$98)))</f>
        <v>6093.48</v>
      </c>
      <c r="V10" s="50">
        <f t="array" ref="V10">IF(V$2=1,Assumptions!$H11/12,(SUMIF($D$2:$EE$2,V$2-1,$D10:$EE10)/12)*(1+XLOOKUP(V$2,Assumptions!$C$95:$M$95,Assumptions!$C$98:$M$98)))</f>
        <v>6093.48</v>
      </c>
      <c r="W10" s="50">
        <f t="array" ref="W10">IF(W$2=1,Assumptions!$H11/12,(SUMIF($D$2:$EE$2,W$2-1,$D10:$EE10)/12)*(1+XLOOKUP(W$2,Assumptions!$C$95:$M$95,Assumptions!$C$98:$M$98)))</f>
        <v>6093.48</v>
      </c>
      <c r="X10" s="50">
        <f t="array" ref="X10">IF(X$2=1,Assumptions!$H11/12,(SUMIF($D$2:$EE$2,X$2-1,$D10:$EE10)/12)*(1+XLOOKUP(X$2,Assumptions!$C$95:$M$95,Assumptions!$C$98:$M$98)))</f>
        <v>6093.48</v>
      </c>
      <c r="Y10" s="50">
        <f t="array" ref="Y10">IF(Y$2=1,Assumptions!$H11/12,(SUMIF($D$2:$EE$2,Y$2-1,$D10:$EE10)/12)*(1+XLOOKUP(Y$2,Assumptions!$C$95:$M$95,Assumptions!$C$98:$M$98)))</f>
        <v>6093.48</v>
      </c>
      <c r="Z10" s="50">
        <f t="array" ref="Z10">IF(Z$2=1,Assumptions!$H11/12,(SUMIF($D$2:$EE$2,Z$2-1,$D10:$EE10)/12)*(1+XLOOKUP(Z$2,Assumptions!$C$95:$M$95,Assumptions!$C$98:$M$98)))</f>
        <v>6093.48</v>
      </c>
      <c r="AA10" s="50">
        <f t="array" ref="AA10">IF(AA$2=1,Assumptions!$H11/12,(SUMIF($D$2:$EE$2,AA$2-1,$D10:$EE10)/12)*(1+XLOOKUP(AA$2,Assumptions!$C$95:$M$95,Assumptions!$C$98:$M$98)))</f>
        <v>6093.48</v>
      </c>
      <c r="AB10" s="50">
        <f t="array" ref="AB10">IF(AB$2=1,Assumptions!$H11/12,(SUMIF($D$2:$EE$2,AB$2-1,$D10:$EE10)/12)*(1+XLOOKUP(AB$2,Assumptions!$C$95:$M$95,Assumptions!$C$98:$M$98)))</f>
        <v>6276.2844</v>
      </c>
      <c r="AC10" s="50">
        <f t="array" ref="AC10">IF(AC$2=1,Assumptions!$H11/12,(SUMIF($D$2:$EE$2,AC$2-1,$D10:$EE10)/12)*(1+XLOOKUP(AC$2,Assumptions!$C$95:$M$95,Assumptions!$C$98:$M$98)))</f>
        <v>6276.2844</v>
      </c>
      <c r="AD10" s="50">
        <f t="array" ref="AD10">IF(AD$2=1,Assumptions!$H11/12,(SUMIF($D$2:$EE$2,AD$2-1,$D10:$EE10)/12)*(1+XLOOKUP(AD$2,Assumptions!$C$95:$M$95,Assumptions!$C$98:$M$98)))</f>
        <v>6276.2844</v>
      </c>
      <c r="AE10" s="50">
        <f t="array" ref="AE10">IF(AE$2=1,Assumptions!$H11/12,(SUMIF($D$2:$EE$2,AE$2-1,$D10:$EE10)/12)*(1+XLOOKUP(AE$2,Assumptions!$C$95:$M$95,Assumptions!$C$98:$M$98)))</f>
        <v>6276.2844</v>
      </c>
      <c r="AF10" s="50">
        <f t="array" ref="AF10">IF(AF$2=1,Assumptions!$H11/12,(SUMIF($D$2:$EE$2,AF$2-1,$D10:$EE10)/12)*(1+XLOOKUP(AF$2,Assumptions!$C$95:$M$95,Assumptions!$C$98:$M$98)))</f>
        <v>6276.2844</v>
      </c>
      <c r="AG10" s="50">
        <f t="array" ref="AG10">IF(AG$2=1,Assumptions!$H11/12,(SUMIF($D$2:$EE$2,AG$2-1,$D10:$EE10)/12)*(1+XLOOKUP(AG$2,Assumptions!$C$95:$M$95,Assumptions!$C$98:$M$98)))</f>
        <v>6276.2844</v>
      </c>
      <c r="AH10" s="50">
        <f t="array" ref="AH10">IF(AH$2=1,Assumptions!$H11/12,(SUMIF($D$2:$EE$2,AH$2-1,$D10:$EE10)/12)*(1+XLOOKUP(AH$2,Assumptions!$C$95:$M$95,Assumptions!$C$98:$M$98)))</f>
        <v>6276.2844</v>
      </c>
      <c r="AI10" s="50">
        <f t="array" ref="AI10">IF(AI$2=1,Assumptions!$H11/12,(SUMIF($D$2:$EE$2,AI$2-1,$D10:$EE10)/12)*(1+XLOOKUP(AI$2,Assumptions!$C$95:$M$95,Assumptions!$C$98:$M$98)))</f>
        <v>6276.2844</v>
      </c>
      <c r="AJ10" s="50">
        <f t="array" ref="AJ10">IF(AJ$2=1,Assumptions!$H11/12,(SUMIF($D$2:$EE$2,AJ$2-1,$D10:$EE10)/12)*(1+XLOOKUP(AJ$2,Assumptions!$C$95:$M$95,Assumptions!$C$98:$M$98)))</f>
        <v>6276.2844</v>
      </c>
      <c r="AK10" s="50">
        <f t="array" ref="AK10">IF(AK$2=1,Assumptions!$H11/12,(SUMIF($D$2:$EE$2,AK$2-1,$D10:$EE10)/12)*(1+XLOOKUP(AK$2,Assumptions!$C$95:$M$95,Assumptions!$C$98:$M$98)))</f>
        <v>6276.2844</v>
      </c>
      <c r="AL10" s="50">
        <f t="array" ref="AL10">IF(AL$2=1,Assumptions!$H11/12,(SUMIF($D$2:$EE$2,AL$2-1,$D10:$EE10)/12)*(1+XLOOKUP(AL$2,Assumptions!$C$95:$M$95,Assumptions!$C$98:$M$98)))</f>
        <v>6276.2844</v>
      </c>
      <c r="AM10" s="50">
        <f t="array" ref="AM10">IF(AM$2=1,Assumptions!$H11/12,(SUMIF($D$2:$EE$2,AM$2-1,$D10:$EE10)/12)*(1+XLOOKUP(AM$2,Assumptions!$C$95:$M$95,Assumptions!$C$98:$M$98)))</f>
        <v>6276.2844</v>
      </c>
      <c r="AN10" s="50">
        <f t="array" ref="AN10">IF(AN$2=1,Assumptions!$H11/12,(SUMIF($D$2:$EE$2,AN$2-1,$D10:$EE10)/12)*(1+XLOOKUP(AN$2,Assumptions!$C$95:$M$95,Assumptions!$C$98:$M$98)))</f>
        <v>6464.572932</v>
      </c>
      <c r="AO10" s="50">
        <f t="array" ref="AO10">IF(AO$2=1,Assumptions!$H11/12,(SUMIF($D$2:$EE$2,AO$2-1,$D10:$EE10)/12)*(1+XLOOKUP(AO$2,Assumptions!$C$95:$M$95,Assumptions!$C$98:$M$98)))</f>
        <v>6464.572932</v>
      </c>
      <c r="AP10" s="50">
        <f t="array" ref="AP10">IF(AP$2=1,Assumptions!$H11/12,(SUMIF($D$2:$EE$2,AP$2-1,$D10:$EE10)/12)*(1+XLOOKUP(AP$2,Assumptions!$C$95:$M$95,Assumptions!$C$98:$M$98)))</f>
        <v>6464.572932</v>
      </c>
      <c r="AQ10" s="50">
        <f t="array" ref="AQ10">IF(AQ$2=1,Assumptions!$H11/12,(SUMIF($D$2:$EE$2,AQ$2-1,$D10:$EE10)/12)*(1+XLOOKUP(AQ$2,Assumptions!$C$95:$M$95,Assumptions!$C$98:$M$98)))</f>
        <v>6464.572932</v>
      </c>
      <c r="AR10" s="50">
        <f t="array" ref="AR10">IF(AR$2=1,Assumptions!$H11/12,(SUMIF($D$2:$EE$2,AR$2-1,$D10:$EE10)/12)*(1+XLOOKUP(AR$2,Assumptions!$C$95:$M$95,Assumptions!$C$98:$M$98)))</f>
        <v>6464.572932</v>
      </c>
      <c r="AS10" s="50">
        <f t="array" ref="AS10">IF(AS$2=1,Assumptions!$H11/12,(SUMIF($D$2:$EE$2,AS$2-1,$D10:$EE10)/12)*(1+XLOOKUP(AS$2,Assumptions!$C$95:$M$95,Assumptions!$C$98:$M$98)))</f>
        <v>6464.572932</v>
      </c>
      <c r="AT10" s="50">
        <f t="array" ref="AT10">IF(AT$2=1,Assumptions!$H11/12,(SUMIF($D$2:$EE$2,AT$2-1,$D10:$EE10)/12)*(1+XLOOKUP(AT$2,Assumptions!$C$95:$M$95,Assumptions!$C$98:$M$98)))</f>
        <v>6464.572932</v>
      </c>
      <c r="AU10" s="50">
        <f t="array" ref="AU10">IF(AU$2=1,Assumptions!$H11/12,(SUMIF($D$2:$EE$2,AU$2-1,$D10:$EE10)/12)*(1+XLOOKUP(AU$2,Assumptions!$C$95:$M$95,Assumptions!$C$98:$M$98)))</f>
        <v>6464.572932</v>
      </c>
      <c r="AV10" s="50">
        <f t="array" ref="AV10">IF(AV$2=1,Assumptions!$H11/12,(SUMIF($D$2:$EE$2,AV$2-1,$D10:$EE10)/12)*(1+XLOOKUP(AV$2,Assumptions!$C$95:$M$95,Assumptions!$C$98:$M$98)))</f>
        <v>6464.572932</v>
      </c>
      <c r="AW10" s="50">
        <f t="array" ref="AW10">IF(AW$2=1,Assumptions!$H11/12,(SUMIF($D$2:$EE$2,AW$2-1,$D10:$EE10)/12)*(1+XLOOKUP(AW$2,Assumptions!$C$95:$M$95,Assumptions!$C$98:$M$98)))</f>
        <v>6464.572932</v>
      </c>
      <c r="AX10" s="50">
        <f t="array" ref="AX10">IF(AX$2=1,Assumptions!$H11/12,(SUMIF($D$2:$EE$2,AX$2-1,$D10:$EE10)/12)*(1+XLOOKUP(AX$2,Assumptions!$C$95:$M$95,Assumptions!$C$98:$M$98)))</f>
        <v>6464.572932</v>
      </c>
      <c r="AY10" s="50">
        <f t="array" ref="AY10">IF(AY$2=1,Assumptions!$H11/12,(SUMIF($D$2:$EE$2,AY$2-1,$D10:$EE10)/12)*(1+XLOOKUP(AY$2,Assumptions!$C$95:$M$95,Assumptions!$C$98:$M$98)))</f>
        <v>6464.572932</v>
      </c>
      <c r="AZ10" s="50">
        <f t="array" ref="AZ10">IF(AZ$2=1,Assumptions!$H11/12,(SUMIF($D$2:$EE$2,AZ$2-1,$D10:$EE10)/12)*(1+XLOOKUP(AZ$2,Assumptions!$C$95:$M$95,Assumptions!$C$98:$M$98)))</f>
        <v>6658.51012</v>
      </c>
      <c r="BA10" s="50">
        <f t="array" ref="BA10">IF(BA$2=1,Assumptions!$H11/12,(SUMIF($D$2:$EE$2,BA$2-1,$D10:$EE10)/12)*(1+XLOOKUP(BA$2,Assumptions!$C$95:$M$95,Assumptions!$C$98:$M$98)))</f>
        <v>6658.51012</v>
      </c>
      <c r="BB10" s="50">
        <f t="array" ref="BB10">IF(BB$2=1,Assumptions!$H11/12,(SUMIF($D$2:$EE$2,BB$2-1,$D10:$EE10)/12)*(1+XLOOKUP(BB$2,Assumptions!$C$95:$M$95,Assumptions!$C$98:$M$98)))</f>
        <v>6658.51012</v>
      </c>
      <c r="BC10" s="50">
        <f t="array" ref="BC10">IF(BC$2=1,Assumptions!$H11/12,(SUMIF($D$2:$EE$2,BC$2-1,$D10:$EE10)/12)*(1+XLOOKUP(BC$2,Assumptions!$C$95:$M$95,Assumptions!$C$98:$M$98)))</f>
        <v>6658.51012</v>
      </c>
      <c r="BD10" s="50">
        <f t="array" ref="BD10">IF(BD$2=1,Assumptions!$H11/12,(SUMIF($D$2:$EE$2,BD$2-1,$D10:$EE10)/12)*(1+XLOOKUP(BD$2,Assumptions!$C$95:$M$95,Assumptions!$C$98:$M$98)))</f>
        <v>6658.51012</v>
      </c>
      <c r="BE10" s="50">
        <f t="array" ref="BE10">IF(BE$2=1,Assumptions!$H11/12,(SUMIF($D$2:$EE$2,BE$2-1,$D10:$EE10)/12)*(1+XLOOKUP(BE$2,Assumptions!$C$95:$M$95,Assumptions!$C$98:$M$98)))</f>
        <v>6658.51012</v>
      </c>
      <c r="BF10" s="50">
        <f t="array" ref="BF10">IF(BF$2=1,Assumptions!$H11/12,(SUMIF($D$2:$EE$2,BF$2-1,$D10:$EE10)/12)*(1+XLOOKUP(BF$2,Assumptions!$C$95:$M$95,Assumptions!$C$98:$M$98)))</f>
        <v>6658.51012</v>
      </c>
      <c r="BG10" s="50">
        <f t="array" ref="BG10">IF(BG$2=1,Assumptions!$H11/12,(SUMIF($D$2:$EE$2,BG$2-1,$D10:$EE10)/12)*(1+XLOOKUP(BG$2,Assumptions!$C$95:$M$95,Assumptions!$C$98:$M$98)))</f>
        <v>6658.51012</v>
      </c>
      <c r="BH10" s="50">
        <f t="array" ref="BH10">IF(BH$2=1,Assumptions!$H11/12,(SUMIF($D$2:$EE$2,BH$2-1,$D10:$EE10)/12)*(1+XLOOKUP(BH$2,Assumptions!$C$95:$M$95,Assumptions!$C$98:$M$98)))</f>
        <v>6658.51012</v>
      </c>
      <c r="BI10" s="50">
        <f t="array" ref="BI10">IF(BI$2=1,Assumptions!$H11/12,(SUMIF($D$2:$EE$2,BI$2-1,$D10:$EE10)/12)*(1+XLOOKUP(BI$2,Assumptions!$C$95:$M$95,Assumptions!$C$98:$M$98)))</f>
        <v>6658.51012</v>
      </c>
      <c r="BJ10" s="50">
        <f t="array" ref="BJ10">IF(BJ$2=1,Assumptions!$H11/12,(SUMIF($D$2:$EE$2,BJ$2-1,$D10:$EE10)/12)*(1+XLOOKUP(BJ$2,Assumptions!$C$95:$M$95,Assumptions!$C$98:$M$98)))</f>
        <v>6658.51012</v>
      </c>
      <c r="BK10" s="50">
        <f t="array" ref="BK10">IF(BK$2=1,Assumptions!$H11/12,(SUMIF($D$2:$EE$2,BK$2-1,$D10:$EE10)/12)*(1+XLOOKUP(BK$2,Assumptions!$C$95:$M$95,Assumptions!$C$98:$M$98)))</f>
        <v>6658.51012</v>
      </c>
      <c r="BL10" s="50">
        <f t="array" ref="BL10">IF(BL$2=1,Assumptions!$H11/12,(SUMIF($D$2:$EE$2,BL$2-1,$D10:$EE10)/12)*(1+XLOOKUP(BL$2,Assumptions!$C$95:$M$95,Assumptions!$C$98:$M$98)))</f>
        <v>6858.265424</v>
      </c>
      <c r="BM10" s="50">
        <f t="array" ref="BM10">IF(BM$2=1,Assumptions!$H11/12,(SUMIF($D$2:$EE$2,BM$2-1,$D10:$EE10)/12)*(1+XLOOKUP(BM$2,Assumptions!$C$95:$M$95,Assumptions!$C$98:$M$98)))</f>
        <v>6858.265424</v>
      </c>
      <c r="BN10" s="50">
        <f t="array" ref="BN10">IF(BN$2=1,Assumptions!$H11/12,(SUMIF($D$2:$EE$2,BN$2-1,$D10:$EE10)/12)*(1+XLOOKUP(BN$2,Assumptions!$C$95:$M$95,Assumptions!$C$98:$M$98)))</f>
        <v>6858.265424</v>
      </c>
      <c r="BO10" s="50">
        <f t="array" ref="BO10">IF(BO$2=1,Assumptions!$H11/12,(SUMIF($D$2:$EE$2,BO$2-1,$D10:$EE10)/12)*(1+XLOOKUP(BO$2,Assumptions!$C$95:$M$95,Assumptions!$C$98:$M$98)))</f>
        <v>6858.265424</v>
      </c>
      <c r="BP10" s="50">
        <f t="array" ref="BP10">IF(BP$2=1,Assumptions!$H11/12,(SUMIF($D$2:$EE$2,BP$2-1,$D10:$EE10)/12)*(1+XLOOKUP(BP$2,Assumptions!$C$95:$M$95,Assumptions!$C$98:$M$98)))</f>
        <v>6858.265424</v>
      </c>
      <c r="BQ10" s="50">
        <f t="array" ref="BQ10">IF(BQ$2=1,Assumptions!$H11/12,(SUMIF($D$2:$EE$2,BQ$2-1,$D10:$EE10)/12)*(1+XLOOKUP(BQ$2,Assumptions!$C$95:$M$95,Assumptions!$C$98:$M$98)))</f>
        <v>6858.265424</v>
      </c>
      <c r="BR10" s="50">
        <f t="array" ref="BR10">IF(BR$2=1,Assumptions!$H11/12,(SUMIF($D$2:$EE$2,BR$2-1,$D10:$EE10)/12)*(1+XLOOKUP(BR$2,Assumptions!$C$95:$M$95,Assumptions!$C$98:$M$98)))</f>
        <v>6858.265424</v>
      </c>
      <c r="BS10" s="50">
        <f t="array" ref="BS10">IF(BS$2=1,Assumptions!$H11/12,(SUMIF($D$2:$EE$2,BS$2-1,$D10:$EE10)/12)*(1+XLOOKUP(BS$2,Assumptions!$C$95:$M$95,Assumptions!$C$98:$M$98)))</f>
        <v>6858.265424</v>
      </c>
      <c r="BT10" s="50">
        <f t="array" ref="BT10">IF(BT$2=1,Assumptions!$H11/12,(SUMIF($D$2:$EE$2,BT$2-1,$D10:$EE10)/12)*(1+XLOOKUP(BT$2,Assumptions!$C$95:$M$95,Assumptions!$C$98:$M$98)))</f>
        <v>6858.265424</v>
      </c>
      <c r="BU10" s="50">
        <f t="array" ref="BU10">IF(BU$2=1,Assumptions!$H11/12,(SUMIF($D$2:$EE$2,BU$2-1,$D10:$EE10)/12)*(1+XLOOKUP(BU$2,Assumptions!$C$95:$M$95,Assumptions!$C$98:$M$98)))</f>
        <v>6858.265424</v>
      </c>
      <c r="BV10" s="50">
        <f t="array" ref="BV10">IF(BV$2=1,Assumptions!$H11/12,(SUMIF($D$2:$EE$2,BV$2-1,$D10:$EE10)/12)*(1+XLOOKUP(BV$2,Assumptions!$C$95:$M$95,Assumptions!$C$98:$M$98)))</f>
        <v>6858.265424</v>
      </c>
      <c r="BW10" s="50">
        <f t="array" ref="BW10">IF(BW$2=1,Assumptions!$H11/12,(SUMIF($D$2:$EE$2,BW$2-1,$D10:$EE10)/12)*(1+XLOOKUP(BW$2,Assumptions!$C$95:$M$95,Assumptions!$C$98:$M$98)))</f>
        <v>6858.265424</v>
      </c>
      <c r="BX10" s="50">
        <f t="array" ref="BX10">IF(BX$2=1,Assumptions!$H11/12,(SUMIF($D$2:$EE$2,BX$2-1,$D10:$EE10)/12)*(1+XLOOKUP(BX$2,Assumptions!$C$95:$M$95,Assumptions!$C$98:$M$98)))</f>
        <v>7064.013386</v>
      </c>
      <c r="BY10" s="50">
        <f t="array" ref="BY10">IF(BY$2=1,Assumptions!$H11/12,(SUMIF($D$2:$EE$2,BY$2-1,$D10:$EE10)/12)*(1+XLOOKUP(BY$2,Assumptions!$C$95:$M$95,Assumptions!$C$98:$M$98)))</f>
        <v>7064.013386</v>
      </c>
      <c r="BZ10" s="50">
        <f t="array" ref="BZ10">IF(BZ$2=1,Assumptions!$H11/12,(SUMIF($D$2:$EE$2,BZ$2-1,$D10:$EE10)/12)*(1+XLOOKUP(BZ$2,Assumptions!$C$95:$M$95,Assumptions!$C$98:$M$98)))</f>
        <v>7064.013386</v>
      </c>
      <c r="CA10" s="50">
        <f t="array" ref="CA10">IF(CA$2=1,Assumptions!$H11/12,(SUMIF($D$2:$EE$2,CA$2-1,$D10:$EE10)/12)*(1+XLOOKUP(CA$2,Assumptions!$C$95:$M$95,Assumptions!$C$98:$M$98)))</f>
        <v>7064.013386</v>
      </c>
      <c r="CB10" s="50">
        <f t="array" ref="CB10">IF(CB$2=1,Assumptions!$H11/12,(SUMIF($D$2:$EE$2,CB$2-1,$D10:$EE10)/12)*(1+XLOOKUP(CB$2,Assumptions!$C$95:$M$95,Assumptions!$C$98:$M$98)))</f>
        <v>7064.013386</v>
      </c>
      <c r="CC10" s="50">
        <f t="array" ref="CC10">IF(CC$2=1,Assumptions!$H11/12,(SUMIF($D$2:$EE$2,CC$2-1,$D10:$EE10)/12)*(1+XLOOKUP(CC$2,Assumptions!$C$95:$M$95,Assumptions!$C$98:$M$98)))</f>
        <v>7064.013386</v>
      </c>
      <c r="CD10" s="50">
        <f t="array" ref="CD10">IF(CD$2=1,Assumptions!$H11/12,(SUMIF($D$2:$EE$2,CD$2-1,$D10:$EE10)/12)*(1+XLOOKUP(CD$2,Assumptions!$C$95:$M$95,Assumptions!$C$98:$M$98)))</f>
        <v>7064.013386</v>
      </c>
      <c r="CE10" s="50">
        <f t="array" ref="CE10">IF(CE$2=1,Assumptions!$H11/12,(SUMIF($D$2:$EE$2,CE$2-1,$D10:$EE10)/12)*(1+XLOOKUP(CE$2,Assumptions!$C$95:$M$95,Assumptions!$C$98:$M$98)))</f>
        <v>7064.013386</v>
      </c>
      <c r="CF10" s="50">
        <f t="array" ref="CF10">IF(CF$2=1,Assumptions!$H11/12,(SUMIF($D$2:$EE$2,CF$2-1,$D10:$EE10)/12)*(1+XLOOKUP(CF$2,Assumptions!$C$95:$M$95,Assumptions!$C$98:$M$98)))</f>
        <v>7064.013386</v>
      </c>
      <c r="CG10" s="50">
        <f t="array" ref="CG10">IF(CG$2=1,Assumptions!$H11/12,(SUMIF($D$2:$EE$2,CG$2-1,$D10:$EE10)/12)*(1+XLOOKUP(CG$2,Assumptions!$C$95:$M$95,Assumptions!$C$98:$M$98)))</f>
        <v>7064.013386</v>
      </c>
      <c r="CH10" s="50">
        <f t="array" ref="CH10">IF(CH$2=1,Assumptions!$H11/12,(SUMIF($D$2:$EE$2,CH$2-1,$D10:$EE10)/12)*(1+XLOOKUP(CH$2,Assumptions!$C$95:$M$95,Assumptions!$C$98:$M$98)))</f>
        <v>7064.013386</v>
      </c>
      <c r="CI10" s="50">
        <f t="array" ref="CI10">IF(CI$2=1,Assumptions!$H11/12,(SUMIF($D$2:$EE$2,CI$2-1,$D10:$EE10)/12)*(1+XLOOKUP(CI$2,Assumptions!$C$95:$M$95,Assumptions!$C$98:$M$98)))</f>
        <v>7064.013386</v>
      </c>
      <c r="CJ10" s="50">
        <f t="array" ref="CJ10">IF(CJ$2=1,Assumptions!$H11/12,(SUMIF($D$2:$EE$2,CJ$2-1,$D10:$EE10)/12)*(1+XLOOKUP(CJ$2,Assumptions!$C$95:$M$95,Assumptions!$C$98:$M$98)))</f>
        <v>7275.933788</v>
      </c>
      <c r="CK10" s="50">
        <f t="array" ref="CK10">IF(CK$2=1,Assumptions!$H11/12,(SUMIF($D$2:$EE$2,CK$2-1,$D10:$EE10)/12)*(1+XLOOKUP(CK$2,Assumptions!$C$95:$M$95,Assumptions!$C$98:$M$98)))</f>
        <v>7275.933788</v>
      </c>
      <c r="CL10" s="50">
        <f t="array" ref="CL10">IF(CL$2=1,Assumptions!$H11/12,(SUMIF($D$2:$EE$2,CL$2-1,$D10:$EE10)/12)*(1+XLOOKUP(CL$2,Assumptions!$C$95:$M$95,Assumptions!$C$98:$M$98)))</f>
        <v>7275.933788</v>
      </c>
      <c r="CM10" s="50">
        <f t="array" ref="CM10">IF(CM$2=1,Assumptions!$H11/12,(SUMIF($D$2:$EE$2,CM$2-1,$D10:$EE10)/12)*(1+XLOOKUP(CM$2,Assumptions!$C$95:$M$95,Assumptions!$C$98:$M$98)))</f>
        <v>7275.933788</v>
      </c>
      <c r="CN10" s="50">
        <f t="array" ref="CN10">IF(CN$2=1,Assumptions!$H11/12,(SUMIF($D$2:$EE$2,CN$2-1,$D10:$EE10)/12)*(1+XLOOKUP(CN$2,Assumptions!$C$95:$M$95,Assumptions!$C$98:$M$98)))</f>
        <v>7275.933788</v>
      </c>
      <c r="CO10" s="50">
        <f t="array" ref="CO10">IF(CO$2=1,Assumptions!$H11/12,(SUMIF($D$2:$EE$2,CO$2-1,$D10:$EE10)/12)*(1+XLOOKUP(CO$2,Assumptions!$C$95:$M$95,Assumptions!$C$98:$M$98)))</f>
        <v>7275.933788</v>
      </c>
      <c r="CP10" s="50">
        <f t="array" ref="CP10">IF(CP$2=1,Assumptions!$H11/12,(SUMIF($D$2:$EE$2,CP$2-1,$D10:$EE10)/12)*(1+XLOOKUP(CP$2,Assumptions!$C$95:$M$95,Assumptions!$C$98:$M$98)))</f>
        <v>7275.933788</v>
      </c>
      <c r="CQ10" s="50">
        <f t="array" ref="CQ10">IF(CQ$2=1,Assumptions!$H11/12,(SUMIF($D$2:$EE$2,CQ$2-1,$D10:$EE10)/12)*(1+XLOOKUP(CQ$2,Assumptions!$C$95:$M$95,Assumptions!$C$98:$M$98)))</f>
        <v>7275.933788</v>
      </c>
      <c r="CR10" s="50">
        <f t="array" ref="CR10">IF(CR$2=1,Assumptions!$H11/12,(SUMIF($D$2:$EE$2,CR$2-1,$D10:$EE10)/12)*(1+XLOOKUP(CR$2,Assumptions!$C$95:$M$95,Assumptions!$C$98:$M$98)))</f>
        <v>7275.933788</v>
      </c>
      <c r="CS10" s="50">
        <f t="array" ref="CS10">IF(CS$2=1,Assumptions!$H11/12,(SUMIF($D$2:$EE$2,CS$2-1,$D10:$EE10)/12)*(1+XLOOKUP(CS$2,Assumptions!$C$95:$M$95,Assumptions!$C$98:$M$98)))</f>
        <v>7275.933788</v>
      </c>
      <c r="CT10" s="50">
        <f t="array" ref="CT10">IF(CT$2=1,Assumptions!$H11/12,(SUMIF($D$2:$EE$2,CT$2-1,$D10:$EE10)/12)*(1+XLOOKUP(CT$2,Assumptions!$C$95:$M$95,Assumptions!$C$98:$M$98)))</f>
        <v>7275.933788</v>
      </c>
      <c r="CU10" s="50">
        <f t="array" ref="CU10">IF(CU$2=1,Assumptions!$H11/12,(SUMIF($D$2:$EE$2,CU$2-1,$D10:$EE10)/12)*(1+XLOOKUP(CU$2,Assumptions!$C$95:$M$95,Assumptions!$C$98:$M$98)))</f>
        <v>7275.933788</v>
      </c>
      <c r="CV10" s="50">
        <f t="array" ref="CV10">IF(CV$2=1,Assumptions!$H11/12,(SUMIF($D$2:$EE$2,CV$2-1,$D10:$EE10)/12)*(1+XLOOKUP(CV$2,Assumptions!$C$95:$M$95,Assumptions!$C$98:$M$98)))</f>
        <v>7494.211801</v>
      </c>
      <c r="CW10" s="50">
        <f t="array" ref="CW10">IF(CW$2=1,Assumptions!$H11/12,(SUMIF($D$2:$EE$2,CW$2-1,$D10:$EE10)/12)*(1+XLOOKUP(CW$2,Assumptions!$C$95:$M$95,Assumptions!$C$98:$M$98)))</f>
        <v>7494.211801</v>
      </c>
      <c r="CX10" s="50">
        <f t="array" ref="CX10">IF(CX$2=1,Assumptions!$H11/12,(SUMIF($D$2:$EE$2,CX$2-1,$D10:$EE10)/12)*(1+XLOOKUP(CX$2,Assumptions!$C$95:$M$95,Assumptions!$C$98:$M$98)))</f>
        <v>7494.211801</v>
      </c>
      <c r="CY10" s="50">
        <f t="array" ref="CY10">IF(CY$2=1,Assumptions!$H11/12,(SUMIF($D$2:$EE$2,CY$2-1,$D10:$EE10)/12)*(1+XLOOKUP(CY$2,Assumptions!$C$95:$M$95,Assumptions!$C$98:$M$98)))</f>
        <v>7494.211801</v>
      </c>
      <c r="CZ10" s="50">
        <f t="array" ref="CZ10">IF(CZ$2=1,Assumptions!$H11/12,(SUMIF($D$2:$EE$2,CZ$2-1,$D10:$EE10)/12)*(1+XLOOKUP(CZ$2,Assumptions!$C$95:$M$95,Assumptions!$C$98:$M$98)))</f>
        <v>7494.211801</v>
      </c>
      <c r="DA10" s="50">
        <f t="array" ref="DA10">IF(DA$2=1,Assumptions!$H11/12,(SUMIF($D$2:$EE$2,DA$2-1,$D10:$EE10)/12)*(1+XLOOKUP(DA$2,Assumptions!$C$95:$M$95,Assumptions!$C$98:$M$98)))</f>
        <v>7494.211801</v>
      </c>
      <c r="DB10" s="50">
        <f t="array" ref="DB10">IF(DB$2=1,Assumptions!$H11/12,(SUMIF($D$2:$EE$2,DB$2-1,$D10:$EE10)/12)*(1+XLOOKUP(DB$2,Assumptions!$C$95:$M$95,Assumptions!$C$98:$M$98)))</f>
        <v>7494.211801</v>
      </c>
      <c r="DC10" s="50">
        <f t="array" ref="DC10">IF(DC$2=1,Assumptions!$H11/12,(SUMIF($D$2:$EE$2,DC$2-1,$D10:$EE10)/12)*(1+XLOOKUP(DC$2,Assumptions!$C$95:$M$95,Assumptions!$C$98:$M$98)))</f>
        <v>7494.211801</v>
      </c>
      <c r="DD10" s="50">
        <f t="array" ref="DD10">IF(DD$2=1,Assumptions!$H11/12,(SUMIF($D$2:$EE$2,DD$2-1,$D10:$EE10)/12)*(1+XLOOKUP(DD$2,Assumptions!$C$95:$M$95,Assumptions!$C$98:$M$98)))</f>
        <v>7494.211801</v>
      </c>
      <c r="DE10" s="50">
        <f t="array" ref="DE10">IF(DE$2=1,Assumptions!$H11/12,(SUMIF($D$2:$EE$2,DE$2-1,$D10:$EE10)/12)*(1+XLOOKUP(DE$2,Assumptions!$C$95:$M$95,Assumptions!$C$98:$M$98)))</f>
        <v>7494.211801</v>
      </c>
      <c r="DF10" s="50">
        <f t="array" ref="DF10">IF(DF$2=1,Assumptions!$H11/12,(SUMIF($D$2:$EE$2,DF$2-1,$D10:$EE10)/12)*(1+XLOOKUP(DF$2,Assumptions!$C$95:$M$95,Assumptions!$C$98:$M$98)))</f>
        <v>7494.211801</v>
      </c>
      <c r="DG10" s="50">
        <f t="array" ref="DG10">IF(DG$2=1,Assumptions!$H11/12,(SUMIF($D$2:$EE$2,DG$2-1,$D10:$EE10)/12)*(1+XLOOKUP(DG$2,Assumptions!$C$95:$M$95,Assumptions!$C$98:$M$98)))</f>
        <v>7494.211801</v>
      </c>
      <c r="DH10" s="50">
        <f t="array" ref="DH10">IF(DH$2=1,Assumptions!$H11/12,(SUMIF($D$2:$EE$2,DH$2-1,$D10:$EE10)/12)*(1+XLOOKUP(DH$2,Assumptions!$C$95:$M$95,Assumptions!$C$98:$M$98)))</f>
        <v>7719.038156</v>
      </c>
      <c r="DI10" s="50">
        <f t="array" ref="DI10">IF(DI$2=1,Assumptions!$H11/12,(SUMIF($D$2:$EE$2,DI$2-1,$D10:$EE10)/12)*(1+XLOOKUP(DI$2,Assumptions!$C$95:$M$95,Assumptions!$C$98:$M$98)))</f>
        <v>7719.038156</v>
      </c>
      <c r="DJ10" s="50">
        <f t="array" ref="DJ10">IF(DJ$2=1,Assumptions!$H11/12,(SUMIF($D$2:$EE$2,DJ$2-1,$D10:$EE10)/12)*(1+XLOOKUP(DJ$2,Assumptions!$C$95:$M$95,Assumptions!$C$98:$M$98)))</f>
        <v>7719.038156</v>
      </c>
      <c r="DK10" s="50">
        <f t="array" ref="DK10">IF(DK$2=1,Assumptions!$H11/12,(SUMIF($D$2:$EE$2,DK$2-1,$D10:$EE10)/12)*(1+XLOOKUP(DK$2,Assumptions!$C$95:$M$95,Assumptions!$C$98:$M$98)))</f>
        <v>7719.038156</v>
      </c>
      <c r="DL10" s="50">
        <f t="array" ref="DL10">IF(DL$2=1,Assumptions!$H11/12,(SUMIF($D$2:$EE$2,DL$2-1,$D10:$EE10)/12)*(1+XLOOKUP(DL$2,Assumptions!$C$95:$M$95,Assumptions!$C$98:$M$98)))</f>
        <v>7719.038156</v>
      </c>
      <c r="DM10" s="50">
        <f t="array" ref="DM10">IF(DM$2=1,Assumptions!$H11/12,(SUMIF($D$2:$EE$2,DM$2-1,$D10:$EE10)/12)*(1+XLOOKUP(DM$2,Assumptions!$C$95:$M$95,Assumptions!$C$98:$M$98)))</f>
        <v>7719.038156</v>
      </c>
      <c r="DN10" s="50">
        <f t="array" ref="DN10">IF(DN$2=1,Assumptions!$H11/12,(SUMIF($D$2:$EE$2,DN$2-1,$D10:$EE10)/12)*(1+XLOOKUP(DN$2,Assumptions!$C$95:$M$95,Assumptions!$C$98:$M$98)))</f>
        <v>7719.038156</v>
      </c>
      <c r="DO10" s="50">
        <f t="array" ref="DO10">IF(DO$2=1,Assumptions!$H11/12,(SUMIF($D$2:$EE$2,DO$2-1,$D10:$EE10)/12)*(1+XLOOKUP(DO$2,Assumptions!$C$95:$M$95,Assumptions!$C$98:$M$98)))</f>
        <v>7719.038156</v>
      </c>
      <c r="DP10" s="50">
        <f t="array" ref="DP10">IF(DP$2=1,Assumptions!$H11/12,(SUMIF($D$2:$EE$2,DP$2-1,$D10:$EE10)/12)*(1+XLOOKUP(DP$2,Assumptions!$C$95:$M$95,Assumptions!$C$98:$M$98)))</f>
        <v>7719.038156</v>
      </c>
      <c r="DQ10" s="50">
        <f t="array" ref="DQ10">IF(DQ$2=1,Assumptions!$H11/12,(SUMIF($D$2:$EE$2,DQ$2-1,$D10:$EE10)/12)*(1+XLOOKUP(DQ$2,Assumptions!$C$95:$M$95,Assumptions!$C$98:$M$98)))</f>
        <v>7719.038156</v>
      </c>
      <c r="DR10" s="50">
        <f t="array" ref="DR10">IF(DR$2=1,Assumptions!$H11/12,(SUMIF($D$2:$EE$2,DR$2-1,$D10:$EE10)/12)*(1+XLOOKUP(DR$2,Assumptions!$C$95:$M$95,Assumptions!$C$98:$M$98)))</f>
        <v>7719.038156</v>
      </c>
      <c r="DS10" s="50">
        <f t="array" ref="DS10">IF(DS$2=1,Assumptions!$H11/12,(SUMIF($D$2:$EE$2,DS$2-1,$D10:$EE10)/12)*(1+XLOOKUP(DS$2,Assumptions!$C$95:$M$95,Assumptions!$C$98:$M$98)))</f>
        <v>7719.038156</v>
      </c>
      <c r="DT10" s="50">
        <f t="array" ref="DT10">IF(DT$2=1,Assumptions!$H11/12,(SUMIF($D$2:$EE$2,DT$2-1,$D10:$EE10)/12)*(1+XLOOKUP(DT$2,Assumptions!$C$95:$M$95,Assumptions!$C$98:$M$98)))</f>
        <v>7950.6093</v>
      </c>
      <c r="DU10" s="50">
        <f t="array" ref="DU10">IF(DU$2=1,Assumptions!$H11/12,(SUMIF($D$2:$EE$2,DU$2-1,$D10:$EE10)/12)*(1+XLOOKUP(DU$2,Assumptions!$C$95:$M$95,Assumptions!$C$98:$M$98)))</f>
        <v>7950.6093</v>
      </c>
      <c r="DV10" s="50">
        <f t="array" ref="DV10">IF(DV$2=1,Assumptions!$H11/12,(SUMIF($D$2:$EE$2,DV$2-1,$D10:$EE10)/12)*(1+XLOOKUP(DV$2,Assumptions!$C$95:$M$95,Assumptions!$C$98:$M$98)))</f>
        <v>7950.6093</v>
      </c>
      <c r="DW10" s="50">
        <f t="array" ref="DW10">IF(DW$2=1,Assumptions!$H11/12,(SUMIF($D$2:$EE$2,DW$2-1,$D10:$EE10)/12)*(1+XLOOKUP(DW$2,Assumptions!$C$95:$M$95,Assumptions!$C$98:$M$98)))</f>
        <v>7950.6093</v>
      </c>
      <c r="DX10" s="50">
        <f t="array" ref="DX10">IF(DX$2=1,Assumptions!$H11/12,(SUMIF($D$2:$EE$2,DX$2-1,$D10:$EE10)/12)*(1+XLOOKUP(DX$2,Assumptions!$C$95:$M$95,Assumptions!$C$98:$M$98)))</f>
        <v>7950.6093</v>
      </c>
      <c r="DY10" s="50">
        <f t="array" ref="DY10">IF(DY$2=1,Assumptions!$H11/12,(SUMIF($D$2:$EE$2,DY$2-1,$D10:$EE10)/12)*(1+XLOOKUP(DY$2,Assumptions!$C$95:$M$95,Assumptions!$C$98:$M$98)))</f>
        <v>7950.6093</v>
      </c>
      <c r="DZ10" s="50">
        <f t="array" ref="DZ10">IF(DZ$2=1,Assumptions!$H11/12,(SUMIF($D$2:$EE$2,DZ$2-1,$D10:$EE10)/12)*(1+XLOOKUP(DZ$2,Assumptions!$C$95:$M$95,Assumptions!$C$98:$M$98)))</f>
        <v>7950.6093</v>
      </c>
      <c r="EA10" s="50">
        <f t="array" ref="EA10">IF(EA$2=1,Assumptions!$H11/12,(SUMIF($D$2:$EE$2,EA$2-1,$D10:$EE10)/12)*(1+XLOOKUP(EA$2,Assumptions!$C$95:$M$95,Assumptions!$C$98:$M$98)))</f>
        <v>7950.6093</v>
      </c>
      <c r="EB10" s="50">
        <f t="array" ref="EB10">IF(EB$2=1,Assumptions!$H11/12,(SUMIF($D$2:$EE$2,EB$2-1,$D10:$EE10)/12)*(1+XLOOKUP(EB$2,Assumptions!$C$95:$M$95,Assumptions!$C$98:$M$98)))</f>
        <v>7950.6093</v>
      </c>
      <c r="EC10" s="50">
        <f t="array" ref="EC10">IF(EC$2=1,Assumptions!$H11/12,(SUMIF($D$2:$EE$2,EC$2-1,$D10:$EE10)/12)*(1+XLOOKUP(EC$2,Assumptions!$C$95:$M$95,Assumptions!$C$98:$M$98)))</f>
        <v>7950.6093</v>
      </c>
      <c r="ED10" s="50">
        <f t="array" ref="ED10">IF(ED$2=1,Assumptions!$H11/12,(SUMIF($D$2:$EE$2,ED$2-1,$D10:$EE10)/12)*(1+XLOOKUP(ED$2,Assumptions!$C$95:$M$95,Assumptions!$C$98:$M$98)))</f>
        <v>7950.6093</v>
      </c>
      <c r="EE10" s="50">
        <f t="array" ref="EE10">IF(EE$2=1,Assumptions!$H11/12,(SUMIF($D$2:$EE$2,EE$2-1,$D10:$EE10)/12)*(1+XLOOKUP(EE$2,Assumptions!$C$95:$M$95,Assumptions!$C$98:$M$98)))</f>
        <v>7950.6093</v>
      </c>
    </row>
    <row r="11" ht="15.75" customHeight="1">
      <c r="A11" s="1"/>
      <c r="B11" s="1"/>
      <c r="C11" s="1" t="str">
        <f>Assumptions!B12</f>
        <v>5BR B&amp;C (2 bath) 41 - 44</v>
      </c>
      <c r="D11" s="50">
        <f t="array" ref="D11">IF(D$2=1,Assumptions!$H12/12,(SUMIF($D$2:$EE$2,D$2-1,$D11:$EE11)/12)*(1+XLOOKUP(D$2,Assumptions!$C$95:$M$95,Assumptions!$C$98:$M$98)))</f>
        <v>13740.2</v>
      </c>
      <c r="E11" s="50">
        <f t="array" ref="E11">IF(E$2=1,Assumptions!$H12/12,(SUMIF($D$2:$EE$2,E$2-1,$D11:$EE11)/12)*(1+XLOOKUP(E$2,Assumptions!$C$95:$M$95,Assumptions!$C$98:$M$98)))</f>
        <v>13740.2</v>
      </c>
      <c r="F11" s="50">
        <f t="array" ref="F11">IF(F$2=1,Assumptions!$H12/12,(SUMIF($D$2:$EE$2,F$2-1,$D11:$EE11)/12)*(1+XLOOKUP(F$2,Assumptions!$C$95:$M$95,Assumptions!$C$98:$M$98)))</f>
        <v>13740.2</v>
      </c>
      <c r="G11" s="50">
        <f t="array" ref="G11">IF(G$2=1,Assumptions!$H12/12,(SUMIF($D$2:$EE$2,G$2-1,$D11:$EE11)/12)*(1+XLOOKUP(G$2,Assumptions!$C$95:$M$95,Assumptions!$C$98:$M$98)))</f>
        <v>13740.2</v>
      </c>
      <c r="H11" s="50">
        <f t="array" ref="H11">IF(H$2=1,Assumptions!$H12/12,(SUMIF($D$2:$EE$2,H$2-1,$D11:$EE11)/12)*(1+XLOOKUP(H$2,Assumptions!$C$95:$M$95,Assumptions!$C$98:$M$98)))</f>
        <v>13740.2</v>
      </c>
      <c r="I11" s="50">
        <f t="array" ref="I11">IF(I$2=1,Assumptions!$H12/12,(SUMIF($D$2:$EE$2,I$2-1,$D11:$EE11)/12)*(1+XLOOKUP(I$2,Assumptions!$C$95:$M$95,Assumptions!$C$98:$M$98)))</f>
        <v>13740.2</v>
      </c>
      <c r="J11" s="50">
        <f t="array" ref="J11">IF(J$2=1,Assumptions!$H12/12,(SUMIF($D$2:$EE$2,J$2-1,$D11:$EE11)/12)*(1+XLOOKUP(J$2,Assumptions!$C$95:$M$95,Assumptions!$C$98:$M$98)))</f>
        <v>13740.2</v>
      </c>
      <c r="K11" s="50">
        <f t="array" ref="K11">IF(K$2=1,Assumptions!$H12/12,(SUMIF($D$2:$EE$2,K$2-1,$D11:$EE11)/12)*(1+XLOOKUP(K$2,Assumptions!$C$95:$M$95,Assumptions!$C$98:$M$98)))</f>
        <v>13740.2</v>
      </c>
      <c r="L11" s="50">
        <f t="array" ref="L11">IF(L$2=1,Assumptions!$H12/12,(SUMIF($D$2:$EE$2,L$2-1,$D11:$EE11)/12)*(1+XLOOKUP(L$2,Assumptions!$C$95:$M$95,Assumptions!$C$98:$M$98)))</f>
        <v>13740.2</v>
      </c>
      <c r="M11" s="50">
        <f t="array" ref="M11">IF(M$2=1,Assumptions!$H12/12,(SUMIF($D$2:$EE$2,M$2-1,$D11:$EE11)/12)*(1+XLOOKUP(M$2,Assumptions!$C$95:$M$95,Assumptions!$C$98:$M$98)))</f>
        <v>13740.2</v>
      </c>
      <c r="N11" s="50">
        <f t="array" ref="N11">IF(N$2=1,Assumptions!$H12/12,(SUMIF($D$2:$EE$2,N$2-1,$D11:$EE11)/12)*(1+XLOOKUP(N$2,Assumptions!$C$95:$M$95,Assumptions!$C$98:$M$98)))</f>
        <v>13740.2</v>
      </c>
      <c r="O11" s="50">
        <f t="array" ref="O11">IF(O$2=1,Assumptions!$H12/12,(SUMIF($D$2:$EE$2,O$2-1,$D11:$EE11)/12)*(1+XLOOKUP(O$2,Assumptions!$C$95:$M$95,Assumptions!$C$98:$M$98)))</f>
        <v>13740.2</v>
      </c>
      <c r="P11" s="50">
        <f t="array" ref="P11">IF(P$2=1,Assumptions!$H12/12,(SUMIF($D$2:$EE$2,P$2-1,$D11:$EE11)/12)*(1+XLOOKUP(P$2,Assumptions!$C$95:$M$95,Assumptions!$C$98:$M$98)))</f>
        <v>14015.004</v>
      </c>
      <c r="Q11" s="50">
        <f t="array" ref="Q11">IF(Q$2=1,Assumptions!$H12/12,(SUMIF($D$2:$EE$2,Q$2-1,$D11:$EE11)/12)*(1+XLOOKUP(Q$2,Assumptions!$C$95:$M$95,Assumptions!$C$98:$M$98)))</f>
        <v>14015.004</v>
      </c>
      <c r="R11" s="50">
        <f t="array" ref="R11">IF(R$2=1,Assumptions!$H12/12,(SUMIF($D$2:$EE$2,R$2-1,$D11:$EE11)/12)*(1+XLOOKUP(R$2,Assumptions!$C$95:$M$95,Assumptions!$C$98:$M$98)))</f>
        <v>14015.004</v>
      </c>
      <c r="S11" s="50">
        <f t="array" ref="S11">IF(S$2=1,Assumptions!$H12/12,(SUMIF($D$2:$EE$2,S$2-1,$D11:$EE11)/12)*(1+XLOOKUP(S$2,Assumptions!$C$95:$M$95,Assumptions!$C$98:$M$98)))</f>
        <v>14015.004</v>
      </c>
      <c r="T11" s="50">
        <f t="array" ref="T11">IF(T$2=1,Assumptions!$H12/12,(SUMIF($D$2:$EE$2,T$2-1,$D11:$EE11)/12)*(1+XLOOKUP(T$2,Assumptions!$C$95:$M$95,Assumptions!$C$98:$M$98)))</f>
        <v>14015.004</v>
      </c>
      <c r="U11" s="50">
        <f t="array" ref="U11">IF(U$2=1,Assumptions!$H12/12,(SUMIF($D$2:$EE$2,U$2-1,$D11:$EE11)/12)*(1+XLOOKUP(U$2,Assumptions!$C$95:$M$95,Assumptions!$C$98:$M$98)))</f>
        <v>14015.004</v>
      </c>
      <c r="V11" s="50">
        <f t="array" ref="V11">IF(V$2=1,Assumptions!$H12/12,(SUMIF($D$2:$EE$2,V$2-1,$D11:$EE11)/12)*(1+XLOOKUP(V$2,Assumptions!$C$95:$M$95,Assumptions!$C$98:$M$98)))</f>
        <v>14015.004</v>
      </c>
      <c r="W11" s="50">
        <f t="array" ref="W11">IF(W$2=1,Assumptions!$H12/12,(SUMIF($D$2:$EE$2,W$2-1,$D11:$EE11)/12)*(1+XLOOKUP(W$2,Assumptions!$C$95:$M$95,Assumptions!$C$98:$M$98)))</f>
        <v>14015.004</v>
      </c>
      <c r="X11" s="50">
        <f t="array" ref="X11">IF(X$2=1,Assumptions!$H12/12,(SUMIF($D$2:$EE$2,X$2-1,$D11:$EE11)/12)*(1+XLOOKUP(X$2,Assumptions!$C$95:$M$95,Assumptions!$C$98:$M$98)))</f>
        <v>14015.004</v>
      </c>
      <c r="Y11" s="50">
        <f t="array" ref="Y11">IF(Y$2=1,Assumptions!$H12/12,(SUMIF($D$2:$EE$2,Y$2-1,$D11:$EE11)/12)*(1+XLOOKUP(Y$2,Assumptions!$C$95:$M$95,Assumptions!$C$98:$M$98)))</f>
        <v>14015.004</v>
      </c>
      <c r="Z11" s="50">
        <f t="array" ref="Z11">IF(Z$2=1,Assumptions!$H12/12,(SUMIF($D$2:$EE$2,Z$2-1,$D11:$EE11)/12)*(1+XLOOKUP(Z$2,Assumptions!$C$95:$M$95,Assumptions!$C$98:$M$98)))</f>
        <v>14015.004</v>
      </c>
      <c r="AA11" s="50">
        <f t="array" ref="AA11">IF(AA$2=1,Assumptions!$H12/12,(SUMIF($D$2:$EE$2,AA$2-1,$D11:$EE11)/12)*(1+XLOOKUP(AA$2,Assumptions!$C$95:$M$95,Assumptions!$C$98:$M$98)))</f>
        <v>14015.004</v>
      </c>
      <c r="AB11" s="50">
        <f t="array" ref="AB11">IF(AB$2=1,Assumptions!$H12/12,(SUMIF($D$2:$EE$2,AB$2-1,$D11:$EE11)/12)*(1+XLOOKUP(AB$2,Assumptions!$C$95:$M$95,Assumptions!$C$98:$M$98)))</f>
        <v>14435.45412</v>
      </c>
      <c r="AC11" s="50">
        <f t="array" ref="AC11">IF(AC$2=1,Assumptions!$H12/12,(SUMIF($D$2:$EE$2,AC$2-1,$D11:$EE11)/12)*(1+XLOOKUP(AC$2,Assumptions!$C$95:$M$95,Assumptions!$C$98:$M$98)))</f>
        <v>14435.45412</v>
      </c>
      <c r="AD11" s="50">
        <f t="array" ref="AD11">IF(AD$2=1,Assumptions!$H12/12,(SUMIF($D$2:$EE$2,AD$2-1,$D11:$EE11)/12)*(1+XLOOKUP(AD$2,Assumptions!$C$95:$M$95,Assumptions!$C$98:$M$98)))</f>
        <v>14435.45412</v>
      </c>
      <c r="AE11" s="50">
        <f t="array" ref="AE11">IF(AE$2=1,Assumptions!$H12/12,(SUMIF($D$2:$EE$2,AE$2-1,$D11:$EE11)/12)*(1+XLOOKUP(AE$2,Assumptions!$C$95:$M$95,Assumptions!$C$98:$M$98)))</f>
        <v>14435.45412</v>
      </c>
      <c r="AF11" s="50">
        <f t="array" ref="AF11">IF(AF$2=1,Assumptions!$H12/12,(SUMIF($D$2:$EE$2,AF$2-1,$D11:$EE11)/12)*(1+XLOOKUP(AF$2,Assumptions!$C$95:$M$95,Assumptions!$C$98:$M$98)))</f>
        <v>14435.45412</v>
      </c>
      <c r="AG11" s="50">
        <f t="array" ref="AG11">IF(AG$2=1,Assumptions!$H12/12,(SUMIF($D$2:$EE$2,AG$2-1,$D11:$EE11)/12)*(1+XLOOKUP(AG$2,Assumptions!$C$95:$M$95,Assumptions!$C$98:$M$98)))</f>
        <v>14435.45412</v>
      </c>
      <c r="AH11" s="50">
        <f t="array" ref="AH11">IF(AH$2=1,Assumptions!$H12/12,(SUMIF($D$2:$EE$2,AH$2-1,$D11:$EE11)/12)*(1+XLOOKUP(AH$2,Assumptions!$C$95:$M$95,Assumptions!$C$98:$M$98)))</f>
        <v>14435.45412</v>
      </c>
      <c r="AI11" s="50">
        <f t="array" ref="AI11">IF(AI$2=1,Assumptions!$H12/12,(SUMIF($D$2:$EE$2,AI$2-1,$D11:$EE11)/12)*(1+XLOOKUP(AI$2,Assumptions!$C$95:$M$95,Assumptions!$C$98:$M$98)))</f>
        <v>14435.45412</v>
      </c>
      <c r="AJ11" s="50">
        <f t="array" ref="AJ11">IF(AJ$2=1,Assumptions!$H12/12,(SUMIF($D$2:$EE$2,AJ$2-1,$D11:$EE11)/12)*(1+XLOOKUP(AJ$2,Assumptions!$C$95:$M$95,Assumptions!$C$98:$M$98)))</f>
        <v>14435.45412</v>
      </c>
      <c r="AK11" s="50">
        <f t="array" ref="AK11">IF(AK$2=1,Assumptions!$H12/12,(SUMIF($D$2:$EE$2,AK$2-1,$D11:$EE11)/12)*(1+XLOOKUP(AK$2,Assumptions!$C$95:$M$95,Assumptions!$C$98:$M$98)))</f>
        <v>14435.45412</v>
      </c>
      <c r="AL11" s="50">
        <f t="array" ref="AL11">IF(AL$2=1,Assumptions!$H12/12,(SUMIF($D$2:$EE$2,AL$2-1,$D11:$EE11)/12)*(1+XLOOKUP(AL$2,Assumptions!$C$95:$M$95,Assumptions!$C$98:$M$98)))</f>
        <v>14435.45412</v>
      </c>
      <c r="AM11" s="50">
        <f t="array" ref="AM11">IF(AM$2=1,Assumptions!$H12/12,(SUMIF($D$2:$EE$2,AM$2-1,$D11:$EE11)/12)*(1+XLOOKUP(AM$2,Assumptions!$C$95:$M$95,Assumptions!$C$98:$M$98)))</f>
        <v>14435.45412</v>
      </c>
      <c r="AN11" s="50">
        <f t="array" ref="AN11">IF(AN$2=1,Assumptions!$H12/12,(SUMIF($D$2:$EE$2,AN$2-1,$D11:$EE11)/12)*(1+XLOOKUP(AN$2,Assumptions!$C$95:$M$95,Assumptions!$C$98:$M$98)))</f>
        <v>14868.51774</v>
      </c>
      <c r="AO11" s="50">
        <f t="array" ref="AO11">IF(AO$2=1,Assumptions!$H12/12,(SUMIF($D$2:$EE$2,AO$2-1,$D11:$EE11)/12)*(1+XLOOKUP(AO$2,Assumptions!$C$95:$M$95,Assumptions!$C$98:$M$98)))</f>
        <v>14868.51774</v>
      </c>
      <c r="AP11" s="50">
        <f t="array" ref="AP11">IF(AP$2=1,Assumptions!$H12/12,(SUMIF($D$2:$EE$2,AP$2-1,$D11:$EE11)/12)*(1+XLOOKUP(AP$2,Assumptions!$C$95:$M$95,Assumptions!$C$98:$M$98)))</f>
        <v>14868.51774</v>
      </c>
      <c r="AQ11" s="50">
        <f t="array" ref="AQ11">IF(AQ$2=1,Assumptions!$H12/12,(SUMIF($D$2:$EE$2,AQ$2-1,$D11:$EE11)/12)*(1+XLOOKUP(AQ$2,Assumptions!$C$95:$M$95,Assumptions!$C$98:$M$98)))</f>
        <v>14868.51774</v>
      </c>
      <c r="AR11" s="50">
        <f t="array" ref="AR11">IF(AR$2=1,Assumptions!$H12/12,(SUMIF($D$2:$EE$2,AR$2-1,$D11:$EE11)/12)*(1+XLOOKUP(AR$2,Assumptions!$C$95:$M$95,Assumptions!$C$98:$M$98)))</f>
        <v>14868.51774</v>
      </c>
      <c r="AS11" s="50">
        <f t="array" ref="AS11">IF(AS$2=1,Assumptions!$H12/12,(SUMIF($D$2:$EE$2,AS$2-1,$D11:$EE11)/12)*(1+XLOOKUP(AS$2,Assumptions!$C$95:$M$95,Assumptions!$C$98:$M$98)))</f>
        <v>14868.51774</v>
      </c>
      <c r="AT11" s="50">
        <f t="array" ref="AT11">IF(AT$2=1,Assumptions!$H12/12,(SUMIF($D$2:$EE$2,AT$2-1,$D11:$EE11)/12)*(1+XLOOKUP(AT$2,Assumptions!$C$95:$M$95,Assumptions!$C$98:$M$98)))</f>
        <v>14868.51774</v>
      </c>
      <c r="AU11" s="50">
        <f t="array" ref="AU11">IF(AU$2=1,Assumptions!$H12/12,(SUMIF($D$2:$EE$2,AU$2-1,$D11:$EE11)/12)*(1+XLOOKUP(AU$2,Assumptions!$C$95:$M$95,Assumptions!$C$98:$M$98)))</f>
        <v>14868.51774</v>
      </c>
      <c r="AV11" s="50">
        <f t="array" ref="AV11">IF(AV$2=1,Assumptions!$H12/12,(SUMIF($D$2:$EE$2,AV$2-1,$D11:$EE11)/12)*(1+XLOOKUP(AV$2,Assumptions!$C$95:$M$95,Assumptions!$C$98:$M$98)))</f>
        <v>14868.51774</v>
      </c>
      <c r="AW11" s="50">
        <f t="array" ref="AW11">IF(AW$2=1,Assumptions!$H12/12,(SUMIF($D$2:$EE$2,AW$2-1,$D11:$EE11)/12)*(1+XLOOKUP(AW$2,Assumptions!$C$95:$M$95,Assumptions!$C$98:$M$98)))</f>
        <v>14868.51774</v>
      </c>
      <c r="AX11" s="50">
        <f t="array" ref="AX11">IF(AX$2=1,Assumptions!$H12/12,(SUMIF($D$2:$EE$2,AX$2-1,$D11:$EE11)/12)*(1+XLOOKUP(AX$2,Assumptions!$C$95:$M$95,Assumptions!$C$98:$M$98)))</f>
        <v>14868.51774</v>
      </c>
      <c r="AY11" s="50">
        <f t="array" ref="AY11">IF(AY$2=1,Assumptions!$H12/12,(SUMIF($D$2:$EE$2,AY$2-1,$D11:$EE11)/12)*(1+XLOOKUP(AY$2,Assumptions!$C$95:$M$95,Assumptions!$C$98:$M$98)))</f>
        <v>14868.51774</v>
      </c>
      <c r="AZ11" s="50">
        <f t="array" ref="AZ11">IF(AZ$2=1,Assumptions!$H12/12,(SUMIF($D$2:$EE$2,AZ$2-1,$D11:$EE11)/12)*(1+XLOOKUP(AZ$2,Assumptions!$C$95:$M$95,Assumptions!$C$98:$M$98)))</f>
        <v>15314.57328</v>
      </c>
      <c r="BA11" s="50">
        <f t="array" ref="BA11">IF(BA$2=1,Assumptions!$H12/12,(SUMIF($D$2:$EE$2,BA$2-1,$D11:$EE11)/12)*(1+XLOOKUP(BA$2,Assumptions!$C$95:$M$95,Assumptions!$C$98:$M$98)))</f>
        <v>15314.57328</v>
      </c>
      <c r="BB11" s="50">
        <f t="array" ref="BB11">IF(BB$2=1,Assumptions!$H12/12,(SUMIF($D$2:$EE$2,BB$2-1,$D11:$EE11)/12)*(1+XLOOKUP(BB$2,Assumptions!$C$95:$M$95,Assumptions!$C$98:$M$98)))</f>
        <v>15314.57328</v>
      </c>
      <c r="BC11" s="50">
        <f t="array" ref="BC11">IF(BC$2=1,Assumptions!$H12/12,(SUMIF($D$2:$EE$2,BC$2-1,$D11:$EE11)/12)*(1+XLOOKUP(BC$2,Assumptions!$C$95:$M$95,Assumptions!$C$98:$M$98)))</f>
        <v>15314.57328</v>
      </c>
      <c r="BD11" s="50">
        <f t="array" ref="BD11">IF(BD$2=1,Assumptions!$H12/12,(SUMIF($D$2:$EE$2,BD$2-1,$D11:$EE11)/12)*(1+XLOOKUP(BD$2,Assumptions!$C$95:$M$95,Assumptions!$C$98:$M$98)))</f>
        <v>15314.57328</v>
      </c>
      <c r="BE11" s="50">
        <f t="array" ref="BE11">IF(BE$2=1,Assumptions!$H12/12,(SUMIF($D$2:$EE$2,BE$2-1,$D11:$EE11)/12)*(1+XLOOKUP(BE$2,Assumptions!$C$95:$M$95,Assumptions!$C$98:$M$98)))</f>
        <v>15314.57328</v>
      </c>
      <c r="BF11" s="50">
        <f t="array" ref="BF11">IF(BF$2=1,Assumptions!$H12/12,(SUMIF($D$2:$EE$2,BF$2-1,$D11:$EE11)/12)*(1+XLOOKUP(BF$2,Assumptions!$C$95:$M$95,Assumptions!$C$98:$M$98)))</f>
        <v>15314.57328</v>
      </c>
      <c r="BG11" s="50">
        <f t="array" ref="BG11">IF(BG$2=1,Assumptions!$H12/12,(SUMIF($D$2:$EE$2,BG$2-1,$D11:$EE11)/12)*(1+XLOOKUP(BG$2,Assumptions!$C$95:$M$95,Assumptions!$C$98:$M$98)))</f>
        <v>15314.57328</v>
      </c>
      <c r="BH11" s="50">
        <f t="array" ref="BH11">IF(BH$2=1,Assumptions!$H12/12,(SUMIF($D$2:$EE$2,BH$2-1,$D11:$EE11)/12)*(1+XLOOKUP(BH$2,Assumptions!$C$95:$M$95,Assumptions!$C$98:$M$98)))</f>
        <v>15314.57328</v>
      </c>
      <c r="BI11" s="50">
        <f t="array" ref="BI11">IF(BI$2=1,Assumptions!$H12/12,(SUMIF($D$2:$EE$2,BI$2-1,$D11:$EE11)/12)*(1+XLOOKUP(BI$2,Assumptions!$C$95:$M$95,Assumptions!$C$98:$M$98)))</f>
        <v>15314.57328</v>
      </c>
      <c r="BJ11" s="50">
        <f t="array" ref="BJ11">IF(BJ$2=1,Assumptions!$H12/12,(SUMIF($D$2:$EE$2,BJ$2-1,$D11:$EE11)/12)*(1+XLOOKUP(BJ$2,Assumptions!$C$95:$M$95,Assumptions!$C$98:$M$98)))</f>
        <v>15314.57328</v>
      </c>
      <c r="BK11" s="50">
        <f t="array" ref="BK11">IF(BK$2=1,Assumptions!$H12/12,(SUMIF($D$2:$EE$2,BK$2-1,$D11:$EE11)/12)*(1+XLOOKUP(BK$2,Assumptions!$C$95:$M$95,Assumptions!$C$98:$M$98)))</f>
        <v>15314.57328</v>
      </c>
      <c r="BL11" s="50">
        <f t="array" ref="BL11">IF(BL$2=1,Assumptions!$H12/12,(SUMIF($D$2:$EE$2,BL$2-1,$D11:$EE11)/12)*(1+XLOOKUP(BL$2,Assumptions!$C$95:$M$95,Assumptions!$C$98:$M$98)))</f>
        <v>15774.01047</v>
      </c>
      <c r="BM11" s="50">
        <f t="array" ref="BM11">IF(BM$2=1,Assumptions!$H12/12,(SUMIF($D$2:$EE$2,BM$2-1,$D11:$EE11)/12)*(1+XLOOKUP(BM$2,Assumptions!$C$95:$M$95,Assumptions!$C$98:$M$98)))</f>
        <v>15774.01047</v>
      </c>
      <c r="BN11" s="50">
        <f t="array" ref="BN11">IF(BN$2=1,Assumptions!$H12/12,(SUMIF($D$2:$EE$2,BN$2-1,$D11:$EE11)/12)*(1+XLOOKUP(BN$2,Assumptions!$C$95:$M$95,Assumptions!$C$98:$M$98)))</f>
        <v>15774.01047</v>
      </c>
      <c r="BO11" s="50">
        <f t="array" ref="BO11">IF(BO$2=1,Assumptions!$H12/12,(SUMIF($D$2:$EE$2,BO$2-1,$D11:$EE11)/12)*(1+XLOOKUP(BO$2,Assumptions!$C$95:$M$95,Assumptions!$C$98:$M$98)))</f>
        <v>15774.01047</v>
      </c>
      <c r="BP11" s="50">
        <f t="array" ref="BP11">IF(BP$2=1,Assumptions!$H12/12,(SUMIF($D$2:$EE$2,BP$2-1,$D11:$EE11)/12)*(1+XLOOKUP(BP$2,Assumptions!$C$95:$M$95,Assumptions!$C$98:$M$98)))</f>
        <v>15774.01047</v>
      </c>
      <c r="BQ11" s="50">
        <f t="array" ref="BQ11">IF(BQ$2=1,Assumptions!$H12/12,(SUMIF($D$2:$EE$2,BQ$2-1,$D11:$EE11)/12)*(1+XLOOKUP(BQ$2,Assumptions!$C$95:$M$95,Assumptions!$C$98:$M$98)))</f>
        <v>15774.01047</v>
      </c>
      <c r="BR11" s="50">
        <f t="array" ref="BR11">IF(BR$2=1,Assumptions!$H12/12,(SUMIF($D$2:$EE$2,BR$2-1,$D11:$EE11)/12)*(1+XLOOKUP(BR$2,Assumptions!$C$95:$M$95,Assumptions!$C$98:$M$98)))</f>
        <v>15774.01047</v>
      </c>
      <c r="BS11" s="50">
        <f t="array" ref="BS11">IF(BS$2=1,Assumptions!$H12/12,(SUMIF($D$2:$EE$2,BS$2-1,$D11:$EE11)/12)*(1+XLOOKUP(BS$2,Assumptions!$C$95:$M$95,Assumptions!$C$98:$M$98)))</f>
        <v>15774.01047</v>
      </c>
      <c r="BT11" s="50">
        <f t="array" ref="BT11">IF(BT$2=1,Assumptions!$H12/12,(SUMIF($D$2:$EE$2,BT$2-1,$D11:$EE11)/12)*(1+XLOOKUP(BT$2,Assumptions!$C$95:$M$95,Assumptions!$C$98:$M$98)))</f>
        <v>15774.01047</v>
      </c>
      <c r="BU11" s="50">
        <f t="array" ref="BU11">IF(BU$2=1,Assumptions!$H12/12,(SUMIF($D$2:$EE$2,BU$2-1,$D11:$EE11)/12)*(1+XLOOKUP(BU$2,Assumptions!$C$95:$M$95,Assumptions!$C$98:$M$98)))</f>
        <v>15774.01047</v>
      </c>
      <c r="BV11" s="50">
        <f t="array" ref="BV11">IF(BV$2=1,Assumptions!$H12/12,(SUMIF($D$2:$EE$2,BV$2-1,$D11:$EE11)/12)*(1+XLOOKUP(BV$2,Assumptions!$C$95:$M$95,Assumptions!$C$98:$M$98)))</f>
        <v>15774.01047</v>
      </c>
      <c r="BW11" s="50">
        <f t="array" ref="BW11">IF(BW$2=1,Assumptions!$H12/12,(SUMIF($D$2:$EE$2,BW$2-1,$D11:$EE11)/12)*(1+XLOOKUP(BW$2,Assumptions!$C$95:$M$95,Assumptions!$C$98:$M$98)))</f>
        <v>15774.01047</v>
      </c>
      <c r="BX11" s="50">
        <f t="array" ref="BX11">IF(BX$2=1,Assumptions!$H12/12,(SUMIF($D$2:$EE$2,BX$2-1,$D11:$EE11)/12)*(1+XLOOKUP(BX$2,Assumptions!$C$95:$M$95,Assumptions!$C$98:$M$98)))</f>
        <v>16247.23079</v>
      </c>
      <c r="BY11" s="50">
        <f t="array" ref="BY11">IF(BY$2=1,Assumptions!$H12/12,(SUMIF($D$2:$EE$2,BY$2-1,$D11:$EE11)/12)*(1+XLOOKUP(BY$2,Assumptions!$C$95:$M$95,Assumptions!$C$98:$M$98)))</f>
        <v>16247.23079</v>
      </c>
      <c r="BZ11" s="50">
        <f t="array" ref="BZ11">IF(BZ$2=1,Assumptions!$H12/12,(SUMIF($D$2:$EE$2,BZ$2-1,$D11:$EE11)/12)*(1+XLOOKUP(BZ$2,Assumptions!$C$95:$M$95,Assumptions!$C$98:$M$98)))</f>
        <v>16247.23079</v>
      </c>
      <c r="CA11" s="50">
        <f t="array" ref="CA11">IF(CA$2=1,Assumptions!$H12/12,(SUMIF($D$2:$EE$2,CA$2-1,$D11:$EE11)/12)*(1+XLOOKUP(CA$2,Assumptions!$C$95:$M$95,Assumptions!$C$98:$M$98)))</f>
        <v>16247.23079</v>
      </c>
      <c r="CB11" s="50">
        <f t="array" ref="CB11">IF(CB$2=1,Assumptions!$H12/12,(SUMIF($D$2:$EE$2,CB$2-1,$D11:$EE11)/12)*(1+XLOOKUP(CB$2,Assumptions!$C$95:$M$95,Assumptions!$C$98:$M$98)))</f>
        <v>16247.23079</v>
      </c>
      <c r="CC11" s="50">
        <f t="array" ref="CC11">IF(CC$2=1,Assumptions!$H12/12,(SUMIF($D$2:$EE$2,CC$2-1,$D11:$EE11)/12)*(1+XLOOKUP(CC$2,Assumptions!$C$95:$M$95,Assumptions!$C$98:$M$98)))</f>
        <v>16247.23079</v>
      </c>
      <c r="CD11" s="50">
        <f t="array" ref="CD11">IF(CD$2=1,Assumptions!$H12/12,(SUMIF($D$2:$EE$2,CD$2-1,$D11:$EE11)/12)*(1+XLOOKUP(CD$2,Assumptions!$C$95:$M$95,Assumptions!$C$98:$M$98)))</f>
        <v>16247.23079</v>
      </c>
      <c r="CE11" s="50">
        <f t="array" ref="CE11">IF(CE$2=1,Assumptions!$H12/12,(SUMIF($D$2:$EE$2,CE$2-1,$D11:$EE11)/12)*(1+XLOOKUP(CE$2,Assumptions!$C$95:$M$95,Assumptions!$C$98:$M$98)))</f>
        <v>16247.23079</v>
      </c>
      <c r="CF11" s="50">
        <f t="array" ref="CF11">IF(CF$2=1,Assumptions!$H12/12,(SUMIF($D$2:$EE$2,CF$2-1,$D11:$EE11)/12)*(1+XLOOKUP(CF$2,Assumptions!$C$95:$M$95,Assumptions!$C$98:$M$98)))</f>
        <v>16247.23079</v>
      </c>
      <c r="CG11" s="50">
        <f t="array" ref="CG11">IF(CG$2=1,Assumptions!$H12/12,(SUMIF($D$2:$EE$2,CG$2-1,$D11:$EE11)/12)*(1+XLOOKUP(CG$2,Assumptions!$C$95:$M$95,Assumptions!$C$98:$M$98)))</f>
        <v>16247.23079</v>
      </c>
      <c r="CH11" s="50">
        <f t="array" ref="CH11">IF(CH$2=1,Assumptions!$H12/12,(SUMIF($D$2:$EE$2,CH$2-1,$D11:$EE11)/12)*(1+XLOOKUP(CH$2,Assumptions!$C$95:$M$95,Assumptions!$C$98:$M$98)))</f>
        <v>16247.23079</v>
      </c>
      <c r="CI11" s="50">
        <f t="array" ref="CI11">IF(CI$2=1,Assumptions!$H12/12,(SUMIF($D$2:$EE$2,CI$2-1,$D11:$EE11)/12)*(1+XLOOKUP(CI$2,Assumptions!$C$95:$M$95,Assumptions!$C$98:$M$98)))</f>
        <v>16247.23079</v>
      </c>
      <c r="CJ11" s="50">
        <f t="array" ref="CJ11">IF(CJ$2=1,Assumptions!$H12/12,(SUMIF($D$2:$EE$2,CJ$2-1,$D11:$EE11)/12)*(1+XLOOKUP(CJ$2,Assumptions!$C$95:$M$95,Assumptions!$C$98:$M$98)))</f>
        <v>16734.64771</v>
      </c>
      <c r="CK11" s="50">
        <f t="array" ref="CK11">IF(CK$2=1,Assumptions!$H12/12,(SUMIF($D$2:$EE$2,CK$2-1,$D11:$EE11)/12)*(1+XLOOKUP(CK$2,Assumptions!$C$95:$M$95,Assumptions!$C$98:$M$98)))</f>
        <v>16734.64771</v>
      </c>
      <c r="CL11" s="50">
        <f t="array" ref="CL11">IF(CL$2=1,Assumptions!$H12/12,(SUMIF($D$2:$EE$2,CL$2-1,$D11:$EE11)/12)*(1+XLOOKUP(CL$2,Assumptions!$C$95:$M$95,Assumptions!$C$98:$M$98)))</f>
        <v>16734.64771</v>
      </c>
      <c r="CM11" s="50">
        <f t="array" ref="CM11">IF(CM$2=1,Assumptions!$H12/12,(SUMIF($D$2:$EE$2,CM$2-1,$D11:$EE11)/12)*(1+XLOOKUP(CM$2,Assumptions!$C$95:$M$95,Assumptions!$C$98:$M$98)))</f>
        <v>16734.64771</v>
      </c>
      <c r="CN11" s="50">
        <f t="array" ref="CN11">IF(CN$2=1,Assumptions!$H12/12,(SUMIF($D$2:$EE$2,CN$2-1,$D11:$EE11)/12)*(1+XLOOKUP(CN$2,Assumptions!$C$95:$M$95,Assumptions!$C$98:$M$98)))</f>
        <v>16734.64771</v>
      </c>
      <c r="CO11" s="50">
        <f t="array" ref="CO11">IF(CO$2=1,Assumptions!$H12/12,(SUMIF($D$2:$EE$2,CO$2-1,$D11:$EE11)/12)*(1+XLOOKUP(CO$2,Assumptions!$C$95:$M$95,Assumptions!$C$98:$M$98)))</f>
        <v>16734.64771</v>
      </c>
      <c r="CP11" s="50">
        <f t="array" ref="CP11">IF(CP$2=1,Assumptions!$H12/12,(SUMIF($D$2:$EE$2,CP$2-1,$D11:$EE11)/12)*(1+XLOOKUP(CP$2,Assumptions!$C$95:$M$95,Assumptions!$C$98:$M$98)))</f>
        <v>16734.64771</v>
      </c>
      <c r="CQ11" s="50">
        <f t="array" ref="CQ11">IF(CQ$2=1,Assumptions!$H12/12,(SUMIF($D$2:$EE$2,CQ$2-1,$D11:$EE11)/12)*(1+XLOOKUP(CQ$2,Assumptions!$C$95:$M$95,Assumptions!$C$98:$M$98)))</f>
        <v>16734.64771</v>
      </c>
      <c r="CR11" s="50">
        <f t="array" ref="CR11">IF(CR$2=1,Assumptions!$H12/12,(SUMIF($D$2:$EE$2,CR$2-1,$D11:$EE11)/12)*(1+XLOOKUP(CR$2,Assumptions!$C$95:$M$95,Assumptions!$C$98:$M$98)))</f>
        <v>16734.64771</v>
      </c>
      <c r="CS11" s="50">
        <f t="array" ref="CS11">IF(CS$2=1,Assumptions!$H12/12,(SUMIF($D$2:$EE$2,CS$2-1,$D11:$EE11)/12)*(1+XLOOKUP(CS$2,Assumptions!$C$95:$M$95,Assumptions!$C$98:$M$98)))</f>
        <v>16734.64771</v>
      </c>
      <c r="CT11" s="50">
        <f t="array" ref="CT11">IF(CT$2=1,Assumptions!$H12/12,(SUMIF($D$2:$EE$2,CT$2-1,$D11:$EE11)/12)*(1+XLOOKUP(CT$2,Assumptions!$C$95:$M$95,Assumptions!$C$98:$M$98)))</f>
        <v>16734.64771</v>
      </c>
      <c r="CU11" s="50">
        <f t="array" ref="CU11">IF(CU$2=1,Assumptions!$H12/12,(SUMIF($D$2:$EE$2,CU$2-1,$D11:$EE11)/12)*(1+XLOOKUP(CU$2,Assumptions!$C$95:$M$95,Assumptions!$C$98:$M$98)))</f>
        <v>16734.64771</v>
      </c>
      <c r="CV11" s="50">
        <f t="array" ref="CV11">IF(CV$2=1,Assumptions!$H12/12,(SUMIF($D$2:$EE$2,CV$2-1,$D11:$EE11)/12)*(1+XLOOKUP(CV$2,Assumptions!$C$95:$M$95,Assumptions!$C$98:$M$98)))</f>
        <v>17236.68714</v>
      </c>
      <c r="CW11" s="50">
        <f t="array" ref="CW11">IF(CW$2=1,Assumptions!$H12/12,(SUMIF($D$2:$EE$2,CW$2-1,$D11:$EE11)/12)*(1+XLOOKUP(CW$2,Assumptions!$C$95:$M$95,Assumptions!$C$98:$M$98)))</f>
        <v>17236.68714</v>
      </c>
      <c r="CX11" s="50">
        <f t="array" ref="CX11">IF(CX$2=1,Assumptions!$H12/12,(SUMIF($D$2:$EE$2,CX$2-1,$D11:$EE11)/12)*(1+XLOOKUP(CX$2,Assumptions!$C$95:$M$95,Assumptions!$C$98:$M$98)))</f>
        <v>17236.68714</v>
      </c>
      <c r="CY11" s="50">
        <f t="array" ref="CY11">IF(CY$2=1,Assumptions!$H12/12,(SUMIF($D$2:$EE$2,CY$2-1,$D11:$EE11)/12)*(1+XLOOKUP(CY$2,Assumptions!$C$95:$M$95,Assumptions!$C$98:$M$98)))</f>
        <v>17236.68714</v>
      </c>
      <c r="CZ11" s="50">
        <f t="array" ref="CZ11">IF(CZ$2=1,Assumptions!$H12/12,(SUMIF($D$2:$EE$2,CZ$2-1,$D11:$EE11)/12)*(1+XLOOKUP(CZ$2,Assumptions!$C$95:$M$95,Assumptions!$C$98:$M$98)))</f>
        <v>17236.68714</v>
      </c>
      <c r="DA11" s="50">
        <f t="array" ref="DA11">IF(DA$2=1,Assumptions!$H12/12,(SUMIF($D$2:$EE$2,DA$2-1,$D11:$EE11)/12)*(1+XLOOKUP(DA$2,Assumptions!$C$95:$M$95,Assumptions!$C$98:$M$98)))</f>
        <v>17236.68714</v>
      </c>
      <c r="DB11" s="50">
        <f t="array" ref="DB11">IF(DB$2=1,Assumptions!$H12/12,(SUMIF($D$2:$EE$2,DB$2-1,$D11:$EE11)/12)*(1+XLOOKUP(DB$2,Assumptions!$C$95:$M$95,Assumptions!$C$98:$M$98)))</f>
        <v>17236.68714</v>
      </c>
      <c r="DC11" s="50">
        <f t="array" ref="DC11">IF(DC$2=1,Assumptions!$H12/12,(SUMIF($D$2:$EE$2,DC$2-1,$D11:$EE11)/12)*(1+XLOOKUP(DC$2,Assumptions!$C$95:$M$95,Assumptions!$C$98:$M$98)))</f>
        <v>17236.68714</v>
      </c>
      <c r="DD11" s="50">
        <f t="array" ref="DD11">IF(DD$2=1,Assumptions!$H12/12,(SUMIF($D$2:$EE$2,DD$2-1,$D11:$EE11)/12)*(1+XLOOKUP(DD$2,Assumptions!$C$95:$M$95,Assumptions!$C$98:$M$98)))</f>
        <v>17236.68714</v>
      </c>
      <c r="DE11" s="50">
        <f t="array" ref="DE11">IF(DE$2=1,Assumptions!$H12/12,(SUMIF($D$2:$EE$2,DE$2-1,$D11:$EE11)/12)*(1+XLOOKUP(DE$2,Assumptions!$C$95:$M$95,Assumptions!$C$98:$M$98)))</f>
        <v>17236.68714</v>
      </c>
      <c r="DF11" s="50">
        <f t="array" ref="DF11">IF(DF$2=1,Assumptions!$H12/12,(SUMIF($D$2:$EE$2,DF$2-1,$D11:$EE11)/12)*(1+XLOOKUP(DF$2,Assumptions!$C$95:$M$95,Assumptions!$C$98:$M$98)))</f>
        <v>17236.68714</v>
      </c>
      <c r="DG11" s="50">
        <f t="array" ref="DG11">IF(DG$2=1,Assumptions!$H12/12,(SUMIF($D$2:$EE$2,DG$2-1,$D11:$EE11)/12)*(1+XLOOKUP(DG$2,Assumptions!$C$95:$M$95,Assumptions!$C$98:$M$98)))</f>
        <v>17236.68714</v>
      </c>
      <c r="DH11" s="50">
        <f t="array" ref="DH11">IF(DH$2=1,Assumptions!$H12/12,(SUMIF($D$2:$EE$2,DH$2-1,$D11:$EE11)/12)*(1+XLOOKUP(DH$2,Assumptions!$C$95:$M$95,Assumptions!$C$98:$M$98)))</f>
        <v>17753.78776</v>
      </c>
      <c r="DI11" s="50">
        <f t="array" ref="DI11">IF(DI$2=1,Assumptions!$H12/12,(SUMIF($D$2:$EE$2,DI$2-1,$D11:$EE11)/12)*(1+XLOOKUP(DI$2,Assumptions!$C$95:$M$95,Assumptions!$C$98:$M$98)))</f>
        <v>17753.78776</v>
      </c>
      <c r="DJ11" s="50">
        <f t="array" ref="DJ11">IF(DJ$2=1,Assumptions!$H12/12,(SUMIF($D$2:$EE$2,DJ$2-1,$D11:$EE11)/12)*(1+XLOOKUP(DJ$2,Assumptions!$C$95:$M$95,Assumptions!$C$98:$M$98)))</f>
        <v>17753.78776</v>
      </c>
      <c r="DK11" s="50">
        <f t="array" ref="DK11">IF(DK$2=1,Assumptions!$H12/12,(SUMIF($D$2:$EE$2,DK$2-1,$D11:$EE11)/12)*(1+XLOOKUP(DK$2,Assumptions!$C$95:$M$95,Assumptions!$C$98:$M$98)))</f>
        <v>17753.78776</v>
      </c>
      <c r="DL11" s="50">
        <f t="array" ref="DL11">IF(DL$2=1,Assumptions!$H12/12,(SUMIF($D$2:$EE$2,DL$2-1,$D11:$EE11)/12)*(1+XLOOKUP(DL$2,Assumptions!$C$95:$M$95,Assumptions!$C$98:$M$98)))</f>
        <v>17753.78776</v>
      </c>
      <c r="DM11" s="50">
        <f t="array" ref="DM11">IF(DM$2=1,Assumptions!$H12/12,(SUMIF($D$2:$EE$2,DM$2-1,$D11:$EE11)/12)*(1+XLOOKUP(DM$2,Assumptions!$C$95:$M$95,Assumptions!$C$98:$M$98)))</f>
        <v>17753.78776</v>
      </c>
      <c r="DN11" s="50">
        <f t="array" ref="DN11">IF(DN$2=1,Assumptions!$H12/12,(SUMIF($D$2:$EE$2,DN$2-1,$D11:$EE11)/12)*(1+XLOOKUP(DN$2,Assumptions!$C$95:$M$95,Assumptions!$C$98:$M$98)))</f>
        <v>17753.78776</v>
      </c>
      <c r="DO11" s="50">
        <f t="array" ref="DO11">IF(DO$2=1,Assumptions!$H12/12,(SUMIF($D$2:$EE$2,DO$2-1,$D11:$EE11)/12)*(1+XLOOKUP(DO$2,Assumptions!$C$95:$M$95,Assumptions!$C$98:$M$98)))</f>
        <v>17753.78776</v>
      </c>
      <c r="DP11" s="50">
        <f t="array" ref="DP11">IF(DP$2=1,Assumptions!$H12/12,(SUMIF($D$2:$EE$2,DP$2-1,$D11:$EE11)/12)*(1+XLOOKUP(DP$2,Assumptions!$C$95:$M$95,Assumptions!$C$98:$M$98)))</f>
        <v>17753.78776</v>
      </c>
      <c r="DQ11" s="50">
        <f t="array" ref="DQ11">IF(DQ$2=1,Assumptions!$H12/12,(SUMIF($D$2:$EE$2,DQ$2-1,$D11:$EE11)/12)*(1+XLOOKUP(DQ$2,Assumptions!$C$95:$M$95,Assumptions!$C$98:$M$98)))</f>
        <v>17753.78776</v>
      </c>
      <c r="DR11" s="50">
        <f t="array" ref="DR11">IF(DR$2=1,Assumptions!$H12/12,(SUMIF($D$2:$EE$2,DR$2-1,$D11:$EE11)/12)*(1+XLOOKUP(DR$2,Assumptions!$C$95:$M$95,Assumptions!$C$98:$M$98)))</f>
        <v>17753.78776</v>
      </c>
      <c r="DS11" s="50">
        <f t="array" ref="DS11">IF(DS$2=1,Assumptions!$H12/12,(SUMIF($D$2:$EE$2,DS$2-1,$D11:$EE11)/12)*(1+XLOOKUP(DS$2,Assumptions!$C$95:$M$95,Assumptions!$C$98:$M$98)))</f>
        <v>17753.78776</v>
      </c>
      <c r="DT11" s="50">
        <f t="array" ref="DT11">IF(DT$2=1,Assumptions!$H12/12,(SUMIF($D$2:$EE$2,DT$2-1,$D11:$EE11)/12)*(1+XLOOKUP(DT$2,Assumptions!$C$95:$M$95,Assumptions!$C$98:$M$98)))</f>
        <v>18286.40139</v>
      </c>
      <c r="DU11" s="50">
        <f t="array" ref="DU11">IF(DU$2=1,Assumptions!$H12/12,(SUMIF($D$2:$EE$2,DU$2-1,$D11:$EE11)/12)*(1+XLOOKUP(DU$2,Assumptions!$C$95:$M$95,Assumptions!$C$98:$M$98)))</f>
        <v>18286.40139</v>
      </c>
      <c r="DV11" s="50">
        <f t="array" ref="DV11">IF(DV$2=1,Assumptions!$H12/12,(SUMIF($D$2:$EE$2,DV$2-1,$D11:$EE11)/12)*(1+XLOOKUP(DV$2,Assumptions!$C$95:$M$95,Assumptions!$C$98:$M$98)))</f>
        <v>18286.40139</v>
      </c>
      <c r="DW11" s="50">
        <f t="array" ref="DW11">IF(DW$2=1,Assumptions!$H12/12,(SUMIF($D$2:$EE$2,DW$2-1,$D11:$EE11)/12)*(1+XLOOKUP(DW$2,Assumptions!$C$95:$M$95,Assumptions!$C$98:$M$98)))</f>
        <v>18286.40139</v>
      </c>
      <c r="DX11" s="50">
        <f t="array" ref="DX11">IF(DX$2=1,Assumptions!$H12/12,(SUMIF($D$2:$EE$2,DX$2-1,$D11:$EE11)/12)*(1+XLOOKUP(DX$2,Assumptions!$C$95:$M$95,Assumptions!$C$98:$M$98)))</f>
        <v>18286.40139</v>
      </c>
      <c r="DY11" s="50">
        <f t="array" ref="DY11">IF(DY$2=1,Assumptions!$H12/12,(SUMIF($D$2:$EE$2,DY$2-1,$D11:$EE11)/12)*(1+XLOOKUP(DY$2,Assumptions!$C$95:$M$95,Assumptions!$C$98:$M$98)))</f>
        <v>18286.40139</v>
      </c>
      <c r="DZ11" s="50">
        <f t="array" ref="DZ11">IF(DZ$2=1,Assumptions!$H12/12,(SUMIF($D$2:$EE$2,DZ$2-1,$D11:$EE11)/12)*(1+XLOOKUP(DZ$2,Assumptions!$C$95:$M$95,Assumptions!$C$98:$M$98)))</f>
        <v>18286.40139</v>
      </c>
      <c r="EA11" s="50">
        <f t="array" ref="EA11">IF(EA$2=1,Assumptions!$H12/12,(SUMIF($D$2:$EE$2,EA$2-1,$D11:$EE11)/12)*(1+XLOOKUP(EA$2,Assumptions!$C$95:$M$95,Assumptions!$C$98:$M$98)))</f>
        <v>18286.40139</v>
      </c>
      <c r="EB11" s="50">
        <f t="array" ref="EB11">IF(EB$2=1,Assumptions!$H12/12,(SUMIF($D$2:$EE$2,EB$2-1,$D11:$EE11)/12)*(1+XLOOKUP(EB$2,Assumptions!$C$95:$M$95,Assumptions!$C$98:$M$98)))</f>
        <v>18286.40139</v>
      </c>
      <c r="EC11" s="50">
        <f t="array" ref="EC11">IF(EC$2=1,Assumptions!$H12/12,(SUMIF($D$2:$EE$2,EC$2-1,$D11:$EE11)/12)*(1+XLOOKUP(EC$2,Assumptions!$C$95:$M$95,Assumptions!$C$98:$M$98)))</f>
        <v>18286.40139</v>
      </c>
      <c r="ED11" s="50">
        <f t="array" ref="ED11">IF(ED$2=1,Assumptions!$H12/12,(SUMIF($D$2:$EE$2,ED$2-1,$D11:$EE11)/12)*(1+XLOOKUP(ED$2,Assumptions!$C$95:$M$95,Assumptions!$C$98:$M$98)))</f>
        <v>18286.40139</v>
      </c>
      <c r="EE11" s="50">
        <f t="array" ref="EE11">IF(EE$2=1,Assumptions!$H12/12,(SUMIF($D$2:$EE$2,EE$2-1,$D11:$EE11)/12)*(1+XLOOKUP(EE$2,Assumptions!$C$95:$M$95,Assumptions!$C$98:$M$98)))</f>
        <v>18286.40139</v>
      </c>
    </row>
    <row r="12" ht="15.75" customHeight="1">
      <c r="A12" s="1"/>
      <c r="B12" s="20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7"/>
      <c r="C13" s="43" t="s">
        <v>210</v>
      </c>
      <c r="D13" s="213">
        <f t="shared" ref="D13:EE13" si="3">SUM(D5:D12)</f>
        <v>54785.7</v>
      </c>
      <c r="E13" s="213">
        <f t="shared" si="3"/>
        <v>54785.7</v>
      </c>
      <c r="F13" s="213">
        <f t="shared" si="3"/>
        <v>54785.7</v>
      </c>
      <c r="G13" s="213">
        <f t="shared" si="3"/>
        <v>54785.7</v>
      </c>
      <c r="H13" s="213">
        <f t="shared" si="3"/>
        <v>54785.7</v>
      </c>
      <c r="I13" s="213">
        <f t="shared" si="3"/>
        <v>54785.7</v>
      </c>
      <c r="J13" s="213">
        <f t="shared" si="3"/>
        <v>54785.7</v>
      </c>
      <c r="K13" s="213">
        <f t="shared" si="3"/>
        <v>54785.7</v>
      </c>
      <c r="L13" s="213">
        <f t="shared" si="3"/>
        <v>54785.7</v>
      </c>
      <c r="M13" s="213">
        <f t="shared" si="3"/>
        <v>54785.7</v>
      </c>
      <c r="N13" s="213">
        <f t="shared" si="3"/>
        <v>54785.7</v>
      </c>
      <c r="O13" s="213">
        <f t="shared" si="3"/>
        <v>54785.7</v>
      </c>
      <c r="P13" s="213">
        <f t="shared" si="3"/>
        <v>55881.414</v>
      </c>
      <c r="Q13" s="213">
        <f t="shared" si="3"/>
        <v>55881.414</v>
      </c>
      <c r="R13" s="213">
        <f t="shared" si="3"/>
        <v>55881.414</v>
      </c>
      <c r="S13" s="213">
        <f t="shared" si="3"/>
        <v>55881.414</v>
      </c>
      <c r="T13" s="213">
        <f t="shared" si="3"/>
        <v>55881.414</v>
      </c>
      <c r="U13" s="213">
        <f t="shared" si="3"/>
        <v>55881.414</v>
      </c>
      <c r="V13" s="213">
        <f t="shared" si="3"/>
        <v>55881.414</v>
      </c>
      <c r="W13" s="213">
        <f t="shared" si="3"/>
        <v>55881.414</v>
      </c>
      <c r="X13" s="213">
        <f t="shared" si="3"/>
        <v>55881.414</v>
      </c>
      <c r="Y13" s="213">
        <f t="shared" si="3"/>
        <v>55881.414</v>
      </c>
      <c r="Z13" s="213">
        <f t="shared" si="3"/>
        <v>55881.414</v>
      </c>
      <c r="AA13" s="213">
        <f t="shared" si="3"/>
        <v>55881.414</v>
      </c>
      <c r="AB13" s="213">
        <f t="shared" si="3"/>
        <v>57557.85642</v>
      </c>
      <c r="AC13" s="213">
        <f t="shared" si="3"/>
        <v>57557.85642</v>
      </c>
      <c r="AD13" s="213">
        <f t="shared" si="3"/>
        <v>57557.85642</v>
      </c>
      <c r="AE13" s="213">
        <f t="shared" si="3"/>
        <v>57557.85642</v>
      </c>
      <c r="AF13" s="213">
        <f t="shared" si="3"/>
        <v>57557.85642</v>
      </c>
      <c r="AG13" s="213">
        <f t="shared" si="3"/>
        <v>57557.85642</v>
      </c>
      <c r="AH13" s="213">
        <f t="shared" si="3"/>
        <v>57557.85642</v>
      </c>
      <c r="AI13" s="213">
        <f t="shared" si="3"/>
        <v>57557.85642</v>
      </c>
      <c r="AJ13" s="213">
        <f t="shared" si="3"/>
        <v>57557.85642</v>
      </c>
      <c r="AK13" s="213">
        <f t="shared" si="3"/>
        <v>57557.85642</v>
      </c>
      <c r="AL13" s="213">
        <f t="shared" si="3"/>
        <v>57557.85642</v>
      </c>
      <c r="AM13" s="213">
        <f t="shared" si="3"/>
        <v>57557.85642</v>
      </c>
      <c r="AN13" s="213">
        <f t="shared" si="3"/>
        <v>59284.59211</v>
      </c>
      <c r="AO13" s="213">
        <f t="shared" si="3"/>
        <v>59284.59211</v>
      </c>
      <c r="AP13" s="213">
        <f t="shared" si="3"/>
        <v>59284.59211</v>
      </c>
      <c r="AQ13" s="213">
        <f t="shared" si="3"/>
        <v>59284.59211</v>
      </c>
      <c r="AR13" s="213">
        <f t="shared" si="3"/>
        <v>59284.59211</v>
      </c>
      <c r="AS13" s="213">
        <f t="shared" si="3"/>
        <v>59284.59211</v>
      </c>
      <c r="AT13" s="213">
        <f t="shared" si="3"/>
        <v>59284.59211</v>
      </c>
      <c r="AU13" s="213">
        <f t="shared" si="3"/>
        <v>59284.59211</v>
      </c>
      <c r="AV13" s="213">
        <f t="shared" si="3"/>
        <v>59284.59211</v>
      </c>
      <c r="AW13" s="213">
        <f t="shared" si="3"/>
        <v>59284.59211</v>
      </c>
      <c r="AX13" s="213">
        <f t="shared" si="3"/>
        <v>59284.59211</v>
      </c>
      <c r="AY13" s="213">
        <f t="shared" si="3"/>
        <v>59284.59211</v>
      </c>
      <c r="AZ13" s="213">
        <f t="shared" si="3"/>
        <v>61063.12988</v>
      </c>
      <c r="BA13" s="213">
        <f t="shared" si="3"/>
        <v>61063.12988</v>
      </c>
      <c r="BB13" s="213">
        <f t="shared" si="3"/>
        <v>61063.12988</v>
      </c>
      <c r="BC13" s="213">
        <f t="shared" si="3"/>
        <v>61063.12988</v>
      </c>
      <c r="BD13" s="213">
        <f t="shared" si="3"/>
        <v>61063.12988</v>
      </c>
      <c r="BE13" s="213">
        <f t="shared" si="3"/>
        <v>61063.12988</v>
      </c>
      <c r="BF13" s="213">
        <f t="shared" si="3"/>
        <v>61063.12988</v>
      </c>
      <c r="BG13" s="213">
        <f t="shared" si="3"/>
        <v>61063.12988</v>
      </c>
      <c r="BH13" s="213">
        <f t="shared" si="3"/>
        <v>61063.12988</v>
      </c>
      <c r="BI13" s="213">
        <f t="shared" si="3"/>
        <v>61063.12988</v>
      </c>
      <c r="BJ13" s="213">
        <f t="shared" si="3"/>
        <v>61063.12988</v>
      </c>
      <c r="BK13" s="213">
        <f t="shared" si="3"/>
        <v>61063.12988</v>
      </c>
      <c r="BL13" s="213">
        <f t="shared" si="3"/>
        <v>62895.02377</v>
      </c>
      <c r="BM13" s="213">
        <f t="shared" si="3"/>
        <v>62895.02377</v>
      </c>
      <c r="BN13" s="213">
        <f t="shared" si="3"/>
        <v>62895.02377</v>
      </c>
      <c r="BO13" s="213">
        <f t="shared" si="3"/>
        <v>62895.02377</v>
      </c>
      <c r="BP13" s="213">
        <f t="shared" si="3"/>
        <v>62895.02377</v>
      </c>
      <c r="BQ13" s="213">
        <f t="shared" si="3"/>
        <v>62895.02377</v>
      </c>
      <c r="BR13" s="213">
        <f t="shared" si="3"/>
        <v>62895.02377</v>
      </c>
      <c r="BS13" s="213">
        <f t="shared" si="3"/>
        <v>62895.02377</v>
      </c>
      <c r="BT13" s="213">
        <f t="shared" si="3"/>
        <v>62895.02377</v>
      </c>
      <c r="BU13" s="213">
        <f t="shared" si="3"/>
        <v>62895.02377</v>
      </c>
      <c r="BV13" s="213">
        <f t="shared" si="3"/>
        <v>62895.02377</v>
      </c>
      <c r="BW13" s="213">
        <f t="shared" si="3"/>
        <v>62895.02377</v>
      </c>
      <c r="BX13" s="213">
        <f t="shared" si="3"/>
        <v>64781.87449</v>
      </c>
      <c r="BY13" s="213">
        <f t="shared" si="3"/>
        <v>64781.87449</v>
      </c>
      <c r="BZ13" s="213">
        <f t="shared" si="3"/>
        <v>64781.87449</v>
      </c>
      <c r="CA13" s="213">
        <f t="shared" si="3"/>
        <v>64781.87449</v>
      </c>
      <c r="CB13" s="213">
        <f t="shared" si="3"/>
        <v>64781.87449</v>
      </c>
      <c r="CC13" s="213">
        <f t="shared" si="3"/>
        <v>64781.87449</v>
      </c>
      <c r="CD13" s="213">
        <f t="shared" si="3"/>
        <v>64781.87449</v>
      </c>
      <c r="CE13" s="213">
        <f t="shared" si="3"/>
        <v>64781.87449</v>
      </c>
      <c r="CF13" s="213">
        <f t="shared" si="3"/>
        <v>64781.87449</v>
      </c>
      <c r="CG13" s="213">
        <f t="shared" si="3"/>
        <v>64781.87449</v>
      </c>
      <c r="CH13" s="213">
        <f t="shared" si="3"/>
        <v>64781.87449</v>
      </c>
      <c r="CI13" s="213">
        <f t="shared" si="3"/>
        <v>64781.87449</v>
      </c>
      <c r="CJ13" s="213">
        <f t="shared" si="3"/>
        <v>66725.33072</v>
      </c>
      <c r="CK13" s="213">
        <f t="shared" si="3"/>
        <v>66725.33072</v>
      </c>
      <c r="CL13" s="213">
        <f t="shared" si="3"/>
        <v>66725.33072</v>
      </c>
      <c r="CM13" s="213">
        <f t="shared" si="3"/>
        <v>66725.33072</v>
      </c>
      <c r="CN13" s="213">
        <f t="shared" si="3"/>
        <v>66725.33072</v>
      </c>
      <c r="CO13" s="213">
        <f t="shared" si="3"/>
        <v>66725.33072</v>
      </c>
      <c r="CP13" s="213">
        <f t="shared" si="3"/>
        <v>66725.33072</v>
      </c>
      <c r="CQ13" s="213">
        <f t="shared" si="3"/>
        <v>66725.33072</v>
      </c>
      <c r="CR13" s="213">
        <f t="shared" si="3"/>
        <v>66725.33072</v>
      </c>
      <c r="CS13" s="213">
        <f t="shared" si="3"/>
        <v>66725.33072</v>
      </c>
      <c r="CT13" s="213">
        <f t="shared" si="3"/>
        <v>66725.33072</v>
      </c>
      <c r="CU13" s="213">
        <f t="shared" si="3"/>
        <v>66725.33072</v>
      </c>
      <c r="CV13" s="213">
        <f t="shared" si="3"/>
        <v>68727.09064</v>
      </c>
      <c r="CW13" s="213">
        <f t="shared" si="3"/>
        <v>68727.09064</v>
      </c>
      <c r="CX13" s="213">
        <f t="shared" si="3"/>
        <v>68727.09064</v>
      </c>
      <c r="CY13" s="213">
        <f t="shared" si="3"/>
        <v>68727.09064</v>
      </c>
      <c r="CZ13" s="213">
        <f t="shared" si="3"/>
        <v>68727.09064</v>
      </c>
      <c r="DA13" s="213">
        <f t="shared" si="3"/>
        <v>68727.09064</v>
      </c>
      <c r="DB13" s="213">
        <f t="shared" si="3"/>
        <v>68727.09064</v>
      </c>
      <c r="DC13" s="213">
        <f t="shared" si="3"/>
        <v>68727.09064</v>
      </c>
      <c r="DD13" s="213">
        <f t="shared" si="3"/>
        <v>68727.09064</v>
      </c>
      <c r="DE13" s="213">
        <f t="shared" si="3"/>
        <v>68727.09064</v>
      </c>
      <c r="DF13" s="213">
        <f t="shared" si="3"/>
        <v>68727.09064</v>
      </c>
      <c r="DG13" s="213">
        <f t="shared" si="3"/>
        <v>68727.09064</v>
      </c>
      <c r="DH13" s="213">
        <f t="shared" si="3"/>
        <v>70788.90336</v>
      </c>
      <c r="DI13" s="213">
        <f t="shared" si="3"/>
        <v>70788.90336</v>
      </c>
      <c r="DJ13" s="213">
        <f t="shared" si="3"/>
        <v>70788.90336</v>
      </c>
      <c r="DK13" s="213">
        <f t="shared" si="3"/>
        <v>70788.90336</v>
      </c>
      <c r="DL13" s="213">
        <f t="shared" si="3"/>
        <v>70788.90336</v>
      </c>
      <c r="DM13" s="213">
        <f t="shared" si="3"/>
        <v>70788.90336</v>
      </c>
      <c r="DN13" s="213">
        <f t="shared" si="3"/>
        <v>70788.90336</v>
      </c>
      <c r="DO13" s="213">
        <f t="shared" si="3"/>
        <v>70788.90336</v>
      </c>
      <c r="DP13" s="213">
        <f t="shared" si="3"/>
        <v>70788.90336</v>
      </c>
      <c r="DQ13" s="213">
        <f t="shared" si="3"/>
        <v>70788.90336</v>
      </c>
      <c r="DR13" s="213">
        <f t="shared" si="3"/>
        <v>70788.90336</v>
      </c>
      <c r="DS13" s="213">
        <f t="shared" si="3"/>
        <v>70788.90336</v>
      </c>
      <c r="DT13" s="213">
        <f t="shared" si="3"/>
        <v>72912.57046</v>
      </c>
      <c r="DU13" s="213">
        <f t="shared" si="3"/>
        <v>72912.57046</v>
      </c>
      <c r="DV13" s="213">
        <f t="shared" si="3"/>
        <v>72912.57046</v>
      </c>
      <c r="DW13" s="213">
        <f t="shared" si="3"/>
        <v>72912.57046</v>
      </c>
      <c r="DX13" s="213">
        <f t="shared" si="3"/>
        <v>72912.57046</v>
      </c>
      <c r="DY13" s="213">
        <f t="shared" si="3"/>
        <v>72912.57046</v>
      </c>
      <c r="DZ13" s="213">
        <f t="shared" si="3"/>
        <v>72912.57046</v>
      </c>
      <c r="EA13" s="213">
        <f t="shared" si="3"/>
        <v>72912.57046</v>
      </c>
      <c r="EB13" s="213">
        <f t="shared" si="3"/>
        <v>72912.57046</v>
      </c>
      <c r="EC13" s="213">
        <f t="shared" si="3"/>
        <v>72912.57046</v>
      </c>
      <c r="ED13" s="213">
        <f t="shared" si="3"/>
        <v>72912.57046</v>
      </c>
      <c r="EE13" s="213">
        <f t="shared" si="3"/>
        <v>72912.57046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Assumptions!B15</f>
        <v>Vacancy</v>
      </c>
      <c r="D15" s="50">
        <f t="array" ref="D15">-D$13*IF(D$2=(Assumptions!$D$69+1),Assumptions!$D$68,XLOOKUP(D$2,Assumptions!$C$95:$M$95,Assumptions!$C$96:$M$96))</f>
        <v>-2739.285</v>
      </c>
      <c r="E15" s="50">
        <f t="array" ref="E15">-E$13*IF(E$2=(Assumptions!$D$69+1),Assumptions!$D$68,XLOOKUP(E$2,Assumptions!$C$95:$M$95,Assumptions!$C$96:$M$96))</f>
        <v>-2739.285</v>
      </c>
      <c r="F15" s="50">
        <f t="array" ref="F15">-F$13*IF(F$2=(Assumptions!$D$69+1),Assumptions!$D$68,XLOOKUP(F$2,Assumptions!$C$95:$M$95,Assumptions!$C$96:$M$96))</f>
        <v>-2739.285</v>
      </c>
      <c r="G15" s="50">
        <f t="array" ref="G15">-G$13*IF(G$2=(Assumptions!$D$69+1),Assumptions!$D$68,XLOOKUP(G$2,Assumptions!$C$95:$M$95,Assumptions!$C$96:$M$96))</f>
        <v>-2739.285</v>
      </c>
      <c r="H15" s="50">
        <f t="array" ref="H15">-H$13*IF(H$2=(Assumptions!$D$69+1),Assumptions!$D$68,XLOOKUP(H$2,Assumptions!$C$95:$M$95,Assumptions!$C$96:$M$96))</f>
        <v>-2739.285</v>
      </c>
      <c r="I15" s="50">
        <f t="array" ref="I15">-I$13*IF(I$2=(Assumptions!$D$69+1),Assumptions!$D$68,XLOOKUP(I$2,Assumptions!$C$95:$M$95,Assumptions!$C$96:$M$96))</f>
        <v>-2739.285</v>
      </c>
      <c r="J15" s="50">
        <f t="array" ref="J15">-J$13*IF(J$2=(Assumptions!$D$69+1),Assumptions!$D$68,XLOOKUP(J$2,Assumptions!$C$95:$M$95,Assumptions!$C$96:$M$96))</f>
        <v>-2739.285</v>
      </c>
      <c r="K15" s="50">
        <f t="array" ref="K15">-K$13*IF(K$2=(Assumptions!$D$69+1),Assumptions!$D$68,XLOOKUP(K$2,Assumptions!$C$95:$M$95,Assumptions!$C$96:$M$96))</f>
        <v>-2739.285</v>
      </c>
      <c r="L15" s="50">
        <f t="array" ref="L15">-L$13*IF(L$2=(Assumptions!$D$69+1),Assumptions!$D$68,XLOOKUP(L$2,Assumptions!$C$95:$M$95,Assumptions!$C$96:$M$96))</f>
        <v>-2739.285</v>
      </c>
      <c r="M15" s="50">
        <f t="array" ref="M15">-M$13*IF(M$2=(Assumptions!$D$69+1),Assumptions!$D$68,XLOOKUP(M$2,Assumptions!$C$95:$M$95,Assumptions!$C$96:$M$96))</f>
        <v>-2739.285</v>
      </c>
      <c r="N15" s="50">
        <f t="array" ref="N15">-N$13*IF(N$2=(Assumptions!$D$69+1),Assumptions!$D$68,XLOOKUP(N$2,Assumptions!$C$95:$M$95,Assumptions!$C$96:$M$96))</f>
        <v>-2739.285</v>
      </c>
      <c r="O15" s="50">
        <f t="array" ref="O15">-O$13*IF(O$2=(Assumptions!$D$69+1),Assumptions!$D$68,XLOOKUP(O$2,Assumptions!$C$95:$M$95,Assumptions!$C$96:$M$96))</f>
        <v>-2739.285</v>
      </c>
      <c r="P15" s="50">
        <f t="array" ref="P15">-P$13*IF(P$2=(Assumptions!$D$69+1),Assumptions!$D$68,XLOOKUP(P$2,Assumptions!$C$95:$M$95,Assumptions!$C$96:$M$96))</f>
        <v>-1117.62828</v>
      </c>
      <c r="Q15" s="50">
        <f t="array" ref="Q15">-Q$13*IF(Q$2=(Assumptions!$D$69+1),Assumptions!$D$68,XLOOKUP(Q$2,Assumptions!$C$95:$M$95,Assumptions!$C$96:$M$96))</f>
        <v>-1117.62828</v>
      </c>
      <c r="R15" s="50">
        <f t="array" ref="R15">-R$13*IF(R$2=(Assumptions!$D$69+1),Assumptions!$D$68,XLOOKUP(R$2,Assumptions!$C$95:$M$95,Assumptions!$C$96:$M$96))</f>
        <v>-1117.62828</v>
      </c>
      <c r="S15" s="50">
        <f t="array" ref="S15">-S$13*IF(S$2=(Assumptions!$D$69+1),Assumptions!$D$68,XLOOKUP(S$2,Assumptions!$C$95:$M$95,Assumptions!$C$96:$M$96))</f>
        <v>-1117.62828</v>
      </c>
      <c r="T15" s="50">
        <f t="array" ref="T15">-T$13*IF(T$2=(Assumptions!$D$69+1),Assumptions!$D$68,XLOOKUP(T$2,Assumptions!$C$95:$M$95,Assumptions!$C$96:$M$96))</f>
        <v>-1117.62828</v>
      </c>
      <c r="U15" s="50">
        <f t="array" ref="U15">-U$13*IF(U$2=(Assumptions!$D$69+1),Assumptions!$D$68,XLOOKUP(U$2,Assumptions!$C$95:$M$95,Assumptions!$C$96:$M$96))</f>
        <v>-1117.62828</v>
      </c>
      <c r="V15" s="50">
        <f t="array" ref="V15">-V$13*IF(V$2=(Assumptions!$D$69+1),Assumptions!$D$68,XLOOKUP(V$2,Assumptions!$C$95:$M$95,Assumptions!$C$96:$M$96))</f>
        <v>-1117.62828</v>
      </c>
      <c r="W15" s="50">
        <f t="array" ref="W15">-W$13*IF(W$2=(Assumptions!$D$69+1),Assumptions!$D$68,XLOOKUP(W$2,Assumptions!$C$95:$M$95,Assumptions!$C$96:$M$96))</f>
        <v>-1117.62828</v>
      </c>
      <c r="X15" s="50">
        <f t="array" ref="X15">-X$13*IF(X$2=(Assumptions!$D$69+1),Assumptions!$D$68,XLOOKUP(X$2,Assumptions!$C$95:$M$95,Assumptions!$C$96:$M$96))</f>
        <v>-1117.62828</v>
      </c>
      <c r="Y15" s="50">
        <f t="array" ref="Y15">-Y$13*IF(Y$2=(Assumptions!$D$69+1),Assumptions!$D$68,XLOOKUP(Y$2,Assumptions!$C$95:$M$95,Assumptions!$C$96:$M$96))</f>
        <v>-1117.62828</v>
      </c>
      <c r="Z15" s="50">
        <f t="array" ref="Z15">-Z$13*IF(Z$2=(Assumptions!$D$69+1),Assumptions!$D$68,XLOOKUP(Z$2,Assumptions!$C$95:$M$95,Assumptions!$C$96:$M$96))</f>
        <v>-1117.62828</v>
      </c>
      <c r="AA15" s="50">
        <f t="array" ref="AA15">-AA$13*IF(AA$2=(Assumptions!$D$69+1),Assumptions!$D$68,XLOOKUP(AA$2,Assumptions!$C$95:$M$95,Assumptions!$C$96:$M$96))</f>
        <v>-1117.62828</v>
      </c>
      <c r="AB15" s="50">
        <f t="array" ref="AB15">-AB$13*IF(AB$2=(Assumptions!$D$69+1),Assumptions!$D$68,XLOOKUP(AB$2,Assumptions!$C$95:$M$95,Assumptions!$C$96:$M$96))</f>
        <v>-1151.157128</v>
      </c>
      <c r="AC15" s="50">
        <f t="array" ref="AC15">-AC$13*IF(AC$2=(Assumptions!$D$69+1),Assumptions!$D$68,XLOOKUP(AC$2,Assumptions!$C$95:$M$95,Assumptions!$C$96:$M$96))</f>
        <v>-1151.157128</v>
      </c>
      <c r="AD15" s="50">
        <f t="array" ref="AD15">-AD$13*IF(AD$2=(Assumptions!$D$69+1),Assumptions!$D$68,XLOOKUP(AD$2,Assumptions!$C$95:$M$95,Assumptions!$C$96:$M$96))</f>
        <v>-1151.157128</v>
      </c>
      <c r="AE15" s="50">
        <f t="array" ref="AE15">-AE$13*IF(AE$2=(Assumptions!$D$69+1),Assumptions!$D$68,XLOOKUP(AE$2,Assumptions!$C$95:$M$95,Assumptions!$C$96:$M$96))</f>
        <v>-1151.157128</v>
      </c>
      <c r="AF15" s="50">
        <f t="array" ref="AF15">-AF$13*IF(AF$2=(Assumptions!$D$69+1),Assumptions!$D$68,XLOOKUP(AF$2,Assumptions!$C$95:$M$95,Assumptions!$C$96:$M$96))</f>
        <v>-1151.157128</v>
      </c>
      <c r="AG15" s="50">
        <f t="array" ref="AG15">-AG$13*IF(AG$2=(Assumptions!$D$69+1),Assumptions!$D$68,XLOOKUP(AG$2,Assumptions!$C$95:$M$95,Assumptions!$C$96:$M$96))</f>
        <v>-1151.157128</v>
      </c>
      <c r="AH15" s="50">
        <f t="array" ref="AH15">-AH$13*IF(AH$2=(Assumptions!$D$69+1),Assumptions!$D$68,XLOOKUP(AH$2,Assumptions!$C$95:$M$95,Assumptions!$C$96:$M$96))</f>
        <v>-1151.157128</v>
      </c>
      <c r="AI15" s="50">
        <f t="array" ref="AI15">-AI$13*IF(AI$2=(Assumptions!$D$69+1),Assumptions!$D$68,XLOOKUP(AI$2,Assumptions!$C$95:$M$95,Assumptions!$C$96:$M$96))</f>
        <v>-1151.157128</v>
      </c>
      <c r="AJ15" s="50">
        <f t="array" ref="AJ15">-AJ$13*IF(AJ$2=(Assumptions!$D$69+1),Assumptions!$D$68,XLOOKUP(AJ$2,Assumptions!$C$95:$M$95,Assumptions!$C$96:$M$96))</f>
        <v>-1151.157128</v>
      </c>
      <c r="AK15" s="50">
        <f t="array" ref="AK15">-AK$13*IF(AK$2=(Assumptions!$D$69+1),Assumptions!$D$68,XLOOKUP(AK$2,Assumptions!$C$95:$M$95,Assumptions!$C$96:$M$96))</f>
        <v>-1151.157128</v>
      </c>
      <c r="AL15" s="50">
        <f t="array" ref="AL15">-AL$13*IF(AL$2=(Assumptions!$D$69+1),Assumptions!$D$68,XLOOKUP(AL$2,Assumptions!$C$95:$M$95,Assumptions!$C$96:$M$96))</f>
        <v>-1151.157128</v>
      </c>
      <c r="AM15" s="50">
        <f t="array" ref="AM15">-AM$13*IF(AM$2=(Assumptions!$D$69+1),Assumptions!$D$68,XLOOKUP(AM$2,Assumptions!$C$95:$M$95,Assumptions!$C$96:$M$96))</f>
        <v>-1151.157128</v>
      </c>
      <c r="AN15" s="50">
        <f t="array" ref="AN15">-AN$13*IF(AN$2=(Assumptions!$D$69+1),Assumptions!$D$68,XLOOKUP(AN$2,Assumptions!$C$95:$M$95,Assumptions!$C$96:$M$96))</f>
        <v>-1185.691842</v>
      </c>
      <c r="AO15" s="50">
        <f t="array" ref="AO15">-AO$13*IF(AO$2=(Assumptions!$D$69+1),Assumptions!$D$68,XLOOKUP(AO$2,Assumptions!$C$95:$M$95,Assumptions!$C$96:$M$96))</f>
        <v>-1185.691842</v>
      </c>
      <c r="AP15" s="50">
        <f t="array" ref="AP15">-AP$13*IF(AP$2=(Assumptions!$D$69+1),Assumptions!$D$68,XLOOKUP(AP$2,Assumptions!$C$95:$M$95,Assumptions!$C$96:$M$96))</f>
        <v>-1185.691842</v>
      </c>
      <c r="AQ15" s="50">
        <f t="array" ref="AQ15">-AQ$13*IF(AQ$2=(Assumptions!$D$69+1),Assumptions!$D$68,XLOOKUP(AQ$2,Assumptions!$C$95:$M$95,Assumptions!$C$96:$M$96))</f>
        <v>-1185.691842</v>
      </c>
      <c r="AR15" s="50">
        <f t="array" ref="AR15">-AR$13*IF(AR$2=(Assumptions!$D$69+1),Assumptions!$D$68,XLOOKUP(AR$2,Assumptions!$C$95:$M$95,Assumptions!$C$96:$M$96))</f>
        <v>-1185.691842</v>
      </c>
      <c r="AS15" s="50">
        <f t="array" ref="AS15">-AS$13*IF(AS$2=(Assumptions!$D$69+1),Assumptions!$D$68,XLOOKUP(AS$2,Assumptions!$C$95:$M$95,Assumptions!$C$96:$M$96))</f>
        <v>-1185.691842</v>
      </c>
      <c r="AT15" s="50">
        <f t="array" ref="AT15">-AT$13*IF(AT$2=(Assumptions!$D$69+1),Assumptions!$D$68,XLOOKUP(AT$2,Assumptions!$C$95:$M$95,Assumptions!$C$96:$M$96))</f>
        <v>-1185.691842</v>
      </c>
      <c r="AU15" s="50">
        <f t="array" ref="AU15">-AU$13*IF(AU$2=(Assumptions!$D$69+1),Assumptions!$D$68,XLOOKUP(AU$2,Assumptions!$C$95:$M$95,Assumptions!$C$96:$M$96))</f>
        <v>-1185.691842</v>
      </c>
      <c r="AV15" s="50">
        <f t="array" ref="AV15">-AV$13*IF(AV$2=(Assumptions!$D$69+1),Assumptions!$D$68,XLOOKUP(AV$2,Assumptions!$C$95:$M$95,Assumptions!$C$96:$M$96))</f>
        <v>-1185.691842</v>
      </c>
      <c r="AW15" s="50">
        <f t="array" ref="AW15">-AW$13*IF(AW$2=(Assumptions!$D$69+1),Assumptions!$D$68,XLOOKUP(AW$2,Assumptions!$C$95:$M$95,Assumptions!$C$96:$M$96))</f>
        <v>-1185.691842</v>
      </c>
      <c r="AX15" s="50">
        <f t="array" ref="AX15">-AX$13*IF(AX$2=(Assumptions!$D$69+1),Assumptions!$D$68,XLOOKUP(AX$2,Assumptions!$C$95:$M$95,Assumptions!$C$96:$M$96))</f>
        <v>-1185.691842</v>
      </c>
      <c r="AY15" s="50">
        <f t="array" ref="AY15">-AY$13*IF(AY$2=(Assumptions!$D$69+1),Assumptions!$D$68,XLOOKUP(AY$2,Assumptions!$C$95:$M$95,Assumptions!$C$96:$M$96))</f>
        <v>-1185.691842</v>
      </c>
      <c r="AZ15" s="50">
        <f t="array" ref="AZ15">-AZ$13*IF(AZ$2=(Assumptions!$D$69+1),Assumptions!$D$68,XLOOKUP(AZ$2,Assumptions!$C$95:$M$95,Assumptions!$C$96:$M$96))</f>
        <v>-1221.262598</v>
      </c>
      <c r="BA15" s="50">
        <f t="array" ref="BA15">-BA$13*IF(BA$2=(Assumptions!$D$69+1),Assumptions!$D$68,XLOOKUP(BA$2,Assumptions!$C$95:$M$95,Assumptions!$C$96:$M$96))</f>
        <v>-1221.262598</v>
      </c>
      <c r="BB15" s="50">
        <f t="array" ref="BB15">-BB$13*IF(BB$2=(Assumptions!$D$69+1),Assumptions!$D$68,XLOOKUP(BB$2,Assumptions!$C$95:$M$95,Assumptions!$C$96:$M$96))</f>
        <v>-1221.262598</v>
      </c>
      <c r="BC15" s="50">
        <f t="array" ref="BC15">-BC$13*IF(BC$2=(Assumptions!$D$69+1),Assumptions!$D$68,XLOOKUP(BC$2,Assumptions!$C$95:$M$95,Assumptions!$C$96:$M$96))</f>
        <v>-1221.262598</v>
      </c>
      <c r="BD15" s="50">
        <f t="array" ref="BD15">-BD$13*IF(BD$2=(Assumptions!$D$69+1),Assumptions!$D$68,XLOOKUP(BD$2,Assumptions!$C$95:$M$95,Assumptions!$C$96:$M$96))</f>
        <v>-1221.262598</v>
      </c>
      <c r="BE15" s="50">
        <f t="array" ref="BE15">-BE$13*IF(BE$2=(Assumptions!$D$69+1),Assumptions!$D$68,XLOOKUP(BE$2,Assumptions!$C$95:$M$95,Assumptions!$C$96:$M$96))</f>
        <v>-1221.262598</v>
      </c>
      <c r="BF15" s="50">
        <f t="array" ref="BF15">-BF$13*IF(BF$2=(Assumptions!$D$69+1),Assumptions!$D$68,XLOOKUP(BF$2,Assumptions!$C$95:$M$95,Assumptions!$C$96:$M$96))</f>
        <v>-1221.262598</v>
      </c>
      <c r="BG15" s="50">
        <f t="array" ref="BG15">-BG$13*IF(BG$2=(Assumptions!$D$69+1),Assumptions!$D$68,XLOOKUP(BG$2,Assumptions!$C$95:$M$95,Assumptions!$C$96:$M$96))</f>
        <v>-1221.262598</v>
      </c>
      <c r="BH15" s="50">
        <f t="array" ref="BH15">-BH$13*IF(BH$2=(Assumptions!$D$69+1),Assumptions!$D$68,XLOOKUP(BH$2,Assumptions!$C$95:$M$95,Assumptions!$C$96:$M$96))</f>
        <v>-1221.262598</v>
      </c>
      <c r="BI15" s="50">
        <f t="array" ref="BI15">-BI$13*IF(BI$2=(Assumptions!$D$69+1),Assumptions!$D$68,XLOOKUP(BI$2,Assumptions!$C$95:$M$95,Assumptions!$C$96:$M$96))</f>
        <v>-1221.262598</v>
      </c>
      <c r="BJ15" s="50">
        <f t="array" ref="BJ15">-BJ$13*IF(BJ$2=(Assumptions!$D$69+1),Assumptions!$D$68,XLOOKUP(BJ$2,Assumptions!$C$95:$M$95,Assumptions!$C$96:$M$96))</f>
        <v>-1221.262598</v>
      </c>
      <c r="BK15" s="50">
        <f t="array" ref="BK15">-BK$13*IF(BK$2=(Assumptions!$D$69+1),Assumptions!$D$68,XLOOKUP(BK$2,Assumptions!$C$95:$M$95,Assumptions!$C$96:$M$96))</f>
        <v>-1221.262598</v>
      </c>
      <c r="BL15" s="50">
        <f t="array" ref="BL15">-BL$13*IF(BL$2=(Assumptions!$D$69+1),Assumptions!$D$68,XLOOKUP(BL$2,Assumptions!$C$95:$M$95,Assumptions!$C$96:$M$96))</f>
        <v>-1257.900475</v>
      </c>
      <c r="BM15" s="50">
        <f t="array" ref="BM15">-BM$13*IF(BM$2=(Assumptions!$D$69+1),Assumptions!$D$68,XLOOKUP(BM$2,Assumptions!$C$95:$M$95,Assumptions!$C$96:$M$96))</f>
        <v>-1257.900475</v>
      </c>
      <c r="BN15" s="50">
        <f t="array" ref="BN15">-BN$13*IF(BN$2=(Assumptions!$D$69+1),Assumptions!$D$68,XLOOKUP(BN$2,Assumptions!$C$95:$M$95,Assumptions!$C$96:$M$96))</f>
        <v>-1257.900475</v>
      </c>
      <c r="BO15" s="50">
        <f t="array" ref="BO15">-BO$13*IF(BO$2=(Assumptions!$D$69+1),Assumptions!$D$68,XLOOKUP(BO$2,Assumptions!$C$95:$M$95,Assumptions!$C$96:$M$96))</f>
        <v>-1257.900475</v>
      </c>
      <c r="BP15" s="50">
        <f t="array" ref="BP15">-BP$13*IF(BP$2=(Assumptions!$D$69+1),Assumptions!$D$68,XLOOKUP(BP$2,Assumptions!$C$95:$M$95,Assumptions!$C$96:$M$96))</f>
        <v>-1257.900475</v>
      </c>
      <c r="BQ15" s="50">
        <f t="array" ref="BQ15">-BQ$13*IF(BQ$2=(Assumptions!$D$69+1),Assumptions!$D$68,XLOOKUP(BQ$2,Assumptions!$C$95:$M$95,Assumptions!$C$96:$M$96))</f>
        <v>-1257.900475</v>
      </c>
      <c r="BR15" s="50">
        <f t="array" ref="BR15">-BR$13*IF(BR$2=(Assumptions!$D$69+1),Assumptions!$D$68,XLOOKUP(BR$2,Assumptions!$C$95:$M$95,Assumptions!$C$96:$M$96))</f>
        <v>-1257.900475</v>
      </c>
      <c r="BS15" s="50">
        <f t="array" ref="BS15">-BS$13*IF(BS$2=(Assumptions!$D$69+1),Assumptions!$D$68,XLOOKUP(BS$2,Assumptions!$C$95:$M$95,Assumptions!$C$96:$M$96))</f>
        <v>-1257.900475</v>
      </c>
      <c r="BT15" s="50">
        <f t="array" ref="BT15">-BT$13*IF(BT$2=(Assumptions!$D$69+1),Assumptions!$D$68,XLOOKUP(BT$2,Assumptions!$C$95:$M$95,Assumptions!$C$96:$M$96))</f>
        <v>-1257.900475</v>
      </c>
      <c r="BU15" s="50">
        <f t="array" ref="BU15">-BU$13*IF(BU$2=(Assumptions!$D$69+1),Assumptions!$D$68,XLOOKUP(BU$2,Assumptions!$C$95:$M$95,Assumptions!$C$96:$M$96))</f>
        <v>-1257.900475</v>
      </c>
      <c r="BV15" s="50">
        <f t="array" ref="BV15">-BV$13*IF(BV$2=(Assumptions!$D$69+1),Assumptions!$D$68,XLOOKUP(BV$2,Assumptions!$C$95:$M$95,Assumptions!$C$96:$M$96))</f>
        <v>-1257.900475</v>
      </c>
      <c r="BW15" s="50">
        <f t="array" ref="BW15">-BW$13*IF(BW$2=(Assumptions!$D$69+1),Assumptions!$D$68,XLOOKUP(BW$2,Assumptions!$C$95:$M$95,Assumptions!$C$96:$M$96))</f>
        <v>-1257.900475</v>
      </c>
      <c r="BX15" s="50">
        <f t="array" ref="BX15">-BX$13*IF(BX$2=(Assumptions!$D$69+1),Assumptions!$D$68,XLOOKUP(BX$2,Assumptions!$C$95:$M$95,Assumptions!$C$96:$M$96))</f>
        <v>-1295.63749</v>
      </c>
      <c r="BY15" s="50">
        <f t="array" ref="BY15">-BY$13*IF(BY$2=(Assumptions!$D$69+1),Assumptions!$D$68,XLOOKUP(BY$2,Assumptions!$C$95:$M$95,Assumptions!$C$96:$M$96))</f>
        <v>-1295.63749</v>
      </c>
      <c r="BZ15" s="50">
        <f t="array" ref="BZ15">-BZ$13*IF(BZ$2=(Assumptions!$D$69+1),Assumptions!$D$68,XLOOKUP(BZ$2,Assumptions!$C$95:$M$95,Assumptions!$C$96:$M$96))</f>
        <v>-1295.63749</v>
      </c>
      <c r="CA15" s="50">
        <f t="array" ref="CA15">-CA$13*IF(CA$2=(Assumptions!$D$69+1),Assumptions!$D$68,XLOOKUP(CA$2,Assumptions!$C$95:$M$95,Assumptions!$C$96:$M$96))</f>
        <v>-1295.63749</v>
      </c>
      <c r="CB15" s="50">
        <f t="array" ref="CB15">-CB$13*IF(CB$2=(Assumptions!$D$69+1),Assumptions!$D$68,XLOOKUP(CB$2,Assumptions!$C$95:$M$95,Assumptions!$C$96:$M$96))</f>
        <v>-1295.63749</v>
      </c>
      <c r="CC15" s="50">
        <f t="array" ref="CC15">-CC$13*IF(CC$2=(Assumptions!$D$69+1),Assumptions!$D$68,XLOOKUP(CC$2,Assumptions!$C$95:$M$95,Assumptions!$C$96:$M$96))</f>
        <v>-1295.63749</v>
      </c>
      <c r="CD15" s="50">
        <f t="array" ref="CD15">-CD$13*IF(CD$2=(Assumptions!$D$69+1),Assumptions!$D$68,XLOOKUP(CD$2,Assumptions!$C$95:$M$95,Assumptions!$C$96:$M$96))</f>
        <v>-1295.63749</v>
      </c>
      <c r="CE15" s="50">
        <f t="array" ref="CE15">-CE$13*IF(CE$2=(Assumptions!$D$69+1),Assumptions!$D$68,XLOOKUP(CE$2,Assumptions!$C$95:$M$95,Assumptions!$C$96:$M$96))</f>
        <v>-1295.63749</v>
      </c>
      <c r="CF15" s="50">
        <f t="array" ref="CF15">-CF$13*IF(CF$2=(Assumptions!$D$69+1),Assumptions!$D$68,XLOOKUP(CF$2,Assumptions!$C$95:$M$95,Assumptions!$C$96:$M$96))</f>
        <v>-1295.63749</v>
      </c>
      <c r="CG15" s="50">
        <f t="array" ref="CG15">-CG$13*IF(CG$2=(Assumptions!$D$69+1),Assumptions!$D$68,XLOOKUP(CG$2,Assumptions!$C$95:$M$95,Assumptions!$C$96:$M$96))</f>
        <v>-1295.63749</v>
      </c>
      <c r="CH15" s="50">
        <f t="array" ref="CH15">-CH$13*IF(CH$2=(Assumptions!$D$69+1),Assumptions!$D$68,XLOOKUP(CH$2,Assumptions!$C$95:$M$95,Assumptions!$C$96:$M$96))</f>
        <v>-1295.63749</v>
      </c>
      <c r="CI15" s="50">
        <f t="array" ref="CI15">-CI$13*IF(CI$2=(Assumptions!$D$69+1),Assumptions!$D$68,XLOOKUP(CI$2,Assumptions!$C$95:$M$95,Assumptions!$C$96:$M$96))</f>
        <v>-1295.63749</v>
      </c>
      <c r="CJ15" s="50">
        <f t="array" ref="CJ15">-CJ$13*IF(CJ$2=(Assumptions!$D$69+1),Assumptions!$D$68,XLOOKUP(CJ$2,Assumptions!$C$95:$M$95,Assumptions!$C$96:$M$96))</f>
        <v>-1334.506614</v>
      </c>
      <c r="CK15" s="50">
        <f t="array" ref="CK15">-CK$13*IF(CK$2=(Assumptions!$D$69+1),Assumptions!$D$68,XLOOKUP(CK$2,Assumptions!$C$95:$M$95,Assumptions!$C$96:$M$96))</f>
        <v>-1334.506614</v>
      </c>
      <c r="CL15" s="50">
        <f t="array" ref="CL15">-CL$13*IF(CL$2=(Assumptions!$D$69+1),Assumptions!$D$68,XLOOKUP(CL$2,Assumptions!$C$95:$M$95,Assumptions!$C$96:$M$96))</f>
        <v>-1334.506614</v>
      </c>
      <c r="CM15" s="50">
        <f t="array" ref="CM15">-CM$13*IF(CM$2=(Assumptions!$D$69+1),Assumptions!$D$68,XLOOKUP(CM$2,Assumptions!$C$95:$M$95,Assumptions!$C$96:$M$96))</f>
        <v>-1334.506614</v>
      </c>
      <c r="CN15" s="50">
        <f t="array" ref="CN15">-CN$13*IF(CN$2=(Assumptions!$D$69+1),Assumptions!$D$68,XLOOKUP(CN$2,Assumptions!$C$95:$M$95,Assumptions!$C$96:$M$96))</f>
        <v>-1334.506614</v>
      </c>
      <c r="CO15" s="50">
        <f t="array" ref="CO15">-CO$13*IF(CO$2=(Assumptions!$D$69+1),Assumptions!$D$68,XLOOKUP(CO$2,Assumptions!$C$95:$M$95,Assumptions!$C$96:$M$96))</f>
        <v>-1334.506614</v>
      </c>
      <c r="CP15" s="50">
        <f t="array" ref="CP15">-CP$13*IF(CP$2=(Assumptions!$D$69+1),Assumptions!$D$68,XLOOKUP(CP$2,Assumptions!$C$95:$M$95,Assumptions!$C$96:$M$96))</f>
        <v>-1334.506614</v>
      </c>
      <c r="CQ15" s="50">
        <f t="array" ref="CQ15">-CQ$13*IF(CQ$2=(Assumptions!$D$69+1),Assumptions!$D$68,XLOOKUP(CQ$2,Assumptions!$C$95:$M$95,Assumptions!$C$96:$M$96))</f>
        <v>-1334.506614</v>
      </c>
      <c r="CR15" s="50">
        <f t="array" ref="CR15">-CR$13*IF(CR$2=(Assumptions!$D$69+1),Assumptions!$D$68,XLOOKUP(CR$2,Assumptions!$C$95:$M$95,Assumptions!$C$96:$M$96))</f>
        <v>-1334.506614</v>
      </c>
      <c r="CS15" s="50">
        <f t="array" ref="CS15">-CS$13*IF(CS$2=(Assumptions!$D$69+1),Assumptions!$D$68,XLOOKUP(CS$2,Assumptions!$C$95:$M$95,Assumptions!$C$96:$M$96))</f>
        <v>-1334.506614</v>
      </c>
      <c r="CT15" s="50">
        <f t="array" ref="CT15">-CT$13*IF(CT$2=(Assumptions!$D$69+1),Assumptions!$D$68,XLOOKUP(CT$2,Assumptions!$C$95:$M$95,Assumptions!$C$96:$M$96))</f>
        <v>-1334.506614</v>
      </c>
      <c r="CU15" s="50">
        <f t="array" ref="CU15">-CU$13*IF(CU$2=(Assumptions!$D$69+1),Assumptions!$D$68,XLOOKUP(CU$2,Assumptions!$C$95:$M$95,Assumptions!$C$96:$M$96))</f>
        <v>-1334.506614</v>
      </c>
      <c r="CV15" s="50">
        <f t="array" ref="CV15">-CV$13*IF(CV$2=(Assumptions!$D$69+1),Assumptions!$D$68,XLOOKUP(CV$2,Assumptions!$C$95:$M$95,Assumptions!$C$96:$M$96))</f>
        <v>-1374.541813</v>
      </c>
      <c r="CW15" s="50">
        <f t="array" ref="CW15">-CW$13*IF(CW$2=(Assumptions!$D$69+1),Assumptions!$D$68,XLOOKUP(CW$2,Assumptions!$C$95:$M$95,Assumptions!$C$96:$M$96))</f>
        <v>-1374.541813</v>
      </c>
      <c r="CX15" s="50">
        <f t="array" ref="CX15">-CX$13*IF(CX$2=(Assumptions!$D$69+1),Assumptions!$D$68,XLOOKUP(CX$2,Assumptions!$C$95:$M$95,Assumptions!$C$96:$M$96))</f>
        <v>-1374.541813</v>
      </c>
      <c r="CY15" s="50">
        <f t="array" ref="CY15">-CY$13*IF(CY$2=(Assumptions!$D$69+1),Assumptions!$D$68,XLOOKUP(CY$2,Assumptions!$C$95:$M$95,Assumptions!$C$96:$M$96))</f>
        <v>-1374.541813</v>
      </c>
      <c r="CZ15" s="50">
        <f t="array" ref="CZ15">-CZ$13*IF(CZ$2=(Assumptions!$D$69+1),Assumptions!$D$68,XLOOKUP(CZ$2,Assumptions!$C$95:$M$95,Assumptions!$C$96:$M$96))</f>
        <v>-1374.541813</v>
      </c>
      <c r="DA15" s="50">
        <f t="array" ref="DA15">-DA$13*IF(DA$2=(Assumptions!$D$69+1),Assumptions!$D$68,XLOOKUP(DA$2,Assumptions!$C$95:$M$95,Assumptions!$C$96:$M$96))</f>
        <v>-1374.541813</v>
      </c>
      <c r="DB15" s="50">
        <f t="array" ref="DB15">-DB$13*IF(DB$2=(Assumptions!$D$69+1),Assumptions!$D$68,XLOOKUP(DB$2,Assumptions!$C$95:$M$95,Assumptions!$C$96:$M$96))</f>
        <v>-1374.541813</v>
      </c>
      <c r="DC15" s="50">
        <f t="array" ref="DC15">-DC$13*IF(DC$2=(Assumptions!$D$69+1),Assumptions!$D$68,XLOOKUP(DC$2,Assumptions!$C$95:$M$95,Assumptions!$C$96:$M$96))</f>
        <v>-1374.541813</v>
      </c>
      <c r="DD15" s="50">
        <f t="array" ref="DD15">-DD$13*IF(DD$2=(Assumptions!$D$69+1),Assumptions!$D$68,XLOOKUP(DD$2,Assumptions!$C$95:$M$95,Assumptions!$C$96:$M$96))</f>
        <v>-1374.541813</v>
      </c>
      <c r="DE15" s="50">
        <f t="array" ref="DE15">-DE$13*IF(DE$2=(Assumptions!$D$69+1),Assumptions!$D$68,XLOOKUP(DE$2,Assumptions!$C$95:$M$95,Assumptions!$C$96:$M$96))</f>
        <v>-1374.541813</v>
      </c>
      <c r="DF15" s="50">
        <f t="array" ref="DF15">-DF$13*IF(DF$2=(Assumptions!$D$69+1),Assumptions!$D$68,XLOOKUP(DF$2,Assumptions!$C$95:$M$95,Assumptions!$C$96:$M$96))</f>
        <v>-1374.541813</v>
      </c>
      <c r="DG15" s="50">
        <f t="array" ref="DG15">-DG$13*IF(DG$2=(Assumptions!$D$69+1),Assumptions!$D$68,XLOOKUP(DG$2,Assumptions!$C$95:$M$95,Assumptions!$C$96:$M$96))</f>
        <v>-1374.541813</v>
      </c>
      <c r="DH15" s="50">
        <f t="array" ref="DH15">-DH$13*IF(DH$2=(Assumptions!$D$69+1),Assumptions!$D$68,XLOOKUP(DH$2,Assumptions!$C$95:$M$95,Assumptions!$C$96:$M$96))</f>
        <v>-1415.778067</v>
      </c>
      <c r="DI15" s="50">
        <f t="array" ref="DI15">-DI$13*IF(DI$2=(Assumptions!$D$69+1),Assumptions!$D$68,XLOOKUP(DI$2,Assumptions!$C$95:$M$95,Assumptions!$C$96:$M$96))</f>
        <v>-1415.778067</v>
      </c>
      <c r="DJ15" s="50">
        <f t="array" ref="DJ15">-DJ$13*IF(DJ$2=(Assumptions!$D$69+1),Assumptions!$D$68,XLOOKUP(DJ$2,Assumptions!$C$95:$M$95,Assumptions!$C$96:$M$96))</f>
        <v>-1415.778067</v>
      </c>
      <c r="DK15" s="50">
        <f t="array" ref="DK15">-DK$13*IF(DK$2=(Assumptions!$D$69+1),Assumptions!$D$68,XLOOKUP(DK$2,Assumptions!$C$95:$M$95,Assumptions!$C$96:$M$96))</f>
        <v>-1415.778067</v>
      </c>
      <c r="DL15" s="50">
        <f t="array" ref="DL15">-DL$13*IF(DL$2=(Assumptions!$D$69+1),Assumptions!$D$68,XLOOKUP(DL$2,Assumptions!$C$95:$M$95,Assumptions!$C$96:$M$96))</f>
        <v>-1415.778067</v>
      </c>
      <c r="DM15" s="50">
        <f t="array" ref="DM15">-DM$13*IF(DM$2=(Assumptions!$D$69+1),Assumptions!$D$68,XLOOKUP(DM$2,Assumptions!$C$95:$M$95,Assumptions!$C$96:$M$96))</f>
        <v>-1415.778067</v>
      </c>
      <c r="DN15" s="50">
        <f t="array" ref="DN15">-DN$13*IF(DN$2=(Assumptions!$D$69+1),Assumptions!$D$68,XLOOKUP(DN$2,Assumptions!$C$95:$M$95,Assumptions!$C$96:$M$96))</f>
        <v>-1415.778067</v>
      </c>
      <c r="DO15" s="50">
        <f t="array" ref="DO15">-DO$13*IF(DO$2=(Assumptions!$D$69+1),Assumptions!$D$68,XLOOKUP(DO$2,Assumptions!$C$95:$M$95,Assumptions!$C$96:$M$96))</f>
        <v>-1415.778067</v>
      </c>
      <c r="DP15" s="50">
        <f t="array" ref="DP15">-DP$13*IF(DP$2=(Assumptions!$D$69+1),Assumptions!$D$68,XLOOKUP(DP$2,Assumptions!$C$95:$M$95,Assumptions!$C$96:$M$96))</f>
        <v>-1415.778067</v>
      </c>
      <c r="DQ15" s="50">
        <f t="array" ref="DQ15">-DQ$13*IF(DQ$2=(Assumptions!$D$69+1),Assumptions!$D$68,XLOOKUP(DQ$2,Assumptions!$C$95:$M$95,Assumptions!$C$96:$M$96))</f>
        <v>-1415.778067</v>
      </c>
      <c r="DR15" s="50">
        <f t="array" ref="DR15">-DR$13*IF(DR$2=(Assumptions!$D$69+1),Assumptions!$D$68,XLOOKUP(DR$2,Assumptions!$C$95:$M$95,Assumptions!$C$96:$M$96))</f>
        <v>-1415.778067</v>
      </c>
      <c r="DS15" s="50">
        <f t="array" ref="DS15">-DS$13*IF(DS$2=(Assumptions!$D$69+1),Assumptions!$D$68,XLOOKUP(DS$2,Assumptions!$C$95:$M$95,Assumptions!$C$96:$M$96))</f>
        <v>-1415.778067</v>
      </c>
      <c r="DT15" s="50">
        <f t="array" ref="DT15">-DT$13*IF(DT$2=(Assumptions!$D$69+1),Assumptions!$D$68,XLOOKUP(DT$2,Assumptions!$C$95:$M$95,Assumptions!$C$96:$M$96))</f>
        <v>-3645.628523</v>
      </c>
      <c r="DU15" s="50">
        <f t="array" ref="DU15">-DU$13*IF(DU$2=(Assumptions!$D$69+1),Assumptions!$D$68,XLOOKUP(DU$2,Assumptions!$C$95:$M$95,Assumptions!$C$96:$M$96))</f>
        <v>-3645.628523</v>
      </c>
      <c r="DV15" s="50">
        <f t="array" ref="DV15">-DV$13*IF(DV$2=(Assumptions!$D$69+1),Assumptions!$D$68,XLOOKUP(DV$2,Assumptions!$C$95:$M$95,Assumptions!$C$96:$M$96))</f>
        <v>-3645.628523</v>
      </c>
      <c r="DW15" s="50">
        <f t="array" ref="DW15">-DW$13*IF(DW$2=(Assumptions!$D$69+1),Assumptions!$D$68,XLOOKUP(DW$2,Assumptions!$C$95:$M$95,Assumptions!$C$96:$M$96))</f>
        <v>-3645.628523</v>
      </c>
      <c r="DX15" s="50">
        <f t="array" ref="DX15">-DX$13*IF(DX$2=(Assumptions!$D$69+1),Assumptions!$D$68,XLOOKUP(DX$2,Assumptions!$C$95:$M$95,Assumptions!$C$96:$M$96))</f>
        <v>-3645.628523</v>
      </c>
      <c r="DY15" s="50">
        <f t="array" ref="DY15">-DY$13*IF(DY$2=(Assumptions!$D$69+1),Assumptions!$D$68,XLOOKUP(DY$2,Assumptions!$C$95:$M$95,Assumptions!$C$96:$M$96))</f>
        <v>-3645.628523</v>
      </c>
      <c r="DZ15" s="50">
        <f t="array" ref="DZ15">-DZ$13*IF(DZ$2=(Assumptions!$D$69+1),Assumptions!$D$68,XLOOKUP(DZ$2,Assumptions!$C$95:$M$95,Assumptions!$C$96:$M$96))</f>
        <v>-3645.628523</v>
      </c>
      <c r="EA15" s="50">
        <f t="array" ref="EA15">-EA$13*IF(EA$2=(Assumptions!$D$69+1),Assumptions!$D$68,XLOOKUP(EA$2,Assumptions!$C$95:$M$95,Assumptions!$C$96:$M$96))</f>
        <v>-3645.628523</v>
      </c>
      <c r="EB15" s="50">
        <f t="array" ref="EB15">-EB$13*IF(EB$2=(Assumptions!$D$69+1),Assumptions!$D$68,XLOOKUP(EB$2,Assumptions!$C$95:$M$95,Assumptions!$C$96:$M$96))</f>
        <v>-3645.628523</v>
      </c>
      <c r="EC15" s="50">
        <f t="array" ref="EC15">-EC$13*IF(EC$2=(Assumptions!$D$69+1),Assumptions!$D$68,XLOOKUP(EC$2,Assumptions!$C$95:$M$95,Assumptions!$C$96:$M$96))</f>
        <v>-3645.628523</v>
      </c>
      <c r="ED15" s="50">
        <f t="array" ref="ED15">-ED$13*IF(ED$2=(Assumptions!$D$69+1),Assumptions!$D$68,XLOOKUP(ED$2,Assumptions!$C$95:$M$95,Assumptions!$C$96:$M$96))</f>
        <v>-3645.628523</v>
      </c>
      <c r="EE15" s="50">
        <f t="array" ref="EE15">-EE$13*IF(EE$2=(Assumptions!$D$69+1),Assumptions!$D$68,XLOOKUP(EE$2,Assumptions!$C$95:$M$95,Assumptions!$C$96:$M$96))</f>
        <v>-3645.628523</v>
      </c>
    </row>
    <row r="16" ht="15.75" customHeight="1">
      <c r="A16" s="1"/>
      <c r="B16" s="1"/>
      <c r="C16" s="1" t="str">
        <f>Assumptions!B16</f>
        <v>Bad Debt </v>
      </c>
      <c r="D16" s="50">
        <f>-D$13*Assumptions!$F16</f>
        <v>-547.857</v>
      </c>
      <c r="E16" s="50">
        <f>-E$13*Assumptions!$F16</f>
        <v>-547.857</v>
      </c>
      <c r="F16" s="50">
        <f>-F$13*Assumptions!$F16</f>
        <v>-547.857</v>
      </c>
      <c r="G16" s="50">
        <f>-G$13*Assumptions!$F16</f>
        <v>-547.857</v>
      </c>
      <c r="H16" s="50">
        <f>-H$13*Assumptions!$F16</f>
        <v>-547.857</v>
      </c>
      <c r="I16" s="50">
        <f>-I$13*Assumptions!$F16</f>
        <v>-547.857</v>
      </c>
      <c r="J16" s="50">
        <f>-J$13*Assumptions!$F16</f>
        <v>-547.857</v>
      </c>
      <c r="K16" s="50">
        <f>-K$13*Assumptions!$F16</f>
        <v>-547.857</v>
      </c>
      <c r="L16" s="50">
        <f>-L$13*Assumptions!$F16</f>
        <v>-547.857</v>
      </c>
      <c r="M16" s="50">
        <f>-M$13*Assumptions!$F16</f>
        <v>-547.857</v>
      </c>
      <c r="N16" s="50">
        <f>-N$13*Assumptions!$F16</f>
        <v>-547.857</v>
      </c>
      <c r="O16" s="50">
        <f>-O$13*Assumptions!$F16</f>
        <v>-547.857</v>
      </c>
      <c r="P16" s="50">
        <f>-P$13*Assumptions!$F16</f>
        <v>-558.81414</v>
      </c>
      <c r="Q16" s="50">
        <f>-Q$13*Assumptions!$F16</f>
        <v>-558.81414</v>
      </c>
      <c r="R16" s="50">
        <f>-R$13*Assumptions!$F16</f>
        <v>-558.81414</v>
      </c>
      <c r="S16" s="50">
        <f>-S$13*Assumptions!$F16</f>
        <v>-558.81414</v>
      </c>
      <c r="T16" s="50">
        <f>-T$13*Assumptions!$F16</f>
        <v>-558.81414</v>
      </c>
      <c r="U16" s="50">
        <f>-U$13*Assumptions!$F16</f>
        <v>-558.81414</v>
      </c>
      <c r="V16" s="50">
        <f>-V$13*Assumptions!$F16</f>
        <v>-558.81414</v>
      </c>
      <c r="W16" s="50">
        <f>-W$13*Assumptions!$F16</f>
        <v>-558.81414</v>
      </c>
      <c r="X16" s="50">
        <f>-X$13*Assumptions!$F16</f>
        <v>-558.81414</v>
      </c>
      <c r="Y16" s="50">
        <f>-Y$13*Assumptions!$F16</f>
        <v>-558.81414</v>
      </c>
      <c r="Z16" s="50">
        <f>-Z$13*Assumptions!$F16</f>
        <v>-558.81414</v>
      </c>
      <c r="AA16" s="50">
        <f>-AA$13*Assumptions!$F16</f>
        <v>-558.81414</v>
      </c>
      <c r="AB16" s="50">
        <f>-AB$13*Assumptions!$F16</f>
        <v>-575.5785642</v>
      </c>
      <c r="AC16" s="50">
        <f>-AC$13*Assumptions!$F16</f>
        <v>-575.5785642</v>
      </c>
      <c r="AD16" s="50">
        <f>-AD$13*Assumptions!$F16</f>
        <v>-575.5785642</v>
      </c>
      <c r="AE16" s="50">
        <f>-AE$13*Assumptions!$F16</f>
        <v>-575.5785642</v>
      </c>
      <c r="AF16" s="50">
        <f>-AF$13*Assumptions!$F16</f>
        <v>-575.5785642</v>
      </c>
      <c r="AG16" s="50">
        <f>-AG$13*Assumptions!$F16</f>
        <v>-575.5785642</v>
      </c>
      <c r="AH16" s="50">
        <f>-AH$13*Assumptions!$F16</f>
        <v>-575.5785642</v>
      </c>
      <c r="AI16" s="50">
        <f>-AI$13*Assumptions!$F16</f>
        <v>-575.5785642</v>
      </c>
      <c r="AJ16" s="50">
        <f>-AJ$13*Assumptions!$F16</f>
        <v>-575.5785642</v>
      </c>
      <c r="AK16" s="50">
        <f>-AK$13*Assumptions!$F16</f>
        <v>-575.5785642</v>
      </c>
      <c r="AL16" s="50">
        <f>-AL$13*Assumptions!$F16</f>
        <v>-575.5785642</v>
      </c>
      <c r="AM16" s="50">
        <f>-AM$13*Assumptions!$F16</f>
        <v>-575.5785642</v>
      </c>
      <c r="AN16" s="50">
        <f>-AN$13*Assumptions!$F16</f>
        <v>-592.8459211</v>
      </c>
      <c r="AO16" s="50">
        <f>-AO$13*Assumptions!$F16</f>
        <v>-592.8459211</v>
      </c>
      <c r="AP16" s="50">
        <f>-AP$13*Assumptions!$F16</f>
        <v>-592.8459211</v>
      </c>
      <c r="AQ16" s="50">
        <f>-AQ$13*Assumptions!$F16</f>
        <v>-592.8459211</v>
      </c>
      <c r="AR16" s="50">
        <f>-AR$13*Assumptions!$F16</f>
        <v>-592.8459211</v>
      </c>
      <c r="AS16" s="50">
        <f>-AS$13*Assumptions!$F16</f>
        <v>-592.8459211</v>
      </c>
      <c r="AT16" s="50">
        <f>-AT$13*Assumptions!$F16</f>
        <v>-592.8459211</v>
      </c>
      <c r="AU16" s="50">
        <f>-AU$13*Assumptions!$F16</f>
        <v>-592.8459211</v>
      </c>
      <c r="AV16" s="50">
        <f>-AV$13*Assumptions!$F16</f>
        <v>-592.8459211</v>
      </c>
      <c r="AW16" s="50">
        <f>-AW$13*Assumptions!$F16</f>
        <v>-592.8459211</v>
      </c>
      <c r="AX16" s="50">
        <f>-AX$13*Assumptions!$F16</f>
        <v>-592.8459211</v>
      </c>
      <c r="AY16" s="50">
        <f>-AY$13*Assumptions!$F16</f>
        <v>-592.8459211</v>
      </c>
      <c r="AZ16" s="50">
        <f>-AZ$13*Assumptions!$F16</f>
        <v>-610.6312988</v>
      </c>
      <c r="BA16" s="50">
        <f>-BA$13*Assumptions!$F16</f>
        <v>-610.6312988</v>
      </c>
      <c r="BB16" s="50">
        <f>-BB$13*Assumptions!$F16</f>
        <v>-610.6312988</v>
      </c>
      <c r="BC16" s="50">
        <f>-BC$13*Assumptions!$F16</f>
        <v>-610.6312988</v>
      </c>
      <c r="BD16" s="50">
        <f>-BD$13*Assumptions!$F16</f>
        <v>-610.6312988</v>
      </c>
      <c r="BE16" s="50">
        <f>-BE$13*Assumptions!$F16</f>
        <v>-610.6312988</v>
      </c>
      <c r="BF16" s="50">
        <f>-BF$13*Assumptions!$F16</f>
        <v>-610.6312988</v>
      </c>
      <c r="BG16" s="50">
        <f>-BG$13*Assumptions!$F16</f>
        <v>-610.6312988</v>
      </c>
      <c r="BH16" s="50">
        <f>-BH$13*Assumptions!$F16</f>
        <v>-610.6312988</v>
      </c>
      <c r="BI16" s="50">
        <f>-BI$13*Assumptions!$F16</f>
        <v>-610.6312988</v>
      </c>
      <c r="BJ16" s="50">
        <f>-BJ$13*Assumptions!$F16</f>
        <v>-610.6312988</v>
      </c>
      <c r="BK16" s="50">
        <f>-BK$13*Assumptions!$F16</f>
        <v>-610.6312988</v>
      </c>
      <c r="BL16" s="50">
        <f>-BL$13*Assumptions!$F16</f>
        <v>-628.9502377</v>
      </c>
      <c r="BM16" s="50">
        <f>-BM$13*Assumptions!$F16</f>
        <v>-628.9502377</v>
      </c>
      <c r="BN16" s="50">
        <f>-BN$13*Assumptions!$F16</f>
        <v>-628.9502377</v>
      </c>
      <c r="BO16" s="50">
        <f>-BO$13*Assumptions!$F16</f>
        <v>-628.9502377</v>
      </c>
      <c r="BP16" s="50">
        <f>-BP$13*Assumptions!$F16</f>
        <v>-628.9502377</v>
      </c>
      <c r="BQ16" s="50">
        <f>-BQ$13*Assumptions!$F16</f>
        <v>-628.9502377</v>
      </c>
      <c r="BR16" s="50">
        <f>-BR$13*Assumptions!$F16</f>
        <v>-628.9502377</v>
      </c>
      <c r="BS16" s="50">
        <f>-BS$13*Assumptions!$F16</f>
        <v>-628.9502377</v>
      </c>
      <c r="BT16" s="50">
        <f>-BT$13*Assumptions!$F16</f>
        <v>-628.9502377</v>
      </c>
      <c r="BU16" s="50">
        <f>-BU$13*Assumptions!$F16</f>
        <v>-628.9502377</v>
      </c>
      <c r="BV16" s="50">
        <f>-BV$13*Assumptions!$F16</f>
        <v>-628.9502377</v>
      </c>
      <c r="BW16" s="50">
        <f>-BW$13*Assumptions!$F16</f>
        <v>-628.9502377</v>
      </c>
      <c r="BX16" s="50">
        <f>-BX$13*Assumptions!$F16</f>
        <v>-647.8187449</v>
      </c>
      <c r="BY16" s="50">
        <f>-BY$13*Assumptions!$F16</f>
        <v>-647.8187449</v>
      </c>
      <c r="BZ16" s="50">
        <f>-BZ$13*Assumptions!$F16</f>
        <v>-647.8187449</v>
      </c>
      <c r="CA16" s="50">
        <f>-CA$13*Assumptions!$F16</f>
        <v>-647.8187449</v>
      </c>
      <c r="CB16" s="50">
        <f>-CB$13*Assumptions!$F16</f>
        <v>-647.8187449</v>
      </c>
      <c r="CC16" s="50">
        <f>-CC$13*Assumptions!$F16</f>
        <v>-647.8187449</v>
      </c>
      <c r="CD16" s="50">
        <f>-CD$13*Assumptions!$F16</f>
        <v>-647.8187449</v>
      </c>
      <c r="CE16" s="50">
        <f>-CE$13*Assumptions!$F16</f>
        <v>-647.8187449</v>
      </c>
      <c r="CF16" s="50">
        <f>-CF$13*Assumptions!$F16</f>
        <v>-647.8187449</v>
      </c>
      <c r="CG16" s="50">
        <f>-CG$13*Assumptions!$F16</f>
        <v>-647.8187449</v>
      </c>
      <c r="CH16" s="50">
        <f>-CH$13*Assumptions!$F16</f>
        <v>-647.8187449</v>
      </c>
      <c r="CI16" s="50">
        <f>-CI$13*Assumptions!$F16</f>
        <v>-647.8187449</v>
      </c>
      <c r="CJ16" s="50">
        <f>-CJ$13*Assumptions!$F16</f>
        <v>-667.2533072</v>
      </c>
      <c r="CK16" s="50">
        <f>-CK$13*Assumptions!$F16</f>
        <v>-667.2533072</v>
      </c>
      <c r="CL16" s="50">
        <f>-CL$13*Assumptions!$F16</f>
        <v>-667.2533072</v>
      </c>
      <c r="CM16" s="50">
        <f>-CM$13*Assumptions!$F16</f>
        <v>-667.2533072</v>
      </c>
      <c r="CN16" s="50">
        <f>-CN$13*Assumptions!$F16</f>
        <v>-667.2533072</v>
      </c>
      <c r="CO16" s="50">
        <f>-CO$13*Assumptions!$F16</f>
        <v>-667.2533072</v>
      </c>
      <c r="CP16" s="50">
        <f>-CP$13*Assumptions!$F16</f>
        <v>-667.2533072</v>
      </c>
      <c r="CQ16" s="50">
        <f>-CQ$13*Assumptions!$F16</f>
        <v>-667.2533072</v>
      </c>
      <c r="CR16" s="50">
        <f>-CR$13*Assumptions!$F16</f>
        <v>-667.2533072</v>
      </c>
      <c r="CS16" s="50">
        <f>-CS$13*Assumptions!$F16</f>
        <v>-667.2533072</v>
      </c>
      <c r="CT16" s="50">
        <f>-CT$13*Assumptions!$F16</f>
        <v>-667.2533072</v>
      </c>
      <c r="CU16" s="50">
        <f>-CU$13*Assumptions!$F16</f>
        <v>-667.2533072</v>
      </c>
      <c r="CV16" s="50">
        <f>-CV$13*Assumptions!$F16</f>
        <v>-687.2709064</v>
      </c>
      <c r="CW16" s="50">
        <f>-CW$13*Assumptions!$F16</f>
        <v>-687.2709064</v>
      </c>
      <c r="CX16" s="50">
        <f>-CX$13*Assumptions!$F16</f>
        <v>-687.2709064</v>
      </c>
      <c r="CY16" s="50">
        <f>-CY$13*Assumptions!$F16</f>
        <v>-687.2709064</v>
      </c>
      <c r="CZ16" s="50">
        <f>-CZ$13*Assumptions!$F16</f>
        <v>-687.2709064</v>
      </c>
      <c r="DA16" s="50">
        <f>-DA$13*Assumptions!$F16</f>
        <v>-687.2709064</v>
      </c>
      <c r="DB16" s="50">
        <f>-DB$13*Assumptions!$F16</f>
        <v>-687.2709064</v>
      </c>
      <c r="DC16" s="50">
        <f>-DC$13*Assumptions!$F16</f>
        <v>-687.2709064</v>
      </c>
      <c r="DD16" s="50">
        <f>-DD$13*Assumptions!$F16</f>
        <v>-687.2709064</v>
      </c>
      <c r="DE16" s="50">
        <f>-DE$13*Assumptions!$F16</f>
        <v>-687.2709064</v>
      </c>
      <c r="DF16" s="50">
        <f>-DF$13*Assumptions!$F16</f>
        <v>-687.2709064</v>
      </c>
      <c r="DG16" s="50">
        <f>-DG$13*Assumptions!$F16</f>
        <v>-687.2709064</v>
      </c>
      <c r="DH16" s="50">
        <f>-DH$13*Assumptions!$F16</f>
        <v>-707.8890336</v>
      </c>
      <c r="DI16" s="50">
        <f>-DI$13*Assumptions!$F16</f>
        <v>-707.8890336</v>
      </c>
      <c r="DJ16" s="50">
        <f>-DJ$13*Assumptions!$F16</f>
        <v>-707.8890336</v>
      </c>
      <c r="DK16" s="50">
        <f>-DK$13*Assumptions!$F16</f>
        <v>-707.8890336</v>
      </c>
      <c r="DL16" s="50">
        <f>-DL$13*Assumptions!$F16</f>
        <v>-707.8890336</v>
      </c>
      <c r="DM16" s="50">
        <f>-DM$13*Assumptions!$F16</f>
        <v>-707.8890336</v>
      </c>
      <c r="DN16" s="50">
        <f>-DN$13*Assumptions!$F16</f>
        <v>-707.8890336</v>
      </c>
      <c r="DO16" s="50">
        <f>-DO$13*Assumptions!$F16</f>
        <v>-707.8890336</v>
      </c>
      <c r="DP16" s="50">
        <f>-DP$13*Assumptions!$F16</f>
        <v>-707.8890336</v>
      </c>
      <c r="DQ16" s="50">
        <f>-DQ$13*Assumptions!$F16</f>
        <v>-707.8890336</v>
      </c>
      <c r="DR16" s="50">
        <f>-DR$13*Assumptions!$F16</f>
        <v>-707.8890336</v>
      </c>
      <c r="DS16" s="50">
        <f>-DS$13*Assumptions!$F16</f>
        <v>-707.8890336</v>
      </c>
      <c r="DT16" s="50">
        <f>-DT$13*Assumptions!$F16</f>
        <v>-729.1257046</v>
      </c>
      <c r="DU16" s="50">
        <f>-DU$13*Assumptions!$F16</f>
        <v>-729.1257046</v>
      </c>
      <c r="DV16" s="50">
        <f>-DV$13*Assumptions!$F16</f>
        <v>-729.1257046</v>
      </c>
      <c r="DW16" s="50">
        <f>-DW$13*Assumptions!$F16</f>
        <v>-729.1257046</v>
      </c>
      <c r="DX16" s="50">
        <f>-DX$13*Assumptions!$F16</f>
        <v>-729.1257046</v>
      </c>
      <c r="DY16" s="50">
        <f>-DY$13*Assumptions!$F16</f>
        <v>-729.1257046</v>
      </c>
      <c r="DZ16" s="50">
        <f>-DZ$13*Assumptions!$F16</f>
        <v>-729.1257046</v>
      </c>
      <c r="EA16" s="50">
        <f>-EA$13*Assumptions!$F16</f>
        <v>-729.1257046</v>
      </c>
      <c r="EB16" s="50">
        <f>-EB$13*Assumptions!$F16</f>
        <v>-729.1257046</v>
      </c>
      <c r="EC16" s="50">
        <f>-EC$13*Assumptions!$F16</f>
        <v>-729.1257046</v>
      </c>
      <c r="ED16" s="50">
        <f>-ED$13*Assumptions!$F16</f>
        <v>-729.1257046</v>
      </c>
      <c r="EE16" s="50">
        <f>-EE$13*Assumptions!$F16</f>
        <v>-729.1257046</v>
      </c>
    </row>
    <row r="17" ht="15.75" customHeight="1">
      <c r="A17" s="1"/>
      <c r="B17" s="1"/>
      <c r="C17" s="1" t="str">
        <f>Assumptions!B17</f>
        <v>Concession</v>
      </c>
      <c r="D17" s="50">
        <f>-D$13*Assumptions!$F17</f>
        <v>-547.857</v>
      </c>
      <c r="E17" s="50">
        <f>-E$13*Assumptions!$F17</f>
        <v>-547.857</v>
      </c>
      <c r="F17" s="50">
        <f>-F$13*Assumptions!$F17</f>
        <v>-547.857</v>
      </c>
      <c r="G17" s="50">
        <f>-G$13*Assumptions!$F17</f>
        <v>-547.857</v>
      </c>
      <c r="H17" s="50">
        <f>-H$13*Assumptions!$F17</f>
        <v>-547.857</v>
      </c>
      <c r="I17" s="50">
        <f>-I$13*Assumptions!$F17</f>
        <v>-547.857</v>
      </c>
      <c r="J17" s="50">
        <f>-J$13*Assumptions!$F17</f>
        <v>-547.857</v>
      </c>
      <c r="K17" s="50">
        <f>-K$13*Assumptions!$F17</f>
        <v>-547.857</v>
      </c>
      <c r="L17" s="50">
        <f>-L$13*Assumptions!$F17</f>
        <v>-547.857</v>
      </c>
      <c r="M17" s="50">
        <f>-M$13*Assumptions!$F17</f>
        <v>-547.857</v>
      </c>
      <c r="N17" s="50">
        <f>-N$13*Assumptions!$F17</f>
        <v>-547.857</v>
      </c>
      <c r="O17" s="50">
        <f>-O$13*Assumptions!$F17</f>
        <v>-547.857</v>
      </c>
      <c r="P17" s="50">
        <f>-P$13*Assumptions!$F17</f>
        <v>-558.81414</v>
      </c>
      <c r="Q17" s="50">
        <f>-Q$13*Assumptions!$F17</f>
        <v>-558.81414</v>
      </c>
      <c r="R17" s="50">
        <f>-R$13*Assumptions!$F17</f>
        <v>-558.81414</v>
      </c>
      <c r="S17" s="50">
        <f>-S$13*Assumptions!$F17</f>
        <v>-558.81414</v>
      </c>
      <c r="T17" s="50">
        <f>-T$13*Assumptions!$F17</f>
        <v>-558.81414</v>
      </c>
      <c r="U17" s="50">
        <f>-U$13*Assumptions!$F17</f>
        <v>-558.81414</v>
      </c>
      <c r="V17" s="50">
        <f>-V$13*Assumptions!$F17</f>
        <v>-558.81414</v>
      </c>
      <c r="W17" s="50">
        <f>-W$13*Assumptions!$F17</f>
        <v>-558.81414</v>
      </c>
      <c r="X17" s="50">
        <f>-X$13*Assumptions!$F17</f>
        <v>-558.81414</v>
      </c>
      <c r="Y17" s="50">
        <f>-Y$13*Assumptions!$F17</f>
        <v>-558.81414</v>
      </c>
      <c r="Z17" s="50">
        <f>-Z$13*Assumptions!$F17</f>
        <v>-558.81414</v>
      </c>
      <c r="AA17" s="50">
        <f>-AA$13*Assumptions!$F17</f>
        <v>-558.81414</v>
      </c>
      <c r="AB17" s="50">
        <f>-AB$13*Assumptions!$F17</f>
        <v>-575.5785642</v>
      </c>
      <c r="AC17" s="50">
        <f>-AC$13*Assumptions!$F17</f>
        <v>-575.5785642</v>
      </c>
      <c r="AD17" s="50">
        <f>-AD$13*Assumptions!$F17</f>
        <v>-575.5785642</v>
      </c>
      <c r="AE17" s="50">
        <f>-AE$13*Assumptions!$F17</f>
        <v>-575.5785642</v>
      </c>
      <c r="AF17" s="50">
        <f>-AF$13*Assumptions!$F17</f>
        <v>-575.5785642</v>
      </c>
      <c r="AG17" s="50">
        <f>-AG$13*Assumptions!$F17</f>
        <v>-575.5785642</v>
      </c>
      <c r="AH17" s="50">
        <f>-AH$13*Assumptions!$F17</f>
        <v>-575.5785642</v>
      </c>
      <c r="AI17" s="50">
        <f>-AI$13*Assumptions!$F17</f>
        <v>-575.5785642</v>
      </c>
      <c r="AJ17" s="50">
        <f>-AJ$13*Assumptions!$F17</f>
        <v>-575.5785642</v>
      </c>
      <c r="AK17" s="50">
        <f>-AK$13*Assumptions!$F17</f>
        <v>-575.5785642</v>
      </c>
      <c r="AL17" s="50">
        <f>-AL$13*Assumptions!$F17</f>
        <v>-575.5785642</v>
      </c>
      <c r="AM17" s="50">
        <f>-AM$13*Assumptions!$F17</f>
        <v>-575.5785642</v>
      </c>
      <c r="AN17" s="50">
        <f>-AN$13*Assumptions!$F17</f>
        <v>-592.8459211</v>
      </c>
      <c r="AO17" s="50">
        <f>-AO$13*Assumptions!$F17</f>
        <v>-592.8459211</v>
      </c>
      <c r="AP17" s="50">
        <f>-AP$13*Assumptions!$F17</f>
        <v>-592.8459211</v>
      </c>
      <c r="AQ17" s="50">
        <f>-AQ$13*Assumptions!$F17</f>
        <v>-592.8459211</v>
      </c>
      <c r="AR17" s="50">
        <f>-AR$13*Assumptions!$F17</f>
        <v>-592.8459211</v>
      </c>
      <c r="AS17" s="50">
        <f>-AS$13*Assumptions!$F17</f>
        <v>-592.8459211</v>
      </c>
      <c r="AT17" s="50">
        <f>-AT$13*Assumptions!$F17</f>
        <v>-592.8459211</v>
      </c>
      <c r="AU17" s="50">
        <f>-AU$13*Assumptions!$F17</f>
        <v>-592.8459211</v>
      </c>
      <c r="AV17" s="50">
        <f>-AV$13*Assumptions!$F17</f>
        <v>-592.8459211</v>
      </c>
      <c r="AW17" s="50">
        <f>-AW$13*Assumptions!$F17</f>
        <v>-592.8459211</v>
      </c>
      <c r="AX17" s="50">
        <f>-AX$13*Assumptions!$F17</f>
        <v>-592.8459211</v>
      </c>
      <c r="AY17" s="50">
        <f>-AY$13*Assumptions!$F17</f>
        <v>-592.8459211</v>
      </c>
      <c r="AZ17" s="50">
        <f>-AZ$13*Assumptions!$F17</f>
        <v>-610.6312988</v>
      </c>
      <c r="BA17" s="50">
        <f>-BA$13*Assumptions!$F17</f>
        <v>-610.6312988</v>
      </c>
      <c r="BB17" s="50">
        <f>-BB$13*Assumptions!$F17</f>
        <v>-610.6312988</v>
      </c>
      <c r="BC17" s="50">
        <f>-BC$13*Assumptions!$F17</f>
        <v>-610.6312988</v>
      </c>
      <c r="BD17" s="50">
        <f>-BD$13*Assumptions!$F17</f>
        <v>-610.6312988</v>
      </c>
      <c r="BE17" s="50">
        <f>-BE$13*Assumptions!$F17</f>
        <v>-610.6312988</v>
      </c>
      <c r="BF17" s="50">
        <f>-BF$13*Assumptions!$F17</f>
        <v>-610.6312988</v>
      </c>
      <c r="BG17" s="50">
        <f>-BG$13*Assumptions!$F17</f>
        <v>-610.6312988</v>
      </c>
      <c r="BH17" s="50">
        <f>-BH$13*Assumptions!$F17</f>
        <v>-610.6312988</v>
      </c>
      <c r="BI17" s="50">
        <f>-BI$13*Assumptions!$F17</f>
        <v>-610.6312988</v>
      </c>
      <c r="BJ17" s="50">
        <f>-BJ$13*Assumptions!$F17</f>
        <v>-610.6312988</v>
      </c>
      <c r="BK17" s="50">
        <f>-BK$13*Assumptions!$F17</f>
        <v>-610.6312988</v>
      </c>
      <c r="BL17" s="50">
        <f>-BL$13*Assumptions!$F17</f>
        <v>-628.9502377</v>
      </c>
      <c r="BM17" s="50">
        <f>-BM$13*Assumptions!$F17</f>
        <v>-628.9502377</v>
      </c>
      <c r="BN17" s="50">
        <f>-BN$13*Assumptions!$F17</f>
        <v>-628.9502377</v>
      </c>
      <c r="BO17" s="50">
        <f>-BO$13*Assumptions!$F17</f>
        <v>-628.9502377</v>
      </c>
      <c r="BP17" s="50">
        <f>-BP$13*Assumptions!$F17</f>
        <v>-628.9502377</v>
      </c>
      <c r="BQ17" s="50">
        <f>-BQ$13*Assumptions!$F17</f>
        <v>-628.9502377</v>
      </c>
      <c r="BR17" s="50">
        <f>-BR$13*Assumptions!$F17</f>
        <v>-628.9502377</v>
      </c>
      <c r="BS17" s="50">
        <f>-BS$13*Assumptions!$F17</f>
        <v>-628.9502377</v>
      </c>
      <c r="BT17" s="50">
        <f>-BT$13*Assumptions!$F17</f>
        <v>-628.9502377</v>
      </c>
      <c r="BU17" s="50">
        <f>-BU$13*Assumptions!$F17</f>
        <v>-628.9502377</v>
      </c>
      <c r="BV17" s="50">
        <f>-BV$13*Assumptions!$F17</f>
        <v>-628.9502377</v>
      </c>
      <c r="BW17" s="50">
        <f>-BW$13*Assumptions!$F17</f>
        <v>-628.9502377</v>
      </c>
      <c r="BX17" s="50">
        <f>-BX$13*Assumptions!$F17</f>
        <v>-647.8187449</v>
      </c>
      <c r="BY17" s="50">
        <f>-BY$13*Assumptions!$F17</f>
        <v>-647.8187449</v>
      </c>
      <c r="BZ17" s="50">
        <f>-BZ$13*Assumptions!$F17</f>
        <v>-647.8187449</v>
      </c>
      <c r="CA17" s="50">
        <f>-CA$13*Assumptions!$F17</f>
        <v>-647.8187449</v>
      </c>
      <c r="CB17" s="50">
        <f>-CB$13*Assumptions!$F17</f>
        <v>-647.8187449</v>
      </c>
      <c r="CC17" s="50">
        <f>-CC$13*Assumptions!$F17</f>
        <v>-647.8187449</v>
      </c>
      <c r="CD17" s="50">
        <f>-CD$13*Assumptions!$F17</f>
        <v>-647.8187449</v>
      </c>
      <c r="CE17" s="50">
        <f>-CE$13*Assumptions!$F17</f>
        <v>-647.8187449</v>
      </c>
      <c r="CF17" s="50">
        <f>-CF$13*Assumptions!$F17</f>
        <v>-647.8187449</v>
      </c>
      <c r="CG17" s="50">
        <f>-CG$13*Assumptions!$F17</f>
        <v>-647.8187449</v>
      </c>
      <c r="CH17" s="50">
        <f>-CH$13*Assumptions!$F17</f>
        <v>-647.8187449</v>
      </c>
      <c r="CI17" s="50">
        <f>-CI$13*Assumptions!$F17</f>
        <v>-647.8187449</v>
      </c>
      <c r="CJ17" s="50">
        <f>-CJ$13*Assumptions!$F17</f>
        <v>-667.2533072</v>
      </c>
      <c r="CK17" s="50">
        <f>-CK$13*Assumptions!$F17</f>
        <v>-667.2533072</v>
      </c>
      <c r="CL17" s="50">
        <f>-CL$13*Assumptions!$F17</f>
        <v>-667.2533072</v>
      </c>
      <c r="CM17" s="50">
        <f>-CM$13*Assumptions!$F17</f>
        <v>-667.2533072</v>
      </c>
      <c r="CN17" s="50">
        <f>-CN$13*Assumptions!$F17</f>
        <v>-667.2533072</v>
      </c>
      <c r="CO17" s="50">
        <f>-CO$13*Assumptions!$F17</f>
        <v>-667.2533072</v>
      </c>
      <c r="CP17" s="50">
        <f>-CP$13*Assumptions!$F17</f>
        <v>-667.2533072</v>
      </c>
      <c r="CQ17" s="50">
        <f>-CQ$13*Assumptions!$F17</f>
        <v>-667.2533072</v>
      </c>
      <c r="CR17" s="50">
        <f>-CR$13*Assumptions!$F17</f>
        <v>-667.2533072</v>
      </c>
      <c r="CS17" s="50">
        <f>-CS$13*Assumptions!$F17</f>
        <v>-667.2533072</v>
      </c>
      <c r="CT17" s="50">
        <f>-CT$13*Assumptions!$F17</f>
        <v>-667.2533072</v>
      </c>
      <c r="CU17" s="50">
        <f>-CU$13*Assumptions!$F17</f>
        <v>-667.2533072</v>
      </c>
      <c r="CV17" s="50">
        <f>-CV$13*Assumptions!$F17</f>
        <v>-687.2709064</v>
      </c>
      <c r="CW17" s="50">
        <f>-CW$13*Assumptions!$F17</f>
        <v>-687.2709064</v>
      </c>
      <c r="CX17" s="50">
        <f>-CX$13*Assumptions!$F17</f>
        <v>-687.2709064</v>
      </c>
      <c r="CY17" s="50">
        <f>-CY$13*Assumptions!$F17</f>
        <v>-687.2709064</v>
      </c>
      <c r="CZ17" s="50">
        <f>-CZ$13*Assumptions!$F17</f>
        <v>-687.2709064</v>
      </c>
      <c r="DA17" s="50">
        <f>-DA$13*Assumptions!$F17</f>
        <v>-687.2709064</v>
      </c>
      <c r="DB17" s="50">
        <f>-DB$13*Assumptions!$F17</f>
        <v>-687.2709064</v>
      </c>
      <c r="DC17" s="50">
        <f>-DC$13*Assumptions!$F17</f>
        <v>-687.2709064</v>
      </c>
      <c r="DD17" s="50">
        <f>-DD$13*Assumptions!$F17</f>
        <v>-687.2709064</v>
      </c>
      <c r="DE17" s="50">
        <f>-DE$13*Assumptions!$F17</f>
        <v>-687.2709064</v>
      </c>
      <c r="DF17" s="50">
        <f>-DF$13*Assumptions!$F17</f>
        <v>-687.2709064</v>
      </c>
      <c r="DG17" s="50">
        <f>-DG$13*Assumptions!$F17</f>
        <v>-687.2709064</v>
      </c>
      <c r="DH17" s="50">
        <f>-DH$13*Assumptions!$F17</f>
        <v>-707.8890336</v>
      </c>
      <c r="DI17" s="50">
        <f>-DI$13*Assumptions!$F17</f>
        <v>-707.8890336</v>
      </c>
      <c r="DJ17" s="50">
        <f>-DJ$13*Assumptions!$F17</f>
        <v>-707.8890336</v>
      </c>
      <c r="DK17" s="50">
        <f>-DK$13*Assumptions!$F17</f>
        <v>-707.8890336</v>
      </c>
      <c r="DL17" s="50">
        <f>-DL$13*Assumptions!$F17</f>
        <v>-707.8890336</v>
      </c>
      <c r="DM17" s="50">
        <f>-DM$13*Assumptions!$F17</f>
        <v>-707.8890336</v>
      </c>
      <c r="DN17" s="50">
        <f>-DN$13*Assumptions!$F17</f>
        <v>-707.8890336</v>
      </c>
      <c r="DO17" s="50">
        <f>-DO$13*Assumptions!$F17</f>
        <v>-707.8890336</v>
      </c>
      <c r="DP17" s="50">
        <f>-DP$13*Assumptions!$F17</f>
        <v>-707.8890336</v>
      </c>
      <c r="DQ17" s="50">
        <f>-DQ$13*Assumptions!$F17</f>
        <v>-707.8890336</v>
      </c>
      <c r="DR17" s="50">
        <f>-DR$13*Assumptions!$F17</f>
        <v>-707.8890336</v>
      </c>
      <c r="DS17" s="50">
        <f>-DS$13*Assumptions!$F17</f>
        <v>-707.8890336</v>
      </c>
      <c r="DT17" s="50">
        <f>-DT$13*Assumptions!$F17</f>
        <v>-729.1257046</v>
      </c>
      <c r="DU17" s="50">
        <f>-DU$13*Assumptions!$F17</f>
        <v>-729.1257046</v>
      </c>
      <c r="DV17" s="50">
        <f>-DV$13*Assumptions!$F17</f>
        <v>-729.1257046</v>
      </c>
      <c r="DW17" s="50">
        <f>-DW$13*Assumptions!$F17</f>
        <v>-729.1257046</v>
      </c>
      <c r="DX17" s="50">
        <f>-DX$13*Assumptions!$F17</f>
        <v>-729.1257046</v>
      </c>
      <c r="DY17" s="50">
        <f>-DY$13*Assumptions!$F17</f>
        <v>-729.1257046</v>
      </c>
      <c r="DZ17" s="50">
        <f>-DZ$13*Assumptions!$F17</f>
        <v>-729.1257046</v>
      </c>
      <c r="EA17" s="50">
        <f>-EA$13*Assumptions!$F17</f>
        <v>-729.1257046</v>
      </c>
      <c r="EB17" s="50">
        <f>-EB$13*Assumptions!$F17</f>
        <v>-729.1257046</v>
      </c>
      <c r="EC17" s="50">
        <f>-EC$13*Assumptions!$F17</f>
        <v>-729.1257046</v>
      </c>
      <c r="ED17" s="50">
        <f>-ED$13*Assumptions!$F17</f>
        <v>-729.1257046</v>
      </c>
      <c r="EE17" s="50">
        <f>-EE$13*Assumptions!$F17</f>
        <v>-729.1257046</v>
      </c>
    </row>
    <row r="18" ht="15.75" customHeight="1">
      <c r="A18" s="1"/>
      <c r="B18" s="6"/>
      <c r="C18" s="59" t="s">
        <v>76</v>
      </c>
      <c r="D18" s="207">
        <f t="shared" ref="D18:EE18" si="4">D13+D15+D16+D17</f>
        <v>50950.701</v>
      </c>
      <c r="E18" s="207">
        <f t="shared" si="4"/>
        <v>50950.701</v>
      </c>
      <c r="F18" s="207">
        <f t="shared" si="4"/>
        <v>50950.701</v>
      </c>
      <c r="G18" s="207">
        <f t="shared" si="4"/>
        <v>50950.701</v>
      </c>
      <c r="H18" s="207">
        <f t="shared" si="4"/>
        <v>50950.701</v>
      </c>
      <c r="I18" s="207">
        <f t="shared" si="4"/>
        <v>50950.701</v>
      </c>
      <c r="J18" s="207">
        <f t="shared" si="4"/>
        <v>50950.701</v>
      </c>
      <c r="K18" s="207">
        <f t="shared" si="4"/>
        <v>50950.701</v>
      </c>
      <c r="L18" s="207">
        <f t="shared" si="4"/>
        <v>50950.701</v>
      </c>
      <c r="M18" s="207">
        <f t="shared" si="4"/>
        <v>50950.701</v>
      </c>
      <c r="N18" s="207">
        <f t="shared" si="4"/>
        <v>50950.701</v>
      </c>
      <c r="O18" s="207">
        <f t="shared" si="4"/>
        <v>50950.701</v>
      </c>
      <c r="P18" s="207">
        <f t="shared" si="4"/>
        <v>53646.15744</v>
      </c>
      <c r="Q18" s="207">
        <f t="shared" si="4"/>
        <v>53646.15744</v>
      </c>
      <c r="R18" s="207">
        <f t="shared" si="4"/>
        <v>53646.15744</v>
      </c>
      <c r="S18" s="207">
        <f t="shared" si="4"/>
        <v>53646.15744</v>
      </c>
      <c r="T18" s="207">
        <f t="shared" si="4"/>
        <v>53646.15744</v>
      </c>
      <c r="U18" s="207">
        <f t="shared" si="4"/>
        <v>53646.15744</v>
      </c>
      <c r="V18" s="207">
        <f t="shared" si="4"/>
        <v>53646.15744</v>
      </c>
      <c r="W18" s="207">
        <f t="shared" si="4"/>
        <v>53646.15744</v>
      </c>
      <c r="X18" s="207">
        <f t="shared" si="4"/>
        <v>53646.15744</v>
      </c>
      <c r="Y18" s="207">
        <f t="shared" si="4"/>
        <v>53646.15744</v>
      </c>
      <c r="Z18" s="207">
        <f t="shared" si="4"/>
        <v>53646.15744</v>
      </c>
      <c r="AA18" s="207">
        <f t="shared" si="4"/>
        <v>53646.15744</v>
      </c>
      <c r="AB18" s="207">
        <f t="shared" si="4"/>
        <v>55255.54216</v>
      </c>
      <c r="AC18" s="207">
        <f t="shared" si="4"/>
        <v>55255.54216</v>
      </c>
      <c r="AD18" s="207">
        <f t="shared" si="4"/>
        <v>55255.54216</v>
      </c>
      <c r="AE18" s="207">
        <f t="shared" si="4"/>
        <v>55255.54216</v>
      </c>
      <c r="AF18" s="207">
        <f t="shared" si="4"/>
        <v>55255.54216</v>
      </c>
      <c r="AG18" s="207">
        <f t="shared" si="4"/>
        <v>55255.54216</v>
      </c>
      <c r="AH18" s="207">
        <f t="shared" si="4"/>
        <v>55255.54216</v>
      </c>
      <c r="AI18" s="207">
        <f t="shared" si="4"/>
        <v>55255.54216</v>
      </c>
      <c r="AJ18" s="207">
        <f t="shared" si="4"/>
        <v>55255.54216</v>
      </c>
      <c r="AK18" s="207">
        <f t="shared" si="4"/>
        <v>55255.54216</v>
      </c>
      <c r="AL18" s="207">
        <f t="shared" si="4"/>
        <v>55255.54216</v>
      </c>
      <c r="AM18" s="207">
        <f t="shared" si="4"/>
        <v>55255.54216</v>
      </c>
      <c r="AN18" s="207">
        <f t="shared" si="4"/>
        <v>56913.20843</v>
      </c>
      <c r="AO18" s="207">
        <f t="shared" si="4"/>
        <v>56913.20843</v>
      </c>
      <c r="AP18" s="207">
        <f t="shared" si="4"/>
        <v>56913.20843</v>
      </c>
      <c r="AQ18" s="207">
        <f t="shared" si="4"/>
        <v>56913.20843</v>
      </c>
      <c r="AR18" s="207">
        <f t="shared" si="4"/>
        <v>56913.20843</v>
      </c>
      <c r="AS18" s="207">
        <f t="shared" si="4"/>
        <v>56913.20843</v>
      </c>
      <c r="AT18" s="207">
        <f t="shared" si="4"/>
        <v>56913.20843</v>
      </c>
      <c r="AU18" s="207">
        <f t="shared" si="4"/>
        <v>56913.20843</v>
      </c>
      <c r="AV18" s="207">
        <f t="shared" si="4"/>
        <v>56913.20843</v>
      </c>
      <c r="AW18" s="207">
        <f t="shared" si="4"/>
        <v>56913.20843</v>
      </c>
      <c r="AX18" s="207">
        <f t="shared" si="4"/>
        <v>56913.20843</v>
      </c>
      <c r="AY18" s="207">
        <f t="shared" si="4"/>
        <v>56913.20843</v>
      </c>
      <c r="AZ18" s="207">
        <f t="shared" si="4"/>
        <v>58620.60468</v>
      </c>
      <c r="BA18" s="207">
        <f t="shared" si="4"/>
        <v>58620.60468</v>
      </c>
      <c r="BB18" s="207">
        <f t="shared" si="4"/>
        <v>58620.60468</v>
      </c>
      <c r="BC18" s="207">
        <f t="shared" si="4"/>
        <v>58620.60468</v>
      </c>
      <c r="BD18" s="207">
        <f t="shared" si="4"/>
        <v>58620.60468</v>
      </c>
      <c r="BE18" s="207">
        <f t="shared" si="4"/>
        <v>58620.60468</v>
      </c>
      <c r="BF18" s="207">
        <f t="shared" si="4"/>
        <v>58620.60468</v>
      </c>
      <c r="BG18" s="207">
        <f t="shared" si="4"/>
        <v>58620.60468</v>
      </c>
      <c r="BH18" s="207">
        <f t="shared" si="4"/>
        <v>58620.60468</v>
      </c>
      <c r="BI18" s="207">
        <f t="shared" si="4"/>
        <v>58620.60468</v>
      </c>
      <c r="BJ18" s="207">
        <f t="shared" si="4"/>
        <v>58620.60468</v>
      </c>
      <c r="BK18" s="207">
        <f t="shared" si="4"/>
        <v>58620.60468</v>
      </c>
      <c r="BL18" s="207">
        <f t="shared" si="4"/>
        <v>60379.22282</v>
      </c>
      <c r="BM18" s="207">
        <f t="shared" si="4"/>
        <v>60379.22282</v>
      </c>
      <c r="BN18" s="207">
        <f t="shared" si="4"/>
        <v>60379.22282</v>
      </c>
      <c r="BO18" s="207">
        <f t="shared" si="4"/>
        <v>60379.22282</v>
      </c>
      <c r="BP18" s="207">
        <f t="shared" si="4"/>
        <v>60379.22282</v>
      </c>
      <c r="BQ18" s="207">
        <f t="shared" si="4"/>
        <v>60379.22282</v>
      </c>
      <c r="BR18" s="207">
        <f t="shared" si="4"/>
        <v>60379.22282</v>
      </c>
      <c r="BS18" s="207">
        <f t="shared" si="4"/>
        <v>60379.22282</v>
      </c>
      <c r="BT18" s="207">
        <f t="shared" si="4"/>
        <v>60379.22282</v>
      </c>
      <c r="BU18" s="207">
        <f t="shared" si="4"/>
        <v>60379.22282</v>
      </c>
      <c r="BV18" s="207">
        <f t="shared" si="4"/>
        <v>60379.22282</v>
      </c>
      <c r="BW18" s="207">
        <f t="shared" si="4"/>
        <v>60379.22282</v>
      </c>
      <c r="BX18" s="207">
        <f t="shared" si="4"/>
        <v>62190.59951</v>
      </c>
      <c r="BY18" s="207">
        <f t="shared" si="4"/>
        <v>62190.59951</v>
      </c>
      <c r="BZ18" s="207">
        <f t="shared" si="4"/>
        <v>62190.59951</v>
      </c>
      <c r="CA18" s="207">
        <f t="shared" si="4"/>
        <v>62190.59951</v>
      </c>
      <c r="CB18" s="207">
        <f t="shared" si="4"/>
        <v>62190.59951</v>
      </c>
      <c r="CC18" s="207">
        <f t="shared" si="4"/>
        <v>62190.59951</v>
      </c>
      <c r="CD18" s="207">
        <f t="shared" si="4"/>
        <v>62190.59951</v>
      </c>
      <c r="CE18" s="207">
        <f t="shared" si="4"/>
        <v>62190.59951</v>
      </c>
      <c r="CF18" s="207">
        <f t="shared" si="4"/>
        <v>62190.59951</v>
      </c>
      <c r="CG18" s="207">
        <f t="shared" si="4"/>
        <v>62190.59951</v>
      </c>
      <c r="CH18" s="207">
        <f t="shared" si="4"/>
        <v>62190.59951</v>
      </c>
      <c r="CI18" s="207">
        <f t="shared" si="4"/>
        <v>62190.59951</v>
      </c>
      <c r="CJ18" s="207">
        <f t="shared" si="4"/>
        <v>64056.31749</v>
      </c>
      <c r="CK18" s="207">
        <f t="shared" si="4"/>
        <v>64056.31749</v>
      </c>
      <c r="CL18" s="207">
        <f t="shared" si="4"/>
        <v>64056.31749</v>
      </c>
      <c r="CM18" s="207">
        <f t="shared" si="4"/>
        <v>64056.31749</v>
      </c>
      <c r="CN18" s="207">
        <f t="shared" si="4"/>
        <v>64056.31749</v>
      </c>
      <c r="CO18" s="207">
        <f t="shared" si="4"/>
        <v>64056.31749</v>
      </c>
      <c r="CP18" s="207">
        <f t="shared" si="4"/>
        <v>64056.31749</v>
      </c>
      <c r="CQ18" s="207">
        <f t="shared" si="4"/>
        <v>64056.31749</v>
      </c>
      <c r="CR18" s="207">
        <f t="shared" si="4"/>
        <v>64056.31749</v>
      </c>
      <c r="CS18" s="207">
        <f t="shared" si="4"/>
        <v>64056.31749</v>
      </c>
      <c r="CT18" s="207">
        <f t="shared" si="4"/>
        <v>64056.31749</v>
      </c>
      <c r="CU18" s="207">
        <f t="shared" si="4"/>
        <v>64056.31749</v>
      </c>
      <c r="CV18" s="207">
        <f t="shared" si="4"/>
        <v>65978.00702</v>
      </c>
      <c r="CW18" s="207">
        <f t="shared" si="4"/>
        <v>65978.00702</v>
      </c>
      <c r="CX18" s="207">
        <f t="shared" si="4"/>
        <v>65978.00702</v>
      </c>
      <c r="CY18" s="207">
        <f t="shared" si="4"/>
        <v>65978.00702</v>
      </c>
      <c r="CZ18" s="207">
        <f t="shared" si="4"/>
        <v>65978.00702</v>
      </c>
      <c r="DA18" s="207">
        <f t="shared" si="4"/>
        <v>65978.00702</v>
      </c>
      <c r="DB18" s="207">
        <f t="shared" si="4"/>
        <v>65978.00702</v>
      </c>
      <c r="DC18" s="207">
        <f t="shared" si="4"/>
        <v>65978.00702</v>
      </c>
      <c r="DD18" s="207">
        <f t="shared" si="4"/>
        <v>65978.00702</v>
      </c>
      <c r="DE18" s="207">
        <f t="shared" si="4"/>
        <v>65978.00702</v>
      </c>
      <c r="DF18" s="207">
        <f t="shared" si="4"/>
        <v>65978.00702</v>
      </c>
      <c r="DG18" s="207">
        <f t="shared" si="4"/>
        <v>65978.00702</v>
      </c>
      <c r="DH18" s="207">
        <f t="shared" si="4"/>
        <v>67957.34723</v>
      </c>
      <c r="DI18" s="207">
        <f t="shared" si="4"/>
        <v>67957.34723</v>
      </c>
      <c r="DJ18" s="207">
        <f t="shared" si="4"/>
        <v>67957.34723</v>
      </c>
      <c r="DK18" s="207">
        <f t="shared" si="4"/>
        <v>67957.34723</v>
      </c>
      <c r="DL18" s="207">
        <f t="shared" si="4"/>
        <v>67957.34723</v>
      </c>
      <c r="DM18" s="207">
        <f t="shared" si="4"/>
        <v>67957.34723</v>
      </c>
      <c r="DN18" s="207">
        <f t="shared" si="4"/>
        <v>67957.34723</v>
      </c>
      <c r="DO18" s="207">
        <f t="shared" si="4"/>
        <v>67957.34723</v>
      </c>
      <c r="DP18" s="207">
        <f t="shared" si="4"/>
        <v>67957.34723</v>
      </c>
      <c r="DQ18" s="207">
        <f t="shared" si="4"/>
        <v>67957.34723</v>
      </c>
      <c r="DR18" s="207">
        <f t="shared" si="4"/>
        <v>67957.34723</v>
      </c>
      <c r="DS18" s="207">
        <f t="shared" si="4"/>
        <v>67957.34723</v>
      </c>
      <c r="DT18" s="207">
        <f t="shared" si="4"/>
        <v>67808.69053</v>
      </c>
      <c r="DU18" s="207">
        <f t="shared" si="4"/>
        <v>67808.69053</v>
      </c>
      <c r="DV18" s="207">
        <f t="shared" si="4"/>
        <v>67808.69053</v>
      </c>
      <c r="DW18" s="207">
        <f t="shared" si="4"/>
        <v>67808.69053</v>
      </c>
      <c r="DX18" s="207">
        <f t="shared" si="4"/>
        <v>67808.69053</v>
      </c>
      <c r="DY18" s="207">
        <f t="shared" si="4"/>
        <v>67808.69053</v>
      </c>
      <c r="DZ18" s="207">
        <f t="shared" si="4"/>
        <v>67808.69053</v>
      </c>
      <c r="EA18" s="207">
        <f t="shared" si="4"/>
        <v>67808.69053</v>
      </c>
      <c r="EB18" s="207">
        <f t="shared" si="4"/>
        <v>67808.69053</v>
      </c>
      <c r="EC18" s="207">
        <f t="shared" si="4"/>
        <v>67808.69053</v>
      </c>
      <c r="ED18" s="207">
        <f t="shared" si="4"/>
        <v>67808.69053</v>
      </c>
      <c r="EE18" s="207">
        <f t="shared" si="4"/>
        <v>67808.69053</v>
      </c>
    </row>
    <row r="19" ht="15.75" customHeight="1">
      <c r="A19" s="1"/>
      <c r="B19" s="1"/>
      <c r="C19" s="1" t="str">
        <f>Assumptions!B20</f>
        <v>Other Income (Parking)</v>
      </c>
      <c r="D19" s="50">
        <f t="array" ref="D19">IF(D$2=1,Assumptions!$H20/12,(SUMIF($D$2:$EE$2,D$2-1,$D19:$EE19)/12)*(1+XLOOKUP(D$2,Assumptions!$C$95:$M$95,Assumptions!$C$97:$M$97)))</f>
        <v>1710.400833</v>
      </c>
      <c r="E19" s="50">
        <f t="array" ref="E19">IF(E$2=1,Assumptions!$H20/12,(SUMIF($D$2:$EE$2,E$2-1,$D19:$EE19)/12)*(1+XLOOKUP(E$2,Assumptions!$C$95:$M$95,Assumptions!$C$97:$M$97)))</f>
        <v>1710.400833</v>
      </c>
      <c r="F19" s="50">
        <f t="array" ref="F19">IF(F$2=1,Assumptions!$H20/12,(SUMIF($D$2:$EE$2,F$2-1,$D19:$EE19)/12)*(1+XLOOKUP(F$2,Assumptions!$C$95:$M$95,Assumptions!$C$97:$M$97)))</f>
        <v>1710.400833</v>
      </c>
      <c r="G19" s="50">
        <f t="array" ref="G19">IF(G$2=1,Assumptions!$H20/12,(SUMIF($D$2:$EE$2,G$2-1,$D19:$EE19)/12)*(1+XLOOKUP(G$2,Assumptions!$C$95:$M$95,Assumptions!$C$97:$M$97)))</f>
        <v>1710.400833</v>
      </c>
      <c r="H19" s="50">
        <f t="array" ref="H19">IF(H$2=1,Assumptions!$H20/12,(SUMIF($D$2:$EE$2,H$2-1,$D19:$EE19)/12)*(1+XLOOKUP(H$2,Assumptions!$C$95:$M$95,Assumptions!$C$97:$M$97)))</f>
        <v>1710.400833</v>
      </c>
      <c r="I19" s="50">
        <f t="array" ref="I19">IF(I$2=1,Assumptions!$H20/12,(SUMIF($D$2:$EE$2,I$2-1,$D19:$EE19)/12)*(1+XLOOKUP(I$2,Assumptions!$C$95:$M$95,Assumptions!$C$97:$M$97)))</f>
        <v>1710.400833</v>
      </c>
      <c r="J19" s="50">
        <f t="array" ref="J19">IF(J$2=1,Assumptions!$H20/12,(SUMIF($D$2:$EE$2,J$2-1,$D19:$EE19)/12)*(1+XLOOKUP(J$2,Assumptions!$C$95:$M$95,Assumptions!$C$97:$M$97)))</f>
        <v>1710.400833</v>
      </c>
      <c r="K19" s="50">
        <f t="array" ref="K19">IF(K$2=1,Assumptions!$H20/12,(SUMIF($D$2:$EE$2,K$2-1,$D19:$EE19)/12)*(1+XLOOKUP(K$2,Assumptions!$C$95:$M$95,Assumptions!$C$97:$M$97)))</f>
        <v>1710.400833</v>
      </c>
      <c r="L19" s="50">
        <f t="array" ref="L19">IF(L$2=1,Assumptions!$H20/12,(SUMIF($D$2:$EE$2,L$2-1,$D19:$EE19)/12)*(1+XLOOKUP(L$2,Assumptions!$C$95:$M$95,Assumptions!$C$97:$M$97)))</f>
        <v>1710.400833</v>
      </c>
      <c r="M19" s="50">
        <f t="array" ref="M19">IF(M$2=1,Assumptions!$H20/12,(SUMIF($D$2:$EE$2,M$2-1,$D19:$EE19)/12)*(1+XLOOKUP(M$2,Assumptions!$C$95:$M$95,Assumptions!$C$97:$M$97)))</f>
        <v>1710.400833</v>
      </c>
      <c r="N19" s="50">
        <f t="array" ref="N19">IF(N$2=1,Assumptions!$H20/12,(SUMIF($D$2:$EE$2,N$2-1,$D19:$EE19)/12)*(1+XLOOKUP(N$2,Assumptions!$C$95:$M$95,Assumptions!$C$97:$M$97)))</f>
        <v>1710.400833</v>
      </c>
      <c r="O19" s="50">
        <f t="array" ref="O19">IF(O$2=1,Assumptions!$H20/12,(SUMIF($D$2:$EE$2,O$2-1,$D19:$EE19)/12)*(1+XLOOKUP(O$2,Assumptions!$C$95:$M$95,Assumptions!$C$97:$M$97)))</f>
        <v>1710.400833</v>
      </c>
      <c r="P19" s="50">
        <f t="array" ref="P19">IF(P$2=1,Assumptions!$H20/12,(SUMIF($D$2:$EE$2,P$2-1,$D19:$EE19)/12)*(1+XLOOKUP(P$2,Assumptions!$C$95:$M$95,Assumptions!$C$97:$M$97)))</f>
        <v>1761.712858</v>
      </c>
      <c r="Q19" s="50">
        <f t="array" ref="Q19">IF(Q$2=1,Assumptions!$H20/12,(SUMIF($D$2:$EE$2,Q$2-1,$D19:$EE19)/12)*(1+XLOOKUP(Q$2,Assumptions!$C$95:$M$95,Assumptions!$C$97:$M$97)))</f>
        <v>1761.712858</v>
      </c>
      <c r="R19" s="50">
        <f t="array" ref="R19">IF(R$2=1,Assumptions!$H20/12,(SUMIF($D$2:$EE$2,R$2-1,$D19:$EE19)/12)*(1+XLOOKUP(R$2,Assumptions!$C$95:$M$95,Assumptions!$C$97:$M$97)))</f>
        <v>1761.712858</v>
      </c>
      <c r="S19" s="50">
        <f t="array" ref="S19">IF(S$2=1,Assumptions!$H20/12,(SUMIF($D$2:$EE$2,S$2-1,$D19:$EE19)/12)*(1+XLOOKUP(S$2,Assumptions!$C$95:$M$95,Assumptions!$C$97:$M$97)))</f>
        <v>1761.712858</v>
      </c>
      <c r="T19" s="50">
        <f t="array" ref="T19">IF(T$2=1,Assumptions!$H20/12,(SUMIF($D$2:$EE$2,T$2-1,$D19:$EE19)/12)*(1+XLOOKUP(T$2,Assumptions!$C$95:$M$95,Assumptions!$C$97:$M$97)))</f>
        <v>1761.712858</v>
      </c>
      <c r="U19" s="50">
        <f t="array" ref="U19">IF(U$2=1,Assumptions!$H20/12,(SUMIF($D$2:$EE$2,U$2-1,$D19:$EE19)/12)*(1+XLOOKUP(U$2,Assumptions!$C$95:$M$95,Assumptions!$C$97:$M$97)))</f>
        <v>1761.712858</v>
      </c>
      <c r="V19" s="50">
        <f t="array" ref="V19">IF(V$2=1,Assumptions!$H20/12,(SUMIF($D$2:$EE$2,V$2-1,$D19:$EE19)/12)*(1+XLOOKUP(V$2,Assumptions!$C$95:$M$95,Assumptions!$C$97:$M$97)))</f>
        <v>1761.712858</v>
      </c>
      <c r="W19" s="50">
        <f t="array" ref="W19">IF(W$2=1,Assumptions!$H20/12,(SUMIF($D$2:$EE$2,W$2-1,$D19:$EE19)/12)*(1+XLOOKUP(W$2,Assumptions!$C$95:$M$95,Assumptions!$C$97:$M$97)))</f>
        <v>1761.712858</v>
      </c>
      <c r="X19" s="50">
        <f t="array" ref="X19">IF(X$2=1,Assumptions!$H20/12,(SUMIF($D$2:$EE$2,X$2-1,$D19:$EE19)/12)*(1+XLOOKUP(X$2,Assumptions!$C$95:$M$95,Assumptions!$C$97:$M$97)))</f>
        <v>1761.712858</v>
      </c>
      <c r="Y19" s="50">
        <f t="array" ref="Y19">IF(Y$2=1,Assumptions!$H20/12,(SUMIF($D$2:$EE$2,Y$2-1,$D19:$EE19)/12)*(1+XLOOKUP(Y$2,Assumptions!$C$95:$M$95,Assumptions!$C$97:$M$97)))</f>
        <v>1761.712858</v>
      </c>
      <c r="Z19" s="50">
        <f t="array" ref="Z19">IF(Z$2=1,Assumptions!$H20/12,(SUMIF($D$2:$EE$2,Z$2-1,$D19:$EE19)/12)*(1+XLOOKUP(Z$2,Assumptions!$C$95:$M$95,Assumptions!$C$97:$M$97)))</f>
        <v>1761.712858</v>
      </c>
      <c r="AA19" s="50">
        <f t="array" ref="AA19">IF(AA$2=1,Assumptions!$H20/12,(SUMIF($D$2:$EE$2,AA$2-1,$D19:$EE19)/12)*(1+XLOOKUP(AA$2,Assumptions!$C$95:$M$95,Assumptions!$C$97:$M$97)))</f>
        <v>1761.712858</v>
      </c>
      <c r="AB19" s="50">
        <f t="array" ref="AB19">IF(AB$2=1,Assumptions!$H20/12,(SUMIF($D$2:$EE$2,AB$2-1,$D19:$EE19)/12)*(1+XLOOKUP(AB$2,Assumptions!$C$95:$M$95,Assumptions!$C$97:$M$97)))</f>
        <v>1814.564244</v>
      </c>
      <c r="AC19" s="50">
        <f t="array" ref="AC19">IF(AC$2=1,Assumptions!$H20/12,(SUMIF($D$2:$EE$2,AC$2-1,$D19:$EE19)/12)*(1+XLOOKUP(AC$2,Assumptions!$C$95:$M$95,Assumptions!$C$97:$M$97)))</f>
        <v>1814.564244</v>
      </c>
      <c r="AD19" s="50">
        <f t="array" ref="AD19">IF(AD$2=1,Assumptions!$H20/12,(SUMIF($D$2:$EE$2,AD$2-1,$D19:$EE19)/12)*(1+XLOOKUP(AD$2,Assumptions!$C$95:$M$95,Assumptions!$C$97:$M$97)))</f>
        <v>1814.564244</v>
      </c>
      <c r="AE19" s="50">
        <f t="array" ref="AE19">IF(AE$2=1,Assumptions!$H20/12,(SUMIF($D$2:$EE$2,AE$2-1,$D19:$EE19)/12)*(1+XLOOKUP(AE$2,Assumptions!$C$95:$M$95,Assumptions!$C$97:$M$97)))</f>
        <v>1814.564244</v>
      </c>
      <c r="AF19" s="50">
        <f t="array" ref="AF19">IF(AF$2=1,Assumptions!$H20/12,(SUMIF($D$2:$EE$2,AF$2-1,$D19:$EE19)/12)*(1+XLOOKUP(AF$2,Assumptions!$C$95:$M$95,Assumptions!$C$97:$M$97)))</f>
        <v>1814.564244</v>
      </c>
      <c r="AG19" s="50">
        <f t="array" ref="AG19">IF(AG$2=1,Assumptions!$H20/12,(SUMIF($D$2:$EE$2,AG$2-1,$D19:$EE19)/12)*(1+XLOOKUP(AG$2,Assumptions!$C$95:$M$95,Assumptions!$C$97:$M$97)))</f>
        <v>1814.564244</v>
      </c>
      <c r="AH19" s="50">
        <f t="array" ref="AH19">IF(AH$2=1,Assumptions!$H20/12,(SUMIF($D$2:$EE$2,AH$2-1,$D19:$EE19)/12)*(1+XLOOKUP(AH$2,Assumptions!$C$95:$M$95,Assumptions!$C$97:$M$97)))</f>
        <v>1814.564244</v>
      </c>
      <c r="AI19" s="50">
        <f t="array" ref="AI19">IF(AI$2=1,Assumptions!$H20/12,(SUMIF($D$2:$EE$2,AI$2-1,$D19:$EE19)/12)*(1+XLOOKUP(AI$2,Assumptions!$C$95:$M$95,Assumptions!$C$97:$M$97)))</f>
        <v>1814.564244</v>
      </c>
      <c r="AJ19" s="50">
        <f t="array" ref="AJ19">IF(AJ$2=1,Assumptions!$H20/12,(SUMIF($D$2:$EE$2,AJ$2-1,$D19:$EE19)/12)*(1+XLOOKUP(AJ$2,Assumptions!$C$95:$M$95,Assumptions!$C$97:$M$97)))</f>
        <v>1814.564244</v>
      </c>
      <c r="AK19" s="50">
        <f t="array" ref="AK19">IF(AK$2=1,Assumptions!$H20/12,(SUMIF($D$2:$EE$2,AK$2-1,$D19:$EE19)/12)*(1+XLOOKUP(AK$2,Assumptions!$C$95:$M$95,Assumptions!$C$97:$M$97)))</f>
        <v>1814.564244</v>
      </c>
      <c r="AL19" s="50">
        <f t="array" ref="AL19">IF(AL$2=1,Assumptions!$H20/12,(SUMIF($D$2:$EE$2,AL$2-1,$D19:$EE19)/12)*(1+XLOOKUP(AL$2,Assumptions!$C$95:$M$95,Assumptions!$C$97:$M$97)))</f>
        <v>1814.564244</v>
      </c>
      <c r="AM19" s="50">
        <f t="array" ref="AM19">IF(AM$2=1,Assumptions!$H20/12,(SUMIF($D$2:$EE$2,AM$2-1,$D19:$EE19)/12)*(1+XLOOKUP(AM$2,Assumptions!$C$95:$M$95,Assumptions!$C$97:$M$97)))</f>
        <v>1814.564244</v>
      </c>
      <c r="AN19" s="50">
        <f t="array" ref="AN19">IF(AN$2=1,Assumptions!$H20/12,(SUMIF($D$2:$EE$2,AN$2-1,$D19:$EE19)/12)*(1+XLOOKUP(AN$2,Assumptions!$C$95:$M$95,Assumptions!$C$97:$M$97)))</f>
        <v>1869.001171</v>
      </c>
      <c r="AO19" s="50">
        <f t="array" ref="AO19">IF(AO$2=1,Assumptions!$H20/12,(SUMIF($D$2:$EE$2,AO$2-1,$D19:$EE19)/12)*(1+XLOOKUP(AO$2,Assumptions!$C$95:$M$95,Assumptions!$C$97:$M$97)))</f>
        <v>1869.001171</v>
      </c>
      <c r="AP19" s="50">
        <f t="array" ref="AP19">IF(AP$2=1,Assumptions!$H20/12,(SUMIF($D$2:$EE$2,AP$2-1,$D19:$EE19)/12)*(1+XLOOKUP(AP$2,Assumptions!$C$95:$M$95,Assumptions!$C$97:$M$97)))</f>
        <v>1869.001171</v>
      </c>
      <c r="AQ19" s="50">
        <f t="array" ref="AQ19">IF(AQ$2=1,Assumptions!$H20/12,(SUMIF($D$2:$EE$2,AQ$2-1,$D19:$EE19)/12)*(1+XLOOKUP(AQ$2,Assumptions!$C$95:$M$95,Assumptions!$C$97:$M$97)))</f>
        <v>1869.001171</v>
      </c>
      <c r="AR19" s="50">
        <f t="array" ref="AR19">IF(AR$2=1,Assumptions!$H20/12,(SUMIF($D$2:$EE$2,AR$2-1,$D19:$EE19)/12)*(1+XLOOKUP(AR$2,Assumptions!$C$95:$M$95,Assumptions!$C$97:$M$97)))</f>
        <v>1869.001171</v>
      </c>
      <c r="AS19" s="50">
        <f t="array" ref="AS19">IF(AS$2=1,Assumptions!$H20/12,(SUMIF($D$2:$EE$2,AS$2-1,$D19:$EE19)/12)*(1+XLOOKUP(AS$2,Assumptions!$C$95:$M$95,Assumptions!$C$97:$M$97)))</f>
        <v>1869.001171</v>
      </c>
      <c r="AT19" s="50">
        <f t="array" ref="AT19">IF(AT$2=1,Assumptions!$H20/12,(SUMIF($D$2:$EE$2,AT$2-1,$D19:$EE19)/12)*(1+XLOOKUP(AT$2,Assumptions!$C$95:$M$95,Assumptions!$C$97:$M$97)))</f>
        <v>1869.001171</v>
      </c>
      <c r="AU19" s="50">
        <f t="array" ref="AU19">IF(AU$2=1,Assumptions!$H20/12,(SUMIF($D$2:$EE$2,AU$2-1,$D19:$EE19)/12)*(1+XLOOKUP(AU$2,Assumptions!$C$95:$M$95,Assumptions!$C$97:$M$97)))</f>
        <v>1869.001171</v>
      </c>
      <c r="AV19" s="50">
        <f t="array" ref="AV19">IF(AV$2=1,Assumptions!$H20/12,(SUMIF($D$2:$EE$2,AV$2-1,$D19:$EE19)/12)*(1+XLOOKUP(AV$2,Assumptions!$C$95:$M$95,Assumptions!$C$97:$M$97)))</f>
        <v>1869.001171</v>
      </c>
      <c r="AW19" s="50">
        <f t="array" ref="AW19">IF(AW$2=1,Assumptions!$H20/12,(SUMIF($D$2:$EE$2,AW$2-1,$D19:$EE19)/12)*(1+XLOOKUP(AW$2,Assumptions!$C$95:$M$95,Assumptions!$C$97:$M$97)))</f>
        <v>1869.001171</v>
      </c>
      <c r="AX19" s="50">
        <f t="array" ref="AX19">IF(AX$2=1,Assumptions!$H20/12,(SUMIF($D$2:$EE$2,AX$2-1,$D19:$EE19)/12)*(1+XLOOKUP(AX$2,Assumptions!$C$95:$M$95,Assumptions!$C$97:$M$97)))</f>
        <v>1869.001171</v>
      </c>
      <c r="AY19" s="50">
        <f t="array" ref="AY19">IF(AY$2=1,Assumptions!$H20/12,(SUMIF($D$2:$EE$2,AY$2-1,$D19:$EE19)/12)*(1+XLOOKUP(AY$2,Assumptions!$C$95:$M$95,Assumptions!$C$97:$M$97)))</f>
        <v>1869.001171</v>
      </c>
      <c r="AZ19" s="50">
        <f t="array" ref="AZ19">IF(AZ$2=1,Assumptions!$H20/12,(SUMIF($D$2:$EE$2,AZ$2-1,$D19:$EE19)/12)*(1+XLOOKUP(AZ$2,Assumptions!$C$95:$M$95,Assumptions!$C$97:$M$97)))</f>
        <v>1925.071207</v>
      </c>
      <c r="BA19" s="50">
        <f t="array" ref="BA19">IF(BA$2=1,Assumptions!$H20/12,(SUMIF($D$2:$EE$2,BA$2-1,$D19:$EE19)/12)*(1+XLOOKUP(BA$2,Assumptions!$C$95:$M$95,Assumptions!$C$97:$M$97)))</f>
        <v>1925.071207</v>
      </c>
      <c r="BB19" s="50">
        <f t="array" ref="BB19">IF(BB$2=1,Assumptions!$H20/12,(SUMIF($D$2:$EE$2,BB$2-1,$D19:$EE19)/12)*(1+XLOOKUP(BB$2,Assumptions!$C$95:$M$95,Assumptions!$C$97:$M$97)))</f>
        <v>1925.071207</v>
      </c>
      <c r="BC19" s="50">
        <f t="array" ref="BC19">IF(BC$2=1,Assumptions!$H20/12,(SUMIF($D$2:$EE$2,BC$2-1,$D19:$EE19)/12)*(1+XLOOKUP(BC$2,Assumptions!$C$95:$M$95,Assumptions!$C$97:$M$97)))</f>
        <v>1925.071207</v>
      </c>
      <c r="BD19" s="50">
        <f t="array" ref="BD19">IF(BD$2=1,Assumptions!$H20/12,(SUMIF($D$2:$EE$2,BD$2-1,$D19:$EE19)/12)*(1+XLOOKUP(BD$2,Assumptions!$C$95:$M$95,Assumptions!$C$97:$M$97)))</f>
        <v>1925.071207</v>
      </c>
      <c r="BE19" s="50">
        <f t="array" ref="BE19">IF(BE$2=1,Assumptions!$H20/12,(SUMIF($D$2:$EE$2,BE$2-1,$D19:$EE19)/12)*(1+XLOOKUP(BE$2,Assumptions!$C$95:$M$95,Assumptions!$C$97:$M$97)))</f>
        <v>1925.071207</v>
      </c>
      <c r="BF19" s="50">
        <f t="array" ref="BF19">IF(BF$2=1,Assumptions!$H20/12,(SUMIF($D$2:$EE$2,BF$2-1,$D19:$EE19)/12)*(1+XLOOKUP(BF$2,Assumptions!$C$95:$M$95,Assumptions!$C$97:$M$97)))</f>
        <v>1925.071207</v>
      </c>
      <c r="BG19" s="50">
        <f t="array" ref="BG19">IF(BG$2=1,Assumptions!$H20/12,(SUMIF($D$2:$EE$2,BG$2-1,$D19:$EE19)/12)*(1+XLOOKUP(BG$2,Assumptions!$C$95:$M$95,Assumptions!$C$97:$M$97)))</f>
        <v>1925.071207</v>
      </c>
      <c r="BH19" s="50">
        <f t="array" ref="BH19">IF(BH$2=1,Assumptions!$H20/12,(SUMIF($D$2:$EE$2,BH$2-1,$D19:$EE19)/12)*(1+XLOOKUP(BH$2,Assumptions!$C$95:$M$95,Assumptions!$C$97:$M$97)))</f>
        <v>1925.071207</v>
      </c>
      <c r="BI19" s="50">
        <f t="array" ref="BI19">IF(BI$2=1,Assumptions!$H20/12,(SUMIF($D$2:$EE$2,BI$2-1,$D19:$EE19)/12)*(1+XLOOKUP(BI$2,Assumptions!$C$95:$M$95,Assumptions!$C$97:$M$97)))</f>
        <v>1925.071207</v>
      </c>
      <c r="BJ19" s="50">
        <f t="array" ref="BJ19">IF(BJ$2=1,Assumptions!$H20/12,(SUMIF($D$2:$EE$2,BJ$2-1,$D19:$EE19)/12)*(1+XLOOKUP(BJ$2,Assumptions!$C$95:$M$95,Assumptions!$C$97:$M$97)))</f>
        <v>1925.071207</v>
      </c>
      <c r="BK19" s="50">
        <f t="array" ref="BK19">IF(BK$2=1,Assumptions!$H20/12,(SUMIF($D$2:$EE$2,BK$2-1,$D19:$EE19)/12)*(1+XLOOKUP(BK$2,Assumptions!$C$95:$M$95,Assumptions!$C$97:$M$97)))</f>
        <v>1925.071207</v>
      </c>
      <c r="BL19" s="50">
        <f t="array" ref="BL19">IF(BL$2=1,Assumptions!$H20/12,(SUMIF($D$2:$EE$2,BL$2-1,$D19:$EE19)/12)*(1+XLOOKUP(BL$2,Assumptions!$C$95:$M$95,Assumptions!$C$97:$M$97)))</f>
        <v>1982.823343</v>
      </c>
      <c r="BM19" s="50">
        <f t="array" ref="BM19">IF(BM$2=1,Assumptions!$H20/12,(SUMIF($D$2:$EE$2,BM$2-1,$D19:$EE19)/12)*(1+XLOOKUP(BM$2,Assumptions!$C$95:$M$95,Assumptions!$C$97:$M$97)))</f>
        <v>1982.823343</v>
      </c>
      <c r="BN19" s="50">
        <f t="array" ref="BN19">IF(BN$2=1,Assumptions!$H20/12,(SUMIF($D$2:$EE$2,BN$2-1,$D19:$EE19)/12)*(1+XLOOKUP(BN$2,Assumptions!$C$95:$M$95,Assumptions!$C$97:$M$97)))</f>
        <v>1982.823343</v>
      </c>
      <c r="BO19" s="50">
        <f t="array" ref="BO19">IF(BO$2=1,Assumptions!$H20/12,(SUMIF($D$2:$EE$2,BO$2-1,$D19:$EE19)/12)*(1+XLOOKUP(BO$2,Assumptions!$C$95:$M$95,Assumptions!$C$97:$M$97)))</f>
        <v>1982.823343</v>
      </c>
      <c r="BP19" s="50">
        <f t="array" ref="BP19">IF(BP$2=1,Assumptions!$H20/12,(SUMIF($D$2:$EE$2,BP$2-1,$D19:$EE19)/12)*(1+XLOOKUP(BP$2,Assumptions!$C$95:$M$95,Assumptions!$C$97:$M$97)))</f>
        <v>1982.823343</v>
      </c>
      <c r="BQ19" s="50">
        <f t="array" ref="BQ19">IF(BQ$2=1,Assumptions!$H20/12,(SUMIF($D$2:$EE$2,BQ$2-1,$D19:$EE19)/12)*(1+XLOOKUP(BQ$2,Assumptions!$C$95:$M$95,Assumptions!$C$97:$M$97)))</f>
        <v>1982.823343</v>
      </c>
      <c r="BR19" s="50">
        <f t="array" ref="BR19">IF(BR$2=1,Assumptions!$H20/12,(SUMIF($D$2:$EE$2,BR$2-1,$D19:$EE19)/12)*(1+XLOOKUP(BR$2,Assumptions!$C$95:$M$95,Assumptions!$C$97:$M$97)))</f>
        <v>1982.823343</v>
      </c>
      <c r="BS19" s="50">
        <f t="array" ref="BS19">IF(BS$2=1,Assumptions!$H20/12,(SUMIF($D$2:$EE$2,BS$2-1,$D19:$EE19)/12)*(1+XLOOKUP(BS$2,Assumptions!$C$95:$M$95,Assumptions!$C$97:$M$97)))</f>
        <v>1982.823343</v>
      </c>
      <c r="BT19" s="50">
        <f t="array" ref="BT19">IF(BT$2=1,Assumptions!$H20/12,(SUMIF($D$2:$EE$2,BT$2-1,$D19:$EE19)/12)*(1+XLOOKUP(BT$2,Assumptions!$C$95:$M$95,Assumptions!$C$97:$M$97)))</f>
        <v>1982.823343</v>
      </c>
      <c r="BU19" s="50">
        <f t="array" ref="BU19">IF(BU$2=1,Assumptions!$H20/12,(SUMIF($D$2:$EE$2,BU$2-1,$D19:$EE19)/12)*(1+XLOOKUP(BU$2,Assumptions!$C$95:$M$95,Assumptions!$C$97:$M$97)))</f>
        <v>1982.823343</v>
      </c>
      <c r="BV19" s="50">
        <f t="array" ref="BV19">IF(BV$2=1,Assumptions!$H20/12,(SUMIF($D$2:$EE$2,BV$2-1,$D19:$EE19)/12)*(1+XLOOKUP(BV$2,Assumptions!$C$95:$M$95,Assumptions!$C$97:$M$97)))</f>
        <v>1982.823343</v>
      </c>
      <c r="BW19" s="50">
        <f t="array" ref="BW19">IF(BW$2=1,Assumptions!$H20/12,(SUMIF($D$2:$EE$2,BW$2-1,$D19:$EE19)/12)*(1+XLOOKUP(BW$2,Assumptions!$C$95:$M$95,Assumptions!$C$97:$M$97)))</f>
        <v>1982.823343</v>
      </c>
      <c r="BX19" s="50">
        <f t="array" ref="BX19">IF(BX$2=1,Assumptions!$H20/12,(SUMIF($D$2:$EE$2,BX$2-1,$D19:$EE19)/12)*(1+XLOOKUP(BX$2,Assumptions!$C$95:$M$95,Assumptions!$C$97:$M$97)))</f>
        <v>2042.308043</v>
      </c>
      <c r="BY19" s="50">
        <f t="array" ref="BY19">IF(BY$2=1,Assumptions!$H20/12,(SUMIF($D$2:$EE$2,BY$2-1,$D19:$EE19)/12)*(1+XLOOKUP(BY$2,Assumptions!$C$95:$M$95,Assumptions!$C$97:$M$97)))</f>
        <v>2042.308043</v>
      </c>
      <c r="BZ19" s="50">
        <f t="array" ref="BZ19">IF(BZ$2=1,Assumptions!$H20/12,(SUMIF($D$2:$EE$2,BZ$2-1,$D19:$EE19)/12)*(1+XLOOKUP(BZ$2,Assumptions!$C$95:$M$95,Assumptions!$C$97:$M$97)))</f>
        <v>2042.308043</v>
      </c>
      <c r="CA19" s="50">
        <f t="array" ref="CA19">IF(CA$2=1,Assumptions!$H20/12,(SUMIF($D$2:$EE$2,CA$2-1,$D19:$EE19)/12)*(1+XLOOKUP(CA$2,Assumptions!$C$95:$M$95,Assumptions!$C$97:$M$97)))</f>
        <v>2042.308043</v>
      </c>
      <c r="CB19" s="50">
        <f t="array" ref="CB19">IF(CB$2=1,Assumptions!$H20/12,(SUMIF($D$2:$EE$2,CB$2-1,$D19:$EE19)/12)*(1+XLOOKUP(CB$2,Assumptions!$C$95:$M$95,Assumptions!$C$97:$M$97)))</f>
        <v>2042.308043</v>
      </c>
      <c r="CC19" s="50">
        <f t="array" ref="CC19">IF(CC$2=1,Assumptions!$H20/12,(SUMIF($D$2:$EE$2,CC$2-1,$D19:$EE19)/12)*(1+XLOOKUP(CC$2,Assumptions!$C$95:$M$95,Assumptions!$C$97:$M$97)))</f>
        <v>2042.308043</v>
      </c>
      <c r="CD19" s="50">
        <f t="array" ref="CD19">IF(CD$2=1,Assumptions!$H20/12,(SUMIF($D$2:$EE$2,CD$2-1,$D19:$EE19)/12)*(1+XLOOKUP(CD$2,Assumptions!$C$95:$M$95,Assumptions!$C$97:$M$97)))</f>
        <v>2042.308043</v>
      </c>
      <c r="CE19" s="50">
        <f t="array" ref="CE19">IF(CE$2=1,Assumptions!$H20/12,(SUMIF($D$2:$EE$2,CE$2-1,$D19:$EE19)/12)*(1+XLOOKUP(CE$2,Assumptions!$C$95:$M$95,Assumptions!$C$97:$M$97)))</f>
        <v>2042.308043</v>
      </c>
      <c r="CF19" s="50">
        <f t="array" ref="CF19">IF(CF$2=1,Assumptions!$H20/12,(SUMIF($D$2:$EE$2,CF$2-1,$D19:$EE19)/12)*(1+XLOOKUP(CF$2,Assumptions!$C$95:$M$95,Assumptions!$C$97:$M$97)))</f>
        <v>2042.308043</v>
      </c>
      <c r="CG19" s="50">
        <f t="array" ref="CG19">IF(CG$2=1,Assumptions!$H20/12,(SUMIF($D$2:$EE$2,CG$2-1,$D19:$EE19)/12)*(1+XLOOKUP(CG$2,Assumptions!$C$95:$M$95,Assumptions!$C$97:$M$97)))</f>
        <v>2042.308043</v>
      </c>
      <c r="CH19" s="50">
        <f t="array" ref="CH19">IF(CH$2=1,Assumptions!$H20/12,(SUMIF($D$2:$EE$2,CH$2-1,$D19:$EE19)/12)*(1+XLOOKUP(CH$2,Assumptions!$C$95:$M$95,Assumptions!$C$97:$M$97)))</f>
        <v>2042.308043</v>
      </c>
      <c r="CI19" s="50">
        <f t="array" ref="CI19">IF(CI$2=1,Assumptions!$H20/12,(SUMIF($D$2:$EE$2,CI$2-1,$D19:$EE19)/12)*(1+XLOOKUP(CI$2,Assumptions!$C$95:$M$95,Assumptions!$C$97:$M$97)))</f>
        <v>2042.308043</v>
      </c>
      <c r="CJ19" s="50">
        <f t="array" ref="CJ19">IF(CJ$2=1,Assumptions!$H20/12,(SUMIF($D$2:$EE$2,CJ$2-1,$D19:$EE19)/12)*(1+XLOOKUP(CJ$2,Assumptions!$C$95:$M$95,Assumptions!$C$97:$M$97)))</f>
        <v>2103.577284</v>
      </c>
      <c r="CK19" s="50">
        <f t="array" ref="CK19">IF(CK$2=1,Assumptions!$H20/12,(SUMIF($D$2:$EE$2,CK$2-1,$D19:$EE19)/12)*(1+XLOOKUP(CK$2,Assumptions!$C$95:$M$95,Assumptions!$C$97:$M$97)))</f>
        <v>2103.577284</v>
      </c>
      <c r="CL19" s="50">
        <f t="array" ref="CL19">IF(CL$2=1,Assumptions!$H20/12,(SUMIF($D$2:$EE$2,CL$2-1,$D19:$EE19)/12)*(1+XLOOKUP(CL$2,Assumptions!$C$95:$M$95,Assumptions!$C$97:$M$97)))</f>
        <v>2103.577284</v>
      </c>
      <c r="CM19" s="50">
        <f t="array" ref="CM19">IF(CM$2=1,Assumptions!$H20/12,(SUMIF($D$2:$EE$2,CM$2-1,$D19:$EE19)/12)*(1+XLOOKUP(CM$2,Assumptions!$C$95:$M$95,Assumptions!$C$97:$M$97)))</f>
        <v>2103.577284</v>
      </c>
      <c r="CN19" s="50">
        <f t="array" ref="CN19">IF(CN$2=1,Assumptions!$H20/12,(SUMIF($D$2:$EE$2,CN$2-1,$D19:$EE19)/12)*(1+XLOOKUP(CN$2,Assumptions!$C$95:$M$95,Assumptions!$C$97:$M$97)))</f>
        <v>2103.577284</v>
      </c>
      <c r="CO19" s="50">
        <f t="array" ref="CO19">IF(CO$2=1,Assumptions!$H20/12,(SUMIF($D$2:$EE$2,CO$2-1,$D19:$EE19)/12)*(1+XLOOKUP(CO$2,Assumptions!$C$95:$M$95,Assumptions!$C$97:$M$97)))</f>
        <v>2103.577284</v>
      </c>
      <c r="CP19" s="50">
        <f t="array" ref="CP19">IF(CP$2=1,Assumptions!$H20/12,(SUMIF($D$2:$EE$2,CP$2-1,$D19:$EE19)/12)*(1+XLOOKUP(CP$2,Assumptions!$C$95:$M$95,Assumptions!$C$97:$M$97)))</f>
        <v>2103.577284</v>
      </c>
      <c r="CQ19" s="50">
        <f t="array" ref="CQ19">IF(CQ$2=1,Assumptions!$H20/12,(SUMIF($D$2:$EE$2,CQ$2-1,$D19:$EE19)/12)*(1+XLOOKUP(CQ$2,Assumptions!$C$95:$M$95,Assumptions!$C$97:$M$97)))</f>
        <v>2103.577284</v>
      </c>
      <c r="CR19" s="50">
        <f t="array" ref="CR19">IF(CR$2=1,Assumptions!$H20/12,(SUMIF($D$2:$EE$2,CR$2-1,$D19:$EE19)/12)*(1+XLOOKUP(CR$2,Assumptions!$C$95:$M$95,Assumptions!$C$97:$M$97)))</f>
        <v>2103.577284</v>
      </c>
      <c r="CS19" s="50">
        <f t="array" ref="CS19">IF(CS$2=1,Assumptions!$H20/12,(SUMIF($D$2:$EE$2,CS$2-1,$D19:$EE19)/12)*(1+XLOOKUP(CS$2,Assumptions!$C$95:$M$95,Assumptions!$C$97:$M$97)))</f>
        <v>2103.577284</v>
      </c>
      <c r="CT19" s="50">
        <f t="array" ref="CT19">IF(CT$2=1,Assumptions!$H20/12,(SUMIF($D$2:$EE$2,CT$2-1,$D19:$EE19)/12)*(1+XLOOKUP(CT$2,Assumptions!$C$95:$M$95,Assumptions!$C$97:$M$97)))</f>
        <v>2103.577284</v>
      </c>
      <c r="CU19" s="50">
        <f t="array" ref="CU19">IF(CU$2=1,Assumptions!$H20/12,(SUMIF($D$2:$EE$2,CU$2-1,$D19:$EE19)/12)*(1+XLOOKUP(CU$2,Assumptions!$C$95:$M$95,Assumptions!$C$97:$M$97)))</f>
        <v>2103.577284</v>
      </c>
      <c r="CV19" s="50">
        <f t="array" ref="CV19">IF(CV$2=1,Assumptions!$H20/12,(SUMIF($D$2:$EE$2,CV$2-1,$D19:$EE19)/12)*(1+XLOOKUP(CV$2,Assumptions!$C$95:$M$95,Assumptions!$C$97:$M$97)))</f>
        <v>2166.684603</v>
      </c>
      <c r="CW19" s="50">
        <f t="array" ref="CW19">IF(CW$2=1,Assumptions!$H20/12,(SUMIF($D$2:$EE$2,CW$2-1,$D19:$EE19)/12)*(1+XLOOKUP(CW$2,Assumptions!$C$95:$M$95,Assumptions!$C$97:$M$97)))</f>
        <v>2166.684603</v>
      </c>
      <c r="CX19" s="50">
        <f t="array" ref="CX19">IF(CX$2=1,Assumptions!$H20/12,(SUMIF($D$2:$EE$2,CX$2-1,$D19:$EE19)/12)*(1+XLOOKUP(CX$2,Assumptions!$C$95:$M$95,Assumptions!$C$97:$M$97)))</f>
        <v>2166.684603</v>
      </c>
      <c r="CY19" s="50">
        <f t="array" ref="CY19">IF(CY$2=1,Assumptions!$H20/12,(SUMIF($D$2:$EE$2,CY$2-1,$D19:$EE19)/12)*(1+XLOOKUP(CY$2,Assumptions!$C$95:$M$95,Assumptions!$C$97:$M$97)))</f>
        <v>2166.684603</v>
      </c>
      <c r="CZ19" s="50">
        <f t="array" ref="CZ19">IF(CZ$2=1,Assumptions!$H20/12,(SUMIF($D$2:$EE$2,CZ$2-1,$D19:$EE19)/12)*(1+XLOOKUP(CZ$2,Assumptions!$C$95:$M$95,Assumptions!$C$97:$M$97)))</f>
        <v>2166.684603</v>
      </c>
      <c r="DA19" s="50">
        <f t="array" ref="DA19">IF(DA$2=1,Assumptions!$H20/12,(SUMIF($D$2:$EE$2,DA$2-1,$D19:$EE19)/12)*(1+XLOOKUP(DA$2,Assumptions!$C$95:$M$95,Assumptions!$C$97:$M$97)))</f>
        <v>2166.684603</v>
      </c>
      <c r="DB19" s="50">
        <f t="array" ref="DB19">IF(DB$2=1,Assumptions!$H20/12,(SUMIF($D$2:$EE$2,DB$2-1,$D19:$EE19)/12)*(1+XLOOKUP(DB$2,Assumptions!$C$95:$M$95,Assumptions!$C$97:$M$97)))</f>
        <v>2166.684603</v>
      </c>
      <c r="DC19" s="50">
        <f t="array" ref="DC19">IF(DC$2=1,Assumptions!$H20/12,(SUMIF($D$2:$EE$2,DC$2-1,$D19:$EE19)/12)*(1+XLOOKUP(DC$2,Assumptions!$C$95:$M$95,Assumptions!$C$97:$M$97)))</f>
        <v>2166.684603</v>
      </c>
      <c r="DD19" s="50">
        <f t="array" ref="DD19">IF(DD$2=1,Assumptions!$H20/12,(SUMIF($D$2:$EE$2,DD$2-1,$D19:$EE19)/12)*(1+XLOOKUP(DD$2,Assumptions!$C$95:$M$95,Assumptions!$C$97:$M$97)))</f>
        <v>2166.684603</v>
      </c>
      <c r="DE19" s="50">
        <f t="array" ref="DE19">IF(DE$2=1,Assumptions!$H20/12,(SUMIF($D$2:$EE$2,DE$2-1,$D19:$EE19)/12)*(1+XLOOKUP(DE$2,Assumptions!$C$95:$M$95,Assumptions!$C$97:$M$97)))</f>
        <v>2166.684603</v>
      </c>
      <c r="DF19" s="50">
        <f t="array" ref="DF19">IF(DF$2=1,Assumptions!$H20/12,(SUMIF($D$2:$EE$2,DF$2-1,$D19:$EE19)/12)*(1+XLOOKUP(DF$2,Assumptions!$C$95:$M$95,Assumptions!$C$97:$M$97)))</f>
        <v>2166.684603</v>
      </c>
      <c r="DG19" s="50">
        <f t="array" ref="DG19">IF(DG$2=1,Assumptions!$H20/12,(SUMIF($D$2:$EE$2,DG$2-1,$D19:$EE19)/12)*(1+XLOOKUP(DG$2,Assumptions!$C$95:$M$95,Assumptions!$C$97:$M$97)))</f>
        <v>2166.684603</v>
      </c>
      <c r="DH19" s="50">
        <f t="array" ref="DH19">IF(DH$2=1,Assumptions!$H20/12,(SUMIF($D$2:$EE$2,DH$2-1,$D19:$EE19)/12)*(1+XLOOKUP(DH$2,Assumptions!$C$95:$M$95,Assumptions!$C$97:$M$97)))</f>
        <v>2231.685141</v>
      </c>
      <c r="DI19" s="50">
        <f t="array" ref="DI19">IF(DI$2=1,Assumptions!$H20/12,(SUMIF($D$2:$EE$2,DI$2-1,$D19:$EE19)/12)*(1+XLOOKUP(DI$2,Assumptions!$C$95:$M$95,Assumptions!$C$97:$M$97)))</f>
        <v>2231.685141</v>
      </c>
      <c r="DJ19" s="50">
        <f t="array" ref="DJ19">IF(DJ$2=1,Assumptions!$H20/12,(SUMIF($D$2:$EE$2,DJ$2-1,$D19:$EE19)/12)*(1+XLOOKUP(DJ$2,Assumptions!$C$95:$M$95,Assumptions!$C$97:$M$97)))</f>
        <v>2231.685141</v>
      </c>
      <c r="DK19" s="50">
        <f t="array" ref="DK19">IF(DK$2=1,Assumptions!$H20/12,(SUMIF($D$2:$EE$2,DK$2-1,$D19:$EE19)/12)*(1+XLOOKUP(DK$2,Assumptions!$C$95:$M$95,Assumptions!$C$97:$M$97)))</f>
        <v>2231.685141</v>
      </c>
      <c r="DL19" s="50">
        <f t="array" ref="DL19">IF(DL$2=1,Assumptions!$H20/12,(SUMIF($D$2:$EE$2,DL$2-1,$D19:$EE19)/12)*(1+XLOOKUP(DL$2,Assumptions!$C$95:$M$95,Assumptions!$C$97:$M$97)))</f>
        <v>2231.685141</v>
      </c>
      <c r="DM19" s="50">
        <f t="array" ref="DM19">IF(DM$2=1,Assumptions!$H20/12,(SUMIF($D$2:$EE$2,DM$2-1,$D19:$EE19)/12)*(1+XLOOKUP(DM$2,Assumptions!$C$95:$M$95,Assumptions!$C$97:$M$97)))</f>
        <v>2231.685141</v>
      </c>
      <c r="DN19" s="50">
        <f t="array" ref="DN19">IF(DN$2=1,Assumptions!$H20/12,(SUMIF($D$2:$EE$2,DN$2-1,$D19:$EE19)/12)*(1+XLOOKUP(DN$2,Assumptions!$C$95:$M$95,Assumptions!$C$97:$M$97)))</f>
        <v>2231.685141</v>
      </c>
      <c r="DO19" s="50">
        <f t="array" ref="DO19">IF(DO$2=1,Assumptions!$H20/12,(SUMIF($D$2:$EE$2,DO$2-1,$D19:$EE19)/12)*(1+XLOOKUP(DO$2,Assumptions!$C$95:$M$95,Assumptions!$C$97:$M$97)))</f>
        <v>2231.685141</v>
      </c>
      <c r="DP19" s="50">
        <f t="array" ref="DP19">IF(DP$2=1,Assumptions!$H20/12,(SUMIF($D$2:$EE$2,DP$2-1,$D19:$EE19)/12)*(1+XLOOKUP(DP$2,Assumptions!$C$95:$M$95,Assumptions!$C$97:$M$97)))</f>
        <v>2231.685141</v>
      </c>
      <c r="DQ19" s="50">
        <f t="array" ref="DQ19">IF(DQ$2=1,Assumptions!$H20/12,(SUMIF($D$2:$EE$2,DQ$2-1,$D19:$EE19)/12)*(1+XLOOKUP(DQ$2,Assumptions!$C$95:$M$95,Assumptions!$C$97:$M$97)))</f>
        <v>2231.685141</v>
      </c>
      <c r="DR19" s="50">
        <f t="array" ref="DR19">IF(DR$2=1,Assumptions!$H20/12,(SUMIF($D$2:$EE$2,DR$2-1,$D19:$EE19)/12)*(1+XLOOKUP(DR$2,Assumptions!$C$95:$M$95,Assumptions!$C$97:$M$97)))</f>
        <v>2231.685141</v>
      </c>
      <c r="DS19" s="50">
        <f t="array" ref="DS19">IF(DS$2=1,Assumptions!$H20/12,(SUMIF($D$2:$EE$2,DS$2-1,$D19:$EE19)/12)*(1+XLOOKUP(DS$2,Assumptions!$C$95:$M$95,Assumptions!$C$97:$M$97)))</f>
        <v>2231.685141</v>
      </c>
      <c r="DT19" s="50">
        <f t="array" ref="DT19">IF(DT$2=1,Assumptions!$H20/12,(SUMIF($D$2:$EE$2,DT$2-1,$D19:$EE19)/12)*(1+XLOOKUP(DT$2,Assumptions!$C$95:$M$95,Assumptions!$C$97:$M$97)))</f>
        <v>2298.635695</v>
      </c>
      <c r="DU19" s="50">
        <f t="array" ref="DU19">IF(DU$2=1,Assumptions!$H20/12,(SUMIF($D$2:$EE$2,DU$2-1,$D19:$EE19)/12)*(1+XLOOKUP(DU$2,Assumptions!$C$95:$M$95,Assumptions!$C$97:$M$97)))</f>
        <v>2298.635695</v>
      </c>
      <c r="DV19" s="50">
        <f t="array" ref="DV19">IF(DV$2=1,Assumptions!$H20/12,(SUMIF($D$2:$EE$2,DV$2-1,$D19:$EE19)/12)*(1+XLOOKUP(DV$2,Assumptions!$C$95:$M$95,Assumptions!$C$97:$M$97)))</f>
        <v>2298.635695</v>
      </c>
      <c r="DW19" s="50">
        <f t="array" ref="DW19">IF(DW$2=1,Assumptions!$H20/12,(SUMIF($D$2:$EE$2,DW$2-1,$D19:$EE19)/12)*(1+XLOOKUP(DW$2,Assumptions!$C$95:$M$95,Assumptions!$C$97:$M$97)))</f>
        <v>2298.635695</v>
      </c>
      <c r="DX19" s="50">
        <f t="array" ref="DX19">IF(DX$2=1,Assumptions!$H20/12,(SUMIF($D$2:$EE$2,DX$2-1,$D19:$EE19)/12)*(1+XLOOKUP(DX$2,Assumptions!$C$95:$M$95,Assumptions!$C$97:$M$97)))</f>
        <v>2298.635695</v>
      </c>
      <c r="DY19" s="50">
        <f t="array" ref="DY19">IF(DY$2=1,Assumptions!$H20/12,(SUMIF($D$2:$EE$2,DY$2-1,$D19:$EE19)/12)*(1+XLOOKUP(DY$2,Assumptions!$C$95:$M$95,Assumptions!$C$97:$M$97)))</f>
        <v>2298.635695</v>
      </c>
      <c r="DZ19" s="50">
        <f t="array" ref="DZ19">IF(DZ$2=1,Assumptions!$H20/12,(SUMIF($D$2:$EE$2,DZ$2-1,$D19:$EE19)/12)*(1+XLOOKUP(DZ$2,Assumptions!$C$95:$M$95,Assumptions!$C$97:$M$97)))</f>
        <v>2298.635695</v>
      </c>
      <c r="EA19" s="50">
        <f t="array" ref="EA19">IF(EA$2=1,Assumptions!$H20/12,(SUMIF($D$2:$EE$2,EA$2-1,$D19:$EE19)/12)*(1+XLOOKUP(EA$2,Assumptions!$C$95:$M$95,Assumptions!$C$97:$M$97)))</f>
        <v>2298.635695</v>
      </c>
      <c r="EB19" s="50">
        <f t="array" ref="EB19">IF(EB$2=1,Assumptions!$H20/12,(SUMIF($D$2:$EE$2,EB$2-1,$D19:$EE19)/12)*(1+XLOOKUP(EB$2,Assumptions!$C$95:$M$95,Assumptions!$C$97:$M$97)))</f>
        <v>2298.635695</v>
      </c>
      <c r="EC19" s="50">
        <f t="array" ref="EC19">IF(EC$2=1,Assumptions!$H20/12,(SUMIF($D$2:$EE$2,EC$2-1,$D19:$EE19)/12)*(1+XLOOKUP(EC$2,Assumptions!$C$95:$M$95,Assumptions!$C$97:$M$97)))</f>
        <v>2298.635695</v>
      </c>
      <c r="ED19" s="50">
        <f t="array" ref="ED19">IF(ED$2=1,Assumptions!$H20/12,(SUMIF($D$2:$EE$2,ED$2-1,$D19:$EE19)/12)*(1+XLOOKUP(ED$2,Assumptions!$C$95:$M$95,Assumptions!$C$97:$M$97)))</f>
        <v>2298.635695</v>
      </c>
      <c r="EE19" s="50">
        <f t="array" ref="EE19">IF(EE$2=1,Assumptions!$H20/12,(SUMIF($D$2:$EE$2,EE$2-1,$D19:$EE19)/12)*(1+XLOOKUP(EE$2,Assumptions!$C$95:$M$95,Assumptions!$C$97:$M$97)))</f>
        <v>2298.635695</v>
      </c>
    </row>
    <row r="20" ht="15.75" customHeight="1">
      <c r="A20" s="1"/>
      <c r="B20" s="1"/>
      <c r="C20" s="1" t="str">
        <f>Assumptions!B21</f>
        <v>Utility Reimburshment (Electricity, Water, Gas, Cable &amp; Internet)</v>
      </c>
      <c r="D20" s="50">
        <f>-D$27*(1+Assumptions!$E$22)*IF(D2&lt;Assumptions!$F$22,0,1)</f>
        <v>2094.691516</v>
      </c>
      <c r="E20" s="50">
        <f>-E$27*(1+Assumptions!$E$22)*IF(E2&lt;Assumptions!$F$22,0,1)</f>
        <v>2094.691516</v>
      </c>
      <c r="F20" s="50">
        <f>-F$27*(1+Assumptions!$E$22)*IF(F2&lt;Assumptions!$F$22,0,1)</f>
        <v>2094.691516</v>
      </c>
      <c r="G20" s="50">
        <f>-G$27*(1+Assumptions!$E$22)*IF(G2&lt;Assumptions!$F$22,0,1)</f>
        <v>2094.691516</v>
      </c>
      <c r="H20" s="50">
        <f>-H$27*(1+Assumptions!$E$22)*IF(H2&lt;Assumptions!$F$22,0,1)</f>
        <v>2094.691516</v>
      </c>
      <c r="I20" s="50">
        <f>-I$27*(1+Assumptions!$E$22)*IF(I2&lt;Assumptions!$F$22,0,1)</f>
        <v>2094.691516</v>
      </c>
      <c r="J20" s="50">
        <f>-J$27*(1+Assumptions!$E$22)*IF(J2&lt;Assumptions!$F$22,0,1)</f>
        <v>2094.691516</v>
      </c>
      <c r="K20" s="50">
        <f>-K$27*(1+Assumptions!$E$22)*IF(K2&lt;Assumptions!$F$22,0,1)</f>
        <v>2094.691516</v>
      </c>
      <c r="L20" s="50">
        <f>-L$27*(1+Assumptions!$E$22)*IF(L2&lt;Assumptions!$F$22,0,1)</f>
        <v>2094.691516</v>
      </c>
      <c r="M20" s="50">
        <f>-M$27*(1+Assumptions!$E$22)*IF(M2&lt;Assumptions!$F$22,0,1)</f>
        <v>2094.691516</v>
      </c>
      <c r="N20" s="50">
        <f>-N$27*(1+Assumptions!$E$22)*IF(N2&lt;Assumptions!$F$22,0,1)</f>
        <v>2094.691516</v>
      </c>
      <c r="O20" s="50">
        <f>-O$27*(1+Assumptions!$E$22)*IF(O2&lt;Assumptions!$F$22,0,1)</f>
        <v>2094.691516</v>
      </c>
      <c r="P20" s="50">
        <f>-P$27*(1+Assumptions!$E$22)*IF(P2&lt;Assumptions!$F$22,0,1)</f>
        <v>2157.532261</v>
      </c>
      <c r="Q20" s="50">
        <f>-Q$27*(1+Assumptions!$E$22)*IF(Q2&lt;Assumptions!$F$22,0,1)</f>
        <v>2157.532261</v>
      </c>
      <c r="R20" s="50">
        <f>-R$27*(1+Assumptions!$E$22)*IF(R2&lt;Assumptions!$F$22,0,1)</f>
        <v>2157.532261</v>
      </c>
      <c r="S20" s="50">
        <f>-S$27*(1+Assumptions!$E$22)*IF(S2&lt;Assumptions!$F$22,0,1)</f>
        <v>2157.532261</v>
      </c>
      <c r="T20" s="50">
        <f>-T$27*(1+Assumptions!$E$22)*IF(T2&lt;Assumptions!$F$22,0,1)</f>
        <v>2157.532261</v>
      </c>
      <c r="U20" s="50">
        <f>-U$27*(1+Assumptions!$E$22)*IF(U2&lt;Assumptions!$F$22,0,1)</f>
        <v>2157.532261</v>
      </c>
      <c r="V20" s="50">
        <f>-V$27*(1+Assumptions!$E$22)*IF(V2&lt;Assumptions!$F$22,0,1)</f>
        <v>2157.532261</v>
      </c>
      <c r="W20" s="50">
        <f>-W$27*(1+Assumptions!$E$22)*IF(W2&lt;Assumptions!$F$22,0,1)</f>
        <v>2157.532261</v>
      </c>
      <c r="X20" s="50">
        <f>-X$27*(1+Assumptions!$E$22)*IF(X2&lt;Assumptions!$F$22,0,1)</f>
        <v>2157.532261</v>
      </c>
      <c r="Y20" s="50">
        <f>-Y$27*(1+Assumptions!$E$22)*IF(Y2&lt;Assumptions!$F$22,0,1)</f>
        <v>2157.532261</v>
      </c>
      <c r="Z20" s="50">
        <f>-Z$27*(1+Assumptions!$E$22)*IF(Z2&lt;Assumptions!$F$22,0,1)</f>
        <v>2157.532261</v>
      </c>
      <c r="AA20" s="50">
        <f>-AA$27*(1+Assumptions!$E$22)*IF(AA2&lt;Assumptions!$F$22,0,1)</f>
        <v>2157.532261</v>
      </c>
      <c r="AB20" s="50">
        <f>-AB$27*(1+Assumptions!$E$22)*IF(AB2&lt;Assumptions!$F$22,0,1)</f>
        <v>2222.258229</v>
      </c>
      <c r="AC20" s="50">
        <f>-AC$27*(1+Assumptions!$E$22)*IF(AC2&lt;Assumptions!$F$22,0,1)</f>
        <v>2222.258229</v>
      </c>
      <c r="AD20" s="50">
        <f>-AD$27*(1+Assumptions!$E$22)*IF(AD2&lt;Assumptions!$F$22,0,1)</f>
        <v>2222.258229</v>
      </c>
      <c r="AE20" s="50">
        <f>-AE$27*(1+Assumptions!$E$22)*IF(AE2&lt;Assumptions!$F$22,0,1)</f>
        <v>2222.258229</v>
      </c>
      <c r="AF20" s="50">
        <f>-AF$27*(1+Assumptions!$E$22)*IF(AF2&lt;Assumptions!$F$22,0,1)</f>
        <v>2222.258229</v>
      </c>
      <c r="AG20" s="50">
        <f>-AG$27*(1+Assumptions!$E$22)*IF(AG2&lt;Assumptions!$F$22,0,1)</f>
        <v>2222.258229</v>
      </c>
      <c r="AH20" s="50">
        <f>-AH$27*(1+Assumptions!$E$22)*IF(AH2&lt;Assumptions!$F$22,0,1)</f>
        <v>2222.258229</v>
      </c>
      <c r="AI20" s="50">
        <f>-AI$27*(1+Assumptions!$E$22)*IF(AI2&lt;Assumptions!$F$22,0,1)</f>
        <v>2222.258229</v>
      </c>
      <c r="AJ20" s="50">
        <f>-AJ$27*(1+Assumptions!$E$22)*IF(AJ2&lt;Assumptions!$F$22,0,1)</f>
        <v>2222.258229</v>
      </c>
      <c r="AK20" s="50">
        <f>-AK$27*(1+Assumptions!$E$22)*IF(AK2&lt;Assumptions!$F$22,0,1)</f>
        <v>2222.258229</v>
      </c>
      <c r="AL20" s="50">
        <f>-AL$27*(1+Assumptions!$E$22)*IF(AL2&lt;Assumptions!$F$22,0,1)</f>
        <v>2222.258229</v>
      </c>
      <c r="AM20" s="50">
        <f>-AM$27*(1+Assumptions!$E$22)*IF(AM2&lt;Assumptions!$F$22,0,1)</f>
        <v>2222.258229</v>
      </c>
      <c r="AN20" s="50">
        <f>-AN$27*(1+Assumptions!$E$22)*IF(AN2&lt;Assumptions!$F$22,0,1)</f>
        <v>2288.925976</v>
      </c>
      <c r="AO20" s="50">
        <f>-AO$27*(1+Assumptions!$E$22)*IF(AO2&lt;Assumptions!$F$22,0,1)</f>
        <v>2288.925976</v>
      </c>
      <c r="AP20" s="50">
        <f>-AP$27*(1+Assumptions!$E$22)*IF(AP2&lt;Assumptions!$F$22,0,1)</f>
        <v>2288.925976</v>
      </c>
      <c r="AQ20" s="50">
        <f>-AQ$27*(1+Assumptions!$E$22)*IF(AQ2&lt;Assumptions!$F$22,0,1)</f>
        <v>2288.925976</v>
      </c>
      <c r="AR20" s="50">
        <f>-AR$27*(1+Assumptions!$E$22)*IF(AR2&lt;Assumptions!$F$22,0,1)</f>
        <v>2288.925976</v>
      </c>
      <c r="AS20" s="50">
        <f>-AS$27*(1+Assumptions!$E$22)*IF(AS2&lt;Assumptions!$F$22,0,1)</f>
        <v>2288.925976</v>
      </c>
      <c r="AT20" s="50">
        <f>-AT$27*(1+Assumptions!$E$22)*IF(AT2&lt;Assumptions!$F$22,0,1)</f>
        <v>2288.925976</v>
      </c>
      <c r="AU20" s="50">
        <f>-AU$27*(1+Assumptions!$E$22)*IF(AU2&lt;Assumptions!$F$22,0,1)</f>
        <v>2288.925976</v>
      </c>
      <c r="AV20" s="50">
        <f>-AV$27*(1+Assumptions!$E$22)*IF(AV2&lt;Assumptions!$F$22,0,1)</f>
        <v>2288.925976</v>
      </c>
      <c r="AW20" s="50">
        <f>-AW$27*(1+Assumptions!$E$22)*IF(AW2&lt;Assumptions!$F$22,0,1)</f>
        <v>2288.925976</v>
      </c>
      <c r="AX20" s="50">
        <f>-AX$27*(1+Assumptions!$E$22)*IF(AX2&lt;Assumptions!$F$22,0,1)</f>
        <v>2288.925976</v>
      </c>
      <c r="AY20" s="50">
        <f>-AY$27*(1+Assumptions!$E$22)*IF(AY2&lt;Assumptions!$F$22,0,1)</f>
        <v>2288.925976</v>
      </c>
      <c r="AZ20" s="50">
        <f>-AZ$27*(1+Assumptions!$E$22)*IF(AZ2&lt;Assumptions!$F$22,0,1)</f>
        <v>2357.593755</v>
      </c>
      <c r="BA20" s="50">
        <f>-BA$27*(1+Assumptions!$E$22)*IF(BA2&lt;Assumptions!$F$22,0,1)</f>
        <v>2357.593755</v>
      </c>
      <c r="BB20" s="50">
        <f>-BB$27*(1+Assumptions!$E$22)*IF(BB2&lt;Assumptions!$F$22,0,1)</f>
        <v>2357.593755</v>
      </c>
      <c r="BC20" s="50">
        <f>-BC$27*(1+Assumptions!$E$22)*IF(BC2&lt;Assumptions!$F$22,0,1)</f>
        <v>2357.593755</v>
      </c>
      <c r="BD20" s="50">
        <f>-BD$27*(1+Assumptions!$E$22)*IF(BD2&lt;Assumptions!$F$22,0,1)</f>
        <v>2357.593755</v>
      </c>
      <c r="BE20" s="50">
        <f>-BE$27*(1+Assumptions!$E$22)*IF(BE2&lt;Assumptions!$F$22,0,1)</f>
        <v>2357.593755</v>
      </c>
      <c r="BF20" s="50">
        <f>-BF$27*(1+Assumptions!$E$22)*IF(BF2&lt;Assumptions!$F$22,0,1)</f>
        <v>2357.593755</v>
      </c>
      <c r="BG20" s="50">
        <f>-BG$27*(1+Assumptions!$E$22)*IF(BG2&lt;Assumptions!$F$22,0,1)</f>
        <v>2357.593755</v>
      </c>
      <c r="BH20" s="50">
        <f>-BH$27*(1+Assumptions!$E$22)*IF(BH2&lt;Assumptions!$F$22,0,1)</f>
        <v>2357.593755</v>
      </c>
      <c r="BI20" s="50">
        <f>-BI$27*(1+Assumptions!$E$22)*IF(BI2&lt;Assumptions!$F$22,0,1)</f>
        <v>2357.593755</v>
      </c>
      <c r="BJ20" s="50">
        <f>-BJ$27*(1+Assumptions!$E$22)*IF(BJ2&lt;Assumptions!$F$22,0,1)</f>
        <v>2357.593755</v>
      </c>
      <c r="BK20" s="50">
        <f>-BK$27*(1+Assumptions!$E$22)*IF(BK2&lt;Assumptions!$F$22,0,1)</f>
        <v>2357.593755</v>
      </c>
      <c r="BL20" s="50">
        <f>-BL$27*(1+Assumptions!$E$22)*IF(BL2&lt;Assumptions!$F$22,0,1)</f>
        <v>2428.321568</v>
      </c>
      <c r="BM20" s="50">
        <f>-BM$27*(1+Assumptions!$E$22)*IF(BM2&lt;Assumptions!$F$22,0,1)</f>
        <v>2428.321568</v>
      </c>
      <c r="BN20" s="50">
        <f>-BN$27*(1+Assumptions!$E$22)*IF(BN2&lt;Assumptions!$F$22,0,1)</f>
        <v>2428.321568</v>
      </c>
      <c r="BO20" s="50">
        <f>-BO$27*(1+Assumptions!$E$22)*IF(BO2&lt;Assumptions!$F$22,0,1)</f>
        <v>2428.321568</v>
      </c>
      <c r="BP20" s="50">
        <f>-BP$27*(1+Assumptions!$E$22)*IF(BP2&lt;Assumptions!$F$22,0,1)</f>
        <v>2428.321568</v>
      </c>
      <c r="BQ20" s="50">
        <f>-BQ$27*(1+Assumptions!$E$22)*IF(BQ2&lt;Assumptions!$F$22,0,1)</f>
        <v>2428.321568</v>
      </c>
      <c r="BR20" s="50">
        <f>-BR$27*(1+Assumptions!$E$22)*IF(BR2&lt;Assumptions!$F$22,0,1)</f>
        <v>2428.321568</v>
      </c>
      <c r="BS20" s="50">
        <f>-BS$27*(1+Assumptions!$E$22)*IF(BS2&lt;Assumptions!$F$22,0,1)</f>
        <v>2428.321568</v>
      </c>
      <c r="BT20" s="50">
        <f>-BT$27*(1+Assumptions!$E$22)*IF(BT2&lt;Assumptions!$F$22,0,1)</f>
        <v>2428.321568</v>
      </c>
      <c r="BU20" s="50">
        <f>-BU$27*(1+Assumptions!$E$22)*IF(BU2&lt;Assumptions!$F$22,0,1)</f>
        <v>2428.321568</v>
      </c>
      <c r="BV20" s="50">
        <f>-BV$27*(1+Assumptions!$E$22)*IF(BV2&lt;Assumptions!$F$22,0,1)</f>
        <v>2428.321568</v>
      </c>
      <c r="BW20" s="50">
        <f>-BW$27*(1+Assumptions!$E$22)*IF(BW2&lt;Assumptions!$F$22,0,1)</f>
        <v>2428.321568</v>
      </c>
      <c r="BX20" s="50">
        <f>-BX$27*(1+Assumptions!$E$22)*IF(BX2&lt;Assumptions!$F$22,0,1)</f>
        <v>2501.171215</v>
      </c>
      <c r="BY20" s="50">
        <f>-BY$27*(1+Assumptions!$E$22)*IF(BY2&lt;Assumptions!$F$22,0,1)</f>
        <v>2501.171215</v>
      </c>
      <c r="BZ20" s="50">
        <f>-BZ$27*(1+Assumptions!$E$22)*IF(BZ2&lt;Assumptions!$F$22,0,1)</f>
        <v>2501.171215</v>
      </c>
      <c r="CA20" s="50">
        <f>-CA$27*(1+Assumptions!$E$22)*IF(CA2&lt;Assumptions!$F$22,0,1)</f>
        <v>2501.171215</v>
      </c>
      <c r="CB20" s="50">
        <f>-CB$27*(1+Assumptions!$E$22)*IF(CB2&lt;Assumptions!$F$22,0,1)</f>
        <v>2501.171215</v>
      </c>
      <c r="CC20" s="50">
        <f>-CC$27*(1+Assumptions!$E$22)*IF(CC2&lt;Assumptions!$F$22,0,1)</f>
        <v>2501.171215</v>
      </c>
      <c r="CD20" s="50">
        <f>-CD$27*(1+Assumptions!$E$22)*IF(CD2&lt;Assumptions!$F$22,0,1)</f>
        <v>2501.171215</v>
      </c>
      <c r="CE20" s="50">
        <f>-CE$27*(1+Assumptions!$E$22)*IF(CE2&lt;Assumptions!$F$22,0,1)</f>
        <v>2501.171215</v>
      </c>
      <c r="CF20" s="50">
        <f>-CF$27*(1+Assumptions!$E$22)*IF(CF2&lt;Assumptions!$F$22,0,1)</f>
        <v>2501.171215</v>
      </c>
      <c r="CG20" s="50">
        <f>-CG$27*(1+Assumptions!$E$22)*IF(CG2&lt;Assumptions!$F$22,0,1)</f>
        <v>2501.171215</v>
      </c>
      <c r="CH20" s="50">
        <f>-CH$27*(1+Assumptions!$E$22)*IF(CH2&lt;Assumptions!$F$22,0,1)</f>
        <v>2501.171215</v>
      </c>
      <c r="CI20" s="50">
        <f>-CI$27*(1+Assumptions!$E$22)*IF(CI2&lt;Assumptions!$F$22,0,1)</f>
        <v>2501.171215</v>
      </c>
      <c r="CJ20" s="50">
        <f>-CJ$27*(1+Assumptions!$E$22)*IF(CJ2&lt;Assumptions!$F$22,0,1)</f>
        <v>2576.206351</v>
      </c>
      <c r="CK20" s="50">
        <f>-CK$27*(1+Assumptions!$E$22)*IF(CK2&lt;Assumptions!$F$22,0,1)</f>
        <v>2576.206351</v>
      </c>
      <c r="CL20" s="50">
        <f>-CL$27*(1+Assumptions!$E$22)*IF(CL2&lt;Assumptions!$F$22,0,1)</f>
        <v>2576.206351</v>
      </c>
      <c r="CM20" s="50">
        <f>-CM$27*(1+Assumptions!$E$22)*IF(CM2&lt;Assumptions!$F$22,0,1)</f>
        <v>2576.206351</v>
      </c>
      <c r="CN20" s="50">
        <f>-CN$27*(1+Assumptions!$E$22)*IF(CN2&lt;Assumptions!$F$22,0,1)</f>
        <v>2576.206351</v>
      </c>
      <c r="CO20" s="50">
        <f>-CO$27*(1+Assumptions!$E$22)*IF(CO2&lt;Assumptions!$F$22,0,1)</f>
        <v>2576.206351</v>
      </c>
      <c r="CP20" s="50">
        <f>-CP$27*(1+Assumptions!$E$22)*IF(CP2&lt;Assumptions!$F$22,0,1)</f>
        <v>2576.206351</v>
      </c>
      <c r="CQ20" s="50">
        <f>-CQ$27*(1+Assumptions!$E$22)*IF(CQ2&lt;Assumptions!$F$22,0,1)</f>
        <v>2576.206351</v>
      </c>
      <c r="CR20" s="50">
        <f>-CR$27*(1+Assumptions!$E$22)*IF(CR2&lt;Assumptions!$F$22,0,1)</f>
        <v>2576.206351</v>
      </c>
      <c r="CS20" s="50">
        <f>-CS$27*(1+Assumptions!$E$22)*IF(CS2&lt;Assumptions!$F$22,0,1)</f>
        <v>2576.206351</v>
      </c>
      <c r="CT20" s="50">
        <f>-CT$27*(1+Assumptions!$E$22)*IF(CT2&lt;Assumptions!$F$22,0,1)</f>
        <v>2576.206351</v>
      </c>
      <c r="CU20" s="50">
        <f>-CU$27*(1+Assumptions!$E$22)*IF(CU2&lt;Assumptions!$F$22,0,1)</f>
        <v>2576.206351</v>
      </c>
      <c r="CV20" s="50">
        <f>-CV$27*(1+Assumptions!$E$22)*IF(CV2&lt;Assumptions!$F$22,0,1)</f>
        <v>2653.492542</v>
      </c>
      <c r="CW20" s="50">
        <f>-CW$27*(1+Assumptions!$E$22)*IF(CW2&lt;Assumptions!$F$22,0,1)</f>
        <v>2653.492542</v>
      </c>
      <c r="CX20" s="50">
        <f>-CX$27*(1+Assumptions!$E$22)*IF(CX2&lt;Assumptions!$F$22,0,1)</f>
        <v>2653.492542</v>
      </c>
      <c r="CY20" s="50">
        <f>-CY$27*(1+Assumptions!$E$22)*IF(CY2&lt;Assumptions!$F$22,0,1)</f>
        <v>2653.492542</v>
      </c>
      <c r="CZ20" s="50">
        <f>-CZ$27*(1+Assumptions!$E$22)*IF(CZ2&lt;Assumptions!$F$22,0,1)</f>
        <v>2653.492542</v>
      </c>
      <c r="DA20" s="50">
        <f>-DA$27*(1+Assumptions!$E$22)*IF(DA2&lt;Assumptions!$F$22,0,1)</f>
        <v>2653.492542</v>
      </c>
      <c r="DB20" s="50">
        <f>-DB$27*(1+Assumptions!$E$22)*IF(DB2&lt;Assumptions!$F$22,0,1)</f>
        <v>2653.492542</v>
      </c>
      <c r="DC20" s="50">
        <f>-DC$27*(1+Assumptions!$E$22)*IF(DC2&lt;Assumptions!$F$22,0,1)</f>
        <v>2653.492542</v>
      </c>
      <c r="DD20" s="50">
        <f>-DD$27*(1+Assumptions!$E$22)*IF(DD2&lt;Assumptions!$F$22,0,1)</f>
        <v>2653.492542</v>
      </c>
      <c r="DE20" s="50">
        <f>-DE$27*(1+Assumptions!$E$22)*IF(DE2&lt;Assumptions!$F$22,0,1)</f>
        <v>2653.492542</v>
      </c>
      <c r="DF20" s="50">
        <f>-DF$27*(1+Assumptions!$E$22)*IF(DF2&lt;Assumptions!$F$22,0,1)</f>
        <v>2653.492542</v>
      </c>
      <c r="DG20" s="50">
        <f>-DG$27*(1+Assumptions!$E$22)*IF(DG2&lt;Assumptions!$F$22,0,1)</f>
        <v>2653.492542</v>
      </c>
      <c r="DH20" s="50">
        <f>-DH$27*(1+Assumptions!$E$22)*IF(DH2&lt;Assumptions!$F$22,0,1)</f>
        <v>2733.097318</v>
      </c>
      <c r="DI20" s="50">
        <f>-DI$27*(1+Assumptions!$E$22)*IF(DI2&lt;Assumptions!$F$22,0,1)</f>
        <v>2733.097318</v>
      </c>
      <c r="DJ20" s="50">
        <f>-DJ$27*(1+Assumptions!$E$22)*IF(DJ2&lt;Assumptions!$F$22,0,1)</f>
        <v>2733.097318</v>
      </c>
      <c r="DK20" s="50">
        <f>-DK$27*(1+Assumptions!$E$22)*IF(DK2&lt;Assumptions!$F$22,0,1)</f>
        <v>2733.097318</v>
      </c>
      <c r="DL20" s="50">
        <f>-DL$27*(1+Assumptions!$E$22)*IF(DL2&lt;Assumptions!$F$22,0,1)</f>
        <v>2733.097318</v>
      </c>
      <c r="DM20" s="50">
        <f>-DM$27*(1+Assumptions!$E$22)*IF(DM2&lt;Assumptions!$F$22,0,1)</f>
        <v>2733.097318</v>
      </c>
      <c r="DN20" s="50">
        <f>-DN$27*(1+Assumptions!$E$22)*IF(DN2&lt;Assumptions!$F$22,0,1)</f>
        <v>2733.097318</v>
      </c>
      <c r="DO20" s="50">
        <f>-DO$27*(1+Assumptions!$E$22)*IF(DO2&lt;Assumptions!$F$22,0,1)</f>
        <v>2733.097318</v>
      </c>
      <c r="DP20" s="50">
        <f>-DP$27*(1+Assumptions!$E$22)*IF(DP2&lt;Assumptions!$F$22,0,1)</f>
        <v>2733.097318</v>
      </c>
      <c r="DQ20" s="50">
        <f>-DQ$27*(1+Assumptions!$E$22)*IF(DQ2&lt;Assumptions!$F$22,0,1)</f>
        <v>2733.097318</v>
      </c>
      <c r="DR20" s="50">
        <f>-DR$27*(1+Assumptions!$E$22)*IF(DR2&lt;Assumptions!$F$22,0,1)</f>
        <v>2733.097318</v>
      </c>
      <c r="DS20" s="50">
        <f>-DS$27*(1+Assumptions!$E$22)*IF(DS2&lt;Assumptions!$F$22,0,1)</f>
        <v>2733.097318</v>
      </c>
      <c r="DT20" s="50">
        <f>-DT$27*(1+Assumptions!$E$22)*IF(DT2&lt;Assumptions!$F$22,0,1)</f>
        <v>2815.090238</v>
      </c>
      <c r="DU20" s="50">
        <f>-DU$27*(1+Assumptions!$E$22)*IF(DU2&lt;Assumptions!$F$22,0,1)</f>
        <v>2815.090238</v>
      </c>
      <c r="DV20" s="50">
        <f>-DV$27*(1+Assumptions!$E$22)*IF(DV2&lt;Assumptions!$F$22,0,1)</f>
        <v>2815.090238</v>
      </c>
      <c r="DW20" s="50">
        <f>-DW$27*(1+Assumptions!$E$22)*IF(DW2&lt;Assumptions!$F$22,0,1)</f>
        <v>2815.090238</v>
      </c>
      <c r="DX20" s="50">
        <f>-DX$27*(1+Assumptions!$E$22)*IF(DX2&lt;Assumptions!$F$22,0,1)</f>
        <v>2815.090238</v>
      </c>
      <c r="DY20" s="50">
        <f>-DY$27*(1+Assumptions!$E$22)*IF(DY2&lt;Assumptions!$F$22,0,1)</f>
        <v>2815.090238</v>
      </c>
      <c r="DZ20" s="50">
        <f>-DZ$27*(1+Assumptions!$E$22)*IF(DZ2&lt;Assumptions!$F$22,0,1)</f>
        <v>2815.090238</v>
      </c>
      <c r="EA20" s="50">
        <f>-EA$27*(1+Assumptions!$E$22)*IF(EA2&lt;Assumptions!$F$22,0,1)</f>
        <v>2815.090238</v>
      </c>
      <c r="EB20" s="50">
        <f>-EB$27*(1+Assumptions!$E$22)*IF(EB2&lt;Assumptions!$F$22,0,1)</f>
        <v>2815.090238</v>
      </c>
      <c r="EC20" s="50">
        <f>-EC$27*(1+Assumptions!$E$22)*IF(EC2&lt;Assumptions!$F$22,0,1)</f>
        <v>2815.090238</v>
      </c>
      <c r="ED20" s="50">
        <f>-ED$27*(1+Assumptions!$E$22)*IF(ED2&lt;Assumptions!$F$22,0,1)</f>
        <v>2815.090238</v>
      </c>
      <c r="EE20" s="50">
        <f>-EE$27*(1+Assumptions!$E$22)*IF(EE2&lt;Assumptions!$F$22,0,1)</f>
        <v>2815.090238</v>
      </c>
    </row>
    <row r="21" ht="15.75" customHeight="1">
      <c r="A21" s="1"/>
      <c r="B21" s="43" t="s">
        <v>81</v>
      </c>
      <c r="C21" s="43"/>
      <c r="D21" s="213">
        <f t="shared" ref="D21:EE21" si="5">SUM(D18:D20)</f>
        <v>54755.79335</v>
      </c>
      <c r="E21" s="213">
        <f t="shared" si="5"/>
        <v>54755.79335</v>
      </c>
      <c r="F21" s="213">
        <f t="shared" si="5"/>
        <v>54755.79335</v>
      </c>
      <c r="G21" s="213">
        <f t="shared" si="5"/>
        <v>54755.79335</v>
      </c>
      <c r="H21" s="213">
        <f t="shared" si="5"/>
        <v>54755.79335</v>
      </c>
      <c r="I21" s="213">
        <f t="shared" si="5"/>
        <v>54755.79335</v>
      </c>
      <c r="J21" s="213">
        <f t="shared" si="5"/>
        <v>54755.79335</v>
      </c>
      <c r="K21" s="213">
        <f t="shared" si="5"/>
        <v>54755.79335</v>
      </c>
      <c r="L21" s="213">
        <f t="shared" si="5"/>
        <v>54755.79335</v>
      </c>
      <c r="M21" s="213">
        <f t="shared" si="5"/>
        <v>54755.79335</v>
      </c>
      <c r="N21" s="213">
        <f t="shared" si="5"/>
        <v>54755.79335</v>
      </c>
      <c r="O21" s="213">
        <f t="shared" si="5"/>
        <v>54755.79335</v>
      </c>
      <c r="P21" s="213">
        <f t="shared" si="5"/>
        <v>57565.40256</v>
      </c>
      <c r="Q21" s="213">
        <f t="shared" si="5"/>
        <v>57565.40256</v>
      </c>
      <c r="R21" s="213">
        <f t="shared" si="5"/>
        <v>57565.40256</v>
      </c>
      <c r="S21" s="213">
        <f t="shared" si="5"/>
        <v>57565.40256</v>
      </c>
      <c r="T21" s="213">
        <f t="shared" si="5"/>
        <v>57565.40256</v>
      </c>
      <c r="U21" s="213">
        <f t="shared" si="5"/>
        <v>57565.40256</v>
      </c>
      <c r="V21" s="213">
        <f t="shared" si="5"/>
        <v>57565.40256</v>
      </c>
      <c r="W21" s="213">
        <f t="shared" si="5"/>
        <v>57565.40256</v>
      </c>
      <c r="X21" s="213">
        <f t="shared" si="5"/>
        <v>57565.40256</v>
      </c>
      <c r="Y21" s="213">
        <f t="shared" si="5"/>
        <v>57565.40256</v>
      </c>
      <c r="Z21" s="213">
        <f t="shared" si="5"/>
        <v>57565.40256</v>
      </c>
      <c r="AA21" s="213">
        <f t="shared" si="5"/>
        <v>57565.40256</v>
      </c>
      <c r="AB21" s="213">
        <f t="shared" si="5"/>
        <v>59292.36464</v>
      </c>
      <c r="AC21" s="213">
        <f t="shared" si="5"/>
        <v>59292.36464</v>
      </c>
      <c r="AD21" s="213">
        <f t="shared" si="5"/>
        <v>59292.36464</v>
      </c>
      <c r="AE21" s="213">
        <f t="shared" si="5"/>
        <v>59292.36464</v>
      </c>
      <c r="AF21" s="213">
        <f t="shared" si="5"/>
        <v>59292.36464</v>
      </c>
      <c r="AG21" s="213">
        <f t="shared" si="5"/>
        <v>59292.36464</v>
      </c>
      <c r="AH21" s="213">
        <f t="shared" si="5"/>
        <v>59292.36464</v>
      </c>
      <c r="AI21" s="213">
        <f t="shared" si="5"/>
        <v>59292.36464</v>
      </c>
      <c r="AJ21" s="213">
        <f t="shared" si="5"/>
        <v>59292.36464</v>
      </c>
      <c r="AK21" s="213">
        <f t="shared" si="5"/>
        <v>59292.36464</v>
      </c>
      <c r="AL21" s="213">
        <f t="shared" si="5"/>
        <v>59292.36464</v>
      </c>
      <c r="AM21" s="213">
        <f t="shared" si="5"/>
        <v>59292.36464</v>
      </c>
      <c r="AN21" s="213">
        <f t="shared" si="5"/>
        <v>61071.13558</v>
      </c>
      <c r="AO21" s="213">
        <f t="shared" si="5"/>
        <v>61071.13558</v>
      </c>
      <c r="AP21" s="213">
        <f t="shared" si="5"/>
        <v>61071.13558</v>
      </c>
      <c r="AQ21" s="213">
        <f t="shared" si="5"/>
        <v>61071.13558</v>
      </c>
      <c r="AR21" s="213">
        <f t="shared" si="5"/>
        <v>61071.13558</v>
      </c>
      <c r="AS21" s="213">
        <f t="shared" si="5"/>
        <v>61071.13558</v>
      </c>
      <c r="AT21" s="213">
        <f t="shared" si="5"/>
        <v>61071.13558</v>
      </c>
      <c r="AU21" s="213">
        <f t="shared" si="5"/>
        <v>61071.13558</v>
      </c>
      <c r="AV21" s="213">
        <f t="shared" si="5"/>
        <v>61071.13558</v>
      </c>
      <c r="AW21" s="213">
        <f t="shared" si="5"/>
        <v>61071.13558</v>
      </c>
      <c r="AX21" s="213">
        <f t="shared" si="5"/>
        <v>61071.13558</v>
      </c>
      <c r="AY21" s="213">
        <f t="shared" si="5"/>
        <v>61071.13558</v>
      </c>
      <c r="AZ21" s="213">
        <f t="shared" si="5"/>
        <v>62903.26964</v>
      </c>
      <c r="BA21" s="213">
        <f t="shared" si="5"/>
        <v>62903.26964</v>
      </c>
      <c r="BB21" s="213">
        <f t="shared" si="5"/>
        <v>62903.26964</v>
      </c>
      <c r="BC21" s="213">
        <f t="shared" si="5"/>
        <v>62903.26964</v>
      </c>
      <c r="BD21" s="213">
        <f t="shared" si="5"/>
        <v>62903.26964</v>
      </c>
      <c r="BE21" s="213">
        <f t="shared" si="5"/>
        <v>62903.26964</v>
      </c>
      <c r="BF21" s="213">
        <f t="shared" si="5"/>
        <v>62903.26964</v>
      </c>
      <c r="BG21" s="213">
        <f t="shared" si="5"/>
        <v>62903.26964</v>
      </c>
      <c r="BH21" s="213">
        <f t="shared" si="5"/>
        <v>62903.26964</v>
      </c>
      <c r="BI21" s="213">
        <f t="shared" si="5"/>
        <v>62903.26964</v>
      </c>
      <c r="BJ21" s="213">
        <f t="shared" si="5"/>
        <v>62903.26964</v>
      </c>
      <c r="BK21" s="213">
        <f t="shared" si="5"/>
        <v>62903.26964</v>
      </c>
      <c r="BL21" s="213">
        <f t="shared" si="5"/>
        <v>64790.36773</v>
      </c>
      <c r="BM21" s="213">
        <f t="shared" si="5"/>
        <v>64790.36773</v>
      </c>
      <c r="BN21" s="213">
        <f t="shared" si="5"/>
        <v>64790.36773</v>
      </c>
      <c r="BO21" s="213">
        <f t="shared" si="5"/>
        <v>64790.36773</v>
      </c>
      <c r="BP21" s="213">
        <f t="shared" si="5"/>
        <v>64790.36773</v>
      </c>
      <c r="BQ21" s="213">
        <f t="shared" si="5"/>
        <v>64790.36773</v>
      </c>
      <c r="BR21" s="213">
        <f t="shared" si="5"/>
        <v>64790.36773</v>
      </c>
      <c r="BS21" s="213">
        <f t="shared" si="5"/>
        <v>64790.36773</v>
      </c>
      <c r="BT21" s="213">
        <f t="shared" si="5"/>
        <v>64790.36773</v>
      </c>
      <c r="BU21" s="213">
        <f t="shared" si="5"/>
        <v>64790.36773</v>
      </c>
      <c r="BV21" s="213">
        <f t="shared" si="5"/>
        <v>64790.36773</v>
      </c>
      <c r="BW21" s="213">
        <f t="shared" si="5"/>
        <v>64790.36773</v>
      </c>
      <c r="BX21" s="213">
        <f t="shared" si="5"/>
        <v>66734.07876</v>
      </c>
      <c r="BY21" s="213">
        <f t="shared" si="5"/>
        <v>66734.07876</v>
      </c>
      <c r="BZ21" s="213">
        <f t="shared" si="5"/>
        <v>66734.07876</v>
      </c>
      <c r="CA21" s="213">
        <f t="shared" si="5"/>
        <v>66734.07876</v>
      </c>
      <c r="CB21" s="213">
        <f t="shared" si="5"/>
        <v>66734.07876</v>
      </c>
      <c r="CC21" s="213">
        <f t="shared" si="5"/>
        <v>66734.07876</v>
      </c>
      <c r="CD21" s="213">
        <f t="shared" si="5"/>
        <v>66734.07876</v>
      </c>
      <c r="CE21" s="213">
        <f t="shared" si="5"/>
        <v>66734.07876</v>
      </c>
      <c r="CF21" s="213">
        <f t="shared" si="5"/>
        <v>66734.07876</v>
      </c>
      <c r="CG21" s="213">
        <f t="shared" si="5"/>
        <v>66734.07876</v>
      </c>
      <c r="CH21" s="213">
        <f t="shared" si="5"/>
        <v>66734.07876</v>
      </c>
      <c r="CI21" s="213">
        <f t="shared" si="5"/>
        <v>66734.07876</v>
      </c>
      <c r="CJ21" s="213">
        <f t="shared" si="5"/>
        <v>68736.10113</v>
      </c>
      <c r="CK21" s="213">
        <f t="shared" si="5"/>
        <v>68736.10113</v>
      </c>
      <c r="CL21" s="213">
        <f t="shared" si="5"/>
        <v>68736.10113</v>
      </c>
      <c r="CM21" s="213">
        <f t="shared" si="5"/>
        <v>68736.10113</v>
      </c>
      <c r="CN21" s="213">
        <f t="shared" si="5"/>
        <v>68736.10113</v>
      </c>
      <c r="CO21" s="213">
        <f t="shared" si="5"/>
        <v>68736.10113</v>
      </c>
      <c r="CP21" s="213">
        <f t="shared" si="5"/>
        <v>68736.10113</v>
      </c>
      <c r="CQ21" s="213">
        <f t="shared" si="5"/>
        <v>68736.10113</v>
      </c>
      <c r="CR21" s="213">
        <f t="shared" si="5"/>
        <v>68736.10113</v>
      </c>
      <c r="CS21" s="213">
        <f t="shared" si="5"/>
        <v>68736.10113</v>
      </c>
      <c r="CT21" s="213">
        <f t="shared" si="5"/>
        <v>68736.10113</v>
      </c>
      <c r="CU21" s="213">
        <f t="shared" si="5"/>
        <v>68736.10113</v>
      </c>
      <c r="CV21" s="213">
        <f t="shared" si="5"/>
        <v>70798.18416</v>
      </c>
      <c r="CW21" s="213">
        <f t="shared" si="5"/>
        <v>70798.18416</v>
      </c>
      <c r="CX21" s="213">
        <f t="shared" si="5"/>
        <v>70798.18416</v>
      </c>
      <c r="CY21" s="213">
        <f t="shared" si="5"/>
        <v>70798.18416</v>
      </c>
      <c r="CZ21" s="213">
        <f t="shared" si="5"/>
        <v>70798.18416</v>
      </c>
      <c r="DA21" s="213">
        <f t="shared" si="5"/>
        <v>70798.18416</v>
      </c>
      <c r="DB21" s="213">
        <f t="shared" si="5"/>
        <v>70798.18416</v>
      </c>
      <c r="DC21" s="213">
        <f t="shared" si="5"/>
        <v>70798.18416</v>
      </c>
      <c r="DD21" s="213">
        <f t="shared" si="5"/>
        <v>70798.18416</v>
      </c>
      <c r="DE21" s="213">
        <f t="shared" si="5"/>
        <v>70798.18416</v>
      </c>
      <c r="DF21" s="213">
        <f t="shared" si="5"/>
        <v>70798.18416</v>
      </c>
      <c r="DG21" s="213">
        <f t="shared" si="5"/>
        <v>70798.18416</v>
      </c>
      <c r="DH21" s="213">
        <f t="shared" si="5"/>
        <v>72922.12969</v>
      </c>
      <c r="DI21" s="213">
        <f t="shared" si="5"/>
        <v>72922.12969</v>
      </c>
      <c r="DJ21" s="213">
        <f t="shared" si="5"/>
        <v>72922.12969</v>
      </c>
      <c r="DK21" s="213">
        <f t="shared" si="5"/>
        <v>72922.12969</v>
      </c>
      <c r="DL21" s="213">
        <f t="shared" si="5"/>
        <v>72922.12969</v>
      </c>
      <c r="DM21" s="213">
        <f t="shared" si="5"/>
        <v>72922.12969</v>
      </c>
      <c r="DN21" s="213">
        <f t="shared" si="5"/>
        <v>72922.12969</v>
      </c>
      <c r="DO21" s="213">
        <f t="shared" si="5"/>
        <v>72922.12969</v>
      </c>
      <c r="DP21" s="213">
        <f t="shared" si="5"/>
        <v>72922.12969</v>
      </c>
      <c r="DQ21" s="213">
        <f t="shared" si="5"/>
        <v>72922.12969</v>
      </c>
      <c r="DR21" s="213">
        <f t="shared" si="5"/>
        <v>72922.12969</v>
      </c>
      <c r="DS21" s="213">
        <f t="shared" si="5"/>
        <v>72922.12969</v>
      </c>
      <c r="DT21" s="213">
        <f t="shared" si="5"/>
        <v>72922.41646</v>
      </c>
      <c r="DU21" s="213">
        <f t="shared" si="5"/>
        <v>72922.41646</v>
      </c>
      <c r="DV21" s="213">
        <f t="shared" si="5"/>
        <v>72922.41646</v>
      </c>
      <c r="DW21" s="213">
        <f t="shared" si="5"/>
        <v>72922.41646</v>
      </c>
      <c r="DX21" s="213">
        <f t="shared" si="5"/>
        <v>72922.41646</v>
      </c>
      <c r="DY21" s="213">
        <f t="shared" si="5"/>
        <v>72922.41646</v>
      </c>
      <c r="DZ21" s="213">
        <f t="shared" si="5"/>
        <v>72922.41646</v>
      </c>
      <c r="EA21" s="213">
        <f t="shared" si="5"/>
        <v>72922.41646</v>
      </c>
      <c r="EB21" s="213">
        <f t="shared" si="5"/>
        <v>72922.41646</v>
      </c>
      <c r="EC21" s="213">
        <f t="shared" si="5"/>
        <v>72922.41646</v>
      </c>
      <c r="ED21" s="213">
        <f t="shared" si="5"/>
        <v>72922.41646</v>
      </c>
      <c r="EE21" s="213">
        <f t="shared" si="5"/>
        <v>72922.41646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3" t="s">
        <v>82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Assumptions!B26</f>
        <v>Maintenance - Non Recurring</v>
      </c>
      <c r="D24" s="50">
        <f>-Assumptions!$F$26*D$21</f>
        <v>-1095.115867</v>
      </c>
      <c r="E24" s="50">
        <f>-Assumptions!$F$26*E$21</f>
        <v>-1095.115867</v>
      </c>
      <c r="F24" s="50">
        <f>-Assumptions!$F$26*F$21</f>
        <v>-1095.115867</v>
      </c>
      <c r="G24" s="50">
        <f>-Assumptions!$F$26*G$21</f>
        <v>-1095.115867</v>
      </c>
      <c r="H24" s="50">
        <f>-Assumptions!$F$26*H$21</f>
        <v>-1095.115867</v>
      </c>
      <c r="I24" s="50">
        <f>-Assumptions!$F$26*I$21</f>
        <v>-1095.115867</v>
      </c>
      <c r="J24" s="50">
        <f>-Assumptions!$F$26*J$21</f>
        <v>-1095.115867</v>
      </c>
      <c r="K24" s="50">
        <f>-Assumptions!$F$26*K$21</f>
        <v>-1095.115867</v>
      </c>
      <c r="L24" s="50">
        <f>-Assumptions!$F$26*L$21</f>
        <v>-1095.115867</v>
      </c>
      <c r="M24" s="50">
        <f>-Assumptions!$F$26*M$21</f>
        <v>-1095.115867</v>
      </c>
      <c r="N24" s="50">
        <f>-Assumptions!$F$26*N$21</f>
        <v>-1095.115867</v>
      </c>
      <c r="O24" s="50">
        <f>-Assumptions!$F$26*O$21</f>
        <v>-1095.115867</v>
      </c>
      <c r="P24" s="50">
        <f>-Assumptions!$F$26*P$21</f>
        <v>-1151.308051</v>
      </c>
      <c r="Q24" s="50">
        <f>-Assumptions!$F$26*Q$21</f>
        <v>-1151.308051</v>
      </c>
      <c r="R24" s="50">
        <f>-Assumptions!$F$26*R$21</f>
        <v>-1151.308051</v>
      </c>
      <c r="S24" s="50">
        <f>-Assumptions!$F$26*S$21</f>
        <v>-1151.308051</v>
      </c>
      <c r="T24" s="50">
        <f>-Assumptions!$F$26*T$21</f>
        <v>-1151.308051</v>
      </c>
      <c r="U24" s="50">
        <f>-Assumptions!$F$26*U$21</f>
        <v>-1151.308051</v>
      </c>
      <c r="V24" s="50">
        <f>-Assumptions!$F$26*V$21</f>
        <v>-1151.308051</v>
      </c>
      <c r="W24" s="50">
        <f>-Assumptions!$F$26*W$21</f>
        <v>-1151.308051</v>
      </c>
      <c r="X24" s="50">
        <f>-Assumptions!$F$26*X$21</f>
        <v>-1151.308051</v>
      </c>
      <c r="Y24" s="50">
        <f>-Assumptions!$F$26*Y$21</f>
        <v>-1151.308051</v>
      </c>
      <c r="Z24" s="50">
        <f>-Assumptions!$F$26*Z$21</f>
        <v>-1151.308051</v>
      </c>
      <c r="AA24" s="50">
        <f>-Assumptions!$F$26*AA$21</f>
        <v>-1151.308051</v>
      </c>
      <c r="AB24" s="50">
        <f>-Assumptions!$F$26*AB$21</f>
        <v>-1185.847293</v>
      </c>
      <c r="AC24" s="50">
        <f>-Assumptions!$F$26*AC$21</f>
        <v>-1185.847293</v>
      </c>
      <c r="AD24" s="50">
        <f>-Assumptions!$F$26*AD$21</f>
        <v>-1185.847293</v>
      </c>
      <c r="AE24" s="50">
        <f>-Assumptions!$F$26*AE$21</f>
        <v>-1185.847293</v>
      </c>
      <c r="AF24" s="50">
        <f>-Assumptions!$F$26*AF$21</f>
        <v>-1185.847293</v>
      </c>
      <c r="AG24" s="50">
        <f>-Assumptions!$F$26*AG$21</f>
        <v>-1185.847293</v>
      </c>
      <c r="AH24" s="50">
        <f>-Assumptions!$F$26*AH$21</f>
        <v>-1185.847293</v>
      </c>
      <c r="AI24" s="50">
        <f>-Assumptions!$F$26*AI$21</f>
        <v>-1185.847293</v>
      </c>
      <c r="AJ24" s="50">
        <f>-Assumptions!$F$26*AJ$21</f>
        <v>-1185.847293</v>
      </c>
      <c r="AK24" s="50">
        <f>-Assumptions!$F$26*AK$21</f>
        <v>-1185.847293</v>
      </c>
      <c r="AL24" s="50">
        <f>-Assumptions!$F$26*AL$21</f>
        <v>-1185.847293</v>
      </c>
      <c r="AM24" s="50">
        <f>-Assumptions!$F$26*AM$21</f>
        <v>-1185.847293</v>
      </c>
      <c r="AN24" s="50">
        <f>-Assumptions!$F$26*AN$21</f>
        <v>-1221.422712</v>
      </c>
      <c r="AO24" s="50">
        <f>-Assumptions!$F$26*AO$21</f>
        <v>-1221.422712</v>
      </c>
      <c r="AP24" s="50">
        <f>-Assumptions!$F$26*AP$21</f>
        <v>-1221.422712</v>
      </c>
      <c r="AQ24" s="50">
        <f>-Assumptions!$F$26*AQ$21</f>
        <v>-1221.422712</v>
      </c>
      <c r="AR24" s="50">
        <f>-Assumptions!$F$26*AR$21</f>
        <v>-1221.422712</v>
      </c>
      <c r="AS24" s="50">
        <f>-Assumptions!$F$26*AS$21</f>
        <v>-1221.422712</v>
      </c>
      <c r="AT24" s="50">
        <f>-Assumptions!$F$26*AT$21</f>
        <v>-1221.422712</v>
      </c>
      <c r="AU24" s="50">
        <f>-Assumptions!$F$26*AU$21</f>
        <v>-1221.422712</v>
      </c>
      <c r="AV24" s="50">
        <f>-Assumptions!$F$26*AV$21</f>
        <v>-1221.422712</v>
      </c>
      <c r="AW24" s="50">
        <f>-Assumptions!$F$26*AW$21</f>
        <v>-1221.422712</v>
      </c>
      <c r="AX24" s="50">
        <f>-Assumptions!$F$26*AX$21</f>
        <v>-1221.422712</v>
      </c>
      <c r="AY24" s="50">
        <f>-Assumptions!$F$26*AY$21</f>
        <v>-1221.422712</v>
      </c>
      <c r="AZ24" s="50">
        <f>-Assumptions!$F$26*AZ$21</f>
        <v>-1258.065393</v>
      </c>
      <c r="BA24" s="50">
        <f>-Assumptions!$F$26*BA$21</f>
        <v>-1258.065393</v>
      </c>
      <c r="BB24" s="50">
        <f>-Assumptions!$F$26*BB$21</f>
        <v>-1258.065393</v>
      </c>
      <c r="BC24" s="50">
        <f>-Assumptions!$F$26*BC$21</f>
        <v>-1258.065393</v>
      </c>
      <c r="BD24" s="50">
        <f>-Assumptions!$F$26*BD$21</f>
        <v>-1258.065393</v>
      </c>
      <c r="BE24" s="50">
        <f>-Assumptions!$F$26*BE$21</f>
        <v>-1258.065393</v>
      </c>
      <c r="BF24" s="50">
        <f>-Assumptions!$F$26*BF$21</f>
        <v>-1258.065393</v>
      </c>
      <c r="BG24" s="50">
        <f>-Assumptions!$F$26*BG$21</f>
        <v>-1258.065393</v>
      </c>
      <c r="BH24" s="50">
        <f>-Assumptions!$F$26*BH$21</f>
        <v>-1258.065393</v>
      </c>
      <c r="BI24" s="50">
        <f>-Assumptions!$F$26*BI$21</f>
        <v>-1258.065393</v>
      </c>
      <c r="BJ24" s="50">
        <f>-Assumptions!$F$26*BJ$21</f>
        <v>-1258.065393</v>
      </c>
      <c r="BK24" s="50">
        <f>-Assumptions!$F$26*BK$21</f>
        <v>-1258.065393</v>
      </c>
      <c r="BL24" s="50">
        <f>-Assumptions!$F$26*BL$21</f>
        <v>-1295.807355</v>
      </c>
      <c r="BM24" s="50">
        <f>-Assumptions!$F$26*BM$21</f>
        <v>-1295.807355</v>
      </c>
      <c r="BN24" s="50">
        <f>-Assumptions!$F$26*BN$21</f>
        <v>-1295.807355</v>
      </c>
      <c r="BO24" s="50">
        <f>-Assumptions!$F$26*BO$21</f>
        <v>-1295.807355</v>
      </c>
      <c r="BP24" s="50">
        <f>-Assumptions!$F$26*BP$21</f>
        <v>-1295.807355</v>
      </c>
      <c r="BQ24" s="50">
        <f>-Assumptions!$F$26*BQ$21</f>
        <v>-1295.807355</v>
      </c>
      <c r="BR24" s="50">
        <f>-Assumptions!$F$26*BR$21</f>
        <v>-1295.807355</v>
      </c>
      <c r="BS24" s="50">
        <f>-Assumptions!$F$26*BS$21</f>
        <v>-1295.807355</v>
      </c>
      <c r="BT24" s="50">
        <f>-Assumptions!$F$26*BT$21</f>
        <v>-1295.807355</v>
      </c>
      <c r="BU24" s="50">
        <f>-Assumptions!$F$26*BU$21</f>
        <v>-1295.807355</v>
      </c>
      <c r="BV24" s="50">
        <f>-Assumptions!$F$26*BV$21</f>
        <v>-1295.807355</v>
      </c>
      <c r="BW24" s="50">
        <f>-Assumptions!$F$26*BW$21</f>
        <v>-1295.807355</v>
      </c>
      <c r="BX24" s="50">
        <f>-Assumptions!$F$26*BX$21</f>
        <v>-1334.681575</v>
      </c>
      <c r="BY24" s="50">
        <f>-Assumptions!$F$26*BY$21</f>
        <v>-1334.681575</v>
      </c>
      <c r="BZ24" s="50">
        <f>-Assumptions!$F$26*BZ$21</f>
        <v>-1334.681575</v>
      </c>
      <c r="CA24" s="50">
        <f>-Assumptions!$F$26*CA$21</f>
        <v>-1334.681575</v>
      </c>
      <c r="CB24" s="50">
        <f>-Assumptions!$F$26*CB$21</f>
        <v>-1334.681575</v>
      </c>
      <c r="CC24" s="50">
        <f>-Assumptions!$F$26*CC$21</f>
        <v>-1334.681575</v>
      </c>
      <c r="CD24" s="50">
        <f>-Assumptions!$F$26*CD$21</f>
        <v>-1334.681575</v>
      </c>
      <c r="CE24" s="50">
        <f>-Assumptions!$F$26*CE$21</f>
        <v>-1334.681575</v>
      </c>
      <c r="CF24" s="50">
        <f>-Assumptions!$F$26*CF$21</f>
        <v>-1334.681575</v>
      </c>
      <c r="CG24" s="50">
        <f>-Assumptions!$F$26*CG$21</f>
        <v>-1334.681575</v>
      </c>
      <c r="CH24" s="50">
        <f>-Assumptions!$F$26*CH$21</f>
        <v>-1334.681575</v>
      </c>
      <c r="CI24" s="50">
        <f>-Assumptions!$F$26*CI$21</f>
        <v>-1334.681575</v>
      </c>
      <c r="CJ24" s="50">
        <f>-Assumptions!$F$26*CJ$21</f>
        <v>-1374.722023</v>
      </c>
      <c r="CK24" s="50">
        <f>-Assumptions!$F$26*CK$21</f>
        <v>-1374.722023</v>
      </c>
      <c r="CL24" s="50">
        <f>-Assumptions!$F$26*CL$21</f>
        <v>-1374.722023</v>
      </c>
      <c r="CM24" s="50">
        <f>-Assumptions!$F$26*CM$21</f>
        <v>-1374.722023</v>
      </c>
      <c r="CN24" s="50">
        <f>-Assumptions!$F$26*CN$21</f>
        <v>-1374.722023</v>
      </c>
      <c r="CO24" s="50">
        <f>-Assumptions!$F$26*CO$21</f>
        <v>-1374.722023</v>
      </c>
      <c r="CP24" s="50">
        <f>-Assumptions!$F$26*CP$21</f>
        <v>-1374.722023</v>
      </c>
      <c r="CQ24" s="50">
        <f>-Assumptions!$F$26*CQ$21</f>
        <v>-1374.722023</v>
      </c>
      <c r="CR24" s="50">
        <f>-Assumptions!$F$26*CR$21</f>
        <v>-1374.722023</v>
      </c>
      <c r="CS24" s="50">
        <f>-Assumptions!$F$26*CS$21</f>
        <v>-1374.722023</v>
      </c>
      <c r="CT24" s="50">
        <f>-Assumptions!$F$26*CT$21</f>
        <v>-1374.722023</v>
      </c>
      <c r="CU24" s="50">
        <f>-Assumptions!$F$26*CU$21</f>
        <v>-1374.722023</v>
      </c>
      <c r="CV24" s="50">
        <f>-Assumptions!$F$26*CV$21</f>
        <v>-1415.963683</v>
      </c>
      <c r="CW24" s="50">
        <f>-Assumptions!$F$26*CW$21</f>
        <v>-1415.963683</v>
      </c>
      <c r="CX24" s="50">
        <f>-Assumptions!$F$26*CX$21</f>
        <v>-1415.963683</v>
      </c>
      <c r="CY24" s="50">
        <f>-Assumptions!$F$26*CY$21</f>
        <v>-1415.963683</v>
      </c>
      <c r="CZ24" s="50">
        <f>-Assumptions!$F$26*CZ$21</f>
        <v>-1415.963683</v>
      </c>
      <c r="DA24" s="50">
        <f>-Assumptions!$F$26*DA$21</f>
        <v>-1415.963683</v>
      </c>
      <c r="DB24" s="50">
        <f>-Assumptions!$F$26*DB$21</f>
        <v>-1415.963683</v>
      </c>
      <c r="DC24" s="50">
        <f>-Assumptions!$F$26*DC$21</f>
        <v>-1415.963683</v>
      </c>
      <c r="DD24" s="50">
        <f>-Assumptions!$F$26*DD$21</f>
        <v>-1415.963683</v>
      </c>
      <c r="DE24" s="50">
        <f>-Assumptions!$F$26*DE$21</f>
        <v>-1415.963683</v>
      </c>
      <c r="DF24" s="50">
        <f>-Assumptions!$F$26*DF$21</f>
        <v>-1415.963683</v>
      </c>
      <c r="DG24" s="50">
        <f>-Assumptions!$F$26*DG$21</f>
        <v>-1415.963683</v>
      </c>
      <c r="DH24" s="50">
        <f>-Assumptions!$F$26*DH$21</f>
        <v>-1458.442594</v>
      </c>
      <c r="DI24" s="50">
        <f>-Assumptions!$F$26*DI$21</f>
        <v>-1458.442594</v>
      </c>
      <c r="DJ24" s="50">
        <f>-Assumptions!$F$26*DJ$21</f>
        <v>-1458.442594</v>
      </c>
      <c r="DK24" s="50">
        <f>-Assumptions!$F$26*DK$21</f>
        <v>-1458.442594</v>
      </c>
      <c r="DL24" s="50">
        <f>-Assumptions!$F$26*DL$21</f>
        <v>-1458.442594</v>
      </c>
      <c r="DM24" s="50">
        <f>-Assumptions!$F$26*DM$21</f>
        <v>-1458.442594</v>
      </c>
      <c r="DN24" s="50">
        <f>-Assumptions!$F$26*DN$21</f>
        <v>-1458.442594</v>
      </c>
      <c r="DO24" s="50">
        <f>-Assumptions!$F$26*DO$21</f>
        <v>-1458.442594</v>
      </c>
      <c r="DP24" s="50">
        <f>-Assumptions!$F$26*DP$21</f>
        <v>-1458.442594</v>
      </c>
      <c r="DQ24" s="50">
        <f>-Assumptions!$F$26*DQ$21</f>
        <v>-1458.442594</v>
      </c>
      <c r="DR24" s="50">
        <f>-Assumptions!$F$26*DR$21</f>
        <v>-1458.442594</v>
      </c>
      <c r="DS24" s="50">
        <f>-Assumptions!$F$26*DS$21</f>
        <v>-1458.442594</v>
      </c>
      <c r="DT24" s="50">
        <f>-Assumptions!$F$26*DT$21</f>
        <v>-1458.448329</v>
      </c>
      <c r="DU24" s="50">
        <f>-Assumptions!$F$26*DU$21</f>
        <v>-1458.448329</v>
      </c>
      <c r="DV24" s="50">
        <f>-Assumptions!$F$26*DV$21</f>
        <v>-1458.448329</v>
      </c>
      <c r="DW24" s="50">
        <f>-Assumptions!$F$26*DW$21</f>
        <v>-1458.448329</v>
      </c>
      <c r="DX24" s="50">
        <f>-Assumptions!$F$26*DX$21</f>
        <v>-1458.448329</v>
      </c>
      <c r="DY24" s="50">
        <f>-Assumptions!$F$26*DY$21</f>
        <v>-1458.448329</v>
      </c>
      <c r="DZ24" s="50">
        <f>-Assumptions!$F$26*DZ$21</f>
        <v>-1458.448329</v>
      </c>
      <c r="EA24" s="50">
        <f>-Assumptions!$F$26*EA$21</f>
        <v>-1458.448329</v>
      </c>
      <c r="EB24" s="50">
        <f>-Assumptions!$F$26*EB$21</f>
        <v>-1458.448329</v>
      </c>
      <c r="EC24" s="50">
        <f>-Assumptions!$F$26*EC$21</f>
        <v>-1458.448329</v>
      </c>
      <c r="ED24" s="50">
        <f>-Assumptions!$F$26*ED$21</f>
        <v>-1458.448329</v>
      </c>
      <c r="EE24" s="50">
        <f>-Assumptions!$F$26*EE$21</f>
        <v>-1458.448329</v>
      </c>
    </row>
    <row r="25" ht="15.75" customHeight="1">
      <c r="A25" s="1"/>
      <c r="B25" s="1"/>
      <c r="C25" s="1" t="str">
        <f>Assumptions!B27</f>
        <v>Maintenance - Recurring</v>
      </c>
      <c r="D25" s="50">
        <f>-D$21*Assumptions!$F$27</f>
        <v>-4380.463468</v>
      </c>
      <c r="E25" s="50">
        <f>-E$21*Assumptions!$F$27</f>
        <v>-4380.463468</v>
      </c>
      <c r="F25" s="50">
        <f>-F$21*Assumptions!$F$27</f>
        <v>-4380.463468</v>
      </c>
      <c r="G25" s="50">
        <f>-G$21*Assumptions!$F$27</f>
        <v>-4380.463468</v>
      </c>
      <c r="H25" s="50">
        <f>-H$21*Assumptions!$F$27</f>
        <v>-4380.463468</v>
      </c>
      <c r="I25" s="50">
        <f>-I$21*Assumptions!$F$27</f>
        <v>-4380.463468</v>
      </c>
      <c r="J25" s="50">
        <f>-J$21*Assumptions!$F$27</f>
        <v>-4380.463468</v>
      </c>
      <c r="K25" s="50">
        <f>-K$21*Assumptions!$F$27</f>
        <v>-4380.463468</v>
      </c>
      <c r="L25" s="50">
        <f>-L$21*Assumptions!$F$27</f>
        <v>-4380.463468</v>
      </c>
      <c r="M25" s="50">
        <f>-M$21*Assumptions!$F$27</f>
        <v>-4380.463468</v>
      </c>
      <c r="N25" s="50">
        <f>-N$21*Assumptions!$F$27</f>
        <v>-4380.463468</v>
      </c>
      <c r="O25" s="50">
        <f>-O$21*Assumptions!$F$27</f>
        <v>-4380.463468</v>
      </c>
      <c r="P25" s="50">
        <f>-P$21*Assumptions!$F$27</f>
        <v>-4605.232205</v>
      </c>
      <c r="Q25" s="50">
        <f>-Q$21*Assumptions!$F$27</f>
        <v>-4605.232205</v>
      </c>
      <c r="R25" s="50">
        <f>-R$21*Assumptions!$F$27</f>
        <v>-4605.232205</v>
      </c>
      <c r="S25" s="50">
        <f>-S$21*Assumptions!$F$27</f>
        <v>-4605.232205</v>
      </c>
      <c r="T25" s="50">
        <f>-T$21*Assumptions!$F$27</f>
        <v>-4605.232205</v>
      </c>
      <c r="U25" s="50">
        <f>-U$21*Assumptions!$F$27</f>
        <v>-4605.232205</v>
      </c>
      <c r="V25" s="50">
        <f>-V$21*Assumptions!$F$27</f>
        <v>-4605.232205</v>
      </c>
      <c r="W25" s="50">
        <f>-W$21*Assumptions!$F$27</f>
        <v>-4605.232205</v>
      </c>
      <c r="X25" s="50">
        <f>-X$21*Assumptions!$F$27</f>
        <v>-4605.232205</v>
      </c>
      <c r="Y25" s="50">
        <f>-Y$21*Assumptions!$F$27</f>
        <v>-4605.232205</v>
      </c>
      <c r="Z25" s="50">
        <f>-Z$21*Assumptions!$F$27</f>
        <v>-4605.232205</v>
      </c>
      <c r="AA25" s="50">
        <f>-AA$21*Assumptions!$F$27</f>
        <v>-4605.232205</v>
      </c>
      <c r="AB25" s="50">
        <f>-AB$21*Assumptions!$F$27</f>
        <v>-4743.389171</v>
      </c>
      <c r="AC25" s="50">
        <f>-AC$21*Assumptions!$F$27</f>
        <v>-4743.389171</v>
      </c>
      <c r="AD25" s="50">
        <f>-AD$21*Assumptions!$F$27</f>
        <v>-4743.389171</v>
      </c>
      <c r="AE25" s="50">
        <f>-AE$21*Assumptions!$F$27</f>
        <v>-4743.389171</v>
      </c>
      <c r="AF25" s="50">
        <f>-AF$21*Assumptions!$F$27</f>
        <v>-4743.389171</v>
      </c>
      <c r="AG25" s="50">
        <f>-AG$21*Assumptions!$F$27</f>
        <v>-4743.389171</v>
      </c>
      <c r="AH25" s="50">
        <f>-AH$21*Assumptions!$F$27</f>
        <v>-4743.389171</v>
      </c>
      <c r="AI25" s="50">
        <f>-AI$21*Assumptions!$F$27</f>
        <v>-4743.389171</v>
      </c>
      <c r="AJ25" s="50">
        <f>-AJ$21*Assumptions!$F$27</f>
        <v>-4743.389171</v>
      </c>
      <c r="AK25" s="50">
        <f>-AK$21*Assumptions!$F$27</f>
        <v>-4743.389171</v>
      </c>
      <c r="AL25" s="50">
        <f>-AL$21*Assumptions!$F$27</f>
        <v>-4743.389171</v>
      </c>
      <c r="AM25" s="50">
        <f>-AM$21*Assumptions!$F$27</f>
        <v>-4743.389171</v>
      </c>
      <c r="AN25" s="50">
        <f>-AN$21*Assumptions!$F$27</f>
        <v>-4885.690846</v>
      </c>
      <c r="AO25" s="50">
        <f>-AO$21*Assumptions!$F$27</f>
        <v>-4885.690846</v>
      </c>
      <c r="AP25" s="50">
        <f>-AP$21*Assumptions!$F$27</f>
        <v>-4885.690846</v>
      </c>
      <c r="AQ25" s="50">
        <f>-AQ$21*Assumptions!$F$27</f>
        <v>-4885.690846</v>
      </c>
      <c r="AR25" s="50">
        <f>-AR$21*Assumptions!$F$27</f>
        <v>-4885.690846</v>
      </c>
      <c r="AS25" s="50">
        <f>-AS$21*Assumptions!$F$27</f>
        <v>-4885.690846</v>
      </c>
      <c r="AT25" s="50">
        <f>-AT$21*Assumptions!$F$27</f>
        <v>-4885.690846</v>
      </c>
      <c r="AU25" s="50">
        <f>-AU$21*Assumptions!$F$27</f>
        <v>-4885.690846</v>
      </c>
      <c r="AV25" s="50">
        <f>-AV$21*Assumptions!$F$27</f>
        <v>-4885.690846</v>
      </c>
      <c r="AW25" s="50">
        <f>-AW$21*Assumptions!$F$27</f>
        <v>-4885.690846</v>
      </c>
      <c r="AX25" s="50">
        <f>-AX$21*Assumptions!$F$27</f>
        <v>-4885.690846</v>
      </c>
      <c r="AY25" s="50">
        <f>-AY$21*Assumptions!$F$27</f>
        <v>-4885.690846</v>
      </c>
      <c r="AZ25" s="50">
        <f>-AZ$21*Assumptions!$F$27</f>
        <v>-5032.261571</v>
      </c>
      <c r="BA25" s="50">
        <f>-BA$21*Assumptions!$F$27</f>
        <v>-5032.261571</v>
      </c>
      <c r="BB25" s="50">
        <f>-BB$21*Assumptions!$F$27</f>
        <v>-5032.261571</v>
      </c>
      <c r="BC25" s="50">
        <f>-BC$21*Assumptions!$F$27</f>
        <v>-5032.261571</v>
      </c>
      <c r="BD25" s="50">
        <f>-BD$21*Assumptions!$F$27</f>
        <v>-5032.261571</v>
      </c>
      <c r="BE25" s="50">
        <f>-BE$21*Assumptions!$F$27</f>
        <v>-5032.261571</v>
      </c>
      <c r="BF25" s="50">
        <f>-BF$21*Assumptions!$F$27</f>
        <v>-5032.261571</v>
      </c>
      <c r="BG25" s="50">
        <f>-BG$21*Assumptions!$F$27</f>
        <v>-5032.261571</v>
      </c>
      <c r="BH25" s="50">
        <f>-BH$21*Assumptions!$F$27</f>
        <v>-5032.261571</v>
      </c>
      <c r="BI25" s="50">
        <f>-BI$21*Assumptions!$F$27</f>
        <v>-5032.261571</v>
      </c>
      <c r="BJ25" s="50">
        <f>-BJ$21*Assumptions!$F$27</f>
        <v>-5032.261571</v>
      </c>
      <c r="BK25" s="50">
        <f>-BK$21*Assumptions!$F$27</f>
        <v>-5032.261571</v>
      </c>
      <c r="BL25" s="50">
        <f>-BL$21*Assumptions!$F$27</f>
        <v>-5183.229419</v>
      </c>
      <c r="BM25" s="50">
        <f>-BM$21*Assumptions!$F$27</f>
        <v>-5183.229419</v>
      </c>
      <c r="BN25" s="50">
        <f>-BN$21*Assumptions!$F$27</f>
        <v>-5183.229419</v>
      </c>
      <c r="BO25" s="50">
        <f>-BO$21*Assumptions!$F$27</f>
        <v>-5183.229419</v>
      </c>
      <c r="BP25" s="50">
        <f>-BP$21*Assumptions!$F$27</f>
        <v>-5183.229419</v>
      </c>
      <c r="BQ25" s="50">
        <f>-BQ$21*Assumptions!$F$27</f>
        <v>-5183.229419</v>
      </c>
      <c r="BR25" s="50">
        <f>-BR$21*Assumptions!$F$27</f>
        <v>-5183.229419</v>
      </c>
      <c r="BS25" s="50">
        <f>-BS$21*Assumptions!$F$27</f>
        <v>-5183.229419</v>
      </c>
      <c r="BT25" s="50">
        <f>-BT$21*Assumptions!$F$27</f>
        <v>-5183.229419</v>
      </c>
      <c r="BU25" s="50">
        <f>-BU$21*Assumptions!$F$27</f>
        <v>-5183.229419</v>
      </c>
      <c r="BV25" s="50">
        <f>-BV$21*Assumptions!$F$27</f>
        <v>-5183.229419</v>
      </c>
      <c r="BW25" s="50">
        <f>-BW$21*Assumptions!$F$27</f>
        <v>-5183.229419</v>
      </c>
      <c r="BX25" s="50">
        <f>-BX$21*Assumptions!$F$27</f>
        <v>-5338.726301</v>
      </c>
      <c r="BY25" s="50">
        <f>-BY$21*Assumptions!$F$27</f>
        <v>-5338.726301</v>
      </c>
      <c r="BZ25" s="50">
        <f>-BZ$21*Assumptions!$F$27</f>
        <v>-5338.726301</v>
      </c>
      <c r="CA25" s="50">
        <f>-CA$21*Assumptions!$F$27</f>
        <v>-5338.726301</v>
      </c>
      <c r="CB25" s="50">
        <f>-CB$21*Assumptions!$F$27</f>
        <v>-5338.726301</v>
      </c>
      <c r="CC25" s="50">
        <f>-CC$21*Assumptions!$F$27</f>
        <v>-5338.726301</v>
      </c>
      <c r="CD25" s="50">
        <f>-CD$21*Assumptions!$F$27</f>
        <v>-5338.726301</v>
      </c>
      <c r="CE25" s="50">
        <f>-CE$21*Assumptions!$F$27</f>
        <v>-5338.726301</v>
      </c>
      <c r="CF25" s="50">
        <f>-CF$21*Assumptions!$F$27</f>
        <v>-5338.726301</v>
      </c>
      <c r="CG25" s="50">
        <f>-CG$21*Assumptions!$F$27</f>
        <v>-5338.726301</v>
      </c>
      <c r="CH25" s="50">
        <f>-CH$21*Assumptions!$F$27</f>
        <v>-5338.726301</v>
      </c>
      <c r="CI25" s="50">
        <f>-CI$21*Assumptions!$F$27</f>
        <v>-5338.726301</v>
      </c>
      <c r="CJ25" s="50">
        <f>-CJ$21*Assumptions!$F$27</f>
        <v>-5498.88809</v>
      </c>
      <c r="CK25" s="50">
        <f>-CK$21*Assumptions!$F$27</f>
        <v>-5498.88809</v>
      </c>
      <c r="CL25" s="50">
        <f>-CL$21*Assumptions!$F$27</f>
        <v>-5498.88809</v>
      </c>
      <c r="CM25" s="50">
        <f>-CM$21*Assumptions!$F$27</f>
        <v>-5498.88809</v>
      </c>
      <c r="CN25" s="50">
        <f>-CN$21*Assumptions!$F$27</f>
        <v>-5498.88809</v>
      </c>
      <c r="CO25" s="50">
        <f>-CO$21*Assumptions!$F$27</f>
        <v>-5498.88809</v>
      </c>
      <c r="CP25" s="50">
        <f>-CP$21*Assumptions!$F$27</f>
        <v>-5498.88809</v>
      </c>
      <c r="CQ25" s="50">
        <f>-CQ$21*Assumptions!$F$27</f>
        <v>-5498.88809</v>
      </c>
      <c r="CR25" s="50">
        <f>-CR$21*Assumptions!$F$27</f>
        <v>-5498.88809</v>
      </c>
      <c r="CS25" s="50">
        <f>-CS$21*Assumptions!$F$27</f>
        <v>-5498.88809</v>
      </c>
      <c r="CT25" s="50">
        <f>-CT$21*Assumptions!$F$27</f>
        <v>-5498.88809</v>
      </c>
      <c r="CU25" s="50">
        <f>-CU$21*Assumptions!$F$27</f>
        <v>-5498.88809</v>
      </c>
      <c r="CV25" s="50">
        <f>-CV$21*Assumptions!$F$27</f>
        <v>-5663.854733</v>
      </c>
      <c r="CW25" s="50">
        <f>-CW$21*Assumptions!$F$27</f>
        <v>-5663.854733</v>
      </c>
      <c r="CX25" s="50">
        <f>-CX$21*Assumptions!$F$27</f>
        <v>-5663.854733</v>
      </c>
      <c r="CY25" s="50">
        <f>-CY$21*Assumptions!$F$27</f>
        <v>-5663.854733</v>
      </c>
      <c r="CZ25" s="50">
        <f>-CZ$21*Assumptions!$F$27</f>
        <v>-5663.854733</v>
      </c>
      <c r="DA25" s="50">
        <f>-DA$21*Assumptions!$F$27</f>
        <v>-5663.854733</v>
      </c>
      <c r="DB25" s="50">
        <f>-DB$21*Assumptions!$F$27</f>
        <v>-5663.854733</v>
      </c>
      <c r="DC25" s="50">
        <f>-DC$21*Assumptions!$F$27</f>
        <v>-5663.854733</v>
      </c>
      <c r="DD25" s="50">
        <f>-DD$21*Assumptions!$F$27</f>
        <v>-5663.854733</v>
      </c>
      <c r="DE25" s="50">
        <f>-DE$21*Assumptions!$F$27</f>
        <v>-5663.854733</v>
      </c>
      <c r="DF25" s="50">
        <f>-DF$21*Assumptions!$F$27</f>
        <v>-5663.854733</v>
      </c>
      <c r="DG25" s="50">
        <f>-DG$21*Assumptions!$F$27</f>
        <v>-5663.854733</v>
      </c>
      <c r="DH25" s="50">
        <f>-DH$21*Assumptions!$F$27</f>
        <v>-5833.770375</v>
      </c>
      <c r="DI25" s="50">
        <f>-DI$21*Assumptions!$F$27</f>
        <v>-5833.770375</v>
      </c>
      <c r="DJ25" s="50">
        <f>-DJ$21*Assumptions!$F$27</f>
        <v>-5833.770375</v>
      </c>
      <c r="DK25" s="50">
        <f>-DK$21*Assumptions!$F$27</f>
        <v>-5833.770375</v>
      </c>
      <c r="DL25" s="50">
        <f>-DL$21*Assumptions!$F$27</f>
        <v>-5833.770375</v>
      </c>
      <c r="DM25" s="50">
        <f>-DM$21*Assumptions!$F$27</f>
        <v>-5833.770375</v>
      </c>
      <c r="DN25" s="50">
        <f>-DN$21*Assumptions!$F$27</f>
        <v>-5833.770375</v>
      </c>
      <c r="DO25" s="50">
        <f>-DO$21*Assumptions!$F$27</f>
        <v>-5833.770375</v>
      </c>
      <c r="DP25" s="50">
        <f>-DP$21*Assumptions!$F$27</f>
        <v>-5833.770375</v>
      </c>
      <c r="DQ25" s="50">
        <f>-DQ$21*Assumptions!$F$27</f>
        <v>-5833.770375</v>
      </c>
      <c r="DR25" s="50">
        <f>-DR$21*Assumptions!$F$27</f>
        <v>-5833.770375</v>
      </c>
      <c r="DS25" s="50">
        <f>-DS$21*Assumptions!$F$27</f>
        <v>-5833.770375</v>
      </c>
      <c r="DT25" s="50">
        <f>-DT$21*Assumptions!$F$27</f>
        <v>-5833.793317</v>
      </c>
      <c r="DU25" s="50">
        <f>-DU$21*Assumptions!$F$27</f>
        <v>-5833.793317</v>
      </c>
      <c r="DV25" s="50">
        <f>-DV$21*Assumptions!$F$27</f>
        <v>-5833.793317</v>
      </c>
      <c r="DW25" s="50">
        <f>-DW$21*Assumptions!$F$27</f>
        <v>-5833.793317</v>
      </c>
      <c r="DX25" s="50">
        <f>-DX$21*Assumptions!$F$27</f>
        <v>-5833.793317</v>
      </c>
      <c r="DY25" s="50">
        <f>-DY$21*Assumptions!$F$27</f>
        <v>-5833.793317</v>
      </c>
      <c r="DZ25" s="50">
        <f>-DZ$21*Assumptions!$F$27</f>
        <v>-5833.793317</v>
      </c>
      <c r="EA25" s="50">
        <f>-EA$21*Assumptions!$F$27</f>
        <v>-5833.793317</v>
      </c>
      <c r="EB25" s="50">
        <f>-EB$21*Assumptions!$F$27</f>
        <v>-5833.793317</v>
      </c>
      <c r="EC25" s="50">
        <f>-EC$21*Assumptions!$F$27</f>
        <v>-5833.793317</v>
      </c>
      <c r="ED25" s="50">
        <f>-ED$21*Assumptions!$F$27</f>
        <v>-5833.793317</v>
      </c>
      <c r="EE25" s="50">
        <f>-EE$21*Assumptions!$F$27</f>
        <v>-5833.793317</v>
      </c>
    </row>
    <row r="26" ht="15.75" customHeight="1">
      <c r="A26" s="1"/>
      <c r="B26" s="1"/>
      <c r="C26" s="1" t="str">
        <f>Assumptions!B28</f>
        <v>Study &amp; Fitness Center Expense</v>
      </c>
      <c r="D26" s="50">
        <f t="array" ref="D26">-(IF(D$2=1,Assumptions!$H28/12,-(SUMIF($D$2:$EE$2,D$2-1,$D26:$EE26)/12)*(1+XLOOKUP(D$2,Assumptions!$C$95:$M$95,Assumptions!$C$99:$M$99))))</f>
        <v>-635.7675</v>
      </c>
      <c r="E26" s="50">
        <f t="array" ref="E26">-(IF(E$2=1,Assumptions!$H28/12,-(SUMIF($D$2:$EE$2,E$2-1,$D26:$EE26)/12)*(1+XLOOKUP(E$2,Assumptions!$C$95:$M$95,Assumptions!$C$99:$M$99))))</f>
        <v>-635.7675</v>
      </c>
      <c r="F26" s="50">
        <f t="array" ref="F26">-(IF(F$2=1,Assumptions!$H28/12,-(SUMIF($D$2:$EE$2,F$2-1,$D26:$EE26)/12)*(1+XLOOKUP(F$2,Assumptions!$C$95:$M$95,Assumptions!$C$99:$M$99))))</f>
        <v>-635.7675</v>
      </c>
      <c r="G26" s="50">
        <f t="array" ref="G26">-(IF(G$2=1,Assumptions!$H28/12,-(SUMIF($D$2:$EE$2,G$2-1,$D26:$EE26)/12)*(1+XLOOKUP(G$2,Assumptions!$C$95:$M$95,Assumptions!$C$99:$M$99))))</f>
        <v>-635.7675</v>
      </c>
      <c r="H26" s="50">
        <f t="array" ref="H26">-(IF(H$2=1,Assumptions!$H28/12,-(SUMIF($D$2:$EE$2,H$2-1,$D26:$EE26)/12)*(1+XLOOKUP(H$2,Assumptions!$C$95:$M$95,Assumptions!$C$99:$M$99))))</f>
        <v>-635.7675</v>
      </c>
      <c r="I26" s="50">
        <f t="array" ref="I26">-(IF(I$2=1,Assumptions!$H28/12,-(SUMIF($D$2:$EE$2,I$2-1,$D26:$EE26)/12)*(1+XLOOKUP(I$2,Assumptions!$C$95:$M$95,Assumptions!$C$99:$M$99))))</f>
        <v>-635.7675</v>
      </c>
      <c r="J26" s="50">
        <f t="array" ref="J26">-(IF(J$2=1,Assumptions!$H28/12,-(SUMIF($D$2:$EE$2,J$2-1,$D26:$EE26)/12)*(1+XLOOKUP(J$2,Assumptions!$C$95:$M$95,Assumptions!$C$99:$M$99))))</f>
        <v>-635.7675</v>
      </c>
      <c r="K26" s="50">
        <f t="array" ref="K26">-(IF(K$2=1,Assumptions!$H28/12,-(SUMIF($D$2:$EE$2,K$2-1,$D26:$EE26)/12)*(1+XLOOKUP(K$2,Assumptions!$C$95:$M$95,Assumptions!$C$99:$M$99))))</f>
        <v>-635.7675</v>
      </c>
      <c r="L26" s="50">
        <f t="array" ref="L26">-(IF(L$2=1,Assumptions!$H28/12,-(SUMIF($D$2:$EE$2,L$2-1,$D26:$EE26)/12)*(1+XLOOKUP(L$2,Assumptions!$C$95:$M$95,Assumptions!$C$99:$M$99))))</f>
        <v>-635.7675</v>
      </c>
      <c r="M26" s="50">
        <f t="array" ref="M26">-(IF(M$2=1,Assumptions!$H28/12,-(SUMIF($D$2:$EE$2,M$2-1,$D26:$EE26)/12)*(1+XLOOKUP(M$2,Assumptions!$C$95:$M$95,Assumptions!$C$99:$M$99))))</f>
        <v>-635.7675</v>
      </c>
      <c r="N26" s="50">
        <f t="array" ref="N26">-(IF(N$2=1,Assumptions!$H28/12,-(SUMIF($D$2:$EE$2,N$2-1,$D26:$EE26)/12)*(1+XLOOKUP(N$2,Assumptions!$C$95:$M$95,Assumptions!$C$99:$M$99))))</f>
        <v>-635.7675</v>
      </c>
      <c r="O26" s="50">
        <f t="array" ref="O26">-(IF(O$2=1,Assumptions!$H28/12,-(SUMIF($D$2:$EE$2,O$2-1,$D26:$EE26)/12)*(1+XLOOKUP(O$2,Assumptions!$C$95:$M$95,Assumptions!$C$99:$M$99))))</f>
        <v>-635.7675</v>
      </c>
      <c r="P26" s="50">
        <f t="array" ref="P26">-(IF(P$2=1,Assumptions!$H28/12,-(SUMIF($D$2:$EE$2,P$2-1,$D26:$EE26)/12)*(1+XLOOKUP(P$2,Assumptions!$C$95:$M$95,Assumptions!$C$99:$M$99))))</f>
        <v>-654.840525</v>
      </c>
      <c r="Q26" s="50">
        <f t="array" ref="Q26">-(IF(Q$2=1,Assumptions!$H28/12,-(SUMIF($D$2:$EE$2,Q$2-1,$D26:$EE26)/12)*(1+XLOOKUP(Q$2,Assumptions!$C$95:$M$95,Assumptions!$C$99:$M$99))))</f>
        <v>-654.840525</v>
      </c>
      <c r="R26" s="50">
        <f t="array" ref="R26">-(IF(R$2=1,Assumptions!$H28/12,-(SUMIF($D$2:$EE$2,R$2-1,$D26:$EE26)/12)*(1+XLOOKUP(R$2,Assumptions!$C$95:$M$95,Assumptions!$C$99:$M$99))))</f>
        <v>-654.840525</v>
      </c>
      <c r="S26" s="50">
        <f t="array" ref="S26">-(IF(S$2=1,Assumptions!$H28/12,-(SUMIF($D$2:$EE$2,S$2-1,$D26:$EE26)/12)*(1+XLOOKUP(S$2,Assumptions!$C$95:$M$95,Assumptions!$C$99:$M$99))))</f>
        <v>-654.840525</v>
      </c>
      <c r="T26" s="50">
        <f t="array" ref="T26">-(IF(T$2=1,Assumptions!$H28/12,-(SUMIF($D$2:$EE$2,T$2-1,$D26:$EE26)/12)*(1+XLOOKUP(T$2,Assumptions!$C$95:$M$95,Assumptions!$C$99:$M$99))))</f>
        <v>-654.840525</v>
      </c>
      <c r="U26" s="50">
        <f t="array" ref="U26">-(IF(U$2=1,Assumptions!$H28/12,-(SUMIF($D$2:$EE$2,U$2-1,$D26:$EE26)/12)*(1+XLOOKUP(U$2,Assumptions!$C$95:$M$95,Assumptions!$C$99:$M$99))))</f>
        <v>-654.840525</v>
      </c>
      <c r="V26" s="50">
        <f t="array" ref="V26">-(IF(V$2=1,Assumptions!$H28/12,-(SUMIF($D$2:$EE$2,V$2-1,$D26:$EE26)/12)*(1+XLOOKUP(V$2,Assumptions!$C$95:$M$95,Assumptions!$C$99:$M$99))))</f>
        <v>-654.840525</v>
      </c>
      <c r="W26" s="50">
        <f t="array" ref="W26">-(IF(W$2=1,Assumptions!$H28/12,-(SUMIF($D$2:$EE$2,W$2-1,$D26:$EE26)/12)*(1+XLOOKUP(W$2,Assumptions!$C$95:$M$95,Assumptions!$C$99:$M$99))))</f>
        <v>-654.840525</v>
      </c>
      <c r="X26" s="50">
        <f t="array" ref="X26">-(IF(X$2=1,Assumptions!$H28/12,-(SUMIF($D$2:$EE$2,X$2-1,$D26:$EE26)/12)*(1+XLOOKUP(X$2,Assumptions!$C$95:$M$95,Assumptions!$C$99:$M$99))))</f>
        <v>-654.840525</v>
      </c>
      <c r="Y26" s="50">
        <f t="array" ref="Y26">-(IF(Y$2=1,Assumptions!$H28/12,-(SUMIF($D$2:$EE$2,Y$2-1,$D26:$EE26)/12)*(1+XLOOKUP(Y$2,Assumptions!$C$95:$M$95,Assumptions!$C$99:$M$99))))</f>
        <v>-654.840525</v>
      </c>
      <c r="Z26" s="50">
        <f t="array" ref="Z26">-(IF(Z$2=1,Assumptions!$H28/12,-(SUMIF($D$2:$EE$2,Z$2-1,$D26:$EE26)/12)*(1+XLOOKUP(Z$2,Assumptions!$C$95:$M$95,Assumptions!$C$99:$M$99))))</f>
        <v>-654.840525</v>
      </c>
      <c r="AA26" s="50">
        <f t="array" ref="AA26">-(IF(AA$2=1,Assumptions!$H28/12,-(SUMIF($D$2:$EE$2,AA$2-1,$D26:$EE26)/12)*(1+XLOOKUP(AA$2,Assumptions!$C$95:$M$95,Assumptions!$C$99:$M$99))))</f>
        <v>-654.840525</v>
      </c>
      <c r="AB26" s="50">
        <f t="array" ref="AB26">-(IF(AB$2=1,Assumptions!$H28/12,-(SUMIF($D$2:$EE$2,AB$2-1,$D26:$EE26)/12)*(1+XLOOKUP(AB$2,Assumptions!$C$95:$M$95,Assumptions!$C$99:$M$99))))</f>
        <v>-674.4857408</v>
      </c>
      <c r="AC26" s="50">
        <f t="array" ref="AC26">-(IF(AC$2=1,Assumptions!$H28/12,-(SUMIF($D$2:$EE$2,AC$2-1,$D26:$EE26)/12)*(1+XLOOKUP(AC$2,Assumptions!$C$95:$M$95,Assumptions!$C$99:$M$99))))</f>
        <v>-674.4857408</v>
      </c>
      <c r="AD26" s="50">
        <f t="array" ref="AD26">-(IF(AD$2=1,Assumptions!$H28/12,-(SUMIF($D$2:$EE$2,AD$2-1,$D26:$EE26)/12)*(1+XLOOKUP(AD$2,Assumptions!$C$95:$M$95,Assumptions!$C$99:$M$99))))</f>
        <v>-674.4857408</v>
      </c>
      <c r="AE26" s="50">
        <f t="array" ref="AE26">-(IF(AE$2=1,Assumptions!$H28/12,-(SUMIF($D$2:$EE$2,AE$2-1,$D26:$EE26)/12)*(1+XLOOKUP(AE$2,Assumptions!$C$95:$M$95,Assumptions!$C$99:$M$99))))</f>
        <v>-674.4857408</v>
      </c>
      <c r="AF26" s="50">
        <f t="array" ref="AF26">-(IF(AF$2=1,Assumptions!$H28/12,-(SUMIF($D$2:$EE$2,AF$2-1,$D26:$EE26)/12)*(1+XLOOKUP(AF$2,Assumptions!$C$95:$M$95,Assumptions!$C$99:$M$99))))</f>
        <v>-674.4857408</v>
      </c>
      <c r="AG26" s="50">
        <f t="array" ref="AG26">-(IF(AG$2=1,Assumptions!$H28/12,-(SUMIF($D$2:$EE$2,AG$2-1,$D26:$EE26)/12)*(1+XLOOKUP(AG$2,Assumptions!$C$95:$M$95,Assumptions!$C$99:$M$99))))</f>
        <v>-674.4857408</v>
      </c>
      <c r="AH26" s="50">
        <f t="array" ref="AH26">-(IF(AH$2=1,Assumptions!$H28/12,-(SUMIF($D$2:$EE$2,AH$2-1,$D26:$EE26)/12)*(1+XLOOKUP(AH$2,Assumptions!$C$95:$M$95,Assumptions!$C$99:$M$99))))</f>
        <v>-674.4857408</v>
      </c>
      <c r="AI26" s="50">
        <f t="array" ref="AI26">-(IF(AI$2=1,Assumptions!$H28/12,-(SUMIF($D$2:$EE$2,AI$2-1,$D26:$EE26)/12)*(1+XLOOKUP(AI$2,Assumptions!$C$95:$M$95,Assumptions!$C$99:$M$99))))</f>
        <v>-674.4857408</v>
      </c>
      <c r="AJ26" s="50">
        <f t="array" ref="AJ26">-(IF(AJ$2=1,Assumptions!$H28/12,-(SUMIF($D$2:$EE$2,AJ$2-1,$D26:$EE26)/12)*(1+XLOOKUP(AJ$2,Assumptions!$C$95:$M$95,Assumptions!$C$99:$M$99))))</f>
        <v>-674.4857408</v>
      </c>
      <c r="AK26" s="50">
        <f t="array" ref="AK26">-(IF(AK$2=1,Assumptions!$H28/12,-(SUMIF($D$2:$EE$2,AK$2-1,$D26:$EE26)/12)*(1+XLOOKUP(AK$2,Assumptions!$C$95:$M$95,Assumptions!$C$99:$M$99))))</f>
        <v>-674.4857408</v>
      </c>
      <c r="AL26" s="50">
        <f t="array" ref="AL26">-(IF(AL$2=1,Assumptions!$H28/12,-(SUMIF($D$2:$EE$2,AL$2-1,$D26:$EE26)/12)*(1+XLOOKUP(AL$2,Assumptions!$C$95:$M$95,Assumptions!$C$99:$M$99))))</f>
        <v>-674.4857408</v>
      </c>
      <c r="AM26" s="50">
        <f t="array" ref="AM26">-(IF(AM$2=1,Assumptions!$H28/12,-(SUMIF($D$2:$EE$2,AM$2-1,$D26:$EE26)/12)*(1+XLOOKUP(AM$2,Assumptions!$C$95:$M$95,Assumptions!$C$99:$M$99))))</f>
        <v>-674.4857408</v>
      </c>
      <c r="AN26" s="50">
        <f t="array" ref="AN26">-(IF(AN$2=1,Assumptions!$H28/12,-(SUMIF($D$2:$EE$2,AN$2-1,$D26:$EE26)/12)*(1+XLOOKUP(AN$2,Assumptions!$C$95:$M$95,Assumptions!$C$99:$M$99))))</f>
        <v>-694.720313</v>
      </c>
      <c r="AO26" s="50">
        <f t="array" ref="AO26">-(IF(AO$2=1,Assumptions!$H28/12,-(SUMIF($D$2:$EE$2,AO$2-1,$D26:$EE26)/12)*(1+XLOOKUP(AO$2,Assumptions!$C$95:$M$95,Assumptions!$C$99:$M$99))))</f>
        <v>-694.720313</v>
      </c>
      <c r="AP26" s="50">
        <f t="array" ref="AP26">-(IF(AP$2=1,Assumptions!$H28/12,-(SUMIF($D$2:$EE$2,AP$2-1,$D26:$EE26)/12)*(1+XLOOKUP(AP$2,Assumptions!$C$95:$M$95,Assumptions!$C$99:$M$99))))</f>
        <v>-694.720313</v>
      </c>
      <c r="AQ26" s="50">
        <f t="array" ref="AQ26">-(IF(AQ$2=1,Assumptions!$H28/12,-(SUMIF($D$2:$EE$2,AQ$2-1,$D26:$EE26)/12)*(1+XLOOKUP(AQ$2,Assumptions!$C$95:$M$95,Assumptions!$C$99:$M$99))))</f>
        <v>-694.720313</v>
      </c>
      <c r="AR26" s="50">
        <f t="array" ref="AR26">-(IF(AR$2=1,Assumptions!$H28/12,-(SUMIF($D$2:$EE$2,AR$2-1,$D26:$EE26)/12)*(1+XLOOKUP(AR$2,Assumptions!$C$95:$M$95,Assumptions!$C$99:$M$99))))</f>
        <v>-694.720313</v>
      </c>
      <c r="AS26" s="50">
        <f t="array" ref="AS26">-(IF(AS$2=1,Assumptions!$H28/12,-(SUMIF($D$2:$EE$2,AS$2-1,$D26:$EE26)/12)*(1+XLOOKUP(AS$2,Assumptions!$C$95:$M$95,Assumptions!$C$99:$M$99))))</f>
        <v>-694.720313</v>
      </c>
      <c r="AT26" s="50">
        <f t="array" ref="AT26">-(IF(AT$2=1,Assumptions!$H28/12,-(SUMIF($D$2:$EE$2,AT$2-1,$D26:$EE26)/12)*(1+XLOOKUP(AT$2,Assumptions!$C$95:$M$95,Assumptions!$C$99:$M$99))))</f>
        <v>-694.720313</v>
      </c>
      <c r="AU26" s="50">
        <f t="array" ref="AU26">-(IF(AU$2=1,Assumptions!$H28/12,-(SUMIF($D$2:$EE$2,AU$2-1,$D26:$EE26)/12)*(1+XLOOKUP(AU$2,Assumptions!$C$95:$M$95,Assumptions!$C$99:$M$99))))</f>
        <v>-694.720313</v>
      </c>
      <c r="AV26" s="50">
        <f t="array" ref="AV26">-(IF(AV$2=1,Assumptions!$H28/12,-(SUMIF($D$2:$EE$2,AV$2-1,$D26:$EE26)/12)*(1+XLOOKUP(AV$2,Assumptions!$C$95:$M$95,Assumptions!$C$99:$M$99))))</f>
        <v>-694.720313</v>
      </c>
      <c r="AW26" s="50">
        <f t="array" ref="AW26">-(IF(AW$2=1,Assumptions!$H28/12,-(SUMIF($D$2:$EE$2,AW$2-1,$D26:$EE26)/12)*(1+XLOOKUP(AW$2,Assumptions!$C$95:$M$95,Assumptions!$C$99:$M$99))))</f>
        <v>-694.720313</v>
      </c>
      <c r="AX26" s="50">
        <f t="array" ref="AX26">-(IF(AX$2=1,Assumptions!$H28/12,-(SUMIF($D$2:$EE$2,AX$2-1,$D26:$EE26)/12)*(1+XLOOKUP(AX$2,Assumptions!$C$95:$M$95,Assumptions!$C$99:$M$99))))</f>
        <v>-694.720313</v>
      </c>
      <c r="AY26" s="50">
        <f t="array" ref="AY26">-(IF(AY$2=1,Assumptions!$H28/12,-(SUMIF($D$2:$EE$2,AY$2-1,$D26:$EE26)/12)*(1+XLOOKUP(AY$2,Assumptions!$C$95:$M$95,Assumptions!$C$99:$M$99))))</f>
        <v>-694.720313</v>
      </c>
      <c r="AZ26" s="50">
        <f t="array" ref="AZ26">-(IF(AZ$2=1,Assumptions!$H28/12,-(SUMIF($D$2:$EE$2,AZ$2-1,$D26:$EE26)/12)*(1+XLOOKUP(AZ$2,Assumptions!$C$95:$M$95,Assumptions!$C$99:$M$99))))</f>
        <v>-715.5619224</v>
      </c>
      <c r="BA26" s="50">
        <f t="array" ref="BA26">-(IF(BA$2=1,Assumptions!$H28/12,-(SUMIF($D$2:$EE$2,BA$2-1,$D26:$EE26)/12)*(1+XLOOKUP(BA$2,Assumptions!$C$95:$M$95,Assumptions!$C$99:$M$99))))</f>
        <v>-715.5619224</v>
      </c>
      <c r="BB26" s="50">
        <f t="array" ref="BB26">-(IF(BB$2=1,Assumptions!$H28/12,-(SUMIF($D$2:$EE$2,BB$2-1,$D26:$EE26)/12)*(1+XLOOKUP(BB$2,Assumptions!$C$95:$M$95,Assumptions!$C$99:$M$99))))</f>
        <v>-715.5619224</v>
      </c>
      <c r="BC26" s="50">
        <f t="array" ref="BC26">-(IF(BC$2=1,Assumptions!$H28/12,-(SUMIF($D$2:$EE$2,BC$2-1,$D26:$EE26)/12)*(1+XLOOKUP(BC$2,Assumptions!$C$95:$M$95,Assumptions!$C$99:$M$99))))</f>
        <v>-715.5619224</v>
      </c>
      <c r="BD26" s="50">
        <f t="array" ref="BD26">-(IF(BD$2=1,Assumptions!$H28/12,-(SUMIF($D$2:$EE$2,BD$2-1,$D26:$EE26)/12)*(1+XLOOKUP(BD$2,Assumptions!$C$95:$M$95,Assumptions!$C$99:$M$99))))</f>
        <v>-715.5619224</v>
      </c>
      <c r="BE26" s="50">
        <f t="array" ref="BE26">-(IF(BE$2=1,Assumptions!$H28/12,-(SUMIF($D$2:$EE$2,BE$2-1,$D26:$EE26)/12)*(1+XLOOKUP(BE$2,Assumptions!$C$95:$M$95,Assumptions!$C$99:$M$99))))</f>
        <v>-715.5619224</v>
      </c>
      <c r="BF26" s="50">
        <f t="array" ref="BF26">-(IF(BF$2=1,Assumptions!$H28/12,-(SUMIF($D$2:$EE$2,BF$2-1,$D26:$EE26)/12)*(1+XLOOKUP(BF$2,Assumptions!$C$95:$M$95,Assumptions!$C$99:$M$99))))</f>
        <v>-715.5619224</v>
      </c>
      <c r="BG26" s="50">
        <f t="array" ref="BG26">-(IF(BG$2=1,Assumptions!$H28/12,-(SUMIF($D$2:$EE$2,BG$2-1,$D26:$EE26)/12)*(1+XLOOKUP(BG$2,Assumptions!$C$95:$M$95,Assumptions!$C$99:$M$99))))</f>
        <v>-715.5619224</v>
      </c>
      <c r="BH26" s="50">
        <f t="array" ref="BH26">-(IF(BH$2=1,Assumptions!$H28/12,-(SUMIF($D$2:$EE$2,BH$2-1,$D26:$EE26)/12)*(1+XLOOKUP(BH$2,Assumptions!$C$95:$M$95,Assumptions!$C$99:$M$99))))</f>
        <v>-715.5619224</v>
      </c>
      <c r="BI26" s="50">
        <f t="array" ref="BI26">-(IF(BI$2=1,Assumptions!$H28/12,-(SUMIF($D$2:$EE$2,BI$2-1,$D26:$EE26)/12)*(1+XLOOKUP(BI$2,Assumptions!$C$95:$M$95,Assumptions!$C$99:$M$99))))</f>
        <v>-715.5619224</v>
      </c>
      <c r="BJ26" s="50">
        <f t="array" ref="BJ26">-(IF(BJ$2=1,Assumptions!$H28/12,-(SUMIF($D$2:$EE$2,BJ$2-1,$D26:$EE26)/12)*(1+XLOOKUP(BJ$2,Assumptions!$C$95:$M$95,Assumptions!$C$99:$M$99))))</f>
        <v>-715.5619224</v>
      </c>
      <c r="BK26" s="50">
        <f t="array" ref="BK26">-(IF(BK$2=1,Assumptions!$H28/12,-(SUMIF($D$2:$EE$2,BK$2-1,$D26:$EE26)/12)*(1+XLOOKUP(BK$2,Assumptions!$C$95:$M$95,Assumptions!$C$99:$M$99))))</f>
        <v>-715.5619224</v>
      </c>
      <c r="BL26" s="50">
        <f t="array" ref="BL26">-(IF(BL$2=1,Assumptions!$H28/12,-(SUMIF($D$2:$EE$2,BL$2-1,$D26:$EE26)/12)*(1+XLOOKUP(BL$2,Assumptions!$C$95:$M$95,Assumptions!$C$99:$M$99))))</f>
        <v>-737.02878</v>
      </c>
      <c r="BM26" s="50">
        <f t="array" ref="BM26">-(IF(BM$2=1,Assumptions!$H28/12,-(SUMIF($D$2:$EE$2,BM$2-1,$D26:$EE26)/12)*(1+XLOOKUP(BM$2,Assumptions!$C$95:$M$95,Assumptions!$C$99:$M$99))))</f>
        <v>-737.02878</v>
      </c>
      <c r="BN26" s="50">
        <f t="array" ref="BN26">-(IF(BN$2=1,Assumptions!$H28/12,-(SUMIF($D$2:$EE$2,BN$2-1,$D26:$EE26)/12)*(1+XLOOKUP(BN$2,Assumptions!$C$95:$M$95,Assumptions!$C$99:$M$99))))</f>
        <v>-737.02878</v>
      </c>
      <c r="BO26" s="50">
        <f t="array" ref="BO26">-(IF(BO$2=1,Assumptions!$H28/12,-(SUMIF($D$2:$EE$2,BO$2-1,$D26:$EE26)/12)*(1+XLOOKUP(BO$2,Assumptions!$C$95:$M$95,Assumptions!$C$99:$M$99))))</f>
        <v>-737.02878</v>
      </c>
      <c r="BP26" s="50">
        <f t="array" ref="BP26">-(IF(BP$2=1,Assumptions!$H28/12,-(SUMIF($D$2:$EE$2,BP$2-1,$D26:$EE26)/12)*(1+XLOOKUP(BP$2,Assumptions!$C$95:$M$95,Assumptions!$C$99:$M$99))))</f>
        <v>-737.02878</v>
      </c>
      <c r="BQ26" s="50">
        <f t="array" ref="BQ26">-(IF(BQ$2=1,Assumptions!$H28/12,-(SUMIF($D$2:$EE$2,BQ$2-1,$D26:$EE26)/12)*(1+XLOOKUP(BQ$2,Assumptions!$C$95:$M$95,Assumptions!$C$99:$M$99))))</f>
        <v>-737.02878</v>
      </c>
      <c r="BR26" s="50">
        <f t="array" ref="BR26">-(IF(BR$2=1,Assumptions!$H28/12,-(SUMIF($D$2:$EE$2,BR$2-1,$D26:$EE26)/12)*(1+XLOOKUP(BR$2,Assumptions!$C$95:$M$95,Assumptions!$C$99:$M$99))))</f>
        <v>-737.02878</v>
      </c>
      <c r="BS26" s="50">
        <f t="array" ref="BS26">-(IF(BS$2=1,Assumptions!$H28/12,-(SUMIF($D$2:$EE$2,BS$2-1,$D26:$EE26)/12)*(1+XLOOKUP(BS$2,Assumptions!$C$95:$M$95,Assumptions!$C$99:$M$99))))</f>
        <v>-737.02878</v>
      </c>
      <c r="BT26" s="50">
        <f t="array" ref="BT26">-(IF(BT$2=1,Assumptions!$H28/12,-(SUMIF($D$2:$EE$2,BT$2-1,$D26:$EE26)/12)*(1+XLOOKUP(BT$2,Assumptions!$C$95:$M$95,Assumptions!$C$99:$M$99))))</f>
        <v>-737.02878</v>
      </c>
      <c r="BU26" s="50">
        <f t="array" ref="BU26">-(IF(BU$2=1,Assumptions!$H28/12,-(SUMIF($D$2:$EE$2,BU$2-1,$D26:$EE26)/12)*(1+XLOOKUP(BU$2,Assumptions!$C$95:$M$95,Assumptions!$C$99:$M$99))))</f>
        <v>-737.02878</v>
      </c>
      <c r="BV26" s="50">
        <f t="array" ref="BV26">-(IF(BV$2=1,Assumptions!$H28/12,-(SUMIF($D$2:$EE$2,BV$2-1,$D26:$EE26)/12)*(1+XLOOKUP(BV$2,Assumptions!$C$95:$M$95,Assumptions!$C$99:$M$99))))</f>
        <v>-737.02878</v>
      </c>
      <c r="BW26" s="50">
        <f t="array" ref="BW26">-(IF(BW$2=1,Assumptions!$H28/12,-(SUMIF($D$2:$EE$2,BW$2-1,$D26:$EE26)/12)*(1+XLOOKUP(BW$2,Assumptions!$C$95:$M$95,Assumptions!$C$99:$M$99))))</f>
        <v>-737.02878</v>
      </c>
      <c r="BX26" s="50">
        <f t="array" ref="BX26">-(IF(BX$2=1,Assumptions!$H28/12,-(SUMIF($D$2:$EE$2,BX$2-1,$D26:$EE26)/12)*(1+XLOOKUP(BX$2,Assumptions!$C$95:$M$95,Assumptions!$C$99:$M$99))))</f>
        <v>-759.1396434</v>
      </c>
      <c r="BY26" s="50">
        <f t="array" ref="BY26">-(IF(BY$2=1,Assumptions!$H28/12,-(SUMIF($D$2:$EE$2,BY$2-1,$D26:$EE26)/12)*(1+XLOOKUP(BY$2,Assumptions!$C$95:$M$95,Assumptions!$C$99:$M$99))))</f>
        <v>-759.1396434</v>
      </c>
      <c r="BZ26" s="50">
        <f t="array" ref="BZ26">-(IF(BZ$2=1,Assumptions!$H28/12,-(SUMIF($D$2:$EE$2,BZ$2-1,$D26:$EE26)/12)*(1+XLOOKUP(BZ$2,Assumptions!$C$95:$M$95,Assumptions!$C$99:$M$99))))</f>
        <v>-759.1396434</v>
      </c>
      <c r="CA26" s="50">
        <f t="array" ref="CA26">-(IF(CA$2=1,Assumptions!$H28/12,-(SUMIF($D$2:$EE$2,CA$2-1,$D26:$EE26)/12)*(1+XLOOKUP(CA$2,Assumptions!$C$95:$M$95,Assumptions!$C$99:$M$99))))</f>
        <v>-759.1396434</v>
      </c>
      <c r="CB26" s="50">
        <f t="array" ref="CB26">-(IF(CB$2=1,Assumptions!$H28/12,-(SUMIF($D$2:$EE$2,CB$2-1,$D26:$EE26)/12)*(1+XLOOKUP(CB$2,Assumptions!$C$95:$M$95,Assumptions!$C$99:$M$99))))</f>
        <v>-759.1396434</v>
      </c>
      <c r="CC26" s="50">
        <f t="array" ref="CC26">-(IF(CC$2=1,Assumptions!$H28/12,-(SUMIF($D$2:$EE$2,CC$2-1,$D26:$EE26)/12)*(1+XLOOKUP(CC$2,Assumptions!$C$95:$M$95,Assumptions!$C$99:$M$99))))</f>
        <v>-759.1396434</v>
      </c>
      <c r="CD26" s="50">
        <f t="array" ref="CD26">-(IF(CD$2=1,Assumptions!$H28/12,-(SUMIF($D$2:$EE$2,CD$2-1,$D26:$EE26)/12)*(1+XLOOKUP(CD$2,Assumptions!$C$95:$M$95,Assumptions!$C$99:$M$99))))</f>
        <v>-759.1396434</v>
      </c>
      <c r="CE26" s="50">
        <f t="array" ref="CE26">-(IF(CE$2=1,Assumptions!$H28/12,-(SUMIF($D$2:$EE$2,CE$2-1,$D26:$EE26)/12)*(1+XLOOKUP(CE$2,Assumptions!$C$95:$M$95,Assumptions!$C$99:$M$99))))</f>
        <v>-759.1396434</v>
      </c>
      <c r="CF26" s="50">
        <f t="array" ref="CF26">-(IF(CF$2=1,Assumptions!$H28/12,-(SUMIF($D$2:$EE$2,CF$2-1,$D26:$EE26)/12)*(1+XLOOKUP(CF$2,Assumptions!$C$95:$M$95,Assumptions!$C$99:$M$99))))</f>
        <v>-759.1396434</v>
      </c>
      <c r="CG26" s="50">
        <f t="array" ref="CG26">-(IF(CG$2=1,Assumptions!$H28/12,-(SUMIF($D$2:$EE$2,CG$2-1,$D26:$EE26)/12)*(1+XLOOKUP(CG$2,Assumptions!$C$95:$M$95,Assumptions!$C$99:$M$99))))</f>
        <v>-759.1396434</v>
      </c>
      <c r="CH26" s="50">
        <f t="array" ref="CH26">-(IF(CH$2=1,Assumptions!$H28/12,-(SUMIF($D$2:$EE$2,CH$2-1,$D26:$EE26)/12)*(1+XLOOKUP(CH$2,Assumptions!$C$95:$M$95,Assumptions!$C$99:$M$99))))</f>
        <v>-759.1396434</v>
      </c>
      <c r="CI26" s="50">
        <f t="array" ref="CI26">-(IF(CI$2=1,Assumptions!$H28/12,-(SUMIF($D$2:$EE$2,CI$2-1,$D26:$EE26)/12)*(1+XLOOKUP(CI$2,Assumptions!$C$95:$M$95,Assumptions!$C$99:$M$99))))</f>
        <v>-759.1396434</v>
      </c>
      <c r="CJ26" s="50">
        <f t="array" ref="CJ26">-(IF(CJ$2=1,Assumptions!$H28/12,-(SUMIF($D$2:$EE$2,CJ$2-1,$D26:$EE26)/12)*(1+XLOOKUP(CJ$2,Assumptions!$C$95:$M$95,Assumptions!$C$99:$M$99))))</f>
        <v>-781.9138327</v>
      </c>
      <c r="CK26" s="50">
        <f t="array" ref="CK26">-(IF(CK$2=1,Assumptions!$H28/12,-(SUMIF($D$2:$EE$2,CK$2-1,$D26:$EE26)/12)*(1+XLOOKUP(CK$2,Assumptions!$C$95:$M$95,Assumptions!$C$99:$M$99))))</f>
        <v>-781.9138327</v>
      </c>
      <c r="CL26" s="50">
        <f t="array" ref="CL26">-(IF(CL$2=1,Assumptions!$H28/12,-(SUMIF($D$2:$EE$2,CL$2-1,$D26:$EE26)/12)*(1+XLOOKUP(CL$2,Assumptions!$C$95:$M$95,Assumptions!$C$99:$M$99))))</f>
        <v>-781.9138327</v>
      </c>
      <c r="CM26" s="50">
        <f t="array" ref="CM26">-(IF(CM$2=1,Assumptions!$H28/12,-(SUMIF($D$2:$EE$2,CM$2-1,$D26:$EE26)/12)*(1+XLOOKUP(CM$2,Assumptions!$C$95:$M$95,Assumptions!$C$99:$M$99))))</f>
        <v>-781.9138327</v>
      </c>
      <c r="CN26" s="50">
        <f t="array" ref="CN26">-(IF(CN$2=1,Assumptions!$H28/12,-(SUMIF($D$2:$EE$2,CN$2-1,$D26:$EE26)/12)*(1+XLOOKUP(CN$2,Assumptions!$C$95:$M$95,Assumptions!$C$99:$M$99))))</f>
        <v>-781.9138327</v>
      </c>
      <c r="CO26" s="50">
        <f t="array" ref="CO26">-(IF(CO$2=1,Assumptions!$H28/12,-(SUMIF($D$2:$EE$2,CO$2-1,$D26:$EE26)/12)*(1+XLOOKUP(CO$2,Assumptions!$C$95:$M$95,Assumptions!$C$99:$M$99))))</f>
        <v>-781.9138327</v>
      </c>
      <c r="CP26" s="50">
        <f t="array" ref="CP26">-(IF(CP$2=1,Assumptions!$H28/12,-(SUMIF($D$2:$EE$2,CP$2-1,$D26:$EE26)/12)*(1+XLOOKUP(CP$2,Assumptions!$C$95:$M$95,Assumptions!$C$99:$M$99))))</f>
        <v>-781.9138327</v>
      </c>
      <c r="CQ26" s="50">
        <f t="array" ref="CQ26">-(IF(CQ$2=1,Assumptions!$H28/12,-(SUMIF($D$2:$EE$2,CQ$2-1,$D26:$EE26)/12)*(1+XLOOKUP(CQ$2,Assumptions!$C$95:$M$95,Assumptions!$C$99:$M$99))))</f>
        <v>-781.9138327</v>
      </c>
      <c r="CR26" s="50">
        <f t="array" ref="CR26">-(IF(CR$2=1,Assumptions!$H28/12,-(SUMIF($D$2:$EE$2,CR$2-1,$D26:$EE26)/12)*(1+XLOOKUP(CR$2,Assumptions!$C$95:$M$95,Assumptions!$C$99:$M$99))))</f>
        <v>-781.9138327</v>
      </c>
      <c r="CS26" s="50">
        <f t="array" ref="CS26">-(IF(CS$2=1,Assumptions!$H28/12,-(SUMIF($D$2:$EE$2,CS$2-1,$D26:$EE26)/12)*(1+XLOOKUP(CS$2,Assumptions!$C$95:$M$95,Assumptions!$C$99:$M$99))))</f>
        <v>-781.9138327</v>
      </c>
      <c r="CT26" s="50">
        <f t="array" ref="CT26">-(IF(CT$2=1,Assumptions!$H28/12,-(SUMIF($D$2:$EE$2,CT$2-1,$D26:$EE26)/12)*(1+XLOOKUP(CT$2,Assumptions!$C$95:$M$95,Assumptions!$C$99:$M$99))))</f>
        <v>-781.9138327</v>
      </c>
      <c r="CU26" s="50">
        <f t="array" ref="CU26">-(IF(CU$2=1,Assumptions!$H28/12,-(SUMIF($D$2:$EE$2,CU$2-1,$D26:$EE26)/12)*(1+XLOOKUP(CU$2,Assumptions!$C$95:$M$95,Assumptions!$C$99:$M$99))))</f>
        <v>-781.9138327</v>
      </c>
      <c r="CV26" s="50">
        <f t="array" ref="CV26">-(IF(CV$2=1,Assumptions!$H28/12,-(SUMIF($D$2:$EE$2,CV$2-1,$D26:$EE26)/12)*(1+XLOOKUP(CV$2,Assumptions!$C$95:$M$95,Assumptions!$C$99:$M$99))))</f>
        <v>-805.3712477</v>
      </c>
      <c r="CW26" s="50">
        <f t="array" ref="CW26">-(IF(CW$2=1,Assumptions!$H28/12,-(SUMIF($D$2:$EE$2,CW$2-1,$D26:$EE26)/12)*(1+XLOOKUP(CW$2,Assumptions!$C$95:$M$95,Assumptions!$C$99:$M$99))))</f>
        <v>-805.3712477</v>
      </c>
      <c r="CX26" s="50">
        <f t="array" ref="CX26">-(IF(CX$2=1,Assumptions!$H28/12,-(SUMIF($D$2:$EE$2,CX$2-1,$D26:$EE26)/12)*(1+XLOOKUP(CX$2,Assumptions!$C$95:$M$95,Assumptions!$C$99:$M$99))))</f>
        <v>-805.3712477</v>
      </c>
      <c r="CY26" s="50">
        <f t="array" ref="CY26">-(IF(CY$2=1,Assumptions!$H28/12,-(SUMIF($D$2:$EE$2,CY$2-1,$D26:$EE26)/12)*(1+XLOOKUP(CY$2,Assumptions!$C$95:$M$95,Assumptions!$C$99:$M$99))))</f>
        <v>-805.3712477</v>
      </c>
      <c r="CZ26" s="50">
        <f t="array" ref="CZ26">-(IF(CZ$2=1,Assumptions!$H28/12,-(SUMIF($D$2:$EE$2,CZ$2-1,$D26:$EE26)/12)*(1+XLOOKUP(CZ$2,Assumptions!$C$95:$M$95,Assumptions!$C$99:$M$99))))</f>
        <v>-805.3712477</v>
      </c>
      <c r="DA26" s="50">
        <f t="array" ref="DA26">-(IF(DA$2=1,Assumptions!$H28/12,-(SUMIF($D$2:$EE$2,DA$2-1,$D26:$EE26)/12)*(1+XLOOKUP(DA$2,Assumptions!$C$95:$M$95,Assumptions!$C$99:$M$99))))</f>
        <v>-805.3712477</v>
      </c>
      <c r="DB26" s="50">
        <f t="array" ref="DB26">-(IF(DB$2=1,Assumptions!$H28/12,-(SUMIF($D$2:$EE$2,DB$2-1,$D26:$EE26)/12)*(1+XLOOKUP(DB$2,Assumptions!$C$95:$M$95,Assumptions!$C$99:$M$99))))</f>
        <v>-805.3712477</v>
      </c>
      <c r="DC26" s="50">
        <f t="array" ref="DC26">-(IF(DC$2=1,Assumptions!$H28/12,-(SUMIF($D$2:$EE$2,DC$2-1,$D26:$EE26)/12)*(1+XLOOKUP(DC$2,Assumptions!$C$95:$M$95,Assumptions!$C$99:$M$99))))</f>
        <v>-805.3712477</v>
      </c>
      <c r="DD26" s="50">
        <f t="array" ref="DD26">-(IF(DD$2=1,Assumptions!$H28/12,-(SUMIF($D$2:$EE$2,DD$2-1,$D26:$EE26)/12)*(1+XLOOKUP(DD$2,Assumptions!$C$95:$M$95,Assumptions!$C$99:$M$99))))</f>
        <v>-805.3712477</v>
      </c>
      <c r="DE26" s="50">
        <f t="array" ref="DE26">-(IF(DE$2=1,Assumptions!$H28/12,-(SUMIF($D$2:$EE$2,DE$2-1,$D26:$EE26)/12)*(1+XLOOKUP(DE$2,Assumptions!$C$95:$M$95,Assumptions!$C$99:$M$99))))</f>
        <v>-805.3712477</v>
      </c>
      <c r="DF26" s="50">
        <f t="array" ref="DF26">-(IF(DF$2=1,Assumptions!$H28/12,-(SUMIF($D$2:$EE$2,DF$2-1,$D26:$EE26)/12)*(1+XLOOKUP(DF$2,Assumptions!$C$95:$M$95,Assumptions!$C$99:$M$99))))</f>
        <v>-805.3712477</v>
      </c>
      <c r="DG26" s="50">
        <f t="array" ref="DG26">-(IF(DG$2=1,Assumptions!$H28/12,-(SUMIF($D$2:$EE$2,DG$2-1,$D26:$EE26)/12)*(1+XLOOKUP(DG$2,Assumptions!$C$95:$M$95,Assumptions!$C$99:$M$99))))</f>
        <v>-805.3712477</v>
      </c>
      <c r="DH26" s="50">
        <f t="array" ref="DH26">-(IF(DH$2=1,Assumptions!$H28/12,-(SUMIF($D$2:$EE$2,DH$2-1,$D26:$EE26)/12)*(1+XLOOKUP(DH$2,Assumptions!$C$95:$M$95,Assumptions!$C$99:$M$99))))</f>
        <v>-829.5323852</v>
      </c>
      <c r="DI26" s="50">
        <f t="array" ref="DI26">-(IF(DI$2=1,Assumptions!$H28/12,-(SUMIF($D$2:$EE$2,DI$2-1,$D26:$EE26)/12)*(1+XLOOKUP(DI$2,Assumptions!$C$95:$M$95,Assumptions!$C$99:$M$99))))</f>
        <v>-829.5323852</v>
      </c>
      <c r="DJ26" s="50">
        <f t="array" ref="DJ26">-(IF(DJ$2=1,Assumptions!$H28/12,-(SUMIF($D$2:$EE$2,DJ$2-1,$D26:$EE26)/12)*(1+XLOOKUP(DJ$2,Assumptions!$C$95:$M$95,Assumptions!$C$99:$M$99))))</f>
        <v>-829.5323852</v>
      </c>
      <c r="DK26" s="50">
        <f t="array" ref="DK26">-(IF(DK$2=1,Assumptions!$H28/12,-(SUMIF($D$2:$EE$2,DK$2-1,$D26:$EE26)/12)*(1+XLOOKUP(DK$2,Assumptions!$C$95:$M$95,Assumptions!$C$99:$M$99))))</f>
        <v>-829.5323852</v>
      </c>
      <c r="DL26" s="50">
        <f t="array" ref="DL26">-(IF(DL$2=1,Assumptions!$H28/12,-(SUMIF($D$2:$EE$2,DL$2-1,$D26:$EE26)/12)*(1+XLOOKUP(DL$2,Assumptions!$C$95:$M$95,Assumptions!$C$99:$M$99))))</f>
        <v>-829.5323852</v>
      </c>
      <c r="DM26" s="50">
        <f t="array" ref="DM26">-(IF(DM$2=1,Assumptions!$H28/12,-(SUMIF($D$2:$EE$2,DM$2-1,$D26:$EE26)/12)*(1+XLOOKUP(DM$2,Assumptions!$C$95:$M$95,Assumptions!$C$99:$M$99))))</f>
        <v>-829.5323852</v>
      </c>
      <c r="DN26" s="50">
        <f t="array" ref="DN26">-(IF(DN$2=1,Assumptions!$H28/12,-(SUMIF($D$2:$EE$2,DN$2-1,$D26:$EE26)/12)*(1+XLOOKUP(DN$2,Assumptions!$C$95:$M$95,Assumptions!$C$99:$M$99))))</f>
        <v>-829.5323852</v>
      </c>
      <c r="DO26" s="50">
        <f t="array" ref="DO26">-(IF(DO$2=1,Assumptions!$H28/12,-(SUMIF($D$2:$EE$2,DO$2-1,$D26:$EE26)/12)*(1+XLOOKUP(DO$2,Assumptions!$C$95:$M$95,Assumptions!$C$99:$M$99))))</f>
        <v>-829.5323852</v>
      </c>
      <c r="DP26" s="50">
        <f t="array" ref="DP26">-(IF(DP$2=1,Assumptions!$H28/12,-(SUMIF($D$2:$EE$2,DP$2-1,$D26:$EE26)/12)*(1+XLOOKUP(DP$2,Assumptions!$C$95:$M$95,Assumptions!$C$99:$M$99))))</f>
        <v>-829.5323852</v>
      </c>
      <c r="DQ26" s="50">
        <f t="array" ref="DQ26">-(IF(DQ$2=1,Assumptions!$H28/12,-(SUMIF($D$2:$EE$2,DQ$2-1,$D26:$EE26)/12)*(1+XLOOKUP(DQ$2,Assumptions!$C$95:$M$95,Assumptions!$C$99:$M$99))))</f>
        <v>-829.5323852</v>
      </c>
      <c r="DR26" s="50">
        <f t="array" ref="DR26">-(IF(DR$2=1,Assumptions!$H28/12,-(SUMIF($D$2:$EE$2,DR$2-1,$D26:$EE26)/12)*(1+XLOOKUP(DR$2,Assumptions!$C$95:$M$95,Assumptions!$C$99:$M$99))))</f>
        <v>-829.5323852</v>
      </c>
      <c r="DS26" s="50">
        <f t="array" ref="DS26">-(IF(DS$2=1,Assumptions!$H28/12,-(SUMIF($D$2:$EE$2,DS$2-1,$D26:$EE26)/12)*(1+XLOOKUP(DS$2,Assumptions!$C$95:$M$95,Assumptions!$C$99:$M$99))))</f>
        <v>-829.5323852</v>
      </c>
      <c r="DT26" s="50">
        <f t="array" ref="DT26">-(IF(DT$2=1,Assumptions!$H28/12,-(SUMIF($D$2:$EE$2,DT$2-1,$D26:$EE26)/12)*(1+XLOOKUP(DT$2,Assumptions!$C$95:$M$95,Assumptions!$C$99:$M$99))))</f>
        <v>-854.4183567</v>
      </c>
      <c r="DU26" s="50">
        <f t="array" ref="DU26">-(IF(DU$2=1,Assumptions!$H28/12,-(SUMIF($D$2:$EE$2,DU$2-1,$D26:$EE26)/12)*(1+XLOOKUP(DU$2,Assumptions!$C$95:$M$95,Assumptions!$C$99:$M$99))))</f>
        <v>-854.4183567</v>
      </c>
      <c r="DV26" s="50">
        <f t="array" ref="DV26">-(IF(DV$2=1,Assumptions!$H28/12,-(SUMIF($D$2:$EE$2,DV$2-1,$D26:$EE26)/12)*(1+XLOOKUP(DV$2,Assumptions!$C$95:$M$95,Assumptions!$C$99:$M$99))))</f>
        <v>-854.4183567</v>
      </c>
      <c r="DW26" s="50">
        <f t="array" ref="DW26">-(IF(DW$2=1,Assumptions!$H28/12,-(SUMIF($D$2:$EE$2,DW$2-1,$D26:$EE26)/12)*(1+XLOOKUP(DW$2,Assumptions!$C$95:$M$95,Assumptions!$C$99:$M$99))))</f>
        <v>-854.4183567</v>
      </c>
      <c r="DX26" s="50">
        <f t="array" ref="DX26">-(IF(DX$2=1,Assumptions!$H28/12,-(SUMIF($D$2:$EE$2,DX$2-1,$D26:$EE26)/12)*(1+XLOOKUP(DX$2,Assumptions!$C$95:$M$95,Assumptions!$C$99:$M$99))))</f>
        <v>-854.4183567</v>
      </c>
      <c r="DY26" s="50">
        <f t="array" ref="DY26">-(IF(DY$2=1,Assumptions!$H28/12,-(SUMIF($D$2:$EE$2,DY$2-1,$D26:$EE26)/12)*(1+XLOOKUP(DY$2,Assumptions!$C$95:$M$95,Assumptions!$C$99:$M$99))))</f>
        <v>-854.4183567</v>
      </c>
      <c r="DZ26" s="50">
        <f t="array" ref="DZ26">-(IF(DZ$2=1,Assumptions!$H28/12,-(SUMIF($D$2:$EE$2,DZ$2-1,$D26:$EE26)/12)*(1+XLOOKUP(DZ$2,Assumptions!$C$95:$M$95,Assumptions!$C$99:$M$99))))</f>
        <v>-854.4183567</v>
      </c>
      <c r="EA26" s="50">
        <f t="array" ref="EA26">-(IF(EA$2=1,Assumptions!$H28/12,-(SUMIF($D$2:$EE$2,EA$2-1,$D26:$EE26)/12)*(1+XLOOKUP(EA$2,Assumptions!$C$95:$M$95,Assumptions!$C$99:$M$99))))</f>
        <v>-854.4183567</v>
      </c>
      <c r="EB26" s="50">
        <f t="array" ref="EB26">-(IF(EB$2=1,Assumptions!$H28/12,-(SUMIF($D$2:$EE$2,EB$2-1,$D26:$EE26)/12)*(1+XLOOKUP(EB$2,Assumptions!$C$95:$M$95,Assumptions!$C$99:$M$99))))</f>
        <v>-854.4183567</v>
      </c>
      <c r="EC26" s="50">
        <f t="array" ref="EC26">-(IF(EC$2=1,Assumptions!$H28/12,-(SUMIF($D$2:$EE$2,EC$2-1,$D26:$EE26)/12)*(1+XLOOKUP(EC$2,Assumptions!$C$95:$M$95,Assumptions!$C$99:$M$99))))</f>
        <v>-854.4183567</v>
      </c>
      <c r="ED26" s="50">
        <f t="array" ref="ED26">-(IF(ED$2=1,Assumptions!$H28/12,-(SUMIF($D$2:$EE$2,ED$2-1,$D26:$EE26)/12)*(1+XLOOKUP(ED$2,Assumptions!$C$95:$M$95,Assumptions!$C$99:$M$99))))</f>
        <v>-854.4183567</v>
      </c>
      <c r="EE26" s="50">
        <f t="array" ref="EE26">-(IF(EE$2=1,Assumptions!$H28/12,-(SUMIF($D$2:$EE$2,EE$2-1,$D26:$EE26)/12)*(1+XLOOKUP(EE$2,Assumptions!$C$95:$M$95,Assumptions!$C$99:$M$99))))</f>
        <v>-854.4183567</v>
      </c>
    </row>
    <row r="27" ht="15.75" customHeight="1">
      <c r="A27" s="1"/>
      <c r="B27" s="1"/>
      <c r="C27" s="1" t="str">
        <f>Assumptions!B29</f>
        <v>Utilities (Electricity, Water, Gas, Cable &amp; Internet)</v>
      </c>
      <c r="D27" s="50">
        <f t="array" ref="D27">-(IF(D$2=1,Assumptions!$H29/12,-(SUMIF($D$2:$EE$2,D$2-1,$D27:$EE27)/12)*(1+XLOOKUP(D$2,Assumptions!$C$95:$M$95,Assumptions!$C$99:$M$99))))</f>
        <v>-1821.470883</v>
      </c>
      <c r="E27" s="50">
        <f t="array" ref="E27">-(IF(E$2=1,Assumptions!$H29/12,-(SUMIF($D$2:$EE$2,E$2-1,$D27:$EE27)/12)*(1+XLOOKUP(E$2,Assumptions!$C$95:$M$95,Assumptions!$C$99:$M$99))))</f>
        <v>-1821.470883</v>
      </c>
      <c r="F27" s="50">
        <f t="array" ref="F27">-(IF(F$2=1,Assumptions!$H29/12,-(SUMIF($D$2:$EE$2,F$2-1,$D27:$EE27)/12)*(1+XLOOKUP(F$2,Assumptions!$C$95:$M$95,Assumptions!$C$99:$M$99))))</f>
        <v>-1821.470883</v>
      </c>
      <c r="G27" s="50">
        <f t="array" ref="G27">-(IF(G$2=1,Assumptions!$H29/12,-(SUMIF($D$2:$EE$2,G$2-1,$D27:$EE27)/12)*(1+XLOOKUP(G$2,Assumptions!$C$95:$M$95,Assumptions!$C$99:$M$99))))</f>
        <v>-1821.470883</v>
      </c>
      <c r="H27" s="50">
        <f t="array" ref="H27">-(IF(H$2=1,Assumptions!$H29/12,-(SUMIF($D$2:$EE$2,H$2-1,$D27:$EE27)/12)*(1+XLOOKUP(H$2,Assumptions!$C$95:$M$95,Assumptions!$C$99:$M$99))))</f>
        <v>-1821.470883</v>
      </c>
      <c r="I27" s="50">
        <f t="array" ref="I27">-(IF(I$2=1,Assumptions!$H29/12,-(SUMIF($D$2:$EE$2,I$2-1,$D27:$EE27)/12)*(1+XLOOKUP(I$2,Assumptions!$C$95:$M$95,Assumptions!$C$99:$M$99))))</f>
        <v>-1821.470883</v>
      </c>
      <c r="J27" s="50">
        <f t="array" ref="J27">-(IF(J$2=1,Assumptions!$H29/12,-(SUMIF($D$2:$EE$2,J$2-1,$D27:$EE27)/12)*(1+XLOOKUP(J$2,Assumptions!$C$95:$M$95,Assumptions!$C$99:$M$99))))</f>
        <v>-1821.470883</v>
      </c>
      <c r="K27" s="50">
        <f t="array" ref="K27">-(IF(K$2=1,Assumptions!$H29/12,-(SUMIF($D$2:$EE$2,K$2-1,$D27:$EE27)/12)*(1+XLOOKUP(K$2,Assumptions!$C$95:$M$95,Assumptions!$C$99:$M$99))))</f>
        <v>-1821.470883</v>
      </c>
      <c r="L27" s="50">
        <f t="array" ref="L27">-(IF(L$2=1,Assumptions!$H29/12,-(SUMIF($D$2:$EE$2,L$2-1,$D27:$EE27)/12)*(1+XLOOKUP(L$2,Assumptions!$C$95:$M$95,Assumptions!$C$99:$M$99))))</f>
        <v>-1821.470883</v>
      </c>
      <c r="M27" s="50">
        <f t="array" ref="M27">-(IF(M$2=1,Assumptions!$H29/12,-(SUMIF($D$2:$EE$2,M$2-1,$D27:$EE27)/12)*(1+XLOOKUP(M$2,Assumptions!$C$95:$M$95,Assumptions!$C$99:$M$99))))</f>
        <v>-1821.470883</v>
      </c>
      <c r="N27" s="50">
        <f t="array" ref="N27">-(IF(N$2=1,Assumptions!$H29/12,-(SUMIF($D$2:$EE$2,N$2-1,$D27:$EE27)/12)*(1+XLOOKUP(N$2,Assumptions!$C$95:$M$95,Assumptions!$C$99:$M$99))))</f>
        <v>-1821.470883</v>
      </c>
      <c r="O27" s="50">
        <f t="array" ref="O27">-(IF(O$2=1,Assumptions!$H29/12,-(SUMIF($D$2:$EE$2,O$2-1,$D27:$EE27)/12)*(1+XLOOKUP(O$2,Assumptions!$C$95:$M$95,Assumptions!$C$99:$M$99))))</f>
        <v>-1821.470883</v>
      </c>
      <c r="P27" s="50">
        <f t="array" ref="P27">-(IF(P$2=1,Assumptions!$H29/12,-(SUMIF($D$2:$EE$2,P$2-1,$D27:$EE27)/12)*(1+XLOOKUP(P$2,Assumptions!$C$95:$M$95,Assumptions!$C$99:$M$99))))</f>
        <v>-1876.11501</v>
      </c>
      <c r="Q27" s="50">
        <f t="array" ref="Q27">-(IF(Q$2=1,Assumptions!$H29/12,-(SUMIF($D$2:$EE$2,Q$2-1,$D27:$EE27)/12)*(1+XLOOKUP(Q$2,Assumptions!$C$95:$M$95,Assumptions!$C$99:$M$99))))</f>
        <v>-1876.11501</v>
      </c>
      <c r="R27" s="50">
        <f t="array" ref="R27">-(IF(R$2=1,Assumptions!$H29/12,-(SUMIF($D$2:$EE$2,R$2-1,$D27:$EE27)/12)*(1+XLOOKUP(R$2,Assumptions!$C$95:$M$95,Assumptions!$C$99:$M$99))))</f>
        <v>-1876.11501</v>
      </c>
      <c r="S27" s="50">
        <f t="array" ref="S27">-(IF(S$2=1,Assumptions!$H29/12,-(SUMIF($D$2:$EE$2,S$2-1,$D27:$EE27)/12)*(1+XLOOKUP(S$2,Assumptions!$C$95:$M$95,Assumptions!$C$99:$M$99))))</f>
        <v>-1876.11501</v>
      </c>
      <c r="T27" s="50">
        <f t="array" ref="T27">-(IF(T$2=1,Assumptions!$H29/12,-(SUMIF($D$2:$EE$2,T$2-1,$D27:$EE27)/12)*(1+XLOOKUP(T$2,Assumptions!$C$95:$M$95,Assumptions!$C$99:$M$99))))</f>
        <v>-1876.11501</v>
      </c>
      <c r="U27" s="50">
        <f t="array" ref="U27">-(IF(U$2=1,Assumptions!$H29/12,-(SUMIF($D$2:$EE$2,U$2-1,$D27:$EE27)/12)*(1+XLOOKUP(U$2,Assumptions!$C$95:$M$95,Assumptions!$C$99:$M$99))))</f>
        <v>-1876.11501</v>
      </c>
      <c r="V27" s="50">
        <f t="array" ref="V27">-(IF(V$2=1,Assumptions!$H29/12,-(SUMIF($D$2:$EE$2,V$2-1,$D27:$EE27)/12)*(1+XLOOKUP(V$2,Assumptions!$C$95:$M$95,Assumptions!$C$99:$M$99))))</f>
        <v>-1876.11501</v>
      </c>
      <c r="W27" s="50">
        <f t="array" ref="W27">-(IF(W$2=1,Assumptions!$H29/12,-(SUMIF($D$2:$EE$2,W$2-1,$D27:$EE27)/12)*(1+XLOOKUP(W$2,Assumptions!$C$95:$M$95,Assumptions!$C$99:$M$99))))</f>
        <v>-1876.11501</v>
      </c>
      <c r="X27" s="50">
        <f t="array" ref="X27">-(IF(X$2=1,Assumptions!$H29/12,-(SUMIF($D$2:$EE$2,X$2-1,$D27:$EE27)/12)*(1+XLOOKUP(X$2,Assumptions!$C$95:$M$95,Assumptions!$C$99:$M$99))))</f>
        <v>-1876.11501</v>
      </c>
      <c r="Y27" s="50">
        <f t="array" ref="Y27">-(IF(Y$2=1,Assumptions!$H29/12,-(SUMIF($D$2:$EE$2,Y$2-1,$D27:$EE27)/12)*(1+XLOOKUP(Y$2,Assumptions!$C$95:$M$95,Assumptions!$C$99:$M$99))))</f>
        <v>-1876.11501</v>
      </c>
      <c r="Z27" s="50">
        <f t="array" ref="Z27">-(IF(Z$2=1,Assumptions!$H29/12,-(SUMIF($D$2:$EE$2,Z$2-1,$D27:$EE27)/12)*(1+XLOOKUP(Z$2,Assumptions!$C$95:$M$95,Assumptions!$C$99:$M$99))))</f>
        <v>-1876.11501</v>
      </c>
      <c r="AA27" s="50">
        <f t="array" ref="AA27">-(IF(AA$2=1,Assumptions!$H29/12,-(SUMIF($D$2:$EE$2,AA$2-1,$D27:$EE27)/12)*(1+XLOOKUP(AA$2,Assumptions!$C$95:$M$95,Assumptions!$C$99:$M$99))))</f>
        <v>-1876.11501</v>
      </c>
      <c r="AB27" s="50">
        <f t="array" ref="AB27">-(IF(AB$2=1,Assumptions!$H29/12,-(SUMIF($D$2:$EE$2,AB$2-1,$D27:$EE27)/12)*(1+XLOOKUP(AB$2,Assumptions!$C$95:$M$95,Assumptions!$C$99:$M$99))))</f>
        <v>-1932.39846</v>
      </c>
      <c r="AC27" s="50">
        <f t="array" ref="AC27">-(IF(AC$2=1,Assumptions!$H29/12,-(SUMIF($D$2:$EE$2,AC$2-1,$D27:$EE27)/12)*(1+XLOOKUP(AC$2,Assumptions!$C$95:$M$95,Assumptions!$C$99:$M$99))))</f>
        <v>-1932.39846</v>
      </c>
      <c r="AD27" s="50">
        <f t="array" ref="AD27">-(IF(AD$2=1,Assumptions!$H29/12,-(SUMIF($D$2:$EE$2,AD$2-1,$D27:$EE27)/12)*(1+XLOOKUP(AD$2,Assumptions!$C$95:$M$95,Assumptions!$C$99:$M$99))))</f>
        <v>-1932.39846</v>
      </c>
      <c r="AE27" s="50">
        <f t="array" ref="AE27">-(IF(AE$2=1,Assumptions!$H29/12,-(SUMIF($D$2:$EE$2,AE$2-1,$D27:$EE27)/12)*(1+XLOOKUP(AE$2,Assumptions!$C$95:$M$95,Assumptions!$C$99:$M$99))))</f>
        <v>-1932.39846</v>
      </c>
      <c r="AF27" s="50">
        <f t="array" ref="AF27">-(IF(AF$2=1,Assumptions!$H29/12,-(SUMIF($D$2:$EE$2,AF$2-1,$D27:$EE27)/12)*(1+XLOOKUP(AF$2,Assumptions!$C$95:$M$95,Assumptions!$C$99:$M$99))))</f>
        <v>-1932.39846</v>
      </c>
      <c r="AG27" s="50">
        <f t="array" ref="AG27">-(IF(AG$2=1,Assumptions!$H29/12,-(SUMIF($D$2:$EE$2,AG$2-1,$D27:$EE27)/12)*(1+XLOOKUP(AG$2,Assumptions!$C$95:$M$95,Assumptions!$C$99:$M$99))))</f>
        <v>-1932.39846</v>
      </c>
      <c r="AH27" s="50">
        <f t="array" ref="AH27">-(IF(AH$2=1,Assumptions!$H29/12,-(SUMIF($D$2:$EE$2,AH$2-1,$D27:$EE27)/12)*(1+XLOOKUP(AH$2,Assumptions!$C$95:$M$95,Assumptions!$C$99:$M$99))))</f>
        <v>-1932.39846</v>
      </c>
      <c r="AI27" s="50">
        <f t="array" ref="AI27">-(IF(AI$2=1,Assumptions!$H29/12,-(SUMIF($D$2:$EE$2,AI$2-1,$D27:$EE27)/12)*(1+XLOOKUP(AI$2,Assumptions!$C$95:$M$95,Assumptions!$C$99:$M$99))))</f>
        <v>-1932.39846</v>
      </c>
      <c r="AJ27" s="50">
        <f t="array" ref="AJ27">-(IF(AJ$2=1,Assumptions!$H29/12,-(SUMIF($D$2:$EE$2,AJ$2-1,$D27:$EE27)/12)*(1+XLOOKUP(AJ$2,Assumptions!$C$95:$M$95,Assumptions!$C$99:$M$99))))</f>
        <v>-1932.39846</v>
      </c>
      <c r="AK27" s="50">
        <f t="array" ref="AK27">-(IF(AK$2=1,Assumptions!$H29/12,-(SUMIF($D$2:$EE$2,AK$2-1,$D27:$EE27)/12)*(1+XLOOKUP(AK$2,Assumptions!$C$95:$M$95,Assumptions!$C$99:$M$99))))</f>
        <v>-1932.39846</v>
      </c>
      <c r="AL27" s="50">
        <f t="array" ref="AL27">-(IF(AL$2=1,Assumptions!$H29/12,-(SUMIF($D$2:$EE$2,AL$2-1,$D27:$EE27)/12)*(1+XLOOKUP(AL$2,Assumptions!$C$95:$M$95,Assumptions!$C$99:$M$99))))</f>
        <v>-1932.39846</v>
      </c>
      <c r="AM27" s="50">
        <f t="array" ref="AM27">-(IF(AM$2=1,Assumptions!$H29/12,-(SUMIF($D$2:$EE$2,AM$2-1,$D27:$EE27)/12)*(1+XLOOKUP(AM$2,Assumptions!$C$95:$M$95,Assumptions!$C$99:$M$99))))</f>
        <v>-1932.39846</v>
      </c>
      <c r="AN27" s="50">
        <f t="array" ref="AN27">-(IF(AN$2=1,Assumptions!$H29/12,-(SUMIF($D$2:$EE$2,AN$2-1,$D27:$EE27)/12)*(1+XLOOKUP(AN$2,Assumptions!$C$95:$M$95,Assumptions!$C$99:$M$99))))</f>
        <v>-1990.370414</v>
      </c>
      <c r="AO27" s="50">
        <f t="array" ref="AO27">-(IF(AO$2=1,Assumptions!$H29/12,-(SUMIF($D$2:$EE$2,AO$2-1,$D27:$EE27)/12)*(1+XLOOKUP(AO$2,Assumptions!$C$95:$M$95,Assumptions!$C$99:$M$99))))</f>
        <v>-1990.370414</v>
      </c>
      <c r="AP27" s="50">
        <f t="array" ref="AP27">-(IF(AP$2=1,Assumptions!$H29/12,-(SUMIF($D$2:$EE$2,AP$2-1,$D27:$EE27)/12)*(1+XLOOKUP(AP$2,Assumptions!$C$95:$M$95,Assumptions!$C$99:$M$99))))</f>
        <v>-1990.370414</v>
      </c>
      <c r="AQ27" s="50">
        <f t="array" ref="AQ27">-(IF(AQ$2=1,Assumptions!$H29/12,-(SUMIF($D$2:$EE$2,AQ$2-1,$D27:$EE27)/12)*(1+XLOOKUP(AQ$2,Assumptions!$C$95:$M$95,Assumptions!$C$99:$M$99))))</f>
        <v>-1990.370414</v>
      </c>
      <c r="AR27" s="50">
        <f t="array" ref="AR27">-(IF(AR$2=1,Assumptions!$H29/12,-(SUMIF($D$2:$EE$2,AR$2-1,$D27:$EE27)/12)*(1+XLOOKUP(AR$2,Assumptions!$C$95:$M$95,Assumptions!$C$99:$M$99))))</f>
        <v>-1990.370414</v>
      </c>
      <c r="AS27" s="50">
        <f t="array" ref="AS27">-(IF(AS$2=1,Assumptions!$H29/12,-(SUMIF($D$2:$EE$2,AS$2-1,$D27:$EE27)/12)*(1+XLOOKUP(AS$2,Assumptions!$C$95:$M$95,Assumptions!$C$99:$M$99))))</f>
        <v>-1990.370414</v>
      </c>
      <c r="AT27" s="50">
        <f t="array" ref="AT27">-(IF(AT$2=1,Assumptions!$H29/12,-(SUMIF($D$2:$EE$2,AT$2-1,$D27:$EE27)/12)*(1+XLOOKUP(AT$2,Assumptions!$C$95:$M$95,Assumptions!$C$99:$M$99))))</f>
        <v>-1990.370414</v>
      </c>
      <c r="AU27" s="50">
        <f t="array" ref="AU27">-(IF(AU$2=1,Assumptions!$H29/12,-(SUMIF($D$2:$EE$2,AU$2-1,$D27:$EE27)/12)*(1+XLOOKUP(AU$2,Assumptions!$C$95:$M$95,Assumptions!$C$99:$M$99))))</f>
        <v>-1990.370414</v>
      </c>
      <c r="AV27" s="50">
        <f t="array" ref="AV27">-(IF(AV$2=1,Assumptions!$H29/12,-(SUMIF($D$2:$EE$2,AV$2-1,$D27:$EE27)/12)*(1+XLOOKUP(AV$2,Assumptions!$C$95:$M$95,Assumptions!$C$99:$M$99))))</f>
        <v>-1990.370414</v>
      </c>
      <c r="AW27" s="50">
        <f t="array" ref="AW27">-(IF(AW$2=1,Assumptions!$H29/12,-(SUMIF($D$2:$EE$2,AW$2-1,$D27:$EE27)/12)*(1+XLOOKUP(AW$2,Assumptions!$C$95:$M$95,Assumptions!$C$99:$M$99))))</f>
        <v>-1990.370414</v>
      </c>
      <c r="AX27" s="50">
        <f t="array" ref="AX27">-(IF(AX$2=1,Assumptions!$H29/12,-(SUMIF($D$2:$EE$2,AX$2-1,$D27:$EE27)/12)*(1+XLOOKUP(AX$2,Assumptions!$C$95:$M$95,Assumptions!$C$99:$M$99))))</f>
        <v>-1990.370414</v>
      </c>
      <c r="AY27" s="50">
        <f t="array" ref="AY27">-(IF(AY$2=1,Assumptions!$H29/12,-(SUMIF($D$2:$EE$2,AY$2-1,$D27:$EE27)/12)*(1+XLOOKUP(AY$2,Assumptions!$C$95:$M$95,Assumptions!$C$99:$M$99))))</f>
        <v>-1990.370414</v>
      </c>
      <c r="AZ27" s="50">
        <f t="array" ref="AZ27">-(IF(AZ$2=1,Assumptions!$H29/12,-(SUMIF($D$2:$EE$2,AZ$2-1,$D27:$EE27)/12)*(1+XLOOKUP(AZ$2,Assumptions!$C$95:$M$95,Assumptions!$C$99:$M$99))))</f>
        <v>-2050.081526</v>
      </c>
      <c r="BA27" s="50">
        <f t="array" ref="BA27">-(IF(BA$2=1,Assumptions!$H29/12,-(SUMIF($D$2:$EE$2,BA$2-1,$D27:$EE27)/12)*(1+XLOOKUP(BA$2,Assumptions!$C$95:$M$95,Assumptions!$C$99:$M$99))))</f>
        <v>-2050.081526</v>
      </c>
      <c r="BB27" s="50">
        <f t="array" ref="BB27">-(IF(BB$2=1,Assumptions!$H29/12,-(SUMIF($D$2:$EE$2,BB$2-1,$D27:$EE27)/12)*(1+XLOOKUP(BB$2,Assumptions!$C$95:$M$95,Assumptions!$C$99:$M$99))))</f>
        <v>-2050.081526</v>
      </c>
      <c r="BC27" s="50">
        <f t="array" ref="BC27">-(IF(BC$2=1,Assumptions!$H29/12,-(SUMIF($D$2:$EE$2,BC$2-1,$D27:$EE27)/12)*(1+XLOOKUP(BC$2,Assumptions!$C$95:$M$95,Assumptions!$C$99:$M$99))))</f>
        <v>-2050.081526</v>
      </c>
      <c r="BD27" s="50">
        <f t="array" ref="BD27">-(IF(BD$2=1,Assumptions!$H29/12,-(SUMIF($D$2:$EE$2,BD$2-1,$D27:$EE27)/12)*(1+XLOOKUP(BD$2,Assumptions!$C$95:$M$95,Assumptions!$C$99:$M$99))))</f>
        <v>-2050.081526</v>
      </c>
      <c r="BE27" s="50">
        <f t="array" ref="BE27">-(IF(BE$2=1,Assumptions!$H29/12,-(SUMIF($D$2:$EE$2,BE$2-1,$D27:$EE27)/12)*(1+XLOOKUP(BE$2,Assumptions!$C$95:$M$95,Assumptions!$C$99:$M$99))))</f>
        <v>-2050.081526</v>
      </c>
      <c r="BF27" s="50">
        <f t="array" ref="BF27">-(IF(BF$2=1,Assumptions!$H29/12,-(SUMIF($D$2:$EE$2,BF$2-1,$D27:$EE27)/12)*(1+XLOOKUP(BF$2,Assumptions!$C$95:$M$95,Assumptions!$C$99:$M$99))))</f>
        <v>-2050.081526</v>
      </c>
      <c r="BG27" s="50">
        <f t="array" ref="BG27">-(IF(BG$2=1,Assumptions!$H29/12,-(SUMIF($D$2:$EE$2,BG$2-1,$D27:$EE27)/12)*(1+XLOOKUP(BG$2,Assumptions!$C$95:$M$95,Assumptions!$C$99:$M$99))))</f>
        <v>-2050.081526</v>
      </c>
      <c r="BH27" s="50">
        <f t="array" ref="BH27">-(IF(BH$2=1,Assumptions!$H29/12,-(SUMIF($D$2:$EE$2,BH$2-1,$D27:$EE27)/12)*(1+XLOOKUP(BH$2,Assumptions!$C$95:$M$95,Assumptions!$C$99:$M$99))))</f>
        <v>-2050.081526</v>
      </c>
      <c r="BI27" s="50">
        <f t="array" ref="BI27">-(IF(BI$2=1,Assumptions!$H29/12,-(SUMIF($D$2:$EE$2,BI$2-1,$D27:$EE27)/12)*(1+XLOOKUP(BI$2,Assumptions!$C$95:$M$95,Assumptions!$C$99:$M$99))))</f>
        <v>-2050.081526</v>
      </c>
      <c r="BJ27" s="50">
        <f t="array" ref="BJ27">-(IF(BJ$2=1,Assumptions!$H29/12,-(SUMIF($D$2:$EE$2,BJ$2-1,$D27:$EE27)/12)*(1+XLOOKUP(BJ$2,Assumptions!$C$95:$M$95,Assumptions!$C$99:$M$99))))</f>
        <v>-2050.081526</v>
      </c>
      <c r="BK27" s="50">
        <f t="array" ref="BK27">-(IF(BK$2=1,Assumptions!$H29/12,-(SUMIF($D$2:$EE$2,BK$2-1,$D27:$EE27)/12)*(1+XLOOKUP(BK$2,Assumptions!$C$95:$M$95,Assumptions!$C$99:$M$99))))</f>
        <v>-2050.081526</v>
      </c>
      <c r="BL27" s="50">
        <f t="array" ref="BL27">-(IF(BL$2=1,Assumptions!$H29/12,-(SUMIF($D$2:$EE$2,BL$2-1,$D27:$EE27)/12)*(1+XLOOKUP(BL$2,Assumptions!$C$95:$M$95,Assumptions!$C$99:$M$99))))</f>
        <v>-2111.583972</v>
      </c>
      <c r="BM27" s="50">
        <f t="array" ref="BM27">-(IF(BM$2=1,Assumptions!$H29/12,-(SUMIF($D$2:$EE$2,BM$2-1,$D27:$EE27)/12)*(1+XLOOKUP(BM$2,Assumptions!$C$95:$M$95,Assumptions!$C$99:$M$99))))</f>
        <v>-2111.583972</v>
      </c>
      <c r="BN27" s="50">
        <f t="array" ref="BN27">-(IF(BN$2=1,Assumptions!$H29/12,-(SUMIF($D$2:$EE$2,BN$2-1,$D27:$EE27)/12)*(1+XLOOKUP(BN$2,Assumptions!$C$95:$M$95,Assumptions!$C$99:$M$99))))</f>
        <v>-2111.583972</v>
      </c>
      <c r="BO27" s="50">
        <f t="array" ref="BO27">-(IF(BO$2=1,Assumptions!$H29/12,-(SUMIF($D$2:$EE$2,BO$2-1,$D27:$EE27)/12)*(1+XLOOKUP(BO$2,Assumptions!$C$95:$M$95,Assumptions!$C$99:$M$99))))</f>
        <v>-2111.583972</v>
      </c>
      <c r="BP27" s="50">
        <f t="array" ref="BP27">-(IF(BP$2=1,Assumptions!$H29/12,-(SUMIF($D$2:$EE$2,BP$2-1,$D27:$EE27)/12)*(1+XLOOKUP(BP$2,Assumptions!$C$95:$M$95,Assumptions!$C$99:$M$99))))</f>
        <v>-2111.583972</v>
      </c>
      <c r="BQ27" s="50">
        <f t="array" ref="BQ27">-(IF(BQ$2=1,Assumptions!$H29/12,-(SUMIF($D$2:$EE$2,BQ$2-1,$D27:$EE27)/12)*(1+XLOOKUP(BQ$2,Assumptions!$C$95:$M$95,Assumptions!$C$99:$M$99))))</f>
        <v>-2111.583972</v>
      </c>
      <c r="BR27" s="50">
        <f t="array" ref="BR27">-(IF(BR$2=1,Assumptions!$H29/12,-(SUMIF($D$2:$EE$2,BR$2-1,$D27:$EE27)/12)*(1+XLOOKUP(BR$2,Assumptions!$C$95:$M$95,Assumptions!$C$99:$M$99))))</f>
        <v>-2111.583972</v>
      </c>
      <c r="BS27" s="50">
        <f t="array" ref="BS27">-(IF(BS$2=1,Assumptions!$H29/12,-(SUMIF($D$2:$EE$2,BS$2-1,$D27:$EE27)/12)*(1+XLOOKUP(BS$2,Assumptions!$C$95:$M$95,Assumptions!$C$99:$M$99))))</f>
        <v>-2111.583972</v>
      </c>
      <c r="BT27" s="50">
        <f t="array" ref="BT27">-(IF(BT$2=1,Assumptions!$H29/12,-(SUMIF($D$2:$EE$2,BT$2-1,$D27:$EE27)/12)*(1+XLOOKUP(BT$2,Assumptions!$C$95:$M$95,Assumptions!$C$99:$M$99))))</f>
        <v>-2111.583972</v>
      </c>
      <c r="BU27" s="50">
        <f t="array" ref="BU27">-(IF(BU$2=1,Assumptions!$H29/12,-(SUMIF($D$2:$EE$2,BU$2-1,$D27:$EE27)/12)*(1+XLOOKUP(BU$2,Assumptions!$C$95:$M$95,Assumptions!$C$99:$M$99))))</f>
        <v>-2111.583972</v>
      </c>
      <c r="BV27" s="50">
        <f t="array" ref="BV27">-(IF(BV$2=1,Assumptions!$H29/12,-(SUMIF($D$2:$EE$2,BV$2-1,$D27:$EE27)/12)*(1+XLOOKUP(BV$2,Assumptions!$C$95:$M$95,Assumptions!$C$99:$M$99))))</f>
        <v>-2111.583972</v>
      </c>
      <c r="BW27" s="50">
        <f t="array" ref="BW27">-(IF(BW$2=1,Assumptions!$H29/12,-(SUMIF($D$2:$EE$2,BW$2-1,$D27:$EE27)/12)*(1+XLOOKUP(BW$2,Assumptions!$C$95:$M$95,Assumptions!$C$99:$M$99))))</f>
        <v>-2111.583972</v>
      </c>
      <c r="BX27" s="50">
        <f t="array" ref="BX27">-(IF(BX$2=1,Assumptions!$H29/12,-(SUMIF($D$2:$EE$2,BX$2-1,$D27:$EE27)/12)*(1+XLOOKUP(BX$2,Assumptions!$C$95:$M$95,Assumptions!$C$99:$M$99))))</f>
        <v>-2174.931491</v>
      </c>
      <c r="BY27" s="50">
        <f t="array" ref="BY27">-(IF(BY$2=1,Assumptions!$H29/12,-(SUMIF($D$2:$EE$2,BY$2-1,$D27:$EE27)/12)*(1+XLOOKUP(BY$2,Assumptions!$C$95:$M$95,Assumptions!$C$99:$M$99))))</f>
        <v>-2174.931491</v>
      </c>
      <c r="BZ27" s="50">
        <f t="array" ref="BZ27">-(IF(BZ$2=1,Assumptions!$H29/12,-(SUMIF($D$2:$EE$2,BZ$2-1,$D27:$EE27)/12)*(1+XLOOKUP(BZ$2,Assumptions!$C$95:$M$95,Assumptions!$C$99:$M$99))))</f>
        <v>-2174.931491</v>
      </c>
      <c r="CA27" s="50">
        <f t="array" ref="CA27">-(IF(CA$2=1,Assumptions!$H29/12,-(SUMIF($D$2:$EE$2,CA$2-1,$D27:$EE27)/12)*(1+XLOOKUP(CA$2,Assumptions!$C$95:$M$95,Assumptions!$C$99:$M$99))))</f>
        <v>-2174.931491</v>
      </c>
      <c r="CB27" s="50">
        <f t="array" ref="CB27">-(IF(CB$2=1,Assumptions!$H29/12,-(SUMIF($D$2:$EE$2,CB$2-1,$D27:$EE27)/12)*(1+XLOOKUP(CB$2,Assumptions!$C$95:$M$95,Assumptions!$C$99:$M$99))))</f>
        <v>-2174.931491</v>
      </c>
      <c r="CC27" s="50">
        <f t="array" ref="CC27">-(IF(CC$2=1,Assumptions!$H29/12,-(SUMIF($D$2:$EE$2,CC$2-1,$D27:$EE27)/12)*(1+XLOOKUP(CC$2,Assumptions!$C$95:$M$95,Assumptions!$C$99:$M$99))))</f>
        <v>-2174.931491</v>
      </c>
      <c r="CD27" s="50">
        <f t="array" ref="CD27">-(IF(CD$2=1,Assumptions!$H29/12,-(SUMIF($D$2:$EE$2,CD$2-1,$D27:$EE27)/12)*(1+XLOOKUP(CD$2,Assumptions!$C$95:$M$95,Assumptions!$C$99:$M$99))))</f>
        <v>-2174.931491</v>
      </c>
      <c r="CE27" s="50">
        <f t="array" ref="CE27">-(IF(CE$2=1,Assumptions!$H29/12,-(SUMIF($D$2:$EE$2,CE$2-1,$D27:$EE27)/12)*(1+XLOOKUP(CE$2,Assumptions!$C$95:$M$95,Assumptions!$C$99:$M$99))))</f>
        <v>-2174.931491</v>
      </c>
      <c r="CF27" s="50">
        <f t="array" ref="CF27">-(IF(CF$2=1,Assumptions!$H29/12,-(SUMIF($D$2:$EE$2,CF$2-1,$D27:$EE27)/12)*(1+XLOOKUP(CF$2,Assumptions!$C$95:$M$95,Assumptions!$C$99:$M$99))))</f>
        <v>-2174.931491</v>
      </c>
      <c r="CG27" s="50">
        <f t="array" ref="CG27">-(IF(CG$2=1,Assumptions!$H29/12,-(SUMIF($D$2:$EE$2,CG$2-1,$D27:$EE27)/12)*(1+XLOOKUP(CG$2,Assumptions!$C$95:$M$95,Assumptions!$C$99:$M$99))))</f>
        <v>-2174.931491</v>
      </c>
      <c r="CH27" s="50">
        <f t="array" ref="CH27">-(IF(CH$2=1,Assumptions!$H29/12,-(SUMIF($D$2:$EE$2,CH$2-1,$D27:$EE27)/12)*(1+XLOOKUP(CH$2,Assumptions!$C$95:$M$95,Assumptions!$C$99:$M$99))))</f>
        <v>-2174.931491</v>
      </c>
      <c r="CI27" s="50">
        <f t="array" ref="CI27">-(IF(CI$2=1,Assumptions!$H29/12,-(SUMIF($D$2:$EE$2,CI$2-1,$D27:$EE27)/12)*(1+XLOOKUP(CI$2,Assumptions!$C$95:$M$95,Assumptions!$C$99:$M$99))))</f>
        <v>-2174.931491</v>
      </c>
      <c r="CJ27" s="50">
        <f t="array" ref="CJ27">-(IF(CJ$2=1,Assumptions!$H29/12,-(SUMIF($D$2:$EE$2,CJ$2-1,$D27:$EE27)/12)*(1+XLOOKUP(CJ$2,Assumptions!$C$95:$M$95,Assumptions!$C$99:$M$99))))</f>
        <v>-2240.179436</v>
      </c>
      <c r="CK27" s="50">
        <f t="array" ref="CK27">-(IF(CK$2=1,Assumptions!$H29/12,-(SUMIF($D$2:$EE$2,CK$2-1,$D27:$EE27)/12)*(1+XLOOKUP(CK$2,Assumptions!$C$95:$M$95,Assumptions!$C$99:$M$99))))</f>
        <v>-2240.179436</v>
      </c>
      <c r="CL27" s="50">
        <f t="array" ref="CL27">-(IF(CL$2=1,Assumptions!$H29/12,-(SUMIF($D$2:$EE$2,CL$2-1,$D27:$EE27)/12)*(1+XLOOKUP(CL$2,Assumptions!$C$95:$M$95,Assumptions!$C$99:$M$99))))</f>
        <v>-2240.179436</v>
      </c>
      <c r="CM27" s="50">
        <f t="array" ref="CM27">-(IF(CM$2=1,Assumptions!$H29/12,-(SUMIF($D$2:$EE$2,CM$2-1,$D27:$EE27)/12)*(1+XLOOKUP(CM$2,Assumptions!$C$95:$M$95,Assumptions!$C$99:$M$99))))</f>
        <v>-2240.179436</v>
      </c>
      <c r="CN27" s="50">
        <f t="array" ref="CN27">-(IF(CN$2=1,Assumptions!$H29/12,-(SUMIF($D$2:$EE$2,CN$2-1,$D27:$EE27)/12)*(1+XLOOKUP(CN$2,Assumptions!$C$95:$M$95,Assumptions!$C$99:$M$99))))</f>
        <v>-2240.179436</v>
      </c>
      <c r="CO27" s="50">
        <f t="array" ref="CO27">-(IF(CO$2=1,Assumptions!$H29/12,-(SUMIF($D$2:$EE$2,CO$2-1,$D27:$EE27)/12)*(1+XLOOKUP(CO$2,Assumptions!$C$95:$M$95,Assumptions!$C$99:$M$99))))</f>
        <v>-2240.179436</v>
      </c>
      <c r="CP27" s="50">
        <f t="array" ref="CP27">-(IF(CP$2=1,Assumptions!$H29/12,-(SUMIF($D$2:$EE$2,CP$2-1,$D27:$EE27)/12)*(1+XLOOKUP(CP$2,Assumptions!$C$95:$M$95,Assumptions!$C$99:$M$99))))</f>
        <v>-2240.179436</v>
      </c>
      <c r="CQ27" s="50">
        <f t="array" ref="CQ27">-(IF(CQ$2=1,Assumptions!$H29/12,-(SUMIF($D$2:$EE$2,CQ$2-1,$D27:$EE27)/12)*(1+XLOOKUP(CQ$2,Assumptions!$C$95:$M$95,Assumptions!$C$99:$M$99))))</f>
        <v>-2240.179436</v>
      </c>
      <c r="CR27" s="50">
        <f t="array" ref="CR27">-(IF(CR$2=1,Assumptions!$H29/12,-(SUMIF($D$2:$EE$2,CR$2-1,$D27:$EE27)/12)*(1+XLOOKUP(CR$2,Assumptions!$C$95:$M$95,Assumptions!$C$99:$M$99))))</f>
        <v>-2240.179436</v>
      </c>
      <c r="CS27" s="50">
        <f t="array" ref="CS27">-(IF(CS$2=1,Assumptions!$H29/12,-(SUMIF($D$2:$EE$2,CS$2-1,$D27:$EE27)/12)*(1+XLOOKUP(CS$2,Assumptions!$C$95:$M$95,Assumptions!$C$99:$M$99))))</f>
        <v>-2240.179436</v>
      </c>
      <c r="CT27" s="50">
        <f t="array" ref="CT27">-(IF(CT$2=1,Assumptions!$H29/12,-(SUMIF($D$2:$EE$2,CT$2-1,$D27:$EE27)/12)*(1+XLOOKUP(CT$2,Assumptions!$C$95:$M$95,Assumptions!$C$99:$M$99))))</f>
        <v>-2240.179436</v>
      </c>
      <c r="CU27" s="50">
        <f t="array" ref="CU27">-(IF(CU$2=1,Assumptions!$H29/12,-(SUMIF($D$2:$EE$2,CU$2-1,$D27:$EE27)/12)*(1+XLOOKUP(CU$2,Assumptions!$C$95:$M$95,Assumptions!$C$99:$M$99))))</f>
        <v>-2240.179436</v>
      </c>
      <c r="CV27" s="50">
        <f t="array" ref="CV27">-(IF(CV$2=1,Assumptions!$H29/12,-(SUMIF($D$2:$EE$2,CV$2-1,$D27:$EE27)/12)*(1+XLOOKUP(CV$2,Assumptions!$C$95:$M$95,Assumptions!$C$99:$M$99))))</f>
        <v>-2307.384819</v>
      </c>
      <c r="CW27" s="50">
        <f t="array" ref="CW27">-(IF(CW$2=1,Assumptions!$H29/12,-(SUMIF($D$2:$EE$2,CW$2-1,$D27:$EE27)/12)*(1+XLOOKUP(CW$2,Assumptions!$C$95:$M$95,Assumptions!$C$99:$M$99))))</f>
        <v>-2307.384819</v>
      </c>
      <c r="CX27" s="50">
        <f t="array" ref="CX27">-(IF(CX$2=1,Assumptions!$H29/12,-(SUMIF($D$2:$EE$2,CX$2-1,$D27:$EE27)/12)*(1+XLOOKUP(CX$2,Assumptions!$C$95:$M$95,Assumptions!$C$99:$M$99))))</f>
        <v>-2307.384819</v>
      </c>
      <c r="CY27" s="50">
        <f t="array" ref="CY27">-(IF(CY$2=1,Assumptions!$H29/12,-(SUMIF($D$2:$EE$2,CY$2-1,$D27:$EE27)/12)*(1+XLOOKUP(CY$2,Assumptions!$C$95:$M$95,Assumptions!$C$99:$M$99))))</f>
        <v>-2307.384819</v>
      </c>
      <c r="CZ27" s="50">
        <f t="array" ref="CZ27">-(IF(CZ$2=1,Assumptions!$H29/12,-(SUMIF($D$2:$EE$2,CZ$2-1,$D27:$EE27)/12)*(1+XLOOKUP(CZ$2,Assumptions!$C$95:$M$95,Assumptions!$C$99:$M$99))))</f>
        <v>-2307.384819</v>
      </c>
      <c r="DA27" s="50">
        <f t="array" ref="DA27">-(IF(DA$2=1,Assumptions!$H29/12,-(SUMIF($D$2:$EE$2,DA$2-1,$D27:$EE27)/12)*(1+XLOOKUP(DA$2,Assumptions!$C$95:$M$95,Assumptions!$C$99:$M$99))))</f>
        <v>-2307.384819</v>
      </c>
      <c r="DB27" s="50">
        <f t="array" ref="DB27">-(IF(DB$2=1,Assumptions!$H29/12,-(SUMIF($D$2:$EE$2,DB$2-1,$D27:$EE27)/12)*(1+XLOOKUP(DB$2,Assumptions!$C$95:$M$95,Assumptions!$C$99:$M$99))))</f>
        <v>-2307.384819</v>
      </c>
      <c r="DC27" s="50">
        <f t="array" ref="DC27">-(IF(DC$2=1,Assumptions!$H29/12,-(SUMIF($D$2:$EE$2,DC$2-1,$D27:$EE27)/12)*(1+XLOOKUP(DC$2,Assumptions!$C$95:$M$95,Assumptions!$C$99:$M$99))))</f>
        <v>-2307.384819</v>
      </c>
      <c r="DD27" s="50">
        <f t="array" ref="DD27">-(IF(DD$2=1,Assumptions!$H29/12,-(SUMIF($D$2:$EE$2,DD$2-1,$D27:$EE27)/12)*(1+XLOOKUP(DD$2,Assumptions!$C$95:$M$95,Assumptions!$C$99:$M$99))))</f>
        <v>-2307.384819</v>
      </c>
      <c r="DE27" s="50">
        <f t="array" ref="DE27">-(IF(DE$2=1,Assumptions!$H29/12,-(SUMIF($D$2:$EE$2,DE$2-1,$D27:$EE27)/12)*(1+XLOOKUP(DE$2,Assumptions!$C$95:$M$95,Assumptions!$C$99:$M$99))))</f>
        <v>-2307.384819</v>
      </c>
      <c r="DF27" s="50">
        <f t="array" ref="DF27">-(IF(DF$2=1,Assumptions!$H29/12,-(SUMIF($D$2:$EE$2,DF$2-1,$D27:$EE27)/12)*(1+XLOOKUP(DF$2,Assumptions!$C$95:$M$95,Assumptions!$C$99:$M$99))))</f>
        <v>-2307.384819</v>
      </c>
      <c r="DG27" s="50">
        <f t="array" ref="DG27">-(IF(DG$2=1,Assumptions!$H29/12,-(SUMIF($D$2:$EE$2,DG$2-1,$D27:$EE27)/12)*(1+XLOOKUP(DG$2,Assumptions!$C$95:$M$95,Assumptions!$C$99:$M$99))))</f>
        <v>-2307.384819</v>
      </c>
      <c r="DH27" s="50">
        <f t="array" ref="DH27">-(IF(DH$2=1,Assumptions!$H29/12,-(SUMIF($D$2:$EE$2,DH$2-1,$D27:$EE27)/12)*(1+XLOOKUP(DH$2,Assumptions!$C$95:$M$95,Assumptions!$C$99:$M$99))))</f>
        <v>-2376.606364</v>
      </c>
      <c r="DI27" s="50">
        <f t="array" ref="DI27">-(IF(DI$2=1,Assumptions!$H29/12,-(SUMIF($D$2:$EE$2,DI$2-1,$D27:$EE27)/12)*(1+XLOOKUP(DI$2,Assumptions!$C$95:$M$95,Assumptions!$C$99:$M$99))))</f>
        <v>-2376.606364</v>
      </c>
      <c r="DJ27" s="50">
        <f t="array" ref="DJ27">-(IF(DJ$2=1,Assumptions!$H29/12,-(SUMIF($D$2:$EE$2,DJ$2-1,$D27:$EE27)/12)*(1+XLOOKUP(DJ$2,Assumptions!$C$95:$M$95,Assumptions!$C$99:$M$99))))</f>
        <v>-2376.606364</v>
      </c>
      <c r="DK27" s="50">
        <f t="array" ref="DK27">-(IF(DK$2=1,Assumptions!$H29/12,-(SUMIF($D$2:$EE$2,DK$2-1,$D27:$EE27)/12)*(1+XLOOKUP(DK$2,Assumptions!$C$95:$M$95,Assumptions!$C$99:$M$99))))</f>
        <v>-2376.606364</v>
      </c>
      <c r="DL27" s="50">
        <f t="array" ref="DL27">-(IF(DL$2=1,Assumptions!$H29/12,-(SUMIF($D$2:$EE$2,DL$2-1,$D27:$EE27)/12)*(1+XLOOKUP(DL$2,Assumptions!$C$95:$M$95,Assumptions!$C$99:$M$99))))</f>
        <v>-2376.606364</v>
      </c>
      <c r="DM27" s="50">
        <f t="array" ref="DM27">-(IF(DM$2=1,Assumptions!$H29/12,-(SUMIF($D$2:$EE$2,DM$2-1,$D27:$EE27)/12)*(1+XLOOKUP(DM$2,Assumptions!$C$95:$M$95,Assumptions!$C$99:$M$99))))</f>
        <v>-2376.606364</v>
      </c>
      <c r="DN27" s="50">
        <f t="array" ref="DN27">-(IF(DN$2=1,Assumptions!$H29/12,-(SUMIF($D$2:$EE$2,DN$2-1,$D27:$EE27)/12)*(1+XLOOKUP(DN$2,Assumptions!$C$95:$M$95,Assumptions!$C$99:$M$99))))</f>
        <v>-2376.606364</v>
      </c>
      <c r="DO27" s="50">
        <f t="array" ref="DO27">-(IF(DO$2=1,Assumptions!$H29/12,-(SUMIF($D$2:$EE$2,DO$2-1,$D27:$EE27)/12)*(1+XLOOKUP(DO$2,Assumptions!$C$95:$M$95,Assumptions!$C$99:$M$99))))</f>
        <v>-2376.606364</v>
      </c>
      <c r="DP27" s="50">
        <f t="array" ref="DP27">-(IF(DP$2=1,Assumptions!$H29/12,-(SUMIF($D$2:$EE$2,DP$2-1,$D27:$EE27)/12)*(1+XLOOKUP(DP$2,Assumptions!$C$95:$M$95,Assumptions!$C$99:$M$99))))</f>
        <v>-2376.606364</v>
      </c>
      <c r="DQ27" s="50">
        <f t="array" ref="DQ27">-(IF(DQ$2=1,Assumptions!$H29/12,-(SUMIF($D$2:$EE$2,DQ$2-1,$D27:$EE27)/12)*(1+XLOOKUP(DQ$2,Assumptions!$C$95:$M$95,Assumptions!$C$99:$M$99))))</f>
        <v>-2376.606364</v>
      </c>
      <c r="DR27" s="50">
        <f t="array" ref="DR27">-(IF(DR$2=1,Assumptions!$H29/12,-(SUMIF($D$2:$EE$2,DR$2-1,$D27:$EE27)/12)*(1+XLOOKUP(DR$2,Assumptions!$C$95:$M$95,Assumptions!$C$99:$M$99))))</f>
        <v>-2376.606364</v>
      </c>
      <c r="DS27" s="50">
        <f t="array" ref="DS27">-(IF(DS$2=1,Assumptions!$H29/12,-(SUMIF($D$2:$EE$2,DS$2-1,$D27:$EE27)/12)*(1+XLOOKUP(DS$2,Assumptions!$C$95:$M$95,Assumptions!$C$99:$M$99))))</f>
        <v>-2376.606364</v>
      </c>
      <c r="DT27" s="50">
        <f t="array" ref="DT27">-(IF(DT$2=1,Assumptions!$H29/12,-(SUMIF($D$2:$EE$2,DT$2-1,$D27:$EE27)/12)*(1+XLOOKUP(DT$2,Assumptions!$C$95:$M$95,Assumptions!$C$99:$M$99))))</f>
        <v>-2447.904555</v>
      </c>
      <c r="DU27" s="50">
        <f t="array" ref="DU27">-(IF(DU$2=1,Assumptions!$H29/12,-(SUMIF($D$2:$EE$2,DU$2-1,$D27:$EE27)/12)*(1+XLOOKUP(DU$2,Assumptions!$C$95:$M$95,Assumptions!$C$99:$M$99))))</f>
        <v>-2447.904555</v>
      </c>
      <c r="DV27" s="50">
        <f t="array" ref="DV27">-(IF(DV$2=1,Assumptions!$H29/12,-(SUMIF($D$2:$EE$2,DV$2-1,$D27:$EE27)/12)*(1+XLOOKUP(DV$2,Assumptions!$C$95:$M$95,Assumptions!$C$99:$M$99))))</f>
        <v>-2447.904555</v>
      </c>
      <c r="DW27" s="50">
        <f t="array" ref="DW27">-(IF(DW$2=1,Assumptions!$H29/12,-(SUMIF($D$2:$EE$2,DW$2-1,$D27:$EE27)/12)*(1+XLOOKUP(DW$2,Assumptions!$C$95:$M$95,Assumptions!$C$99:$M$99))))</f>
        <v>-2447.904555</v>
      </c>
      <c r="DX27" s="50">
        <f t="array" ref="DX27">-(IF(DX$2=1,Assumptions!$H29/12,-(SUMIF($D$2:$EE$2,DX$2-1,$D27:$EE27)/12)*(1+XLOOKUP(DX$2,Assumptions!$C$95:$M$95,Assumptions!$C$99:$M$99))))</f>
        <v>-2447.904555</v>
      </c>
      <c r="DY27" s="50">
        <f t="array" ref="DY27">-(IF(DY$2=1,Assumptions!$H29/12,-(SUMIF($D$2:$EE$2,DY$2-1,$D27:$EE27)/12)*(1+XLOOKUP(DY$2,Assumptions!$C$95:$M$95,Assumptions!$C$99:$M$99))))</f>
        <v>-2447.904555</v>
      </c>
      <c r="DZ27" s="50">
        <f t="array" ref="DZ27">-(IF(DZ$2=1,Assumptions!$H29/12,-(SUMIF($D$2:$EE$2,DZ$2-1,$D27:$EE27)/12)*(1+XLOOKUP(DZ$2,Assumptions!$C$95:$M$95,Assumptions!$C$99:$M$99))))</f>
        <v>-2447.904555</v>
      </c>
      <c r="EA27" s="50">
        <f t="array" ref="EA27">-(IF(EA$2=1,Assumptions!$H29/12,-(SUMIF($D$2:$EE$2,EA$2-1,$D27:$EE27)/12)*(1+XLOOKUP(EA$2,Assumptions!$C$95:$M$95,Assumptions!$C$99:$M$99))))</f>
        <v>-2447.904555</v>
      </c>
      <c r="EB27" s="50">
        <f t="array" ref="EB27">-(IF(EB$2=1,Assumptions!$H29/12,-(SUMIF($D$2:$EE$2,EB$2-1,$D27:$EE27)/12)*(1+XLOOKUP(EB$2,Assumptions!$C$95:$M$95,Assumptions!$C$99:$M$99))))</f>
        <v>-2447.904555</v>
      </c>
      <c r="EC27" s="50">
        <f t="array" ref="EC27">-(IF(EC$2=1,Assumptions!$H29/12,-(SUMIF($D$2:$EE$2,EC$2-1,$D27:$EE27)/12)*(1+XLOOKUP(EC$2,Assumptions!$C$95:$M$95,Assumptions!$C$99:$M$99))))</f>
        <v>-2447.904555</v>
      </c>
      <c r="ED27" s="50">
        <f t="array" ref="ED27">-(IF(ED$2=1,Assumptions!$H29/12,-(SUMIF($D$2:$EE$2,ED$2-1,$D27:$EE27)/12)*(1+XLOOKUP(ED$2,Assumptions!$C$95:$M$95,Assumptions!$C$99:$M$99))))</f>
        <v>-2447.904555</v>
      </c>
      <c r="EE27" s="50">
        <f t="array" ref="EE27">-(IF(EE$2=1,Assumptions!$H29/12,-(SUMIF($D$2:$EE$2,EE$2-1,$D27:$EE27)/12)*(1+XLOOKUP(EE$2,Assumptions!$C$95:$M$95,Assumptions!$C$99:$M$99))))</f>
        <v>-2447.904555</v>
      </c>
    </row>
    <row r="28" ht="15.75" customHeight="1">
      <c r="A28" s="1"/>
      <c r="B28" s="1"/>
      <c r="C28" s="1" t="str">
        <f>Assumptions!B30</f>
        <v>Other Utilities</v>
      </c>
      <c r="D28" s="50">
        <f t="array" ref="D28">-(IF(D$2=1,Assumptions!$H30/12,-(SUMIF($D$2:$EE$2,D$2-1,$D28:$EE28)/12)*(1+XLOOKUP(D$2,Assumptions!$C$95:$M$95,Assumptions!$C$99:$M$99))))</f>
        <v>-464.094825</v>
      </c>
      <c r="E28" s="50">
        <f t="array" ref="E28">-(IF(E$2=1,Assumptions!$H30/12,-(SUMIF($D$2:$EE$2,E$2-1,$D28:$EE28)/12)*(1+XLOOKUP(E$2,Assumptions!$C$95:$M$95,Assumptions!$C$99:$M$99))))</f>
        <v>-464.094825</v>
      </c>
      <c r="F28" s="50">
        <f t="array" ref="F28">-(IF(F$2=1,Assumptions!$H30/12,-(SUMIF($D$2:$EE$2,F$2-1,$D28:$EE28)/12)*(1+XLOOKUP(F$2,Assumptions!$C$95:$M$95,Assumptions!$C$99:$M$99))))</f>
        <v>-464.094825</v>
      </c>
      <c r="G28" s="50">
        <f t="array" ref="G28">-(IF(G$2=1,Assumptions!$H30/12,-(SUMIF($D$2:$EE$2,G$2-1,$D28:$EE28)/12)*(1+XLOOKUP(G$2,Assumptions!$C$95:$M$95,Assumptions!$C$99:$M$99))))</f>
        <v>-464.094825</v>
      </c>
      <c r="H28" s="50">
        <f t="array" ref="H28">-(IF(H$2=1,Assumptions!$H30/12,-(SUMIF($D$2:$EE$2,H$2-1,$D28:$EE28)/12)*(1+XLOOKUP(H$2,Assumptions!$C$95:$M$95,Assumptions!$C$99:$M$99))))</f>
        <v>-464.094825</v>
      </c>
      <c r="I28" s="50">
        <f t="array" ref="I28">-(IF(I$2=1,Assumptions!$H30/12,-(SUMIF($D$2:$EE$2,I$2-1,$D28:$EE28)/12)*(1+XLOOKUP(I$2,Assumptions!$C$95:$M$95,Assumptions!$C$99:$M$99))))</f>
        <v>-464.094825</v>
      </c>
      <c r="J28" s="50">
        <f t="array" ref="J28">-(IF(J$2=1,Assumptions!$H30/12,-(SUMIF($D$2:$EE$2,J$2-1,$D28:$EE28)/12)*(1+XLOOKUP(J$2,Assumptions!$C$95:$M$95,Assumptions!$C$99:$M$99))))</f>
        <v>-464.094825</v>
      </c>
      <c r="K28" s="50">
        <f t="array" ref="K28">-(IF(K$2=1,Assumptions!$H30/12,-(SUMIF($D$2:$EE$2,K$2-1,$D28:$EE28)/12)*(1+XLOOKUP(K$2,Assumptions!$C$95:$M$95,Assumptions!$C$99:$M$99))))</f>
        <v>-464.094825</v>
      </c>
      <c r="L28" s="50">
        <f t="array" ref="L28">-(IF(L$2=1,Assumptions!$H30/12,-(SUMIF($D$2:$EE$2,L$2-1,$D28:$EE28)/12)*(1+XLOOKUP(L$2,Assumptions!$C$95:$M$95,Assumptions!$C$99:$M$99))))</f>
        <v>-464.094825</v>
      </c>
      <c r="M28" s="50">
        <f t="array" ref="M28">-(IF(M$2=1,Assumptions!$H30/12,-(SUMIF($D$2:$EE$2,M$2-1,$D28:$EE28)/12)*(1+XLOOKUP(M$2,Assumptions!$C$95:$M$95,Assumptions!$C$99:$M$99))))</f>
        <v>-464.094825</v>
      </c>
      <c r="N28" s="50">
        <f t="array" ref="N28">-(IF(N$2=1,Assumptions!$H30/12,-(SUMIF($D$2:$EE$2,N$2-1,$D28:$EE28)/12)*(1+XLOOKUP(N$2,Assumptions!$C$95:$M$95,Assumptions!$C$99:$M$99))))</f>
        <v>-464.094825</v>
      </c>
      <c r="O28" s="50">
        <f t="array" ref="O28">-(IF(O$2=1,Assumptions!$H30/12,-(SUMIF($D$2:$EE$2,O$2-1,$D28:$EE28)/12)*(1+XLOOKUP(O$2,Assumptions!$C$95:$M$95,Assumptions!$C$99:$M$99))))</f>
        <v>-464.094825</v>
      </c>
      <c r="P28" s="50">
        <f t="array" ref="P28">-(IF(P$2=1,Assumptions!$H30/12,-(SUMIF($D$2:$EE$2,P$2-1,$D28:$EE28)/12)*(1+XLOOKUP(P$2,Assumptions!$C$95:$M$95,Assumptions!$C$99:$M$99))))</f>
        <v>-478.0176698</v>
      </c>
      <c r="Q28" s="50">
        <f t="array" ref="Q28">-(IF(Q$2=1,Assumptions!$H30/12,-(SUMIF($D$2:$EE$2,Q$2-1,$D28:$EE28)/12)*(1+XLOOKUP(Q$2,Assumptions!$C$95:$M$95,Assumptions!$C$99:$M$99))))</f>
        <v>-478.0176698</v>
      </c>
      <c r="R28" s="50">
        <f t="array" ref="R28">-(IF(R$2=1,Assumptions!$H30/12,-(SUMIF($D$2:$EE$2,R$2-1,$D28:$EE28)/12)*(1+XLOOKUP(R$2,Assumptions!$C$95:$M$95,Assumptions!$C$99:$M$99))))</f>
        <v>-478.0176698</v>
      </c>
      <c r="S28" s="50">
        <f t="array" ref="S28">-(IF(S$2=1,Assumptions!$H30/12,-(SUMIF($D$2:$EE$2,S$2-1,$D28:$EE28)/12)*(1+XLOOKUP(S$2,Assumptions!$C$95:$M$95,Assumptions!$C$99:$M$99))))</f>
        <v>-478.0176698</v>
      </c>
      <c r="T28" s="50">
        <f t="array" ref="T28">-(IF(T$2=1,Assumptions!$H30/12,-(SUMIF($D$2:$EE$2,T$2-1,$D28:$EE28)/12)*(1+XLOOKUP(T$2,Assumptions!$C$95:$M$95,Assumptions!$C$99:$M$99))))</f>
        <v>-478.0176698</v>
      </c>
      <c r="U28" s="50">
        <f t="array" ref="U28">-(IF(U$2=1,Assumptions!$H30/12,-(SUMIF($D$2:$EE$2,U$2-1,$D28:$EE28)/12)*(1+XLOOKUP(U$2,Assumptions!$C$95:$M$95,Assumptions!$C$99:$M$99))))</f>
        <v>-478.0176698</v>
      </c>
      <c r="V28" s="50">
        <f t="array" ref="V28">-(IF(V$2=1,Assumptions!$H30/12,-(SUMIF($D$2:$EE$2,V$2-1,$D28:$EE28)/12)*(1+XLOOKUP(V$2,Assumptions!$C$95:$M$95,Assumptions!$C$99:$M$99))))</f>
        <v>-478.0176698</v>
      </c>
      <c r="W28" s="50">
        <f t="array" ref="W28">-(IF(W$2=1,Assumptions!$H30/12,-(SUMIF($D$2:$EE$2,W$2-1,$D28:$EE28)/12)*(1+XLOOKUP(W$2,Assumptions!$C$95:$M$95,Assumptions!$C$99:$M$99))))</f>
        <v>-478.0176698</v>
      </c>
      <c r="X28" s="50">
        <f t="array" ref="X28">-(IF(X$2=1,Assumptions!$H30/12,-(SUMIF($D$2:$EE$2,X$2-1,$D28:$EE28)/12)*(1+XLOOKUP(X$2,Assumptions!$C$95:$M$95,Assumptions!$C$99:$M$99))))</f>
        <v>-478.0176698</v>
      </c>
      <c r="Y28" s="50">
        <f t="array" ref="Y28">-(IF(Y$2=1,Assumptions!$H30/12,-(SUMIF($D$2:$EE$2,Y$2-1,$D28:$EE28)/12)*(1+XLOOKUP(Y$2,Assumptions!$C$95:$M$95,Assumptions!$C$99:$M$99))))</f>
        <v>-478.0176698</v>
      </c>
      <c r="Z28" s="50">
        <f t="array" ref="Z28">-(IF(Z$2=1,Assumptions!$H30/12,-(SUMIF($D$2:$EE$2,Z$2-1,$D28:$EE28)/12)*(1+XLOOKUP(Z$2,Assumptions!$C$95:$M$95,Assumptions!$C$99:$M$99))))</f>
        <v>-478.0176698</v>
      </c>
      <c r="AA28" s="50">
        <f t="array" ref="AA28">-(IF(AA$2=1,Assumptions!$H30/12,-(SUMIF($D$2:$EE$2,AA$2-1,$D28:$EE28)/12)*(1+XLOOKUP(AA$2,Assumptions!$C$95:$M$95,Assumptions!$C$99:$M$99))))</f>
        <v>-478.0176698</v>
      </c>
      <c r="AB28" s="50">
        <f t="array" ref="AB28">-(IF(AB$2=1,Assumptions!$H30/12,-(SUMIF($D$2:$EE$2,AB$2-1,$D28:$EE28)/12)*(1+XLOOKUP(AB$2,Assumptions!$C$95:$M$95,Assumptions!$C$99:$M$99))))</f>
        <v>-492.3581998</v>
      </c>
      <c r="AC28" s="50">
        <f t="array" ref="AC28">-(IF(AC$2=1,Assumptions!$H30/12,-(SUMIF($D$2:$EE$2,AC$2-1,$D28:$EE28)/12)*(1+XLOOKUP(AC$2,Assumptions!$C$95:$M$95,Assumptions!$C$99:$M$99))))</f>
        <v>-492.3581998</v>
      </c>
      <c r="AD28" s="50">
        <f t="array" ref="AD28">-(IF(AD$2=1,Assumptions!$H30/12,-(SUMIF($D$2:$EE$2,AD$2-1,$D28:$EE28)/12)*(1+XLOOKUP(AD$2,Assumptions!$C$95:$M$95,Assumptions!$C$99:$M$99))))</f>
        <v>-492.3581998</v>
      </c>
      <c r="AE28" s="50">
        <f t="array" ref="AE28">-(IF(AE$2=1,Assumptions!$H30/12,-(SUMIF($D$2:$EE$2,AE$2-1,$D28:$EE28)/12)*(1+XLOOKUP(AE$2,Assumptions!$C$95:$M$95,Assumptions!$C$99:$M$99))))</f>
        <v>-492.3581998</v>
      </c>
      <c r="AF28" s="50">
        <f t="array" ref="AF28">-(IF(AF$2=1,Assumptions!$H30/12,-(SUMIF($D$2:$EE$2,AF$2-1,$D28:$EE28)/12)*(1+XLOOKUP(AF$2,Assumptions!$C$95:$M$95,Assumptions!$C$99:$M$99))))</f>
        <v>-492.3581998</v>
      </c>
      <c r="AG28" s="50">
        <f t="array" ref="AG28">-(IF(AG$2=1,Assumptions!$H30/12,-(SUMIF($D$2:$EE$2,AG$2-1,$D28:$EE28)/12)*(1+XLOOKUP(AG$2,Assumptions!$C$95:$M$95,Assumptions!$C$99:$M$99))))</f>
        <v>-492.3581998</v>
      </c>
      <c r="AH28" s="50">
        <f t="array" ref="AH28">-(IF(AH$2=1,Assumptions!$H30/12,-(SUMIF($D$2:$EE$2,AH$2-1,$D28:$EE28)/12)*(1+XLOOKUP(AH$2,Assumptions!$C$95:$M$95,Assumptions!$C$99:$M$99))))</f>
        <v>-492.3581998</v>
      </c>
      <c r="AI28" s="50">
        <f t="array" ref="AI28">-(IF(AI$2=1,Assumptions!$H30/12,-(SUMIF($D$2:$EE$2,AI$2-1,$D28:$EE28)/12)*(1+XLOOKUP(AI$2,Assumptions!$C$95:$M$95,Assumptions!$C$99:$M$99))))</f>
        <v>-492.3581998</v>
      </c>
      <c r="AJ28" s="50">
        <f t="array" ref="AJ28">-(IF(AJ$2=1,Assumptions!$H30/12,-(SUMIF($D$2:$EE$2,AJ$2-1,$D28:$EE28)/12)*(1+XLOOKUP(AJ$2,Assumptions!$C$95:$M$95,Assumptions!$C$99:$M$99))))</f>
        <v>-492.3581998</v>
      </c>
      <c r="AK28" s="50">
        <f t="array" ref="AK28">-(IF(AK$2=1,Assumptions!$H30/12,-(SUMIF($D$2:$EE$2,AK$2-1,$D28:$EE28)/12)*(1+XLOOKUP(AK$2,Assumptions!$C$95:$M$95,Assumptions!$C$99:$M$99))))</f>
        <v>-492.3581998</v>
      </c>
      <c r="AL28" s="50">
        <f t="array" ref="AL28">-(IF(AL$2=1,Assumptions!$H30/12,-(SUMIF($D$2:$EE$2,AL$2-1,$D28:$EE28)/12)*(1+XLOOKUP(AL$2,Assumptions!$C$95:$M$95,Assumptions!$C$99:$M$99))))</f>
        <v>-492.3581998</v>
      </c>
      <c r="AM28" s="50">
        <f t="array" ref="AM28">-(IF(AM$2=1,Assumptions!$H30/12,-(SUMIF($D$2:$EE$2,AM$2-1,$D28:$EE28)/12)*(1+XLOOKUP(AM$2,Assumptions!$C$95:$M$95,Assumptions!$C$99:$M$99))))</f>
        <v>-492.3581998</v>
      </c>
      <c r="AN28" s="50">
        <f t="array" ref="AN28">-(IF(AN$2=1,Assumptions!$H30/12,-(SUMIF($D$2:$EE$2,AN$2-1,$D28:$EE28)/12)*(1+XLOOKUP(AN$2,Assumptions!$C$95:$M$95,Assumptions!$C$99:$M$99))))</f>
        <v>-507.1289458</v>
      </c>
      <c r="AO28" s="50">
        <f t="array" ref="AO28">-(IF(AO$2=1,Assumptions!$H30/12,-(SUMIF($D$2:$EE$2,AO$2-1,$D28:$EE28)/12)*(1+XLOOKUP(AO$2,Assumptions!$C$95:$M$95,Assumptions!$C$99:$M$99))))</f>
        <v>-507.1289458</v>
      </c>
      <c r="AP28" s="50">
        <f t="array" ref="AP28">-(IF(AP$2=1,Assumptions!$H30/12,-(SUMIF($D$2:$EE$2,AP$2-1,$D28:$EE28)/12)*(1+XLOOKUP(AP$2,Assumptions!$C$95:$M$95,Assumptions!$C$99:$M$99))))</f>
        <v>-507.1289458</v>
      </c>
      <c r="AQ28" s="50">
        <f t="array" ref="AQ28">-(IF(AQ$2=1,Assumptions!$H30/12,-(SUMIF($D$2:$EE$2,AQ$2-1,$D28:$EE28)/12)*(1+XLOOKUP(AQ$2,Assumptions!$C$95:$M$95,Assumptions!$C$99:$M$99))))</f>
        <v>-507.1289458</v>
      </c>
      <c r="AR28" s="50">
        <f t="array" ref="AR28">-(IF(AR$2=1,Assumptions!$H30/12,-(SUMIF($D$2:$EE$2,AR$2-1,$D28:$EE28)/12)*(1+XLOOKUP(AR$2,Assumptions!$C$95:$M$95,Assumptions!$C$99:$M$99))))</f>
        <v>-507.1289458</v>
      </c>
      <c r="AS28" s="50">
        <f t="array" ref="AS28">-(IF(AS$2=1,Assumptions!$H30/12,-(SUMIF($D$2:$EE$2,AS$2-1,$D28:$EE28)/12)*(1+XLOOKUP(AS$2,Assumptions!$C$95:$M$95,Assumptions!$C$99:$M$99))))</f>
        <v>-507.1289458</v>
      </c>
      <c r="AT28" s="50">
        <f t="array" ref="AT28">-(IF(AT$2=1,Assumptions!$H30/12,-(SUMIF($D$2:$EE$2,AT$2-1,$D28:$EE28)/12)*(1+XLOOKUP(AT$2,Assumptions!$C$95:$M$95,Assumptions!$C$99:$M$99))))</f>
        <v>-507.1289458</v>
      </c>
      <c r="AU28" s="50">
        <f t="array" ref="AU28">-(IF(AU$2=1,Assumptions!$H30/12,-(SUMIF($D$2:$EE$2,AU$2-1,$D28:$EE28)/12)*(1+XLOOKUP(AU$2,Assumptions!$C$95:$M$95,Assumptions!$C$99:$M$99))))</f>
        <v>-507.1289458</v>
      </c>
      <c r="AV28" s="50">
        <f t="array" ref="AV28">-(IF(AV$2=1,Assumptions!$H30/12,-(SUMIF($D$2:$EE$2,AV$2-1,$D28:$EE28)/12)*(1+XLOOKUP(AV$2,Assumptions!$C$95:$M$95,Assumptions!$C$99:$M$99))))</f>
        <v>-507.1289458</v>
      </c>
      <c r="AW28" s="50">
        <f t="array" ref="AW28">-(IF(AW$2=1,Assumptions!$H30/12,-(SUMIF($D$2:$EE$2,AW$2-1,$D28:$EE28)/12)*(1+XLOOKUP(AW$2,Assumptions!$C$95:$M$95,Assumptions!$C$99:$M$99))))</f>
        <v>-507.1289458</v>
      </c>
      <c r="AX28" s="50">
        <f t="array" ref="AX28">-(IF(AX$2=1,Assumptions!$H30/12,-(SUMIF($D$2:$EE$2,AX$2-1,$D28:$EE28)/12)*(1+XLOOKUP(AX$2,Assumptions!$C$95:$M$95,Assumptions!$C$99:$M$99))))</f>
        <v>-507.1289458</v>
      </c>
      <c r="AY28" s="50">
        <f t="array" ref="AY28">-(IF(AY$2=1,Assumptions!$H30/12,-(SUMIF($D$2:$EE$2,AY$2-1,$D28:$EE28)/12)*(1+XLOOKUP(AY$2,Assumptions!$C$95:$M$95,Assumptions!$C$99:$M$99))))</f>
        <v>-507.1289458</v>
      </c>
      <c r="AZ28" s="50">
        <f t="array" ref="AZ28">-(IF(AZ$2=1,Assumptions!$H30/12,-(SUMIF($D$2:$EE$2,AZ$2-1,$D28:$EE28)/12)*(1+XLOOKUP(AZ$2,Assumptions!$C$95:$M$95,Assumptions!$C$99:$M$99))))</f>
        <v>-522.3428142</v>
      </c>
      <c r="BA28" s="50">
        <f t="array" ref="BA28">-(IF(BA$2=1,Assumptions!$H30/12,-(SUMIF($D$2:$EE$2,BA$2-1,$D28:$EE28)/12)*(1+XLOOKUP(BA$2,Assumptions!$C$95:$M$95,Assumptions!$C$99:$M$99))))</f>
        <v>-522.3428142</v>
      </c>
      <c r="BB28" s="50">
        <f t="array" ref="BB28">-(IF(BB$2=1,Assumptions!$H30/12,-(SUMIF($D$2:$EE$2,BB$2-1,$D28:$EE28)/12)*(1+XLOOKUP(BB$2,Assumptions!$C$95:$M$95,Assumptions!$C$99:$M$99))))</f>
        <v>-522.3428142</v>
      </c>
      <c r="BC28" s="50">
        <f t="array" ref="BC28">-(IF(BC$2=1,Assumptions!$H30/12,-(SUMIF($D$2:$EE$2,BC$2-1,$D28:$EE28)/12)*(1+XLOOKUP(BC$2,Assumptions!$C$95:$M$95,Assumptions!$C$99:$M$99))))</f>
        <v>-522.3428142</v>
      </c>
      <c r="BD28" s="50">
        <f t="array" ref="BD28">-(IF(BD$2=1,Assumptions!$H30/12,-(SUMIF($D$2:$EE$2,BD$2-1,$D28:$EE28)/12)*(1+XLOOKUP(BD$2,Assumptions!$C$95:$M$95,Assumptions!$C$99:$M$99))))</f>
        <v>-522.3428142</v>
      </c>
      <c r="BE28" s="50">
        <f t="array" ref="BE28">-(IF(BE$2=1,Assumptions!$H30/12,-(SUMIF($D$2:$EE$2,BE$2-1,$D28:$EE28)/12)*(1+XLOOKUP(BE$2,Assumptions!$C$95:$M$95,Assumptions!$C$99:$M$99))))</f>
        <v>-522.3428142</v>
      </c>
      <c r="BF28" s="50">
        <f t="array" ref="BF28">-(IF(BF$2=1,Assumptions!$H30/12,-(SUMIF($D$2:$EE$2,BF$2-1,$D28:$EE28)/12)*(1+XLOOKUP(BF$2,Assumptions!$C$95:$M$95,Assumptions!$C$99:$M$99))))</f>
        <v>-522.3428142</v>
      </c>
      <c r="BG28" s="50">
        <f t="array" ref="BG28">-(IF(BG$2=1,Assumptions!$H30/12,-(SUMIF($D$2:$EE$2,BG$2-1,$D28:$EE28)/12)*(1+XLOOKUP(BG$2,Assumptions!$C$95:$M$95,Assumptions!$C$99:$M$99))))</f>
        <v>-522.3428142</v>
      </c>
      <c r="BH28" s="50">
        <f t="array" ref="BH28">-(IF(BH$2=1,Assumptions!$H30/12,-(SUMIF($D$2:$EE$2,BH$2-1,$D28:$EE28)/12)*(1+XLOOKUP(BH$2,Assumptions!$C$95:$M$95,Assumptions!$C$99:$M$99))))</f>
        <v>-522.3428142</v>
      </c>
      <c r="BI28" s="50">
        <f t="array" ref="BI28">-(IF(BI$2=1,Assumptions!$H30/12,-(SUMIF($D$2:$EE$2,BI$2-1,$D28:$EE28)/12)*(1+XLOOKUP(BI$2,Assumptions!$C$95:$M$95,Assumptions!$C$99:$M$99))))</f>
        <v>-522.3428142</v>
      </c>
      <c r="BJ28" s="50">
        <f t="array" ref="BJ28">-(IF(BJ$2=1,Assumptions!$H30/12,-(SUMIF($D$2:$EE$2,BJ$2-1,$D28:$EE28)/12)*(1+XLOOKUP(BJ$2,Assumptions!$C$95:$M$95,Assumptions!$C$99:$M$99))))</f>
        <v>-522.3428142</v>
      </c>
      <c r="BK28" s="50">
        <f t="array" ref="BK28">-(IF(BK$2=1,Assumptions!$H30/12,-(SUMIF($D$2:$EE$2,BK$2-1,$D28:$EE28)/12)*(1+XLOOKUP(BK$2,Assumptions!$C$95:$M$95,Assumptions!$C$99:$M$99))))</f>
        <v>-522.3428142</v>
      </c>
      <c r="BL28" s="50">
        <f t="array" ref="BL28">-(IF(BL$2=1,Assumptions!$H30/12,-(SUMIF($D$2:$EE$2,BL$2-1,$D28:$EE28)/12)*(1+XLOOKUP(BL$2,Assumptions!$C$95:$M$95,Assumptions!$C$99:$M$99))))</f>
        <v>-538.0130986</v>
      </c>
      <c r="BM28" s="50">
        <f t="array" ref="BM28">-(IF(BM$2=1,Assumptions!$H30/12,-(SUMIF($D$2:$EE$2,BM$2-1,$D28:$EE28)/12)*(1+XLOOKUP(BM$2,Assumptions!$C$95:$M$95,Assumptions!$C$99:$M$99))))</f>
        <v>-538.0130986</v>
      </c>
      <c r="BN28" s="50">
        <f t="array" ref="BN28">-(IF(BN$2=1,Assumptions!$H30/12,-(SUMIF($D$2:$EE$2,BN$2-1,$D28:$EE28)/12)*(1+XLOOKUP(BN$2,Assumptions!$C$95:$M$95,Assumptions!$C$99:$M$99))))</f>
        <v>-538.0130986</v>
      </c>
      <c r="BO28" s="50">
        <f t="array" ref="BO28">-(IF(BO$2=1,Assumptions!$H30/12,-(SUMIF($D$2:$EE$2,BO$2-1,$D28:$EE28)/12)*(1+XLOOKUP(BO$2,Assumptions!$C$95:$M$95,Assumptions!$C$99:$M$99))))</f>
        <v>-538.0130986</v>
      </c>
      <c r="BP28" s="50">
        <f t="array" ref="BP28">-(IF(BP$2=1,Assumptions!$H30/12,-(SUMIF($D$2:$EE$2,BP$2-1,$D28:$EE28)/12)*(1+XLOOKUP(BP$2,Assumptions!$C$95:$M$95,Assumptions!$C$99:$M$99))))</f>
        <v>-538.0130986</v>
      </c>
      <c r="BQ28" s="50">
        <f t="array" ref="BQ28">-(IF(BQ$2=1,Assumptions!$H30/12,-(SUMIF($D$2:$EE$2,BQ$2-1,$D28:$EE28)/12)*(1+XLOOKUP(BQ$2,Assumptions!$C$95:$M$95,Assumptions!$C$99:$M$99))))</f>
        <v>-538.0130986</v>
      </c>
      <c r="BR28" s="50">
        <f t="array" ref="BR28">-(IF(BR$2=1,Assumptions!$H30/12,-(SUMIF($D$2:$EE$2,BR$2-1,$D28:$EE28)/12)*(1+XLOOKUP(BR$2,Assumptions!$C$95:$M$95,Assumptions!$C$99:$M$99))))</f>
        <v>-538.0130986</v>
      </c>
      <c r="BS28" s="50">
        <f t="array" ref="BS28">-(IF(BS$2=1,Assumptions!$H30/12,-(SUMIF($D$2:$EE$2,BS$2-1,$D28:$EE28)/12)*(1+XLOOKUP(BS$2,Assumptions!$C$95:$M$95,Assumptions!$C$99:$M$99))))</f>
        <v>-538.0130986</v>
      </c>
      <c r="BT28" s="50">
        <f t="array" ref="BT28">-(IF(BT$2=1,Assumptions!$H30/12,-(SUMIF($D$2:$EE$2,BT$2-1,$D28:$EE28)/12)*(1+XLOOKUP(BT$2,Assumptions!$C$95:$M$95,Assumptions!$C$99:$M$99))))</f>
        <v>-538.0130986</v>
      </c>
      <c r="BU28" s="50">
        <f t="array" ref="BU28">-(IF(BU$2=1,Assumptions!$H30/12,-(SUMIF($D$2:$EE$2,BU$2-1,$D28:$EE28)/12)*(1+XLOOKUP(BU$2,Assumptions!$C$95:$M$95,Assumptions!$C$99:$M$99))))</f>
        <v>-538.0130986</v>
      </c>
      <c r="BV28" s="50">
        <f t="array" ref="BV28">-(IF(BV$2=1,Assumptions!$H30/12,-(SUMIF($D$2:$EE$2,BV$2-1,$D28:$EE28)/12)*(1+XLOOKUP(BV$2,Assumptions!$C$95:$M$95,Assumptions!$C$99:$M$99))))</f>
        <v>-538.0130986</v>
      </c>
      <c r="BW28" s="50">
        <f t="array" ref="BW28">-(IF(BW$2=1,Assumptions!$H30/12,-(SUMIF($D$2:$EE$2,BW$2-1,$D28:$EE28)/12)*(1+XLOOKUP(BW$2,Assumptions!$C$95:$M$95,Assumptions!$C$99:$M$99))))</f>
        <v>-538.0130986</v>
      </c>
      <c r="BX28" s="50">
        <f t="array" ref="BX28">-(IF(BX$2=1,Assumptions!$H30/12,-(SUMIF($D$2:$EE$2,BX$2-1,$D28:$EE28)/12)*(1+XLOOKUP(BX$2,Assumptions!$C$95:$M$95,Assumptions!$C$99:$M$99))))</f>
        <v>-554.1534916</v>
      </c>
      <c r="BY28" s="50">
        <f t="array" ref="BY28">-(IF(BY$2=1,Assumptions!$H30/12,-(SUMIF($D$2:$EE$2,BY$2-1,$D28:$EE28)/12)*(1+XLOOKUP(BY$2,Assumptions!$C$95:$M$95,Assumptions!$C$99:$M$99))))</f>
        <v>-554.1534916</v>
      </c>
      <c r="BZ28" s="50">
        <f t="array" ref="BZ28">-(IF(BZ$2=1,Assumptions!$H30/12,-(SUMIF($D$2:$EE$2,BZ$2-1,$D28:$EE28)/12)*(1+XLOOKUP(BZ$2,Assumptions!$C$95:$M$95,Assumptions!$C$99:$M$99))))</f>
        <v>-554.1534916</v>
      </c>
      <c r="CA28" s="50">
        <f t="array" ref="CA28">-(IF(CA$2=1,Assumptions!$H30/12,-(SUMIF($D$2:$EE$2,CA$2-1,$D28:$EE28)/12)*(1+XLOOKUP(CA$2,Assumptions!$C$95:$M$95,Assumptions!$C$99:$M$99))))</f>
        <v>-554.1534916</v>
      </c>
      <c r="CB28" s="50">
        <f t="array" ref="CB28">-(IF(CB$2=1,Assumptions!$H30/12,-(SUMIF($D$2:$EE$2,CB$2-1,$D28:$EE28)/12)*(1+XLOOKUP(CB$2,Assumptions!$C$95:$M$95,Assumptions!$C$99:$M$99))))</f>
        <v>-554.1534916</v>
      </c>
      <c r="CC28" s="50">
        <f t="array" ref="CC28">-(IF(CC$2=1,Assumptions!$H30/12,-(SUMIF($D$2:$EE$2,CC$2-1,$D28:$EE28)/12)*(1+XLOOKUP(CC$2,Assumptions!$C$95:$M$95,Assumptions!$C$99:$M$99))))</f>
        <v>-554.1534916</v>
      </c>
      <c r="CD28" s="50">
        <f t="array" ref="CD28">-(IF(CD$2=1,Assumptions!$H30/12,-(SUMIF($D$2:$EE$2,CD$2-1,$D28:$EE28)/12)*(1+XLOOKUP(CD$2,Assumptions!$C$95:$M$95,Assumptions!$C$99:$M$99))))</f>
        <v>-554.1534916</v>
      </c>
      <c r="CE28" s="50">
        <f t="array" ref="CE28">-(IF(CE$2=1,Assumptions!$H30/12,-(SUMIF($D$2:$EE$2,CE$2-1,$D28:$EE28)/12)*(1+XLOOKUP(CE$2,Assumptions!$C$95:$M$95,Assumptions!$C$99:$M$99))))</f>
        <v>-554.1534916</v>
      </c>
      <c r="CF28" s="50">
        <f t="array" ref="CF28">-(IF(CF$2=1,Assumptions!$H30/12,-(SUMIF($D$2:$EE$2,CF$2-1,$D28:$EE28)/12)*(1+XLOOKUP(CF$2,Assumptions!$C$95:$M$95,Assumptions!$C$99:$M$99))))</f>
        <v>-554.1534916</v>
      </c>
      <c r="CG28" s="50">
        <f t="array" ref="CG28">-(IF(CG$2=1,Assumptions!$H30/12,-(SUMIF($D$2:$EE$2,CG$2-1,$D28:$EE28)/12)*(1+XLOOKUP(CG$2,Assumptions!$C$95:$M$95,Assumptions!$C$99:$M$99))))</f>
        <v>-554.1534916</v>
      </c>
      <c r="CH28" s="50">
        <f t="array" ref="CH28">-(IF(CH$2=1,Assumptions!$H30/12,-(SUMIF($D$2:$EE$2,CH$2-1,$D28:$EE28)/12)*(1+XLOOKUP(CH$2,Assumptions!$C$95:$M$95,Assumptions!$C$99:$M$99))))</f>
        <v>-554.1534916</v>
      </c>
      <c r="CI28" s="50">
        <f t="array" ref="CI28">-(IF(CI$2=1,Assumptions!$H30/12,-(SUMIF($D$2:$EE$2,CI$2-1,$D28:$EE28)/12)*(1+XLOOKUP(CI$2,Assumptions!$C$95:$M$95,Assumptions!$C$99:$M$99))))</f>
        <v>-554.1534916</v>
      </c>
      <c r="CJ28" s="50">
        <f t="array" ref="CJ28">-(IF(CJ$2=1,Assumptions!$H30/12,-(SUMIF($D$2:$EE$2,CJ$2-1,$D28:$EE28)/12)*(1+XLOOKUP(CJ$2,Assumptions!$C$95:$M$95,Assumptions!$C$99:$M$99))))</f>
        <v>-570.7780963</v>
      </c>
      <c r="CK28" s="50">
        <f t="array" ref="CK28">-(IF(CK$2=1,Assumptions!$H30/12,-(SUMIF($D$2:$EE$2,CK$2-1,$D28:$EE28)/12)*(1+XLOOKUP(CK$2,Assumptions!$C$95:$M$95,Assumptions!$C$99:$M$99))))</f>
        <v>-570.7780963</v>
      </c>
      <c r="CL28" s="50">
        <f t="array" ref="CL28">-(IF(CL$2=1,Assumptions!$H30/12,-(SUMIF($D$2:$EE$2,CL$2-1,$D28:$EE28)/12)*(1+XLOOKUP(CL$2,Assumptions!$C$95:$M$95,Assumptions!$C$99:$M$99))))</f>
        <v>-570.7780963</v>
      </c>
      <c r="CM28" s="50">
        <f t="array" ref="CM28">-(IF(CM$2=1,Assumptions!$H30/12,-(SUMIF($D$2:$EE$2,CM$2-1,$D28:$EE28)/12)*(1+XLOOKUP(CM$2,Assumptions!$C$95:$M$95,Assumptions!$C$99:$M$99))))</f>
        <v>-570.7780963</v>
      </c>
      <c r="CN28" s="50">
        <f t="array" ref="CN28">-(IF(CN$2=1,Assumptions!$H30/12,-(SUMIF($D$2:$EE$2,CN$2-1,$D28:$EE28)/12)*(1+XLOOKUP(CN$2,Assumptions!$C$95:$M$95,Assumptions!$C$99:$M$99))))</f>
        <v>-570.7780963</v>
      </c>
      <c r="CO28" s="50">
        <f t="array" ref="CO28">-(IF(CO$2=1,Assumptions!$H30/12,-(SUMIF($D$2:$EE$2,CO$2-1,$D28:$EE28)/12)*(1+XLOOKUP(CO$2,Assumptions!$C$95:$M$95,Assumptions!$C$99:$M$99))))</f>
        <v>-570.7780963</v>
      </c>
      <c r="CP28" s="50">
        <f t="array" ref="CP28">-(IF(CP$2=1,Assumptions!$H30/12,-(SUMIF($D$2:$EE$2,CP$2-1,$D28:$EE28)/12)*(1+XLOOKUP(CP$2,Assumptions!$C$95:$M$95,Assumptions!$C$99:$M$99))))</f>
        <v>-570.7780963</v>
      </c>
      <c r="CQ28" s="50">
        <f t="array" ref="CQ28">-(IF(CQ$2=1,Assumptions!$H30/12,-(SUMIF($D$2:$EE$2,CQ$2-1,$D28:$EE28)/12)*(1+XLOOKUP(CQ$2,Assumptions!$C$95:$M$95,Assumptions!$C$99:$M$99))))</f>
        <v>-570.7780963</v>
      </c>
      <c r="CR28" s="50">
        <f t="array" ref="CR28">-(IF(CR$2=1,Assumptions!$H30/12,-(SUMIF($D$2:$EE$2,CR$2-1,$D28:$EE28)/12)*(1+XLOOKUP(CR$2,Assumptions!$C$95:$M$95,Assumptions!$C$99:$M$99))))</f>
        <v>-570.7780963</v>
      </c>
      <c r="CS28" s="50">
        <f t="array" ref="CS28">-(IF(CS$2=1,Assumptions!$H30/12,-(SUMIF($D$2:$EE$2,CS$2-1,$D28:$EE28)/12)*(1+XLOOKUP(CS$2,Assumptions!$C$95:$M$95,Assumptions!$C$99:$M$99))))</f>
        <v>-570.7780963</v>
      </c>
      <c r="CT28" s="50">
        <f t="array" ref="CT28">-(IF(CT$2=1,Assumptions!$H30/12,-(SUMIF($D$2:$EE$2,CT$2-1,$D28:$EE28)/12)*(1+XLOOKUP(CT$2,Assumptions!$C$95:$M$95,Assumptions!$C$99:$M$99))))</f>
        <v>-570.7780963</v>
      </c>
      <c r="CU28" s="50">
        <f t="array" ref="CU28">-(IF(CU$2=1,Assumptions!$H30/12,-(SUMIF($D$2:$EE$2,CU$2-1,$D28:$EE28)/12)*(1+XLOOKUP(CU$2,Assumptions!$C$95:$M$95,Assumptions!$C$99:$M$99))))</f>
        <v>-570.7780963</v>
      </c>
      <c r="CV28" s="50">
        <f t="array" ref="CV28">-(IF(CV$2=1,Assumptions!$H30/12,-(SUMIF($D$2:$EE$2,CV$2-1,$D28:$EE28)/12)*(1+XLOOKUP(CV$2,Assumptions!$C$95:$M$95,Assumptions!$C$99:$M$99))))</f>
        <v>-587.9014392</v>
      </c>
      <c r="CW28" s="50">
        <f t="array" ref="CW28">-(IF(CW$2=1,Assumptions!$H30/12,-(SUMIF($D$2:$EE$2,CW$2-1,$D28:$EE28)/12)*(1+XLOOKUP(CW$2,Assumptions!$C$95:$M$95,Assumptions!$C$99:$M$99))))</f>
        <v>-587.9014392</v>
      </c>
      <c r="CX28" s="50">
        <f t="array" ref="CX28">-(IF(CX$2=1,Assumptions!$H30/12,-(SUMIF($D$2:$EE$2,CX$2-1,$D28:$EE28)/12)*(1+XLOOKUP(CX$2,Assumptions!$C$95:$M$95,Assumptions!$C$99:$M$99))))</f>
        <v>-587.9014392</v>
      </c>
      <c r="CY28" s="50">
        <f t="array" ref="CY28">-(IF(CY$2=1,Assumptions!$H30/12,-(SUMIF($D$2:$EE$2,CY$2-1,$D28:$EE28)/12)*(1+XLOOKUP(CY$2,Assumptions!$C$95:$M$95,Assumptions!$C$99:$M$99))))</f>
        <v>-587.9014392</v>
      </c>
      <c r="CZ28" s="50">
        <f t="array" ref="CZ28">-(IF(CZ$2=1,Assumptions!$H30/12,-(SUMIF($D$2:$EE$2,CZ$2-1,$D28:$EE28)/12)*(1+XLOOKUP(CZ$2,Assumptions!$C$95:$M$95,Assumptions!$C$99:$M$99))))</f>
        <v>-587.9014392</v>
      </c>
      <c r="DA28" s="50">
        <f t="array" ref="DA28">-(IF(DA$2=1,Assumptions!$H30/12,-(SUMIF($D$2:$EE$2,DA$2-1,$D28:$EE28)/12)*(1+XLOOKUP(DA$2,Assumptions!$C$95:$M$95,Assumptions!$C$99:$M$99))))</f>
        <v>-587.9014392</v>
      </c>
      <c r="DB28" s="50">
        <f t="array" ref="DB28">-(IF(DB$2=1,Assumptions!$H30/12,-(SUMIF($D$2:$EE$2,DB$2-1,$D28:$EE28)/12)*(1+XLOOKUP(DB$2,Assumptions!$C$95:$M$95,Assumptions!$C$99:$M$99))))</f>
        <v>-587.9014392</v>
      </c>
      <c r="DC28" s="50">
        <f t="array" ref="DC28">-(IF(DC$2=1,Assumptions!$H30/12,-(SUMIF($D$2:$EE$2,DC$2-1,$D28:$EE28)/12)*(1+XLOOKUP(DC$2,Assumptions!$C$95:$M$95,Assumptions!$C$99:$M$99))))</f>
        <v>-587.9014392</v>
      </c>
      <c r="DD28" s="50">
        <f t="array" ref="DD28">-(IF(DD$2=1,Assumptions!$H30/12,-(SUMIF($D$2:$EE$2,DD$2-1,$D28:$EE28)/12)*(1+XLOOKUP(DD$2,Assumptions!$C$95:$M$95,Assumptions!$C$99:$M$99))))</f>
        <v>-587.9014392</v>
      </c>
      <c r="DE28" s="50">
        <f t="array" ref="DE28">-(IF(DE$2=1,Assumptions!$H30/12,-(SUMIF($D$2:$EE$2,DE$2-1,$D28:$EE28)/12)*(1+XLOOKUP(DE$2,Assumptions!$C$95:$M$95,Assumptions!$C$99:$M$99))))</f>
        <v>-587.9014392</v>
      </c>
      <c r="DF28" s="50">
        <f t="array" ref="DF28">-(IF(DF$2=1,Assumptions!$H30/12,-(SUMIF($D$2:$EE$2,DF$2-1,$D28:$EE28)/12)*(1+XLOOKUP(DF$2,Assumptions!$C$95:$M$95,Assumptions!$C$99:$M$99))))</f>
        <v>-587.9014392</v>
      </c>
      <c r="DG28" s="50">
        <f t="array" ref="DG28">-(IF(DG$2=1,Assumptions!$H30/12,-(SUMIF($D$2:$EE$2,DG$2-1,$D28:$EE28)/12)*(1+XLOOKUP(DG$2,Assumptions!$C$95:$M$95,Assumptions!$C$99:$M$99))))</f>
        <v>-587.9014392</v>
      </c>
      <c r="DH28" s="50">
        <f t="array" ref="DH28">-(IF(DH$2=1,Assumptions!$H30/12,-(SUMIF($D$2:$EE$2,DH$2-1,$D28:$EE28)/12)*(1+XLOOKUP(DH$2,Assumptions!$C$95:$M$95,Assumptions!$C$99:$M$99))))</f>
        <v>-605.5384824</v>
      </c>
      <c r="DI28" s="50">
        <f t="array" ref="DI28">-(IF(DI$2=1,Assumptions!$H30/12,-(SUMIF($D$2:$EE$2,DI$2-1,$D28:$EE28)/12)*(1+XLOOKUP(DI$2,Assumptions!$C$95:$M$95,Assumptions!$C$99:$M$99))))</f>
        <v>-605.5384824</v>
      </c>
      <c r="DJ28" s="50">
        <f t="array" ref="DJ28">-(IF(DJ$2=1,Assumptions!$H30/12,-(SUMIF($D$2:$EE$2,DJ$2-1,$D28:$EE28)/12)*(1+XLOOKUP(DJ$2,Assumptions!$C$95:$M$95,Assumptions!$C$99:$M$99))))</f>
        <v>-605.5384824</v>
      </c>
      <c r="DK28" s="50">
        <f t="array" ref="DK28">-(IF(DK$2=1,Assumptions!$H30/12,-(SUMIF($D$2:$EE$2,DK$2-1,$D28:$EE28)/12)*(1+XLOOKUP(DK$2,Assumptions!$C$95:$M$95,Assumptions!$C$99:$M$99))))</f>
        <v>-605.5384824</v>
      </c>
      <c r="DL28" s="50">
        <f t="array" ref="DL28">-(IF(DL$2=1,Assumptions!$H30/12,-(SUMIF($D$2:$EE$2,DL$2-1,$D28:$EE28)/12)*(1+XLOOKUP(DL$2,Assumptions!$C$95:$M$95,Assumptions!$C$99:$M$99))))</f>
        <v>-605.5384824</v>
      </c>
      <c r="DM28" s="50">
        <f t="array" ref="DM28">-(IF(DM$2=1,Assumptions!$H30/12,-(SUMIF($D$2:$EE$2,DM$2-1,$D28:$EE28)/12)*(1+XLOOKUP(DM$2,Assumptions!$C$95:$M$95,Assumptions!$C$99:$M$99))))</f>
        <v>-605.5384824</v>
      </c>
      <c r="DN28" s="50">
        <f t="array" ref="DN28">-(IF(DN$2=1,Assumptions!$H30/12,-(SUMIF($D$2:$EE$2,DN$2-1,$D28:$EE28)/12)*(1+XLOOKUP(DN$2,Assumptions!$C$95:$M$95,Assumptions!$C$99:$M$99))))</f>
        <v>-605.5384824</v>
      </c>
      <c r="DO28" s="50">
        <f t="array" ref="DO28">-(IF(DO$2=1,Assumptions!$H30/12,-(SUMIF($D$2:$EE$2,DO$2-1,$D28:$EE28)/12)*(1+XLOOKUP(DO$2,Assumptions!$C$95:$M$95,Assumptions!$C$99:$M$99))))</f>
        <v>-605.5384824</v>
      </c>
      <c r="DP28" s="50">
        <f t="array" ref="DP28">-(IF(DP$2=1,Assumptions!$H30/12,-(SUMIF($D$2:$EE$2,DP$2-1,$D28:$EE28)/12)*(1+XLOOKUP(DP$2,Assumptions!$C$95:$M$95,Assumptions!$C$99:$M$99))))</f>
        <v>-605.5384824</v>
      </c>
      <c r="DQ28" s="50">
        <f t="array" ref="DQ28">-(IF(DQ$2=1,Assumptions!$H30/12,-(SUMIF($D$2:$EE$2,DQ$2-1,$D28:$EE28)/12)*(1+XLOOKUP(DQ$2,Assumptions!$C$95:$M$95,Assumptions!$C$99:$M$99))))</f>
        <v>-605.5384824</v>
      </c>
      <c r="DR28" s="50">
        <f t="array" ref="DR28">-(IF(DR$2=1,Assumptions!$H30/12,-(SUMIF($D$2:$EE$2,DR$2-1,$D28:$EE28)/12)*(1+XLOOKUP(DR$2,Assumptions!$C$95:$M$95,Assumptions!$C$99:$M$99))))</f>
        <v>-605.5384824</v>
      </c>
      <c r="DS28" s="50">
        <f t="array" ref="DS28">-(IF(DS$2=1,Assumptions!$H30/12,-(SUMIF($D$2:$EE$2,DS$2-1,$D28:$EE28)/12)*(1+XLOOKUP(DS$2,Assumptions!$C$95:$M$95,Assumptions!$C$99:$M$99))))</f>
        <v>-605.5384824</v>
      </c>
      <c r="DT28" s="50">
        <f t="array" ref="DT28">-(IF(DT$2=1,Assumptions!$H30/12,-(SUMIF($D$2:$EE$2,DT$2-1,$D28:$EE28)/12)*(1+XLOOKUP(DT$2,Assumptions!$C$95:$M$95,Assumptions!$C$99:$M$99))))</f>
        <v>-623.7046369</v>
      </c>
      <c r="DU28" s="50">
        <f t="array" ref="DU28">-(IF(DU$2=1,Assumptions!$H30/12,-(SUMIF($D$2:$EE$2,DU$2-1,$D28:$EE28)/12)*(1+XLOOKUP(DU$2,Assumptions!$C$95:$M$95,Assumptions!$C$99:$M$99))))</f>
        <v>-623.7046369</v>
      </c>
      <c r="DV28" s="50">
        <f t="array" ref="DV28">-(IF(DV$2=1,Assumptions!$H30/12,-(SUMIF($D$2:$EE$2,DV$2-1,$D28:$EE28)/12)*(1+XLOOKUP(DV$2,Assumptions!$C$95:$M$95,Assumptions!$C$99:$M$99))))</f>
        <v>-623.7046369</v>
      </c>
      <c r="DW28" s="50">
        <f t="array" ref="DW28">-(IF(DW$2=1,Assumptions!$H30/12,-(SUMIF($D$2:$EE$2,DW$2-1,$D28:$EE28)/12)*(1+XLOOKUP(DW$2,Assumptions!$C$95:$M$95,Assumptions!$C$99:$M$99))))</f>
        <v>-623.7046369</v>
      </c>
      <c r="DX28" s="50">
        <f t="array" ref="DX28">-(IF(DX$2=1,Assumptions!$H30/12,-(SUMIF($D$2:$EE$2,DX$2-1,$D28:$EE28)/12)*(1+XLOOKUP(DX$2,Assumptions!$C$95:$M$95,Assumptions!$C$99:$M$99))))</f>
        <v>-623.7046369</v>
      </c>
      <c r="DY28" s="50">
        <f t="array" ref="DY28">-(IF(DY$2=1,Assumptions!$H30/12,-(SUMIF($D$2:$EE$2,DY$2-1,$D28:$EE28)/12)*(1+XLOOKUP(DY$2,Assumptions!$C$95:$M$95,Assumptions!$C$99:$M$99))))</f>
        <v>-623.7046369</v>
      </c>
      <c r="DZ28" s="50">
        <f t="array" ref="DZ28">-(IF(DZ$2=1,Assumptions!$H30/12,-(SUMIF($D$2:$EE$2,DZ$2-1,$D28:$EE28)/12)*(1+XLOOKUP(DZ$2,Assumptions!$C$95:$M$95,Assumptions!$C$99:$M$99))))</f>
        <v>-623.7046369</v>
      </c>
      <c r="EA28" s="50">
        <f t="array" ref="EA28">-(IF(EA$2=1,Assumptions!$H30/12,-(SUMIF($D$2:$EE$2,EA$2-1,$D28:$EE28)/12)*(1+XLOOKUP(EA$2,Assumptions!$C$95:$M$95,Assumptions!$C$99:$M$99))))</f>
        <v>-623.7046369</v>
      </c>
      <c r="EB28" s="50">
        <f t="array" ref="EB28">-(IF(EB$2=1,Assumptions!$H30/12,-(SUMIF($D$2:$EE$2,EB$2-1,$D28:$EE28)/12)*(1+XLOOKUP(EB$2,Assumptions!$C$95:$M$95,Assumptions!$C$99:$M$99))))</f>
        <v>-623.7046369</v>
      </c>
      <c r="EC28" s="50">
        <f t="array" ref="EC28">-(IF(EC$2=1,Assumptions!$H30/12,-(SUMIF($D$2:$EE$2,EC$2-1,$D28:$EE28)/12)*(1+XLOOKUP(EC$2,Assumptions!$C$95:$M$95,Assumptions!$C$99:$M$99))))</f>
        <v>-623.7046369</v>
      </c>
      <c r="ED28" s="50">
        <f t="array" ref="ED28">-(IF(ED$2=1,Assumptions!$H30/12,-(SUMIF($D$2:$EE$2,ED$2-1,$D28:$EE28)/12)*(1+XLOOKUP(ED$2,Assumptions!$C$95:$M$95,Assumptions!$C$99:$M$99))))</f>
        <v>-623.7046369</v>
      </c>
      <c r="EE28" s="50">
        <f t="array" ref="EE28">-(IF(EE$2=1,Assumptions!$H30/12,-(SUMIF($D$2:$EE$2,EE$2-1,$D28:$EE28)/12)*(1+XLOOKUP(EE$2,Assumptions!$C$95:$M$95,Assumptions!$C$99:$M$99))))</f>
        <v>-623.7046369</v>
      </c>
    </row>
    <row r="29" ht="15.75" customHeight="1">
      <c r="A29" s="1"/>
      <c r="B29" s="1"/>
      <c r="C29" s="1" t="str">
        <f>Assumptions!B31</f>
        <v>Management Fee</v>
      </c>
      <c r="D29" s="50">
        <f>-D$18*Assumptions!$F$31</f>
        <v>-1528.52103</v>
      </c>
      <c r="E29" s="50">
        <f>-E$18*Assumptions!$F$31</f>
        <v>-1528.52103</v>
      </c>
      <c r="F29" s="50">
        <f>-F$18*Assumptions!$F$31</f>
        <v>-1528.52103</v>
      </c>
      <c r="G29" s="50">
        <f>-G$18*Assumptions!$F$31</f>
        <v>-1528.52103</v>
      </c>
      <c r="H29" s="50">
        <f>-H$18*Assumptions!$F$31</f>
        <v>-1528.52103</v>
      </c>
      <c r="I29" s="50">
        <f>-I$18*Assumptions!$F$31</f>
        <v>-1528.52103</v>
      </c>
      <c r="J29" s="50">
        <f>-J$18*Assumptions!$F$31</f>
        <v>-1528.52103</v>
      </c>
      <c r="K29" s="50">
        <f>-K$18*Assumptions!$F$31</f>
        <v>-1528.52103</v>
      </c>
      <c r="L29" s="50">
        <f>-L$18*Assumptions!$F$31</f>
        <v>-1528.52103</v>
      </c>
      <c r="M29" s="50">
        <f>-M$18*Assumptions!$F$31</f>
        <v>-1528.52103</v>
      </c>
      <c r="N29" s="50">
        <f>-N$18*Assumptions!$F$31</f>
        <v>-1528.52103</v>
      </c>
      <c r="O29" s="50">
        <f>-O$18*Assumptions!$F$31</f>
        <v>-1528.52103</v>
      </c>
      <c r="P29" s="50">
        <f>-P$18*Assumptions!$F$31</f>
        <v>-1609.384723</v>
      </c>
      <c r="Q29" s="50">
        <f>-Q$18*Assumptions!$F$31</f>
        <v>-1609.384723</v>
      </c>
      <c r="R29" s="50">
        <f>-R$18*Assumptions!$F$31</f>
        <v>-1609.384723</v>
      </c>
      <c r="S29" s="50">
        <f>-S$18*Assumptions!$F$31</f>
        <v>-1609.384723</v>
      </c>
      <c r="T29" s="50">
        <f>-T$18*Assumptions!$F$31</f>
        <v>-1609.384723</v>
      </c>
      <c r="U29" s="50">
        <f>-U$18*Assumptions!$F$31</f>
        <v>-1609.384723</v>
      </c>
      <c r="V29" s="50">
        <f>-V$18*Assumptions!$F$31</f>
        <v>-1609.384723</v>
      </c>
      <c r="W29" s="50">
        <f>-W$18*Assumptions!$F$31</f>
        <v>-1609.384723</v>
      </c>
      <c r="X29" s="50">
        <f>-X$18*Assumptions!$F$31</f>
        <v>-1609.384723</v>
      </c>
      <c r="Y29" s="50">
        <f>-Y$18*Assumptions!$F$31</f>
        <v>-1609.384723</v>
      </c>
      <c r="Z29" s="50">
        <f>-Z$18*Assumptions!$F$31</f>
        <v>-1609.384723</v>
      </c>
      <c r="AA29" s="50">
        <f>-AA$18*Assumptions!$F$31</f>
        <v>-1609.384723</v>
      </c>
      <c r="AB29" s="50">
        <f>-AB$18*Assumptions!$F$31</f>
        <v>-1657.666265</v>
      </c>
      <c r="AC29" s="50">
        <f>-AC$18*Assumptions!$F$31</f>
        <v>-1657.666265</v>
      </c>
      <c r="AD29" s="50">
        <f>-AD$18*Assumptions!$F$31</f>
        <v>-1657.666265</v>
      </c>
      <c r="AE29" s="50">
        <f>-AE$18*Assumptions!$F$31</f>
        <v>-1657.666265</v>
      </c>
      <c r="AF29" s="50">
        <f>-AF$18*Assumptions!$F$31</f>
        <v>-1657.666265</v>
      </c>
      <c r="AG29" s="50">
        <f>-AG$18*Assumptions!$F$31</f>
        <v>-1657.666265</v>
      </c>
      <c r="AH29" s="50">
        <f>-AH$18*Assumptions!$F$31</f>
        <v>-1657.666265</v>
      </c>
      <c r="AI29" s="50">
        <f>-AI$18*Assumptions!$F$31</f>
        <v>-1657.666265</v>
      </c>
      <c r="AJ29" s="50">
        <f>-AJ$18*Assumptions!$F$31</f>
        <v>-1657.666265</v>
      </c>
      <c r="AK29" s="50">
        <f>-AK$18*Assumptions!$F$31</f>
        <v>-1657.666265</v>
      </c>
      <c r="AL29" s="50">
        <f>-AL$18*Assumptions!$F$31</f>
        <v>-1657.666265</v>
      </c>
      <c r="AM29" s="50">
        <f>-AM$18*Assumptions!$F$31</f>
        <v>-1657.666265</v>
      </c>
      <c r="AN29" s="50">
        <f>-AN$18*Assumptions!$F$31</f>
        <v>-1707.396253</v>
      </c>
      <c r="AO29" s="50">
        <f>-AO$18*Assumptions!$F$31</f>
        <v>-1707.396253</v>
      </c>
      <c r="AP29" s="50">
        <f>-AP$18*Assumptions!$F$31</f>
        <v>-1707.396253</v>
      </c>
      <c r="AQ29" s="50">
        <f>-AQ$18*Assumptions!$F$31</f>
        <v>-1707.396253</v>
      </c>
      <c r="AR29" s="50">
        <f>-AR$18*Assumptions!$F$31</f>
        <v>-1707.396253</v>
      </c>
      <c r="AS29" s="50">
        <f>-AS$18*Assumptions!$F$31</f>
        <v>-1707.396253</v>
      </c>
      <c r="AT29" s="50">
        <f>-AT$18*Assumptions!$F$31</f>
        <v>-1707.396253</v>
      </c>
      <c r="AU29" s="50">
        <f>-AU$18*Assumptions!$F$31</f>
        <v>-1707.396253</v>
      </c>
      <c r="AV29" s="50">
        <f>-AV$18*Assumptions!$F$31</f>
        <v>-1707.396253</v>
      </c>
      <c r="AW29" s="50">
        <f>-AW$18*Assumptions!$F$31</f>
        <v>-1707.396253</v>
      </c>
      <c r="AX29" s="50">
        <f>-AX$18*Assumptions!$F$31</f>
        <v>-1707.396253</v>
      </c>
      <c r="AY29" s="50">
        <f>-AY$18*Assumptions!$F$31</f>
        <v>-1707.396253</v>
      </c>
      <c r="AZ29" s="50">
        <f>-AZ$18*Assumptions!$F$31</f>
        <v>-1758.61814</v>
      </c>
      <c r="BA29" s="50">
        <f>-BA$18*Assumptions!$F$31</f>
        <v>-1758.61814</v>
      </c>
      <c r="BB29" s="50">
        <f>-BB$18*Assumptions!$F$31</f>
        <v>-1758.61814</v>
      </c>
      <c r="BC29" s="50">
        <f>-BC$18*Assumptions!$F$31</f>
        <v>-1758.61814</v>
      </c>
      <c r="BD29" s="50">
        <f>-BD$18*Assumptions!$F$31</f>
        <v>-1758.61814</v>
      </c>
      <c r="BE29" s="50">
        <f>-BE$18*Assumptions!$F$31</f>
        <v>-1758.61814</v>
      </c>
      <c r="BF29" s="50">
        <f>-BF$18*Assumptions!$F$31</f>
        <v>-1758.61814</v>
      </c>
      <c r="BG29" s="50">
        <f>-BG$18*Assumptions!$F$31</f>
        <v>-1758.61814</v>
      </c>
      <c r="BH29" s="50">
        <f>-BH$18*Assumptions!$F$31</f>
        <v>-1758.61814</v>
      </c>
      <c r="BI29" s="50">
        <f>-BI$18*Assumptions!$F$31</f>
        <v>-1758.61814</v>
      </c>
      <c r="BJ29" s="50">
        <f>-BJ$18*Assumptions!$F$31</f>
        <v>-1758.61814</v>
      </c>
      <c r="BK29" s="50">
        <f>-BK$18*Assumptions!$F$31</f>
        <v>-1758.61814</v>
      </c>
      <c r="BL29" s="50">
        <f>-BL$18*Assumptions!$F$31</f>
        <v>-1811.376685</v>
      </c>
      <c r="BM29" s="50">
        <f>-BM$18*Assumptions!$F$31</f>
        <v>-1811.376685</v>
      </c>
      <c r="BN29" s="50">
        <f>-BN$18*Assumptions!$F$31</f>
        <v>-1811.376685</v>
      </c>
      <c r="BO29" s="50">
        <f>-BO$18*Assumptions!$F$31</f>
        <v>-1811.376685</v>
      </c>
      <c r="BP29" s="50">
        <f>-BP$18*Assumptions!$F$31</f>
        <v>-1811.376685</v>
      </c>
      <c r="BQ29" s="50">
        <f>-BQ$18*Assumptions!$F$31</f>
        <v>-1811.376685</v>
      </c>
      <c r="BR29" s="50">
        <f>-BR$18*Assumptions!$F$31</f>
        <v>-1811.376685</v>
      </c>
      <c r="BS29" s="50">
        <f>-BS$18*Assumptions!$F$31</f>
        <v>-1811.376685</v>
      </c>
      <c r="BT29" s="50">
        <f>-BT$18*Assumptions!$F$31</f>
        <v>-1811.376685</v>
      </c>
      <c r="BU29" s="50">
        <f>-BU$18*Assumptions!$F$31</f>
        <v>-1811.376685</v>
      </c>
      <c r="BV29" s="50">
        <f>-BV$18*Assumptions!$F$31</f>
        <v>-1811.376685</v>
      </c>
      <c r="BW29" s="50">
        <f>-BW$18*Assumptions!$F$31</f>
        <v>-1811.376685</v>
      </c>
      <c r="BX29" s="50">
        <f>-BX$18*Assumptions!$F$31</f>
        <v>-1865.717985</v>
      </c>
      <c r="BY29" s="50">
        <f>-BY$18*Assumptions!$F$31</f>
        <v>-1865.717985</v>
      </c>
      <c r="BZ29" s="50">
        <f>-BZ$18*Assumptions!$F$31</f>
        <v>-1865.717985</v>
      </c>
      <c r="CA29" s="50">
        <f>-CA$18*Assumptions!$F$31</f>
        <v>-1865.717985</v>
      </c>
      <c r="CB29" s="50">
        <f>-CB$18*Assumptions!$F$31</f>
        <v>-1865.717985</v>
      </c>
      <c r="CC29" s="50">
        <f>-CC$18*Assumptions!$F$31</f>
        <v>-1865.717985</v>
      </c>
      <c r="CD29" s="50">
        <f>-CD$18*Assumptions!$F$31</f>
        <v>-1865.717985</v>
      </c>
      <c r="CE29" s="50">
        <f>-CE$18*Assumptions!$F$31</f>
        <v>-1865.717985</v>
      </c>
      <c r="CF29" s="50">
        <f>-CF$18*Assumptions!$F$31</f>
        <v>-1865.717985</v>
      </c>
      <c r="CG29" s="50">
        <f>-CG$18*Assumptions!$F$31</f>
        <v>-1865.717985</v>
      </c>
      <c r="CH29" s="50">
        <f>-CH$18*Assumptions!$F$31</f>
        <v>-1865.717985</v>
      </c>
      <c r="CI29" s="50">
        <f>-CI$18*Assumptions!$F$31</f>
        <v>-1865.717985</v>
      </c>
      <c r="CJ29" s="50">
        <f>-CJ$18*Assumptions!$F$31</f>
        <v>-1921.689525</v>
      </c>
      <c r="CK29" s="50">
        <f>-CK$18*Assumptions!$F$31</f>
        <v>-1921.689525</v>
      </c>
      <c r="CL29" s="50">
        <f>-CL$18*Assumptions!$F$31</f>
        <v>-1921.689525</v>
      </c>
      <c r="CM29" s="50">
        <f>-CM$18*Assumptions!$F$31</f>
        <v>-1921.689525</v>
      </c>
      <c r="CN29" s="50">
        <f>-CN$18*Assumptions!$F$31</f>
        <v>-1921.689525</v>
      </c>
      <c r="CO29" s="50">
        <f>-CO$18*Assumptions!$F$31</f>
        <v>-1921.689525</v>
      </c>
      <c r="CP29" s="50">
        <f>-CP$18*Assumptions!$F$31</f>
        <v>-1921.689525</v>
      </c>
      <c r="CQ29" s="50">
        <f>-CQ$18*Assumptions!$F$31</f>
        <v>-1921.689525</v>
      </c>
      <c r="CR29" s="50">
        <f>-CR$18*Assumptions!$F$31</f>
        <v>-1921.689525</v>
      </c>
      <c r="CS29" s="50">
        <f>-CS$18*Assumptions!$F$31</f>
        <v>-1921.689525</v>
      </c>
      <c r="CT29" s="50">
        <f>-CT$18*Assumptions!$F$31</f>
        <v>-1921.689525</v>
      </c>
      <c r="CU29" s="50">
        <f>-CU$18*Assumptions!$F$31</f>
        <v>-1921.689525</v>
      </c>
      <c r="CV29" s="50">
        <f>-CV$18*Assumptions!$F$31</f>
        <v>-1979.34021</v>
      </c>
      <c r="CW29" s="50">
        <f>-CW$18*Assumptions!$F$31</f>
        <v>-1979.34021</v>
      </c>
      <c r="CX29" s="50">
        <f>-CX$18*Assumptions!$F$31</f>
        <v>-1979.34021</v>
      </c>
      <c r="CY29" s="50">
        <f>-CY$18*Assumptions!$F$31</f>
        <v>-1979.34021</v>
      </c>
      <c r="CZ29" s="50">
        <f>-CZ$18*Assumptions!$F$31</f>
        <v>-1979.34021</v>
      </c>
      <c r="DA29" s="50">
        <f>-DA$18*Assumptions!$F$31</f>
        <v>-1979.34021</v>
      </c>
      <c r="DB29" s="50">
        <f>-DB$18*Assumptions!$F$31</f>
        <v>-1979.34021</v>
      </c>
      <c r="DC29" s="50">
        <f>-DC$18*Assumptions!$F$31</f>
        <v>-1979.34021</v>
      </c>
      <c r="DD29" s="50">
        <f>-DD$18*Assumptions!$F$31</f>
        <v>-1979.34021</v>
      </c>
      <c r="DE29" s="50">
        <f>-DE$18*Assumptions!$F$31</f>
        <v>-1979.34021</v>
      </c>
      <c r="DF29" s="50">
        <f>-DF$18*Assumptions!$F$31</f>
        <v>-1979.34021</v>
      </c>
      <c r="DG29" s="50">
        <f>-DG$18*Assumptions!$F$31</f>
        <v>-1979.34021</v>
      </c>
      <c r="DH29" s="50">
        <f>-DH$18*Assumptions!$F$31</f>
        <v>-2038.720417</v>
      </c>
      <c r="DI29" s="50">
        <f>-DI$18*Assumptions!$F$31</f>
        <v>-2038.720417</v>
      </c>
      <c r="DJ29" s="50">
        <f>-DJ$18*Assumptions!$F$31</f>
        <v>-2038.720417</v>
      </c>
      <c r="DK29" s="50">
        <f>-DK$18*Assumptions!$F$31</f>
        <v>-2038.720417</v>
      </c>
      <c r="DL29" s="50">
        <f>-DL$18*Assumptions!$F$31</f>
        <v>-2038.720417</v>
      </c>
      <c r="DM29" s="50">
        <f>-DM$18*Assumptions!$F$31</f>
        <v>-2038.720417</v>
      </c>
      <c r="DN29" s="50">
        <f>-DN$18*Assumptions!$F$31</f>
        <v>-2038.720417</v>
      </c>
      <c r="DO29" s="50">
        <f>-DO$18*Assumptions!$F$31</f>
        <v>-2038.720417</v>
      </c>
      <c r="DP29" s="50">
        <f>-DP$18*Assumptions!$F$31</f>
        <v>-2038.720417</v>
      </c>
      <c r="DQ29" s="50">
        <f>-DQ$18*Assumptions!$F$31</f>
        <v>-2038.720417</v>
      </c>
      <c r="DR29" s="50">
        <f>-DR$18*Assumptions!$F$31</f>
        <v>-2038.720417</v>
      </c>
      <c r="DS29" s="50">
        <f>-DS$18*Assumptions!$F$31</f>
        <v>-2038.720417</v>
      </c>
      <c r="DT29" s="50">
        <f>-DT$18*Assumptions!$F$31</f>
        <v>-2034.260716</v>
      </c>
      <c r="DU29" s="50">
        <f>-DU$18*Assumptions!$F$31</f>
        <v>-2034.260716</v>
      </c>
      <c r="DV29" s="50">
        <f>-DV$18*Assumptions!$F$31</f>
        <v>-2034.260716</v>
      </c>
      <c r="DW29" s="50">
        <f>-DW$18*Assumptions!$F$31</f>
        <v>-2034.260716</v>
      </c>
      <c r="DX29" s="50">
        <f>-DX$18*Assumptions!$F$31</f>
        <v>-2034.260716</v>
      </c>
      <c r="DY29" s="50">
        <f>-DY$18*Assumptions!$F$31</f>
        <v>-2034.260716</v>
      </c>
      <c r="DZ29" s="50">
        <f>-DZ$18*Assumptions!$F$31</f>
        <v>-2034.260716</v>
      </c>
      <c r="EA29" s="50">
        <f>-EA$18*Assumptions!$F$31</f>
        <v>-2034.260716</v>
      </c>
      <c r="EB29" s="50">
        <f>-EB$18*Assumptions!$F$31</f>
        <v>-2034.260716</v>
      </c>
      <c r="EC29" s="50">
        <f>-EC$18*Assumptions!$F$31</f>
        <v>-2034.260716</v>
      </c>
      <c r="ED29" s="50">
        <f>-ED$18*Assumptions!$F$31</f>
        <v>-2034.260716</v>
      </c>
      <c r="EE29" s="50">
        <f>-EE$18*Assumptions!$F$31</f>
        <v>-2034.260716</v>
      </c>
    </row>
    <row r="30" ht="15.75" customHeight="1">
      <c r="A30" s="1"/>
      <c r="B30" s="1"/>
      <c r="C30" s="1" t="str">
        <f>Assumptions!B32</f>
        <v>Hauling</v>
      </c>
      <c r="D30" s="50">
        <f t="array" ref="D30">-(IF(D$2=1,Assumptions!$H32/12,-(SUMIF($D$2:$EE$2,D$2-1,$D30:$EE30)/12)*(1+XLOOKUP(D$2,Assumptions!$C$95:$M$95,Assumptions!$C$99:$M$99))))</f>
        <v>-383.0321083</v>
      </c>
      <c r="E30" s="50">
        <f t="array" ref="E30">-(IF(E$2=1,Assumptions!$H32/12,-(SUMIF($D$2:$EE$2,E$2-1,$D30:$EE30)/12)*(1+XLOOKUP(E$2,Assumptions!$C$95:$M$95,Assumptions!$C$99:$M$99))))</f>
        <v>-383.0321083</v>
      </c>
      <c r="F30" s="50">
        <f t="array" ref="F30">-(IF(F$2=1,Assumptions!$H32/12,-(SUMIF($D$2:$EE$2,F$2-1,$D30:$EE30)/12)*(1+XLOOKUP(F$2,Assumptions!$C$95:$M$95,Assumptions!$C$99:$M$99))))</f>
        <v>-383.0321083</v>
      </c>
      <c r="G30" s="50">
        <f t="array" ref="G30">-(IF(G$2=1,Assumptions!$H32/12,-(SUMIF($D$2:$EE$2,G$2-1,$D30:$EE30)/12)*(1+XLOOKUP(G$2,Assumptions!$C$95:$M$95,Assumptions!$C$99:$M$99))))</f>
        <v>-383.0321083</v>
      </c>
      <c r="H30" s="50">
        <f t="array" ref="H30">-(IF(H$2=1,Assumptions!$H32/12,-(SUMIF($D$2:$EE$2,H$2-1,$D30:$EE30)/12)*(1+XLOOKUP(H$2,Assumptions!$C$95:$M$95,Assumptions!$C$99:$M$99))))</f>
        <v>-383.0321083</v>
      </c>
      <c r="I30" s="50">
        <f t="array" ref="I30">-(IF(I$2=1,Assumptions!$H32/12,-(SUMIF($D$2:$EE$2,I$2-1,$D30:$EE30)/12)*(1+XLOOKUP(I$2,Assumptions!$C$95:$M$95,Assumptions!$C$99:$M$99))))</f>
        <v>-383.0321083</v>
      </c>
      <c r="J30" s="50">
        <f t="array" ref="J30">-(IF(J$2=1,Assumptions!$H32/12,-(SUMIF($D$2:$EE$2,J$2-1,$D30:$EE30)/12)*(1+XLOOKUP(J$2,Assumptions!$C$95:$M$95,Assumptions!$C$99:$M$99))))</f>
        <v>-383.0321083</v>
      </c>
      <c r="K30" s="50">
        <f t="array" ref="K30">-(IF(K$2=1,Assumptions!$H32/12,-(SUMIF($D$2:$EE$2,K$2-1,$D30:$EE30)/12)*(1+XLOOKUP(K$2,Assumptions!$C$95:$M$95,Assumptions!$C$99:$M$99))))</f>
        <v>-383.0321083</v>
      </c>
      <c r="L30" s="50">
        <f t="array" ref="L30">-(IF(L$2=1,Assumptions!$H32/12,-(SUMIF($D$2:$EE$2,L$2-1,$D30:$EE30)/12)*(1+XLOOKUP(L$2,Assumptions!$C$95:$M$95,Assumptions!$C$99:$M$99))))</f>
        <v>-383.0321083</v>
      </c>
      <c r="M30" s="50">
        <f t="array" ref="M30">-(IF(M$2=1,Assumptions!$H32/12,-(SUMIF($D$2:$EE$2,M$2-1,$D30:$EE30)/12)*(1+XLOOKUP(M$2,Assumptions!$C$95:$M$95,Assumptions!$C$99:$M$99))))</f>
        <v>-383.0321083</v>
      </c>
      <c r="N30" s="50">
        <f t="array" ref="N30">-(IF(N$2=1,Assumptions!$H32/12,-(SUMIF($D$2:$EE$2,N$2-1,$D30:$EE30)/12)*(1+XLOOKUP(N$2,Assumptions!$C$95:$M$95,Assumptions!$C$99:$M$99))))</f>
        <v>-383.0321083</v>
      </c>
      <c r="O30" s="50">
        <f t="array" ref="O30">-(IF(O$2=1,Assumptions!$H32/12,-(SUMIF($D$2:$EE$2,O$2-1,$D30:$EE30)/12)*(1+XLOOKUP(O$2,Assumptions!$C$95:$M$95,Assumptions!$C$99:$M$99))))</f>
        <v>-383.0321083</v>
      </c>
      <c r="P30" s="50">
        <f t="array" ref="P30">-(IF(P$2=1,Assumptions!$H32/12,-(SUMIF($D$2:$EE$2,P$2-1,$D30:$EE30)/12)*(1+XLOOKUP(P$2,Assumptions!$C$95:$M$95,Assumptions!$C$99:$M$99))))</f>
        <v>-394.5230716</v>
      </c>
      <c r="Q30" s="50">
        <f t="array" ref="Q30">-(IF(Q$2=1,Assumptions!$H32/12,-(SUMIF($D$2:$EE$2,Q$2-1,$D30:$EE30)/12)*(1+XLOOKUP(Q$2,Assumptions!$C$95:$M$95,Assumptions!$C$99:$M$99))))</f>
        <v>-394.5230716</v>
      </c>
      <c r="R30" s="50">
        <f t="array" ref="R30">-(IF(R$2=1,Assumptions!$H32/12,-(SUMIF($D$2:$EE$2,R$2-1,$D30:$EE30)/12)*(1+XLOOKUP(R$2,Assumptions!$C$95:$M$95,Assumptions!$C$99:$M$99))))</f>
        <v>-394.5230716</v>
      </c>
      <c r="S30" s="50">
        <f t="array" ref="S30">-(IF(S$2=1,Assumptions!$H32/12,-(SUMIF($D$2:$EE$2,S$2-1,$D30:$EE30)/12)*(1+XLOOKUP(S$2,Assumptions!$C$95:$M$95,Assumptions!$C$99:$M$99))))</f>
        <v>-394.5230716</v>
      </c>
      <c r="T30" s="50">
        <f t="array" ref="T30">-(IF(T$2=1,Assumptions!$H32/12,-(SUMIF($D$2:$EE$2,T$2-1,$D30:$EE30)/12)*(1+XLOOKUP(T$2,Assumptions!$C$95:$M$95,Assumptions!$C$99:$M$99))))</f>
        <v>-394.5230716</v>
      </c>
      <c r="U30" s="50">
        <f t="array" ref="U30">-(IF(U$2=1,Assumptions!$H32/12,-(SUMIF($D$2:$EE$2,U$2-1,$D30:$EE30)/12)*(1+XLOOKUP(U$2,Assumptions!$C$95:$M$95,Assumptions!$C$99:$M$99))))</f>
        <v>-394.5230716</v>
      </c>
      <c r="V30" s="50">
        <f t="array" ref="V30">-(IF(V$2=1,Assumptions!$H32/12,-(SUMIF($D$2:$EE$2,V$2-1,$D30:$EE30)/12)*(1+XLOOKUP(V$2,Assumptions!$C$95:$M$95,Assumptions!$C$99:$M$99))))</f>
        <v>-394.5230716</v>
      </c>
      <c r="W30" s="50">
        <f t="array" ref="W30">-(IF(W$2=1,Assumptions!$H32/12,-(SUMIF($D$2:$EE$2,W$2-1,$D30:$EE30)/12)*(1+XLOOKUP(W$2,Assumptions!$C$95:$M$95,Assumptions!$C$99:$M$99))))</f>
        <v>-394.5230716</v>
      </c>
      <c r="X30" s="50">
        <f t="array" ref="X30">-(IF(X$2=1,Assumptions!$H32/12,-(SUMIF($D$2:$EE$2,X$2-1,$D30:$EE30)/12)*(1+XLOOKUP(X$2,Assumptions!$C$95:$M$95,Assumptions!$C$99:$M$99))))</f>
        <v>-394.5230716</v>
      </c>
      <c r="Y30" s="50">
        <f t="array" ref="Y30">-(IF(Y$2=1,Assumptions!$H32/12,-(SUMIF($D$2:$EE$2,Y$2-1,$D30:$EE30)/12)*(1+XLOOKUP(Y$2,Assumptions!$C$95:$M$95,Assumptions!$C$99:$M$99))))</f>
        <v>-394.5230716</v>
      </c>
      <c r="Z30" s="50">
        <f t="array" ref="Z30">-(IF(Z$2=1,Assumptions!$H32/12,-(SUMIF($D$2:$EE$2,Z$2-1,$D30:$EE30)/12)*(1+XLOOKUP(Z$2,Assumptions!$C$95:$M$95,Assumptions!$C$99:$M$99))))</f>
        <v>-394.5230716</v>
      </c>
      <c r="AA30" s="50">
        <f t="array" ref="AA30">-(IF(AA$2=1,Assumptions!$H32/12,-(SUMIF($D$2:$EE$2,AA$2-1,$D30:$EE30)/12)*(1+XLOOKUP(AA$2,Assumptions!$C$95:$M$95,Assumptions!$C$99:$M$99))))</f>
        <v>-394.5230716</v>
      </c>
      <c r="AB30" s="50">
        <f t="array" ref="AB30">-(IF(AB$2=1,Assumptions!$H32/12,-(SUMIF($D$2:$EE$2,AB$2-1,$D30:$EE30)/12)*(1+XLOOKUP(AB$2,Assumptions!$C$95:$M$95,Assumptions!$C$99:$M$99))))</f>
        <v>-406.3587637</v>
      </c>
      <c r="AC30" s="50">
        <f t="array" ref="AC30">-(IF(AC$2=1,Assumptions!$H32/12,-(SUMIF($D$2:$EE$2,AC$2-1,$D30:$EE30)/12)*(1+XLOOKUP(AC$2,Assumptions!$C$95:$M$95,Assumptions!$C$99:$M$99))))</f>
        <v>-406.3587637</v>
      </c>
      <c r="AD30" s="50">
        <f t="array" ref="AD30">-(IF(AD$2=1,Assumptions!$H32/12,-(SUMIF($D$2:$EE$2,AD$2-1,$D30:$EE30)/12)*(1+XLOOKUP(AD$2,Assumptions!$C$95:$M$95,Assumptions!$C$99:$M$99))))</f>
        <v>-406.3587637</v>
      </c>
      <c r="AE30" s="50">
        <f t="array" ref="AE30">-(IF(AE$2=1,Assumptions!$H32/12,-(SUMIF($D$2:$EE$2,AE$2-1,$D30:$EE30)/12)*(1+XLOOKUP(AE$2,Assumptions!$C$95:$M$95,Assumptions!$C$99:$M$99))))</f>
        <v>-406.3587637</v>
      </c>
      <c r="AF30" s="50">
        <f t="array" ref="AF30">-(IF(AF$2=1,Assumptions!$H32/12,-(SUMIF($D$2:$EE$2,AF$2-1,$D30:$EE30)/12)*(1+XLOOKUP(AF$2,Assumptions!$C$95:$M$95,Assumptions!$C$99:$M$99))))</f>
        <v>-406.3587637</v>
      </c>
      <c r="AG30" s="50">
        <f t="array" ref="AG30">-(IF(AG$2=1,Assumptions!$H32/12,-(SUMIF($D$2:$EE$2,AG$2-1,$D30:$EE30)/12)*(1+XLOOKUP(AG$2,Assumptions!$C$95:$M$95,Assumptions!$C$99:$M$99))))</f>
        <v>-406.3587637</v>
      </c>
      <c r="AH30" s="50">
        <f t="array" ref="AH30">-(IF(AH$2=1,Assumptions!$H32/12,-(SUMIF($D$2:$EE$2,AH$2-1,$D30:$EE30)/12)*(1+XLOOKUP(AH$2,Assumptions!$C$95:$M$95,Assumptions!$C$99:$M$99))))</f>
        <v>-406.3587637</v>
      </c>
      <c r="AI30" s="50">
        <f t="array" ref="AI30">-(IF(AI$2=1,Assumptions!$H32/12,-(SUMIF($D$2:$EE$2,AI$2-1,$D30:$EE30)/12)*(1+XLOOKUP(AI$2,Assumptions!$C$95:$M$95,Assumptions!$C$99:$M$99))))</f>
        <v>-406.3587637</v>
      </c>
      <c r="AJ30" s="50">
        <f t="array" ref="AJ30">-(IF(AJ$2=1,Assumptions!$H32/12,-(SUMIF($D$2:$EE$2,AJ$2-1,$D30:$EE30)/12)*(1+XLOOKUP(AJ$2,Assumptions!$C$95:$M$95,Assumptions!$C$99:$M$99))))</f>
        <v>-406.3587637</v>
      </c>
      <c r="AK30" s="50">
        <f t="array" ref="AK30">-(IF(AK$2=1,Assumptions!$H32/12,-(SUMIF($D$2:$EE$2,AK$2-1,$D30:$EE30)/12)*(1+XLOOKUP(AK$2,Assumptions!$C$95:$M$95,Assumptions!$C$99:$M$99))))</f>
        <v>-406.3587637</v>
      </c>
      <c r="AL30" s="50">
        <f t="array" ref="AL30">-(IF(AL$2=1,Assumptions!$H32/12,-(SUMIF($D$2:$EE$2,AL$2-1,$D30:$EE30)/12)*(1+XLOOKUP(AL$2,Assumptions!$C$95:$M$95,Assumptions!$C$99:$M$99))))</f>
        <v>-406.3587637</v>
      </c>
      <c r="AM30" s="50">
        <f t="array" ref="AM30">-(IF(AM$2=1,Assumptions!$H32/12,-(SUMIF($D$2:$EE$2,AM$2-1,$D30:$EE30)/12)*(1+XLOOKUP(AM$2,Assumptions!$C$95:$M$95,Assumptions!$C$99:$M$99))))</f>
        <v>-406.3587637</v>
      </c>
      <c r="AN30" s="50">
        <f t="array" ref="AN30">-(IF(AN$2=1,Assumptions!$H32/12,-(SUMIF($D$2:$EE$2,AN$2-1,$D30:$EE30)/12)*(1+XLOOKUP(AN$2,Assumptions!$C$95:$M$95,Assumptions!$C$99:$M$99))))</f>
        <v>-418.5495266</v>
      </c>
      <c r="AO30" s="50">
        <f t="array" ref="AO30">-(IF(AO$2=1,Assumptions!$H32/12,-(SUMIF($D$2:$EE$2,AO$2-1,$D30:$EE30)/12)*(1+XLOOKUP(AO$2,Assumptions!$C$95:$M$95,Assumptions!$C$99:$M$99))))</f>
        <v>-418.5495266</v>
      </c>
      <c r="AP30" s="50">
        <f t="array" ref="AP30">-(IF(AP$2=1,Assumptions!$H32/12,-(SUMIF($D$2:$EE$2,AP$2-1,$D30:$EE30)/12)*(1+XLOOKUP(AP$2,Assumptions!$C$95:$M$95,Assumptions!$C$99:$M$99))))</f>
        <v>-418.5495266</v>
      </c>
      <c r="AQ30" s="50">
        <f t="array" ref="AQ30">-(IF(AQ$2=1,Assumptions!$H32/12,-(SUMIF($D$2:$EE$2,AQ$2-1,$D30:$EE30)/12)*(1+XLOOKUP(AQ$2,Assumptions!$C$95:$M$95,Assumptions!$C$99:$M$99))))</f>
        <v>-418.5495266</v>
      </c>
      <c r="AR30" s="50">
        <f t="array" ref="AR30">-(IF(AR$2=1,Assumptions!$H32/12,-(SUMIF($D$2:$EE$2,AR$2-1,$D30:$EE30)/12)*(1+XLOOKUP(AR$2,Assumptions!$C$95:$M$95,Assumptions!$C$99:$M$99))))</f>
        <v>-418.5495266</v>
      </c>
      <c r="AS30" s="50">
        <f t="array" ref="AS30">-(IF(AS$2=1,Assumptions!$H32/12,-(SUMIF($D$2:$EE$2,AS$2-1,$D30:$EE30)/12)*(1+XLOOKUP(AS$2,Assumptions!$C$95:$M$95,Assumptions!$C$99:$M$99))))</f>
        <v>-418.5495266</v>
      </c>
      <c r="AT30" s="50">
        <f t="array" ref="AT30">-(IF(AT$2=1,Assumptions!$H32/12,-(SUMIF($D$2:$EE$2,AT$2-1,$D30:$EE30)/12)*(1+XLOOKUP(AT$2,Assumptions!$C$95:$M$95,Assumptions!$C$99:$M$99))))</f>
        <v>-418.5495266</v>
      </c>
      <c r="AU30" s="50">
        <f t="array" ref="AU30">-(IF(AU$2=1,Assumptions!$H32/12,-(SUMIF($D$2:$EE$2,AU$2-1,$D30:$EE30)/12)*(1+XLOOKUP(AU$2,Assumptions!$C$95:$M$95,Assumptions!$C$99:$M$99))))</f>
        <v>-418.5495266</v>
      </c>
      <c r="AV30" s="50">
        <f t="array" ref="AV30">-(IF(AV$2=1,Assumptions!$H32/12,-(SUMIF($D$2:$EE$2,AV$2-1,$D30:$EE30)/12)*(1+XLOOKUP(AV$2,Assumptions!$C$95:$M$95,Assumptions!$C$99:$M$99))))</f>
        <v>-418.5495266</v>
      </c>
      <c r="AW30" s="50">
        <f t="array" ref="AW30">-(IF(AW$2=1,Assumptions!$H32/12,-(SUMIF($D$2:$EE$2,AW$2-1,$D30:$EE30)/12)*(1+XLOOKUP(AW$2,Assumptions!$C$95:$M$95,Assumptions!$C$99:$M$99))))</f>
        <v>-418.5495266</v>
      </c>
      <c r="AX30" s="50">
        <f t="array" ref="AX30">-(IF(AX$2=1,Assumptions!$H32/12,-(SUMIF($D$2:$EE$2,AX$2-1,$D30:$EE30)/12)*(1+XLOOKUP(AX$2,Assumptions!$C$95:$M$95,Assumptions!$C$99:$M$99))))</f>
        <v>-418.5495266</v>
      </c>
      <c r="AY30" s="50">
        <f t="array" ref="AY30">-(IF(AY$2=1,Assumptions!$H32/12,-(SUMIF($D$2:$EE$2,AY$2-1,$D30:$EE30)/12)*(1+XLOOKUP(AY$2,Assumptions!$C$95:$M$95,Assumptions!$C$99:$M$99))))</f>
        <v>-418.5495266</v>
      </c>
      <c r="AZ30" s="50">
        <f t="array" ref="AZ30">-(IF(AZ$2=1,Assumptions!$H32/12,-(SUMIF($D$2:$EE$2,AZ$2-1,$D30:$EE30)/12)*(1+XLOOKUP(AZ$2,Assumptions!$C$95:$M$95,Assumptions!$C$99:$M$99))))</f>
        <v>-431.1060124</v>
      </c>
      <c r="BA30" s="50">
        <f t="array" ref="BA30">-(IF(BA$2=1,Assumptions!$H32/12,-(SUMIF($D$2:$EE$2,BA$2-1,$D30:$EE30)/12)*(1+XLOOKUP(BA$2,Assumptions!$C$95:$M$95,Assumptions!$C$99:$M$99))))</f>
        <v>-431.1060124</v>
      </c>
      <c r="BB30" s="50">
        <f t="array" ref="BB30">-(IF(BB$2=1,Assumptions!$H32/12,-(SUMIF($D$2:$EE$2,BB$2-1,$D30:$EE30)/12)*(1+XLOOKUP(BB$2,Assumptions!$C$95:$M$95,Assumptions!$C$99:$M$99))))</f>
        <v>-431.1060124</v>
      </c>
      <c r="BC30" s="50">
        <f t="array" ref="BC30">-(IF(BC$2=1,Assumptions!$H32/12,-(SUMIF($D$2:$EE$2,BC$2-1,$D30:$EE30)/12)*(1+XLOOKUP(BC$2,Assumptions!$C$95:$M$95,Assumptions!$C$99:$M$99))))</f>
        <v>-431.1060124</v>
      </c>
      <c r="BD30" s="50">
        <f t="array" ref="BD30">-(IF(BD$2=1,Assumptions!$H32/12,-(SUMIF($D$2:$EE$2,BD$2-1,$D30:$EE30)/12)*(1+XLOOKUP(BD$2,Assumptions!$C$95:$M$95,Assumptions!$C$99:$M$99))))</f>
        <v>-431.1060124</v>
      </c>
      <c r="BE30" s="50">
        <f t="array" ref="BE30">-(IF(BE$2=1,Assumptions!$H32/12,-(SUMIF($D$2:$EE$2,BE$2-1,$D30:$EE30)/12)*(1+XLOOKUP(BE$2,Assumptions!$C$95:$M$95,Assumptions!$C$99:$M$99))))</f>
        <v>-431.1060124</v>
      </c>
      <c r="BF30" s="50">
        <f t="array" ref="BF30">-(IF(BF$2=1,Assumptions!$H32/12,-(SUMIF($D$2:$EE$2,BF$2-1,$D30:$EE30)/12)*(1+XLOOKUP(BF$2,Assumptions!$C$95:$M$95,Assumptions!$C$99:$M$99))))</f>
        <v>-431.1060124</v>
      </c>
      <c r="BG30" s="50">
        <f t="array" ref="BG30">-(IF(BG$2=1,Assumptions!$H32/12,-(SUMIF($D$2:$EE$2,BG$2-1,$D30:$EE30)/12)*(1+XLOOKUP(BG$2,Assumptions!$C$95:$M$95,Assumptions!$C$99:$M$99))))</f>
        <v>-431.1060124</v>
      </c>
      <c r="BH30" s="50">
        <f t="array" ref="BH30">-(IF(BH$2=1,Assumptions!$H32/12,-(SUMIF($D$2:$EE$2,BH$2-1,$D30:$EE30)/12)*(1+XLOOKUP(BH$2,Assumptions!$C$95:$M$95,Assumptions!$C$99:$M$99))))</f>
        <v>-431.1060124</v>
      </c>
      <c r="BI30" s="50">
        <f t="array" ref="BI30">-(IF(BI$2=1,Assumptions!$H32/12,-(SUMIF($D$2:$EE$2,BI$2-1,$D30:$EE30)/12)*(1+XLOOKUP(BI$2,Assumptions!$C$95:$M$95,Assumptions!$C$99:$M$99))))</f>
        <v>-431.1060124</v>
      </c>
      <c r="BJ30" s="50">
        <f t="array" ref="BJ30">-(IF(BJ$2=1,Assumptions!$H32/12,-(SUMIF($D$2:$EE$2,BJ$2-1,$D30:$EE30)/12)*(1+XLOOKUP(BJ$2,Assumptions!$C$95:$M$95,Assumptions!$C$99:$M$99))))</f>
        <v>-431.1060124</v>
      </c>
      <c r="BK30" s="50">
        <f t="array" ref="BK30">-(IF(BK$2=1,Assumptions!$H32/12,-(SUMIF($D$2:$EE$2,BK$2-1,$D30:$EE30)/12)*(1+XLOOKUP(BK$2,Assumptions!$C$95:$M$95,Assumptions!$C$99:$M$99))))</f>
        <v>-431.1060124</v>
      </c>
      <c r="BL30" s="50">
        <f t="array" ref="BL30">-(IF(BL$2=1,Assumptions!$H32/12,-(SUMIF($D$2:$EE$2,BL$2-1,$D30:$EE30)/12)*(1+XLOOKUP(BL$2,Assumptions!$C$95:$M$95,Assumptions!$C$99:$M$99))))</f>
        <v>-444.0391928</v>
      </c>
      <c r="BM30" s="50">
        <f t="array" ref="BM30">-(IF(BM$2=1,Assumptions!$H32/12,-(SUMIF($D$2:$EE$2,BM$2-1,$D30:$EE30)/12)*(1+XLOOKUP(BM$2,Assumptions!$C$95:$M$95,Assumptions!$C$99:$M$99))))</f>
        <v>-444.0391928</v>
      </c>
      <c r="BN30" s="50">
        <f t="array" ref="BN30">-(IF(BN$2=1,Assumptions!$H32/12,-(SUMIF($D$2:$EE$2,BN$2-1,$D30:$EE30)/12)*(1+XLOOKUP(BN$2,Assumptions!$C$95:$M$95,Assumptions!$C$99:$M$99))))</f>
        <v>-444.0391928</v>
      </c>
      <c r="BO30" s="50">
        <f t="array" ref="BO30">-(IF(BO$2=1,Assumptions!$H32/12,-(SUMIF($D$2:$EE$2,BO$2-1,$D30:$EE30)/12)*(1+XLOOKUP(BO$2,Assumptions!$C$95:$M$95,Assumptions!$C$99:$M$99))))</f>
        <v>-444.0391928</v>
      </c>
      <c r="BP30" s="50">
        <f t="array" ref="BP30">-(IF(BP$2=1,Assumptions!$H32/12,-(SUMIF($D$2:$EE$2,BP$2-1,$D30:$EE30)/12)*(1+XLOOKUP(BP$2,Assumptions!$C$95:$M$95,Assumptions!$C$99:$M$99))))</f>
        <v>-444.0391928</v>
      </c>
      <c r="BQ30" s="50">
        <f t="array" ref="BQ30">-(IF(BQ$2=1,Assumptions!$H32/12,-(SUMIF($D$2:$EE$2,BQ$2-1,$D30:$EE30)/12)*(1+XLOOKUP(BQ$2,Assumptions!$C$95:$M$95,Assumptions!$C$99:$M$99))))</f>
        <v>-444.0391928</v>
      </c>
      <c r="BR30" s="50">
        <f t="array" ref="BR30">-(IF(BR$2=1,Assumptions!$H32/12,-(SUMIF($D$2:$EE$2,BR$2-1,$D30:$EE30)/12)*(1+XLOOKUP(BR$2,Assumptions!$C$95:$M$95,Assumptions!$C$99:$M$99))))</f>
        <v>-444.0391928</v>
      </c>
      <c r="BS30" s="50">
        <f t="array" ref="BS30">-(IF(BS$2=1,Assumptions!$H32/12,-(SUMIF($D$2:$EE$2,BS$2-1,$D30:$EE30)/12)*(1+XLOOKUP(BS$2,Assumptions!$C$95:$M$95,Assumptions!$C$99:$M$99))))</f>
        <v>-444.0391928</v>
      </c>
      <c r="BT30" s="50">
        <f t="array" ref="BT30">-(IF(BT$2=1,Assumptions!$H32/12,-(SUMIF($D$2:$EE$2,BT$2-1,$D30:$EE30)/12)*(1+XLOOKUP(BT$2,Assumptions!$C$95:$M$95,Assumptions!$C$99:$M$99))))</f>
        <v>-444.0391928</v>
      </c>
      <c r="BU30" s="50">
        <f t="array" ref="BU30">-(IF(BU$2=1,Assumptions!$H32/12,-(SUMIF($D$2:$EE$2,BU$2-1,$D30:$EE30)/12)*(1+XLOOKUP(BU$2,Assumptions!$C$95:$M$95,Assumptions!$C$99:$M$99))))</f>
        <v>-444.0391928</v>
      </c>
      <c r="BV30" s="50">
        <f t="array" ref="BV30">-(IF(BV$2=1,Assumptions!$H32/12,-(SUMIF($D$2:$EE$2,BV$2-1,$D30:$EE30)/12)*(1+XLOOKUP(BV$2,Assumptions!$C$95:$M$95,Assumptions!$C$99:$M$99))))</f>
        <v>-444.0391928</v>
      </c>
      <c r="BW30" s="50">
        <f t="array" ref="BW30">-(IF(BW$2=1,Assumptions!$H32/12,-(SUMIF($D$2:$EE$2,BW$2-1,$D30:$EE30)/12)*(1+XLOOKUP(BW$2,Assumptions!$C$95:$M$95,Assumptions!$C$99:$M$99))))</f>
        <v>-444.0391928</v>
      </c>
      <c r="BX30" s="50">
        <f t="array" ref="BX30">-(IF(BX$2=1,Assumptions!$H32/12,-(SUMIF($D$2:$EE$2,BX$2-1,$D30:$EE30)/12)*(1+XLOOKUP(BX$2,Assumptions!$C$95:$M$95,Assumptions!$C$99:$M$99))))</f>
        <v>-457.3603686</v>
      </c>
      <c r="BY30" s="50">
        <f t="array" ref="BY30">-(IF(BY$2=1,Assumptions!$H32/12,-(SUMIF($D$2:$EE$2,BY$2-1,$D30:$EE30)/12)*(1+XLOOKUP(BY$2,Assumptions!$C$95:$M$95,Assumptions!$C$99:$M$99))))</f>
        <v>-457.3603686</v>
      </c>
      <c r="BZ30" s="50">
        <f t="array" ref="BZ30">-(IF(BZ$2=1,Assumptions!$H32/12,-(SUMIF($D$2:$EE$2,BZ$2-1,$D30:$EE30)/12)*(1+XLOOKUP(BZ$2,Assumptions!$C$95:$M$95,Assumptions!$C$99:$M$99))))</f>
        <v>-457.3603686</v>
      </c>
      <c r="CA30" s="50">
        <f t="array" ref="CA30">-(IF(CA$2=1,Assumptions!$H32/12,-(SUMIF($D$2:$EE$2,CA$2-1,$D30:$EE30)/12)*(1+XLOOKUP(CA$2,Assumptions!$C$95:$M$95,Assumptions!$C$99:$M$99))))</f>
        <v>-457.3603686</v>
      </c>
      <c r="CB30" s="50">
        <f t="array" ref="CB30">-(IF(CB$2=1,Assumptions!$H32/12,-(SUMIF($D$2:$EE$2,CB$2-1,$D30:$EE30)/12)*(1+XLOOKUP(CB$2,Assumptions!$C$95:$M$95,Assumptions!$C$99:$M$99))))</f>
        <v>-457.3603686</v>
      </c>
      <c r="CC30" s="50">
        <f t="array" ref="CC30">-(IF(CC$2=1,Assumptions!$H32/12,-(SUMIF($D$2:$EE$2,CC$2-1,$D30:$EE30)/12)*(1+XLOOKUP(CC$2,Assumptions!$C$95:$M$95,Assumptions!$C$99:$M$99))))</f>
        <v>-457.3603686</v>
      </c>
      <c r="CD30" s="50">
        <f t="array" ref="CD30">-(IF(CD$2=1,Assumptions!$H32/12,-(SUMIF($D$2:$EE$2,CD$2-1,$D30:$EE30)/12)*(1+XLOOKUP(CD$2,Assumptions!$C$95:$M$95,Assumptions!$C$99:$M$99))))</f>
        <v>-457.3603686</v>
      </c>
      <c r="CE30" s="50">
        <f t="array" ref="CE30">-(IF(CE$2=1,Assumptions!$H32/12,-(SUMIF($D$2:$EE$2,CE$2-1,$D30:$EE30)/12)*(1+XLOOKUP(CE$2,Assumptions!$C$95:$M$95,Assumptions!$C$99:$M$99))))</f>
        <v>-457.3603686</v>
      </c>
      <c r="CF30" s="50">
        <f t="array" ref="CF30">-(IF(CF$2=1,Assumptions!$H32/12,-(SUMIF($D$2:$EE$2,CF$2-1,$D30:$EE30)/12)*(1+XLOOKUP(CF$2,Assumptions!$C$95:$M$95,Assumptions!$C$99:$M$99))))</f>
        <v>-457.3603686</v>
      </c>
      <c r="CG30" s="50">
        <f t="array" ref="CG30">-(IF(CG$2=1,Assumptions!$H32/12,-(SUMIF($D$2:$EE$2,CG$2-1,$D30:$EE30)/12)*(1+XLOOKUP(CG$2,Assumptions!$C$95:$M$95,Assumptions!$C$99:$M$99))))</f>
        <v>-457.3603686</v>
      </c>
      <c r="CH30" s="50">
        <f t="array" ref="CH30">-(IF(CH$2=1,Assumptions!$H32/12,-(SUMIF($D$2:$EE$2,CH$2-1,$D30:$EE30)/12)*(1+XLOOKUP(CH$2,Assumptions!$C$95:$M$95,Assumptions!$C$99:$M$99))))</f>
        <v>-457.3603686</v>
      </c>
      <c r="CI30" s="50">
        <f t="array" ref="CI30">-(IF(CI$2=1,Assumptions!$H32/12,-(SUMIF($D$2:$EE$2,CI$2-1,$D30:$EE30)/12)*(1+XLOOKUP(CI$2,Assumptions!$C$95:$M$95,Assumptions!$C$99:$M$99))))</f>
        <v>-457.3603686</v>
      </c>
      <c r="CJ30" s="50">
        <f t="array" ref="CJ30">-(IF(CJ$2=1,Assumptions!$H32/12,-(SUMIF($D$2:$EE$2,CJ$2-1,$D30:$EE30)/12)*(1+XLOOKUP(CJ$2,Assumptions!$C$95:$M$95,Assumptions!$C$99:$M$99))))</f>
        <v>-471.0811797</v>
      </c>
      <c r="CK30" s="50">
        <f t="array" ref="CK30">-(IF(CK$2=1,Assumptions!$H32/12,-(SUMIF($D$2:$EE$2,CK$2-1,$D30:$EE30)/12)*(1+XLOOKUP(CK$2,Assumptions!$C$95:$M$95,Assumptions!$C$99:$M$99))))</f>
        <v>-471.0811797</v>
      </c>
      <c r="CL30" s="50">
        <f t="array" ref="CL30">-(IF(CL$2=1,Assumptions!$H32/12,-(SUMIF($D$2:$EE$2,CL$2-1,$D30:$EE30)/12)*(1+XLOOKUP(CL$2,Assumptions!$C$95:$M$95,Assumptions!$C$99:$M$99))))</f>
        <v>-471.0811797</v>
      </c>
      <c r="CM30" s="50">
        <f t="array" ref="CM30">-(IF(CM$2=1,Assumptions!$H32/12,-(SUMIF($D$2:$EE$2,CM$2-1,$D30:$EE30)/12)*(1+XLOOKUP(CM$2,Assumptions!$C$95:$M$95,Assumptions!$C$99:$M$99))))</f>
        <v>-471.0811797</v>
      </c>
      <c r="CN30" s="50">
        <f t="array" ref="CN30">-(IF(CN$2=1,Assumptions!$H32/12,-(SUMIF($D$2:$EE$2,CN$2-1,$D30:$EE30)/12)*(1+XLOOKUP(CN$2,Assumptions!$C$95:$M$95,Assumptions!$C$99:$M$99))))</f>
        <v>-471.0811797</v>
      </c>
      <c r="CO30" s="50">
        <f t="array" ref="CO30">-(IF(CO$2=1,Assumptions!$H32/12,-(SUMIF($D$2:$EE$2,CO$2-1,$D30:$EE30)/12)*(1+XLOOKUP(CO$2,Assumptions!$C$95:$M$95,Assumptions!$C$99:$M$99))))</f>
        <v>-471.0811797</v>
      </c>
      <c r="CP30" s="50">
        <f t="array" ref="CP30">-(IF(CP$2=1,Assumptions!$H32/12,-(SUMIF($D$2:$EE$2,CP$2-1,$D30:$EE30)/12)*(1+XLOOKUP(CP$2,Assumptions!$C$95:$M$95,Assumptions!$C$99:$M$99))))</f>
        <v>-471.0811797</v>
      </c>
      <c r="CQ30" s="50">
        <f t="array" ref="CQ30">-(IF(CQ$2=1,Assumptions!$H32/12,-(SUMIF($D$2:$EE$2,CQ$2-1,$D30:$EE30)/12)*(1+XLOOKUP(CQ$2,Assumptions!$C$95:$M$95,Assumptions!$C$99:$M$99))))</f>
        <v>-471.0811797</v>
      </c>
      <c r="CR30" s="50">
        <f t="array" ref="CR30">-(IF(CR$2=1,Assumptions!$H32/12,-(SUMIF($D$2:$EE$2,CR$2-1,$D30:$EE30)/12)*(1+XLOOKUP(CR$2,Assumptions!$C$95:$M$95,Assumptions!$C$99:$M$99))))</f>
        <v>-471.0811797</v>
      </c>
      <c r="CS30" s="50">
        <f t="array" ref="CS30">-(IF(CS$2=1,Assumptions!$H32/12,-(SUMIF($D$2:$EE$2,CS$2-1,$D30:$EE30)/12)*(1+XLOOKUP(CS$2,Assumptions!$C$95:$M$95,Assumptions!$C$99:$M$99))))</f>
        <v>-471.0811797</v>
      </c>
      <c r="CT30" s="50">
        <f t="array" ref="CT30">-(IF(CT$2=1,Assumptions!$H32/12,-(SUMIF($D$2:$EE$2,CT$2-1,$D30:$EE30)/12)*(1+XLOOKUP(CT$2,Assumptions!$C$95:$M$95,Assumptions!$C$99:$M$99))))</f>
        <v>-471.0811797</v>
      </c>
      <c r="CU30" s="50">
        <f t="array" ref="CU30">-(IF(CU$2=1,Assumptions!$H32/12,-(SUMIF($D$2:$EE$2,CU$2-1,$D30:$EE30)/12)*(1+XLOOKUP(CU$2,Assumptions!$C$95:$M$95,Assumptions!$C$99:$M$99))))</f>
        <v>-471.0811797</v>
      </c>
      <c r="CV30" s="50">
        <f t="array" ref="CV30">-(IF(CV$2=1,Assumptions!$H32/12,-(SUMIF($D$2:$EE$2,CV$2-1,$D30:$EE30)/12)*(1+XLOOKUP(CV$2,Assumptions!$C$95:$M$95,Assumptions!$C$99:$M$99))))</f>
        <v>-485.213615</v>
      </c>
      <c r="CW30" s="50">
        <f t="array" ref="CW30">-(IF(CW$2=1,Assumptions!$H32/12,-(SUMIF($D$2:$EE$2,CW$2-1,$D30:$EE30)/12)*(1+XLOOKUP(CW$2,Assumptions!$C$95:$M$95,Assumptions!$C$99:$M$99))))</f>
        <v>-485.213615</v>
      </c>
      <c r="CX30" s="50">
        <f t="array" ref="CX30">-(IF(CX$2=1,Assumptions!$H32/12,-(SUMIF($D$2:$EE$2,CX$2-1,$D30:$EE30)/12)*(1+XLOOKUP(CX$2,Assumptions!$C$95:$M$95,Assumptions!$C$99:$M$99))))</f>
        <v>-485.213615</v>
      </c>
      <c r="CY30" s="50">
        <f t="array" ref="CY30">-(IF(CY$2=1,Assumptions!$H32/12,-(SUMIF($D$2:$EE$2,CY$2-1,$D30:$EE30)/12)*(1+XLOOKUP(CY$2,Assumptions!$C$95:$M$95,Assumptions!$C$99:$M$99))))</f>
        <v>-485.213615</v>
      </c>
      <c r="CZ30" s="50">
        <f t="array" ref="CZ30">-(IF(CZ$2=1,Assumptions!$H32/12,-(SUMIF($D$2:$EE$2,CZ$2-1,$D30:$EE30)/12)*(1+XLOOKUP(CZ$2,Assumptions!$C$95:$M$95,Assumptions!$C$99:$M$99))))</f>
        <v>-485.213615</v>
      </c>
      <c r="DA30" s="50">
        <f t="array" ref="DA30">-(IF(DA$2=1,Assumptions!$H32/12,-(SUMIF($D$2:$EE$2,DA$2-1,$D30:$EE30)/12)*(1+XLOOKUP(DA$2,Assumptions!$C$95:$M$95,Assumptions!$C$99:$M$99))))</f>
        <v>-485.213615</v>
      </c>
      <c r="DB30" s="50">
        <f t="array" ref="DB30">-(IF(DB$2=1,Assumptions!$H32/12,-(SUMIF($D$2:$EE$2,DB$2-1,$D30:$EE30)/12)*(1+XLOOKUP(DB$2,Assumptions!$C$95:$M$95,Assumptions!$C$99:$M$99))))</f>
        <v>-485.213615</v>
      </c>
      <c r="DC30" s="50">
        <f t="array" ref="DC30">-(IF(DC$2=1,Assumptions!$H32/12,-(SUMIF($D$2:$EE$2,DC$2-1,$D30:$EE30)/12)*(1+XLOOKUP(DC$2,Assumptions!$C$95:$M$95,Assumptions!$C$99:$M$99))))</f>
        <v>-485.213615</v>
      </c>
      <c r="DD30" s="50">
        <f t="array" ref="DD30">-(IF(DD$2=1,Assumptions!$H32/12,-(SUMIF($D$2:$EE$2,DD$2-1,$D30:$EE30)/12)*(1+XLOOKUP(DD$2,Assumptions!$C$95:$M$95,Assumptions!$C$99:$M$99))))</f>
        <v>-485.213615</v>
      </c>
      <c r="DE30" s="50">
        <f t="array" ref="DE30">-(IF(DE$2=1,Assumptions!$H32/12,-(SUMIF($D$2:$EE$2,DE$2-1,$D30:$EE30)/12)*(1+XLOOKUP(DE$2,Assumptions!$C$95:$M$95,Assumptions!$C$99:$M$99))))</f>
        <v>-485.213615</v>
      </c>
      <c r="DF30" s="50">
        <f t="array" ref="DF30">-(IF(DF$2=1,Assumptions!$H32/12,-(SUMIF($D$2:$EE$2,DF$2-1,$D30:$EE30)/12)*(1+XLOOKUP(DF$2,Assumptions!$C$95:$M$95,Assumptions!$C$99:$M$99))))</f>
        <v>-485.213615</v>
      </c>
      <c r="DG30" s="50">
        <f t="array" ref="DG30">-(IF(DG$2=1,Assumptions!$H32/12,-(SUMIF($D$2:$EE$2,DG$2-1,$D30:$EE30)/12)*(1+XLOOKUP(DG$2,Assumptions!$C$95:$M$95,Assumptions!$C$99:$M$99))))</f>
        <v>-485.213615</v>
      </c>
      <c r="DH30" s="50">
        <f t="array" ref="DH30">-(IF(DH$2=1,Assumptions!$H32/12,-(SUMIF($D$2:$EE$2,DH$2-1,$D30:$EE30)/12)*(1+XLOOKUP(DH$2,Assumptions!$C$95:$M$95,Assumptions!$C$99:$M$99))))</f>
        <v>-499.7700235</v>
      </c>
      <c r="DI30" s="50">
        <f t="array" ref="DI30">-(IF(DI$2=1,Assumptions!$H32/12,-(SUMIF($D$2:$EE$2,DI$2-1,$D30:$EE30)/12)*(1+XLOOKUP(DI$2,Assumptions!$C$95:$M$95,Assumptions!$C$99:$M$99))))</f>
        <v>-499.7700235</v>
      </c>
      <c r="DJ30" s="50">
        <f t="array" ref="DJ30">-(IF(DJ$2=1,Assumptions!$H32/12,-(SUMIF($D$2:$EE$2,DJ$2-1,$D30:$EE30)/12)*(1+XLOOKUP(DJ$2,Assumptions!$C$95:$M$95,Assumptions!$C$99:$M$99))))</f>
        <v>-499.7700235</v>
      </c>
      <c r="DK30" s="50">
        <f t="array" ref="DK30">-(IF(DK$2=1,Assumptions!$H32/12,-(SUMIF($D$2:$EE$2,DK$2-1,$D30:$EE30)/12)*(1+XLOOKUP(DK$2,Assumptions!$C$95:$M$95,Assumptions!$C$99:$M$99))))</f>
        <v>-499.7700235</v>
      </c>
      <c r="DL30" s="50">
        <f t="array" ref="DL30">-(IF(DL$2=1,Assumptions!$H32/12,-(SUMIF($D$2:$EE$2,DL$2-1,$D30:$EE30)/12)*(1+XLOOKUP(DL$2,Assumptions!$C$95:$M$95,Assumptions!$C$99:$M$99))))</f>
        <v>-499.7700235</v>
      </c>
      <c r="DM30" s="50">
        <f t="array" ref="DM30">-(IF(DM$2=1,Assumptions!$H32/12,-(SUMIF($D$2:$EE$2,DM$2-1,$D30:$EE30)/12)*(1+XLOOKUP(DM$2,Assumptions!$C$95:$M$95,Assumptions!$C$99:$M$99))))</f>
        <v>-499.7700235</v>
      </c>
      <c r="DN30" s="50">
        <f t="array" ref="DN30">-(IF(DN$2=1,Assumptions!$H32/12,-(SUMIF($D$2:$EE$2,DN$2-1,$D30:$EE30)/12)*(1+XLOOKUP(DN$2,Assumptions!$C$95:$M$95,Assumptions!$C$99:$M$99))))</f>
        <v>-499.7700235</v>
      </c>
      <c r="DO30" s="50">
        <f t="array" ref="DO30">-(IF(DO$2=1,Assumptions!$H32/12,-(SUMIF($D$2:$EE$2,DO$2-1,$D30:$EE30)/12)*(1+XLOOKUP(DO$2,Assumptions!$C$95:$M$95,Assumptions!$C$99:$M$99))))</f>
        <v>-499.7700235</v>
      </c>
      <c r="DP30" s="50">
        <f t="array" ref="DP30">-(IF(DP$2=1,Assumptions!$H32/12,-(SUMIF($D$2:$EE$2,DP$2-1,$D30:$EE30)/12)*(1+XLOOKUP(DP$2,Assumptions!$C$95:$M$95,Assumptions!$C$99:$M$99))))</f>
        <v>-499.7700235</v>
      </c>
      <c r="DQ30" s="50">
        <f t="array" ref="DQ30">-(IF(DQ$2=1,Assumptions!$H32/12,-(SUMIF($D$2:$EE$2,DQ$2-1,$D30:$EE30)/12)*(1+XLOOKUP(DQ$2,Assumptions!$C$95:$M$95,Assumptions!$C$99:$M$99))))</f>
        <v>-499.7700235</v>
      </c>
      <c r="DR30" s="50">
        <f t="array" ref="DR30">-(IF(DR$2=1,Assumptions!$H32/12,-(SUMIF($D$2:$EE$2,DR$2-1,$D30:$EE30)/12)*(1+XLOOKUP(DR$2,Assumptions!$C$95:$M$95,Assumptions!$C$99:$M$99))))</f>
        <v>-499.7700235</v>
      </c>
      <c r="DS30" s="50">
        <f t="array" ref="DS30">-(IF(DS$2=1,Assumptions!$H32/12,-(SUMIF($D$2:$EE$2,DS$2-1,$D30:$EE30)/12)*(1+XLOOKUP(DS$2,Assumptions!$C$95:$M$95,Assumptions!$C$99:$M$99))))</f>
        <v>-499.7700235</v>
      </c>
      <c r="DT30" s="50">
        <f t="array" ref="DT30">-(IF(DT$2=1,Assumptions!$H32/12,-(SUMIF($D$2:$EE$2,DT$2-1,$D30:$EE30)/12)*(1+XLOOKUP(DT$2,Assumptions!$C$95:$M$95,Assumptions!$C$99:$M$99))))</f>
        <v>-514.7631242</v>
      </c>
      <c r="DU30" s="50">
        <f t="array" ref="DU30">-(IF(DU$2=1,Assumptions!$H32/12,-(SUMIF($D$2:$EE$2,DU$2-1,$D30:$EE30)/12)*(1+XLOOKUP(DU$2,Assumptions!$C$95:$M$95,Assumptions!$C$99:$M$99))))</f>
        <v>-514.7631242</v>
      </c>
      <c r="DV30" s="50">
        <f t="array" ref="DV30">-(IF(DV$2=1,Assumptions!$H32/12,-(SUMIF($D$2:$EE$2,DV$2-1,$D30:$EE30)/12)*(1+XLOOKUP(DV$2,Assumptions!$C$95:$M$95,Assumptions!$C$99:$M$99))))</f>
        <v>-514.7631242</v>
      </c>
      <c r="DW30" s="50">
        <f t="array" ref="DW30">-(IF(DW$2=1,Assumptions!$H32/12,-(SUMIF($D$2:$EE$2,DW$2-1,$D30:$EE30)/12)*(1+XLOOKUP(DW$2,Assumptions!$C$95:$M$95,Assumptions!$C$99:$M$99))))</f>
        <v>-514.7631242</v>
      </c>
      <c r="DX30" s="50">
        <f t="array" ref="DX30">-(IF(DX$2=1,Assumptions!$H32/12,-(SUMIF($D$2:$EE$2,DX$2-1,$D30:$EE30)/12)*(1+XLOOKUP(DX$2,Assumptions!$C$95:$M$95,Assumptions!$C$99:$M$99))))</f>
        <v>-514.7631242</v>
      </c>
      <c r="DY30" s="50">
        <f t="array" ref="DY30">-(IF(DY$2=1,Assumptions!$H32/12,-(SUMIF($D$2:$EE$2,DY$2-1,$D30:$EE30)/12)*(1+XLOOKUP(DY$2,Assumptions!$C$95:$M$95,Assumptions!$C$99:$M$99))))</f>
        <v>-514.7631242</v>
      </c>
      <c r="DZ30" s="50">
        <f t="array" ref="DZ30">-(IF(DZ$2=1,Assumptions!$H32/12,-(SUMIF($D$2:$EE$2,DZ$2-1,$D30:$EE30)/12)*(1+XLOOKUP(DZ$2,Assumptions!$C$95:$M$95,Assumptions!$C$99:$M$99))))</f>
        <v>-514.7631242</v>
      </c>
      <c r="EA30" s="50">
        <f t="array" ref="EA30">-(IF(EA$2=1,Assumptions!$H32/12,-(SUMIF($D$2:$EE$2,EA$2-1,$D30:$EE30)/12)*(1+XLOOKUP(EA$2,Assumptions!$C$95:$M$95,Assumptions!$C$99:$M$99))))</f>
        <v>-514.7631242</v>
      </c>
      <c r="EB30" s="50">
        <f t="array" ref="EB30">-(IF(EB$2=1,Assumptions!$H32/12,-(SUMIF($D$2:$EE$2,EB$2-1,$D30:$EE30)/12)*(1+XLOOKUP(EB$2,Assumptions!$C$95:$M$95,Assumptions!$C$99:$M$99))))</f>
        <v>-514.7631242</v>
      </c>
      <c r="EC30" s="50">
        <f t="array" ref="EC30">-(IF(EC$2=1,Assumptions!$H32/12,-(SUMIF($D$2:$EE$2,EC$2-1,$D30:$EE30)/12)*(1+XLOOKUP(EC$2,Assumptions!$C$95:$M$95,Assumptions!$C$99:$M$99))))</f>
        <v>-514.7631242</v>
      </c>
      <c r="ED30" s="50">
        <f t="array" ref="ED30">-(IF(ED$2=1,Assumptions!$H32/12,-(SUMIF($D$2:$EE$2,ED$2-1,$D30:$EE30)/12)*(1+XLOOKUP(ED$2,Assumptions!$C$95:$M$95,Assumptions!$C$99:$M$99))))</f>
        <v>-514.7631242</v>
      </c>
      <c r="EE30" s="50">
        <f t="array" ref="EE30">-(IF(EE$2=1,Assumptions!$H32/12,-(SUMIF($D$2:$EE$2,EE$2-1,$D30:$EE30)/12)*(1+XLOOKUP(EE$2,Assumptions!$C$95:$M$95,Assumptions!$C$99:$M$99))))</f>
        <v>-514.7631242</v>
      </c>
    </row>
    <row r="31" ht="15.75" customHeight="1">
      <c r="A31" s="1"/>
      <c r="B31" s="1"/>
      <c r="C31" s="1" t="str">
        <f>Assumptions!B33</f>
        <v>Pest Control</v>
      </c>
      <c r="D31" s="50">
        <f t="array" ref="D31">-(IF(D$2=1,Assumptions!$H33/12,-(SUMIF($D$2:$EE$2,D$2-1,$D31:$EE31)/12)*(1+XLOOKUP(D$2,Assumptions!$C$95:$M$95,Assumptions!$C$99:$M$99))))</f>
        <v>-117.551325</v>
      </c>
      <c r="E31" s="50">
        <f t="array" ref="E31">-(IF(E$2=1,Assumptions!$H33/12,-(SUMIF($D$2:$EE$2,E$2-1,$D31:$EE31)/12)*(1+XLOOKUP(E$2,Assumptions!$C$95:$M$95,Assumptions!$C$99:$M$99))))</f>
        <v>-117.551325</v>
      </c>
      <c r="F31" s="50">
        <f t="array" ref="F31">-(IF(F$2=1,Assumptions!$H33/12,-(SUMIF($D$2:$EE$2,F$2-1,$D31:$EE31)/12)*(1+XLOOKUP(F$2,Assumptions!$C$95:$M$95,Assumptions!$C$99:$M$99))))</f>
        <v>-117.551325</v>
      </c>
      <c r="G31" s="50">
        <f t="array" ref="G31">-(IF(G$2=1,Assumptions!$H33/12,-(SUMIF($D$2:$EE$2,G$2-1,$D31:$EE31)/12)*(1+XLOOKUP(G$2,Assumptions!$C$95:$M$95,Assumptions!$C$99:$M$99))))</f>
        <v>-117.551325</v>
      </c>
      <c r="H31" s="50">
        <f t="array" ref="H31">-(IF(H$2=1,Assumptions!$H33/12,-(SUMIF($D$2:$EE$2,H$2-1,$D31:$EE31)/12)*(1+XLOOKUP(H$2,Assumptions!$C$95:$M$95,Assumptions!$C$99:$M$99))))</f>
        <v>-117.551325</v>
      </c>
      <c r="I31" s="50">
        <f t="array" ref="I31">-(IF(I$2=1,Assumptions!$H33/12,-(SUMIF($D$2:$EE$2,I$2-1,$D31:$EE31)/12)*(1+XLOOKUP(I$2,Assumptions!$C$95:$M$95,Assumptions!$C$99:$M$99))))</f>
        <v>-117.551325</v>
      </c>
      <c r="J31" s="50">
        <f t="array" ref="J31">-(IF(J$2=1,Assumptions!$H33/12,-(SUMIF($D$2:$EE$2,J$2-1,$D31:$EE31)/12)*(1+XLOOKUP(J$2,Assumptions!$C$95:$M$95,Assumptions!$C$99:$M$99))))</f>
        <v>-117.551325</v>
      </c>
      <c r="K31" s="50">
        <f t="array" ref="K31">-(IF(K$2=1,Assumptions!$H33/12,-(SUMIF($D$2:$EE$2,K$2-1,$D31:$EE31)/12)*(1+XLOOKUP(K$2,Assumptions!$C$95:$M$95,Assumptions!$C$99:$M$99))))</f>
        <v>-117.551325</v>
      </c>
      <c r="L31" s="50">
        <f t="array" ref="L31">-(IF(L$2=1,Assumptions!$H33/12,-(SUMIF($D$2:$EE$2,L$2-1,$D31:$EE31)/12)*(1+XLOOKUP(L$2,Assumptions!$C$95:$M$95,Assumptions!$C$99:$M$99))))</f>
        <v>-117.551325</v>
      </c>
      <c r="M31" s="50">
        <f t="array" ref="M31">-(IF(M$2=1,Assumptions!$H33/12,-(SUMIF($D$2:$EE$2,M$2-1,$D31:$EE31)/12)*(1+XLOOKUP(M$2,Assumptions!$C$95:$M$95,Assumptions!$C$99:$M$99))))</f>
        <v>-117.551325</v>
      </c>
      <c r="N31" s="50">
        <f t="array" ref="N31">-(IF(N$2=1,Assumptions!$H33/12,-(SUMIF($D$2:$EE$2,N$2-1,$D31:$EE31)/12)*(1+XLOOKUP(N$2,Assumptions!$C$95:$M$95,Assumptions!$C$99:$M$99))))</f>
        <v>-117.551325</v>
      </c>
      <c r="O31" s="50">
        <f t="array" ref="O31">-(IF(O$2=1,Assumptions!$H33/12,-(SUMIF($D$2:$EE$2,O$2-1,$D31:$EE31)/12)*(1+XLOOKUP(O$2,Assumptions!$C$95:$M$95,Assumptions!$C$99:$M$99))))</f>
        <v>-117.551325</v>
      </c>
      <c r="P31" s="50">
        <f t="array" ref="P31">-(IF(P$2=1,Assumptions!$H33/12,-(SUMIF($D$2:$EE$2,P$2-1,$D31:$EE31)/12)*(1+XLOOKUP(P$2,Assumptions!$C$95:$M$95,Assumptions!$C$99:$M$99))))</f>
        <v>-121.0778648</v>
      </c>
      <c r="Q31" s="50">
        <f t="array" ref="Q31">-(IF(Q$2=1,Assumptions!$H33/12,-(SUMIF($D$2:$EE$2,Q$2-1,$D31:$EE31)/12)*(1+XLOOKUP(Q$2,Assumptions!$C$95:$M$95,Assumptions!$C$99:$M$99))))</f>
        <v>-121.0778648</v>
      </c>
      <c r="R31" s="50">
        <f t="array" ref="R31">-(IF(R$2=1,Assumptions!$H33/12,-(SUMIF($D$2:$EE$2,R$2-1,$D31:$EE31)/12)*(1+XLOOKUP(R$2,Assumptions!$C$95:$M$95,Assumptions!$C$99:$M$99))))</f>
        <v>-121.0778648</v>
      </c>
      <c r="S31" s="50">
        <f t="array" ref="S31">-(IF(S$2=1,Assumptions!$H33/12,-(SUMIF($D$2:$EE$2,S$2-1,$D31:$EE31)/12)*(1+XLOOKUP(S$2,Assumptions!$C$95:$M$95,Assumptions!$C$99:$M$99))))</f>
        <v>-121.0778648</v>
      </c>
      <c r="T31" s="50">
        <f t="array" ref="T31">-(IF(T$2=1,Assumptions!$H33/12,-(SUMIF($D$2:$EE$2,T$2-1,$D31:$EE31)/12)*(1+XLOOKUP(T$2,Assumptions!$C$95:$M$95,Assumptions!$C$99:$M$99))))</f>
        <v>-121.0778648</v>
      </c>
      <c r="U31" s="50">
        <f t="array" ref="U31">-(IF(U$2=1,Assumptions!$H33/12,-(SUMIF($D$2:$EE$2,U$2-1,$D31:$EE31)/12)*(1+XLOOKUP(U$2,Assumptions!$C$95:$M$95,Assumptions!$C$99:$M$99))))</f>
        <v>-121.0778648</v>
      </c>
      <c r="V31" s="50">
        <f t="array" ref="V31">-(IF(V$2=1,Assumptions!$H33/12,-(SUMIF($D$2:$EE$2,V$2-1,$D31:$EE31)/12)*(1+XLOOKUP(V$2,Assumptions!$C$95:$M$95,Assumptions!$C$99:$M$99))))</f>
        <v>-121.0778648</v>
      </c>
      <c r="W31" s="50">
        <f t="array" ref="W31">-(IF(W$2=1,Assumptions!$H33/12,-(SUMIF($D$2:$EE$2,W$2-1,$D31:$EE31)/12)*(1+XLOOKUP(W$2,Assumptions!$C$95:$M$95,Assumptions!$C$99:$M$99))))</f>
        <v>-121.0778648</v>
      </c>
      <c r="X31" s="50">
        <f t="array" ref="X31">-(IF(X$2=1,Assumptions!$H33/12,-(SUMIF($D$2:$EE$2,X$2-1,$D31:$EE31)/12)*(1+XLOOKUP(X$2,Assumptions!$C$95:$M$95,Assumptions!$C$99:$M$99))))</f>
        <v>-121.0778648</v>
      </c>
      <c r="Y31" s="50">
        <f t="array" ref="Y31">-(IF(Y$2=1,Assumptions!$H33/12,-(SUMIF($D$2:$EE$2,Y$2-1,$D31:$EE31)/12)*(1+XLOOKUP(Y$2,Assumptions!$C$95:$M$95,Assumptions!$C$99:$M$99))))</f>
        <v>-121.0778648</v>
      </c>
      <c r="Z31" s="50">
        <f t="array" ref="Z31">-(IF(Z$2=1,Assumptions!$H33/12,-(SUMIF($D$2:$EE$2,Z$2-1,$D31:$EE31)/12)*(1+XLOOKUP(Z$2,Assumptions!$C$95:$M$95,Assumptions!$C$99:$M$99))))</f>
        <v>-121.0778648</v>
      </c>
      <c r="AA31" s="50">
        <f t="array" ref="AA31">-(IF(AA$2=1,Assumptions!$H33/12,-(SUMIF($D$2:$EE$2,AA$2-1,$D31:$EE31)/12)*(1+XLOOKUP(AA$2,Assumptions!$C$95:$M$95,Assumptions!$C$99:$M$99))))</f>
        <v>-121.0778648</v>
      </c>
      <c r="AB31" s="50">
        <f t="array" ref="AB31">-(IF(AB$2=1,Assumptions!$H33/12,-(SUMIF($D$2:$EE$2,AB$2-1,$D31:$EE31)/12)*(1+XLOOKUP(AB$2,Assumptions!$C$95:$M$95,Assumptions!$C$99:$M$99))))</f>
        <v>-124.7102007</v>
      </c>
      <c r="AC31" s="50">
        <f t="array" ref="AC31">-(IF(AC$2=1,Assumptions!$H33/12,-(SUMIF($D$2:$EE$2,AC$2-1,$D31:$EE31)/12)*(1+XLOOKUP(AC$2,Assumptions!$C$95:$M$95,Assumptions!$C$99:$M$99))))</f>
        <v>-124.7102007</v>
      </c>
      <c r="AD31" s="50">
        <f t="array" ref="AD31">-(IF(AD$2=1,Assumptions!$H33/12,-(SUMIF($D$2:$EE$2,AD$2-1,$D31:$EE31)/12)*(1+XLOOKUP(AD$2,Assumptions!$C$95:$M$95,Assumptions!$C$99:$M$99))))</f>
        <v>-124.7102007</v>
      </c>
      <c r="AE31" s="50">
        <f t="array" ref="AE31">-(IF(AE$2=1,Assumptions!$H33/12,-(SUMIF($D$2:$EE$2,AE$2-1,$D31:$EE31)/12)*(1+XLOOKUP(AE$2,Assumptions!$C$95:$M$95,Assumptions!$C$99:$M$99))))</f>
        <v>-124.7102007</v>
      </c>
      <c r="AF31" s="50">
        <f t="array" ref="AF31">-(IF(AF$2=1,Assumptions!$H33/12,-(SUMIF($D$2:$EE$2,AF$2-1,$D31:$EE31)/12)*(1+XLOOKUP(AF$2,Assumptions!$C$95:$M$95,Assumptions!$C$99:$M$99))))</f>
        <v>-124.7102007</v>
      </c>
      <c r="AG31" s="50">
        <f t="array" ref="AG31">-(IF(AG$2=1,Assumptions!$H33/12,-(SUMIF($D$2:$EE$2,AG$2-1,$D31:$EE31)/12)*(1+XLOOKUP(AG$2,Assumptions!$C$95:$M$95,Assumptions!$C$99:$M$99))))</f>
        <v>-124.7102007</v>
      </c>
      <c r="AH31" s="50">
        <f t="array" ref="AH31">-(IF(AH$2=1,Assumptions!$H33/12,-(SUMIF($D$2:$EE$2,AH$2-1,$D31:$EE31)/12)*(1+XLOOKUP(AH$2,Assumptions!$C$95:$M$95,Assumptions!$C$99:$M$99))))</f>
        <v>-124.7102007</v>
      </c>
      <c r="AI31" s="50">
        <f t="array" ref="AI31">-(IF(AI$2=1,Assumptions!$H33/12,-(SUMIF($D$2:$EE$2,AI$2-1,$D31:$EE31)/12)*(1+XLOOKUP(AI$2,Assumptions!$C$95:$M$95,Assumptions!$C$99:$M$99))))</f>
        <v>-124.7102007</v>
      </c>
      <c r="AJ31" s="50">
        <f t="array" ref="AJ31">-(IF(AJ$2=1,Assumptions!$H33/12,-(SUMIF($D$2:$EE$2,AJ$2-1,$D31:$EE31)/12)*(1+XLOOKUP(AJ$2,Assumptions!$C$95:$M$95,Assumptions!$C$99:$M$99))))</f>
        <v>-124.7102007</v>
      </c>
      <c r="AK31" s="50">
        <f t="array" ref="AK31">-(IF(AK$2=1,Assumptions!$H33/12,-(SUMIF($D$2:$EE$2,AK$2-1,$D31:$EE31)/12)*(1+XLOOKUP(AK$2,Assumptions!$C$95:$M$95,Assumptions!$C$99:$M$99))))</f>
        <v>-124.7102007</v>
      </c>
      <c r="AL31" s="50">
        <f t="array" ref="AL31">-(IF(AL$2=1,Assumptions!$H33/12,-(SUMIF($D$2:$EE$2,AL$2-1,$D31:$EE31)/12)*(1+XLOOKUP(AL$2,Assumptions!$C$95:$M$95,Assumptions!$C$99:$M$99))))</f>
        <v>-124.7102007</v>
      </c>
      <c r="AM31" s="50">
        <f t="array" ref="AM31">-(IF(AM$2=1,Assumptions!$H33/12,-(SUMIF($D$2:$EE$2,AM$2-1,$D31:$EE31)/12)*(1+XLOOKUP(AM$2,Assumptions!$C$95:$M$95,Assumptions!$C$99:$M$99))))</f>
        <v>-124.7102007</v>
      </c>
      <c r="AN31" s="50">
        <f t="array" ref="AN31">-(IF(AN$2=1,Assumptions!$H33/12,-(SUMIF($D$2:$EE$2,AN$2-1,$D31:$EE31)/12)*(1+XLOOKUP(AN$2,Assumptions!$C$95:$M$95,Assumptions!$C$99:$M$99))))</f>
        <v>-128.4515067</v>
      </c>
      <c r="AO31" s="50">
        <f t="array" ref="AO31">-(IF(AO$2=1,Assumptions!$H33/12,-(SUMIF($D$2:$EE$2,AO$2-1,$D31:$EE31)/12)*(1+XLOOKUP(AO$2,Assumptions!$C$95:$M$95,Assumptions!$C$99:$M$99))))</f>
        <v>-128.4515067</v>
      </c>
      <c r="AP31" s="50">
        <f t="array" ref="AP31">-(IF(AP$2=1,Assumptions!$H33/12,-(SUMIF($D$2:$EE$2,AP$2-1,$D31:$EE31)/12)*(1+XLOOKUP(AP$2,Assumptions!$C$95:$M$95,Assumptions!$C$99:$M$99))))</f>
        <v>-128.4515067</v>
      </c>
      <c r="AQ31" s="50">
        <f t="array" ref="AQ31">-(IF(AQ$2=1,Assumptions!$H33/12,-(SUMIF($D$2:$EE$2,AQ$2-1,$D31:$EE31)/12)*(1+XLOOKUP(AQ$2,Assumptions!$C$95:$M$95,Assumptions!$C$99:$M$99))))</f>
        <v>-128.4515067</v>
      </c>
      <c r="AR31" s="50">
        <f t="array" ref="AR31">-(IF(AR$2=1,Assumptions!$H33/12,-(SUMIF($D$2:$EE$2,AR$2-1,$D31:$EE31)/12)*(1+XLOOKUP(AR$2,Assumptions!$C$95:$M$95,Assumptions!$C$99:$M$99))))</f>
        <v>-128.4515067</v>
      </c>
      <c r="AS31" s="50">
        <f t="array" ref="AS31">-(IF(AS$2=1,Assumptions!$H33/12,-(SUMIF($D$2:$EE$2,AS$2-1,$D31:$EE31)/12)*(1+XLOOKUP(AS$2,Assumptions!$C$95:$M$95,Assumptions!$C$99:$M$99))))</f>
        <v>-128.4515067</v>
      </c>
      <c r="AT31" s="50">
        <f t="array" ref="AT31">-(IF(AT$2=1,Assumptions!$H33/12,-(SUMIF($D$2:$EE$2,AT$2-1,$D31:$EE31)/12)*(1+XLOOKUP(AT$2,Assumptions!$C$95:$M$95,Assumptions!$C$99:$M$99))))</f>
        <v>-128.4515067</v>
      </c>
      <c r="AU31" s="50">
        <f t="array" ref="AU31">-(IF(AU$2=1,Assumptions!$H33/12,-(SUMIF($D$2:$EE$2,AU$2-1,$D31:$EE31)/12)*(1+XLOOKUP(AU$2,Assumptions!$C$95:$M$95,Assumptions!$C$99:$M$99))))</f>
        <v>-128.4515067</v>
      </c>
      <c r="AV31" s="50">
        <f t="array" ref="AV31">-(IF(AV$2=1,Assumptions!$H33/12,-(SUMIF($D$2:$EE$2,AV$2-1,$D31:$EE31)/12)*(1+XLOOKUP(AV$2,Assumptions!$C$95:$M$95,Assumptions!$C$99:$M$99))))</f>
        <v>-128.4515067</v>
      </c>
      <c r="AW31" s="50">
        <f t="array" ref="AW31">-(IF(AW$2=1,Assumptions!$H33/12,-(SUMIF($D$2:$EE$2,AW$2-1,$D31:$EE31)/12)*(1+XLOOKUP(AW$2,Assumptions!$C$95:$M$95,Assumptions!$C$99:$M$99))))</f>
        <v>-128.4515067</v>
      </c>
      <c r="AX31" s="50">
        <f t="array" ref="AX31">-(IF(AX$2=1,Assumptions!$H33/12,-(SUMIF($D$2:$EE$2,AX$2-1,$D31:$EE31)/12)*(1+XLOOKUP(AX$2,Assumptions!$C$95:$M$95,Assumptions!$C$99:$M$99))))</f>
        <v>-128.4515067</v>
      </c>
      <c r="AY31" s="50">
        <f t="array" ref="AY31">-(IF(AY$2=1,Assumptions!$H33/12,-(SUMIF($D$2:$EE$2,AY$2-1,$D31:$EE31)/12)*(1+XLOOKUP(AY$2,Assumptions!$C$95:$M$95,Assumptions!$C$99:$M$99))))</f>
        <v>-128.4515067</v>
      </c>
      <c r="AZ31" s="50">
        <f t="array" ref="AZ31">-(IF(AZ$2=1,Assumptions!$H33/12,-(SUMIF($D$2:$EE$2,AZ$2-1,$D31:$EE31)/12)*(1+XLOOKUP(AZ$2,Assumptions!$C$95:$M$95,Assumptions!$C$99:$M$99))))</f>
        <v>-132.3050519</v>
      </c>
      <c r="BA31" s="50">
        <f t="array" ref="BA31">-(IF(BA$2=1,Assumptions!$H33/12,-(SUMIF($D$2:$EE$2,BA$2-1,$D31:$EE31)/12)*(1+XLOOKUP(BA$2,Assumptions!$C$95:$M$95,Assumptions!$C$99:$M$99))))</f>
        <v>-132.3050519</v>
      </c>
      <c r="BB31" s="50">
        <f t="array" ref="BB31">-(IF(BB$2=1,Assumptions!$H33/12,-(SUMIF($D$2:$EE$2,BB$2-1,$D31:$EE31)/12)*(1+XLOOKUP(BB$2,Assumptions!$C$95:$M$95,Assumptions!$C$99:$M$99))))</f>
        <v>-132.3050519</v>
      </c>
      <c r="BC31" s="50">
        <f t="array" ref="BC31">-(IF(BC$2=1,Assumptions!$H33/12,-(SUMIF($D$2:$EE$2,BC$2-1,$D31:$EE31)/12)*(1+XLOOKUP(BC$2,Assumptions!$C$95:$M$95,Assumptions!$C$99:$M$99))))</f>
        <v>-132.3050519</v>
      </c>
      <c r="BD31" s="50">
        <f t="array" ref="BD31">-(IF(BD$2=1,Assumptions!$H33/12,-(SUMIF($D$2:$EE$2,BD$2-1,$D31:$EE31)/12)*(1+XLOOKUP(BD$2,Assumptions!$C$95:$M$95,Assumptions!$C$99:$M$99))))</f>
        <v>-132.3050519</v>
      </c>
      <c r="BE31" s="50">
        <f t="array" ref="BE31">-(IF(BE$2=1,Assumptions!$H33/12,-(SUMIF($D$2:$EE$2,BE$2-1,$D31:$EE31)/12)*(1+XLOOKUP(BE$2,Assumptions!$C$95:$M$95,Assumptions!$C$99:$M$99))))</f>
        <v>-132.3050519</v>
      </c>
      <c r="BF31" s="50">
        <f t="array" ref="BF31">-(IF(BF$2=1,Assumptions!$H33/12,-(SUMIF($D$2:$EE$2,BF$2-1,$D31:$EE31)/12)*(1+XLOOKUP(BF$2,Assumptions!$C$95:$M$95,Assumptions!$C$99:$M$99))))</f>
        <v>-132.3050519</v>
      </c>
      <c r="BG31" s="50">
        <f t="array" ref="BG31">-(IF(BG$2=1,Assumptions!$H33/12,-(SUMIF($D$2:$EE$2,BG$2-1,$D31:$EE31)/12)*(1+XLOOKUP(BG$2,Assumptions!$C$95:$M$95,Assumptions!$C$99:$M$99))))</f>
        <v>-132.3050519</v>
      </c>
      <c r="BH31" s="50">
        <f t="array" ref="BH31">-(IF(BH$2=1,Assumptions!$H33/12,-(SUMIF($D$2:$EE$2,BH$2-1,$D31:$EE31)/12)*(1+XLOOKUP(BH$2,Assumptions!$C$95:$M$95,Assumptions!$C$99:$M$99))))</f>
        <v>-132.3050519</v>
      </c>
      <c r="BI31" s="50">
        <f t="array" ref="BI31">-(IF(BI$2=1,Assumptions!$H33/12,-(SUMIF($D$2:$EE$2,BI$2-1,$D31:$EE31)/12)*(1+XLOOKUP(BI$2,Assumptions!$C$95:$M$95,Assumptions!$C$99:$M$99))))</f>
        <v>-132.3050519</v>
      </c>
      <c r="BJ31" s="50">
        <f t="array" ref="BJ31">-(IF(BJ$2=1,Assumptions!$H33/12,-(SUMIF($D$2:$EE$2,BJ$2-1,$D31:$EE31)/12)*(1+XLOOKUP(BJ$2,Assumptions!$C$95:$M$95,Assumptions!$C$99:$M$99))))</f>
        <v>-132.3050519</v>
      </c>
      <c r="BK31" s="50">
        <f t="array" ref="BK31">-(IF(BK$2=1,Assumptions!$H33/12,-(SUMIF($D$2:$EE$2,BK$2-1,$D31:$EE31)/12)*(1+XLOOKUP(BK$2,Assumptions!$C$95:$M$95,Assumptions!$C$99:$M$99))))</f>
        <v>-132.3050519</v>
      </c>
      <c r="BL31" s="50">
        <f t="array" ref="BL31">-(IF(BL$2=1,Assumptions!$H33/12,-(SUMIF($D$2:$EE$2,BL$2-1,$D31:$EE31)/12)*(1+XLOOKUP(BL$2,Assumptions!$C$95:$M$95,Assumptions!$C$99:$M$99))))</f>
        <v>-136.2742035</v>
      </c>
      <c r="BM31" s="50">
        <f t="array" ref="BM31">-(IF(BM$2=1,Assumptions!$H33/12,-(SUMIF($D$2:$EE$2,BM$2-1,$D31:$EE31)/12)*(1+XLOOKUP(BM$2,Assumptions!$C$95:$M$95,Assumptions!$C$99:$M$99))))</f>
        <v>-136.2742035</v>
      </c>
      <c r="BN31" s="50">
        <f t="array" ref="BN31">-(IF(BN$2=1,Assumptions!$H33/12,-(SUMIF($D$2:$EE$2,BN$2-1,$D31:$EE31)/12)*(1+XLOOKUP(BN$2,Assumptions!$C$95:$M$95,Assumptions!$C$99:$M$99))))</f>
        <v>-136.2742035</v>
      </c>
      <c r="BO31" s="50">
        <f t="array" ref="BO31">-(IF(BO$2=1,Assumptions!$H33/12,-(SUMIF($D$2:$EE$2,BO$2-1,$D31:$EE31)/12)*(1+XLOOKUP(BO$2,Assumptions!$C$95:$M$95,Assumptions!$C$99:$M$99))))</f>
        <v>-136.2742035</v>
      </c>
      <c r="BP31" s="50">
        <f t="array" ref="BP31">-(IF(BP$2=1,Assumptions!$H33/12,-(SUMIF($D$2:$EE$2,BP$2-1,$D31:$EE31)/12)*(1+XLOOKUP(BP$2,Assumptions!$C$95:$M$95,Assumptions!$C$99:$M$99))))</f>
        <v>-136.2742035</v>
      </c>
      <c r="BQ31" s="50">
        <f t="array" ref="BQ31">-(IF(BQ$2=1,Assumptions!$H33/12,-(SUMIF($D$2:$EE$2,BQ$2-1,$D31:$EE31)/12)*(1+XLOOKUP(BQ$2,Assumptions!$C$95:$M$95,Assumptions!$C$99:$M$99))))</f>
        <v>-136.2742035</v>
      </c>
      <c r="BR31" s="50">
        <f t="array" ref="BR31">-(IF(BR$2=1,Assumptions!$H33/12,-(SUMIF($D$2:$EE$2,BR$2-1,$D31:$EE31)/12)*(1+XLOOKUP(BR$2,Assumptions!$C$95:$M$95,Assumptions!$C$99:$M$99))))</f>
        <v>-136.2742035</v>
      </c>
      <c r="BS31" s="50">
        <f t="array" ref="BS31">-(IF(BS$2=1,Assumptions!$H33/12,-(SUMIF($D$2:$EE$2,BS$2-1,$D31:$EE31)/12)*(1+XLOOKUP(BS$2,Assumptions!$C$95:$M$95,Assumptions!$C$99:$M$99))))</f>
        <v>-136.2742035</v>
      </c>
      <c r="BT31" s="50">
        <f t="array" ref="BT31">-(IF(BT$2=1,Assumptions!$H33/12,-(SUMIF($D$2:$EE$2,BT$2-1,$D31:$EE31)/12)*(1+XLOOKUP(BT$2,Assumptions!$C$95:$M$95,Assumptions!$C$99:$M$99))))</f>
        <v>-136.2742035</v>
      </c>
      <c r="BU31" s="50">
        <f t="array" ref="BU31">-(IF(BU$2=1,Assumptions!$H33/12,-(SUMIF($D$2:$EE$2,BU$2-1,$D31:$EE31)/12)*(1+XLOOKUP(BU$2,Assumptions!$C$95:$M$95,Assumptions!$C$99:$M$99))))</f>
        <v>-136.2742035</v>
      </c>
      <c r="BV31" s="50">
        <f t="array" ref="BV31">-(IF(BV$2=1,Assumptions!$H33/12,-(SUMIF($D$2:$EE$2,BV$2-1,$D31:$EE31)/12)*(1+XLOOKUP(BV$2,Assumptions!$C$95:$M$95,Assumptions!$C$99:$M$99))))</f>
        <v>-136.2742035</v>
      </c>
      <c r="BW31" s="50">
        <f t="array" ref="BW31">-(IF(BW$2=1,Assumptions!$H33/12,-(SUMIF($D$2:$EE$2,BW$2-1,$D31:$EE31)/12)*(1+XLOOKUP(BW$2,Assumptions!$C$95:$M$95,Assumptions!$C$99:$M$99))))</f>
        <v>-136.2742035</v>
      </c>
      <c r="BX31" s="50">
        <f t="array" ref="BX31">-(IF(BX$2=1,Assumptions!$H33/12,-(SUMIF($D$2:$EE$2,BX$2-1,$D31:$EE31)/12)*(1+XLOOKUP(BX$2,Assumptions!$C$95:$M$95,Assumptions!$C$99:$M$99))))</f>
        <v>-140.3624296</v>
      </c>
      <c r="BY31" s="50">
        <f t="array" ref="BY31">-(IF(BY$2=1,Assumptions!$H33/12,-(SUMIF($D$2:$EE$2,BY$2-1,$D31:$EE31)/12)*(1+XLOOKUP(BY$2,Assumptions!$C$95:$M$95,Assumptions!$C$99:$M$99))))</f>
        <v>-140.3624296</v>
      </c>
      <c r="BZ31" s="50">
        <f t="array" ref="BZ31">-(IF(BZ$2=1,Assumptions!$H33/12,-(SUMIF($D$2:$EE$2,BZ$2-1,$D31:$EE31)/12)*(1+XLOOKUP(BZ$2,Assumptions!$C$95:$M$95,Assumptions!$C$99:$M$99))))</f>
        <v>-140.3624296</v>
      </c>
      <c r="CA31" s="50">
        <f t="array" ref="CA31">-(IF(CA$2=1,Assumptions!$H33/12,-(SUMIF($D$2:$EE$2,CA$2-1,$D31:$EE31)/12)*(1+XLOOKUP(CA$2,Assumptions!$C$95:$M$95,Assumptions!$C$99:$M$99))))</f>
        <v>-140.3624296</v>
      </c>
      <c r="CB31" s="50">
        <f t="array" ref="CB31">-(IF(CB$2=1,Assumptions!$H33/12,-(SUMIF($D$2:$EE$2,CB$2-1,$D31:$EE31)/12)*(1+XLOOKUP(CB$2,Assumptions!$C$95:$M$95,Assumptions!$C$99:$M$99))))</f>
        <v>-140.3624296</v>
      </c>
      <c r="CC31" s="50">
        <f t="array" ref="CC31">-(IF(CC$2=1,Assumptions!$H33/12,-(SUMIF($D$2:$EE$2,CC$2-1,$D31:$EE31)/12)*(1+XLOOKUP(CC$2,Assumptions!$C$95:$M$95,Assumptions!$C$99:$M$99))))</f>
        <v>-140.3624296</v>
      </c>
      <c r="CD31" s="50">
        <f t="array" ref="CD31">-(IF(CD$2=1,Assumptions!$H33/12,-(SUMIF($D$2:$EE$2,CD$2-1,$D31:$EE31)/12)*(1+XLOOKUP(CD$2,Assumptions!$C$95:$M$95,Assumptions!$C$99:$M$99))))</f>
        <v>-140.3624296</v>
      </c>
      <c r="CE31" s="50">
        <f t="array" ref="CE31">-(IF(CE$2=1,Assumptions!$H33/12,-(SUMIF($D$2:$EE$2,CE$2-1,$D31:$EE31)/12)*(1+XLOOKUP(CE$2,Assumptions!$C$95:$M$95,Assumptions!$C$99:$M$99))))</f>
        <v>-140.3624296</v>
      </c>
      <c r="CF31" s="50">
        <f t="array" ref="CF31">-(IF(CF$2=1,Assumptions!$H33/12,-(SUMIF($D$2:$EE$2,CF$2-1,$D31:$EE31)/12)*(1+XLOOKUP(CF$2,Assumptions!$C$95:$M$95,Assumptions!$C$99:$M$99))))</f>
        <v>-140.3624296</v>
      </c>
      <c r="CG31" s="50">
        <f t="array" ref="CG31">-(IF(CG$2=1,Assumptions!$H33/12,-(SUMIF($D$2:$EE$2,CG$2-1,$D31:$EE31)/12)*(1+XLOOKUP(CG$2,Assumptions!$C$95:$M$95,Assumptions!$C$99:$M$99))))</f>
        <v>-140.3624296</v>
      </c>
      <c r="CH31" s="50">
        <f t="array" ref="CH31">-(IF(CH$2=1,Assumptions!$H33/12,-(SUMIF($D$2:$EE$2,CH$2-1,$D31:$EE31)/12)*(1+XLOOKUP(CH$2,Assumptions!$C$95:$M$95,Assumptions!$C$99:$M$99))))</f>
        <v>-140.3624296</v>
      </c>
      <c r="CI31" s="50">
        <f t="array" ref="CI31">-(IF(CI$2=1,Assumptions!$H33/12,-(SUMIF($D$2:$EE$2,CI$2-1,$D31:$EE31)/12)*(1+XLOOKUP(CI$2,Assumptions!$C$95:$M$95,Assumptions!$C$99:$M$99))))</f>
        <v>-140.3624296</v>
      </c>
      <c r="CJ31" s="50">
        <f t="array" ref="CJ31">-(IF(CJ$2=1,Assumptions!$H33/12,-(SUMIF($D$2:$EE$2,CJ$2-1,$D31:$EE31)/12)*(1+XLOOKUP(CJ$2,Assumptions!$C$95:$M$95,Assumptions!$C$99:$M$99))))</f>
        <v>-144.5733025</v>
      </c>
      <c r="CK31" s="50">
        <f t="array" ref="CK31">-(IF(CK$2=1,Assumptions!$H33/12,-(SUMIF($D$2:$EE$2,CK$2-1,$D31:$EE31)/12)*(1+XLOOKUP(CK$2,Assumptions!$C$95:$M$95,Assumptions!$C$99:$M$99))))</f>
        <v>-144.5733025</v>
      </c>
      <c r="CL31" s="50">
        <f t="array" ref="CL31">-(IF(CL$2=1,Assumptions!$H33/12,-(SUMIF($D$2:$EE$2,CL$2-1,$D31:$EE31)/12)*(1+XLOOKUP(CL$2,Assumptions!$C$95:$M$95,Assumptions!$C$99:$M$99))))</f>
        <v>-144.5733025</v>
      </c>
      <c r="CM31" s="50">
        <f t="array" ref="CM31">-(IF(CM$2=1,Assumptions!$H33/12,-(SUMIF($D$2:$EE$2,CM$2-1,$D31:$EE31)/12)*(1+XLOOKUP(CM$2,Assumptions!$C$95:$M$95,Assumptions!$C$99:$M$99))))</f>
        <v>-144.5733025</v>
      </c>
      <c r="CN31" s="50">
        <f t="array" ref="CN31">-(IF(CN$2=1,Assumptions!$H33/12,-(SUMIF($D$2:$EE$2,CN$2-1,$D31:$EE31)/12)*(1+XLOOKUP(CN$2,Assumptions!$C$95:$M$95,Assumptions!$C$99:$M$99))))</f>
        <v>-144.5733025</v>
      </c>
      <c r="CO31" s="50">
        <f t="array" ref="CO31">-(IF(CO$2=1,Assumptions!$H33/12,-(SUMIF($D$2:$EE$2,CO$2-1,$D31:$EE31)/12)*(1+XLOOKUP(CO$2,Assumptions!$C$95:$M$95,Assumptions!$C$99:$M$99))))</f>
        <v>-144.5733025</v>
      </c>
      <c r="CP31" s="50">
        <f t="array" ref="CP31">-(IF(CP$2=1,Assumptions!$H33/12,-(SUMIF($D$2:$EE$2,CP$2-1,$D31:$EE31)/12)*(1+XLOOKUP(CP$2,Assumptions!$C$95:$M$95,Assumptions!$C$99:$M$99))))</f>
        <v>-144.5733025</v>
      </c>
      <c r="CQ31" s="50">
        <f t="array" ref="CQ31">-(IF(CQ$2=1,Assumptions!$H33/12,-(SUMIF($D$2:$EE$2,CQ$2-1,$D31:$EE31)/12)*(1+XLOOKUP(CQ$2,Assumptions!$C$95:$M$95,Assumptions!$C$99:$M$99))))</f>
        <v>-144.5733025</v>
      </c>
      <c r="CR31" s="50">
        <f t="array" ref="CR31">-(IF(CR$2=1,Assumptions!$H33/12,-(SUMIF($D$2:$EE$2,CR$2-1,$D31:$EE31)/12)*(1+XLOOKUP(CR$2,Assumptions!$C$95:$M$95,Assumptions!$C$99:$M$99))))</f>
        <v>-144.5733025</v>
      </c>
      <c r="CS31" s="50">
        <f t="array" ref="CS31">-(IF(CS$2=1,Assumptions!$H33/12,-(SUMIF($D$2:$EE$2,CS$2-1,$D31:$EE31)/12)*(1+XLOOKUP(CS$2,Assumptions!$C$95:$M$95,Assumptions!$C$99:$M$99))))</f>
        <v>-144.5733025</v>
      </c>
      <c r="CT31" s="50">
        <f t="array" ref="CT31">-(IF(CT$2=1,Assumptions!$H33/12,-(SUMIF($D$2:$EE$2,CT$2-1,$D31:$EE31)/12)*(1+XLOOKUP(CT$2,Assumptions!$C$95:$M$95,Assumptions!$C$99:$M$99))))</f>
        <v>-144.5733025</v>
      </c>
      <c r="CU31" s="50">
        <f t="array" ref="CU31">-(IF(CU$2=1,Assumptions!$H33/12,-(SUMIF($D$2:$EE$2,CU$2-1,$D31:$EE31)/12)*(1+XLOOKUP(CU$2,Assumptions!$C$95:$M$95,Assumptions!$C$99:$M$99))))</f>
        <v>-144.5733025</v>
      </c>
      <c r="CV31" s="50">
        <f t="array" ref="CV31">-(IF(CV$2=1,Assumptions!$H33/12,-(SUMIF($D$2:$EE$2,CV$2-1,$D31:$EE31)/12)*(1+XLOOKUP(CV$2,Assumptions!$C$95:$M$95,Assumptions!$C$99:$M$99))))</f>
        <v>-148.9105015</v>
      </c>
      <c r="CW31" s="50">
        <f t="array" ref="CW31">-(IF(CW$2=1,Assumptions!$H33/12,-(SUMIF($D$2:$EE$2,CW$2-1,$D31:$EE31)/12)*(1+XLOOKUP(CW$2,Assumptions!$C$95:$M$95,Assumptions!$C$99:$M$99))))</f>
        <v>-148.9105015</v>
      </c>
      <c r="CX31" s="50">
        <f t="array" ref="CX31">-(IF(CX$2=1,Assumptions!$H33/12,-(SUMIF($D$2:$EE$2,CX$2-1,$D31:$EE31)/12)*(1+XLOOKUP(CX$2,Assumptions!$C$95:$M$95,Assumptions!$C$99:$M$99))))</f>
        <v>-148.9105015</v>
      </c>
      <c r="CY31" s="50">
        <f t="array" ref="CY31">-(IF(CY$2=1,Assumptions!$H33/12,-(SUMIF($D$2:$EE$2,CY$2-1,$D31:$EE31)/12)*(1+XLOOKUP(CY$2,Assumptions!$C$95:$M$95,Assumptions!$C$99:$M$99))))</f>
        <v>-148.9105015</v>
      </c>
      <c r="CZ31" s="50">
        <f t="array" ref="CZ31">-(IF(CZ$2=1,Assumptions!$H33/12,-(SUMIF($D$2:$EE$2,CZ$2-1,$D31:$EE31)/12)*(1+XLOOKUP(CZ$2,Assumptions!$C$95:$M$95,Assumptions!$C$99:$M$99))))</f>
        <v>-148.9105015</v>
      </c>
      <c r="DA31" s="50">
        <f t="array" ref="DA31">-(IF(DA$2=1,Assumptions!$H33/12,-(SUMIF($D$2:$EE$2,DA$2-1,$D31:$EE31)/12)*(1+XLOOKUP(DA$2,Assumptions!$C$95:$M$95,Assumptions!$C$99:$M$99))))</f>
        <v>-148.9105015</v>
      </c>
      <c r="DB31" s="50">
        <f t="array" ref="DB31">-(IF(DB$2=1,Assumptions!$H33/12,-(SUMIF($D$2:$EE$2,DB$2-1,$D31:$EE31)/12)*(1+XLOOKUP(DB$2,Assumptions!$C$95:$M$95,Assumptions!$C$99:$M$99))))</f>
        <v>-148.9105015</v>
      </c>
      <c r="DC31" s="50">
        <f t="array" ref="DC31">-(IF(DC$2=1,Assumptions!$H33/12,-(SUMIF($D$2:$EE$2,DC$2-1,$D31:$EE31)/12)*(1+XLOOKUP(DC$2,Assumptions!$C$95:$M$95,Assumptions!$C$99:$M$99))))</f>
        <v>-148.9105015</v>
      </c>
      <c r="DD31" s="50">
        <f t="array" ref="DD31">-(IF(DD$2=1,Assumptions!$H33/12,-(SUMIF($D$2:$EE$2,DD$2-1,$D31:$EE31)/12)*(1+XLOOKUP(DD$2,Assumptions!$C$95:$M$95,Assumptions!$C$99:$M$99))))</f>
        <v>-148.9105015</v>
      </c>
      <c r="DE31" s="50">
        <f t="array" ref="DE31">-(IF(DE$2=1,Assumptions!$H33/12,-(SUMIF($D$2:$EE$2,DE$2-1,$D31:$EE31)/12)*(1+XLOOKUP(DE$2,Assumptions!$C$95:$M$95,Assumptions!$C$99:$M$99))))</f>
        <v>-148.9105015</v>
      </c>
      <c r="DF31" s="50">
        <f t="array" ref="DF31">-(IF(DF$2=1,Assumptions!$H33/12,-(SUMIF($D$2:$EE$2,DF$2-1,$D31:$EE31)/12)*(1+XLOOKUP(DF$2,Assumptions!$C$95:$M$95,Assumptions!$C$99:$M$99))))</f>
        <v>-148.9105015</v>
      </c>
      <c r="DG31" s="50">
        <f t="array" ref="DG31">-(IF(DG$2=1,Assumptions!$H33/12,-(SUMIF($D$2:$EE$2,DG$2-1,$D31:$EE31)/12)*(1+XLOOKUP(DG$2,Assumptions!$C$95:$M$95,Assumptions!$C$99:$M$99))))</f>
        <v>-148.9105015</v>
      </c>
      <c r="DH31" s="50">
        <f t="array" ref="DH31">-(IF(DH$2=1,Assumptions!$H33/12,-(SUMIF($D$2:$EE$2,DH$2-1,$D31:$EE31)/12)*(1+XLOOKUP(DH$2,Assumptions!$C$95:$M$95,Assumptions!$C$99:$M$99))))</f>
        <v>-153.3778166</v>
      </c>
      <c r="DI31" s="50">
        <f t="array" ref="DI31">-(IF(DI$2=1,Assumptions!$H33/12,-(SUMIF($D$2:$EE$2,DI$2-1,$D31:$EE31)/12)*(1+XLOOKUP(DI$2,Assumptions!$C$95:$M$95,Assumptions!$C$99:$M$99))))</f>
        <v>-153.3778166</v>
      </c>
      <c r="DJ31" s="50">
        <f t="array" ref="DJ31">-(IF(DJ$2=1,Assumptions!$H33/12,-(SUMIF($D$2:$EE$2,DJ$2-1,$D31:$EE31)/12)*(1+XLOOKUP(DJ$2,Assumptions!$C$95:$M$95,Assumptions!$C$99:$M$99))))</f>
        <v>-153.3778166</v>
      </c>
      <c r="DK31" s="50">
        <f t="array" ref="DK31">-(IF(DK$2=1,Assumptions!$H33/12,-(SUMIF($D$2:$EE$2,DK$2-1,$D31:$EE31)/12)*(1+XLOOKUP(DK$2,Assumptions!$C$95:$M$95,Assumptions!$C$99:$M$99))))</f>
        <v>-153.3778166</v>
      </c>
      <c r="DL31" s="50">
        <f t="array" ref="DL31">-(IF(DL$2=1,Assumptions!$H33/12,-(SUMIF($D$2:$EE$2,DL$2-1,$D31:$EE31)/12)*(1+XLOOKUP(DL$2,Assumptions!$C$95:$M$95,Assumptions!$C$99:$M$99))))</f>
        <v>-153.3778166</v>
      </c>
      <c r="DM31" s="50">
        <f t="array" ref="DM31">-(IF(DM$2=1,Assumptions!$H33/12,-(SUMIF($D$2:$EE$2,DM$2-1,$D31:$EE31)/12)*(1+XLOOKUP(DM$2,Assumptions!$C$95:$M$95,Assumptions!$C$99:$M$99))))</f>
        <v>-153.3778166</v>
      </c>
      <c r="DN31" s="50">
        <f t="array" ref="DN31">-(IF(DN$2=1,Assumptions!$H33/12,-(SUMIF($D$2:$EE$2,DN$2-1,$D31:$EE31)/12)*(1+XLOOKUP(DN$2,Assumptions!$C$95:$M$95,Assumptions!$C$99:$M$99))))</f>
        <v>-153.3778166</v>
      </c>
      <c r="DO31" s="50">
        <f t="array" ref="DO31">-(IF(DO$2=1,Assumptions!$H33/12,-(SUMIF($D$2:$EE$2,DO$2-1,$D31:$EE31)/12)*(1+XLOOKUP(DO$2,Assumptions!$C$95:$M$95,Assumptions!$C$99:$M$99))))</f>
        <v>-153.3778166</v>
      </c>
      <c r="DP31" s="50">
        <f t="array" ref="DP31">-(IF(DP$2=1,Assumptions!$H33/12,-(SUMIF($D$2:$EE$2,DP$2-1,$D31:$EE31)/12)*(1+XLOOKUP(DP$2,Assumptions!$C$95:$M$95,Assumptions!$C$99:$M$99))))</f>
        <v>-153.3778166</v>
      </c>
      <c r="DQ31" s="50">
        <f t="array" ref="DQ31">-(IF(DQ$2=1,Assumptions!$H33/12,-(SUMIF($D$2:$EE$2,DQ$2-1,$D31:$EE31)/12)*(1+XLOOKUP(DQ$2,Assumptions!$C$95:$M$95,Assumptions!$C$99:$M$99))))</f>
        <v>-153.3778166</v>
      </c>
      <c r="DR31" s="50">
        <f t="array" ref="DR31">-(IF(DR$2=1,Assumptions!$H33/12,-(SUMIF($D$2:$EE$2,DR$2-1,$D31:$EE31)/12)*(1+XLOOKUP(DR$2,Assumptions!$C$95:$M$95,Assumptions!$C$99:$M$99))))</f>
        <v>-153.3778166</v>
      </c>
      <c r="DS31" s="50">
        <f t="array" ref="DS31">-(IF(DS$2=1,Assumptions!$H33/12,-(SUMIF($D$2:$EE$2,DS$2-1,$D31:$EE31)/12)*(1+XLOOKUP(DS$2,Assumptions!$C$95:$M$95,Assumptions!$C$99:$M$99))))</f>
        <v>-153.3778166</v>
      </c>
      <c r="DT31" s="50">
        <f t="array" ref="DT31">-(IF(DT$2=1,Assumptions!$H33/12,-(SUMIF($D$2:$EE$2,DT$2-1,$D31:$EE31)/12)*(1+XLOOKUP(DT$2,Assumptions!$C$95:$M$95,Assumptions!$C$99:$M$99))))</f>
        <v>-157.9791511</v>
      </c>
      <c r="DU31" s="50">
        <f t="array" ref="DU31">-(IF(DU$2=1,Assumptions!$H33/12,-(SUMIF($D$2:$EE$2,DU$2-1,$D31:$EE31)/12)*(1+XLOOKUP(DU$2,Assumptions!$C$95:$M$95,Assumptions!$C$99:$M$99))))</f>
        <v>-157.9791511</v>
      </c>
      <c r="DV31" s="50">
        <f t="array" ref="DV31">-(IF(DV$2=1,Assumptions!$H33/12,-(SUMIF($D$2:$EE$2,DV$2-1,$D31:$EE31)/12)*(1+XLOOKUP(DV$2,Assumptions!$C$95:$M$95,Assumptions!$C$99:$M$99))))</f>
        <v>-157.9791511</v>
      </c>
      <c r="DW31" s="50">
        <f t="array" ref="DW31">-(IF(DW$2=1,Assumptions!$H33/12,-(SUMIF($D$2:$EE$2,DW$2-1,$D31:$EE31)/12)*(1+XLOOKUP(DW$2,Assumptions!$C$95:$M$95,Assumptions!$C$99:$M$99))))</f>
        <v>-157.9791511</v>
      </c>
      <c r="DX31" s="50">
        <f t="array" ref="DX31">-(IF(DX$2=1,Assumptions!$H33/12,-(SUMIF($D$2:$EE$2,DX$2-1,$D31:$EE31)/12)*(1+XLOOKUP(DX$2,Assumptions!$C$95:$M$95,Assumptions!$C$99:$M$99))))</f>
        <v>-157.9791511</v>
      </c>
      <c r="DY31" s="50">
        <f t="array" ref="DY31">-(IF(DY$2=1,Assumptions!$H33/12,-(SUMIF($D$2:$EE$2,DY$2-1,$D31:$EE31)/12)*(1+XLOOKUP(DY$2,Assumptions!$C$95:$M$95,Assumptions!$C$99:$M$99))))</f>
        <v>-157.9791511</v>
      </c>
      <c r="DZ31" s="50">
        <f t="array" ref="DZ31">-(IF(DZ$2=1,Assumptions!$H33/12,-(SUMIF($D$2:$EE$2,DZ$2-1,$D31:$EE31)/12)*(1+XLOOKUP(DZ$2,Assumptions!$C$95:$M$95,Assumptions!$C$99:$M$99))))</f>
        <v>-157.9791511</v>
      </c>
      <c r="EA31" s="50">
        <f t="array" ref="EA31">-(IF(EA$2=1,Assumptions!$H33/12,-(SUMIF($D$2:$EE$2,EA$2-1,$D31:$EE31)/12)*(1+XLOOKUP(EA$2,Assumptions!$C$95:$M$95,Assumptions!$C$99:$M$99))))</f>
        <v>-157.9791511</v>
      </c>
      <c r="EB31" s="50">
        <f t="array" ref="EB31">-(IF(EB$2=1,Assumptions!$H33/12,-(SUMIF($D$2:$EE$2,EB$2-1,$D31:$EE31)/12)*(1+XLOOKUP(EB$2,Assumptions!$C$95:$M$95,Assumptions!$C$99:$M$99))))</f>
        <v>-157.9791511</v>
      </c>
      <c r="EC31" s="50">
        <f t="array" ref="EC31">-(IF(EC$2=1,Assumptions!$H33/12,-(SUMIF($D$2:$EE$2,EC$2-1,$D31:$EE31)/12)*(1+XLOOKUP(EC$2,Assumptions!$C$95:$M$95,Assumptions!$C$99:$M$99))))</f>
        <v>-157.9791511</v>
      </c>
      <c r="ED31" s="50">
        <f t="array" ref="ED31">-(IF(ED$2=1,Assumptions!$H33/12,-(SUMIF($D$2:$EE$2,ED$2-1,$D31:$EE31)/12)*(1+XLOOKUP(ED$2,Assumptions!$C$95:$M$95,Assumptions!$C$99:$M$99))))</f>
        <v>-157.9791511</v>
      </c>
      <c r="EE31" s="50">
        <f t="array" ref="EE31">-(IF(EE$2=1,Assumptions!$H33/12,-(SUMIF($D$2:$EE$2,EE$2-1,$D31:$EE31)/12)*(1+XLOOKUP(EE$2,Assumptions!$C$95:$M$95,Assumptions!$C$99:$M$99))))</f>
        <v>-157.9791511</v>
      </c>
    </row>
    <row r="32" ht="15.75" customHeight="1">
      <c r="A32" s="1"/>
      <c r="B32" s="1"/>
      <c r="C32" s="1" t="str">
        <f>Assumptions!B34</f>
        <v>Alarm Services</v>
      </c>
      <c r="D32" s="50">
        <f t="array" ref="D32">-(IF(D$2=1,Assumptions!$H34/12,-(SUMIF($D$2:$EE$2,D$2-1,$D32:$EE32)/12)*(1+XLOOKUP(D$2,Assumptions!$C$95:$M$95,Assumptions!$C$99:$M$99))))</f>
        <v>-144.6291667</v>
      </c>
      <c r="E32" s="50">
        <f t="array" ref="E32">-(IF(E$2=1,Assumptions!$H34/12,-(SUMIF($D$2:$EE$2,E$2-1,$D32:$EE32)/12)*(1+XLOOKUP(E$2,Assumptions!$C$95:$M$95,Assumptions!$C$99:$M$99))))</f>
        <v>-144.6291667</v>
      </c>
      <c r="F32" s="50">
        <f t="array" ref="F32">-(IF(F$2=1,Assumptions!$H34/12,-(SUMIF($D$2:$EE$2,F$2-1,$D32:$EE32)/12)*(1+XLOOKUP(F$2,Assumptions!$C$95:$M$95,Assumptions!$C$99:$M$99))))</f>
        <v>-144.6291667</v>
      </c>
      <c r="G32" s="50">
        <f t="array" ref="G32">-(IF(G$2=1,Assumptions!$H34/12,-(SUMIF($D$2:$EE$2,G$2-1,$D32:$EE32)/12)*(1+XLOOKUP(G$2,Assumptions!$C$95:$M$95,Assumptions!$C$99:$M$99))))</f>
        <v>-144.6291667</v>
      </c>
      <c r="H32" s="50">
        <f t="array" ref="H32">-(IF(H$2=1,Assumptions!$H34/12,-(SUMIF($D$2:$EE$2,H$2-1,$D32:$EE32)/12)*(1+XLOOKUP(H$2,Assumptions!$C$95:$M$95,Assumptions!$C$99:$M$99))))</f>
        <v>-144.6291667</v>
      </c>
      <c r="I32" s="50">
        <f t="array" ref="I32">-(IF(I$2=1,Assumptions!$H34/12,-(SUMIF($D$2:$EE$2,I$2-1,$D32:$EE32)/12)*(1+XLOOKUP(I$2,Assumptions!$C$95:$M$95,Assumptions!$C$99:$M$99))))</f>
        <v>-144.6291667</v>
      </c>
      <c r="J32" s="50">
        <f t="array" ref="J32">-(IF(J$2=1,Assumptions!$H34/12,-(SUMIF($D$2:$EE$2,J$2-1,$D32:$EE32)/12)*(1+XLOOKUP(J$2,Assumptions!$C$95:$M$95,Assumptions!$C$99:$M$99))))</f>
        <v>-144.6291667</v>
      </c>
      <c r="K32" s="50">
        <f t="array" ref="K32">-(IF(K$2=1,Assumptions!$H34/12,-(SUMIF($D$2:$EE$2,K$2-1,$D32:$EE32)/12)*(1+XLOOKUP(K$2,Assumptions!$C$95:$M$95,Assumptions!$C$99:$M$99))))</f>
        <v>-144.6291667</v>
      </c>
      <c r="L32" s="50">
        <f t="array" ref="L32">-(IF(L$2=1,Assumptions!$H34/12,-(SUMIF($D$2:$EE$2,L$2-1,$D32:$EE32)/12)*(1+XLOOKUP(L$2,Assumptions!$C$95:$M$95,Assumptions!$C$99:$M$99))))</f>
        <v>-144.6291667</v>
      </c>
      <c r="M32" s="50">
        <f t="array" ref="M32">-(IF(M$2=1,Assumptions!$H34/12,-(SUMIF($D$2:$EE$2,M$2-1,$D32:$EE32)/12)*(1+XLOOKUP(M$2,Assumptions!$C$95:$M$95,Assumptions!$C$99:$M$99))))</f>
        <v>-144.6291667</v>
      </c>
      <c r="N32" s="50">
        <f t="array" ref="N32">-(IF(N$2=1,Assumptions!$H34/12,-(SUMIF($D$2:$EE$2,N$2-1,$D32:$EE32)/12)*(1+XLOOKUP(N$2,Assumptions!$C$95:$M$95,Assumptions!$C$99:$M$99))))</f>
        <v>-144.6291667</v>
      </c>
      <c r="O32" s="50">
        <f t="array" ref="O32">-(IF(O$2=1,Assumptions!$H34/12,-(SUMIF($D$2:$EE$2,O$2-1,$D32:$EE32)/12)*(1+XLOOKUP(O$2,Assumptions!$C$95:$M$95,Assumptions!$C$99:$M$99))))</f>
        <v>-144.6291667</v>
      </c>
      <c r="P32" s="50">
        <f t="array" ref="P32">-(IF(P$2=1,Assumptions!$H34/12,-(SUMIF($D$2:$EE$2,P$2-1,$D32:$EE32)/12)*(1+XLOOKUP(P$2,Assumptions!$C$95:$M$95,Assumptions!$C$99:$M$99))))</f>
        <v>-148.9680417</v>
      </c>
      <c r="Q32" s="50">
        <f t="array" ref="Q32">-(IF(Q$2=1,Assumptions!$H34/12,-(SUMIF($D$2:$EE$2,Q$2-1,$D32:$EE32)/12)*(1+XLOOKUP(Q$2,Assumptions!$C$95:$M$95,Assumptions!$C$99:$M$99))))</f>
        <v>-148.9680417</v>
      </c>
      <c r="R32" s="50">
        <f t="array" ref="R32">-(IF(R$2=1,Assumptions!$H34/12,-(SUMIF($D$2:$EE$2,R$2-1,$D32:$EE32)/12)*(1+XLOOKUP(R$2,Assumptions!$C$95:$M$95,Assumptions!$C$99:$M$99))))</f>
        <v>-148.9680417</v>
      </c>
      <c r="S32" s="50">
        <f t="array" ref="S32">-(IF(S$2=1,Assumptions!$H34/12,-(SUMIF($D$2:$EE$2,S$2-1,$D32:$EE32)/12)*(1+XLOOKUP(S$2,Assumptions!$C$95:$M$95,Assumptions!$C$99:$M$99))))</f>
        <v>-148.9680417</v>
      </c>
      <c r="T32" s="50">
        <f t="array" ref="T32">-(IF(T$2=1,Assumptions!$H34/12,-(SUMIF($D$2:$EE$2,T$2-1,$D32:$EE32)/12)*(1+XLOOKUP(T$2,Assumptions!$C$95:$M$95,Assumptions!$C$99:$M$99))))</f>
        <v>-148.9680417</v>
      </c>
      <c r="U32" s="50">
        <f t="array" ref="U32">-(IF(U$2=1,Assumptions!$H34/12,-(SUMIF($D$2:$EE$2,U$2-1,$D32:$EE32)/12)*(1+XLOOKUP(U$2,Assumptions!$C$95:$M$95,Assumptions!$C$99:$M$99))))</f>
        <v>-148.9680417</v>
      </c>
      <c r="V32" s="50">
        <f t="array" ref="V32">-(IF(V$2=1,Assumptions!$H34/12,-(SUMIF($D$2:$EE$2,V$2-1,$D32:$EE32)/12)*(1+XLOOKUP(V$2,Assumptions!$C$95:$M$95,Assumptions!$C$99:$M$99))))</f>
        <v>-148.9680417</v>
      </c>
      <c r="W32" s="50">
        <f t="array" ref="W32">-(IF(W$2=1,Assumptions!$H34/12,-(SUMIF($D$2:$EE$2,W$2-1,$D32:$EE32)/12)*(1+XLOOKUP(W$2,Assumptions!$C$95:$M$95,Assumptions!$C$99:$M$99))))</f>
        <v>-148.9680417</v>
      </c>
      <c r="X32" s="50">
        <f t="array" ref="X32">-(IF(X$2=1,Assumptions!$H34/12,-(SUMIF($D$2:$EE$2,X$2-1,$D32:$EE32)/12)*(1+XLOOKUP(X$2,Assumptions!$C$95:$M$95,Assumptions!$C$99:$M$99))))</f>
        <v>-148.9680417</v>
      </c>
      <c r="Y32" s="50">
        <f t="array" ref="Y32">-(IF(Y$2=1,Assumptions!$H34/12,-(SUMIF($D$2:$EE$2,Y$2-1,$D32:$EE32)/12)*(1+XLOOKUP(Y$2,Assumptions!$C$95:$M$95,Assumptions!$C$99:$M$99))))</f>
        <v>-148.9680417</v>
      </c>
      <c r="Z32" s="50">
        <f t="array" ref="Z32">-(IF(Z$2=1,Assumptions!$H34/12,-(SUMIF($D$2:$EE$2,Z$2-1,$D32:$EE32)/12)*(1+XLOOKUP(Z$2,Assumptions!$C$95:$M$95,Assumptions!$C$99:$M$99))))</f>
        <v>-148.9680417</v>
      </c>
      <c r="AA32" s="50">
        <f t="array" ref="AA32">-(IF(AA$2=1,Assumptions!$H34/12,-(SUMIF($D$2:$EE$2,AA$2-1,$D32:$EE32)/12)*(1+XLOOKUP(AA$2,Assumptions!$C$95:$M$95,Assumptions!$C$99:$M$99))))</f>
        <v>-148.9680417</v>
      </c>
      <c r="AB32" s="50">
        <f t="array" ref="AB32">-(IF(AB$2=1,Assumptions!$H34/12,-(SUMIF($D$2:$EE$2,AB$2-1,$D32:$EE32)/12)*(1+XLOOKUP(AB$2,Assumptions!$C$95:$M$95,Assumptions!$C$99:$M$99))))</f>
        <v>-153.4370829</v>
      </c>
      <c r="AC32" s="50">
        <f t="array" ref="AC32">-(IF(AC$2=1,Assumptions!$H34/12,-(SUMIF($D$2:$EE$2,AC$2-1,$D32:$EE32)/12)*(1+XLOOKUP(AC$2,Assumptions!$C$95:$M$95,Assumptions!$C$99:$M$99))))</f>
        <v>-153.4370829</v>
      </c>
      <c r="AD32" s="50">
        <f t="array" ref="AD32">-(IF(AD$2=1,Assumptions!$H34/12,-(SUMIF($D$2:$EE$2,AD$2-1,$D32:$EE32)/12)*(1+XLOOKUP(AD$2,Assumptions!$C$95:$M$95,Assumptions!$C$99:$M$99))))</f>
        <v>-153.4370829</v>
      </c>
      <c r="AE32" s="50">
        <f t="array" ref="AE32">-(IF(AE$2=1,Assumptions!$H34/12,-(SUMIF($D$2:$EE$2,AE$2-1,$D32:$EE32)/12)*(1+XLOOKUP(AE$2,Assumptions!$C$95:$M$95,Assumptions!$C$99:$M$99))))</f>
        <v>-153.4370829</v>
      </c>
      <c r="AF32" s="50">
        <f t="array" ref="AF32">-(IF(AF$2=1,Assumptions!$H34/12,-(SUMIF($D$2:$EE$2,AF$2-1,$D32:$EE32)/12)*(1+XLOOKUP(AF$2,Assumptions!$C$95:$M$95,Assumptions!$C$99:$M$99))))</f>
        <v>-153.4370829</v>
      </c>
      <c r="AG32" s="50">
        <f t="array" ref="AG32">-(IF(AG$2=1,Assumptions!$H34/12,-(SUMIF($D$2:$EE$2,AG$2-1,$D32:$EE32)/12)*(1+XLOOKUP(AG$2,Assumptions!$C$95:$M$95,Assumptions!$C$99:$M$99))))</f>
        <v>-153.4370829</v>
      </c>
      <c r="AH32" s="50">
        <f t="array" ref="AH32">-(IF(AH$2=1,Assumptions!$H34/12,-(SUMIF($D$2:$EE$2,AH$2-1,$D32:$EE32)/12)*(1+XLOOKUP(AH$2,Assumptions!$C$95:$M$95,Assumptions!$C$99:$M$99))))</f>
        <v>-153.4370829</v>
      </c>
      <c r="AI32" s="50">
        <f t="array" ref="AI32">-(IF(AI$2=1,Assumptions!$H34/12,-(SUMIF($D$2:$EE$2,AI$2-1,$D32:$EE32)/12)*(1+XLOOKUP(AI$2,Assumptions!$C$95:$M$95,Assumptions!$C$99:$M$99))))</f>
        <v>-153.4370829</v>
      </c>
      <c r="AJ32" s="50">
        <f t="array" ref="AJ32">-(IF(AJ$2=1,Assumptions!$H34/12,-(SUMIF($D$2:$EE$2,AJ$2-1,$D32:$EE32)/12)*(1+XLOOKUP(AJ$2,Assumptions!$C$95:$M$95,Assumptions!$C$99:$M$99))))</f>
        <v>-153.4370829</v>
      </c>
      <c r="AK32" s="50">
        <f t="array" ref="AK32">-(IF(AK$2=1,Assumptions!$H34/12,-(SUMIF($D$2:$EE$2,AK$2-1,$D32:$EE32)/12)*(1+XLOOKUP(AK$2,Assumptions!$C$95:$M$95,Assumptions!$C$99:$M$99))))</f>
        <v>-153.4370829</v>
      </c>
      <c r="AL32" s="50">
        <f t="array" ref="AL32">-(IF(AL$2=1,Assumptions!$H34/12,-(SUMIF($D$2:$EE$2,AL$2-1,$D32:$EE32)/12)*(1+XLOOKUP(AL$2,Assumptions!$C$95:$M$95,Assumptions!$C$99:$M$99))))</f>
        <v>-153.4370829</v>
      </c>
      <c r="AM32" s="50">
        <f t="array" ref="AM32">-(IF(AM$2=1,Assumptions!$H34/12,-(SUMIF($D$2:$EE$2,AM$2-1,$D32:$EE32)/12)*(1+XLOOKUP(AM$2,Assumptions!$C$95:$M$95,Assumptions!$C$99:$M$99))))</f>
        <v>-153.4370829</v>
      </c>
      <c r="AN32" s="50">
        <f t="array" ref="AN32">-(IF(AN$2=1,Assumptions!$H34/12,-(SUMIF($D$2:$EE$2,AN$2-1,$D32:$EE32)/12)*(1+XLOOKUP(AN$2,Assumptions!$C$95:$M$95,Assumptions!$C$99:$M$99))))</f>
        <v>-158.0401954</v>
      </c>
      <c r="AO32" s="50">
        <f t="array" ref="AO32">-(IF(AO$2=1,Assumptions!$H34/12,-(SUMIF($D$2:$EE$2,AO$2-1,$D32:$EE32)/12)*(1+XLOOKUP(AO$2,Assumptions!$C$95:$M$95,Assumptions!$C$99:$M$99))))</f>
        <v>-158.0401954</v>
      </c>
      <c r="AP32" s="50">
        <f t="array" ref="AP32">-(IF(AP$2=1,Assumptions!$H34/12,-(SUMIF($D$2:$EE$2,AP$2-1,$D32:$EE32)/12)*(1+XLOOKUP(AP$2,Assumptions!$C$95:$M$95,Assumptions!$C$99:$M$99))))</f>
        <v>-158.0401954</v>
      </c>
      <c r="AQ32" s="50">
        <f t="array" ref="AQ32">-(IF(AQ$2=1,Assumptions!$H34/12,-(SUMIF($D$2:$EE$2,AQ$2-1,$D32:$EE32)/12)*(1+XLOOKUP(AQ$2,Assumptions!$C$95:$M$95,Assumptions!$C$99:$M$99))))</f>
        <v>-158.0401954</v>
      </c>
      <c r="AR32" s="50">
        <f t="array" ref="AR32">-(IF(AR$2=1,Assumptions!$H34/12,-(SUMIF($D$2:$EE$2,AR$2-1,$D32:$EE32)/12)*(1+XLOOKUP(AR$2,Assumptions!$C$95:$M$95,Assumptions!$C$99:$M$99))))</f>
        <v>-158.0401954</v>
      </c>
      <c r="AS32" s="50">
        <f t="array" ref="AS32">-(IF(AS$2=1,Assumptions!$H34/12,-(SUMIF($D$2:$EE$2,AS$2-1,$D32:$EE32)/12)*(1+XLOOKUP(AS$2,Assumptions!$C$95:$M$95,Assumptions!$C$99:$M$99))))</f>
        <v>-158.0401954</v>
      </c>
      <c r="AT32" s="50">
        <f t="array" ref="AT32">-(IF(AT$2=1,Assumptions!$H34/12,-(SUMIF($D$2:$EE$2,AT$2-1,$D32:$EE32)/12)*(1+XLOOKUP(AT$2,Assumptions!$C$95:$M$95,Assumptions!$C$99:$M$99))))</f>
        <v>-158.0401954</v>
      </c>
      <c r="AU32" s="50">
        <f t="array" ref="AU32">-(IF(AU$2=1,Assumptions!$H34/12,-(SUMIF($D$2:$EE$2,AU$2-1,$D32:$EE32)/12)*(1+XLOOKUP(AU$2,Assumptions!$C$95:$M$95,Assumptions!$C$99:$M$99))))</f>
        <v>-158.0401954</v>
      </c>
      <c r="AV32" s="50">
        <f t="array" ref="AV32">-(IF(AV$2=1,Assumptions!$H34/12,-(SUMIF($D$2:$EE$2,AV$2-1,$D32:$EE32)/12)*(1+XLOOKUP(AV$2,Assumptions!$C$95:$M$95,Assumptions!$C$99:$M$99))))</f>
        <v>-158.0401954</v>
      </c>
      <c r="AW32" s="50">
        <f t="array" ref="AW32">-(IF(AW$2=1,Assumptions!$H34/12,-(SUMIF($D$2:$EE$2,AW$2-1,$D32:$EE32)/12)*(1+XLOOKUP(AW$2,Assumptions!$C$95:$M$95,Assumptions!$C$99:$M$99))))</f>
        <v>-158.0401954</v>
      </c>
      <c r="AX32" s="50">
        <f t="array" ref="AX32">-(IF(AX$2=1,Assumptions!$H34/12,-(SUMIF($D$2:$EE$2,AX$2-1,$D32:$EE32)/12)*(1+XLOOKUP(AX$2,Assumptions!$C$95:$M$95,Assumptions!$C$99:$M$99))))</f>
        <v>-158.0401954</v>
      </c>
      <c r="AY32" s="50">
        <f t="array" ref="AY32">-(IF(AY$2=1,Assumptions!$H34/12,-(SUMIF($D$2:$EE$2,AY$2-1,$D32:$EE32)/12)*(1+XLOOKUP(AY$2,Assumptions!$C$95:$M$95,Assumptions!$C$99:$M$99))))</f>
        <v>-158.0401954</v>
      </c>
      <c r="AZ32" s="50">
        <f t="array" ref="AZ32">-(IF(AZ$2=1,Assumptions!$H34/12,-(SUMIF($D$2:$EE$2,AZ$2-1,$D32:$EE32)/12)*(1+XLOOKUP(AZ$2,Assumptions!$C$95:$M$95,Assumptions!$C$99:$M$99))))</f>
        <v>-162.7814013</v>
      </c>
      <c r="BA32" s="50">
        <f t="array" ref="BA32">-(IF(BA$2=1,Assumptions!$H34/12,-(SUMIF($D$2:$EE$2,BA$2-1,$D32:$EE32)/12)*(1+XLOOKUP(BA$2,Assumptions!$C$95:$M$95,Assumptions!$C$99:$M$99))))</f>
        <v>-162.7814013</v>
      </c>
      <c r="BB32" s="50">
        <f t="array" ref="BB32">-(IF(BB$2=1,Assumptions!$H34/12,-(SUMIF($D$2:$EE$2,BB$2-1,$D32:$EE32)/12)*(1+XLOOKUP(BB$2,Assumptions!$C$95:$M$95,Assumptions!$C$99:$M$99))))</f>
        <v>-162.7814013</v>
      </c>
      <c r="BC32" s="50">
        <f t="array" ref="BC32">-(IF(BC$2=1,Assumptions!$H34/12,-(SUMIF($D$2:$EE$2,BC$2-1,$D32:$EE32)/12)*(1+XLOOKUP(BC$2,Assumptions!$C$95:$M$95,Assumptions!$C$99:$M$99))))</f>
        <v>-162.7814013</v>
      </c>
      <c r="BD32" s="50">
        <f t="array" ref="BD32">-(IF(BD$2=1,Assumptions!$H34/12,-(SUMIF($D$2:$EE$2,BD$2-1,$D32:$EE32)/12)*(1+XLOOKUP(BD$2,Assumptions!$C$95:$M$95,Assumptions!$C$99:$M$99))))</f>
        <v>-162.7814013</v>
      </c>
      <c r="BE32" s="50">
        <f t="array" ref="BE32">-(IF(BE$2=1,Assumptions!$H34/12,-(SUMIF($D$2:$EE$2,BE$2-1,$D32:$EE32)/12)*(1+XLOOKUP(BE$2,Assumptions!$C$95:$M$95,Assumptions!$C$99:$M$99))))</f>
        <v>-162.7814013</v>
      </c>
      <c r="BF32" s="50">
        <f t="array" ref="BF32">-(IF(BF$2=1,Assumptions!$H34/12,-(SUMIF($D$2:$EE$2,BF$2-1,$D32:$EE32)/12)*(1+XLOOKUP(BF$2,Assumptions!$C$95:$M$95,Assumptions!$C$99:$M$99))))</f>
        <v>-162.7814013</v>
      </c>
      <c r="BG32" s="50">
        <f t="array" ref="BG32">-(IF(BG$2=1,Assumptions!$H34/12,-(SUMIF($D$2:$EE$2,BG$2-1,$D32:$EE32)/12)*(1+XLOOKUP(BG$2,Assumptions!$C$95:$M$95,Assumptions!$C$99:$M$99))))</f>
        <v>-162.7814013</v>
      </c>
      <c r="BH32" s="50">
        <f t="array" ref="BH32">-(IF(BH$2=1,Assumptions!$H34/12,-(SUMIF($D$2:$EE$2,BH$2-1,$D32:$EE32)/12)*(1+XLOOKUP(BH$2,Assumptions!$C$95:$M$95,Assumptions!$C$99:$M$99))))</f>
        <v>-162.7814013</v>
      </c>
      <c r="BI32" s="50">
        <f t="array" ref="BI32">-(IF(BI$2=1,Assumptions!$H34/12,-(SUMIF($D$2:$EE$2,BI$2-1,$D32:$EE32)/12)*(1+XLOOKUP(BI$2,Assumptions!$C$95:$M$95,Assumptions!$C$99:$M$99))))</f>
        <v>-162.7814013</v>
      </c>
      <c r="BJ32" s="50">
        <f t="array" ref="BJ32">-(IF(BJ$2=1,Assumptions!$H34/12,-(SUMIF($D$2:$EE$2,BJ$2-1,$D32:$EE32)/12)*(1+XLOOKUP(BJ$2,Assumptions!$C$95:$M$95,Assumptions!$C$99:$M$99))))</f>
        <v>-162.7814013</v>
      </c>
      <c r="BK32" s="50">
        <f t="array" ref="BK32">-(IF(BK$2=1,Assumptions!$H34/12,-(SUMIF($D$2:$EE$2,BK$2-1,$D32:$EE32)/12)*(1+XLOOKUP(BK$2,Assumptions!$C$95:$M$95,Assumptions!$C$99:$M$99))))</f>
        <v>-162.7814013</v>
      </c>
      <c r="BL32" s="50">
        <f t="array" ref="BL32">-(IF(BL$2=1,Assumptions!$H34/12,-(SUMIF($D$2:$EE$2,BL$2-1,$D32:$EE32)/12)*(1+XLOOKUP(BL$2,Assumptions!$C$95:$M$95,Assumptions!$C$99:$M$99))))</f>
        <v>-167.6648433</v>
      </c>
      <c r="BM32" s="50">
        <f t="array" ref="BM32">-(IF(BM$2=1,Assumptions!$H34/12,-(SUMIF($D$2:$EE$2,BM$2-1,$D32:$EE32)/12)*(1+XLOOKUP(BM$2,Assumptions!$C$95:$M$95,Assumptions!$C$99:$M$99))))</f>
        <v>-167.6648433</v>
      </c>
      <c r="BN32" s="50">
        <f t="array" ref="BN32">-(IF(BN$2=1,Assumptions!$H34/12,-(SUMIF($D$2:$EE$2,BN$2-1,$D32:$EE32)/12)*(1+XLOOKUP(BN$2,Assumptions!$C$95:$M$95,Assumptions!$C$99:$M$99))))</f>
        <v>-167.6648433</v>
      </c>
      <c r="BO32" s="50">
        <f t="array" ref="BO32">-(IF(BO$2=1,Assumptions!$H34/12,-(SUMIF($D$2:$EE$2,BO$2-1,$D32:$EE32)/12)*(1+XLOOKUP(BO$2,Assumptions!$C$95:$M$95,Assumptions!$C$99:$M$99))))</f>
        <v>-167.6648433</v>
      </c>
      <c r="BP32" s="50">
        <f t="array" ref="BP32">-(IF(BP$2=1,Assumptions!$H34/12,-(SUMIF($D$2:$EE$2,BP$2-1,$D32:$EE32)/12)*(1+XLOOKUP(BP$2,Assumptions!$C$95:$M$95,Assumptions!$C$99:$M$99))))</f>
        <v>-167.6648433</v>
      </c>
      <c r="BQ32" s="50">
        <f t="array" ref="BQ32">-(IF(BQ$2=1,Assumptions!$H34/12,-(SUMIF($D$2:$EE$2,BQ$2-1,$D32:$EE32)/12)*(1+XLOOKUP(BQ$2,Assumptions!$C$95:$M$95,Assumptions!$C$99:$M$99))))</f>
        <v>-167.6648433</v>
      </c>
      <c r="BR32" s="50">
        <f t="array" ref="BR32">-(IF(BR$2=1,Assumptions!$H34/12,-(SUMIF($D$2:$EE$2,BR$2-1,$D32:$EE32)/12)*(1+XLOOKUP(BR$2,Assumptions!$C$95:$M$95,Assumptions!$C$99:$M$99))))</f>
        <v>-167.6648433</v>
      </c>
      <c r="BS32" s="50">
        <f t="array" ref="BS32">-(IF(BS$2=1,Assumptions!$H34/12,-(SUMIF($D$2:$EE$2,BS$2-1,$D32:$EE32)/12)*(1+XLOOKUP(BS$2,Assumptions!$C$95:$M$95,Assumptions!$C$99:$M$99))))</f>
        <v>-167.6648433</v>
      </c>
      <c r="BT32" s="50">
        <f t="array" ref="BT32">-(IF(BT$2=1,Assumptions!$H34/12,-(SUMIF($D$2:$EE$2,BT$2-1,$D32:$EE32)/12)*(1+XLOOKUP(BT$2,Assumptions!$C$95:$M$95,Assumptions!$C$99:$M$99))))</f>
        <v>-167.6648433</v>
      </c>
      <c r="BU32" s="50">
        <f t="array" ref="BU32">-(IF(BU$2=1,Assumptions!$H34/12,-(SUMIF($D$2:$EE$2,BU$2-1,$D32:$EE32)/12)*(1+XLOOKUP(BU$2,Assumptions!$C$95:$M$95,Assumptions!$C$99:$M$99))))</f>
        <v>-167.6648433</v>
      </c>
      <c r="BV32" s="50">
        <f t="array" ref="BV32">-(IF(BV$2=1,Assumptions!$H34/12,-(SUMIF($D$2:$EE$2,BV$2-1,$D32:$EE32)/12)*(1+XLOOKUP(BV$2,Assumptions!$C$95:$M$95,Assumptions!$C$99:$M$99))))</f>
        <v>-167.6648433</v>
      </c>
      <c r="BW32" s="50">
        <f t="array" ref="BW32">-(IF(BW$2=1,Assumptions!$H34/12,-(SUMIF($D$2:$EE$2,BW$2-1,$D32:$EE32)/12)*(1+XLOOKUP(BW$2,Assumptions!$C$95:$M$95,Assumptions!$C$99:$M$99))))</f>
        <v>-167.6648433</v>
      </c>
      <c r="BX32" s="50">
        <f t="array" ref="BX32">-(IF(BX$2=1,Assumptions!$H34/12,-(SUMIF($D$2:$EE$2,BX$2-1,$D32:$EE32)/12)*(1+XLOOKUP(BX$2,Assumptions!$C$95:$M$95,Assumptions!$C$99:$M$99))))</f>
        <v>-172.6947886</v>
      </c>
      <c r="BY32" s="50">
        <f t="array" ref="BY32">-(IF(BY$2=1,Assumptions!$H34/12,-(SUMIF($D$2:$EE$2,BY$2-1,$D32:$EE32)/12)*(1+XLOOKUP(BY$2,Assumptions!$C$95:$M$95,Assumptions!$C$99:$M$99))))</f>
        <v>-172.6947886</v>
      </c>
      <c r="BZ32" s="50">
        <f t="array" ref="BZ32">-(IF(BZ$2=1,Assumptions!$H34/12,-(SUMIF($D$2:$EE$2,BZ$2-1,$D32:$EE32)/12)*(1+XLOOKUP(BZ$2,Assumptions!$C$95:$M$95,Assumptions!$C$99:$M$99))))</f>
        <v>-172.6947886</v>
      </c>
      <c r="CA32" s="50">
        <f t="array" ref="CA32">-(IF(CA$2=1,Assumptions!$H34/12,-(SUMIF($D$2:$EE$2,CA$2-1,$D32:$EE32)/12)*(1+XLOOKUP(CA$2,Assumptions!$C$95:$M$95,Assumptions!$C$99:$M$99))))</f>
        <v>-172.6947886</v>
      </c>
      <c r="CB32" s="50">
        <f t="array" ref="CB32">-(IF(CB$2=1,Assumptions!$H34/12,-(SUMIF($D$2:$EE$2,CB$2-1,$D32:$EE32)/12)*(1+XLOOKUP(CB$2,Assumptions!$C$95:$M$95,Assumptions!$C$99:$M$99))))</f>
        <v>-172.6947886</v>
      </c>
      <c r="CC32" s="50">
        <f t="array" ref="CC32">-(IF(CC$2=1,Assumptions!$H34/12,-(SUMIF($D$2:$EE$2,CC$2-1,$D32:$EE32)/12)*(1+XLOOKUP(CC$2,Assumptions!$C$95:$M$95,Assumptions!$C$99:$M$99))))</f>
        <v>-172.6947886</v>
      </c>
      <c r="CD32" s="50">
        <f t="array" ref="CD32">-(IF(CD$2=1,Assumptions!$H34/12,-(SUMIF($D$2:$EE$2,CD$2-1,$D32:$EE32)/12)*(1+XLOOKUP(CD$2,Assumptions!$C$95:$M$95,Assumptions!$C$99:$M$99))))</f>
        <v>-172.6947886</v>
      </c>
      <c r="CE32" s="50">
        <f t="array" ref="CE32">-(IF(CE$2=1,Assumptions!$H34/12,-(SUMIF($D$2:$EE$2,CE$2-1,$D32:$EE32)/12)*(1+XLOOKUP(CE$2,Assumptions!$C$95:$M$95,Assumptions!$C$99:$M$99))))</f>
        <v>-172.6947886</v>
      </c>
      <c r="CF32" s="50">
        <f t="array" ref="CF32">-(IF(CF$2=1,Assumptions!$H34/12,-(SUMIF($D$2:$EE$2,CF$2-1,$D32:$EE32)/12)*(1+XLOOKUP(CF$2,Assumptions!$C$95:$M$95,Assumptions!$C$99:$M$99))))</f>
        <v>-172.6947886</v>
      </c>
      <c r="CG32" s="50">
        <f t="array" ref="CG32">-(IF(CG$2=1,Assumptions!$H34/12,-(SUMIF($D$2:$EE$2,CG$2-1,$D32:$EE32)/12)*(1+XLOOKUP(CG$2,Assumptions!$C$95:$M$95,Assumptions!$C$99:$M$99))))</f>
        <v>-172.6947886</v>
      </c>
      <c r="CH32" s="50">
        <f t="array" ref="CH32">-(IF(CH$2=1,Assumptions!$H34/12,-(SUMIF($D$2:$EE$2,CH$2-1,$D32:$EE32)/12)*(1+XLOOKUP(CH$2,Assumptions!$C$95:$M$95,Assumptions!$C$99:$M$99))))</f>
        <v>-172.6947886</v>
      </c>
      <c r="CI32" s="50">
        <f t="array" ref="CI32">-(IF(CI$2=1,Assumptions!$H34/12,-(SUMIF($D$2:$EE$2,CI$2-1,$D32:$EE32)/12)*(1+XLOOKUP(CI$2,Assumptions!$C$95:$M$95,Assumptions!$C$99:$M$99))))</f>
        <v>-172.6947886</v>
      </c>
      <c r="CJ32" s="50">
        <f t="array" ref="CJ32">-(IF(CJ$2=1,Assumptions!$H34/12,-(SUMIF($D$2:$EE$2,CJ$2-1,$D32:$EE32)/12)*(1+XLOOKUP(CJ$2,Assumptions!$C$95:$M$95,Assumptions!$C$99:$M$99))))</f>
        <v>-177.8756323</v>
      </c>
      <c r="CK32" s="50">
        <f t="array" ref="CK32">-(IF(CK$2=1,Assumptions!$H34/12,-(SUMIF($D$2:$EE$2,CK$2-1,$D32:$EE32)/12)*(1+XLOOKUP(CK$2,Assumptions!$C$95:$M$95,Assumptions!$C$99:$M$99))))</f>
        <v>-177.8756323</v>
      </c>
      <c r="CL32" s="50">
        <f t="array" ref="CL32">-(IF(CL$2=1,Assumptions!$H34/12,-(SUMIF($D$2:$EE$2,CL$2-1,$D32:$EE32)/12)*(1+XLOOKUP(CL$2,Assumptions!$C$95:$M$95,Assumptions!$C$99:$M$99))))</f>
        <v>-177.8756323</v>
      </c>
      <c r="CM32" s="50">
        <f t="array" ref="CM32">-(IF(CM$2=1,Assumptions!$H34/12,-(SUMIF($D$2:$EE$2,CM$2-1,$D32:$EE32)/12)*(1+XLOOKUP(CM$2,Assumptions!$C$95:$M$95,Assumptions!$C$99:$M$99))))</f>
        <v>-177.8756323</v>
      </c>
      <c r="CN32" s="50">
        <f t="array" ref="CN32">-(IF(CN$2=1,Assumptions!$H34/12,-(SUMIF($D$2:$EE$2,CN$2-1,$D32:$EE32)/12)*(1+XLOOKUP(CN$2,Assumptions!$C$95:$M$95,Assumptions!$C$99:$M$99))))</f>
        <v>-177.8756323</v>
      </c>
      <c r="CO32" s="50">
        <f t="array" ref="CO32">-(IF(CO$2=1,Assumptions!$H34/12,-(SUMIF($D$2:$EE$2,CO$2-1,$D32:$EE32)/12)*(1+XLOOKUP(CO$2,Assumptions!$C$95:$M$95,Assumptions!$C$99:$M$99))))</f>
        <v>-177.8756323</v>
      </c>
      <c r="CP32" s="50">
        <f t="array" ref="CP32">-(IF(CP$2=1,Assumptions!$H34/12,-(SUMIF($D$2:$EE$2,CP$2-1,$D32:$EE32)/12)*(1+XLOOKUP(CP$2,Assumptions!$C$95:$M$95,Assumptions!$C$99:$M$99))))</f>
        <v>-177.8756323</v>
      </c>
      <c r="CQ32" s="50">
        <f t="array" ref="CQ32">-(IF(CQ$2=1,Assumptions!$H34/12,-(SUMIF($D$2:$EE$2,CQ$2-1,$D32:$EE32)/12)*(1+XLOOKUP(CQ$2,Assumptions!$C$95:$M$95,Assumptions!$C$99:$M$99))))</f>
        <v>-177.8756323</v>
      </c>
      <c r="CR32" s="50">
        <f t="array" ref="CR32">-(IF(CR$2=1,Assumptions!$H34/12,-(SUMIF($D$2:$EE$2,CR$2-1,$D32:$EE32)/12)*(1+XLOOKUP(CR$2,Assumptions!$C$95:$M$95,Assumptions!$C$99:$M$99))))</f>
        <v>-177.8756323</v>
      </c>
      <c r="CS32" s="50">
        <f t="array" ref="CS32">-(IF(CS$2=1,Assumptions!$H34/12,-(SUMIF($D$2:$EE$2,CS$2-1,$D32:$EE32)/12)*(1+XLOOKUP(CS$2,Assumptions!$C$95:$M$95,Assumptions!$C$99:$M$99))))</f>
        <v>-177.8756323</v>
      </c>
      <c r="CT32" s="50">
        <f t="array" ref="CT32">-(IF(CT$2=1,Assumptions!$H34/12,-(SUMIF($D$2:$EE$2,CT$2-1,$D32:$EE32)/12)*(1+XLOOKUP(CT$2,Assumptions!$C$95:$M$95,Assumptions!$C$99:$M$99))))</f>
        <v>-177.8756323</v>
      </c>
      <c r="CU32" s="50">
        <f t="array" ref="CU32">-(IF(CU$2=1,Assumptions!$H34/12,-(SUMIF($D$2:$EE$2,CU$2-1,$D32:$EE32)/12)*(1+XLOOKUP(CU$2,Assumptions!$C$95:$M$95,Assumptions!$C$99:$M$99))))</f>
        <v>-177.8756323</v>
      </c>
      <c r="CV32" s="50">
        <f t="array" ref="CV32">-(IF(CV$2=1,Assumptions!$H34/12,-(SUMIF($D$2:$EE$2,CV$2-1,$D32:$EE32)/12)*(1+XLOOKUP(CV$2,Assumptions!$C$95:$M$95,Assumptions!$C$99:$M$99))))</f>
        <v>-183.2119012</v>
      </c>
      <c r="CW32" s="50">
        <f t="array" ref="CW32">-(IF(CW$2=1,Assumptions!$H34/12,-(SUMIF($D$2:$EE$2,CW$2-1,$D32:$EE32)/12)*(1+XLOOKUP(CW$2,Assumptions!$C$95:$M$95,Assumptions!$C$99:$M$99))))</f>
        <v>-183.2119012</v>
      </c>
      <c r="CX32" s="50">
        <f t="array" ref="CX32">-(IF(CX$2=1,Assumptions!$H34/12,-(SUMIF($D$2:$EE$2,CX$2-1,$D32:$EE32)/12)*(1+XLOOKUP(CX$2,Assumptions!$C$95:$M$95,Assumptions!$C$99:$M$99))))</f>
        <v>-183.2119012</v>
      </c>
      <c r="CY32" s="50">
        <f t="array" ref="CY32">-(IF(CY$2=1,Assumptions!$H34/12,-(SUMIF($D$2:$EE$2,CY$2-1,$D32:$EE32)/12)*(1+XLOOKUP(CY$2,Assumptions!$C$95:$M$95,Assumptions!$C$99:$M$99))))</f>
        <v>-183.2119012</v>
      </c>
      <c r="CZ32" s="50">
        <f t="array" ref="CZ32">-(IF(CZ$2=1,Assumptions!$H34/12,-(SUMIF($D$2:$EE$2,CZ$2-1,$D32:$EE32)/12)*(1+XLOOKUP(CZ$2,Assumptions!$C$95:$M$95,Assumptions!$C$99:$M$99))))</f>
        <v>-183.2119012</v>
      </c>
      <c r="DA32" s="50">
        <f t="array" ref="DA32">-(IF(DA$2=1,Assumptions!$H34/12,-(SUMIF($D$2:$EE$2,DA$2-1,$D32:$EE32)/12)*(1+XLOOKUP(DA$2,Assumptions!$C$95:$M$95,Assumptions!$C$99:$M$99))))</f>
        <v>-183.2119012</v>
      </c>
      <c r="DB32" s="50">
        <f t="array" ref="DB32">-(IF(DB$2=1,Assumptions!$H34/12,-(SUMIF($D$2:$EE$2,DB$2-1,$D32:$EE32)/12)*(1+XLOOKUP(DB$2,Assumptions!$C$95:$M$95,Assumptions!$C$99:$M$99))))</f>
        <v>-183.2119012</v>
      </c>
      <c r="DC32" s="50">
        <f t="array" ref="DC32">-(IF(DC$2=1,Assumptions!$H34/12,-(SUMIF($D$2:$EE$2,DC$2-1,$D32:$EE32)/12)*(1+XLOOKUP(DC$2,Assumptions!$C$95:$M$95,Assumptions!$C$99:$M$99))))</f>
        <v>-183.2119012</v>
      </c>
      <c r="DD32" s="50">
        <f t="array" ref="DD32">-(IF(DD$2=1,Assumptions!$H34/12,-(SUMIF($D$2:$EE$2,DD$2-1,$D32:$EE32)/12)*(1+XLOOKUP(DD$2,Assumptions!$C$95:$M$95,Assumptions!$C$99:$M$99))))</f>
        <v>-183.2119012</v>
      </c>
      <c r="DE32" s="50">
        <f t="array" ref="DE32">-(IF(DE$2=1,Assumptions!$H34/12,-(SUMIF($D$2:$EE$2,DE$2-1,$D32:$EE32)/12)*(1+XLOOKUP(DE$2,Assumptions!$C$95:$M$95,Assumptions!$C$99:$M$99))))</f>
        <v>-183.2119012</v>
      </c>
      <c r="DF32" s="50">
        <f t="array" ref="DF32">-(IF(DF$2=1,Assumptions!$H34/12,-(SUMIF($D$2:$EE$2,DF$2-1,$D32:$EE32)/12)*(1+XLOOKUP(DF$2,Assumptions!$C$95:$M$95,Assumptions!$C$99:$M$99))))</f>
        <v>-183.2119012</v>
      </c>
      <c r="DG32" s="50">
        <f t="array" ref="DG32">-(IF(DG$2=1,Assumptions!$H34/12,-(SUMIF($D$2:$EE$2,DG$2-1,$D32:$EE32)/12)*(1+XLOOKUP(DG$2,Assumptions!$C$95:$M$95,Assumptions!$C$99:$M$99))))</f>
        <v>-183.2119012</v>
      </c>
      <c r="DH32" s="50">
        <f t="array" ref="DH32">-(IF(DH$2=1,Assumptions!$H34/12,-(SUMIF($D$2:$EE$2,DH$2-1,$D32:$EE32)/12)*(1+XLOOKUP(DH$2,Assumptions!$C$95:$M$95,Assumptions!$C$99:$M$99))))</f>
        <v>-188.7082583</v>
      </c>
      <c r="DI32" s="50">
        <f t="array" ref="DI32">-(IF(DI$2=1,Assumptions!$H34/12,-(SUMIF($D$2:$EE$2,DI$2-1,$D32:$EE32)/12)*(1+XLOOKUP(DI$2,Assumptions!$C$95:$M$95,Assumptions!$C$99:$M$99))))</f>
        <v>-188.7082583</v>
      </c>
      <c r="DJ32" s="50">
        <f t="array" ref="DJ32">-(IF(DJ$2=1,Assumptions!$H34/12,-(SUMIF($D$2:$EE$2,DJ$2-1,$D32:$EE32)/12)*(1+XLOOKUP(DJ$2,Assumptions!$C$95:$M$95,Assumptions!$C$99:$M$99))))</f>
        <v>-188.7082583</v>
      </c>
      <c r="DK32" s="50">
        <f t="array" ref="DK32">-(IF(DK$2=1,Assumptions!$H34/12,-(SUMIF($D$2:$EE$2,DK$2-1,$D32:$EE32)/12)*(1+XLOOKUP(DK$2,Assumptions!$C$95:$M$95,Assumptions!$C$99:$M$99))))</f>
        <v>-188.7082583</v>
      </c>
      <c r="DL32" s="50">
        <f t="array" ref="DL32">-(IF(DL$2=1,Assumptions!$H34/12,-(SUMIF($D$2:$EE$2,DL$2-1,$D32:$EE32)/12)*(1+XLOOKUP(DL$2,Assumptions!$C$95:$M$95,Assumptions!$C$99:$M$99))))</f>
        <v>-188.7082583</v>
      </c>
      <c r="DM32" s="50">
        <f t="array" ref="DM32">-(IF(DM$2=1,Assumptions!$H34/12,-(SUMIF($D$2:$EE$2,DM$2-1,$D32:$EE32)/12)*(1+XLOOKUP(DM$2,Assumptions!$C$95:$M$95,Assumptions!$C$99:$M$99))))</f>
        <v>-188.7082583</v>
      </c>
      <c r="DN32" s="50">
        <f t="array" ref="DN32">-(IF(DN$2=1,Assumptions!$H34/12,-(SUMIF($D$2:$EE$2,DN$2-1,$D32:$EE32)/12)*(1+XLOOKUP(DN$2,Assumptions!$C$95:$M$95,Assumptions!$C$99:$M$99))))</f>
        <v>-188.7082583</v>
      </c>
      <c r="DO32" s="50">
        <f t="array" ref="DO32">-(IF(DO$2=1,Assumptions!$H34/12,-(SUMIF($D$2:$EE$2,DO$2-1,$D32:$EE32)/12)*(1+XLOOKUP(DO$2,Assumptions!$C$95:$M$95,Assumptions!$C$99:$M$99))))</f>
        <v>-188.7082583</v>
      </c>
      <c r="DP32" s="50">
        <f t="array" ref="DP32">-(IF(DP$2=1,Assumptions!$H34/12,-(SUMIF($D$2:$EE$2,DP$2-1,$D32:$EE32)/12)*(1+XLOOKUP(DP$2,Assumptions!$C$95:$M$95,Assumptions!$C$99:$M$99))))</f>
        <v>-188.7082583</v>
      </c>
      <c r="DQ32" s="50">
        <f t="array" ref="DQ32">-(IF(DQ$2=1,Assumptions!$H34/12,-(SUMIF($D$2:$EE$2,DQ$2-1,$D32:$EE32)/12)*(1+XLOOKUP(DQ$2,Assumptions!$C$95:$M$95,Assumptions!$C$99:$M$99))))</f>
        <v>-188.7082583</v>
      </c>
      <c r="DR32" s="50">
        <f t="array" ref="DR32">-(IF(DR$2=1,Assumptions!$H34/12,-(SUMIF($D$2:$EE$2,DR$2-1,$D32:$EE32)/12)*(1+XLOOKUP(DR$2,Assumptions!$C$95:$M$95,Assumptions!$C$99:$M$99))))</f>
        <v>-188.7082583</v>
      </c>
      <c r="DS32" s="50">
        <f t="array" ref="DS32">-(IF(DS$2=1,Assumptions!$H34/12,-(SUMIF($D$2:$EE$2,DS$2-1,$D32:$EE32)/12)*(1+XLOOKUP(DS$2,Assumptions!$C$95:$M$95,Assumptions!$C$99:$M$99))))</f>
        <v>-188.7082583</v>
      </c>
      <c r="DT32" s="50">
        <f t="array" ref="DT32">-(IF(DT$2=1,Assumptions!$H34/12,-(SUMIF($D$2:$EE$2,DT$2-1,$D32:$EE32)/12)*(1+XLOOKUP(DT$2,Assumptions!$C$95:$M$95,Assumptions!$C$99:$M$99))))</f>
        <v>-194.369506</v>
      </c>
      <c r="DU32" s="50">
        <f t="array" ref="DU32">-(IF(DU$2=1,Assumptions!$H34/12,-(SUMIF($D$2:$EE$2,DU$2-1,$D32:$EE32)/12)*(1+XLOOKUP(DU$2,Assumptions!$C$95:$M$95,Assumptions!$C$99:$M$99))))</f>
        <v>-194.369506</v>
      </c>
      <c r="DV32" s="50">
        <f t="array" ref="DV32">-(IF(DV$2=1,Assumptions!$H34/12,-(SUMIF($D$2:$EE$2,DV$2-1,$D32:$EE32)/12)*(1+XLOOKUP(DV$2,Assumptions!$C$95:$M$95,Assumptions!$C$99:$M$99))))</f>
        <v>-194.369506</v>
      </c>
      <c r="DW32" s="50">
        <f t="array" ref="DW32">-(IF(DW$2=1,Assumptions!$H34/12,-(SUMIF($D$2:$EE$2,DW$2-1,$D32:$EE32)/12)*(1+XLOOKUP(DW$2,Assumptions!$C$95:$M$95,Assumptions!$C$99:$M$99))))</f>
        <v>-194.369506</v>
      </c>
      <c r="DX32" s="50">
        <f t="array" ref="DX32">-(IF(DX$2=1,Assumptions!$H34/12,-(SUMIF($D$2:$EE$2,DX$2-1,$D32:$EE32)/12)*(1+XLOOKUP(DX$2,Assumptions!$C$95:$M$95,Assumptions!$C$99:$M$99))))</f>
        <v>-194.369506</v>
      </c>
      <c r="DY32" s="50">
        <f t="array" ref="DY32">-(IF(DY$2=1,Assumptions!$H34/12,-(SUMIF($D$2:$EE$2,DY$2-1,$D32:$EE32)/12)*(1+XLOOKUP(DY$2,Assumptions!$C$95:$M$95,Assumptions!$C$99:$M$99))))</f>
        <v>-194.369506</v>
      </c>
      <c r="DZ32" s="50">
        <f t="array" ref="DZ32">-(IF(DZ$2=1,Assumptions!$H34/12,-(SUMIF($D$2:$EE$2,DZ$2-1,$D32:$EE32)/12)*(1+XLOOKUP(DZ$2,Assumptions!$C$95:$M$95,Assumptions!$C$99:$M$99))))</f>
        <v>-194.369506</v>
      </c>
      <c r="EA32" s="50">
        <f t="array" ref="EA32">-(IF(EA$2=1,Assumptions!$H34/12,-(SUMIF($D$2:$EE$2,EA$2-1,$D32:$EE32)/12)*(1+XLOOKUP(EA$2,Assumptions!$C$95:$M$95,Assumptions!$C$99:$M$99))))</f>
        <v>-194.369506</v>
      </c>
      <c r="EB32" s="50">
        <f t="array" ref="EB32">-(IF(EB$2=1,Assumptions!$H34/12,-(SUMIF($D$2:$EE$2,EB$2-1,$D32:$EE32)/12)*(1+XLOOKUP(EB$2,Assumptions!$C$95:$M$95,Assumptions!$C$99:$M$99))))</f>
        <v>-194.369506</v>
      </c>
      <c r="EC32" s="50">
        <f t="array" ref="EC32">-(IF(EC$2=1,Assumptions!$H34/12,-(SUMIF($D$2:$EE$2,EC$2-1,$D32:$EE32)/12)*(1+XLOOKUP(EC$2,Assumptions!$C$95:$M$95,Assumptions!$C$99:$M$99))))</f>
        <v>-194.369506</v>
      </c>
      <c r="ED32" s="50">
        <f t="array" ref="ED32">-(IF(ED$2=1,Assumptions!$H34/12,-(SUMIF($D$2:$EE$2,ED$2-1,$D32:$EE32)/12)*(1+XLOOKUP(ED$2,Assumptions!$C$95:$M$95,Assumptions!$C$99:$M$99))))</f>
        <v>-194.369506</v>
      </c>
      <c r="EE32" s="50">
        <f t="array" ref="EE32">-(IF(EE$2=1,Assumptions!$H34/12,-(SUMIF($D$2:$EE$2,EE$2-1,$D32:$EE32)/12)*(1+XLOOKUP(EE$2,Assumptions!$C$95:$M$95,Assumptions!$C$99:$M$99))))</f>
        <v>-194.369506</v>
      </c>
    </row>
    <row r="33" ht="15.75" customHeight="1">
      <c r="A33" s="1"/>
      <c r="B33" s="1"/>
      <c r="C33" s="1" t="str">
        <f>Assumptions!B35</f>
        <v>Tax</v>
      </c>
      <c r="D33" s="50">
        <f t="array" ref="D33">-(IF(D$2=1,Assumptions!$H35/12,-(SUMIF($D$2:$EE$2,D$2-1,$D33:$EE33)/12)*(1+XLOOKUP(D$2,Assumptions!$C$95:$M$95,Assumptions!$C$99:$M$99))))</f>
        <v>-6573.759167</v>
      </c>
      <c r="E33" s="50">
        <f t="array" ref="E33">-(IF(E$2=1,Assumptions!$H35/12,-(SUMIF($D$2:$EE$2,E$2-1,$D33:$EE33)/12)*(1+XLOOKUP(E$2,Assumptions!$C$95:$M$95,Assumptions!$C$99:$M$99))))</f>
        <v>-6573.759167</v>
      </c>
      <c r="F33" s="50">
        <f t="array" ref="F33">-(IF(F$2=1,Assumptions!$H35/12,-(SUMIF($D$2:$EE$2,F$2-1,$D33:$EE33)/12)*(1+XLOOKUP(F$2,Assumptions!$C$95:$M$95,Assumptions!$C$99:$M$99))))</f>
        <v>-6573.759167</v>
      </c>
      <c r="G33" s="50">
        <f t="array" ref="G33">-(IF(G$2=1,Assumptions!$H35/12,-(SUMIF($D$2:$EE$2,G$2-1,$D33:$EE33)/12)*(1+XLOOKUP(G$2,Assumptions!$C$95:$M$95,Assumptions!$C$99:$M$99))))</f>
        <v>-6573.759167</v>
      </c>
      <c r="H33" s="50">
        <f t="array" ref="H33">-(IF(H$2=1,Assumptions!$H35/12,-(SUMIF($D$2:$EE$2,H$2-1,$D33:$EE33)/12)*(1+XLOOKUP(H$2,Assumptions!$C$95:$M$95,Assumptions!$C$99:$M$99))))</f>
        <v>-6573.759167</v>
      </c>
      <c r="I33" s="50">
        <f t="array" ref="I33">-(IF(I$2=1,Assumptions!$H35/12,-(SUMIF($D$2:$EE$2,I$2-1,$D33:$EE33)/12)*(1+XLOOKUP(I$2,Assumptions!$C$95:$M$95,Assumptions!$C$99:$M$99))))</f>
        <v>-6573.759167</v>
      </c>
      <c r="J33" s="50">
        <f t="array" ref="J33">-(IF(J$2=1,Assumptions!$H35/12,-(SUMIF($D$2:$EE$2,J$2-1,$D33:$EE33)/12)*(1+XLOOKUP(J$2,Assumptions!$C$95:$M$95,Assumptions!$C$99:$M$99))))</f>
        <v>-6573.759167</v>
      </c>
      <c r="K33" s="50">
        <f t="array" ref="K33">-(IF(K$2=1,Assumptions!$H35/12,-(SUMIF($D$2:$EE$2,K$2-1,$D33:$EE33)/12)*(1+XLOOKUP(K$2,Assumptions!$C$95:$M$95,Assumptions!$C$99:$M$99))))</f>
        <v>-6573.759167</v>
      </c>
      <c r="L33" s="50">
        <f t="array" ref="L33">-(IF(L$2=1,Assumptions!$H35/12,-(SUMIF($D$2:$EE$2,L$2-1,$D33:$EE33)/12)*(1+XLOOKUP(L$2,Assumptions!$C$95:$M$95,Assumptions!$C$99:$M$99))))</f>
        <v>-6573.759167</v>
      </c>
      <c r="M33" s="50">
        <f t="array" ref="M33">-(IF(M$2=1,Assumptions!$H35/12,-(SUMIF($D$2:$EE$2,M$2-1,$D33:$EE33)/12)*(1+XLOOKUP(M$2,Assumptions!$C$95:$M$95,Assumptions!$C$99:$M$99))))</f>
        <v>-6573.759167</v>
      </c>
      <c r="N33" s="50">
        <f t="array" ref="N33">-(IF(N$2=1,Assumptions!$H35/12,-(SUMIF($D$2:$EE$2,N$2-1,$D33:$EE33)/12)*(1+XLOOKUP(N$2,Assumptions!$C$95:$M$95,Assumptions!$C$99:$M$99))))</f>
        <v>-6573.759167</v>
      </c>
      <c r="O33" s="50">
        <f t="array" ref="O33">-(IF(O$2=1,Assumptions!$H35/12,-(SUMIF($D$2:$EE$2,O$2-1,$D33:$EE33)/12)*(1+XLOOKUP(O$2,Assumptions!$C$95:$M$95,Assumptions!$C$99:$M$99))))</f>
        <v>-6573.759167</v>
      </c>
      <c r="P33" s="50">
        <f t="array" ref="P33">-(IF(P$2=1,Assumptions!$H35/12,-(SUMIF($D$2:$EE$2,P$2-1,$D33:$EE33)/12)*(1+XLOOKUP(P$2,Assumptions!$C$95:$M$95,Assumptions!$C$99:$M$99))))</f>
        <v>-6770.971942</v>
      </c>
      <c r="Q33" s="50">
        <f t="array" ref="Q33">-(IF(Q$2=1,Assumptions!$H35/12,-(SUMIF($D$2:$EE$2,Q$2-1,$D33:$EE33)/12)*(1+XLOOKUP(Q$2,Assumptions!$C$95:$M$95,Assumptions!$C$99:$M$99))))</f>
        <v>-6770.971942</v>
      </c>
      <c r="R33" s="50">
        <f t="array" ref="R33">-(IF(R$2=1,Assumptions!$H35/12,-(SUMIF($D$2:$EE$2,R$2-1,$D33:$EE33)/12)*(1+XLOOKUP(R$2,Assumptions!$C$95:$M$95,Assumptions!$C$99:$M$99))))</f>
        <v>-6770.971942</v>
      </c>
      <c r="S33" s="50">
        <f t="array" ref="S33">-(IF(S$2=1,Assumptions!$H35/12,-(SUMIF($D$2:$EE$2,S$2-1,$D33:$EE33)/12)*(1+XLOOKUP(S$2,Assumptions!$C$95:$M$95,Assumptions!$C$99:$M$99))))</f>
        <v>-6770.971942</v>
      </c>
      <c r="T33" s="50">
        <f t="array" ref="T33">-(IF(T$2=1,Assumptions!$H35/12,-(SUMIF($D$2:$EE$2,T$2-1,$D33:$EE33)/12)*(1+XLOOKUP(T$2,Assumptions!$C$95:$M$95,Assumptions!$C$99:$M$99))))</f>
        <v>-6770.971942</v>
      </c>
      <c r="U33" s="50">
        <f t="array" ref="U33">-(IF(U$2=1,Assumptions!$H35/12,-(SUMIF($D$2:$EE$2,U$2-1,$D33:$EE33)/12)*(1+XLOOKUP(U$2,Assumptions!$C$95:$M$95,Assumptions!$C$99:$M$99))))</f>
        <v>-6770.971942</v>
      </c>
      <c r="V33" s="50">
        <f t="array" ref="V33">-(IF(V$2=1,Assumptions!$H35/12,-(SUMIF($D$2:$EE$2,V$2-1,$D33:$EE33)/12)*(1+XLOOKUP(V$2,Assumptions!$C$95:$M$95,Assumptions!$C$99:$M$99))))</f>
        <v>-6770.971942</v>
      </c>
      <c r="W33" s="50">
        <f t="array" ref="W33">-(IF(W$2=1,Assumptions!$H35/12,-(SUMIF($D$2:$EE$2,W$2-1,$D33:$EE33)/12)*(1+XLOOKUP(W$2,Assumptions!$C$95:$M$95,Assumptions!$C$99:$M$99))))</f>
        <v>-6770.971942</v>
      </c>
      <c r="X33" s="50">
        <f t="array" ref="X33">-(IF(X$2=1,Assumptions!$H35/12,-(SUMIF($D$2:$EE$2,X$2-1,$D33:$EE33)/12)*(1+XLOOKUP(X$2,Assumptions!$C$95:$M$95,Assumptions!$C$99:$M$99))))</f>
        <v>-6770.971942</v>
      </c>
      <c r="Y33" s="50">
        <f t="array" ref="Y33">-(IF(Y$2=1,Assumptions!$H35/12,-(SUMIF($D$2:$EE$2,Y$2-1,$D33:$EE33)/12)*(1+XLOOKUP(Y$2,Assumptions!$C$95:$M$95,Assumptions!$C$99:$M$99))))</f>
        <v>-6770.971942</v>
      </c>
      <c r="Z33" s="50">
        <f t="array" ref="Z33">-(IF(Z$2=1,Assumptions!$H35/12,-(SUMIF($D$2:$EE$2,Z$2-1,$D33:$EE33)/12)*(1+XLOOKUP(Z$2,Assumptions!$C$95:$M$95,Assumptions!$C$99:$M$99))))</f>
        <v>-6770.971942</v>
      </c>
      <c r="AA33" s="50">
        <f t="array" ref="AA33">-(IF(AA$2=1,Assumptions!$H35/12,-(SUMIF($D$2:$EE$2,AA$2-1,$D33:$EE33)/12)*(1+XLOOKUP(AA$2,Assumptions!$C$95:$M$95,Assumptions!$C$99:$M$99))))</f>
        <v>-6770.971942</v>
      </c>
      <c r="AB33" s="50">
        <f t="array" ref="AB33">-(IF(AB$2=1,Assumptions!$H35/12,-(SUMIF($D$2:$EE$2,AB$2-1,$D33:$EE33)/12)*(1+XLOOKUP(AB$2,Assumptions!$C$95:$M$95,Assumptions!$C$99:$M$99))))</f>
        <v>-6974.1011</v>
      </c>
      <c r="AC33" s="50">
        <f t="array" ref="AC33">-(IF(AC$2=1,Assumptions!$H35/12,-(SUMIF($D$2:$EE$2,AC$2-1,$D33:$EE33)/12)*(1+XLOOKUP(AC$2,Assumptions!$C$95:$M$95,Assumptions!$C$99:$M$99))))</f>
        <v>-6974.1011</v>
      </c>
      <c r="AD33" s="50">
        <f t="array" ref="AD33">-(IF(AD$2=1,Assumptions!$H35/12,-(SUMIF($D$2:$EE$2,AD$2-1,$D33:$EE33)/12)*(1+XLOOKUP(AD$2,Assumptions!$C$95:$M$95,Assumptions!$C$99:$M$99))))</f>
        <v>-6974.1011</v>
      </c>
      <c r="AE33" s="50">
        <f t="array" ref="AE33">-(IF(AE$2=1,Assumptions!$H35/12,-(SUMIF($D$2:$EE$2,AE$2-1,$D33:$EE33)/12)*(1+XLOOKUP(AE$2,Assumptions!$C$95:$M$95,Assumptions!$C$99:$M$99))))</f>
        <v>-6974.1011</v>
      </c>
      <c r="AF33" s="50">
        <f t="array" ref="AF33">-(IF(AF$2=1,Assumptions!$H35/12,-(SUMIF($D$2:$EE$2,AF$2-1,$D33:$EE33)/12)*(1+XLOOKUP(AF$2,Assumptions!$C$95:$M$95,Assumptions!$C$99:$M$99))))</f>
        <v>-6974.1011</v>
      </c>
      <c r="AG33" s="50">
        <f t="array" ref="AG33">-(IF(AG$2=1,Assumptions!$H35/12,-(SUMIF($D$2:$EE$2,AG$2-1,$D33:$EE33)/12)*(1+XLOOKUP(AG$2,Assumptions!$C$95:$M$95,Assumptions!$C$99:$M$99))))</f>
        <v>-6974.1011</v>
      </c>
      <c r="AH33" s="50">
        <f t="array" ref="AH33">-(IF(AH$2=1,Assumptions!$H35/12,-(SUMIF($D$2:$EE$2,AH$2-1,$D33:$EE33)/12)*(1+XLOOKUP(AH$2,Assumptions!$C$95:$M$95,Assumptions!$C$99:$M$99))))</f>
        <v>-6974.1011</v>
      </c>
      <c r="AI33" s="50">
        <f t="array" ref="AI33">-(IF(AI$2=1,Assumptions!$H35/12,-(SUMIF($D$2:$EE$2,AI$2-1,$D33:$EE33)/12)*(1+XLOOKUP(AI$2,Assumptions!$C$95:$M$95,Assumptions!$C$99:$M$99))))</f>
        <v>-6974.1011</v>
      </c>
      <c r="AJ33" s="50">
        <f t="array" ref="AJ33">-(IF(AJ$2=1,Assumptions!$H35/12,-(SUMIF($D$2:$EE$2,AJ$2-1,$D33:$EE33)/12)*(1+XLOOKUP(AJ$2,Assumptions!$C$95:$M$95,Assumptions!$C$99:$M$99))))</f>
        <v>-6974.1011</v>
      </c>
      <c r="AK33" s="50">
        <f t="array" ref="AK33">-(IF(AK$2=1,Assumptions!$H35/12,-(SUMIF($D$2:$EE$2,AK$2-1,$D33:$EE33)/12)*(1+XLOOKUP(AK$2,Assumptions!$C$95:$M$95,Assumptions!$C$99:$M$99))))</f>
        <v>-6974.1011</v>
      </c>
      <c r="AL33" s="50">
        <f t="array" ref="AL33">-(IF(AL$2=1,Assumptions!$H35/12,-(SUMIF($D$2:$EE$2,AL$2-1,$D33:$EE33)/12)*(1+XLOOKUP(AL$2,Assumptions!$C$95:$M$95,Assumptions!$C$99:$M$99))))</f>
        <v>-6974.1011</v>
      </c>
      <c r="AM33" s="50">
        <f t="array" ref="AM33">-(IF(AM$2=1,Assumptions!$H35/12,-(SUMIF($D$2:$EE$2,AM$2-1,$D33:$EE33)/12)*(1+XLOOKUP(AM$2,Assumptions!$C$95:$M$95,Assumptions!$C$99:$M$99))))</f>
        <v>-6974.1011</v>
      </c>
      <c r="AN33" s="50">
        <f t="array" ref="AN33">-(IF(AN$2=1,Assumptions!$H35/12,-(SUMIF($D$2:$EE$2,AN$2-1,$D33:$EE33)/12)*(1+XLOOKUP(AN$2,Assumptions!$C$95:$M$95,Assumptions!$C$99:$M$99))))</f>
        <v>-7183.324133</v>
      </c>
      <c r="AO33" s="50">
        <f t="array" ref="AO33">-(IF(AO$2=1,Assumptions!$H35/12,-(SUMIF($D$2:$EE$2,AO$2-1,$D33:$EE33)/12)*(1+XLOOKUP(AO$2,Assumptions!$C$95:$M$95,Assumptions!$C$99:$M$99))))</f>
        <v>-7183.324133</v>
      </c>
      <c r="AP33" s="50">
        <f t="array" ref="AP33">-(IF(AP$2=1,Assumptions!$H35/12,-(SUMIF($D$2:$EE$2,AP$2-1,$D33:$EE33)/12)*(1+XLOOKUP(AP$2,Assumptions!$C$95:$M$95,Assumptions!$C$99:$M$99))))</f>
        <v>-7183.324133</v>
      </c>
      <c r="AQ33" s="50">
        <f t="array" ref="AQ33">-(IF(AQ$2=1,Assumptions!$H35/12,-(SUMIF($D$2:$EE$2,AQ$2-1,$D33:$EE33)/12)*(1+XLOOKUP(AQ$2,Assumptions!$C$95:$M$95,Assumptions!$C$99:$M$99))))</f>
        <v>-7183.324133</v>
      </c>
      <c r="AR33" s="50">
        <f t="array" ref="AR33">-(IF(AR$2=1,Assumptions!$H35/12,-(SUMIF($D$2:$EE$2,AR$2-1,$D33:$EE33)/12)*(1+XLOOKUP(AR$2,Assumptions!$C$95:$M$95,Assumptions!$C$99:$M$99))))</f>
        <v>-7183.324133</v>
      </c>
      <c r="AS33" s="50">
        <f t="array" ref="AS33">-(IF(AS$2=1,Assumptions!$H35/12,-(SUMIF($D$2:$EE$2,AS$2-1,$D33:$EE33)/12)*(1+XLOOKUP(AS$2,Assumptions!$C$95:$M$95,Assumptions!$C$99:$M$99))))</f>
        <v>-7183.324133</v>
      </c>
      <c r="AT33" s="50">
        <f t="array" ref="AT33">-(IF(AT$2=1,Assumptions!$H35/12,-(SUMIF($D$2:$EE$2,AT$2-1,$D33:$EE33)/12)*(1+XLOOKUP(AT$2,Assumptions!$C$95:$M$95,Assumptions!$C$99:$M$99))))</f>
        <v>-7183.324133</v>
      </c>
      <c r="AU33" s="50">
        <f t="array" ref="AU33">-(IF(AU$2=1,Assumptions!$H35/12,-(SUMIF($D$2:$EE$2,AU$2-1,$D33:$EE33)/12)*(1+XLOOKUP(AU$2,Assumptions!$C$95:$M$95,Assumptions!$C$99:$M$99))))</f>
        <v>-7183.324133</v>
      </c>
      <c r="AV33" s="50">
        <f t="array" ref="AV33">-(IF(AV$2=1,Assumptions!$H35/12,-(SUMIF($D$2:$EE$2,AV$2-1,$D33:$EE33)/12)*(1+XLOOKUP(AV$2,Assumptions!$C$95:$M$95,Assumptions!$C$99:$M$99))))</f>
        <v>-7183.324133</v>
      </c>
      <c r="AW33" s="50">
        <f t="array" ref="AW33">-(IF(AW$2=1,Assumptions!$H35/12,-(SUMIF($D$2:$EE$2,AW$2-1,$D33:$EE33)/12)*(1+XLOOKUP(AW$2,Assumptions!$C$95:$M$95,Assumptions!$C$99:$M$99))))</f>
        <v>-7183.324133</v>
      </c>
      <c r="AX33" s="50">
        <f t="array" ref="AX33">-(IF(AX$2=1,Assumptions!$H35/12,-(SUMIF($D$2:$EE$2,AX$2-1,$D33:$EE33)/12)*(1+XLOOKUP(AX$2,Assumptions!$C$95:$M$95,Assumptions!$C$99:$M$99))))</f>
        <v>-7183.324133</v>
      </c>
      <c r="AY33" s="50">
        <f t="array" ref="AY33">-(IF(AY$2=1,Assumptions!$H35/12,-(SUMIF($D$2:$EE$2,AY$2-1,$D33:$EE33)/12)*(1+XLOOKUP(AY$2,Assumptions!$C$95:$M$95,Assumptions!$C$99:$M$99))))</f>
        <v>-7183.324133</v>
      </c>
      <c r="AZ33" s="50">
        <f t="array" ref="AZ33">-(IF(AZ$2=1,Assumptions!$H35/12,-(SUMIF($D$2:$EE$2,AZ$2-1,$D33:$EE33)/12)*(1+XLOOKUP(AZ$2,Assumptions!$C$95:$M$95,Assumptions!$C$99:$M$99))))</f>
        <v>-7398.823857</v>
      </c>
      <c r="BA33" s="50">
        <f t="array" ref="BA33">-(IF(BA$2=1,Assumptions!$H35/12,-(SUMIF($D$2:$EE$2,BA$2-1,$D33:$EE33)/12)*(1+XLOOKUP(BA$2,Assumptions!$C$95:$M$95,Assumptions!$C$99:$M$99))))</f>
        <v>-7398.823857</v>
      </c>
      <c r="BB33" s="50">
        <f t="array" ref="BB33">-(IF(BB$2=1,Assumptions!$H35/12,-(SUMIF($D$2:$EE$2,BB$2-1,$D33:$EE33)/12)*(1+XLOOKUP(BB$2,Assumptions!$C$95:$M$95,Assumptions!$C$99:$M$99))))</f>
        <v>-7398.823857</v>
      </c>
      <c r="BC33" s="50">
        <f t="array" ref="BC33">-(IF(BC$2=1,Assumptions!$H35/12,-(SUMIF($D$2:$EE$2,BC$2-1,$D33:$EE33)/12)*(1+XLOOKUP(BC$2,Assumptions!$C$95:$M$95,Assumptions!$C$99:$M$99))))</f>
        <v>-7398.823857</v>
      </c>
      <c r="BD33" s="50">
        <f t="array" ref="BD33">-(IF(BD$2=1,Assumptions!$H35/12,-(SUMIF($D$2:$EE$2,BD$2-1,$D33:$EE33)/12)*(1+XLOOKUP(BD$2,Assumptions!$C$95:$M$95,Assumptions!$C$99:$M$99))))</f>
        <v>-7398.823857</v>
      </c>
      <c r="BE33" s="50">
        <f t="array" ref="BE33">-(IF(BE$2=1,Assumptions!$H35/12,-(SUMIF($D$2:$EE$2,BE$2-1,$D33:$EE33)/12)*(1+XLOOKUP(BE$2,Assumptions!$C$95:$M$95,Assumptions!$C$99:$M$99))))</f>
        <v>-7398.823857</v>
      </c>
      <c r="BF33" s="50">
        <f t="array" ref="BF33">-(IF(BF$2=1,Assumptions!$H35/12,-(SUMIF($D$2:$EE$2,BF$2-1,$D33:$EE33)/12)*(1+XLOOKUP(BF$2,Assumptions!$C$95:$M$95,Assumptions!$C$99:$M$99))))</f>
        <v>-7398.823857</v>
      </c>
      <c r="BG33" s="50">
        <f t="array" ref="BG33">-(IF(BG$2=1,Assumptions!$H35/12,-(SUMIF($D$2:$EE$2,BG$2-1,$D33:$EE33)/12)*(1+XLOOKUP(BG$2,Assumptions!$C$95:$M$95,Assumptions!$C$99:$M$99))))</f>
        <v>-7398.823857</v>
      </c>
      <c r="BH33" s="50">
        <f t="array" ref="BH33">-(IF(BH$2=1,Assumptions!$H35/12,-(SUMIF($D$2:$EE$2,BH$2-1,$D33:$EE33)/12)*(1+XLOOKUP(BH$2,Assumptions!$C$95:$M$95,Assumptions!$C$99:$M$99))))</f>
        <v>-7398.823857</v>
      </c>
      <c r="BI33" s="50">
        <f t="array" ref="BI33">-(IF(BI$2=1,Assumptions!$H35/12,-(SUMIF($D$2:$EE$2,BI$2-1,$D33:$EE33)/12)*(1+XLOOKUP(BI$2,Assumptions!$C$95:$M$95,Assumptions!$C$99:$M$99))))</f>
        <v>-7398.823857</v>
      </c>
      <c r="BJ33" s="50">
        <f t="array" ref="BJ33">-(IF(BJ$2=1,Assumptions!$H35/12,-(SUMIF($D$2:$EE$2,BJ$2-1,$D33:$EE33)/12)*(1+XLOOKUP(BJ$2,Assumptions!$C$95:$M$95,Assumptions!$C$99:$M$99))))</f>
        <v>-7398.823857</v>
      </c>
      <c r="BK33" s="50">
        <f t="array" ref="BK33">-(IF(BK$2=1,Assumptions!$H35/12,-(SUMIF($D$2:$EE$2,BK$2-1,$D33:$EE33)/12)*(1+XLOOKUP(BK$2,Assumptions!$C$95:$M$95,Assumptions!$C$99:$M$99))))</f>
        <v>-7398.823857</v>
      </c>
      <c r="BL33" s="50">
        <f t="array" ref="BL33">-(IF(BL$2=1,Assumptions!$H35/12,-(SUMIF($D$2:$EE$2,BL$2-1,$D33:$EE33)/12)*(1+XLOOKUP(BL$2,Assumptions!$C$95:$M$95,Assumptions!$C$99:$M$99))))</f>
        <v>-7620.788573</v>
      </c>
      <c r="BM33" s="50">
        <f t="array" ref="BM33">-(IF(BM$2=1,Assumptions!$H35/12,-(SUMIF($D$2:$EE$2,BM$2-1,$D33:$EE33)/12)*(1+XLOOKUP(BM$2,Assumptions!$C$95:$M$95,Assumptions!$C$99:$M$99))))</f>
        <v>-7620.788573</v>
      </c>
      <c r="BN33" s="50">
        <f t="array" ref="BN33">-(IF(BN$2=1,Assumptions!$H35/12,-(SUMIF($D$2:$EE$2,BN$2-1,$D33:$EE33)/12)*(1+XLOOKUP(BN$2,Assumptions!$C$95:$M$95,Assumptions!$C$99:$M$99))))</f>
        <v>-7620.788573</v>
      </c>
      <c r="BO33" s="50">
        <f t="array" ref="BO33">-(IF(BO$2=1,Assumptions!$H35/12,-(SUMIF($D$2:$EE$2,BO$2-1,$D33:$EE33)/12)*(1+XLOOKUP(BO$2,Assumptions!$C$95:$M$95,Assumptions!$C$99:$M$99))))</f>
        <v>-7620.788573</v>
      </c>
      <c r="BP33" s="50">
        <f t="array" ref="BP33">-(IF(BP$2=1,Assumptions!$H35/12,-(SUMIF($D$2:$EE$2,BP$2-1,$D33:$EE33)/12)*(1+XLOOKUP(BP$2,Assumptions!$C$95:$M$95,Assumptions!$C$99:$M$99))))</f>
        <v>-7620.788573</v>
      </c>
      <c r="BQ33" s="50">
        <f t="array" ref="BQ33">-(IF(BQ$2=1,Assumptions!$H35/12,-(SUMIF($D$2:$EE$2,BQ$2-1,$D33:$EE33)/12)*(1+XLOOKUP(BQ$2,Assumptions!$C$95:$M$95,Assumptions!$C$99:$M$99))))</f>
        <v>-7620.788573</v>
      </c>
      <c r="BR33" s="50">
        <f t="array" ref="BR33">-(IF(BR$2=1,Assumptions!$H35/12,-(SUMIF($D$2:$EE$2,BR$2-1,$D33:$EE33)/12)*(1+XLOOKUP(BR$2,Assumptions!$C$95:$M$95,Assumptions!$C$99:$M$99))))</f>
        <v>-7620.788573</v>
      </c>
      <c r="BS33" s="50">
        <f t="array" ref="BS33">-(IF(BS$2=1,Assumptions!$H35/12,-(SUMIF($D$2:$EE$2,BS$2-1,$D33:$EE33)/12)*(1+XLOOKUP(BS$2,Assumptions!$C$95:$M$95,Assumptions!$C$99:$M$99))))</f>
        <v>-7620.788573</v>
      </c>
      <c r="BT33" s="50">
        <f t="array" ref="BT33">-(IF(BT$2=1,Assumptions!$H35/12,-(SUMIF($D$2:$EE$2,BT$2-1,$D33:$EE33)/12)*(1+XLOOKUP(BT$2,Assumptions!$C$95:$M$95,Assumptions!$C$99:$M$99))))</f>
        <v>-7620.788573</v>
      </c>
      <c r="BU33" s="50">
        <f t="array" ref="BU33">-(IF(BU$2=1,Assumptions!$H35/12,-(SUMIF($D$2:$EE$2,BU$2-1,$D33:$EE33)/12)*(1+XLOOKUP(BU$2,Assumptions!$C$95:$M$95,Assumptions!$C$99:$M$99))))</f>
        <v>-7620.788573</v>
      </c>
      <c r="BV33" s="50">
        <f t="array" ref="BV33">-(IF(BV$2=1,Assumptions!$H35/12,-(SUMIF($D$2:$EE$2,BV$2-1,$D33:$EE33)/12)*(1+XLOOKUP(BV$2,Assumptions!$C$95:$M$95,Assumptions!$C$99:$M$99))))</f>
        <v>-7620.788573</v>
      </c>
      <c r="BW33" s="50">
        <f t="array" ref="BW33">-(IF(BW$2=1,Assumptions!$H35/12,-(SUMIF($D$2:$EE$2,BW$2-1,$D33:$EE33)/12)*(1+XLOOKUP(BW$2,Assumptions!$C$95:$M$95,Assumptions!$C$99:$M$99))))</f>
        <v>-7620.788573</v>
      </c>
      <c r="BX33" s="50">
        <f t="array" ref="BX33">-(IF(BX$2=1,Assumptions!$H35/12,-(SUMIF($D$2:$EE$2,BX$2-1,$D33:$EE33)/12)*(1+XLOOKUP(BX$2,Assumptions!$C$95:$M$95,Assumptions!$C$99:$M$99))))</f>
        <v>-7849.41223</v>
      </c>
      <c r="BY33" s="50">
        <f t="array" ref="BY33">-(IF(BY$2=1,Assumptions!$H35/12,-(SUMIF($D$2:$EE$2,BY$2-1,$D33:$EE33)/12)*(1+XLOOKUP(BY$2,Assumptions!$C$95:$M$95,Assumptions!$C$99:$M$99))))</f>
        <v>-7849.41223</v>
      </c>
      <c r="BZ33" s="50">
        <f t="array" ref="BZ33">-(IF(BZ$2=1,Assumptions!$H35/12,-(SUMIF($D$2:$EE$2,BZ$2-1,$D33:$EE33)/12)*(1+XLOOKUP(BZ$2,Assumptions!$C$95:$M$95,Assumptions!$C$99:$M$99))))</f>
        <v>-7849.41223</v>
      </c>
      <c r="CA33" s="50">
        <f t="array" ref="CA33">-(IF(CA$2=1,Assumptions!$H35/12,-(SUMIF($D$2:$EE$2,CA$2-1,$D33:$EE33)/12)*(1+XLOOKUP(CA$2,Assumptions!$C$95:$M$95,Assumptions!$C$99:$M$99))))</f>
        <v>-7849.41223</v>
      </c>
      <c r="CB33" s="50">
        <f t="array" ref="CB33">-(IF(CB$2=1,Assumptions!$H35/12,-(SUMIF($D$2:$EE$2,CB$2-1,$D33:$EE33)/12)*(1+XLOOKUP(CB$2,Assumptions!$C$95:$M$95,Assumptions!$C$99:$M$99))))</f>
        <v>-7849.41223</v>
      </c>
      <c r="CC33" s="50">
        <f t="array" ref="CC33">-(IF(CC$2=1,Assumptions!$H35/12,-(SUMIF($D$2:$EE$2,CC$2-1,$D33:$EE33)/12)*(1+XLOOKUP(CC$2,Assumptions!$C$95:$M$95,Assumptions!$C$99:$M$99))))</f>
        <v>-7849.41223</v>
      </c>
      <c r="CD33" s="50">
        <f t="array" ref="CD33">-(IF(CD$2=1,Assumptions!$H35/12,-(SUMIF($D$2:$EE$2,CD$2-1,$D33:$EE33)/12)*(1+XLOOKUP(CD$2,Assumptions!$C$95:$M$95,Assumptions!$C$99:$M$99))))</f>
        <v>-7849.41223</v>
      </c>
      <c r="CE33" s="50">
        <f t="array" ref="CE33">-(IF(CE$2=1,Assumptions!$H35/12,-(SUMIF($D$2:$EE$2,CE$2-1,$D33:$EE33)/12)*(1+XLOOKUP(CE$2,Assumptions!$C$95:$M$95,Assumptions!$C$99:$M$99))))</f>
        <v>-7849.41223</v>
      </c>
      <c r="CF33" s="50">
        <f t="array" ref="CF33">-(IF(CF$2=1,Assumptions!$H35/12,-(SUMIF($D$2:$EE$2,CF$2-1,$D33:$EE33)/12)*(1+XLOOKUP(CF$2,Assumptions!$C$95:$M$95,Assumptions!$C$99:$M$99))))</f>
        <v>-7849.41223</v>
      </c>
      <c r="CG33" s="50">
        <f t="array" ref="CG33">-(IF(CG$2=1,Assumptions!$H35/12,-(SUMIF($D$2:$EE$2,CG$2-1,$D33:$EE33)/12)*(1+XLOOKUP(CG$2,Assumptions!$C$95:$M$95,Assumptions!$C$99:$M$99))))</f>
        <v>-7849.41223</v>
      </c>
      <c r="CH33" s="50">
        <f t="array" ref="CH33">-(IF(CH$2=1,Assumptions!$H35/12,-(SUMIF($D$2:$EE$2,CH$2-1,$D33:$EE33)/12)*(1+XLOOKUP(CH$2,Assumptions!$C$95:$M$95,Assumptions!$C$99:$M$99))))</f>
        <v>-7849.41223</v>
      </c>
      <c r="CI33" s="50">
        <f t="array" ref="CI33">-(IF(CI$2=1,Assumptions!$H35/12,-(SUMIF($D$2:$EE$2,CI$2-1,$D33:$EE33)/12)*(1+XLOOKUP(CI$2,Assumptions!$C$95:$M$95,Assumptions!$C$99:$M$99))))</f>
        <v>-7849.41223</v>
      </c>
      <c r="CJ33" s="50">
        <f t="array" ref="CJ33">-(IF(CJ$2=1,Assumptions!$H35/12,-(SUMIF($D$2:$EE$2,CJ$2-1,$D33:$EE33)/12)*(1+XLOOKUP(CJ$2,Assumptions!$C$95:$M$95,Assumptions!$C$99:$M$99))))</f>
        <v>-8084.894597</v>
      </c>
      <c r="CK33" s="50">
        <f t="array" ref="CK33">-(IF(CK$2=1,Assumptions!$H35/12,-(SUMIF($D$2:$EE$2,CK$2-1,$D33:$EE33)/12)*(1+XLOOKUP(CK$2,Assumptions!$C$95:$M$95,Assumptions!$C$99:$M$99))))</f>
        <v>-8084.894597</v>
      </c>
      <c r="CL33" s="50">
        <f t="array" ref="CL33">-(IF(CL$2=1,Assumptions!$H35/12,-(SUMIF($D$2:$EE$2,CL$2-1,$D33:$EE33)/12)*(1+XLOOKUP(CL$2,Assumptions!$C$95:$M$95,Assumptions!$C$99:$M$99))))</f>
        <v>-8084.894597</v>
      </c>
      <c r="CM33" s="50">
        <f t="array" ref="CM33">-(IF(CM$2=1,Assumptions!$H35/12,-(SUMIF($D$2:$EE$2,CM$2-1,$D33:$EE33)/12)*(1+XLOOKUP(CM$2,Assumptions!$C$95:$M$95,Assumptions!$C$99:$M$99))))</f>
        <v>-8084.894597</v>
      </c>
      <c r="CN33" s="50">
        <f t="array" ref="CN33">-(IF(CN$2=1,Assumptions!$H35/12,-(SUMIF($D$2:$EE$2,CN$2-1,$D33:$EE33)/12)*(1+XLOOKUP(CN$2,Assumptions!$C$95:$M$95,Assumptions!$C$99:$M$99))))</f>
        <v>-8084.894597</v>
      </c>
      <c r="CO33" s="50">
        <f t="array" ref="CO33">-(IF(CO$2=1,Assumptions!$H35/12,-(SUMIF($D$2:$EE$2,CO$2-1,$D33:$EE33)/12)*(1+XLOOKUP(CO$2,Assumptions!$C$95:$M$95,Assumptions!$C$99:$M$99))))</f>
        <v>-8084.894597</v>
      </c>
      <c r="CP33" s="50">
        <f t="array" ref="CP33">-(IF(CP$2=1,Assumptions!$H35/12,-(SUMIF($D$2:$EE$2,CP$2-1,$D33:$EE33)/12)*(1+XLOOKUP(CP$2,Assumptions!$C$95:$M$95,Assumptions!$C$99:$M$99))))</f>
        <v>-8084.894597</v>
      </c>
      <c r="CQ33" s="50">
        <f t="array" ref="CQ33">-(IF(CQ$2=1,Assumptions!$H35/12,-(SUMIF($D$2:$EE$2,CQ$2-1,$D33:$EE33)/12)*(1+XLOOKUP(CQ$2,Assumptions!$C$95:$M$95,Assumptions!$C$99:$M$99))))</f>
        <v>-8084.894597</v>
      </c>
      <c r="CR33" s="50">
        <f t="array" ref="CR33">-(IF(CR$2=1,Assumptions!$H35/12,-(SUMIF($D$2:$EE$2,CR$2-1,$D33:$EE33)/12)*(1+XLOOKUP(CR$2,Assumptions!$C$95:$M$95,Assumptions!$C$99:$M$99))))</f>
        <v>-8084.894597</v>
      </c>
      <c r="CS33" s="50">
        <f t="array" ref="CS33">-(IF(CS$2=1,Assumptions!$H35/12,-(SUMIF($D$2:$EE$2,CS$2-1,$D33:$EE33)/12)*(1+XLOOKUP(CS$2,Assumptions!$C$95:$M$95,Assumptions!$C$99:$M$99))))</f>
        <v>-8084.894597</v>
      </c>
      <c r="CT33" s="50">
        <f t="array" ref="CT33">-(IF(CT$2=1,Assumptions!$H35/12,-(SUMIF($D$2:$EE$2,CT$2-1,$D33:$EE33)/12)*(1+XLOOKUP(CT$2,Assumptions!$C$95:$M$95,Assumptions!$C$99:$M$99))))</f>
        <v>-8084.894597</v>
      </c>
      <c r="CU33" s="50">
        <f t="array" ref="CU33">-(IF(CU$2=1,Assumptions!$H35/12,-(SUMIF($D$2:$EE$2,CU$2-1,$D33:$EE33)/12)*(1+XLOOKUP(CU$2,Assumptions!$C$95:$M$95,Assumptions!$C$99:$M$99))))</f>
        <v>-8084.894597</v>
      </c>
      <c r="CV33" s="50">
        <f t="array" ref="CV33">-(IF(CV$2=1,Assumptions!$H35/12,-(SUMIF($D$2:$EE$2,CV$2-1,$D33:$EE33)/12)*(1+XLOOKUP(CV$2,Assumptions!$C$95:$M$95,Assumptions!$C$99:$M$99))))</f>
        <v>-8327.441435</v>
      </c>
      <c r="CW33" s="50">
        <f t="array" ref="CW33">-(IF(CW$2=1,Assumptions!$H35/12,-(SUMIF($D$2:$EE$2,CW$2-1,$D33:$EE33)/12)*(1+XLOOKUP(CW$2,Assumptions!$C$95:$M$95,Assumptions!$C$99:$M$99))))</f>
        <v>-8327.441435</v>
      </c>
      <c r="CX33" s="50">
        <f t="array" ref="CX33">-(IF(CX$2=1,Assumptions!$H35/12,-(SUMIF($D$2:$EE$2,CX$2-1,$D33:$EE33)/12)*(1+XLOOKUP(CX$2,Assumptions!$C$95:$M$95,Assumptions!$C$99:$M$99))))</f>
        <v>-8327.441435</v>
      </c>
      <c r="CY33" s="50">
        <f t="array" ref="CY33">-(IF(CY$2=1,Assumptions!$H35/12,-(SUMIF($D$2:$EE$2,CY$2-1,$D33:$EE33)/12)*(1+XLOOKUP(CY$2,Assumptions!$C$95:$M$95,Assumptions!$C$99:$M$99))))</f>
        <v>-8327.441435</v>
      </c>
      <c r="CZ33" s="50">
        <f t="array" ref="CZ33">-(IF(CZ$2=1,Assumptions!$H35/12,-(SUMIF($D$2:$EE$2,CZ$2-1,$D33:$EE33)/12)*(1+XLOOKUP(CZ$2,Assumptions!$C$95:$M$95,Assumptions!$C$99:$M$99))))</f>
        <v>-8327.441435</v>
      </c>
      <c r="DA33" s="50">
        <f t="array" ref="DA33">-(IF(DA$2=1,Assumptions!$H35/12,-(SUMIF($D$2:$EE$2,DA$2-1,$D33:$EE33)/12)*(1+XLOOKUP(DA$2,Assumptions!$C$95:$M$95,Assumptions!$C$99:$M$99))))</f>
        <v>-8327.441435</v>
      </c>
      <c r="DB33" s="50">
        <f t="array" ref="DB33">-(IF(DB$2=1,Assumptions!$H35/12,-(SUMIF($D$2:$EE$2,DB$2-1,$D33:$EE33)/12)*(1+XLOOKUP(DB$2,Assumptions!$C$95:$M$95,Assumptions!$C$99:$M$99))))</f>
        <v>-8327.441435</v>
      </c>
      <c r="DC33" s="50">
        <f t="array" ref="DC33">-(IF(DC$2=1,Assumptions!$H35/12,-(SUMIF($D$2:$EE$2,DC$2-1,$D33:$EE33)/12)*(1+XLOOKUP(DC$2,Assumptions!$C$95:$M$95,Assumptions!$C$99:$M$99))))</f>
        <v>-8327.441435</v>
      </c>
      <c r="DD33" s="50">
        <f t="array" ref="DD33">-(IF(DD$2=1,Assumptions!$H35/12,-(SUMIF($D$2:$EE$2,DD$2-1,$D33:$EE33)/12)*(1+XLOOKUP(DD$2,Assumptions!$C$95:$M$95,Assumptions!$C$99:$M$99))))</f>
        <v>-8327.441435</v>
      </c>
      <c r="DE33" s="50">
        <f t="array" ref="DE33">-(IF(DE$2=1,Assumptions!$H35/12,-(SUMIF($D$2:$EE$2,DE$2-1,$D33:$EE33)/12)*(1+XLOOKUP(DE$2,Assumptions!$C$95:$M$95,Assumptions!$C$99:$M$99))))</f>
        <v>-8327.441435</v>
      </c>
      <c r="DF33" s="50">
        <f t="array" ref="DF33">-(IF(DF$2=1,Assumptions!$H35/12,-(SUMIF($D$2:$EE$2,DF$2-1,$D33:$EE33)/12)*(1+XLOOKUP(DF$2,Assumptions!$C$95:$M$95,Assumptions!$C$99:$M$99))))</f>
        <v>-8327.441435</v>
      </c>
      <c r="DG33" s="50">
        <f t="array" ref="DG33">-(IF(DG$2=1,Assumptions!$H35/12,-(SUMIF($D$2:$EE$2,DG$2-1,$D33:$EE33)/12)*(1+XLOOKUP(DG$2,Assumptions!$C$95:$M$95,Assumptions!$C$99:$M$99))))</f>
        <v>-8327.441435</v>
      </c>
      <c r="DH33" s="50">
        <f t="array" ref="DH33">-(IF(DH$2=1,Assumptions!$H35/12,-(SUMIF($D$2:$EE$2,DH$2-1,$D33:$EE33)/12)*(1+XLOOKUP(DH$2,Assumptions!$C$95:$M$95,Assumptions!$C$99:$M$99))))</f>
        <v>-8577.264678</v>
      </c>
      <c r="DI33" s="50">
        <f t="array" ref="DI33">-(IF(DI$2=1,Assumptions!$H35/12,-(SUMIF($D$2:$EE$2,DI$2-1,$D33:$EE33)/12)*(1+XLOOKUP(DI$2,Assumptions!$C$95:$M$95,Assumptions!$C$99:$M$99))))</f>
        <v>-8577.264678</v>
      </c>
      <c r="DJ33" s="50">
        <f t="array" ref="DJ33">-(IF(DJ$2=1,Assumptions!$H35/12,-(SUMIF($D$2:$EE$2,DJ$2-1,$D33:$EE33)/12)*(1+XLOOKUP(DJ$2,Assumptions!$C$95:$M$95,Assumptions!$C$99:$M$99))))</f>
        <v>-8577.264678</v>
      </c>
      <c r="DK33" s="50">
        <f t="array" ref="DK33">-(IF(DK$2=1,Assumptions!$H35/12,-(SUMIF($D$2:$EE$2,DK$2-1,$D33:$EE33)/12)*(1+XLOOKUP(DK$2,Assumptions!$C$95:$M$95,Assumptions!$C$99:$M$99))))</f>
        <v>-8577.264678</v>
      </c>
      <c r="DL33" s="50">
        <f t="array" ref="DL33">-(IF(DL$2=1,Assumptions!$H35/12,-(SUMIF($D$2:$EE$2,DL$2-1,$D33:$EE33)/12)*(1+XLOOKUP(DL$2,Assumptions!$C$95:$M$95,Assumptions!$C$99:$M$99))))</f>
        <v>-8577.264678</v>
      </c>
      <c r="DM33" s="50">
        <f t="array" ref="DM33">-(IF(DM$2=1,Assumptions!$H35/12,-(SUMIF($D$2:$EE$2,DM$2-1,$D33:$EE33)/12)*(1+XLOOKUP(DM$2,Assumptions!$C$95:$M$95,Assumptions!$C$99:$M$99))))</f>
        <v>-8577.264678</v>
      </c>
      <c r="DN33" s="50">
        <f t="array" ref="DN33">-(IF(DN$2=1,Assumptions!$H35/12,-(SUMIF($D$2:$EE$2,DN$2-1,$D33:$EE33)/12)*(1+XLOOKUP(DN$2,Assumptions!$C$95:$M$95,Assumptions!$C$99:$M$99))))</f>
        <v>-8577.264678</v>
      </c>
      <c r="DO33" s="50">
        <f t="array" ref="DO33">-(IF(DO$2=1,Assumptions!$H35/12,-(SUMIF($D$2:$EE$2,DO$2-1,$D33:$EE33)/12)*(1+XLOOKUP(DO$2,Assumptions!$C$95:$M$95,Assumptions!$C$99:$M$99))))</f>
        <v>-8577.264678</v>
      </c>
      <c r="DP33" s="50">
        <f t="array" ref="DP33">-(IF(DP$2=1,Assumptions!$H35/12,-(SUMIF($D$2:$EE$2,DP$2-1,$D33:$EE33)/12)*(1+XLOOKUP(DP$2,Assumptions!$C$95:$M$95,Assumptions!$C$99:$M$99))))</f>
        <v>-8577.264678</v>
      </c>
      <c r="DQ33" s="50">
        <f t="array" ref="DQ33">-(IF(DQ$2=1,Assumptions!$H35/12,-(SUMIF($D$2:$EE$2,DQ$2-1,$D33:$EE33)/12)*(1+XLOOKUP(DQ$2,Assumptions!$C$95:$M$95,Assumptions!$C$99:$M$99))))</f>
        <v>-8577.264678</v>
      </c>
      <c r="DR33" s="50">
        <f t="array" ref="DR33">-(IF(DR$2=1,Assumptions!$H35/12,-(SUMIF($D$2:$EE$2,DR$2-1,$D33:$EE33)/12)*(1+XLOOKUP(DR$2,Assumptions!$C$95:$M$95,Assumptions!$C$99:$M$99))))</f>
        <v>-8577.264678</v>
      </c>
      <c r="DS33" s="50">
        <f t="array" ref="DS33">-(IF(DS$2=1,Assumptions!$H35/12,-(SUMIF($D$2:$EE$2,DS$2-1,$D33:$EE33)/12)*(1+XLOOKUP(DS$2,Assumptions!$C$95:$M$95,Assumptions!$C$99:$M$99))))</f>
        <v>-8577.264678</v>
      </c>
      <c r="DT33" s="50">
        <f t="array" ref="DT33">-(IF(DT$2=1,Assumptions!$H35/12,-(SUMIF($D$2:$EE$2,DT$2-1,$D33:$EE33)/12)*(1+XLOOKUP(DT$2,Assumptions!$C$95:$M$95,Assumptions!$C$99:$M$99))))</f>
        <v>-8834.582618</v>
      </c>
      <c r="DU33" s="50">
        <f t="array" ref="DU33">-(IF(DU$2=1,Assumptions!$H35/12,-(SUMIF($D$2:$EE$2,DU$2-1,$D33:$EE33)/12)*(1+XLOOKUP(DU$2,Assumptions!$C$95:$M$95,Assumptions!$C$99:$M$99))))</f>
        <v>-8834.582618</v>
      </c>
      <c r="DV33" s="50">
        <f t="array" ref="DV33">-(IF(DV$2=1,Assumptions!$H35/12,-(SUMIF($D$2:$EE$2,DV$2-1,$D33:$EE33)/12)*(1+XLOOKUP(DV$2,Assumptions!$C$95:$M$95,Assumptions!$C$99:$M$99))))</f>
        <v>-8834.582618</v>
      </c>
      <c r="DW33" s="50">
        <f t="array" ref="DW33">-(IF(DW$2=1,Assumptions!$H35/12,-(SUMIF($D$2:$EE$2,DW$2-1,$D33:$EE33)/12)*(1+XLOOKUP(DW$2,Assumptions!$C$95:$M$95,Assumptions!$C$99:$M$99))))</f>
        <v>-8834.582618</v>
      </c>
      <c r="DX33" s="50">
        <f t="array" ref="DX33">-(IF(DX$2=1,Assumptions!$H35/12,-(SUMIF($D$2:$EE$2,DX$2-1,$D33:$EE33)/12)*(1+XLOOKUP(DX$2,Assumptions!$C$95:$M$95,Assumptions!$C$99:$M$99))))</f>
        <v>-8834.582618</v>
      </c>
      <c r="DY33" s="50">
        <f t="array" ref="DY33">-(IF(DY$2=1,Assumptions!$H35/12,-(SUMIF($D$2:$EE$2,DY$2-1,$D33:$EE33)/12)*(1+XLOOKUP(DY$2,Assumptions!$C$95:$M$95,Assumptions!$C$99:$M$99))))</f>
        <v>-8834.582618</v>
      </c>
      <c r="DZ33" s="50">
        <f t="array" ref="DZ33">-(IF(DZ$2=1,Assumptions!$H35/12,-(SUMIF($D$2:$EE$2,DZ$2-1,$D33:$EE33)/12)*(1+XLOOKUP(DZ$2,Assumptions!$C$95:$M$95,Assumptions!$C$99:$M$99))))</f>
        <v>-8834.582618</v>
      </c>
      <c r="EA33" s="50">
        <f t="array" ref="EA33">-(IF(EA$2=1,Assumptions!$H35/12,-(SUMIF($D$2:$EE$2,EA$2-1,$D33:$EE33)/12)*(1+XLOOKUP(EA$2,Assumptions!$C$95:$M$95,Assumptions!$C$99:$M$99))))</f>
        <v>-8834.582618</v>
      </c>
      <c r="EB33" s="50">
        <f t="array" ref="EB33">-(IF(EB$2=1,Assumptions!$H35/12,-(SUMIF($D$2:$EE$2,EB$2-1,$D33:$EE33)/12)*(1+XLOOKUP(EB$2,Assumptions!$C$95:$M$95,Assumptions!$C$99:$M$99))))</f>
        <v>-8834.582618</v>
      </c>
      <c r="EC33" s="50">
        <f t="array" ref="EC33">-(IF(EC$2=1,Assumptions!$H35/12,-(SUMIF($D$2:$EE$2,EC$2-1,$D33:$EE33)/12)*(1+XLOOKUP(EC$2,Assumptions!$C$95:$M$95,Assumptions!$C$99:$M$99))))</f>
        <v>-8834.582618</v>
      </c>
      <c r="ED33" s="50">
        <f t="array" ref="ED33">-(IF(ED$2=1,Assumptions!$H35/12,-(SUMIF($D$2:$EE$2,ED$2-1,$D33:$EE33)/12)*(1+XLOOKUP(ED$2,Assumptions!$C$95:$M$95,Assumptions!$C$99:$M$99))))</f>
        <v>-8834.582618</v>
      </c>
      <c r="EE33" s="50">
        <f t="array" ref="EE33">-(IF(EE$2=1,Assumptions!$H35/12,-(SUMIF($D$2:$EE$2,EE$2-1,$D33:$EE33)/12)*(1+XLOOKUP(EE$2,Assumptions!$C$95:$M$95,Assumptions!$C$99:$M$99))))</f>
        <v>-8834.582618</v>
      </c>
    </row>
    <row r="34" ht="15.75" customHeight="1">
      <c r="A34" s="1"/>
      <c r="B34" s="1"/>
      <c r="C34" s="1" t="str">
        <f>Assumptions!B36</f>
        <v>Insurance</v>
      </c>
      <c r="D34" s="50">
        <f t="array" ref="D34">-(IF(D$2=1,Assumptions!$H36/12,-(SUMIF($D$2:$EE$2,D$2-1,$D34:$EE34)/12)*(1+XLOOKUP(D$2,Assumptions!$C$95:$M$95,Assumptions!$C$99:$M$99))))</f>
        <v>-1089.666183</v>
      </c>
      <c r="E34" s="50">
        <f t="array" ref="E34">-(IF(E$2=1,Assumptions!$H36/12,-(SUMIF($D$2:$EE$2,E$2-1,$D34:$EE34)/12)*(1+XLOOKUP(E$2,Assumptions!$C$95:$M$95,Assumptions!$C$99:$M$99))))</f>
        <v>-1089.666183</v>
      </c>
      <c r="F34" s="50">
        <f t="array" ref="F34">-(IF(F$2=1,Assumptions!$H36/12,-(SUMIF($D$2:$EE$2,F$2-1,$D34:$EE34)/12)*(1+XLOOKUP(F$2,Assumptions!$C$95:$M$95,Assumptions!$C$99:$M$99))))</f>
        <v>-1089.666183</v>
      </c>
      <c r="G34" s="50">
        <f t="array" ref="G34">-(IF(G$2=1,Assumptions!$H36/12,-(SUMIF($D$2:$EE$2,G$2-1,$D34:$EE34)/12)*(1+XLOOKUP(G$2,Assumptions!$C$95:$M$95,Assumptions!$C$99:$M$99))))</f>
        <v>-1089.666183</v>
      </c>
      <c r="H34" s="50">
        <f t="array" ref="H34">-(IF(H$2=1,Assumptions!$H36/12,-(SUMIF($D$2:$EE$2,H$2-1,$D34:$EE34)/12)*(1+XLOOKUP(H$2,Assumptions!$C$95:$M$95,Assumptions!$C$99:$M$99))))</f>
        <v>-1089.666183</v>
      </c>
      <c r="I34" s="50">
        <f t="array" ref="I34">-(IF(I$2=1,Assumptions!$H36/12,-(SUMIF($D$2:$EE$2,I$2-1,$D34:$EE34)/12)*(1+XLOOKUP(I$2,Assumptions!$C$95:$M$95,Assumptions!$C$99:$M$99))))</f>
        <v>-1089.666183</v>
      </c>
      <c r="J34" s="50">
        <f t="array" ref="J34">-(IF(J$2=1,Assumptions!$H36/12,-(SUMIF($D$2:$EE$2,J$2-1,$D34:$EE34)/12)*(1+XLOOKUP(J$2,Assumptions!$C$95:$M$95,Assumptions!$C$99:$M$99))))</f>
        <v>-1089.666183</v>
      </c>
      <c r="K34" s="50">
        <f t="array" ref="K34">-(IF(K$2=1,Assumptions!$H36/12,-(SUMIF($D$2:$EE$2,K$2-1,$D34:$EE34)/12)*(1+XLOOKUP(K$2,Assumptions!$C$95:$M$95,Assumptions!$C$99:$M$99))))</f>
        <v>-1089.666183</v>
      </c>
      <c r="L34" s="50">
        <f t="array" ref="L34">-(IF(L$2=1,Assumptions!$H36/12,-(SUMIF($D$2:$EE$2,L$2-1,$D34:$EE34)/12)*(1+XLOOKUP(L$2,Assumptions!$C$95:$M$95,Assumptions!$C$99:$M$99))))</f>
        <v>-1089.666183</v>
      </c>
      <c r="M34" s="50">
        <f t="array" ref="M34">-(IF(M$2=1,Assumptions!$H36/12,-(SUMIF($D$2:$EE$2,M$2-1,$D34:$EE34)/12)*(1+XLOOKUP(M$2,Assumptions!$C$95:$M$95,Assumptions!$C$99:$M$99))))</f>
        <v>-1089.666183</v>
      </c>
      <c r="N34" s="50">
        <f t="array" ref="N34">-(IF(N$2=1,Assumptions!$H36/12,-(SUMIF($D$2:$EE$2,N$2-1,$D34:$EE34)/12)*(1+XLOOKUP(N$2,Assumptions!$C$95:$M$95,Assumptions!$C$99:$M$99))))</f>
        <v>-1089.666183</v>
      </c>
      <c r="O34" s="50">
        <f t="array" ref="O34">-(IF(O$2=1,Assumptions!$H36/12,-(SUMIF($D$2:$EE$2,O$2-1,$D34:$EE34)/12)*(1+XLOOKUP(O$2,Assumptions!$C$95:$M$95,Assumptions!$C$99:$M$99))))</f>
        <v>-1089.666183</v>
      </c>
      <c r="P34" s="50">
        <f t="array" ref="P34">-(IF(P$2=1,Assumptions!$H36/12,-(SUMIF($D$2:$EE$2,P$2-1,$D34:$EE34)/12)*(1+XLOOKUP(P$2,Assumptions!$C$95:$M$95,Assumptions!$C$99:$M$99))))</f>
        <v>-1122.356169</v>
      </c>
      <c r="Q34" s="50">
        <f t="array" ref="Q34">-(IF(Q$2=1,Assumptions!$H36/12,-(SUMIF($D$2:$EE$2,Q$2-1,$D34:$EE34)/12)*(1+XLOOKUP(Q$2,Assumptions!$C$95:$M$95,Assumptions!$C$99:$M$99))))</f>
        <v>-1122.356169</v>
      </c>
      <c r="R34" s="50">
        <f t="array" ref="R34">-(IF(R$2=1,Assumptions!$H36/12,-(SUMIF($D$2:$EE$2,R$2-1,$D34:$EE34)/12)*(1+XLOOKUP(R$2,Assumptions!$C$95:$M$95,Assumptions!$C$99:$M$99))))</f>
        <v>-1122.356169</v>
      </c>
      <c r="S34" s="50">
        <f t="array" ref="S34">-(IF(S$2=1,Assumptions!$H36/12,-(SUMIF($D$2:$EE$2,S$2-1,$D34:$EE34)/12)*(1+XLOOKUP(S$2,Assumptions!$C$95:$M$95,Assumptions!$C$99:$M$99))))</f>
        <v>-1122.356169</v>
      </c>
      <c r="T34" s="50">
        <f t="array" ref="T34">-(IF(T$2=1,Assumptions!$H36/12,-(SUMIF($D$2:$EE$2,T$2-1,$D34:$EE34)/12)*(1+XLOOKUP(T$2,Assumptions!$C$95:$M$95,Assumptions!$C$99:$M$99))))</f>
        <v>-1122.356169</v>
      </c>
      <c r="U34" s="50">
        <f t="array" ref="U34">-(IF(U$2=1,Assumptions!$H36/12,-(SUMIF($D$2:$EE$2,U$2-1,$D34:$EE34)/12)*(1+XLOOKUP(U$2,Assumptions!$C$95:$M$95,Assumptions!$C$99:$M$99))))</f>
        <v>-1122.356169</v>
      </c>
      <c r="V34" s="50">
        <f t="array" ref="V34">-(IF(V$2=1,Assumptions!$H36/12,-(SUMIF($D$2:$EE$2,V$2-1,$D34:$EE34)/12)*(1+XLOOKUP(V$2,Assumptions!$C$95:$M$95,Assumptions!$C$99:$M$99))))</f>
        <v>-1122.356169</v>
      </c>
      <c r="W34" s="50">
        <f t="array" ref="W34">-(IF(W$2=1,Assumptions!$H36/12,-(SUMIF($D$2:$EE$2,W$2-1,$D34:$EE34)/12)*(1+XLOOKUP(W$2,Assumptions!$C$95:$M$95,Assumptions!$C$99:$M$99))))</f>
        <v>-1122.356169</v>
      </c>
      <c r="X34" s="50">
        <f t="array" ref="X34">-(IF(X$2=1,Assumptions!$H36/12,-(SUMIF($D$2:$EE$2,X$2-1,$D34:$EE34)/12)*(1+XLOOKUP(X$2,Assumptions!$C$95:$M$95,Assumptions!$C$99:$M$99))))</f>
        <v>-1122.356169</v>
      </c>
      <c r="Y34" s="50">
        <f t="array" ref="Y34">-(IF(Y$2=1,Assumptions!$H36/12,-(SUMIF($D$2:$EE$2,Y$2-1,$D34:$EE34)/12)*(1+XLOOKUP(Y$2,Assumptions!$C$95:$M$95,Assumptions!$C$99:$M$99))))</f>
        <v>-1122.356169</v>
      </c>
      <c r="Z34" s="50">
        <f t="array" ref="Z34">-(IF(Z$2=1,Assumptions!$H36/12,-(SUMIF($D$2:$EE$2,Z$2-1,$D34:$EE34)/12)*(1+XLOOKUP(Z$2,Assumptions!$C$95:$M$95,Assumptions!$C$99:$M$99))))</f>
        <v>-1122.356169</v>
      </c>
      <c r="AA34" s="50">
        <f t="array" ref="AA34">-(IF(AA$2=1,Assumptions!$H36/12,-(SUMIF($D$2:$EE$2,AA$2-1,$D34:$EE34)/12)*(1+XLOOKUP(AA$2,Assumptions!$C$95:$M$95,Assumptions!$C$99:$M$99))))</f>
        <v>-1122.356169</v>
      </c>
      <c r="AB34" s="50">
        <f t="array" ref="AB34">-(IF(AB$2=1,Assumptions!$H36/12,-(SUMIF($D$2:$EE$2,AB$2-1,$D34:$EE34)/12)*(1+XLOOKUP(AB$2,Assumptions!$C$95:$M$95,Assumptions!$C$99:$M$99))))</f>
        <v>-1156.026854</v>
      </c>
      <c r="AC34" s="50">
        <f t="array" ref="AC34">-(IF(AC$2=1,Assumptions!$H36/12,-(SUMIF($D$2:$EE$2,AC$2-1,$D34:$EE34)/12)*(1+XLOOKUP(AC$2,Assumptions!$C$95:$M$95,Assumptions!$C$99:$M$99))))</f>
        <v>-1156.026854</v>
      </c>
      <c r="AD34" s="50">
        <f t="array" ref="AD34">-(IF(AD$2=1,Assumptions!$H36/12,-(SUMIF($D$2:$EE$2,AD$2-1,$D34:$EE34)/12)*(1+XLOOKUP(AD$2,Assumptions!$C$95:$M$95,Assumptions!$C$99:$M$99))))</f>
        <v>-1156.026854</v>
      </c>
      <c r="AE34" s="50">
        <f t="array" ref="AE34">-(IF(AE$2=1,Assumptions!$H36/12,-(SUMIF($D$2:$EE$2,AE$2-1,$D34:$EE34)/12)*(1+XLOOKUP(AE$2,Assumptions!$C$95:$M$95,Assumptions!$C$99:$M$99))))</f>
        <v>-1156.026854</v>
      </c>
      <c r="AF34" s="50">
        <f t="array" ref="AF34">-(IF(AF$2=1,Assumptions!$H36/12,-(SUMIF($D$2:$EE$2,AF$2-1,$D34:$EE34)/12)*(1+XLOOKUP(AF$2,Assumptions!$C$95:$M$95,Assumptions!$C$99:$M$99))))</f>
        <v>-1156.026854</v>
      </c>
      <c r="AG34" s="50">
        <f t="array" ref="AG34">-(IF(AG$2=1,Assumptions!$H36/12,-(SUMIF($D$2:$EE$2,AG$2-1,$D34:$EE34)/12)*(1+XLOOKUP(AG$2,Assumptions!$C$95:$M$95,Assumptions!$C$99:$M$99))))</f>
        <v>-1156.026854</v>
      </c>
      <c r="AH34" s="50">
        <f t="array" ref="AH34">-(IF(AH$2=1,Assumptions!$H36/12,-(SUMIF($D$2:$EE$2,AH$2-1,$D34:$EE34)/12)*(1+XLOOKUP(AH$2,Assumptions!$C$95:$M$95,Assumptions!$C$99:$M$99))))</f>
        <v>-1156.026854</v>
      </c>
      <c r="AI34" s="50">
        <f t="array" ref="AI34">-(IF(AI$2=1,Assumptions!$H36/12,-(SUMIF($D$2:$EE$2,AI$2-1,$D34:$EE34)/12)*(1+XLOOKUP(AI$2,Assumptions!$C$95:$M$95,Assumptions!$C$99:$M$99))))</f>
        <v>-1156.026854</v>
      </c>
      <c r="AJ34" s="50">
        <f t="array" ref="AJ34">-(IF(AJ$2=1,Assumptions!$H36/12,-(SUMIF($D$2:$EE$2,AJ$2-1,$D34:$EE34)/12)*(1+XLOOKUP(AJ$2,Assumptions!$C$95:$M$95,Assumptions!$C$99:$M$99))))</f>
        <v>-1156.026854</v>
      </c>
      <c r="AK34" s="50">
        <f t="array" ref="AK34">-(IF(AK$2=1,Assumptions!$H36/12,-(SUMIF($D$2:$EE$2,AK$2-1,$D34:$EE34)/12)*(1+XLOOKUP(AK$2,Assumptions!$C$95:$M$95,Assumptions!$C$99:$M$99))))</f>
        <v>-1156.026854</v>
      </c>
      <c r="AL34" s="50">
        <f t="array" ref="AL34">-(IF(AL$2=1,Assumptions!$H36/12,-(SUMIF($D$2:$EE$2,AL$2-1,$D34:$EE34)/12)*(1+XLOOKUP(AL$2,Assumptions!$C$95:$M$95,Assumptions!$C$99:$M$99))))</f>
        <v>-1156.026854</v>
      </c>
      <c r="AM34" s="50">
        <f t="array" ref="AM34">-(IF(AM$2=1,Assumptions!$H36/12,-(SUMIF($D$2:$EE$2,AM$2-1,$D34:$EE34)/12)*(1+XLOOKUP(AM$2,Assumptions!$C$95:$M$95,Assumptions!$C$99:$M$99))))</f>
        <v>-1156.026854</v>
      </c>
      <c r="AN34" s="50">
        <f t="array" ref="AN34">-(IF(AN$2=1,Assumptions!$H36/12,-(SUMIF($D$2:$EE$2,AN$2-1,$D34:$EE34)/12)*(1+XLOOKUP(AN$2,Assumptions!$C$95:$M$95,Assumptions!$C$99:$M$99))))</f>
        <v>-1190.70766</v>
      </c>
      <c r="AO34" s="50">
        <f t="array" ref="AO34">-(IF(AO$2=1,Assumptions!$H36/12,-(SUMIF($D$2:$EE$2,AO$2-1,$D34:$EE34)/12)*(1+XLOOKUP(AO$2,Assumptions!$C$95:$M$95,Assumptions!$C$99:$M$99))))</f>
        <v>-1190.70766</v>
      </c>
      <c r="AP34" s="50">
        <f t="array" ref="AP34">-(IF(AP$2=1,Assumptions!$H36/12,-(SUMIF($D$2:$EE$2,AP$2-1,$D34:$EE34)/12)*(1+XLOOKUP(AP$2,Assumptions!$C$95:$M$95,Assumptions!$C$99:$M$99))))</f>
        <v>-1190.70766</v>
      </c>
      <c r="AQ34" s="50">
        <f t="array" ref="AQ34">-(IF(AQ$2=1,Assumptions!$H36/12,-(SUMIF($D$2:$EE$2,AQ$2-1,$D34:$EE34)/12)*(1+XLOOKUP(AQ$2,Assumptions!$C$95:$M$95,Assumptions!$C$99:$M$99))))</f>
        <v>-1190.70766</v>
      </c>
      <c r="AR34" s="50">
        <f t="array" ref="AR34">-(IF(AR$2=1,Assumptions!$H36/12,-(SUMIF($D$2:$EE$2,AR$2-1,$D34:$EE34)/12)*(1+XLOOKUP(AR$2,Assumptions!$C$95:$M$95,Assumptions!$C$99:$M$99))))</f>
        <v>-1190.70766</v>
      </c>
      <c r="AS34" s="50">
        <f t="array" ref="AS34">-(IF(AS$2=1,Assumptions!$H36/12,-(SUMIF($D$2:$EE$2,AS$2-1,$D34:$EE34)/12)*(1+XLOOKUP(AS$2,Assumptions!$C$95:$M$95,Assumptions!$C$99:$M$99))))</f>
        <v>-1190.70766</v>
      </c>
      <c r="AT34" s="50">
        <f t="array" ref="AT34">-(IF(AT$2=1,Assumptions!$H36/12,-(SUMIF($D$2:$EE$2,AT$2-1,$D34:$EE34)/12)*(1+XLOOKUP(AT$2,Assumptions!$C$95:$M$95,Assumptions!$C$99:$M$99))))</f>
        <v>-1190.70766</v>
      </c>
      <c r="AU34" s="50">
        <f t="array" ref="AU34">-(IF(AU$2=1,Assumptions!$H36/12,-(SUMIF($D$2:$EE$2,AU$2-1,$D34:$EE34)/12)*(1+XLOOKUP(AU$2,Assumptions!$C$95:$M$95,Assumptions!$C$99:$M$99))))</f>
        <v>-1190.70766</v>
      </c>
      <c r="AV34" s="50">
        <f t="array" ref="AV34">-(IF(AV$2=1,Assumptions!$H36/12,-(SUMIF($D$2:$EE$2,AV$2-1,$D34:$EE34)/12)*(1+XLOOKUP(AV$2,Assumptions!$C$95:$M$95,Assumptions!$C$99:$M$99))))</f>
        <v>-1190.70766</v>
      </c>
      <c r="AW34" s="50">
        <f t="array" ref="AW34">-(IF(AW$2=1,Assumptions!$H36/12,-(SUMIF($D$2:$EE$2,AW$2-1,$D34:$EE34)/12)*(1+XLOOKUP(AW$2,Assumptions!$C$95:$M$95,Assumptions!$C$99:$M$99))))</f>
        <v>-1190.70766</v>
      </c>
      <c r="AX34" s="50">
        <f t="array" ref="AX34">-(IF(AX$2=1,Assumptions!$H36/12,-(SUMIF($D$2:$EE$2,AX$2-1,$D34:$EE34)/12)*(1+XLOOKUP(AX$2,Assumptions!$C$95:$M$95,Assumptions!$C$99:$M$99))))</f>
        <v>-1190.70766</v>
      </c>
      <c r="AY34" s="50">
        <f t="array" ref="AY34">-(IF(AY$2=1,Assumptions!$H36/12,-(SUMIF($D$2:$EE$2,AY$2-1,$D34:$EE34)/12)*(1+XLOOKUP(AY$2,Assumptions!$C$95:$M$95,Assumptions!$C$99:$M$99))))</f>
        <v>-1190.70766</v>
      </c>
      <c r="AZ34" s="50">
        <f t="array" ref="AZ34">-(IF(AZ$2=1,Assumptions!$H36/12,-(SUMIF($D$2:$EE$2,AZ$2-1,$D34:$EE34)/12)*(1+XLOOKUP(AZ$2,Assumptions!$C$95:$M$95,Assumptions!$C$99:$M$99))))</f>
        <v>-1226.428889</v>
      </c>
      <c r="BA34" s="50">
        <f t="array" ref="BA34">-(IF(BA$2=1,Assumptions!$H36/12,-(SUMIF($D$2:$EE$2,BA$2-1,$D34:$EE34)/12)*(1+XLOOKUP(BA$2,Assumptions!$C$95:$M$95,Assumptions!$C$99:$M$99))))</f>
        <v>-1226.428889</v>
      </c>
      <c r="BB34" s="50">
        <f t="array" ref="BB34">-(IF(BB$2=1,Assumptions!$H36/12,-(SUMIF($D$2:$EE$2,BB$2-1,$D34:$EE34)/12)*(1+XLOOKUP(BB$2,Assumptions!$C$95:$M$95,Assumptions!$C$99:$M$99))))</f>
        <v>-1226.428889</v>
      </c>
      <c r="BC34" s="50">
        <f t="array" ref="BC34">-(IF(BC$2=1,Assumptions!$H36/12,-(SUMIF($D$2:$EE$2,BC$2-1,$D34:$EE34)/12)*(1+XLOOKUP(BC$2,Assumptions!$C$95:$M$95,Assumptions!$C$99:$M$99))))</f>
        <v>-1226.428889</v>
      </c>
      <c r="BD34" s="50">
        <f t="array" ref="BD34">-(IF(BD$2=1,Assumptions!$H36/12,-(SUMIF($D$2:$EE$2,BD$2-1,$D34:$EE34)/12)*(1+XLOOKUP(BD$2,Assumptions!$C$95:$M$95,Assumptions!$C$99:$M$99))))</f>
        <v>-1226.428889</v>
      </c>
      <c r="BE34" s="50">
        <f t="array" ref="BE34">-(IF(BE$2=1,Assumptions!$H36/12,-(SUMIF($D$2:$EE$2,BE$2-1,$D34:$EE34)/12)*(1+XLOOKUP(BE$2,Assumptions!$C$95:$M$95,Assumptions!$C$99:$M$99))))</f>
        <v>-1226.428889</v>
      </c>
      <c r="BF34" s="50">
        <f t="array" ref="BF34">-(IF(BF$2=1,Assumptions!$H36/12,-(SUMIF($D$2:$EE$2,BF$2-1,$D34:$EE34)/12)*(1+XLOOKUP(BF$2,Assumptions!$C$95:$M$95,Assumptions!$C$99:$M$99))))</f>
        <v>-1226.428889</v>
      </c>
      <c r="BG34" s="50">
        <f t="array" ref="BG34">-(IF(BG$2=1,Assumptions!$H36/12,-(SUMIF($D$2:$EE$2,BG$2-1,$D34:$EE34)/12)*(1+XLOOKUP(BG$2,Assumptions!$C$95:$M$95,Assumptions!$C$99:$M$99))))</f>
        <v>-1226.428889</v>
      </c>
      <c r="BH34" s="50">
        <f t="array" ref="BH34">-(IF(BH$2=1,Assumptions!$H36/12,-(SUMIF($D$2:$EE$2,BH$2-1,$D34:$EE34)/12)*(1+XLOOKUP(BH$2,Assumptions!$C$95:$M$95,Assumptions!$C$99:$M$99))))</f>
        <v>-1226.428889</v>
      </c>
      <c r="BI34" s="50">
        <f t="array" ref="BI34">-(IF(BI$2=1,Assumptions!$H36/12,-(SUMIF($D$2:$EE$2,BI$2-1,$D34:$EE34)/12)*(1+XLOOKUP(BI$2,Assumptions!$C$95:$M$95,Assumptions!$C$99:$M$99))))</f>
        <v>-1226.428889</v>
      </c>
      <c r="BJ34" s="50">
        <f t="array" ref="BJ34">-(IF(BJ$2=1,Assumptions!$H36/12,-(SUMIF($D$2:$EE$2,BJ$2-1,$D34:$EE34)/12)*(1+XLOOKUP(BJ$2,Assumptions!$C$95:$M$95,Assumptions!$C$99:$M$99))))</f>
        <v>-1226.428889</v>
      </c>
      <c r="BK34" s="50">
        <f t="array" ref="BK34">-(IF(BK$2=1,Assumptions!$H36/12,-(SUMIF($D$2:$EE$2,BK$2-1,$D34:$EE34)/12)*(1+XLOOKUP(BK$2,Assumptions!$C$95:$M$95,Assumptions!$C$99:$M$99))))</f>
        <v>-1226.428889</v>
      </c>
      <c r="BL34" s="50">
        <f t="array" ref="BL34">-(IF(BL$2=1,Assumptions!$H36/12,-(SUMIF($D$2:$EE$2,BL$2-1,$D34:$EE34)/12)*(1+XLOOKUP(BL$2,Assumptions!$C$95:$M$95,Assumptions!$C$99:$M$99))))</f>
        <v>-1263.221756</v>
      </c>
      <c r="BM34" s="50">
        <f t="array" ref="BM34">-(IF(BM$2=1,Assumptions!$H36/12,-(SUMIF($D$2:$EE$2,BM$2-1,$D34:$EE34)/12)*(1+XLOOKUP(BM$2,Assumptions!$C$95:$M$95,Assumptions!$C$99:$M$99))))</f>
        <v>-1263.221756</v>
      </c>
      <c r="BN34" s="50">
        <f t="array" ref="BN34">-(IF(BN$2=1,Assumptions!$H36/12,-(SUMIF($D$2:$EE$2,BN$2-1,$D34:$EE34)/12)*(1+XLOOKUP(BN$2,Assumptions!$C$95:$M$95,Assumptions!$C$99:$M$99))))</f>
        <v>-1263.221756</v>
      </c>
      <c r="BO34" s="50">
        <f t="array" ref="BO34">-(IF(BO$2=1,Assumptions!$H36/12,-(SUMIF($D$2:$EE$2,BO$2-1,$D34:$EE34)/12)*(1+XLOOKUP(BO$2,Assumptions!$C$95:$M$95,Assumptions!$C$99:$M$99))))</f>
        <v>-1263.221756</v>
      </c>
      <c r="BP34" s="50">
        <f t="array" ref="BP34">-(IF(BP$2=1,Assumptions!$H36/12,-(SUMIF($D$2:$EE$2,BP$2-1,$D34:$EE34)/12)*(1+XLOOKUP(BP$2,Assumptions!$C$95:$M$95,Assumptions!$C$99:$M$99))))</f>
        <v>-1263.221756</v>
      </c>
      <c r="BQ34" s="50">
        <f t="array" ref="BQ34">-(IF(BQ$2=1,Assumptions!$H36/12,-(SUMIF($D$2:$EE$2,BQ$2-1,$D34:$EE34)/12)*(1+XLOOKUP(BQ$2,Assumptions!$C$95:$M$95,Assumptions!$C$99:$M$99))))</f>
        <v>-1263.221756</v>
      </c>
      <c r="BR34" s="50">
        <f t="array" ref="BR34">-(IF(BR$2=1,Assumptions!$H36/12,-(SUMIF($D$2:$EE$2,BR$2-1,$D34:$EE34)/12)*(1+XLOOKUP(BR$2,Assumptions!$C$95:$M$95,Assumptions!$C$99:$M$99))))</f>
        <v>-1263.221756</v>
      </c>
      <c r="BS34" s="50">
        <f t="array" ref="BS34">-(IF(BS$2=1,Assumptions!$H36/12,-(SUMIF($D$2:$EE$2,BS$2-1,$D34:$EE34)/12)*(1+XLOOKUP(BS$2,Assumptions!$C$95:$M$95,Assumptions!$C$99:$M$99))))</f>
        <v>-1263.221756</v>
      </c>
      <c r="BT34" s="50">
        <f t="array" ref="BT34">-(IF(BT$2=1,Assumptions!$H36/12,-(SUMIF($D$2:$EE$2,BT$2-1,$D34:$EE34)/12)*(1+XLOOKUP(BT$2,Assumptions!$C$95:$M$95,Assumptions!$C$99:$M$99))))</f>
        <v>-1263.221756</v>
      </c>
      <c r="BU34" s="50">
        <f t="array" ref="BU34">-(IF(BU$2=1,Assumptions!$H36/12,-(SUMIF($D$2:$EE$2,BU$2-1,$D34:$EE34)/12)*(1+XLOOKUP(BU$2,Assumptions!$C$95:$M$95,Assumptions!$C$99:$M$99))))</f>
        <v>-1263.221756</v>
      </c>
      <c r="BV34" s="50">
        <f t="array" ref="BV34">-(IF(BV$2=1,Assumptions!$H36/12,-(SUMIF($D$2:$EE$2,BV$2-1,$D34:$EE34)/12)*(1+XLOOKUP(BV$2,Assumptions!$C$95:$M$95,Assumptions!$C$99:$M$99))))</f>
        <v>-1263.221756</v>
      </c>
      <c r="BW34" s="50">
        <f t="array" ref="BW34">-(IF(BW$2=1,Assumptions!$H36/12,-(SUMIF($D$2:$EE$2,BW$2-1,$D34:$EE34)/12)*(1+XLOOKUP(BW$2,Assumptions!$C$95:$M$95,Assumptions!$C$99:$M$99))))</f>
        <v>-1263.221756</v>
      </c>
      <c r="BX34" s="50">
        <f t="array" ref="BX34">-(IF(BX$2=1,Assumptions!$H36/12,-(SUMIF($D$2:$EE$2,BX$2-1,$D34:$EE34)/12)*(1+XLOOKUP(BX$2,Assumptions!$C$95:$M$95,Assumptions!$C$99:$M$99))))</f>
        <v>-1301.118409</v>
      </c>
      <c r="BY34" s="50">
        <f t="array" ref="BY34">-(IF(BY$2=1,Assumptions!$H36/12,-(SUMIF($D$2:$EE$2,BY$2-1,$D34:$EE34)/12)*(1+XLOOKUP(BY$2,Assumptions!$C$95:$M$95,Assumptions!$C$99:$M$99))))</f>
        <v>-1301.118409</v>
      </c>
      <c r="BZ34" s="50">
        <f t="array" ref="BZ34">-(IF(BZ$2=1,Assumptions!$H36/12,-(SUMIF($D$2:$EE$2,BZ$2-1,$D34:$EE34)/12)*(1+XLOOKUP(BZ$2,Assumptions!$C$95:$M$95,Assumptions!$C$99:$M$99))))</f>
        <v>-1301.118409</v>
      </c>
      <c r="CA34" s="50">
        <f t="array" ref="CA34">-(IF(CA$2=1,Assumptions!$H36/12,-(SUMIF($D$2:$EE$2,CA$2-1,$D34:$EE34)/12)*(1+XLOOKUP(CA$2,Assumptions!$C$95:$M$95,Assumptions!$C$99:$M$99))))</f>
        <v>-1301.118409</v>
      </c>
      <c r="CB34" s="50">
        <f t="array" ref="CB34">-(IF(CB$2=1,Assumptions!$H36/12,-(SUMIF($D$2:$EE$2,CB$2-1,$D34:$EE34)/12)*(1+XLOOKUP(CB$2,Assumptions!$C$95:$M$95,Assumptions!$C$99:$M$99))))</f>
        <v>-1301.118409</v>
      </c>
      <c r="CC34" s="50">
        <f t="array" ref="CC34">-(IF(CC$2=1,Assumptions!$H36/12,-(SUMIF($D$2:$EE$2,CC$2-1,$D34:$EE34)/12)*(1+XLOOKUP(CC$2,Assumptions!$C$95:$M$95,Assumptions!$C$99:$M$99))))</f>
        <v>-1301.118409</v>
      </c>
      <c r="CD34" s="50">
        <f t="array" ref="CD34">-(IF(CD$2=1,Assumptions!$H36/12,-(SUMIF($D$2:$EE$2,CD$2-1,$D34:$EE34)/12)*(1+XLOOKUP(CD$2,Assumptions!$C$95:$M$95,Assumptions!$C$99:$M$99))))</f>
        <v>-1301.118409</v>
      </c>
      <c r="CE34" s="50">
        <f t="array" ref="CE34">-(IF(CE$2=1,Assumptions!$H36/12,-(SUMIF($D$2:$EE$2,CE$2-1,$D34:$EE34)/12)*(1+XLOOKUP(CE$2,Assumptions!$C$95:$M$95,Assumptions!$C$99:$M$99))))</f>
        <v>-1301.118409</v>
      </c>
      <c r="CF34" s="50">
        <f t="array" ref="CF34">-(IF(CF$2=1,Assumptions!$H36/12,-(SUMIF($D$2:$EE$2,CF$2-1,$D34:$EE34)/12)*(1+XLOOKUP(CF$2,Assumptions!$C$95:$M$95,Assumptions!$C$99:$M$99))))</f>
        <v>-1301.118409</v>
      </c>
      <c r="CG34" s="50">
        <f t="array" ref="CG34">-(IF(CG$2=1,Assumptions!$H36/12,-(SUMIF($D$2:$EE$2,CG$2-1,$D34:$EE34)/12)*(1+XLOOKUP(CG$2,Assumptions!$C$95:$M$95,Assumptions!$C$99:$M$99))))</f>
        <v>-1301.118409</v>
      </c>
      <c r="CH34" s="50">
        <f t="array" ref="CH34">-(IF(CH$2=1,Assumptions!$H36/12,-(SUMIF($D$2:$EE$2,CH$2-1,$D34:$EE34)/12)*(1+XLOOKUP(CH$2,Assumptions!$C$95:$M$95,Assumptions!$C$99:$M$99))))</f>
        <v>-1301.118409</v>
      </c>
      <c r="CI34" s="50">
        <f t="array" ref="CI34">-(IF(CI$2=1,Assumptions!$H36/12,-(SUMIF($D$2:$EE$2,CI$2-1,$D34:$EE34)/12)*(1+XLOOKUP(CI$2,Assumptions!$C$95:$M$95,Assumptions!$C$99:$M$99))))</f>
        <v>-1301.118409</v>
      </c>
      <c r="CJ34" s="50">
        <f t="array" ref="CJ34">-(IF(CJ$2=1,Assumptions!$H36/12,-(SUMIF($D$2:$EE$2,CJ$2-1,$D34:$EE34)/12)*(1+XLOOKUP(CJ$2,Assumptions!$C$95:$M$95,Assumptions!$C$99:$M$99))))</f>
        <v>-1340.151961</v>
      </c>
      <c r="CK34" s="50">
        <f t="array" ref="CK34">-(IF(CK$2=1,Assumptions!$H36/12,-(SUMIF($D$2:$EE$2,CK$2-1,$D34:$EE34)/12)*(1+XLOOKUP(CK$2,Assumptions!$C$95:$M$95,Assumptions!$C$99:$M$99))))</f>
        <v>-1340.151961</v>
      </c>
      <c r="CL34" s="50">
        <f t="array" ref="CL34">-(IF(CL$2=1,Assumptions!$H36/12,-(SUMIF($D$2:$EE$2,CL$2-1,$D34:$EE34)/12)*(1+XLOOKUP(CL$2,Assumptions!$C$95:$M$95,Assumptions!$C$99:$M$99))))</f>
        <v>-1340.151961</v>
      </c>
      <c r="CM34" s="50">
        <f t="array" ref="CM34">-(IF(CM$2=1,Assumptions!$H36/12,-(SUMIF($D$2:$EE$2,CM$2-1,$D34:$EE34)/12)*(1+XLOOKUP(CM$2,Assumptions!$C$95:$M$95,Assumptions!$C$99:$M$99))))</f>
        <v>-1340.151961</v>
      </c>
      <c r="CN34" s="50">
        <f t="array" ref="CN34">-(IF(CN$2=1,Assumptions!$H36/12,-(SUMIF($D$2:$EE$2,CN$2-1,$D34:$EE34)/12)*(1+XLOOKUP(CN$2,Assumptions!$C$95:$M$95,Assumptions!$C$99:$M$99))))</f>
        <v>-1340.151961</v>
      </c>
      <c r="CO34" s="50">
        <f t="array" ref="CO34">-(IF(CO$2=1,Assumptions!$H36/12,-(SUMIF($D$2:$EE$2,CO$2-1,$D34:$EE34)/12)*(1+XLOOKUP(CO$2,Assumptions!$C$95:$M$95,Assumptions!$C$99:$M$99))))</f>
        <v>-1340.151961</v>
      </c>
      <c r="CP34" s="50">
        <f t="array" ref="CP34">-(IF(CP$2=1,Assumptions!$H36/12,-(SUMIF($D$2:$EE$2,CP$2-1,$D34:$EE34)/12)*(1+XLOOKUP(CP$2,Assumptions!$C$95:$M$95,Assumptions!$C$99:$M$99))))</f>
        <v>-1340.151961</v>
      </c>
      <c r="CQ34" s="50">
        <f t="array" ref="CQ34">-(IF(CQ$2=1,Assumptions!$H36/12,-(SUMIF($D$2:$EE$2,CQ$2-1,$D34:$EE34)/12)*(1+XLOOKUP(CQ$2,Assumptions!$C$95:$M$95,Assumptions!$C$99:$M$99))))</f>
        <v>-1340.151961</v>
      </c>
      <c r="CR34" s="50">
        <f t="array" ref="CR34">-(IF(CR$2=1,Assumptions!$H36/12,-(SUMIF($D$2:$EE$2,CR$2-1,$D34:$EE34)/12)*(1+XLOOKUP(CR$2,Assumptions!$C$95:$M$95,Assumptions!$C$99:$M$99))))</f>
        <v>-1340.151961</v>
      </c>
      <c r="CS34" s="50">
        <f t="array" ref="CS34">-(IF(CS$2=1,Assumptions!$H36/12,-(SUMIF($D$2:$EE$2,CS$2-1,$D34:$EE34)/12)*(1+XLOOKUP(CS$2,Assumptions!$C$95:$M$95,Assumptions!$C$99:$M$99))))</f>
        <v>-1340.151961</v>
      </c>
      <c r="CT34" s="50">
        <f t="array" ref="CT34">-(IF(CT$2=1,Assumptions!$H36/12,-(SUMIF($D$2:$EE$2,CT$2-1,$D34:$EE34)/12)*(1+XLOOKUP(CT$2,Assumptions!$C$95:$M$95,Assumptions!$C$99:$M$99))))</f>
        <v>-1340.151961</v>
      </c>
      <c r="CU34" s="50">
        <f t="array" ref="CU34">-(IF(CU$2=1,Assumptions!$H36/12,-(SUMIF($D$2:$EE$2,CU$2-1,$D34:$EE34)/12)*(1+XLOOKUP(CU$2,Assumptions!$C$95:$M$95,Assumptions!$C$99:$M$99))))</f>
        <v>-1340.151961</v>
      </c>
      <c r="CV34" s="50">
        <f t="array" ref="CV34">-(IF(CV$2=1,Assumptions!$H36/12,-(SUMIF($D$2:$EE$2,CV$2-1,$D34:$EE34)/12)*(1+XLOOKUP(CV$2,Assumptions!$C$95:$M$95,Assumptions!$C$99:$M$99))))</f>
        <v>-1380.35652</v>
      </c>
      <c r="CW34" s="50">
        <f t="array" ref="CW34">-(IF(CW$2=1,Assumptions!$H36/12,-(SUMIF($D$2:$EE$2,CW$2-1,$D34:$EE34)/12)*(1+XLOOKUP(CW$2,Assumptions!$C$95:$M$95,Assumptions!$C$99:$M$99))))</f>
        <v>-1380.35652</v>
      </c>
      <c r="CX34" s="50">
        <f t="array" ref="CX34">-(IF(CX$2=1,Assumptions!$H36/12,-(SUMIF($D$2:$EE$2,CX$2-1,$D34:$EE34)/12)*(1+XLOOKUP(CX$2,Assumptions!$C$95:$M$95,Assumptions!$C$99:$M$99))))</f>
        <v>-1380.35652</v>
      </c>
      <c r="CY34" s="50">
        <f t="array" ref="CY34">-(IF(CY$2=1,Assumptions!$H36/12,-(SUMIF($D$2:$EE$2,CY$2-1,$D34:$EE34)/12)*(1+XLOOKUP(CY$2,Assumptions!$C$95:$M$95,Assumptions!$C$99:$M$99))))</f>
        <v>-1380.35652</v>
      </c>
      <c r="CZ34" s="50">
        <f t="array" ref="CZ34">-(IF(CZ$2=1,Assumptions!$H36/12,-(SUMIF($D$2:$EE$2,CZ$2-1,$D34:$EE34)/12)*(1+XLOOKUP(CZ$2,Assumptions!$C$95:$M$95,Assumptions!$C$99:$M$99))))</f>
        <v>-1380.35652</v>
      </c>
      <c r="DA34" s="50">
        <f t="array" ref="DA34">-(IF(DA$2=1,Assumptions!$H36/12,-(SUMIF($D$2:$EE$2,DA$2-1,$D34:$EE34)/12)*(1+XLOOKUP(DA$2,Assumptions!$C$95:$M$95,Assumptions!$C$99:$M$99))))</f>
        <v>-1380.35652</v>
      </c>
      <c r="DB34" s="50">
        <f t="array" ref="DB34">-(IF(DB$2=1,Assumptions!$H36/12,-(SUMIF($D$2:$EE$2,DB$2-1,$D34:$EE34)/12)*(1+XLOOKUP(DB$2,Assumptions!$C$95:$M$95,Assumptions!$C$99:$M$99))))</f>
        <v>-1380.35652</v>
      </c>
      <c r="DC34" s="50">
        <f t="array" ref="DC34">-(IF(DC$2=1,Assumptions!$H36/12,-(SUMIF($D$2:$EE$2,DC$2-1,$D34:$EE34)/12)*(1+XLOOKUP(DC$2,Assumptions!$C$95:$M$95,Assumptions!$C$99:$M$99))))</f>
        <v>-1380.35652</v>
      </c>
      <c r="DD34" s="50">
        <f t="array" ref="DD34">-(IF(DD$2=1,Assumptions!$H36/12,-(SUMIF($D$2:$EE$2,DD$2-1,$D34:$EE34)/12)*(1+XLOOKUP(DD$2,Assumptions!$C$95:$M$95,Assumptions!$C$99:$M$99))))</f>
        <v>-1380.35652</v>
      </c>
      <c r="DE34" s="50">
        <f t="array" ref="DE34">-(IF(DE$2=1,Assumptions!$H36/12,-(SUMIF($D$2:$EE$2,DE$2-1,$D34:$EE34)/12)*(1+XLOOKUP(DE$2,Assumptions!$C$95:$M$95,Assumptions!$C$99:$M$99))))</f>
        <v>-1380.35652</v>
      </c>
      <c r="DF34" s="50">
        <f t="array" ref="DF34">-(IF(DF$2=1,Assumptions!$H36/12,-(SUMIF($D$2:$EE$2,DF$2-1,$D34:$EE34)/12)*(1+XLOOKUP(DF$2,Assumptions!$C$95:$M$95,Assumptions!$C$99:$M$99))))</f>
        <v>-1380.35652</v>
      </c>
      <c r="DG34" s="50">
        <f t="array" ref="DG34">-(IF(DG$2=1,Assumptions!$H36/12,-(SUMIF($D$2:$EE$2,DG$2-1,$D34:$EE34)/12)*(1+XLOOKUP(DG$2,Assumptions!$C$95:$M$95,Assumptions!$C$99:$M$99))))</f>
        <v>-1380.35652</v>
      </c>
      <c r="DH34" s="50">
        <f t="array" ref="DH34">-(IF(DH$2=1,Assumptions!$H36/12,-(SUMIF($D$2:$EE$2,DH$2-1,$D34:$EE34)/12)*(1+XLOOKUP(DH$2,Assumptions!$C$95:$M$95,Assumptions!$C$99:$M$99))))</f>
        <v>-1421.767215</v>
      </c>
      <c r="DI34" s="50">
        <f t="array" ref="DI34">-(IF(DI$2=1,Assumptions!$H36/12,-(SUMIF($D$2:$EE$2,DI$2-1,$D34:$EE34)/12)*(1+XLOOKUP(DI$2,Assumptions!$C$95:$M$95,Assumptions!$C$99:$M$99))))</f>
        <v>-1421.767215</v>
      </c>
      <c r="DJ34" s="50">
        <f t="array" ref="DJ34">-(IF(DJ$2=1,Assumptions!$H36/12,-(SUMIF($D$2:$EE$2,DJ$2-1,$D34:$EE34)/12)*(1+XLOOKUP(DJ$2,Assumptions!$C$95:$M$95,Assumptions!$C$99:$M$99))))</f>
        <v>-1421.767215</v>
      </c>
      <c r="DK34" s="50">
        <f t="array" ref="DK34">-(IF(DK$2=1,Assumptions!$H36/12,-(SUMIF($D$2:$EE$2,DK$2-1,$D34:$EE34)/12)*(1+XLOOKUP(DK$2,Assumptions!$C$95:$M$95,Assumptions!$C$99:$M$99))))</f>
        <v>-1421.767215</v>
      </c>
      <c r="DL34" s="50">
        <f t="array" ref="DL34">-(IF(DL$2=1,Assumptions!$H36/12,-(SUMIF($D$2:$EE$2,DL$2-1,$D34:$EE34)/12)*(1+XLOOKUP(DL$2,Assumptions!$C$95:$M$95,Assumptions!$C$99:$M$99))))</f>
        <v>-1421.767215</v>
      </c>
      <c r="DM34" s="50">
        <f t="array" ref="DM34">-(IF(DM$2=1,Assumptions!$H36/12,-(SUMIF($D$2:$EE$2,DM$2-1,$D34:$EE34)/12)*(1+XLOOKUP(DM$2,Assumptions!$C$95:$M$95,Assumptions!$C$99:$M$99))))</f>
        <v>-1421.767215</v>
      </c>
      <c r="DN34" s="50">
        <f t="array" ref="DN34">-(IF(DN$2=1,Assumptions!$H36/12,-(SUMIF($D$2:$EE$2,DN$2-1,$D34:$EE34)/12)*(1+XLOOKUP(DN$2,Assumptions!$C$95:$M$95,Assumptions!$C$99:$M$99))))</f>
        <v>-1421.767215</v>
      </c>
      <c r="DO34" s="50">
        <f t="array" ref="DO34">-(IF(DO$2=1,Assumptions!$H36/12,-(SUMIF($D$2:$EE$2,DO$2-1,$D34:$EE34)/12)*(1+XLOOKUP(DO$2,Assumptions!$C$95:$M$95,Assumptions!$C$99:$M$99))))</f>
        <v>-1421.767215</v>
      </c>
      <c r="DP34" s="50">
        <f t="array" ref="DP34">-(IF(DP$2=1,Assumptions!$H36/12,-(SUMIF($D$2:$EE$2,DP$2-1,$D34:$EE34)/12)*(1+XLOOKUP(DP$2,Assumptions!$C$95:$M$95,Assumptions!$C$99:$M$99))))</f>
        <v>-1421.767215</v>
      </c>
      <c r="DQ34" s="50">
        <f t="array" ref="DQ34">-(IF(DQ$2=1,Assumptions!$H36/12,-(SUMIF($D$2:$EE$2,DQ$2-1,$D34:$EE34)/12)*(1+XLOOKUP(DQ$2,Assumptions!$C$95:$M$95,Assumptions!$C$99:$M$99))))</f>
        <v>-1421.767215</v>
      </c>
      <c r="DR34" s="50">
        <f t="array" ref="DR34">-(IF(DR$2=1,Assumptions!$H36/12,-(SUMIF($D$2:$EE$2,DR$2-1,$D34:$EE34)/12)*(1+XLOOKUP(DR$2,Assumptions!$C$95:$M$95,Assumptions!$C$99:$M$99))))</f>
        <v>-1421.767215</v>
      </c>
      <c r="DS34" s="50">
        <f t="array" ref="DS34">-(IF(DS$2=1,Assumptions!$H36/12,-(SUMIF($D$2:$EE$2,DS$2-1,$D34:$EE34)/12)*(1+XLOOKUP(DS$2,Assumptions!$C$95:$M$95,Assumptions!$C$99:$M$99))))</f>
        <v>-1421.767215</v>
      </c>
      <c r="DT34" s="50">
        <f t="array" ref="DT34">-(IF(DT$2=1,Assumptions!$H36/12,-(SUMIF($D$2:$EE$2,DT$2-1,$D34:$EE34)/12)*(1+XLOOKUP(DT$2,Assumptions!$C$95:$M$95,Assumptions!$C$99:$M$99))))</f>
        <v>-1464.420232</v>
      </c>
      <c r="DU34" s="50">
        <f t="array" ref="DU34">-(IF(DU$2=1,Assumptions!$H36/12,-(SUMIF($D$2:$EE$2,DU$2-1,$D34:$EE34)/12)*(1+XLOOKUP(DU$2,Assumptions!$C$95:$M$95,Assumptions!$C$99:$M$99))))</f>
        <v>-1464.420232</v>
      </c>
      <c r="DV34" s="50">
        <f t="array" ref="DV34">-(IF(DV$2=1,Assumptions!$H36/12,-(SUMIF($D$2:$EE$2,DV$2-1,$D34:$EE34)/12)*(1+XLOOKUP(DV$2,Assumptions!$C$95:$M$95,Assumptions!$C$99:$M$99))))</f>
        <v>-1464.420232</v>
      </c>
      <c r="DW34" s="50">
        <f t="array" ref="DW34">-(IF(DW$2=1,Assumptions!$H36/12,-(SUMIF($D$2:$EE$2,DW$2-1,$D34:$EE34)/12)*(1+XLOOKUP(DW$2,Assumptions!$C$95:$M$95,Assumptions!$C$99:$M$99))))</f>
        <v>-1464.420232</v>
      </c>
      <c r="DX34" s="50">
        <f t="array" ref="DX34">-(IF(DX$2=1,Assumptions!$H36/12,-(SUMIF($D$2:$EE$2,DX$2-1,$D34:$EE34)/12)*(1+XLOOKUP(DX$2,Assumptions!$C$95:$M$95,Assumptions!$C$99:$M$99))))</f>
        <v>-1464.420232</v>
      </c>
      <c r="DY34" s="50">
        <f t="array" ref="DY34">-(IF(DY$2=1,Assumptions!$H36/12,-(SUMIF($D$2:$EE$2,DY$2-1,$D34:$EE34)/12)*(1+XLOOKUP(DY$2,Assumptions!$C$95:$M$95,Assumptions!$C$99:$M$99))))</f>
        <v>-1464.420232</v>
      </c>
      <c r="DZ34" s="50">
        <f t="array" ref="DZ34">-(IF(DZ$2=1,Assumptions!$H36/12,-(SUMIF($D$2:$EE$2,DZ$2-1,$D34:$EE34)/12)*(1+XLOOKUP(DZ$2,Assumptions!$C$95:$M$95,Assumptions!$C$99:$M$99))))</f>
        <v>-1464.420232</v>
      </c>
      <c r="EA34" s="50">
        <f t="array" ref="EA34">-(IF(EA$2=1,Assumptions!$H36/12,-(SUMIF($D$2:$EE$2,EA$2-1,$D34:$EE34)/12)*(1+XLOOKUP(EA$2,Assumptions!$C$95:$M$95,Assumptions!$C$99:$M$99))))</f>
        <v>-1464.420232</v>
      </c>
      <c r="EB34" s="50">
        <f t="array" ref="EB34">-(IF(EB$2=1,Assumptions!$H36/12,-(SUMIF($D$2:$EE$2,EB$2-1,$D34:$EE34)/12)*(1+XLOOKUP(EB$2,Assumptions!$C$95:$M$95,Assumptions!$C$99:$M$99))))</f>
        <v>-1464.420232</v>
      </c>
      <c r="EC34" s="50">
        <f t="array" ref="EC34">-(IF(EC$2=1,Assumptions!$H36/12,-(SUMIF($D$2:$EE$2,EC$2-1,$D34:$EE34)/12)*(1+XLOOKUP(EC$2,Assumptions!$C$95:$M$95,Assumptions!$C$99:$M$99))))</f>
        <v>-1464.420232</v>
      </c>
      <c r="ED34" s="50">
        <f t="array" ref="ED34">-(IF(ED$2=1,Assumptions!$H36/12,-(SUMIF($D$2:$EE$2,ED$2-1,$D34:$EE34)/12)*(1+XLOOKUP(ED$2,Assumptions!$C$95:$M$95,Assumptions!$C$99:$M$99))))</f>
        <v>-1464.420232</v>
      </c>
      <c r="EE34" s="50">
        <f t="array" ref="EE34">-(IF(EE$2=1,Assumptions!$H36/12,-(SUMIF($D$2:$EE$2,EE$2-1,$D34:$EE34)/12)*(1+XLOOKUP(EE$2,Assumptions!$C$95:$M$95,Assumptions!$C$99:$M$99))))</f>
        <v>-1464.420232</v>
      </c>
    </row>
    <row r="35" ht="15.75" customHeight="1">
      <c r="A35" s="1"/>
      <c r="B35" s="1"/>
      <c r="C35" s="1" t="str">
        <f>Assumptions!B37</f>
        <v>Other Expenses (Show fee, Technology fee, Permits, Marketing)</v>
      </c>
      <c r="D35" s="50">
        <f t="array" ref="D35">-(IF(D$2=1,Assumptions!$H37/12,-(SUMIF($D$2:$EE$2,D$2-1,$D35:$EE35)/12)*(1+XLOOKUP(D$2,Assumptions!$C$95:$M$95,Assumptions!$C$99:$M$99))))</f>
        <v>-897.2158333</v>
      </c>
      <c r="E35" s="50">
        <f t="array" ref="E35">-(IF(E$2=1,Assumptions!$H37/12,-(SUMIF($D$2:$EE$2,E$2-1,$D35:$EE35)/12)*(1+XLOOKUP(E$2,Assumptions!$C$95:$M$95,Assumptions!$C$99:$M$99))))</f>
        <v>-897.2158333</v>
      </c>
      <c r="F35" s="50">
        <f t="array" ref="F35">-(IF(F$2=1,Assumptions!$H37/12,-(SUMIF($D$2:$EE$2,F$2-1,$D35:$EE35)/12)*(1+XLOOKUP(F$2,Assumptions!$C$95:$M$95,Assumptions!$C$99:$M$99))))</f>
        <v>-897.2158333</v>
      </c>
      <c r="G35" s="50">
        <f t="array" ref="G35">-(IF(G$2=1,Assumptions!$H37/12,-(SUMIF($D$2:$EE$2,G$2-1,$D35:$EE35)/12)*(1+XLOOKUP(G$2,Assumptions!$C$95:$M$95,Assumptions!$C$99:$M$99))))</f>
        <v>-897.2158333</v>
      </c>
      <c r="H35" s="50">
        <f t="array" ref="H35">-(IF(H$2=1,Assumptions!$H37/12,-(SUMIF($D$2:$EE$2,H$2-1,$D35:$EE35)/12)*(1+XLOOKUP(H$2,Assumptions!$C$95:$M$95,Assumptions!$C$99:$M$99))))</f>
        <v>-897.2158333</v>
      </c>
      <c r="I35" s="50">
        <f t="array" ref="I35">-(IF(I$2=1,Assumptions!$H37/12,-(SUMIF($D$2:$EE$2,I$2-1,$D35:$EE35)/12)*(1+XLOOKUP(I$2,Assumptions!$C$95:$M$95,Assumptions!$C$99:$M$99))))</f>
        <v>-897.2158333</v>
      </c>
      <c r="J35" s="50">
        <f t="array" ref="J35">-(IF(J$2=1,Assumptions!$H37/12,-(SUMIF($D$2:$EE$2,J$2-1,$D35:$EE35)/12)*(1+XLOOKUP(J$2,Assumptions!$C$95:$M$95,Assumptions!$C$99:$M$99))))</f>
        <v>-897.2158333</v>
      </c>
      <c r="K35" s="50">
        <f t="array" ref="K35">-(IF(K$2=1,Assumptions!$H37/12,-(SUMIF($D$2:$EE$2,K$2-1,$D35:$EE35)/12)*(1+XLOOKUP(K$2,Assumptions!$C$95:$M$95,Assumptions!$C$99:$M$99))))</f>
        <v>-897.2158333</v>
      </c>
      <c r="L35" s="50">
        <f t="array" ref="L35">-(IF(L$2=1,Assumptions!$H37/12,-(SUMIF($D$2:$EE$2,L$2-1,$D35:$EE35)/12)*(1+XLOOKUP(L$2,Assumptions!$C$95:$M$95,Assumptions!$C$99:$M$99))))</f>
        <v>-897.2158333</v>
      </c>
      <c r="M35" s="50">
        <f t="array" ref="M35">-(IF(M$2=1,Assumptions!$H37/12,-(SUMIF($D$2:$EE$2,M$2-1,$D35:$EE35)/12)*(1+XLOOKUP(M$2,Assumptions!$C$95:$M$95,Assumptions!$C$99:$M$99))))</f>
        <v>-897.2158333</v>
      </c>
      <c r="N35" s="50">
        <f t="array" ref="N35">-(IF(N$2=1,Assumptions!$H37/12,-(SUMIF($D$2:$EE$2,N$2-1,$D35:$EE35)/12)*(1+XLOOKUP(N$2,Assumptions!$C$95:$M$95,Assumptions!$C$99:$M$99))))</f>
        <v>-897.2158333</v>
      </c>
      <c r="O35" s="50">
        <f t="array" ref="O35">-(IF(O$2=1,Assumptions!$H37/12,-(SUMIF($D$2:$EE$2,O$2-1,$D35:$EE35)/12)*(1+XLOOKUP(O$2,Assumptions!$C$95:$M$95,Assumptions!$C$99:$M$99))))</f>
        <v>-897.2158333</v>
      </c>
      <c r="P35" s="50">
        <f t="array" ref="P35">-(IF(P$2=1,Assumptions!$H37/12,-(SUMIF($D$2:$EE$2,P$2-1,$D35:$EE35)/12)*(1+XLOOKUP(P$2,Assumptions!$C$95:$M$95,Assumptions!$C$99:$M$99))))</f>
        <v>-924.1323083</v>
      </c>
      <c r="Q35" s="50">
        <f t="array" ref="Q35">-(IF(Q$2=1,Assumptions!$H37/12,-(SUMIF($D$2:$EE$2,Q$2-1,$D35:$EE35)/12)*(1+XLOOKUP(Q$2,Assumptions!$C$95:$M$95,Assumptions!$C$99:$M$99))))</f>
        <v>-924.1323083</v>
      </c>
      <c r="R35" s="50">
        <f t="array" ref="R35">-(IF(R$2=1,Assumptions!$H37/12,-(SUMIF($D$2:$EE$2,R$2-1,$D35:$EE35)/12)*(1+XLOOKUP(R$2,Assumptions!$C$95:$M$95,Assumptions!$C$99:$M$99))))</f>
        <v>-924.1323083</v>
      </c>
      <c r="S35" s="50">
        <f t="array" ref="S35">-(IF(S$2=1,Assumptions!$H37/12,-(SUMIF($D$2:$EE$2,S$2-1,$D35:$EE35)/12)*(1+XLOOKUP(S$2,Assumptions!$C$95:$M$95,Assumptions!$C$99:$M$99))))</f>
        <v>-924.1323083</v>
      </c>
      <c r="T35" s="50">
        <f t="array" ref="T35">-(IF(T$2=1,Assumptions!$H37/12,-(SUMIF($D$2:$EE$2,T$2-1,$D35:$EE35)/12)*(1+XLOOKUP(T$2,Assumptions!$C$95:$M$95,Assumptions!$C$99:$M$99))))</f>
        <v>-924.1323083</v>
      </c>
      <c r="U35" s="50">
        <f t="array" ref="U35">-(IF(U$2=1,Assumptions!$H37/12,-(SUMIF($D$2:$EE$2,U$2-1,$D35:$EE35)/12)*(1+XLOOKUP(U$2,Assumptions!$C$95:$M$95,Assumptions!$C$99:$M$99))))</f>
        <v>-924.1323083</v>
      </c>
      <c r="V35" s="50">
        <f t="array" ref="V35">-(IF(V$2=1,Assumptions!$H37/12,-(SUMIF($D$2:$EE$2,V$2-1,$D35:$EE35)/12)*(1+XLOOKUP(V$2,Assumptions!$C$95:$M$95,Assumptions!$C$99:$M$99))))</f>
        <v>-924.1323083</v>
      </c>
      <c r="W35" s="50">
        <f t="array" ref="W35">-(IF(W$2=1,Assumptions!$H37/12,-(SUMIF($D$2:$EE$2,W$2-1,$D35:$EE35)/12)*(1+XLOOKUP(W$2,Assumptions!$C$95:$M$95,Assumptions!$C$99:$M$99))))</f>
        <v>-924.1323083</v>
      </c>
      <c r="X35" s="50">
        <f t="array" ref="X35">-(IF(X$2=1,Assumptions!$H37/12,-(SUMIF($D$2:$EE$2,X$2-1,$D35:$EE35)/12)*(1+XLOOKUP(X$2,Assumptions!$C$95:$M$95,Assumptions!$C$99:$M$99))))</f>
        <v>-924.1323083</v>
      </c>
      <c r="Y35" s="50">
        <f t="array" ref="Y35">-(IF(Y$2=1,Assumptions!$H37/12,-(SUMIF($D$2:$EE$2,Y$2-1,$D35:$EE35)/12)*(1+XLOOKUP(Y$2,Assumptions!$C$95:$M$95,Assumptions!$C$99:$M$99))))</f>
        <v>-924.1323083</v>
      </c>
      <c r="Z35" s="50">
        <f t="array" ref="Z35">-(IF(Z$2=1,Assumptions!$H37/12,-(SUMIF($D$2:$EE$2,Z$2-1,$D35:$EE35)/12)*(1+XLOOKUP(Z$2,Assumptions!$C$95:$M$95,Assumptions!$C$99:$M$99))))</f>
        <v>-924.1323083</v>
      </c>
      <c r="AA35" s="50">
        <f t="array" ref="AA35">-(IF(AA$2=1,Assumptions!$H37/12,-(SUMIF($D$2:$EE$2,AA$2-1,$D35:$EE35)/12)*(1+XLOOKUP(AA$2,Assumptions!$C$95:$M$95,Assumptions!$C$99:$M$99))))</f>
        <v>-924.1323083</v>
      </c>
      <c r="AB35" s="50">
        <f t="array" ref="AB35">-(IF(AB$2=1,Assumptions!$H37/12,-(SUMIF($D$2:$EE$2,AB$2-1,$D35:$EE35)/12)*(1+XLOOKUP(AB$2,Assumptions!$C$95:$M$95,Assumptions!$C$99:$M$99))))</f>
        <v>-951.8562776</v>
      </c>
      <c r="AC35" s="50">
        <f t="array" ref="AC35">-(IF(AC$2=1,Assumptions!$H37/12,-(SUMIF($D$2:$EE$2,AC$2-1,$D35:$EE35)/12)*(1+XLOOKUP(AC$2,Assumptions!$C$95:$M$95,Assumptions!$C$99:$M$99))))</f>
        <v>-951.8562776</v>
      </c>
      <c r="AD35" s="50">
        <f t="array" ref="AD35">-(IF(AD$2=1,Assumptions!$H37/12,-(SUMIF($D$2:$EE$2,AD$2-1,$D35:$EE35)/12)*(1+XLOOKUP(AD$2,Assumptions!$C$95:$M$95,Assumptions!$C$99:$M$99))))</f>
        <v>-951.8562776</v>
      </c>
      <c r="AE35" s="50">
        <f t="array" ref="AE35">-(IF(AE$2=1,Assumptions!$H37/12,-(SUMIF($D$2:$EE$2,AE$2-1,$D35:$EE35)/12)*(1+XLOOKUP(AE$2,Assumptions!$C$95:$M$95,Assumptions!$C$99:$M$99))))</f>
        <v>-951.8562776</v>
      </c>
      <c r="AF35" s="50">
        <f t="array" ref="AF35">-(IF(AF$2=1,Assumptions!$H37/12,-(SUMIF($D$2:$EE$2,AF$2-1,$D35:$EE35)/12)*(1+XLOOKUP(AF$2,Assumptions!$C$95:$M$95,Assumptions!$C$99:$M$99))))</f>
        <v>-951.8562776</v>
      </c>
      <c r="AG35" s="50">
        <f t="array" ref="AG35">-(IF(AG$2=1,Assumptions!$H37/12,-(SUMIF($D$2:$EE$2,AG$2-1,$D35:$EE35)/12)*(1+XLOOKUP(AG$2,Assumptions!$C$95:$M$95,Assumptions!$C$99:$M$99))))</f>
        <v>-951.8562776</v>
      </c>
      <c r="AH35" s="50">
        <f t="array" ref="AH35">-(IF(AH$2=1,Assumptions!$H37/12,-(SUMIF($D$2:$EE$2,AH$2-1,$D35:$EE35)/12)*(1+XLOOKUP(AH$2,Assumptions!$C$95:$M$95,Assumptions!$C$99:$M$99))))</f>
        <v>-951.8562776</v>
      </c>
      <c r="AI35" s="50">
        <f t="array" ref="AI35">-(IF(AI$2=1,Assumptions!$H37/12,-(SUMIF($D$2:$EE$2,AI$2-1,$D35:$EE35)/12)*(1+XLOOKUP(AI$2,Assumptions!$C$95:$M$95,Assumptions!$C$99:$M$99))))</f>
        <v>-951.8562776</v>
      </c>
      <c r="AJ35" s="50">
        <f t="array" ref="AJ35">-(IF(AJ$2=1,Assumptions!$H37/12,-(SUMIF($D$2:$EE$2,AJ$2-1,$D35:$EE35)/12)*(1+XLOOKUP(AJ$2,Assumptions!$C$95:$M$95,Assumptions!$C$99:$M$99))))</f>
        <v>-951.8562776</v>
      </c>
      <c r="AK35" s="50">
        <f t="array" ref="AK35">-(IF(AK$2=1,Assumptions!$H37/12,-(SUMIF($D$2:$EE$2,AK$2-1,$D35:$EE35)/12)*(1+XLOOKUP(AK$2,Assumptions!$C$95:$M$95,Assumptions!$C$99:$M$99))))</f>
        <v>-951.8562776</v>
      </c>
      <c r="AL35" s="50">
        <f t="array" ref="AL35">-(IF(AL$2=1,Assumptions!$H37/12,-(SUMIF($D$2:$EE$2,AL$2-1,$D35:$EE35)/12)*(1+XLOOKUP(AL$2,Assumptions!$C$95:$M$95,Assumptions!$C$99:$M$99))))</f>
        <v>-951.8562776</v>
      </c>
      <c r="AM35" s="50">
        <f t="array" ref="AM35">-(IF(AM$2=1,Assumptions!$H37/12,-(SUMIF($D$2:$EE$2,AM$2-1,$D35:$EE35)/12)*(1+XLOOKUP(AM$2,Assumptions!$C$95:$M$95,Assumptions!$C$99:$M$99))))</f>
        <v>-951.8562776</v>
      </c>
      <c r="AN35" s="50">
        <f t="array" ref="AN35">-(IF(AN$2=1,Assumptions!$H37/12,-(SUMIF($D$2:$EE$2,AN$2-1,$D35:$EE35)/12)*(1+XLOOKUP(AN$2,Assumptions!$C$95:$M$95,Assumptions!$C$99:$M$99))))</f>
        <v>-980.4119659</v>
      </c>
      <c r="AO35" s="50">
        <f t="array" ref="AO35">-(IF(AO$2=1,Assumptions!$H37/12,-(SUMIF($D$2:$EE$2,AO$2-1,$D35:$EE35)/12)*(1+XLOOKUP(AO$2,Assumptions!$C$95:$M$95,Assumptions!$C$99:$M$99))))</f>
        <v>-980.4119659</v>
      </c>
      <c r="AP35" s="50">
        <f t="array" ref="AP35">-(IF(AP$2=1,Assumptions!$H37/12,-(SUMIF($D$2:$EE$2,AP$2-1,$D35:$EE35)/12)*(1+XLOOKUP(AP$2,Assumptions!$C$95:$M$95,Assumptions!$C$99:$M$99))))</f>
        <v>-980.4119659</v>
      </c>
      <c r="AQ35" s="50">
        <f t="array" ref="AQ35">-(IF(AQ$2=1,Assumptions!$H37/12,-(SUMIF($D$2:$EE$2,AQ$2-1,$D35:$EE35)/12)*(1+XLOOKUP(AQ$2,Assumptions!$C$95:$M$95,Assumptions!$C$99:$M$99))))</f>
        <v>-980.4119659</v>
      </c>
      <c r="AR35" s="50">
        <f t="array" ref="AR35">-(IF(AR$2=1,Assumptions!$H37/12,-(SUMIF($D$2:$EE$2,AR$2-1,$D35:$EE35)/12)*(1+XLOOKUP(AR$2,Assumptions!$C$95:$M$95,Assumptions!$C$99:$M$99))))</f>
        <v>-980.4119659</v>
      </c>
      <c r="AS35" s="50">
        <f t="array" ref="AS35">-(IF(AS$2=1,Assumptions!$H37/12,-(SUMIF($D$2:$EE$2,AS$2-1,$D35:$EE35)/12)*(1+XLOOKUP(AS$2,Assumptions!$C$95:$M$95,Assumptions!$C$99:$M$99))))</f>
        <v>-980.4119659</v>
      </c>
      <c r="AT35" s="50">
        <f t="array" ref="AT35">-(IF(AT$2=1,Assumptions!$H37/12,-(SUMIF($D$2:$EE$2,AT$2-1,$D35:$EE35)/12)*(1+XLOOKUP(AT$2,Assumptions!$C$95:$M$95,Assumptions!$C$99:$M$99))))</f>
        <v>-980.4119659</v>
      </c>
      <c r="AU35" s="50">
        <f t="array" ref="AU35">-(IF(AU$2=1,Assumptions!$H37/12,-(SUMIF($D$2:$EE$2,AU$2-1,$D35:$EE35)/12)*(1+XLOOKUP(AU$2,Assumptions!$C$95:$M$95,Assumptions!$C$99:$M$99))))</f>
        <v>-980.4119659</v>
      </c>
      <c r="AV35" s="50">
        <f t="array" ref="AV35">-(IF(AV$2=1,Assumptions!$H37/12,-(SUMIF($D$2:$EE$2,AV$2-1,$D35:$EE35)/12)*(1+XLOOKUP(AV$2,Assumptions!$C$95:$M$95,Assumptions!$C$99:$M$99))))</f>
        <v>-980.4119659</v>
      </c>
      <c r="AW35" s="50">
        <f t="array" ref="AW35">-(IF(AW$2=1,Assumptions!$H37/12,-(SUMIF($D$2:$EE$2,AW$2-1,$D35:$EE35)/12)*(1+XLOOKUP(AW$2,Assumptions!$C$95:$M$95,Assumptions!$C$99:$M$99))))</f>
        <v>-980.4119659</v>
      </c>
      <c r="AX35" s="50">
        <f t="array" ref="AX35">-(IF(AX$2=1,Assumptions!$H37/12,-(SUMIF($D$2:$EE$2,AX$2-1,$D35:$EE35)/12)*(1+XLOOKUP(AX$2,Assumptions!$C$95:$M$95,Assumptions!$C$99:$M$99))))</f>
        <v>-980.4119659</v>
      </c>
      <c r="AY35" s="50">
        <f t="array" ref="AY35">-(IF(AY$2=1,Assumptions!$H37/12,-(SUMIF($D$2:$EE$2,AY$2-1,$D35:$EE35)/12)*(1+XLOOKUP(AY$2,Assumptions!$C$95:$M$95,Assumptions!$C$99:$M$99))))</f>
        <v>-980.4119659</v>
      </c>
      <c r="AZ35" s="50">
        <f t="array" ref="AZ35">-(IF(AZ$2=1,Assumptions!$H37/12,-(SUMIF($D$2:$EE$2,AZ$2-1,$D35:$EE35)/12)*(1+XLOOKUP(AZ$2,Assumptions!$C$95:$M$95,Assumptions!$C$99:$M$99))))</f>
        <v>-1009.824325</v>
      </c>
      <c r="BA35" s="50">
        <f t="array" ref="BA35">-(IF(BA$2=1,Assumptions!$H37/12,-(SUMIF($D$2:$EE$2,BA$2-1,$D35:$EE35)/12)*(1+XLOOKUP(BA$2,Assumptions!$C$95:$M$95,Assumptions!$C$99:$M$99))))</f>
        <v>-1009.824325</v>
      </c>
      <c r="BB35" s="50">
        <f t="array" ref="BB35">-(IF(BB$2=1,Assumptions!$H37/12,-(SUMIF($D$2:$EE$2,BB$2-1,$D35:$EE35)/12)*(1+XLOOKUP(BB$2,Assumptions!$C$95:$M$95,Assumptions!$C$99:$M$99))))</f>
        <v>-1009.824325</v>
      </c>
      <c r="BC35" s="50">
        <f t="array" ref="BC35">-(IF(BC$2=1,Assumptions!$H37/12,-(SUMIF($D$2:$EE$2,BC$2-1,$D35:$EE35)/12)*(1+XLOOKUP(BC$2,Assumptions!$C$95:$M$95,Assumptions!$C$99:$M$99))))</f>
        <v>-1009.824325</v>
      </c>
      <c r="BD35" s="50">
        <f t="array" ref="BD35">-(IF(BD$2=1,Assumptions!$H37/12,-(SUMIF($D$2:$EE$2,BD$2-1,$D35:$EE35)/12)*(1+XLOOKUP(BD$2,Assumptions!$C$95:$M$95,Assumptions!$C$99:$M$99))))</f>
        <v>-1009.824325</v>
      </c>
      <c r="BE35" s="50">
        <f t="array" ref="BE35">-(IF(BE$2=1,Assumptions!$H37/12,-(SUMIF($D$2:$EE$2,BE$2-1,$D35:$EE35)/12)*(1+XLOOKUP(BE$2,Assumptions!$C$95:$M$95,Assumptions!$C$99:$M$99))))</f>
        <v>-1009.824325</v>
      </c>
      <c r="BF35" s="50">
        <f t="array" ref="BF35">-(IF(BF$2=1,Assumptions!$H37/12,-(SUMIF($D$2:$EE$2,BF$2-1,$D35:$EE35)/12)*(1+XLOOKUP(BF$2,Assumptions!$C$95:$M$95,Assumptions!$C$99:$M$99))))</f>
        <v>-1009.824325</v>
      </c>
      <c r="BG35" s="50">
        <f t="array" ref="BG35">-(IF(BG$2=1,Assumptions!$H37/12,-(SUMIF($D$2:$EE$2,BG$2-1,$D35:$EE35)/12)*(1+XLOOKUP(BG$2,Assumptions!$C$95:$M$95,Assumptions!$C$99:$M$99))))</f>
        <v>-1009.824325</v>
      </c>
      <c r="BH35" s="50">
        <f t="array" ref="BH35">-(IF(BH$2=1,Assumptions!$H37/12,-(SUMIF($D$2:$EE$2,BH$2-1,$D35:$EE35)/12)*(1+XLOOKUP(BH$2,Assumptions!$C$95:$M$95,Assumptions!$C$99:$M$99))))</f>
        <v>-1009.824325</v>
      </c>
      <c r="BI35" s="50">
        <f t="array" ref="BI35">-(IF(BI$2=1,Assumptions!$H37/12,-(SUMIF($D$2:$EE$2,BI$2-1,$D35:$EE35)/12)*(1+XLOOKUP(BI$2,Assumptions!$C$95:$M$95,Assumptions!$C$99:$M$99))))</f>
        <v>-1009.824325</v>
      </c>
      <c r="BJ35" s="50">
        <f t="array" ref="BJ35">-(IF(BJ$2=1,Assumptions!$H37/12,-(SUMIF($D$2:$EE$2,BJ$2-1,$D35:$EE35)/12)*(1+XLOOKUP(BJ$2,Assumptions!$C$95:$M$95,Assumptions!$C$99:$M$99))))</f>
        <v>-1009.824325</v>
      </c>
      <c r="BK35" s="50">
        <f t="array" ref="BK35">-(IF(BK$2=1,Assumptions!$H37/12,-(SUMIF($D$2:$EE$2,BK$2-1,$D35:$EE35)/12)*(1+XLOOKUP(BK$2,Assumptions!$C$95:$M$95,Assumptions!$C$99:$M$99))))</f>
        <v>-1009.824325</v>
      </c>
      <c r="BL35" s="50">
        <f t="array" ref="BL35">-(IF(BL$2=1,Assumptions!$H37/12,-(SUMIF($D$2:$EE$2,BL$2-1,$D35:$EE35)/12)*(1+XLOOKUP(BL$2,Assumptions!$C$95:$M$95,Assumptions!$C$99:$M$99))))</f>
        <v>-1040.119055</v>
      </c>
      <c r="BM35" s="50">
        <f t="array" ref="BM35">-(IF(BM$2=1,Assumptions!$H37/12,-(SUMIF($D$2:$EE$2,BM$2-1,$D35:$EE35)/12)*(1+XLOOKUP(BM$2,Assumptions!$C$95:$M$95,Assumptions!$C$99:$M$99))))</f>
        <v>-1040.119055</v>
      </c>
      <c r="BN35" s="50">
        <f t="array" ref="BN35">-(IF(BN$2=1,Assumptions!$H37/12,-(SUMIF($D$2:$EE$2,BN$2-1,$D35:$EE35)/12)*(1+XLOOKUP(BN$2,Assumptions!$C$95:$M$95,Assumptions!$C$99:$M$99))))</f>
        <v>-1040.119055</v>
      </c>
      <c r="BO35" s="50">
        <f t="array" ref="BO35">-(IF(BO$2=1,Assumptions!$H37/12,-(SUMIF($D$2:$EE$2,BO$2-1,$D35:$EE35)/12)*(1+XLOOKUP(BO$2,Assumptions!$C$95:$M$95,Assumptions!$C$99:$M$99))))</f>
        <v>-1040.119055</v>
      </c>
      <c r="BP35" s="50">
        <f t="array" ref="BP35">-(IF(BP$2=1,Assumptions!$H37/12,-(SUMIF($D$2:$EE$2,BP$2-1,$D35:$EE35)/12)*(1+XLOOKUP(BP$2,Assumptions!$C$95:$M$95,Assumptions!$C$99:$M$99))))</f>
        <v>-1040.119055</v>
      </c>
      <c r="BQ35" s="50">
        <f t="array" ref="BQ35">-(IF(BQ$2=1,Assumptions!$H37/12,-(SUMIF($D$2:$EE$2,BQ$2-1,$D35:$EE35)/12)*(1+XLOOKUP(BQ$2,Assumptions!$C$95:$M$95,Assumptions!$C$99:$M$99))))</f>
        <v>-1040.119055</v>
      </c>
      <c r="BR35" s="50">
        <f t="array" ref="BR35">-(IF(BR$2=1,Assumptions!$H37/12,-(SUMIF($D$2:$EE$2,BR$2-1,$D35:$EE35)/12)*(1+XLOOKUP(BR$2,Assumptions!$C$95:$M$95,Assumptions!$C$99:$M$99))))</f>
        <v>-1040.119055</v>
      </c>
      <c r="BS35" s="50">
        <f t="array" ref="BS35">-(IF(BS$2=1,Assumptions!$H37/12,-(SUMIF($D$2:$EE$2,BS$2-1,$D35:$EE35)/12)*(1+XLOOKUP(BS$2,Assumptions!$C$95:$M$95,Assumptions!$C$99:$M$99))))</f>
        <v>-1040.119055</v>
      </c>
      <c r="BT35" s="50">
        <f t="array" ref="BT35">-(IF(BT$2=1,Assumptions!$H37/12,-(SUMIF($D$2:$EE$2,BT$2-1,$D35:$EE35)/12)*(1+XLOOKUP(BT$2,Assumptions!$C$95:$M$95,Assumptions!$C$99:$M$99))))</f>
        <v>-1040.119055</v>
      </c>
      <c r="BU35" s="50">
        <f t="array" ref="BU35">-(IF(BU$2=1,Assumptions!$H37/12,-(SUMIF($D$2:$EE$2,BU$2-1,$D35:$EE35)/12)*(1+XLOOKUP(BU$2,Assumptions!$C$95:$M$95,Assumptions!$C$99:$M$99))))</f>
        <v>-1040.119055</v>
      </c>
      <c r="BV35" s="50">
        <f t="array" ref="BV35">-(IF(BV$2=1,Assumptions!$H37/12,-(SUMIF($D$2:$EE$2,BV$2-1,$D35:$EE35)/12)*(1+XLOOKUP(BV$2,Assumptions!$C$95:$M$95,Assumptions!$C$99:$M$99))))</f>
        <v>-1040.119055</v>
      </c>
      <c r="BW35" s="50">
        <f t="array" ref="BW35">-(IF(BW$2=1,Assumptions!$H37/12,-(SUMIF($D$2:$EE$2,BW$2-1,$D35:$EE35)/12)*(1+XLOOKUP(BW$2,Assumptions!$C$95:$M$95,Assumptions!$C$99:$M$99))))</f>
        <v>-1040.119055</v>
      </c>
      <c r="BX35" s="50">
        <f t="array" ref="BX35">-(IF(BX$2=1,Assumptions!$H37/12,-(SUMIF($D$2:$EE$2,BX$2-1,$D35:$EE35)/12)*(1+XLOOKUP(BX$2,Assumptions!$C$95:$M$95,Assumptions!$C$99:$M$99))))</f>
        <v>-1071.322626</v>
      </c>
      <c r="BY35" s="50">
        <f t="array" ref="BY35">-(IF(BY$2=1,Assumptions!$H37/12,-(SUMIF($D$2:$EE$2,BY$2-1,$D35:$EE35)/12)*(1+XLOOKUP(BY$2,Assumptions!$C$95:$M$95,Assumptions!$C$99:$M$99))))</f>
        <v>-1071.322626</v>
      </c>
      <c r="BZ35" s="50">
        <f t="array" ref="BZ35">-(IF(BZ$2=1,Assumptions!$H37/12,-(SUMIF($D$2:$EE$2,BZ$2-1,$D35:$EE35)/12)*(1+XLOOKUP(BZ$2,Assumptions!$C$95:$M$95,Assumptions!$C$99:$M$99))))</f>
        <v>-1071.322626</v>
      </c>
      <c r="CA35" s="50">
        <f t="array" ref="CA35">-(IF(CA$2=1,Assumptions!$H37/12,-(SUMIF($D$2:$EE$2,CA$2-1,$D35:$EE35)/12)*(1+XLOOKUP(CA$2,Assumptions!$C$95:$M$95,Assumptions!$C$99:$M$99))))</f>
        <v>-1071.322626</v>
      </c>
      <c r="CB35" s="50">
        <f t="array" ref="CB35">-(IF(CB$2=1,Assumptions!$H37/12,-(SUMIF($D$2:$EE$2,CB$2-1,$D35:$EE35)/12)*(1+XLOOKUP(CB$2,Assumptions!$C$95:$M$95,Assumptions!$C$99:$M$99))))</f>
        <v>-1071.322626</v>
      </c>
      <c r="CC35" s="50">
        <f t="array" ref="CC35">-(IF(CC$2=1,Assumptions!$H37/12,-(SUMIF($D$2:$EE$2,CC$2-1,$D35:$EE35)/12)*(1+XLOOKUP(CC$2,Assumptions!$C$95:$M$95,Assumptions!$C$99:$M$99))))</f>
        <v>-1071.322626</v>
      </c>
      <c r="CD35" s="50">
        <f t="array" ref="CD35">-(IF(CD$2=1,Assumptions!$H37/12,-(SUMIF($D$2:$EE$2,CD$2-1,$D35:$EE35)/12)*(1+XLOOKUP(CD$2,Assumptions!$C$95:$M$95,Assumptions!$C$99:$M$99))))</f>
        <v>-1071.322626</v>
      </c>
      <c r="CE35" s="50">
        <f t="array" ref="CE35">-(IF(CE$2=1,Assumptions!$H37/12,-(SUMIF($D$2:$EE$2,CE$2-1,$D35:$EE35)/12)*(1+XLOOKUP(CE$2,Assumptions!$C$95:$M$95,Assumptions!$C$99:$M$99))))</f>
        <v>-1071.322626</v>
      </c>
      <c r="CF35" s="50">
        <f t="array" ref="CF35">-(IF(CF$2=1,Assumptions!$H37/12,-(SUMIF($D$2:$EE$2,CF$2-1,$D35:$EE35)/12)*(1+XLOOKUP(CF$2,Assumptions!$C$95:$M$95,Assumptions!$C$99:$M$99))))</f>
        <v>-1071.322626</v>
      </c>
      <c r="CG35" s="50">
        <f t="array" ref="CG35">-(IF(CG$2=1,Assumptions!$H37/12,-(SUMIF($D$2:$EE$2,CG$2-1,$D35:$EE35)/12)*(1+XLOOKUP(CG$2,Assumptions!$C$95:$M$95,Assumptions!$C$99:$M$99))))</f>
        <v>-1071.322626</v>
      </c>
      <c r="CH35" s="50">
        <f t="array" ref="CH35">-(IF(CH$2=1,Assumptions!$H37/12,-(SUMIF($D$2:$EE$2,CH$2-1,$D35:$EE35)/12)*(1+XLOOKUP(CH$2,Assumptions!$C$95:$M$95,Assumptions!$C$99:$M$99))))</f>
        <v>-1071.322626</v>
      </c>
      <c r="CI35" s="50">
        <f t="array" ref="CI35">-(IF(CI$2=1,Assumptions!$H37/12,-(SUMIF($D$2:$EE$2,CI$2-1,$D35:$EE35)/12)*(1+XLOOKUP(CI$2,Assumptions!$C$95:$M$95,Assumptions!$C$99:$M$99))))</f>
        <v>-1071.322626</v>
      </c>
      <c r="CJ35" s="50">
        <f t="array" ref="CJ35">-(IF(CJ$2=1,Assumptions!$H37/12,-(SUMIF($D$2:$EE$2,CJ$2-1,$D35:$EE35)/12)*(1+XLOOKUP(CJ$2,Assumptions!$C$95:$M$95,Assumptions!$C$99:$M$99))))</f>
        <v>-1103.462305</v>
      </c>
      <c r="CK35" s="50">
        <f t="array" ref="CK35">-(IF(CK$2=1,Assumptions!$H37/12,-(SUMIF($D$2:$EE$2,CK$2-1,$D35:$EE35)/12)*(1+XLOOKUP(CK$2,Assumptions!$C$95:$M$95,Assumptions!$C$99:$M$99))))</f>
        <v>-1103.462305</v>
      </c>
      <c r="CL35" s="50">
        <f t="array" ref="CL35">-(IF(CL$2=1,Assumptions!$H37/12,-(SUMIF($D$2:$EE$2,CL$2-1,$D35:$EE35)/12)*(1+XLOOKUP(CL$2,Assumptions!$C$95:$M$95,Assumptions!$C$99:$M$99))))</f>
        <v>-1103.462305</v>
      </c>
      <c r="CM35" s="50">
        <f t="array" ref="CM35">-(IF(CM$2=1,Assumptions!$H37/12,-(SUMIF($D$2:$EE$2,CM$2-1,$D35:$EE35)/12)*(1+XLOOKUP(CM$2,Assumptions!$C$95:$M$95,Assumptions!$C$99:$M$99))))</f>
        <v>-1103.462305</v>
      </c>
      <c r="CN35" s="50">
        <f t="array" ref="CN35">-(IF(CN$2=1,Assumptions!$H37/12,-(SUMIF($D$2:$EE$2,CN$2-1,$D35:$EE35)/12)*(1+XLOOKUP(CN$2,Assumptions!$C$95:$M$95,Assumptions!$C$99:$M$99))))</f>
        <v>-1103.462305</v>
      </c>
      <c r="CO35" s="50">
        <f t="array" ref="CO35">-(IF(CO$2=1,Assumptions!$H37/12,-(SUMIF($D$2:$EE$2,CO$2-1,$D35:$EE35)/12)*(1+XLOOKUP(CO$2,Assumptions!$C$95:$M$95,Assumptions!$C$99:$M$99))))</f>
        <v>-1103.462305</v>
      </c>
      <c r="CP35" s="50">
        <f t="array" ref="CP35">-(IF(CP$2=1,Assumptions!$H37/12,-(SUMIF($D$2:$EE$2,CP$2-1,$D35:$EE35)/12)*(1+XLOOKUP(CP$2,Assumptions!$C$95:$M$95,Assumptions!$C$99:$M$99))))</f>
        <v>-1103.462305</v>
      </c>
      <c r="CQ35" s="50">
        <f t="array" ref="CQ35">-(IF(CQ$2=1,Assumptions!$H37/12,-(SUMIF($D$2:$EE$2,CQ$2-1,$D35:$EE35)/12)*(1+XLOOKUP(CQ$2,Assumptions!$C$95:$M$95,Assumptions!$C$99:$M$99))))</f>
        <v>-1103.462305</v>
      </c>
      <c r="CR35" s="50">
        <f t="array" ref="CR35">-(IF(CR$2=1,Assumptions!$H37/12,-(SUMIF($D$2:$EE$2,CR$2-1,$D35:$EE35)/12)*(1+XLOOKUP(CR$2,Assumptions!$C$95:$M$95,Assumptions!$C$99:$M$99))))</f>
        <v>-1103.462305</v>
      </c>
      <c r="CS35" s="50">
        <f t="array" ref="CS35">-(IF(CS$2=1,Assumptions!$H37/12,-(SUMIF($D$2:$EE$2,CS$2-1,$D35:$EE35)/12)*(1+XLOOKUP(CS$2,Assumptions!$C$95:$M$95,Assumptions!$C$99:$M$99))))</f>
        <v>-1103.462305</v>
      </c>
      <c r="CT35" s="50">
        <f t="array" ref="CT35">-(IF(CT$2=1,Assumptions!$H37/12,-(SUMIF($D$2:$EE$2,CT$2-1,$D35:$EE35)/12)*(1+XLOOKUP(CT$2,Assumptions!$C$95:$M$95,Assumptions!$C$99:$M$99))))</f>
        <v>-1103.462305</v>
      </c>
      <c r="CU35" s="50">
        <f t="array" ref="CU35">-(IF(CU$2=1,Assumptions!$H37/12,-(SUMIF($D$2:$EE$2,CU$2-1,$D35:$EE35)/12)*(1+XLOOKUP(CU$2,Assumptions!$C$95:$M$95,Assumptions!$C$99:$M$99))))</f>
        <v>-1103.462305</v>
      </c>
      <c r="CV35" s="50">
        <f t="array" ref="CV35">-(IF(CV$2=1,Assumptions!$H37/12,-(SUMIF($D$2:$EE$2,CV$2-1,$D35:$EE35)/12)*(1+XLOOKUP(CV$2,Assumptions!$C$95:$M$95,Assumptions!$C$99:$M$99))))</f>
        <v>-1136.566174</v>
      </c>
      <c r="CW35" s="50">
        <f t="array" ref="CW35">-(IF(CW$2=1,Assumptions!$H37/12,-(SUMIF($D$2:$EE$2,CW$2-1,$D35:$EE35)/12)*(1+XLOOKUP(CW$2,Assumptions!$C$95:$M$95,Assumptions!$C$99:$M$99))))</f>
        <v>-1136.566174</v>
      </c>
      <c r="CX35" s="50">
        <f t="array" ref="CX35">-(IF(CX$2=1,Assumptions!$H37/12,-(SUMIF($D$2:$EE$2,CX$2-1,$D35:$EE35)/12)*(1+XLOOKUP(CX$2,Assumptions!$C$95:$M$95,Assumptions!$C$99:$M$99))))</f>
        <v>-1136.566174</v>
      </c>
      <c r="CY35" s="50">
        <f t="array" ref="CY35">-(IF(CY$2=1,Assumptions!$H37/12,-(SUMIF($D$2:$EE$2,CY$2-1,$D35:$EE35)/12)*(1+XLOOKUP(CY$2,Assumptions!$C$95:$M$95,Assumptions!$C$99:$M$99))))</f>
        <v>-1136.566174</v>
      </c>
      <c r="CZ35" s="50">
        <f t="array" ref="CZ35">-(IF(CZ$2=1,Assumptions!$H37/12,-(SUMIF($D$2:$EE$2,CZ$2-1,$D35:$EE35)/12)*(1+XLOOKUP(CZ$2,Assumptions!$C$95:$M$95,Assumptions!$C$99:$M$99))))</f>
        <v>-1136.566174</v>
      </c>
      <c r="DA35" s="50">
        <f t="array" ref="DA35">-(IF(DA$2=1,Assumptions!$H37/12,-(SUMIF($D$2:$EE$2,DA$2-1,$D35:$EE35)/12)*(1+XLOOKUP(DA$2,Assumptions!$C$95:$M$95,Assumptions!$C$99:$M$99))))</f>
        <v>-1136.566174</v>
      </c>
      <c r="DB35" s="50">
        <f t="array" ref="DB35">-(IF(DB$2=1,Assumptions!$H37/12,-(SUMIF($D$2:$EE$2,DB$2-1,$D35:$EE35)/12)*(1+XLOOKUP(DB$2,Assumptions!$C$95:$M$95,Assumptions!$C$99:$M$99))))</f>
        <v>-1136.566174</v>
      </c>
      <c r="DC35" s="50">
        <f t="array" ref="DC35">-(IF(DC$2=1,Assumptions!$H37/12,-(SUMIF($D$2:$EE$2,DC$2-1,$D35:$EE35)/12)*(1+XLOOKUP(DC$2,Assumptions!$C$95:$M$95,Assumptions!$C$99:$M$99))))</f>
        <v>-1136.566174</v>
      </c>
      <c r="DD35" s="50">
        <f t="array" ref="DD35">-(IF(DD$2=1,Assumptions!$H37/12,-(SUMIF($D$2:$EE$2,DD$2-1,$D35:$EE35)/12)*(1+XLOOKUP(DD$2,Assumptions!$C$95:$M$95,Assumptions!$C$99:$M$99))))</f>
        <v>-1136.566174</v>
      </c>
      <c r="DE35" s="50">
        <f t="array" ref="DE35">-(IF(DE$2=1,Assumptions!$H37/12,-(SUMIF($D$2:$EE$2,DE$2-1,$D35:$EE35)/12)*(1+XLOOKUP(DE$2,Assumptions!$C$95:$M$95,Assumptions!$C$99:$M$99))))</f>
        <v>-1136.566174</v>
      </c>
      <c r="DF35" s="50">
        <f t="array" ref="DF35">-(IF(DF$2=1,Assumptions!$H37/12,-(SUMIF($D$2:$EE$2,DF$2-1,$D35:$EE35)/12)*(1+XLOOKUP(DF$2,Assumptions!$C$95:$M$95,Assumptions!$C$99:$M$99))))</f>
        <v>-1136.566174</v>
      </c>
      <c r="DG35" s="50">
        <f t="array" ref="DG35">-(IF(DG$2=1,Assumptions!$H37/12,-(SUMIF($D$2:$EE$2,DG$2-1,$D35:$EE35)/12)*(1+XLOOKUP(DG$2,Assumptions!$C$95:$M$95,Assumptions!$C$99:$M$99))))</f>
        <v>-1136.566174</v>
      </c>
      <c r="DH35" s="50">
        <f t="array" ref="DH35">-(IF(DH$2=1,Assumptions!$H37/12,-(SUMIF($D$2:$EE$2,DH$2-1,$D35:$EE35)/12)*(1+XLOOKUP(DH$2,Assumptions!$C$95:$M$95,Assumptions!$C$99:$M$99))))</f>
        <v>-1170.663159</v>
      </c>
      <c r="DI35" s="50">
        <f t="array" ref="DI35">-(IF(DI$2=1,Assumptions!$H37/12,-(SUMIF($D$2:$EE$2,DI$2-1,$D35:$EE35)/12)*(1+XLOOKUP(DI$2,Assumptions!$C$95:$M$95,Assumptions!$C$99:$M$99))))</f>
        <v>-1170.663159</v>
      </c>
      <c r="DJ35" s="50">
        <f t="array" ref="DJ35">-(IF(DJ$2=1,Assumptions!$H37/12,-(SUMIF($D$2:$EE$2,DJ$2-1,$D35:$EE35)/12)*(1+XLOOKUP(DJ$2,Assumptions!$C$95:$M$95,Assumptions!$C$99:$M$99))))</f>
        <v>-1170.663159</v>
      </c>
      <c r="DK35" s="50">
        <f t="array" ref="DK35">-(IF(DK$2=1,Assumptions!$H37/12,-(SUMIF($D$2:$EE$2,DK$2-1,$D35:$EE35)/12)*(1+XLOOKUP(DK$2,Assumptions!$C$95:$M$95,Assumptions!$C$99:$M$99))))</f>
        <v>-1170.663159</v>
      </c>
      <c r="DL35" s="50">
        <f t="array" ref="DL35">-(IF(DL$2=1,Assumptions!$H37/12,-(SUMIF($D$2:$EE$2,DL$2-1,$D35:$EE35)/12)*(1+XLOOKUP(DL$2,Assumptions!$C$95:$M$95,Assumptions!$C$99:$M$99))))</f>
        <v>-1170.663159</v>
      </c>
      <c r="DM35" s="50">
        <f t="array" ref="DM35">-(IF(DM$2=1,Assumptions!$H37/12,-(SUMIF($D$2:$EE$2,DM$2-1,$D35:$EE35)/12)*(1+XLOOKUP(DM$2,Assumptions!$C$95:$M$95,Assumptions!$C$99:$M$99))))</f>
        <v>-1170.663159</v>
      </c>
      <c r="DN35" s="50">
        <f t="array" ref="DN35">-(IF(DN$2=1,Assumptions!$H37/12,-(SUMIF($D$2:$EE$2,DN$2-1,$D35:$EE35)/12)*(1+XLOOKUP(DN$2,Assumptions!$C$95:$M$95,Assumptions!$C$99:$M$99))))</f>
        <v>-1170.663159</v>
      </c>
      <c r="DO35" s="50">
        <f t="array" ref="DO35">-(IF(DO$2=1,Assumptions!$H37/12,-(SUMIF($D$2:$EE$2,DO$2-1,$D35:$EE35)/12)*(1+XLOOKUP(DO$2,Assumptions!$C$95:$M$95,Assumptions!$C$99:$M$99))))</f>
        <v>-1170.663159</v>
      </c>
      <c r="DP35" s="50">
        <f t="array" ref="DP35">-(IF(DP$2=1,Assumptions!$H37/12,-(SUMIF($D$2:$EE$2,DP$2-1,$D35:$EE35)/12)*(1+XLOOKUP(DP$2,Assumptions!$C$95:$M$95,Assumptions!$C$99:$M$99))))</f>
        <v>-1170.663159</v>
      </c>
      <c r="DQ35" s="50">
        <f t="array" ref="DQ35">-(IF(DQ$2=1,Assumptions!$H37/12,-(SUMIF($D$2:$EE$2,DQ$2-1,$D35:$EE35)/12)*(1+XLOOKUP(DQ$2,Assumptions!$C$95:$M$95,Assumptions!$C$99:$M$99))))</f>
        <v>-1170.663159</v>
      </c>
      <c r="DR35" s="50">
        <f t="array" ref="DR35">-(IF(DR$2=1,Assumptions!$H37/12,-(SUMIF($D$2:$EE$2,DR$2-1,$D35:$EE35)/12)*(1+XLOOKUP(DR$2,Assumptions!$C$95:$M$95,Assumptions!$C$99:$M$99))))</f>
        <v>-1170.663159</v>
      </c>
      <c r="DS35" s="50">
        <f t="array" ref="DS35">-(IF(DS$2=1,Assumptions!$H37/12,-(SUMIF($D$2:$EE$2,DS$2-1,$D35:$EE35)/12)*(1+XLOOKUP(DS$2,Assumptions!$C$95:$M$95,Assumptions!$C$99:$M$99))))</f>
        <v>-1170.663159</v>
      </c>
      <c r="DT35" s="50">
        <f t="array" ref="DT35">-(IF(DT$2=1,Assumptions!$H37/12,-(SUMIF($D$2:$EE$2,DT$2-1,$D35:$EE35)/12)*(1+XLOOKUP(DT$2,Assumptions!$C$95:$M$95,Assumptions!$C$99:$M$99))))</f>
        <v>-1205.783054</v>
      </c>
      <c r="DU35" s="50">
        <f t="array" ref="DU35">-(IF(DU$2=1,Assumptions!$H37/12,-(SUMIF($D$2:$EE$2,DU$2-1,$D35:$EE35)/12)*(1+XLOOKUP(DU$2,Assumptions!$C$95:$M$95,Assumptions!$C$99:$M$99))))</f>
        <v>-1205.783054</v>
      </c>
      <c r="DV35" s="50">
        <f t="array" ref="DV35">-(IF(DV$2=1,Assumptions!$H37/12,-(SUMIF($D$2:$EE$2,DV$2-1,$D35:$EE35)/12)*(1+XLOOKUP(DV$2,Assumptions!$C$95:$M$95,Assumptions!$C$99:$M$99))))</f>
        <v>-1205.783054</v>
      </c>
      <c r="DW35" s="50">
        <f t="array" ref="DW35">-(IF(DW$2=1,Assumptions!$H37/12,-(SUMIF($D$2:$EE$2,DW$2-1,$D35:$EE35)/12)*(1+XLOOKUP(DW$2,Assumptions!$C$95:$M$95,Assumptions!$C$99:$M$99))))</f>
        <v>-1205.783054</v>
      </c>
      <c r="DX35" s="50">
        <f t="array" ref="DX35">-(IF(DX$2=1,Assumptions!$H37/12,-(SUMIF($D$2:$EE$2,DX$2-1,$D35:$EE35)/12)*(1+XLOOKUP(DX$2,Assumptions!$C$95:$M$95,Assumptions!$C$99:$M$99))))</f>
        <v>-1205.783054</v>
      </c>
      <c r="DY35" s="50">
        <f t="array" ref="DY35">-(IF(DY$2=1,Assumptions!$H37/12,-(SUMIF($D$2:$EE$2,DY$2-1,$D35:$EE35)/12)*(1+XLOOKUP(DY$2,Assumptions!$C$95:$M$95,Assumptions!$C$99:$M$99))))</f>
        <v>-1205.783054</v>
      </c>
      <c r="DZ35" s="50">
        <f t="array" ref="DZ35">-(IF(DZ$2=1,Assumptions!$H37/12,-(SUMIF($D$2:$EE$2,DZ$2-1,$D35:$EE35)/12)*(1+XLOOKUP(DZ$2,Assumptions!$C$95:$M$95,Assumptions!$C$99:$M$99))))</f>
        <v>-1205.783054</v>
      </c>
      <c r="EA35" s="50">
        <f t="array" ref="EA35">-(IF(EA$2=1,Assumptions!$H37/12,-(SUMIF($D$2:$EE$2,EA$2-1,$D35:$EE35)/12)*(1+XLOOKUP(EA$2,Assumptions!$C$95:$M$95,Assumptions!$C$99:$M$99))))</f>
        <v>-1205.783054</v>
      </c>
      <c r="EB35" s="50">
        <f t="array" ref="EB35">-(IF(EB$2=1,Assumptions!$H37/12,-(SUMIF($D$2:$EE$2,EB$2-1,$D35:$EE35)/12)*(1+XLOOKUP(EB$2,Assumptions!$C$95:$M$95,Assumptions!$C$99:$M$99))))</f>
        <v>-1205.783054</v>
      </c>
      <c r="EC35" s="50">
        <f t="array" ref="EC35">-(IF(EC$2=1,Assumptions!$H37/12,-(SUMIF($D$2:$EE$2,EC$2-1,$D35:$EE35)/12)*(1+XLOOKUP(EC$2,Assumptions!$C$95:$M$95,Assumptions!$C$99:$M$99))))</f>
        <v>-1205.783054</v>
      </c>
      <c r="ED35" s="50">
        <f t="array" ref="ED35">-(IF(ED$2=1,Assumptions!$H37/12,-(SUMIF($D$2:$EE$2,ED$2-1,$D35:$EE35)/12)*(1+XLOOKUP(ED$2,Assumptions!$C$95:$M$95,Assumptions!$C$99:$M$99))))</f>
        <v>-1205.783054</v>
      </c>
      <c r="EE35" s="50">
        <f t="array" ref="EE35">-(IF(EE$2=1,Assumptions!$H37/12,-(SUMIF($D$2:$EE$2,EE$2-1,$D35:$EE35)/12)*(1+XLOOKUP(EE$2,Assumptions!$C$95:$M$95,Assumptions!$C$99:$M$99))))</f>
        <v>-1205.783054</v>
      </c>
    </row>
    <row r="36" ht="15.75" customHeight="1">
      <c r="A36" s="1"/>
      <c r="B36" s="89"/>
      <c r="C36" s="43" t="str">
        <f>Assumptions!B38</f>
        <v>Total Operating Expenses</v>
      </c>
      <c r="D36" s="209">
        <f t="shared" ref="D36:EE36" si="6">SUM(D24:D35)</f>
        <v>-19131.28736</v>
      </c>
      <c r="E36" s="209">
        <f t="shared" si="6"/>
        <v>-19131.28736</v>
      </c>
      <c r="F36" s="209">
        <f t="shared" si="6"/>
        <v>-19131.28736</v>
      </c>
      <c r="G36" s="209">
        <f t="shared" si="6"/>
        <v>-19131.28736</v>
      </c>
      <c r="H36" s="209">
        <f t="shared" si="6"/>
        <v>-19131.28736</v>
      </c>
      <c r="I36" s="209">
        <f t="shared" si="6"/>
        <v>-19131.28736</v>
      </c>
      <c r="J36" s="209">
        <f t="shared" si="6"/>
        <v>-19131.28736</v>
      </c>
      <c r="K36" s="209">
        <f t="shared" si="6"/>
        <v>-19131.28736</v>
      </c>
      <c r="L36" s="209">
        <f t="shared" si="6"/>
        <v>-19131.28736</v>
      </c>
      <c r="M36" s="209">
        <f t="shared" si="6"/>
        <v>-19131.28736</v>
      </c>
      <c r="N36" s="209">
        <f t="shared" si="6"/>
        <v>-19131.28736</v>
      </c>
      <c r="O36" s="209">
        <f t="shared" si="6"/>
        <v>-19131.28736</v>
      </c>
      <c r="P36" s="209">
        <f t="shared" si="6"/>
        <v>-19856.92758</v>
      </c>
      <c r="Q36" s="209">
        <f t="shared" si="6"/>
        <v>-19856.92758</v>
      </c>
      <c r="R36" s="209">
        <f t="shared" si="6"/>
        <v>-19856.92758</v>
      </c>
      <c r="S36" s="209">
        <f t="shared" si="6"/>
        <v>-19856.92758</v>
      </c>
      <c r="T36" s="209">
        <f t="shared" si="6"/>
        <v>-19856.92758</v>
      </c>
      <c r="U36" s="209">
        <f t="shared" si="6"/>
        <v>-19856.92758</v>
      </c>
      <c r="V36" s="209">
        <f t="shared" si="6"/>
        <v>-19856.92758</v>
      </c>
      <c r="W36" s="209">
        <f t="shared" si="6"/>
        <v>-19856.92758</v>
      </c>
      <c r="X36" s="209">
        <f t="shared" si="6"/>
        <v>-19856.92758</v>
      </c>
      <c r="Y36" s="209">
        <f t="shared" si="6"/>
        <v>-19856.92758</v>
      </c>
      <c r="Z36" s="209">
        <f t="shared" si="6"/>
        <v>-19856.92758</v>
      </c>
      <c r="AA36" s="209">
        <f t="shared" si="6"/>
        <v>-19856.92758</v>
      </c>
      <c r="AB36" s="209">
        <f t="shared" si="6"/>
        <v>-20452.63541</v>
      </c>
      <c r="AC36" s="209">
        <f t="shared" si="6"/>
        <v>-20452.63541</v>
      </c>
      <c r="AD36" s="209">
        <f t="shared" si="6"/>
        <v>-20452.63541</v>
      </c>
      <c r="AE36" s="209">
        <f t="shared" si="6"/>
        <v>-20452.63541</v>
      </c>
      <c r="AF36" s="209">
        <f t="shared" si="6"/>
        <v>-20452.63541</v>
      </c>
      <c r="AG36" s="209">
        <f t="shared" si="6"/>
        <v>-20452.63541</v>
      </c>
      <c r="AH36" s="209">
        <f t="shared" si="6"/>
        <v>-20452.63541</v>
      </c>
      <c r="AI36" s="209">
        <f t="shared" si="6"/>
        <v>-20452.63541</v>
      </c>
      <c r="AJ36" s="209">
        <f t="shared" si="6"/>
        <v>-20452.63541</v>
      </c>
      <c r="AK36" s="209">
        <f t="shared" si="6"/>
        <v>-20452.63541</v>
      </c>
      <c r="AL36" s="209">
        <f t="shared" si="6"/>
        <v>-20452.63541</v>
      </c>
      <c r="AM36" s="209">
        <f t="shared" si="6"/>
        <v>-20452.63541</v>
      </c>
      <c r="AN36" s="209">
        <f t="shared" si="6"/>
        <v>-21066.21447</v>
      </c>
      <c r="AO36" s="209">
        <f t="shared" si="6"/>
        <v>-21066.21447</v>
      </c>
      <c r="AP36" s="209">
        <f t="shared" si="6"/>
        <v>-21066.21447</v>
      </c>
      <c r="AQ36" s="209">
        <f t="shared" si="6"/>
        <v>-21066.21447</v>
      </c>
      <c r="AR36" s="209">
        <f t="shared" si="6"/>
        <v>-21066.21447</v>
      </c>
      <c r="AS36" s="209">
        <f t="shared" si="6"/>
        <v>-21066.21447</v>
      </c>
      <c r="AT36" s="209">
        <f t="shared" si="6"/>
        <v>-21066.21447</v>
      </c>
      <c r="AU36" s="209">
        <f t="shared" si="6"/>
        <v>-21066.21447</v>
      </c>
      <c r="AV36" s="209">
        <f t="shared" si="6"/>
        <v>-21066.21447</v>
      </c>
      <c r="AW36" s="209">
        <f t="shared" si="6"/>
        <v>-21066.21447</v>
      </c>
      <c r="AX36" s="209">
        <f t="shared" si="6"/>
        <v>-21066.21447</v>
      </c>
      <c r="AY36" s="209">
        <f t="shared" si="6"/>
        <v>-21066.21447</v>
      </c>
      <c r="AZ36" s="209">
        <f t="shared" si="6"/>
        <v>-21698.2009</v>
      </c>
      <c r="BA36" s="209">
        <f t="shared" si="6"/>
        <v>-21698.2009</v>
      </c>
      <c r="BB36" s="209">
        <f t="shared" si="6"/>
        <v>-21698.2009</v>
      </c>
      <c r="BC36" s="209">
        <f t="shared" si="6"/>
        <v>-21698.2009</v>
      </c>
      <c r="BD36" s="209">
        <f t="shared" si="6"/>
        <v>-21698.2009</v>
      </c>
      <c r="BE36" s="209">
        <f t="shared" si="6"/>
        <v>-21698.2009</v>
      </c>
      <c r="BF36" s="209">
        <f t="shared" si="6"/>
        <v>-21698.2009</v>
      </c>
      <c r="BG36" s="209">
        <f t="shared" si="6"/>
        <v>-21698.2009</v>
      </c>
      <c r="BH36" s="209">
        <f t="shared" si="6"/>
        <v>-21698.2009</v>
      </c>
      <c r="BI36" s="209">
        <f t="shared" si="6"/>
        <v>-21698.2009</v>
      </c>
      <c r="BJ36" s="209">
        <f t="shared" si="6"/>
        <v>-21698.2009</v>
      </c>
      <c r="BK36" s="209">
        <f t="shared" si="6"/>
        <v>-21698.2009</v>
      </c>
      <c r="BL36" s="209">
        <f t="shared" si="6"/>
        <v>-22349.14693</v>
      </c>
      <c r="BM36" s="209">
        <f t="shared" si="6"/>
        <v>-22349.14693</v>
      </c>
      <c r="BN36" s="209">
        <f t="shared" si="6"/>
        <v>-22349.14693</v>
      </c>
      <c r="BO36" s="209">
        <f t="shared" si="6"/>
        <v>-22349.14693</v>
      </c>
      <c r="BP36" s="209">
        <f t="shared" si="6"/>
        <v>-22349.14693</v>
      </c>
      <c r="BQ36" s="209">
        <f t="shared" si="6"/>
        <v>-22349.14693</v>
      </c>
      <c r="BR36" s="209">
        <f t="shared" si="6"/>
        <v>-22349.14693</v>
      </c>
      <c r="BS36" s="209">
        <f t="shared" si="6"/>
        <v>-22349.14693</v>
      </c>
      <c r="BT36" s="209">
        <f t="shared" si="6"/>
        <v>-22349.14693</v>
      </c>
      <c r="BU36" s="209">
        <f t="shared" si="6"/>
        <v>-22349.14693</v>
      </c>
      <c r="BV36" s="209">
        <f t="shared" si="6"/>
        <v>-22349.14693</v>
      </c>
      <c r="BW36" s="209">
        <f t="shared" si="6"/>
        <v>-22349.14693</v>
      </c>
      <c r="BX36" s="209">
        <f t="shared" si="6"/>
        <v>-23019.62134</v>
      </c>
      <c r="BY36" s="209">
        <f t="shared" si="6"/>
        <v>-23019.62134</v>
      </c>
      <c r="BZ36" s="209">
        <f t="shared" si="6"/>
        <v>-23019.62134</v>
      </c>
      <c r="CA36" s="209">
        <f t="shared" si="6"/>
        <v>-23019.62134</v>
      </c>
      <c r="CB36" s="209">
        <f t="shared" si="6"/>
        <v>-23019.62134</v>
      </c>
      <c r="CC36" s="209">
        <f t="shared" si="6"/>
        <v>-23019.62134</v>
      </c>
      <c r="CD36" s="209">
        <f t="shared" si="6"/>
        <v>-23019.62134</v>
      </c>
      <c r="CE36" s="209">
        <f t="shared" si="6"/>
        <v>-23019.62134</v>
      </c>
      <c r="CF36" s="209">
        <f t="shared" si="6"/>
        <v>-23019.62134</v>
      </c>
      <c r="CG36" s="209">
        <f t="shared" si="6"/>
        <v>-23019.62134</v>
      </c>
      <c r="CH36" s="209">
        <f t="shared" si="6"/>
        <v>-23019.62134</v>
      </c>
      <c r="CI36" s="209">
        <f t="shared" si="6"/>
        <v>-23019.62134</v>
      </c>
      <c r="CJ36" s="209">
        <f t="shared" si="6"/>
        <v>-23710.20998</v>
      </c>
      <c r="CK36" s="209">
        <f t="shared" si="6"/>
        <v>-23710.20998</v>
      </c>
      <c r="CL36" s="209">
        <f t="shared" si="6"/>
        <v>-23710.20998</v>
      </c>
      <c r="CM36" s="209">
        <f t="shared" si="6"/>
        <v>-23710.20998</v>
      </c>
      <c r="CN36" s="209">
        <f t="shared" si="6"/>
        <v>-23710.20998</v>
      </c>
      <c r="CO36" s="209">
        <f t="shared" si="6"/>
        <v>-23710.20998</v>
      </c>
      <c r="CP36" s="209">
        <f t="shared" si="6"/>
        <v>-23710.20998</v>
      </c>
      <c r="CQ36" s="209">
        <f t="shared" si="6"/>
        <v>-23710.20998</v>
      </c>
      <c r="CR36" s="209">
        <f t="shared" si="6"/>
        <v>-23710.20998</v>
      </c>
      <c r="CS36" s="209">
        <f t="shared" si="6"/>
        <v>-23710.20998</v>
      </c>
      <c r="CT36" s="209">
        <f t="shared" si="6"/>
        <v>-23710.20998</v>
      </c>
      <c r="CU36" s="209">
        <f t="shared" si="6"/>
        <v>-23710.20998</v>
      </c>
      <c r="CV36" s="209">
        <f t="shared" si="6"/>
        <v>-24421.51628</v>
      </c>
      <c r="CW36" s="209">
        <f t="shared" si="6"/>
        <v>-24421.51628</v>
      </c>
      <c r="CX36" s="209">
        <f t="shared" si="6"/>
        <v>-24421.51628</v>
      </c>
      <c r="CY36" s="209">
        <f t="shared" si="6"/>
        <v>-24421.51628</v>
      </c>
      <c r="CZ36" s="209">
        <f t="shared" si="6"/>
        <v>-24421.51628</v>
      </c>
      <c r="DA36" s="209">
        <f t="shared" si="6"/>
        <v>-24421.51628</v>
      </c>
      <c r="DB36" s="209">
        <f t="shared" si="6"/>
        <v>-24421.51628</v>
      </c>
      <c r="DC36" s="209">
        <f t="shared" si="6"/>
        <v>-24421.51628</v>
      </c>
      <c r="DD36" s="209">
        <f t="shared" si="6"/>
        <v>-24421.51628</v>
      </c>
      <c r="DE36" s="209">
        <f t="shared" si="6"/>
        <v>-24421.51628</v>
      </c>
      <c r="DF36" s="209">
        <f t="shared" si="6"/>
        <v>-24421.51628</v>
      </c>
      <c r="DG36" s="209">
        <f t="shared" si="6"/>
        <v>-24421.51628</v>
      </c>
      <c r="DH36" s="209">
        <f t="shared" si="6"/>
        <v>-25154.16177</v>
      </c>
      <c r="DI36" s="209">
        <f t="shared" si="6"/>
        <v>-25154.16177</v>
      </c>
      <c r="DJ36" s="209">
        <f t="shared" si="6"/>
        <v>-25154.16177</v>
      </c>
      <c r="DK36" s="209">
        <f t="shared" si="6"/>
        <v>-25154.16177</v>
      </c>
      <c r="DL36" s="209">
        <f t="shared" si="6"/>
        <v>-25154.16177</v>
      </c>
      <c r="DM36" s="209">
        <f t="shared" si="6"/>
        <v>-25154.16177</v>
      </c>
      <c r="DN36" s="209">
        <f t="shared" si="6"/>
        <v>-25154.16177</v>
      </c>
      <c r="DO36" s="209">
        <f t="shared" si="6"/>
        <v>-25154.16177</v>
      </c>
      <c r="DP36" s="209">
        <f t="shared" si="6"/>
        <v>-25154.16177</v>
      </c>
      <c r="DQ36" s="209">
        <f t="shared" si="6"/>
        <v>-25154.16177</v>
      </c>
      <c r="DR36" s="209">
        <f t="shared" si="6"/>
        <v>-25154.16177</v>
      </c>
      <c r="DS36" s="209">
        <f t="shared" si="6"/>
        <v>-25154.16177</v>
      </c>
      <c r="DT36" s="209">
        <f t="shared" si="6"/>
        <v>-25624.4276</v>
      </c>
      <c r="DU36" s="209">
        <f t="shared" si="6"/>
        <v>-25624.4276</v>
      </c>
      <c r="DV36" s="209">
        <f t="shared" si="6"/>
        <v>-25624.4276</v>
      </c>
      <c r="DW36" s="209">
        <f t="shared" si="6"/>
        <v>-25624.4276</v>
      </c>
      <c r="DX36" s="209">
        <f t="shared" si="6"/>
        <v>-25624.4276</v>
      </c>
      <c r="DY36" s="209">
        <f t="shared" si="6"/>
        <v>-25624.4276</v>
      </c>
      <c r="DZ36" s="209">
        <f t="shared" si="6"/>
        <v>-25624.4276</v>
      </c>
      <c r="EA36" s="209">
        <f t="shared" si="6"/>
        <v>-25624.4276</v>
      </c>
      <c r="EB36" s="209">
        <f t="shared" si="6"/>
        <v>-25624.4276</v>
      </c>
      <c r="EC36" s="209">
        <f t="shared" si="6"/>
        <v>-25624.4276</v>
      </c>
      <c r="ED36" s="209">
        <f t="shared" si="6"/>
        <v>-25624.4276</v>
      </c>
      <c r="EE36" s="209">
        <f t="shared" si="6"/>
        <v>-25624.4276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Assumptions!B40</f>
        <v>Net Operating Income</v>
      </c>
      <c r="D38" s="213">
        <f>IF(OR(D$1=Assumptions!$B$116,D$1=Assumptions!$C$116,D$1=Assumptions!$D$116,D$1=Assumptions!$E$116,D$1=Assumptions!$F$116),(Assumptions!$C$106*D$21)+(SUM(D28+D30+D32+D33+D34)+(Assumptions!$C$106*SUM(D$24:D$27,D$29,D$31,D$35))),(D$21+D$36))</f>
        <v>35624.50599</v>
      </c>
      <c r="E38" s="213">
        <f>IF(OR(E$1=Assumptions!$B$116,E$1=Assumptions!$C$116,E$1=Assumptions!$D$116,E$1=Assumptions!$E$116,E$1=Assumptions!$F$116),(Assumptions!$C$106*E$21)+(SUM(E28+E30+E32+E33+E34)+(Assumptions!$C$106*SUM(E$24:E$27,E$29,E$31,E$35))),(E$21+E$36))</f>
        <v>35624.50599</v>
      </c>
      <c r="F38" s="213">
        <f>IF(OR(F$1=Assumptions!$B$116,F$1=Assumptions!$C$116,F$1=Assumptions!$D$116,F$1=Assumptions!$E$116,F$1=Assumptions!$F$116),(Assumptions!$C$106*F$21)+(SUM(F28+F30+F32+F33+F34)+(Assumptions!$C$106*SUM(F$24:F$27,F$29,F$31,F$35))),(F$21+F$36))</f>
        <v>35624.50599</v>
      </c>
      <c r="G38" s="213">
        <f>IF(OR(G$1=Assumptions!$B$116,G$1=Assumptions!$C$116,G$1=Assumptions!$D$116,G$1=Assumptions!$E$116,G$1=Assumptions!$F$116),(Assumptions!$C$106*G$21)+(SUM(G28+G30+G32+G33+G34)+(Assumptions!$C$106*SUM(G$24:G$27,G$29,G$31,G$35))),(G$21+G$36))</f>
        <v>35624.50599</v>
      </c>
      <c r="H38" s="213">
        <f>IF(OR(H$1=Assumptions!$B$116,H$1=Assumptions!$C$116,H$1=Assumptions!$D$116,H$1=Assumptions!$E$116,H$1=Assumptions!$F$116),(Assumptions!$C$106*H$21)+(SUM(H28+H30+H32+H33+H34)+(Assumptions!$C$106*SUM(H$24:H$27,H$29,H$31,H$35))),(H$21+H$36))</f>
        <v>35624.50599</v>
      </c>
      <c r="I38" s="213">
        <f>IF(OR(I$1=Assumptions!$B$116,I$1=Assumptions!$C$116,I$1=Assumptions!$D$116,I$1=Assumptions!$E$116,I$1=Assumptions!$F$116),(Assumptions!$C$106*I$21)+(SUM(I28+I30+I32+I33+I34)+(Assumptions!$C$106*SUM(I$24:I$27,I$29,I$31,I$35))),(I$21+I$36))</f>
        <v>35624.50599</v>
      </c>
      <c r="J38" s="213">
        <f>IF(OR(J$1=Assumptions!$B$116,J$1=Assumptions!$C$116,J$1=Assumptions!$D$116,J$1=Assumptions!$E$116,J$1=Assumptions!$F$116),(Assumptions!$C$106*J$21)+(SUM(J28+J30+J32+J33+J34)+(Assumptions!$C$106*SUM(J$24:J$27,J$29,J$31,J$35))),(J$21+J$36))</f>
        <v>35624.50599</v>
      </c>
      <c r="K38" s="213">
        <f>IF(OR(K$1=Assumptions!$B$116,K$1=Assumptions!$C$116,K$1=Assumptions!$D$116,K$1=Assumptions!$E$116,K$1=Assumptions!$F$116),(Assumptions!$C$106*K$21)+(SUM(K28+K30+K32+K33+K34)+(Assumptions!$C$106*SUM(K$24:K$27,K$29,K$31,K$35))),(K$21+K$36))</f>
        <v>35624.50599</v>
      </c>
      <c r="L38" s="213">
        <f>IF(OR(L$1=Assumptions!$B$116,L$1=Assumptions!$C$116,L$1=Assumptions!$D$116,L$1=Assumptions!$E$116,L$1=Assumptions!$F$116),(Assumptions!$C$106*L$21)+(SUM(L28+L30+L32+L33+L34)+(Assumptions!$C$106*SUM(L$24:L$27,L$29,L$31,L$35))),(L$21+L$36))</f>
        <v>35624.50599</v>
      </c>
      <c r="M38" s="213">
        <f>IF(OR(M$1=Assumptions!$B$116,M$1=Assumptions!$C$116,M$1=Assumptions!$D$116,M$1=Assumptions!$E$116,M$1=Assumptions!$F$116),(Assumptions!$C$106*M$21)+(SUM(M28+M30+M32+M33+M34)+(Assumptions!$C$106*SUM(M$24:M$27,M$29,M$31,M$35))),(M$21+M$36))</f>
        <v>35624.50599</v>
      </c>
      <c r="N38" s="213">
        <f>IF(OR(N$1=Assumptions!$B$116,N$1=Assumptions!$C$116,N$1=Assumptions!$D$116,N$1=Assumptions!$E$116,N$1=Assumptions!$F$116),(Assumptions!$C$106*N$21)+(SUM(N28+N30+N32+N33+N34)+(Assumptions!$C$106*SUM(N$24:N$27,N$29,N$31,N$35))),(N$21+N$36))</f>
        <v>35624.50599</v>
      </c>
      <c r="O38" s="213">
        <f>IF(OR(O$1=Assumptions!$B$116,O$1=Assumptions!$C$116,O$1=Assumptions!$D$116,O$1=Assumptions!$E$116,O$1=Assumptions!$F$116),(Assumptions!$C$106*O$21)+(SUM(O28+O30+O32+O33+O34)+(Assumptions!$C$106*SUM(O$24:O$27,O$29,O$31,O$35))),(O$21+O$36))</f>
        <v>35624.50599</v>
      </c>
      <c r="P38" s="213">
        <f>IF(OR(P$1=Assumptions!$B$116,P$1=Assumptions!$C$116,P$1=Assumptions!$D$116,P$1=Assumptions!$E$116,P$1=Assumptions!$F$116),(Assumptions!$C$106*P$21)+(SUM(P28+P30+P32+P33+P34)+(Assumptions!$C$106*SUM(P$24:P$27,P$29,P$31,P$35))),(P$21+P$36))</f>
        <v>37708.47498</v>
      </c>
      <c r="Q38" s="213">
        <f>IF(OR(Q$1=Assumptions!$B$116,Q$1=Assumptions!$C$116,Q$1=Assumptions!$D$116,Q$1=Assumptions!$E$116,Q$1=Assumptions!$F$116),(Assumptions!$C$106*Q$21)+(SUM(Q28+Q30+Q32+Q33+Q34)+(Assumptions!$C$106*SUM(Q$24:Q$27,Q$29,Q$31,Q$35))),(Q$21+Q$36))</f>
        <v>37708.47498</v>
      </c>
      <c r="R38" s="213">
        <f>IF(OR(R$1=Assumptions!$B$116,R$1=Assumptions!$C$116,R$1=Assumptions!$D$116,R$1=Assumptions!$E$116,R$1=Assumptions!$F$116),(Assumptions!$C$106*R$21)+(SUM(R28+R30+R32+R33+R34)+(Assumptions!$C$106*SUM(R$24:R$27,R$29,R$31,R$35))),(R$21+R$36))</f>
        <v>37708.47498</v>
      </c>
      <c r="S38" s="213">
        <f>IF(OR(S$1=Assumptions!$B$116,S$1=Assumptions!$C$116,S$1=Assumptions!$D$116,S$1=Assumptions!$E$116,S$1=Assumptions!$F$116),(Assumptions!$C$106*S$21)+(SUM(S28+S30+S32+S33+S34)+(Assumptions!$C$106*SUM(S$24:S$27,S$29,S$31,S$35))),(S$21+S$36))</f>
        <v>37708.47498</v>
      </c>
      <c r="T38" s="213">
        <f>IF(OR(T$1=Assumptions!$B$116,T$1=Assumptions!$C$116,T$1=Assumptions!$D$116,T$1=Assumptions!$E$116,T$1=Assumptions!$F$116),(Assumptions!$C$106*T$21)+(SUM(T28+T30+T32+T33+T34)+(Assumptions!$C$106*SUM(T$24:T$27,T$29,T$31,T$35))),(T$21+T$36))</f>
        <v>37708.47498</v>
      </c>
      <c r="U38" s="213">
        <f>IF(OR(U$1=Assumptions!$B$116,U$1=Assumptions!$C$116,U$1=Assumptions!$D$116,U$1=Assumptions!$E$116,U$1=Assumptions!$F$116),(Assumptions!$C$106*U$21)+(SUM(U28+U30+U32+U33+U34)+(Assumptions!$C$106*SUM(U$24:U$27,U$29,U$31,U$35))),(U$21+U$36))</f>
        <v>37708.47498</v>
      </c>
      <c r="V38" s="213">
        <f>IF(OR(V$1=Assumptions!$B$116,V$1=Assumptions!$C$116,V$1=Assumptions!$D$116,V$1=Assumptions!$E$116,V$1=Assumptions!$F$116),(Assumptions!$C$106*V$21)+(SUM(V28+V30+V32+V33+V34)+(Assumptions!$C$106*SUM(V$24:V$27,V$29,V$31,V$35))),(V$21+V$36))</f>
        <v>37708.47498</v>
      </c>
      <c r="W38" s="213">
        <f>IF(OR(W$1=Assumptions!$B$116,W$1=Assumptions!$C$116,W$1=Assumptions!$D$116,W$1=Assumptions!$E$116,W$1=Assumptions!$F$116),(Assumptions!$C$106*W$21)+(SUM(W28+W30+W32+W33+W34)+(Assumptions!$C$106*SUM(W$24:W$27,W$29,W$31,W$35))),(W$21+W$36))</f>
        <v>37708.47498</v>
      </c>
      <c r="X38" s="213">
        <f>IF(OR(X$1=Assumptions!$B$116,X$1=Assumptions!$C$116,X$1=Assumptions!$D$116,X$1=Assumptions!$E$116,X$1=Assumptions!$F$116),(Assumptions!$C$106*X$21)+(SUM(X28+X30+X32+X33+X34)+(Assumptions!$C$106*SUM(X$24:X$27,X$29,X$31,X$35))),(X$21+X$36))</f>
        <v>37708.47498</v>
      </c>
      <c r="Y38" s="213">
        <f>IF(OR(Y$1=Assumptions!$B$116,Y$1=Assumptions!$C$116,Y$1=Assumptions!$D$116,Y$1=Assumptions!$E$116,Y$1=Assumptions!$F$116),(Assumptions!$C$106*Y$21)+(SUM(Y28+Y30+Y32+Y33+Y34)+(Assumptions!$C$106*SUM(Y$24:Y$27,Y$29,Y$31,Y$35))),(Y$21+Y$36))</f>
        <v>37708.47498</v>
      </c>
      <c r="Z38" s="213">
        <f>IF(OR(Z$1=Assumptions!$B$116,Z$1=Assumptions!$C$116,Z$1=Assumptions!$D$116,Z$1=Assumptions!$E$116,Z$1=Assumptions!$F$116),(Assumptions!$C$106*Z$21)+(SUM(Z28+Z30+Z32+Z33+Z34)+(Assumptions!$C$106*SUM(Z$24:Z$27,Z$29,Z$31,Z$35))),(Z$21+Z$36))</f>
        <v>37708.47498</v>
      </c>
      <c r="AA38" s="213">
        <f>IF(OR(AA$1=Assumptions!$B$116,AA$1=Assumptions!$C$116,AA$1=Assumptions!$D$116,AA$1=Assumptions!$E$116,AA$1=Assumptions!$F$116),(Assumptions!$C$106*AA$21)+(SUM(AA28+AA30+AA32+AA33+AA34)+(Assumptions!$C$106*SUM(AA$24:AA$27,AA$29,AA$31,AA$35))),(AA$21+AA$36))</f>
        <v>37708.47498</v>
      </c>
      <c r="AB38" s="213">
        <f>IF(OR(AB$1=Assumptions!$B$116,AB$1=Assumptions!$C$116,AB$1=Assumptions!$D$116,AB$1=Assumptions!$E$116,AB$1=Assumptions!$F$116),(Assumptions!$C$106*AB$21)+(SUM(AB28+AB30+AB32+AB33+AB34)+(Assumptions!$C$106*SUM(AB$24:AB$27,AB$29,AB$31,AB$35))),(AB$21+AB$36))</f>
        <v>38839.72923</v>
      </c>
      <c r="AC38" s="213">
        <f>IF(OR(AC$1=Assumptions!$B$116,AC$1=Assumptions!$C$116,AC$1=Assumptions!$D$116,AC$1=Assumptions!$E$116,AC$1=Assumptions!$F$116),(Assumptions!$C$106*AC$21)+(SUM(AC28+AC30+AC32+AC33+AC34)+(Assumptions!$C$106*SUM(AC$24:AC$27,AC$29,AC$31,AC$35))),(AC$21+AC$36))</f>
        <v>38839.72923</v>
      </c>
      <c r="AD38" s="213">
        <f>IF(OR(AD$1=Assumptions!$B$116,AD$1=Assumptions!$C$116,AD$1=Assumptions!$D$116,AD$1=Assumptions!$E$116,AD$1=Assumptions!$F$116),(Assumptions!$C$106*AD$21)+(SUM(AD28+AD30+AD32+AD33+AD34)+(Assumptions!$C$106*SUM(AD$24:AD$27,AD$29,AD$31,AD$35))),(AD$21+AD$36))</f>
        <v>38839.72923</v>
      </c>
      <c r="AE38" s="213">
        <f>IF(OR(AE$1=Assumptions!$B$116,AE$1=Assumptions!$C$116,AE$1=Assumptions!$D$116,AE$1=Assumptions!$E$116,AE$1=Assumptions!$F$116),(Assumptions!$C$106*AE$21)+(SUM(AE28+AE30+AE32+AE33+AE34)+(Assumptions!$C$106*SUM(AE$24:AE$27,AE$29,AE$31,AE$35))),(AE$21+AE$36))</f>
        <v>38839.72923</v>
      </c>
      <c r="AF38" s="213">
        <f>IF(OR(AF$1=Assumptions!$B$116,AF$1=Assumptions!$C$116,AF$1=Assumptions!$D$116,AF$1=Assumptions!$E$116,AF$1=Assumptions!$F$116),(Assumptions!$C$106*AF$21)+(SUM(AF28+AF30+AF32+AF33+AF34)+(Assumptions!$C$106*SUM(AF$24:AF$27,AF$29,AF$31,AF$35))),(AF$21+AF$36))</f>
        <v>38839.72923</v>
      </c>
      <c r="AG38" s="213">
        <f>IF(OR(AG$1=Assumptions!$B$116,AG$1=Assumptions!$C$116,AG$1=Assumptions!$D$116,AG$1=Assumptions!$E$116,AG$1=Assumptions!$F$116),(Assumptions!$C$106*AG$21)+(SUM(AG28+AG30+AG32+AG33+AG34)+(Assumptions!$C$106*SUM(AG$24:AG$27,AG$29,AG$31,AG$35))),(AG$21+AG$36))</f>
        <v>38839.72923</v>
      </c>
      <c r="AH38" s="213">
        <f>IF(OR(AH$1=Assumptions!$B$116,AH$1=Assumptions!$C$116,AH$1=Assumptions!$D$116,AH$1=Assumptions!$E$116,AH$1=Assumptions!$F$116),(Assumptions!$C$106*AH$21)+(SUM(AH28+AH30+AH32+AH33+AH34)+(Assumptions!$C$106*SUM(AH$24:AH$27,AH$29,AH$31,AH$35))),(AH$21+AH$36))</f>
        <v>38839.72923</v>
      </c>
      <c r="AI38" s="213">
        <f>IF(OR(AI$1=Assumptions!$B$116,AI$1=Assumptions!$C$116,AI$1=Assumptions!$D$116,AI$1=Assumptions!$E$116,AI$1=Assumptions!$F$116),(Assumptions!$C$106*AI$21)+(SUM(AI28+AI30+AI32+AI33+AI34)+(Assumptions!$C$106*SUM(AI$24:AI$27,AI$29,AI$31,AI$35))),(AI$21+AI$36))</f>
        <v>38839.72923</v>
      </c>
      <c r="AJ38" s="213">
        <f>IF(OR(AJ$1=Assumptions!$B$116,AJ$1=Assumptions!$C$116,AJ$1=Assumptions!$D$116,AJ$1=Assumptions!$E$116,AJ$1=Assumptions!$F$116),(Assumptions!$C$106*AJ$21)+(SUM(AJ28+AJ30+AJ32+AJ33+AJ34)+(Assumptions!$C$106*SUM(AJ$24:AJ$27,AJ$29,AJ$31,AJ$35))),(AJ$21+AJ$36))</f>
        <v>38839.72923</v>
      </c>
      <c r="AK38" s="213">
        <f>IF(OR(AK$1=Assumptions!$B$116,AK$1=Assumptions!$C$116,AK$1=Assumptions!$D$116,AK$1=Assumptions!$E$116,AK$1=Assumptions!$F$116),(Assumptions!$C$106*AK$21)+(SUM(AK28+AK30+AK32+AK33+AK34)+(Assumptions!$C$106*SUM(AK$24:AK$27,AK$29,AK$31,AK$35))),(AK$21+AK$36))</f>
        <v>38839.72923</v>
      </c>
      <c r="AL38" s="213">
        <f>IF(OR(AL$1=Assumptions!$B$116,AL$1=Assumptions!$C$116,AL$1=Assumptions!$D$116,AL$1=Assumptions!$E$116,AL$1=Assumptions!$F$116),(Assumptions!$C$106*AL$21)+(SUM(AL28+AL30+AL32+AL33+AL34)+(Assumptions!$C$106*SUM(AL$24:AL$27,AL$29,AL$31,AL$35))),(AL$21+AL$36))</f>
        <v>38839.72923</v>
      </c>
      <c r="AM38" s="213">
        <f>IF(OR(AM$1=Assumptions!$B$116,AM$1=Assumptions!$C$116,AM$1=Assumptions!$D$116,AM$1=Assumptions!$E$116,AM$1=Assumptions!$F$116),(Assumptions!$C$106*AM$21)+(SUM(AM28+AM30+AM32+AM33+AM34)+(Assumptions!$C$106*SUM(AM$24:AM$27,AM$29,AM$31,AM$35))),(AM$21+AM$36))</f>
        <v>38839.72923</v>
      </c>
      <c r="AN38" s="213">
        <f>IF(OR(AN$1=Assumptions!$B$116,AN$1=Assumptions!$C$116,AN$1=Assumptions!$D$116,AN$1=Assumptions!$E$116,AN$1=Assumptions!$F$116),(Assumptions!$C$106*AN$21)+(SUM(AN28+AN30+AN32+AN33+AN34)+(Assumptions!$C$106*SUM(AN$24:AN$27,AN$29,AN$31,AN$35))),(AN$21+AN$36))</f>
        <v>40004.92111</v>
      </c>
      <c r="AO38" s="213">
        <f>IF(OR(AO$1=Assumptions!$B$116,AO$1=Assumptions!$C$116,AO$1=Assumptions!$D$116,AO$1=Assumptions!$E$116,AO$1=Assumptions!$F$116),(Assumptions!$C$106*AO$21)+(SUM(AO28+AO30+AO32+AO33+AO34)+(Assumptions!$C$106*SUM(AO$24:AO$27,AO$29,AO$31,AO$35))),(AO$21+AO$36))</f>
        <v>40004.92111</v>
      </c>
      <c r="AP38" s="213">
        <f>IF(OR(AP$1=Assumptions!$B$116,AP$1=Assumptions!$C$116,AP$1=Assumptions!$D$116,AP$1=Assumptions!$E$116,AP$1=Assumptions!$F$116),(Assumptions!$C$106*AP$21)+(SUM(AP28+AP30+AP32+AP33+AP34)+(Assumptions!$C$106*SUM(AP$24:AP$27,AP$29,AP$31,AP$35))),(AP$21+AP$36))</f>
        <v>40004.92111</v>
      </c>
      <c r="AQ38" s="213">
        <f>IF(OR(AQ$1=Assumptions!$B$116,AQ$1=Assumptions!$C$116,AQ$1=Assumptions!$D$116,AQ$1=Assumptions!$E$116,AQ$1=Assumptions!$F$116),(Assumptions!$C$106*AQ$21)+(SUM(AQ28+AQ30+AQ32+AQ33+AQ34)+(Assumptions!$C$106*SUM(AQ$24:AQ$27,AQ$29,AQ$31,AQ$35))),(AQ$21+AQ$36))</f>
        <v>40004.92111</v>
      </c>
      <c r="AR38" s="213">
        <f>IF(OR(AR$1=Assumptions!$B$116,AR$1=Assumptions!$C$116,AR$1=Assumptions!$D$116,AR$1=Assumptions!$E$116,AR$1=Assumptions!$F$116),(Assumptions!$C$106*AR$21)+(SUM(AR28+AR30+AR32+AR33+AR34)+(Assumptions!$C$106*SUM(AR$24:AR$27,AR$29,AR$31,AR$35))),(AR$21+AR$36))</f>
        <v>40004.92111</v>
      </c>
      <c r="AS38" s="213">
        <f>IF(OR(AS$1=Assumptions!$B$116,AS$1=Assumptions!$C$116,AS$1=Assumptions!$D$116,AS$1=Assumptions!$E$116,AS$1=Assumptions!$F$116),(Assumptions!$C$106*AS$21)+(SUM(AS28+AS30+AS32+AS33+AS34)+(Assumptions!$C$106*SUM(AS$24:AS$27,AS$29,AS$31,AS$35))),(AS$21+AS$36))</f>
        <v>40004.92111</v>
      </c>
      <c r="AT38" s="213">
        <f>IF(OR(AT$1=Assumptions!$B$116,AT$1=Assumptions!$C$116,AT$1=Assumptions!$D$116,AT$1=Assumptions!$E$116,AT$1=Assumptions!$F$116),(Assumptions!$C$106*AT$21)+(SUM(AT28+AT30+AT32+AT33+AT34)+(Assumptions!$C$106*SUM(AT$24:AT$27,AT$29,AT$31,AT$35))),(AT$21+AT$36))</f>
        <v>40004.92111</v>
      </c>
      <c r="AU38" s="213">
        <f>IF(OR(AU$1=Assumptions!$B$116,AU$1=Assumptions!$C$116,AU$1=Assumptions!$D$116,AU$1=Assumptions!$E$116,AU$1=Assumptions!$F$116),(Assumptions!$C$106*AU$21)+(SUM(AU28+AU30+AU32+AU33+AU34)+(Assumptions!$C$106*SUM(AU$24:AU$27,AU$29,AU$31,AU$35))),(AU$21+AU$36))</f>
        <v>40004.92111</v>
      </c>
      <c r="AV38" s="213">
        <f>IF(OR(AV$1=Assumptions!$B$116,AV$1=Assumptions!$C$116,AV$1=Assumptions!$D$116,AV$1=Assumptions!$E$116,AV$1=Assumptions!$F$116),(Assumptions!$C$106*AV$21)+(SUM(AV28+AV30+AV32+AV33+AV34)+(Assumptions!$C$106*SUM(AV$24:AV$27,AV$29,AV$31,AV$35))),(AV$21+AV$36))</f>
        <v>40004.92111</v>
      </c>
      <c r="AW38" s="213">
        <f>IF(OR(AW$1=Assumptions!$B$116,AW$1=Assumptions!$C$116,AW$1=Assumptions!$D$116,AW$1=Assumptions!$E$116,AW$1=Assumptions!$F$116),(Assumptions!$C$106*AW$21)+(SUM(AW28+AW30+AW32+AW33+AW34)+(Assumptions!$C$106*SUM(AW$24:AW$27,AW$29,AW$31,AW$35))),(AW$21+AW$36))</f>
        <v>40004.92111</v>
      </c>
      <c r="AX38" s="213">
        <f>IF(OR(AX$1=Assumptions!$B$116,AX$1=Assumptions!$C$116,AX$1=Assumptions!$D$116,AX$1=Assumptions!$E$116,AX$1=Assumptions!$F$116),(Assumptions!$C$106*AX$21)+(SUM(AX28+AX30+AX32+AX33+AX34)+(Assumptions!$C$106*SUM(AX$24:AX$27,AX$29,AX$31,AX$35))),(AX$21+AX$36))</f>
        <v>40004.92111</v>
      </c>
      <c r="AY38" s="213">
        <f>IF(OR(AY$1=Assumptions!$B$116,AY$1=Assumptions!$C$116,AY$1=Assumptions!$D$116,AY$1=Assumptions!$E$116,AY$1=Assumptions!$F$116),(Assumptions!$C$106*AY$21)+(SUM(AY28+AY30+AY32+AY33+AY34)+(Assumptions!$C$106*SUM(AY$24:AY$27,AY$29,AY$31,AY$35))),(AY$21+AY$36))</f>
        <v>40004.92111</v>
      </c>
      <c r="AZ38" s="213">
        <f>IF(OR(AZ$1=Assumptions!$B$116,AZ$1=Assumptions!$C$116,AZ$1=Assumptions!$D$116,AZ$1=Assumptions!$E$116,AZ$1=Assumptions!$F$116),(Assumptions!$C$106*AZ$21)+(SUM(AZ28+AZ30+AZ32+AZ33+AZ34)+(Assumptions!$C$106*SUM(AZ$24:AZ$27,AZ$29,AZ$31,AZ$35))),(AZ$21+AZ$36))</f>
        <v>41205.06874</v>
      </c>
      <c r="BA38" s="213">
        <f>IF(OR(BA$1=Assumptions!$B$116,BA$1=Assumptions!$C$116,BA$1=Assumptions!$D$116,BA$1=Assumptions!$E$116,BA$1=Assumptions!$F$116),(Assumptions!$C$106*BA$21)+(SUM(BA28+BA30+BA32+BA33+BA34)+(Assumptions!$C$106*SUM(BA$24:BA$27,BA$29,BA$31,BA$35))),(BA$21+BA$36))</f>
        <v>41205.06874</v>
      </c>
      <c r="BB38" s="213">
        <f>IF(OR(BB$1=Assumptions!$B$116,BB$1=Assumptions!$C$116,BB$1=Assumptions!$D$116,BB$1=Assumptions!$E$116,BB$1=Assumptions!$F$116),(Assumptions!$C$106*BB$21)+(SUM(BB28+BB30+BB32+BB33+BB34)+(Assumptions!$C$106*SUM(BB$24:BB$27,BB$29,BB$31,BB$35))),(BB$21+BB$36))</f>
        <v>41205.06874</v>
      </c>
      <c r="BC38" s="213">
        <f>IF(OR(BC$1=Assumptions!$B$116,BC$1=Assumptions!$C$116,BC$1=Assumptions!$D$116,BC$1=Assumptions!$E$116,BC$1=Assumptions!$F$116),(Assumptions!$C$106*BC$21)+(SUM(BC28+BC30+BC32+BC33+BC34)+(Assumptions!$C$106*SUM(BC$24:BC$27,BC$29,BC$31,BC$35))),(BC$21+BC$36))</f>
        <v>41205.06874</v>
      </c>
      <c r="BD38" s="213">
        <f>IF(OR(BD$1=Assumptions!$B$116,BD$1=Assumptions!$C$116,BD$1=Assumptions!$D$116,BD$1=Assumptions!$E$116,BD$1=Assumptions!$F$116),(Assumptions!$C$106*BD$21)+(SUM(BD28+BD30+BD32+BD33+BD34)+(Assumptions!$C$106*SUM(BD$24:BD$27,BD$29,BD$31,BD$35))),(BD$21+BD$36))</f>
        <v>41205.06874</v>
      </c>
      <c r="BE38" s="213">
        <f>IF(OR(BE$1=Assumptions!$B$116,BE$1=Assumptions!$C$116,BE$1=Assumptions!$D$116,BE$1=Assumptions!$E$116,BE$1=Assumptions!$F$116),(Assumptions!$C$106*BE$21)+(SUM(BE28+BE30+BE32+BE33+BE34)+(Assumptions!$C$106*SUM(BE$24:BE$27,BE$29,BE$31,BE$35))),(BE$21+BE$36))</f>
        <v>41205.06874</v>
      </c>
      <c r="BF38" s="213">
        <f>IF(OR(BF$1=Assumptions!$B$116,BF$1=Assumptions!$C$116,BF$1=Assumptions!$D$116,BF$1=Assumptions!$E$116,BF$1=Assumptions!$F$116),(Assumptions!$C$106*BF$21)+(SUM(BF28+BF30+BF32+BF33+BF34)+(Assumptions!$C$106*SUM(BF$24:BF$27,BF$29,BF$31,BF$35))),(BF$21+BF$36))</f>
        <v>41205.06874</v>
      </c>
      <c r="BG38" s="213">
        <f>IF(OR(BG$1=Assumptions!$B$116,BG$1=Assumptions!$C$116,BG$1=Assumptions!$D$116,BG$1=Assumptions!$E$116,BG$1=Assumptions!$F$116),(Assumptions!$C$106*BG$21)+(SUM(BG28+BG30+BG32+BG33+BG34)+(Assumptions!$C$106*SUM(BG$24:BG$27,BG$29,BG$31,BG$35))),(BG$21+BG$36))</f>
        <v>41205.06874</v>
      </c>
      <c r="BH38" s="213">
        <f>IF(OR(BH$1=Assumptions!$B$116,BH$1=Assumptions!$C$116,BH$1=Assumptions!$D$116,BH$1=Assumptions!$E$116,BH$1=Assumptions!$F$116),(Assumptions!$C$106*BH$21)+(SUM(BH28+BH30+BH32+BH33+BH34)+(Assumptions!$C$106*SUM(BH$24:BH$27,BH$29,BH$31,BH$35))),(BH$21+BH$36))</f>
        <v>41205.06874</v>
      </c>
      <c r="BI38" s="213">
        <f>IF(OR(BI$1=Assumptions!$B$116,BI$1=Assumptions!$C$116,BI$1=Assumptions!$D$116,BI$1=Assumptions!$E$116,BI$1=Assumptions!$F$116),(Assumptions!$C$106*BI$21)+(SUM(BI28+BI30+BI32+BI33+BI34)+(Assumptions!$C$106*SUM(BI$24:BI$27,BI$29,BI$31,BI$35))),(BI$21+BI$36))</f>
        <v>41205.06874</v>
      </c>
      <c r="BJ38" s="213">
        <f>IF(OR(BJ$1=Assumptions!$B$116,BJ$1=Assumptions!$C$116,BJ$1=Assumptions!$D$116,BJ$1=Assumptions!$E$116,BJ$1=Assumptions!$F$116),(Assumptions!$C$106*BJ$21)+(SUM(BJ28+BJ30+BJ32+BJ33+BJ34)+(Assumptions!$C$106*SUM(BJ$24:BJ$27,BJ$29,BJ$31,BJ$35))),(BJ$21+BJ$36))</f>
        <v>41205.06874</v>
      </c>
      <c r="BK38" s="213">
        <f>IF(OR(BK$1=Assumptions!$B$116,BK$1=Assumptions!$C$116,BK$1=Assumptions!$D$116,BK$1=Assumptions!$E$116,BK$1=Assumptions!$F$116),(Assumptions!$C$106*BK$21)+(SUM(BK28+BK30+BK32+BK33+BK34)+(Assumptions!$C$106*SUM(BK$24:BK$27,BK$29,BK$31,BK$35))),(BK$21+BK$36))</f>
        <v>41205.06874</v>
      </c>
      <c r="BL38" s="213">
        <f>IF(OR(BL$1=Assumptions!$B$116,BL$1=Assumptions!$C$116,BL$1=Assumptions!$D$116,BL$1=Assumptions!$E$116,BL$1=Assumptions!$F$116),(Assumptions!$C$106*BL$21)+(SUM(BL28+BL30+BL32+BL33+BL34)+(Assumptions!$C$106*SUM(BL$24:BL$27,BL$29,BL$31,BL$35))),(BL$21+BL$36))</f>
        <v>42441.2208</v>
      </c>
      <c r="BM38" s="213">
        <f>IF(OR(BM$1=Assumptions!$B$116,BM$1=Assumptions!$C$116,BM$1=Assumptions!$D$116,BM$1=Assumptions!$E$116,BM$1=Assumptions!$F$116),(Assumptions!$C$106*BM$21)+(SUM(BM28+BM30+BM32+BM33+BM34)+(Assumptions!$C$106*SUM(BM$24:BM$27,BM$29,BM$31,BM$35))),(BM$21+BM$36))</f>
        <v>42441.2208</v>
      </c>
      <c r="BN38" s="213">
        <f>IF(OR(BN$1=Assumptions!$B$116,BN$1=Assumptions!$C$116,BN$1=Assumptions!$D$116,BN$1=Assumptions!$E$116,BN$1=Assumptions!$F$116),(Assumptions!$C$106*BN$21)+(SUM(BN28+BN30+BN32+BN33+BN34)+(Assumptions!$C$106*SUM(BN$24:BN$27,BN$29,BN$31,BN$35))),(BN$21+BN$36))</f>
        <v>42441.2208</v>
      </c>
      <c r="BO38" s="213">
        <f>IF(OR(BO$1=Assumptions!$B$116,BO$1=Assumptions!$C$116,BO$1=Assumptions!$D$116,BO$1=Assumptions!$E$116,BO$1=Assumptions!$F$116),(Assumptions!$C$106*BO$21)+(SUM(BO28+BO30+BO32+BO33+BO34)+(Assumptions!$C$106*SUM(BO$24:BO$27,BO$29,BO$31,BO$35))),(BO$21+BO$36))</f>
        <v>42441.2208</v>
      </c>
      <c r="BP38" s="213">
        <f>IF(OR(BP$1=Assumptions!$B$116,BP$1=Assumptions!$C$116,BP$1=Assumptions!$D$116,BP$1=Assumptions!$E$116,BP$1=Assumptions!$F$116),(Assumptions!$C$106*BP$21)+(SUM(BP28+BP30+BP32+BP33+BP34)+(Assumptions!$C$106*SUM(BP$24:BP$27,BP$29,BP$31,BP$35))),(BP$21+BP$36))</f>
        <v>42441.2208</v>
      </c>
      <c r="BQ38" s="213">
        <f>IF(OR(BQ$1=Assumptions!$B$116,BQ$1=Assumptions!$C$116,BQ$1=Assumptions!$D$116,BQ$1=Assumptions!$E$116,BQ$1=Assumptions!$F$116),(Assumptions!$C$106*BQ$21)+(SUM(BQ28+BQ30+BQ32+BQ33+BQ34)+(Assumptions!$C$106*SUM(BQ$24:BQ$27,BQ$29,BQ$31,BQ$35))),(BQ$21+BQ$36))</f>
        <v>42441.2208</v>
      </c>
      <c r="BR38" s="213">
        <f>IF(OR(BR$1=Assumptions!$B$116,BR$1=Assumptions!$C$116,BR$1=Assumptions!$D$116,BR$1=Assumptions!$E$116,BR$1=Assumptions!$F$116),(Assumptions!$C$106*BR$21)+(SUM(BR28+BR30+BR32+BR33+BR34)+(Assumptions!$C$106*SUM(BR$24:BR$27,BR$29,BR$31,BR$35))),(BR$21+BR$36))</f>
        <v>42441.2208</v>
      </c>
      <c r="BS38" s="213">
        <f>IF(OR(BS$1=Assumptions!$B$116,BS$1=Assumptions!$C$116,BS$1=Assumptions!$D$116,BS$1=Assumptions!$E$116,BS$1=Assumptions!$F$116),(Assumptions!$C$106*BS$21)+(SUM(BS28+BS30+BS32+BS33+BS34)+(Assumptions!$C$106*SUM(BS$24:BS$27,BS$29,BS$31,BS$35))),(BS$21+BS$36))</f>
        <v>42441.2208</v>
      </c>
      <c r="BT38" s="213">
        <f>IF(OR(BT$1=Assumptions!$B$116,BT$1=Assumptions!$C$116,BT$1=Assumptions!$D$116,BT$1=Assumptions!$E$116,BT$1=Assumptions!$F$116),(Assumptions!$C$106*BT$21)+(SUM(BT28+BT30+BT32+BT33+BT34)+(Assumptions!$C$106*SUM(BT$24:BT$27,BT$29,BT$31,BT$35))),(BT$21+BT$36))</f>
        <v>42441.2208</v>
      </c>
      <c r="BU38" s="213">
        <f>IF(OR(BU$1=Assumptions!$B$116,BU$1=Assumptions!$C$116,BU$1=Assumptions!$D$116,BU$1=Assumptions!$E$116,BU$1=Assumptions!$F$116),(Assumptions!$C$106*BU$21)+(SUM(BU28+BU30+BU32+BU33+BU34)+(Assumptions!$C$106*SUM(BU$24:BU$27,BU$29,BU$31,BU$35))),(BU$21+BU$36))</f>
        <v>42441.2208</v>
      </c>
      <c r="BV38" s="213">
        <f>IF(OR(BV$1=Assumptions!$B$116,BV$1=Assumptions!$C$116,BV$1=Assumptions!$D$116,BV$1=Assumptions!$E$116,BV$1=Assumptions!$F$116),(Assumptions!$C$106*BV$21)+(SUM(BV28+BV30+BV32+BV33+BV34)+(Assumptions!$C$106*SUM(BV$24:BV$27,BV$29,BV$31,BV$35))),(BV$21+BV$36))</f>
        <v>42441.2208</v>
      </c>
      <c r="BW38" s="213">
        <f>IF(OR(BW$1=Assumptions!$B$116,BW$1=Assumptions!$C$116,BW$1=Assumptions!$D$116,BW$1=Assumptions!$E$116,BW$1=Assumptions!$F$116),(Assumptions!$C$106*BW$21)+(SUM(BW28+BW30+BW32+BW33+BW34)+(Assumptions!$C$106*SUM(BW$24:BW$27,BW$29,BW$31,BW$35))),(BW$21+BW$36))</f>
        <v>42441.2208</v>
      </c>
      <c r="BX38" s="213">
        <f>IF(OR(BX$1=Assumptions!$B$116,BX$1=Assumptions!$C$116,BX$1=Assumptions!$D$116,BX$1=Assumptions!$E$116,BX$1=Assumptions!$F$116),(Assumptions!$C$106*BX$21)+(SUM(BX28+BX30+BX32+BX33+BX34)+(Assumptions!$C$106*SUM(BX$24:BX$27,BX$29,BX$31,BX$35))),(BX$21+BX$36))</f>
        <v>43714.45742</v>
      </c>
      <c r="BY38" s="213">
        <f>IF(OR(BY$1=Assumptions!$B$116,BY$1=Assumptions!$C$116,BY$1=Assumptions!$D$116,BY$1=Assumptions!$E$116,BY$1=Assumptions!$F$116),(Assumptions!$C$106*BY$21)+(SUM(BY28+BY30+BY32+BY33+BY34)+(Assumptions!$C$106*SUM(BY$24:BY$27,BY$29,BY$31,BY$35))),(BY$21+BY$36))</f>
        <v>43714.45742</v>
      </c>
      <c r="BZ38" s="213">
        <f>IF(OR(BZ$1=Assumptions!$B$116,BZ$1=Assumptions!$C$116,BZ$1=Assumptions!$D$116,BZ$1=Assumptions!$E$116,BZ$1=Assumptions!$F$116),(Assumptions!$C$106*BZ$21)+(SUM(BZ28+BZ30+BZ32+BZ33+BZ34)+(Assumptions!$C$106*SUM(BZ$24:BZ$27,BZ$29,BZ$31,BZ$35))),(BZ$21+BZ$36))</f>
        <v>43714.45742</v>
      </c>
      <c r="CA38" s="213">
        <f>IF(OR(CA$1=Assumptions!$B$116,CA$1=Assumptions!$C$116,CA$1=Assumptions!$D$116,CA$1=Assumptions!$E$116,CA$1=Assumptions!$F$116),(Assumptions!$C$106*CA$21)+(SUM(CA28+CA30+CA32+CA33+CA34)+(Assumptions!$C$106*SUM(CA$24:CA$27,CA$29,CA$31,CA$35))),(CA$21+CA$36))</f>
        <v>43714.45742</v>
      </c>
      <c r="CB38" s="213">
        <f>IF(OR(CB$1=Assumptions!$B$116,CB$1=Assumptions!$C$116,CB$1=Assumptions!$D$116,CB$1=Assumptions!$E$116,CB$1=Assumptions!$F$116),(Assumptions!$C$106*CB$21)+(SUM(CB28+CB30+CB32+CB33+CB34)+(Assumptions!$C$106*SUM(CB$24:CB$27,CB$29,CB$31,CB$35))),(CB$21+CB$36))</f>
        <v>43714.45742</v>
      </c>
      <c r="CC38" s="213">
        <f>IF(OR(CC$1=Assumptions!$B$116,CC$1=Assumptions!$C$116,CC$1=Assumptions!$D$116,CC$1=Assumptions!$E$116,CC$1=Assumptions!$F$116),(Assumptions!$C$106*CC$21)+(SUM(CC28+CC30+CC32+CC33+CC34)+(Assumptions!$C$106*SUM(CC$24:CC$27,CC$29,CC$31,CC$35))),(CC$21+CC$36))</f>
        <v>43714.45742</v>
      </c>
      <c r="CD38" s="213">
        <f>IF(OR(CD$1=Assumptions!$B$116,CD$1=Assumptions!$C$116,CD$1=Assumptions!$D$116,CD$1=Assumptions!$E$116,CD$1=Assumptions!$F$116),(Assumptions!$C$106*CD$21)+(SUM(CD28+CD30+CD32+CD33+CD34)+(Assumptions!$C$106*SUM(CD$24:CD$27,CD$29,CD$31,CD$35))),(CD$21+CD$36))</f>
        <v>43714.45742</v>
      </c>
      <c r="CE38" s="213">
        <f>IF(OR(CE$1=Assumptions!$B$116,CE$1=Assumptions!$C$116,CE$1=Assumptions!$D$116,CE$1=Assumptions!$E$116,CE$1=Assumptions!$F$116),(Assumptions!$C$106*CE$21)+(SUM(CE28+CE30+CE32+CE33+CE34)+(Assumptions!$C$106*SUM(CE$24:CE$27,CE$29,CE$31,CE$35))),(CE$21+CE$36))</f>
        <v>43714.45742</v>
      </c>
      <c r="CF38" s="213">
        <f>IF(OR(CF$1=Assumptions!$B$116,CF$1=Assumptions!$C$116,CF$1=Assumptions!$D$116,CF$1=Assumptions!$E$116,CF$1=Assumptions!$F$116),(Assumptions!$C$106*CF$21)+(SUM(CF28+CF30+CF32+CF33+CF34)+(Assumptions!$C$106*SUM(CF$24:CF$27,CF$29,CF$31,CF$35))),(CF$21+CF$36))</f>
        <v>43714.45742</v>
      </c>
      <c r="CG38" s="213">
        <f>IF(OR(CG$1=Assumptions!$B$116,CG$1=Assumptions!$C$116,CG$1=Assumptions!$D$116,CG$1=Assumptions!$E$116,CG$1=Assumptions!$F$116),(Assumptions!$C$106*CG$21)+(SUM(CG28+CG30+CG32+CG33+CG34)+(Assumptions!$C$106*SUM(CG$24:CG$27,CG$29,CG$31,CG$35))),(CG$21+CG$36))</f>
        <v>43714.45742</v>
      </c>
      <c r="CH38" s="213">
        <f>IF(OR(CH$1=Assumptions!$B$116,CH$1=Assumptions!$C$116,CH$1=Assumptions!$D$116,CH$1=Assumptions!$E$116,CH$1=Assumptions!$F$116),(Assumptions!$C$106*CH$21)+(SUM(CH28+CH30+CH32+CH33+CH34)+(Assumptions!$C$106*SUM(CH$24:CH$27,CH$29,CH$31,CH$35))),(CH$21+CH$36))</f>
        <v>43714.45742</v>
      </c>
      <c r="CI38" s="213">
        <f>IF(OR(CI$1=Assumptions!$B$116,CI$1=Assumptions!$C$116,CI$1=Assumptions!$D$116,CI$1=Assumptions!$E$116,CI$1=Assumptions!$F$116),(Assumptions!$C$106*CI$21)+(SUM(CI28+CI30+CI32+CI33+CI34)+(Assumptions!$C$106*SUM(CI$24:CI$27,CI$29,CI$31,CI$35))),(CI$21+CI$36))</f>
        <v>43714.45742</v>
      </c>
      <c r="CJ38" s="213">
        <f>IF(OR(CJ$1=Assumptions!$B$116,CJ$1=Assumptions!$C$116,CJ$1=Assumptions!$D$116,CJ$1=Assumptions!$E$116,CJ$1=Assumptions!$F$116),(Assumptions!$C$106*CJ$21)+(SUM(CJ28+CJ30+CJ32+CJ33+CJ34)+(Assumptions!$C$106*SUM(CJ$24:CJ$27,CJ$29,CJ$31,CJ$35))),(CJ$21+CJ$36))</f>
        <v>45025.89115</v>
      </c>
      <c r="CK38" s="213">
        <f>IF(OR(CK$1=Assumptions!$B$116,CK$1=Assumptions!$C$116,CK$1=Assumptions!$D$116,CK$1=Assumptions!$E$116,CK$1=Assumptions!$F$116),(Assumptions!$C$106*CK$21)+(SUM(CK28+CK30+CK32+CK33+CK34)+(Assumptions!$C$106*SUM(CK$24:CK$27,CK$29,CK$31,CK$35))),(CK$21+CK$36))</f>
        <v>45025.89115</v>
      </c>
      <c r="CL38" s="213">
        <f>IF(OR(CL$1=Assumptions!$B$116,CL$1=Assumptions!$C$116,CL$1=Assumptions!$D$116,CL$1=Assumptions!$E$116,CL$1=Assumptions!$F$116),(Assumptions!$C$106*CL$21)+(SUM(CL28+CL30+CL32+CL33+CL34)+(Assumptions!$C$106*SUM(CL$24:CL$27,CL$29,CL$31,CL$35))),(CL$21+CL$36))</f>
        <v>45025.89115</v>
      </c>
      <c r="CM38" s="213">
        <f>IF(OR(CM$1=Assumptions!$B$116,CM$1=Assumptions!$C$116,CM$1=Assumptions!$D$116,CM$1=Assumptions!$E$116,CM$1=Assumptions!$F$116),(Assumptions!$C$106*CM$21)+(SUM(CM28+CM30+CM32+CM33+CM34)+(Assumptions!$C$106*SUM(CM$24:CM$27,CM$29,CM$31,CM$35))),(CM$21+CM$36))</f>
        <v>45025.89115</v>
      </c>
      <c r="CN38" s="213">
        <f>IF(OR(CN$1=Assumptions!$B$116,CN$1=Assumptions!$C$116,CN$1=Assumptions!$D$116,CN$1=Assumptions!$E$116,CN$1=Assumptions!$F$116),(Assumptions!$C$106*CN$21)+(SUM(CN28+CN30+CN32+CN33+CN34)+(Assumptions!$C$106*SUM(CN$24:CN$27,CN$29,CN$31,CN$35))),(CN$21+CN$36))</f>
        <v>45025.89115</v>
      </c>
      <c r="CO38" s="213">
        <f>IF(OR(CO$1=Assumptions!$B$116,CO$1=Assumptions!$C$116,CO$1=Assumptions!$D$116,CO$1=Assumptions!$E$116,CO$1=Assumptions!$F$116),(Assumptions!$C$106*CO$21)+(SUM(CO28+CO30+CO32+CO33+CO34)+(Assumptions!$C$106*SUM(CO$24:CO$27,CO$29,CO$31,CO$35))),(CO$21+CO$36))</f>
        <v>45025.89115</v>
      </c>
      <c r="CP38" s="213">
        <f>IF(OR(CP$1=Assumptions!$B$116,CP$1=Assumptions!$C$116,CP$1=Assumptions!$D$116,CP$1=Assumptions!$E$116,CP$1=Assumptions!$F$116),(Assumptions!$C$106*CP$21)+(SUM(CP28+CP30+CP32+CP33+CP34)+(Assumptions!$C$106*SUM(CP$24:CP$27,CP$29,CP$31,CP$35))),(CP$21+CP$36))</f>
        <v>45025.89115</v>
      </c>
      <c r="CQ38" s="213">
        <f>IF(OR(CQ$1=Assumptions!$B$116,CQ$1=Assumptions!$C$116,CQ$1=Assumptions!$D$116,CQ$1=Assumptions!$E$116,CQ$1=Assumptions!$F$116),(Assumptions!$C$106*CQ$21)+(SUM(CQ28+CQ30+CQ32+CQ33+CQ34)+(Assumptions!$C$106*SUM(CQ$24:CQ$27,CQ$29,CQ$31,CQ$35))),(CQ$21+CQ$36))</f>
        <v>45025.89115</v>
      </c>
      <c r="CR38" s="213">
        <f>IF(OR(CR$1=Assumptions!$B$116,CR$1=Assumptions!$C$116,CR$1=Assumptions!$D$116,CR$1=Assumptions!$E$116,CR$1=Assumptions!$F$116),(Assumptions!$C$106*CR$21)+(SUM(CR28+CR30+CR32+CR33+CR34)+(Assumptions!$C$106*SUM(CR$24:CR$27,CR$29,CR$31,CR$35))),(CR$21+CR$36))</f>
        <v>45025.89115</v>
      </c>
      <c r="CS38" s="213">
        <f>IF(OR(CS$1=Assumptions!$B$116,CS$1=Assumptions!$C$116,CS$1=Assumptions!$D$116,CS$1=Assumptions!$E$116,CS$1=Assumptions!$F$116),(Assumptions!$C$106*CS$21)+(SUM(CS28+CS30+CS32+CS33+CS34)+(Assumptions!$C$106*SUM(CS$24:CS$27,CS$29,CS$31,CS$35))),(CS$21+CS$36))</f>
        <v>45025.89115</v>
      </c>
      <c r="CT38" s="213">
        <f>IF(OR(CT$1=Assumptions!$B$116,CT$1=Assumptions!$C$116,CT$1=Assumptions!$D$116,CT$1=Assumptions!$E$116,CT$1=Assumptions!$F$116),(Assumptions!$C$106*CT$21)+(SUM(CT28+CT30+CT32+CT33+CT34)+(Assumptions!$C$106*SUM(CT$24:CT$27,CT$29,CT$31,CT$35))),(CT$21+CT$36))</f>
        <v>45025.89115</v>
      </c>
      <c r="CU38" s="213">
        <f>IF(OR(CU$1=Assumptions!$B$116,CU$1=Assumptions!$C$116,CU$1=Assumptions!$D$116,CU$1=Assumptions!$E$116,CU$1=Assumptions!$F$116),(Assumptions!$C$106*CU$21)+(SUM(CU28+CU30+CU32+CU33+CU34)+(Assumptions!$C$106*SUM(CU$24:CU$27,CU$29,CU$31,CU$35))),(CU$21+CU$36))</f>
        <v>45025.89115</v>
      </c>
      <c r="CV38" s="213">
        <f>IF(OR(CV$1=Assumptions!$B$116,CV$1=Assumptions!$C$116,CV$1=Assumptions!$D$116,CV$1=Assumptions!$E$116,CV$1=Assumptions!$F$116),(Assumptions!$C$106*CV$21)+(SUM(CV28+CV30+CV32+CV33+CV34)+(Assumptions!$C$106*SUM(CV$24:CV$27,CV$29,CV$31,CV$35))),(CV$21+CV$36))</f>
        <v>46376.66788</v>
      </c>
      <c r="CW38" s="213">
        <f>IF(OR(CW$1=Assumptions!$B$116,CW$1=Assumptions!$C$116,CW$1=Assumptions!$D$116,CW$1=Assumptions!$E$116,CW$1=Assumptions!$F$116),(Assumptions!$C$106*CW$21)+(SUM(CW28+CW30+CW32+CW33+CW34)+(Assumptions!$C$106*SUM(CW$24:CW$27,CW$29,CW$31,CW$35))),(CW$21+CW$36))</f>
        <v>46376.66788</v>
      </c>
      <c r="CX38" s="213">
        <f>IF(OR(CX$1=Assumptions!$B$116,CX$1=Assumptions!$C$116,CX$1=Assumptions!$D$116,CX$1=Assumptions!$E$116,CX$1=Assumptions!$F$116),(Assumptions!$C$106*CX$21)+(SUM(CX28+CX30+CX32+CX33+CX34)+(Assumptions!$C$106*SUM(CX$24:CX$27,CX$29,CX$31,CX$35))),(CX$21+CX$36))</f>
        <v>46376.66788</v>
      </c>
      <c r="CY38" s="213">
        <f>IF(OR(CY$1=Assumptions!$B$116,CY$1=Assumptions!$C$116,CY$1=Assumptions!$D$116,CY$1=Assumptions!$E$116,CY$1=Assumptions!$F$116),(Assumptions!$C$106*CY$21)+(SUM(CY28+CY30+CY32+CY33+CY34)+(Assumptions!$C$106*SUM(CY$24:CY$27,CY$29,CY$31,CY$35))),(CY$21+CY$36))</f>
        <v>46376.66788</v>
      </c>
      <c r="CZ38" s="213">
        <f>IF(OR(CZ$1=Assumptions!$B$116,CZ$1=Assumptions!$C$116,CZ$1=Assumptions!$D$116,CZ$1=Assumptions!$E$116,CZ$1=Assumptions!$F$116),(Assumptions!$C$106*CZ$21)+(SUM(CZ28+CZ30+CZ32+CZ33+CZ34)+(Assumptions!$C$106*SUM(CZ$24:CZ$27,CZ$29,CZ$31,CZ$35))),(CZ$21+CZ$36))</f>
        <v>46376.66788</v>
      </c>
      <c r="DA38" s="213">
        <f>IF(OR(DA$1=Assumptions!$B$116,DA$1=Assumptions!$C$116,DA$1=Assumptions!$D$116,DA$1=Assumptions!$E$116,DA$1=Assumptions!$F$116),(Assumptions!$C$106*DA$21)+(SUM(DA28+DA30+DA32+DA33+DA34)+(Assumptions!$C$106*SUM(DA$24:DA$27,DA$29,DA$31,DA$35))),(DA$21+DA$36))</f>
        <v>46376.66788</v>
      </c>
      <c r="DB38" s="213">
        <f>IF(OR(DB$1=Assumptions!$B$116,DB$1=Assumptions!$C$116,DB$1=Assumptions!$D$116,DB$1=Assumptions!$E$116,DB$1=Assumptions!$F$116),(Assumptions!$C$106*DB$21)+(SUM(DB28+DB30+DB32+DB33+DB34)+(Assumptions!$C$106*SUM(DB$24:DB$27,DB$29,DB$31,DB$35))),(DB$21+DB$36))</f>
        <v>46376.66788</v>
      </c>
      <c r="DC38" s="213">
        <f>IF(OR(DC$1=Assumptions!$B$116,DC$1=Assumptions!$C$116,DC$1=Assumptions!$D$116,DC$1=Assumptions!$E$116,DC$1=Assumptions!$F$116),(Assumptions!$C$106*DC$21)+(SUM(DC28+DC30+DC32+DC33+DC34)+(Assumptions!$C$106*SUM(DC$24:DC$27,DC$29,DC$31,DC$35))),(DC$21+DC$36))</f>
        <v>46376.66788</v>
      </c>
      <c r="DD38" s="213">
        <f>IF(OR(DD$1=Assumptions!$B$116,DD$1=Assumptions!$C$116,DD$1=Assumptions!$D$116,DD$1=Assumptions!$E$116,DD$1=Assumptions!$F$116),(Assumptions!$C$106*DD$21)+(SUM(DD28+DD30+DD32+DD33+DD34)+(Assumptions!$C$106*SUM(DD$24:DD$27,DD$29,DD$31,DD$35))),(DD$21+DD$36))</f>
        <v>46376.66788</v>
      </c>
      <c r="DE38" s="213">
        <f>IF(OR(DE$1=Assumptions!$B$116,DE$1=Assumptions!$C$116,DE$1=Assumptions!$D$116,DE$1=Assumptions!$E$116,DE$1=Assumptions!$F$116),(Assumptions!$C$106*DE$21)+(SUM(DE28+DE30+DE32+DE33+DE34)+(Assumptions!$C$106*SUM(DE$24:DE$27,DE$29,DE$31,DE$35))),(DE$21+DE$36))</f>
        <v>46376.66788</v>
      </c>
      <c r="DF38" s="213">
        <f>IF(OR(DF$1=Assumptions!$B$116,DF$1=Assumptions!$C$116,DF$1=Assumptions!$D$116,DF$1=Assumptions!$E$116,DF$1=Assumptions!$F$116),(Assumptions!$C$106*DF$21)+(SUM(DF28+DF30+DF32+DF33+DF34)+(Assumptions!$C$106*SUM(DF$24:DF$27,DF$29,DF$31,DF$35))),(DF$21+DF$36))</f>
        <v>46376.66788</v>
      </c>
      <c r="DG38" s="213">
        <f>IF(OR(DG$1=Assumptions!$B$116,DG$1=Assumptions!$C$116,DG$1=Assumptions!$D$116,DG$1=Assumptions!$E$116,DG$1=Assumptions!$F$116),(Assumptions!$C$106*DG$21)+(SUM(DG28+DG30+DG32+DG33+DG34)+(Assumptions!$C$106*SUM(DG$24:DG$27,DG$29,DG$31,DG$35))),(DG$21+DG$36))</f>
        <v>46376.66788</v>
      </c>
      <c r="DH38" s="213">
        <f>IF(OR(DH$1=Assumptions!$B$116,DH$1=Assumptions!$C$116,DH$1=Assumptions!$D$116,DH$1=Assumptions!$E$116,DH$1=Assumptions!$F$116),(Assumptions!$C$106*DH$21)+(SUM(DH28+DH30+DH32+DH33+DH34)+(Assumptions!$C$106*SUM(DH$24:DH$27,DH$29,DH$31,DH$35))),(DH$21+DH$36))</f>
        <v>47767.96792</v>
      </c>
      <c r="DI38" s="213">
        <f>IF(OR(DI$1=Assumptions!$B$116,DI$1=Assumptions!$C$116,DI$1=Assumptions!$D$116,DI$1=Assumptions!$E$116,DI$1=Assumptions!$F$116),(Assumptions!$C$106*DI$21)+(SUM(DI28+DI30+DI32+DI33+DI34)+(Assumptions!$C$106*SUM(DI$24:DI$27,DI$29,DI$31,DI$35))),(DI$21+DI$36))</f>
        <v>47767.96792</v>
      </c>
      <c r="DJ38" s="213">
        <f>IF(OR(DJ$1=Assumptions!$B$116,DJ$1=Assumptions!$C$116,DJ$1=Assumptions!$D$116,DJ$1=Assumptions!$E$116,DJ$1=Assumptions!$F$116),(Assumptions!$C$106*DJ$21)+(SUM(DJ28+DJ30+DJ32+DJ33+DJ34)+(Assumptions!$C$106*SUM(DJ$24:DJ$27,DJ$29,DJ$31,DJ$35))),(DJ$21+DJ$36))</f>
        <v>47767.96792</v>
      </c>
      <c r="DK38" s="213">
        <f>IF(OR(DK$1=Assumptions!$B$116,DK$1=Assumptions!$C$116,DK$1=Assumptions!$D$116,DK$1=Assumptions!$E$116,DK$1=Assumptions!$F$116),(Assumptions!$C$106*DK$21)+(SUM(DK28+DK30+DK32+DK33+DK34)+(Assumptions!$C$106*SUM(DK$24:DK$27,DK$29,DK$31,DK$35))),(DK$21+DK$36))</f>
        <v>47767.96792</v>
      </c>
      <c r="DL38" s="213">
        <f>IF(OR(DL$1=Assumptions!$B$116,DL$1=Assumptions!$C$116,DL$1=Assumptions!$D$116,DL$1=Assumptions!$E$116,DL$1=Assumptions!$F$116),(Assumptions!$C$106*DL$21)+(SUM(DL28+DL30+DL32+DL33+DL34)+(Assumptions!$C$106*SUM(DL$24:DL$27,DL$29,DL$31,DL$35))),(DL$21+DL$36))</f>
        <v>47767.96792</v>
      </c>
      <c r="DM38" s="213">
        <f>IF(OR(DM$1=Assumptions!$B$116,DM$1=Assumptions!$C$116,DM$1=Assumptions!$D$116,DM$1=Assumptions!$E$116,DM$1=Assumptions!$F$116),(Assumptions!$C$106*DM$21)+(SUM(DM28+DM30+DM32+DM33+DM34)+(Assumptions!$C$106*SUM(DM$24:DM$27,DM$29,DM$31,DM$35))),(DM$21+DM$36))</f>
        <v>47767.96792</v>
      </c>
      <c r="DN38" s="213">
        <f>IF(OR(DN$1=Assumptions!$B$116,DN$1=Assumptions!$C$116,DN$1=Assumptions!$D$116,DN$1=Assumptions!$E$116,DN$1=Assumptions!$F$116),(Assumptions!$C$106*DN$21)+(SUM(DN28+DN30+DN32+DN33+DN34)+(Assumptions!$C$106*SUM(DN$24:DN$27,DN$29,DN$31,DN$35))),(DN$21+DN$36))</f>
        <v>47767.96792</v>
      </c>
      <c r="DO38" s="213">
        <f>IF(OR(DO$1=Assumptions!$B$116,DO$1=Assumptions!$C$116,DO$1=Assumptions!$D$116,DO$1=Assumptions!$E$116,DO$1=Assumptions!$F$116),(Assumptions!$C$106*DO$21)+(SUM(DO28+DO30+DO32+DO33+DO34)+(Assumptions!$C$106*SUM(DO$24:DO$27,DO$29,DO$31,DO$35))),(DO$21+DO$36))</f>
        <v>47767.96792</v>
      </c>
      <c r="DP38" s="213">
        <f>IF(OR(DP$1=Assumptions!$B$116,DP$1=Assumptions!$C$116,DP$1=Assumptions!$D$116,DP$1=Assumptions!$E$116,DP$1=Assumptions!$F$116),(Assumptions!$C$106*DP$21)+(SUM(DP28+DP30+DP32+DP33+DP34)+(Assumptions!$C$106*SUM(DP$24:DP$27,DP$29,DP$31,DP$35))),(DP$21+DP$36))</f>
        <v>47767.96792</v>
      </c>
      <c r="DQ38" s="213">
        <f>IF(OR(DQ$1=Assumptions!$B$116,DQ$1=Assumptions!$C$116,DQ$1=Assumptions!$D$116,DQ$1=Assumptions!$E$116,DQ$1=Assumptions!$F$116),(Assumptions!$C$106*DQ$21)+(SUM(DQ28+DQ30+DQ32+DQ33+DQ34)+(Assumptions!$C$106*SUM(DQ$24:DQ$27,DQ$29,DQ$31,DQ$35))),(DQ$21+DQ$36))</f>
        <v>47767.96792</v>
      </c>
      <c r="DR38" s="213">
        <f>IF(OR(DR$1=Assumptions!$B$116,DR$1=Assumptions!$C$116,DR$1=Assumptions!$D$116,DR$1=Assumptions!$E$116,DR$1=Assumptions!$F$116),(Assumptions!$C$106*DR$21)+(SUM(DR28+DR30+DR32+DR33+DR34)+(Assumptions!$C$106*SUM(DR$24:DR$27,DR$29,DR$31,DR$35))),(DR$21+DR$36))</f>
        <v>47767.96792</v>
      </c>
      <c r="DS38" s="213">
        <f>IF(OR(DS$1=Assumptions!$B$116,DS$1=Assumptions!$C$116,DS$1=Assumptions!$D$116,DS$1=Assumptions!$E$116,DS$1=Assumptions!$F$116),(Assumptions!$C$106*DS$21)+(SUM(DS28+DS30+DS32+DS33+DS34)+(Assumptions!$C$106*SUM(DS$24:DS$27,DS$29,DS$31,DS$35))),(DS$21+DS$36))</f>
        <v>47767.96792</v>
      </c>
      <c r="DT38" s="213">
        <f>IF(OR(DT$1=Assumptions!$B$116,DT$1=Assumptions!$C$116,DT$1=Assumptions!$D$116,DT$1=Assumptions!$E$116,DT$1=Assumptions!$F$116),(Assumptions!$C$106*DT$21)+(SUM(DT28+DT30+DT32+DT33+DT34)+(Assumptions!$C$106*SUM(DT$24:DT$27,DT$29,DT$31,DT$35))),(DT$21+DT$36))</f>
        <v>47297.98887</v>
      </c>
      <c r="DU38" s="213">
        <f>IF(OR(DU$1=Assumptions!$B$116,DU$1=Assumptions!$C$116,DU$1=Assumptions!$D$116,DU$1=Assumptions!$E$116,DU$1=Assumptions!$F$116),(Assumptions!$C$106*DU$21)+(SUM(DU28+DU30+DU32+DU33+DU34)+(Assumptions!$C$106*SUM(DU$24:DU$27,DU$29,DU$31,DU$35))),(DU$21+DU$36))</f>
        <v>47297.98887</v>
      </c>
      <c r="DV38" s="213">
        <f>IF(OR(DV$1=Assumptions!$B$116,DV$1=Assumptions!$C$116,DV$1=Assumptions!$D$116,DV$1=Assumptions!$E$116,DV$1=Assumptions!$F$116),(Assumptions!$C$106*DV$21)+(SUM(DV28+DV30+DV32+DV33+DV34)+(Assumptions!$C$106*SUM(DV$24:DV$27,DV$29,DV$31,DV$35))),(DV$21+DV$36))</f>
        <v>47297.98887</v>
      </c>
      <c r="DW38" s="213">
        <f>IF(OR(DW$1=Assumptions!$B$116,DW$1=Assumptions!$C$116,DW$1=Assumptions!$D$116,DW$1=Assumptions!$E$116,DW$1=Assumptions!$F$116),(Assumptions!$C$106*DW$21)+(SUM(DW28+DW30+DW32+DW33+DW34)+(Assumptions!$C$106*SUM(DW$24:DW$27,DW$29,DW$31,DW$35))),(DW$21+DW$36))</f>
        <v>47297.98887</v>
      </c>
      <c r="DX38" s="213">
        <f>IF(OR(DX$1=Assumptions!$B$116,DX$1=Assumptions!$C$116,DX$1=Assumptions!$D$116,DX$1=Assumptions!$E$116,DX$1=Assumptions!$F$116),(Assumptions!$C$106*DX$21)+(SUM(DX28+DX30+DX32+DX33+DX34)+(Assumptions!$C$106*SUM(DX$24:DX$27,DX$29,DX$31,DX$35))),(DX$21+DX$36))</f>
        <v>47297.98887</v>
      </c>
      <c r="DY38" s="213">
        <f>IF(OR(DY$1=Assumptions!$B$116,DY$1=Assumptions!$C$116,DY$1=Assumptions!$D$116,DY$1=Assumptions!$E$116,DY$1=Assumptions!$F$116),(Assumptions!$C$106*DY$21)+(SUM(DY28+DY30+DY32+DY33+DY34)+(Assumptions!$C$106*SUM(DY$24:DY$27,DY$29,DY$31,DY$35))),(DY$21+DY$36))</f>
        <v>47297.98887</v>
      </c>
      <c r="DZ38" s="213">
        <f>IF(OR(DZ$1=Assumptions!$B$116,DZ$1=Assumptions!$C$116,DZ$1=Assumptions!$D$116,DZ$1=Assumptions!$E$116,DZ$1=Assumptions!$F$116),(Assumptions!$C$106*DZ$21)+(SUM(DZ28+DZ30+DZ32+DZ33+DZ34)+(Assumptions!$C$106*SUM(DZ$24:DZ$27,DZ$29,DZ$31,DZ$35))),(DZ$21+DZ$36))</f>
        <v>47297.98887</v>
      </c>
      <c r="EA38" s="213">
        <f>IF(OR(EA$1=Assumptions!$B$116,EA$1=Assumptions!$C$116,EA$1=Assumptions!$D$116,EA$1=Assumptions!$E$116,EA$1=Assumptions!$F$116),(Assumptions!$C$106*EA$21)+(SUM(EA28+EA30+EA32+EA33+EA34)+(Assumptions!$C$106*SUM(EA$24:EA$27,EA$29,EA$31,EA$35))),(EA$21+EA$36))</f>
        <v>47297.98887</v>
      </c>
      <c r="EB38" s="213">
        <f>IF(OR(EB$1=Assumptions!$B$116,EB$1=Assumptions!$C$116,EB$1=Assumptions!$D$116,EB$1=Assumptions!$E$116,EB$1=Assumptions!$F$116),(Assumptions!$C$106*EB$21)+(SUM(EB28+EB30+EB32+EB33+EB34)+(Assumptions!$C$106*SUM(EB$24:EB$27,EB$29,EB$31,EB$35))),(EB$21+EB$36))</f>
        <v>47297.98887</v>
      </c>
      <c r="EC38" s="213">
        <f>IF(OR(EC$1=Assumptions!$B$116,EC$1=Assumptions!$C$116,EC$1=Assumptions!$D$116,EC$1=Assumptions!$E$116,EC$1=Assumptions!$F$116),(Assumptions!$C$106*EC$21)+(SUM(EC28+EC30+EC32+EC33+EC34)+(Assumptions!$C$106*SUM(EC$24:EC$27,EC$29,EC$31,EC$35))),(EC$21+EC$36))</f>
        <v>47297.98887</v>
      </c>
      <c r="ED38" s="213">
        <f>IF(OR(ED$1=Assumptions!$B$116,ED$1=Assumptions!$C$116,ED$1=Assumptions!$D$116,ED$1=Assumptions!$E$116,ED$1=Assumptions!$F$116),(Assumptions!$C$106*ED$21)+(SUM(ED28+ED30+ED32+ED33+ED34)+(Assumptions!$C$106*SUM(ED$24:ED$27,ED$29,ED$31,ED$35))),(ED$21+ED$36))</f>
        <v>47297.98887</v>
      </c>
      <c r="EE38" s="213">
        <f>IF(OR(EE$1=Assumptions!$B$116,EE$1=Assumptions!$C$116,EE$1=Assumptions!$D$116,EE$1=Assumptions!$E$116,EE$1=Assumptions!$F$116),(Assumptions!$C$106*EE$21)+(SUM(EE28+EE30+EE32+EE33+EE34)+(Assumptions!$C$106*SUM(EE$24:EE$27,EE$29,EE$31,EE$35))),(EE$21+EE$36))</f>
        <v>47297.98887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6" t="s">
        <v>211</v>
      </c>
      <c r="D40" s="132">
        <f>IF(OR(D$1=Assumptions!$B$116,D$1=Assumptions!$C$116,D$1=Assumptions!$D$116,D$1=Assumptions!$E$116,D$1=Assumptions!$F$116),Assumptions!$E$13*Assumptions!$C$103/Assumptions!$C$105,0)</f>
        <v>0</v>
      </c>
      <c r="E40" s="132">
        <f>IF(OR(E$1=Assumptions!$B$116,E$1=Assumptions!$C$116,E$1=Assumptions!$D$116,E$1=Assumptions!$E$116,E$1=Assumptions!$F$116),Assumptions!$E$13*Assumptions!$C$103/Assumptions!$C$105,0)</f>
        <v>0</v>
      </c>
      <c r="F40" s="132">
        <f>IF(OR(F$1=Assumptions!$B$116,F$1=Assumptions!$C$116,F$1=Assumptions!$D$116,F$1=Assumptions!$E$116,F$1=Assumptions!$F$116),Assumptions!$E$13*Assumptions!$C$103/Assumptions!$C$105,0)</f>
        <v>0</v>
      </c>
      <c r="G40" s="132">
        <f>IF(OR(G$1=Assumptions!$B$116,G$1=Assumptions!$C$116,G$1=Assumptions!$D$116,G$1=Assumptions!$E$116,G$1=Assumptions!$F$116),Assumptions!$E$13*Assumptions!$C$103/Assumptions!$C$105,0)</f>
        <v>0</v>
      </c>
      <c r="H40" s="132">
        <f>IF(OR(H$1=Assumptions!$B$116,H$1=Assumptions!$C$116,H$1=Assumptions!$D$116,H$1=Assumptions!$E$116,H$1=Assumptions!$F$116),Assumptions!$E$13*Assumptions!$C$103/Assumptions!$C$105,0)</f>
        <v>0</v>
      </c>
      <c r="I40" s="132">
        <f>IF(OR(I$1=Assumptions!$B$116,I$1=Assumptions!$C$116,I$1=Assumptions!$D$116,I$1=Assumptions!$E$116,I$1=Assumptions!$F$116),Assumptions!$E$13*Assumptions!$C$103/Assumptions!$C$105,0)</f>
        <v>0</v>
      </c>
      <c r="J40" s="132">
        <f>IF(OR(J$1=Assumptions!$B$116,J$1=Assumptions!$C$116,J$1=Assumptions!$D$116,J$1=Assumptions!$E$116,J$1=Assumptions!$F$116),Assumptions!$E$13*Assumptions!$C$103/Assumptions!$C$105,0)</f>
        <v>0</v>
      </c>
      <c r="K40" s="132">
        <f>IF(OR(K$1=Assumptions!$B$116,K$1=Assumptions!$C$116,K$1=Assumptions!$D$116,K$1=Assumptions!$E$116,K$1=Assumptions!$F$116),Assumptions!$E$13*Assumptions!$C$103/Assumptions!$C$105,0)</f>
        <v>0</v>
      </c>
      <c r="L40" s="132">
        <f>IF(OR(L$1=Assumptions!$B$116,L$1=Assumptions!$C$116,L$1=Assumptions!$D$116,L$1=Assumptions!$E$116,L$1=Assumptions!$F$116),Assumptions!$E$13*Assumptions!$C$103/Assumptions!$C$105,0)</f>
        <v>0</v>
      </c>
      <c r="M40" s="132">
        <f>IF(OR(M$1=Assumptions!$B$116,M$1=Assumptions!$C$116,M$1=Assumptions!$D$116,M$1=Assumptions!$E$116,M$1=Assumptions!$F$116),Assumptions!$E$13*Assumptions!$C$103/Assumptions!$C$105,0)</f>
        <v>0</v>
      </c>
      <c r="N40" s="132">
        <f>IF(OR(N$1=Assumptions!$B$116,N$1=Assumptions!$C$116,N$1=Assumptions!$D$116,N$1=Assumptions!$E$116,N$1=Assumptions!$F$116),Assumptions!$E$13*Assumptions!$C$103/Assumptions!$C$105,0)</f>
        <v>0</v>
      </c>
      <c r="O40" s="132">
        <f>IF(OR(O$1=Assumptions!$B$116,O$1=Assumptions!$C$116,O$1=Assumptions!$D$116,O$1=Assumptions!$E$116,O$1=Assumptions!$F$116),Assumptions!$E$13*Assumptions!$C$103/Assumptions!$C$105,0)</f>
        <v>0</v>
      </c>
      <c r="P40" s="132">
        <f>IF(OR(P$1=Assumptions!$B$116,P$1=Assumptions!$C$116,P$1=Assumptions!$D$116,P$1=Assumptions!$E$116,P$1=Assumptions!$F$116),Assumptions!$E$13*Assumptions!$C$103/Assumptions!$C$105,0)</f>
        <v>0</v>
      </c>
      <c r="Q40" s="132">
        <f>IF(OR(Q$1=Assumptions!$B$116,Q$1=Assumptions!$C$116,Q$1=Assumptions!$D$116,Q$1=Assumptions!$E$116,Q$1=Assumptions!$F$116),Assumptions!$E$13*Assumptions!$C$103/Assumptions!$C$105,0)</f>
        <v>0</v>
      </c>
      <c r="R40" s="132">
        <f>IF(OR(R$1=Assumptions!$B$116,R$1=Assumptions!$C$116,R$1=Assumptions!$D$116,R$1=Assumptions!$E$116,R$1=Assumptions!$F$116),Assumptions!$E$13*Assumptions!$C$103/Assumptions!$C$105,0)</f>
        <v>0</v>
      </c>
      <c r="S40" s="132">
        <f>IF(OR(S$1=Assumptions!$B$116,S$1=Assumptions!$C$116,S$1=Assumptions!$D$116,S$1=Assumptions!$E$116,S$1=Assumptions!$F$116),Assumptions!$E$13*Assumptions!$C$103/Assumptions!$C$105,0)</f>
        <v>0</v>
      </c>
      <c r="T40" s="132">
        <f>IF(OR(T$1=Assumptions!$B$116,T$1=Assumptions!$C$116,T$1=Assumptions!$D$116,T$1=Assumptions!$E$116,T$1=Assumptions!$F$116),Assumptions!$E$13*Assumptions!$C$103/Assumptions!$C$105,0)</f>
        <v>0</v>
      </c>
      <c r="U40" s="132">
        <f>IF(OR(U$1=Assumptions!$B$116,U$1=Assumptions!$C$116,U$1=Assumptions!$D$116,U$1=Assumptions!$E$116,U$1=Assumptions!$F$116),Assumptions!$E$13*Assumptions!$C$103/Assumptions!$C$105,0)</f>
        <v>0</v>
      </c>
      <c r="V40" s="132">
        <f>IF(OR(V$1=Assumptions!$B$116,V$1=Assumptions!$C$116,V$1=Assumptions!$D$116,V$1=Assumptions!$E$116,V$1=Assumptions!$F$116),Assumptions!$E$13*Assumptions!$C$103/Assumptions!$C$105,0)</f>
        <v>0</v>
      </c>
      <c r="W40" s="132">
        <f>IF(OR(W$1=Assumptions!$B$116,W$1=Assumptions!$C$116,W$1=Assumptions!$D$116,W$1=Assumptions!$E$116,W$1=Assumptions!$F$116),Assumptions!$E$13*Assumptions!$C$103/Assumptions!$C$105,0)</f>
        <v>0</v>
      </c>
      <c r="X40" s="132">
        <f>IF(OR(X$1=Assumptions!$B$116,X$1=Assumptions!$C$116,X$1=Assumptions!$D$116,X$1=Assumptions!$E$116,X$1=Assumptions!$F$116),Assumptions!$E$13*Assumptions!$C$103/Assumptions!$C$105,0)</f>
        <v>0</v>
      </c>
      <c r="Y40" s="132">
        <f>IF(OR(Y$1=Assumptions!$B$116,Y$1=Assumptions!$C$116,Y$1=Assumptions!$D$116,Y$1=Assumptions!$E$116,Y$1=Assumptions!$F$116),Assumptions!$E$13*Assumptions!$C$103/Assumptions!$C$105,0)</f>
        <v>0</v>
      </c>
      <c r="Z40" s="132">
        <f>IF(OR(Z$1=Assumptions!$B$116,Z$1=Assumptions!$C$116,Z$1=Assumptions!$D$116,Z$1=Assumptions!$E$116,Z$1=Assumptions!$F$116),Assumptions!$E$13*Assumptions!$C$103/Assumptions!$C$105,0)</f>
        <v>0</v>
      </c>
      <c r="AA40" s="132">
        <f>IF(OR(AA$1=Assumptions!$B$116,AA$1=Assumptions!$C$116,AA$1=Assumptions!$D$116,AA$1=Assumptions!$E$116,AA$1=Assumptions!$F$116),Assumptions!$E$13*Assumptions!$C$103/Assumptions!$C$105,0)</f>
        <v>0</v>
      </c>
      <c r="AB40" s="132">
        <f>IF(OR(AB$1=Assumptions!$B$116,AB$1=Assumptions!$C$116,AB$1=Assumptions!$D$116,AB$1=Assumptions!$E$116,AB$1=Assumptions!$F$116),Assumptions!$E$13*Assumptions!$C$103/Assumptions!$C$105,0)</f>
        <v>0</v>
      </c>
      <c r="AC40" s="132">
        <f>IF(OR(AC$1=Assumptions!$B$116,AC$1=Assumptions!$C$116,AC$1=Assumptions!$D$116,AC$1=Assumptions!$E$116,AC$1=Assumptions!$F$116),Assumptions!$E$13*Assumptions!$C$103/Assumptions!$C$105,0)</f>
        <v>0</v>
      </c>
      <c r="AD40" s="132">
        <f>IF(OR(AD$1=Assumptions!$B$116,AD$1=Assumptions!$C$116,AD$1=Assumptions!$D$116,AD$1=Assumptions!$E$116,AD$1=Assumptions!$F$116),Assumptions!$E$13*Assumptions!$C$103/Assumptions!$C$105,0)</f>
        <v>0</v>
      </c>
      <c r="AE40" s="132">
        <f>IF(OR(AE$1=Assumptions!$B$116,AE$1=Assumptions!$C$116,AE$1=Assumptions!$D$116,AE$1=Assumptions!$E$116,AE$1=Assumptions!$F$116),Assumptions!$E$13*Assumptions!$C$103/Assumptions!$C$105,0)</f>
        <v>0</v>
      </c>
      <c r="AF40" s="132">
        <f>IF(OR(AF$1=Assumptions!$B$116,AF$1=Assumptions!$C$116,AF$1=Assumptions!$D$116,AF$1=Assumptions!$E$116,AF$1=Assumptions!$F$116),Assumptions!$E$13*Assumptions!$C$103/Assumptions!$C$105,0)</f>
        <v>0</v>
      </c>
      <c r="AG40" s="132">
        <f>IF(OR(AG$1=Assumptions!$B$116,AG$1=Assumptions!$C$116,AG$1=Assumptions!$D$116,AG$1=Assumptions!$E$116,AG$1=Assumptions!$F$116),Assumptions!$E$13*Assumptions!$C$103/Assumptions!$C$105,0)</f>
        <v>0</v>
      </c>
      <c r="AH40" s="132">
        <f>IF(OR(AH$1=Assumptions!$B$116,AH$1=Assumptions!$C$116,AH$1=Assumptions!$D$116,AH$1=Assumptions!$E$116,AH$1=Assumptions!$F$116),Assumptions!$E$13*Assumptions!$C$103/Assumptions!$C$105,0)</f>
        <v>0</v>
      </c>
      <c r="AI40" s="132">
        <f>IF(OR(AI$1=Assumptions!$B$116,AI$1=Assumptions!$C$116,AI$1=Assumptions!$D$116,AI$1=Assumptions!$E$116,AI$1=Assumptions!$F$116),Assumptions!$E$13*Assumptions!$C$103/Assumptions!$C$105,0)</f>
        <v>0</v>
      </c>
      <c r="AJ40" s="132">
        <f>IF(OR(AJ$1=Assumptions!$B$116,AJ$1=Assumptions!$C$116,AJ$1=Assumptions!$D$116,AJ$1=Assumptions!$E$116,AJ$1=Assumptions!$F$116),Assumptions!$E$13*Assumptions!$C$103/Assumptions!$C$105,0)</f>
        <v>0</v>
      </c>
      <c r="AK40" s="132">
        <f>IF(OR(AK$1=Assumptions!$B$116,AK$1=Assumptions!$C$116,AK$1=Assumptions!$D$116,AK$1=Assumptions!$E$116,AK$1=Assumptions!$F$116),Assumptions!$E$13*Assumptions!$C$103/Assumptions!$C$105,0)</f>
        <v>0</v>
      </c>
      <c r="AL40" s="132">
        <f>IF(OR(AL$1=Assumptions!$B$116,AL$1=Assumptions!$C$116,AL$1=Assumptions!$D$116,AL$1=Assumptions!$E$116,AL$1=Assumptions!$F$116),Assumptions!$E$13*Assumptions!$C$103/Assumptions!$C$105,0)</f>
        <v>0</v>
      </c>
      <c r="AM40" s="132">
        <f>IF(OR(AM$1=Assumptions!$B$116,AM$1=Assumptions!$C$116,AM$1=Assumptions!$D$116,AM$1=Assumptions!$E$116,AM$1=Assumptions!$F$116),Assumptions!$E$13*Assumptions!$C$103/Assumptions!$C$105,0)</f>
        <v>0</v>
      </c>
      <c r="AN40" s="132">
        <f>IF(OR(AN$1=Assumptions!$B$116,AN$1=Assumptions!$C$116,AN$1=Assumptions!$D$116,AN$1=Assumptions!$E$116,AN$1=Assumptions!$F$116),Assumptions!$E$13*Assumptions!$C$103/Assumptions!$C$105,0)</f>
        <v>0</v>
      </c>
      <c r="AO40" s="132">
        <f>IF(OR(AO$1=Assumptions!$B$116,AO$1=Assumptions!$C$116,AO$1=Assumptions!$D$116,AO$1=Assumptions!$E$116,AO$1=Assumptions!$F$116),Assumptions!$E$13*Assumptions!$C$103/Assumptions!$C$105,0)</f>
        <v>0</v>
      </c>
      <c r="AP40" s="132">
        <f>IF(OR(AP$1=Assumptions!$B$116,AP$1=Assumptions!$C$116,AP$1=Assumptions!$D$116,AP$1=Assumptions!$E$116,AP$1=Assumptions!$F$116),Assumptions!$E$13*Assumptions!$C$103/Assumptions!$C$105,0)</f>
        <v>0</v>
      </c>
      <c r="AQ40" s="132">
        <f>IF(OR(AQ$1=Assumptions!$B$116,AQ$1=Assumptions!$C$116,AQ$1=Assumptions!$D$116,AQ$1=Assumptions!$E$116,AQ$1=Assumptions!$F$116),Assumptions!$E$13*Assumptions!$C$103/Assumptions!$C$105,0)</f>
        <v>0</v>
      </c>
      <c r="AR40" s="132">
        <f>IF(OR(AR$1=Assumptions!$B$116,AR$1=Assumptions!$C$116,AR$1=Assumptions!$D$116,AR$1=Assumptions!$E$116,AR$1=Assumptions!$F$116),Assumptions!$E$13*Assumptions!$C$103/Assumptions!$C$105,0)</f>
        <v>0</v>
      </c>
      <c r="AS40" s="132">
        <f>IF(OR(AS$1=Assumptions!$B$116,AS$1=Assumptions!$C$116,AS$1=Assumptions!$D$116,AS$1=Assumptions!$E$116,AS$1=Assumptions!$F$116),Assumptions!$E$13*Assumptions!$C$103/Assumptions!$C$105,0)</f>
        <v>0</v>
      </c>
      <c r="AT40" s="132">
        <f>IF(OR(AT$1=Assumptions!$B$116,AT$1=Assumptions!$C$116,AT$1=Assumptions!$D$116,AT$1=Assumptions!$E$116,AT$1=Assumptions!$F$116),Assumptions!$E$13*Assumptions!$C$103/Assumptions!$C$105,0)</f>
        <v>0</v>
      </c>
      <c r="AU40" s="132">
        <f>IF(OR(AU$1=Assumptions!$B$116,AU$1=Assumptions!$C$116,AU$1=Assumptions!$D$116,AU$1=Assumptions!$E$116,AU$1=Assumptions!$F$116),Assumptions!$E$13*Assumptions!$C$103/Assumptions!$C$105,0)</f>
        <v>0</v>
      </c>
      <c r="AV40" s="132">
        <f>IF(OR(AV$1=Assumptions!$B$116,AV$1=Assumptions!$C$116,AV$1=Assumptions!$D$116,AV$1=Assumptions!$E$116,AV$1=Assumptions!$F$116),Assumptions!$E$13*Assumptions!$C$103/Assumptions!$C$105,0)</f>
        <v>0</v>
      </c>
      <c r="AW40" s="132">
        <f>IF(OR(AW$1=Assumptions!$B$116,AW$1=Assumptions!$C$116,AW$1=Assumptions!$D$116,AW$1=Assumptions!$E$116,AW$1=Assumptions!$F$116),Assumptions!$E$13*Assumptions!$C$103/Assumptions!$C$105,0)</f>
        <v>0</v>
      </c>
      <c r="AX40" s="132">
        <f>IF(OR(AX$1=Assumptions!$B$116,AX$1=Assumptions!$C$116,AX$1=Assumptions!$D$116,AX$1=Assumptions!$E$116,AX$1=Assumptions!$F$116),Assumptions!$E$13*Assumptions!$C$103/Assumptions!$C$105,0)</f>
        <v>0</v>
      </c>
      <c r="AY40" s="132">
        <f>IF(OR(AY$1=Assumptions!$B$116,AY$1=Assumptions!$C$116,AY$1=Assumptions!$D$116,AY$1=Assumptions!$E$116,AY$1=Assumptions!$F$116),Assumptions!$E$13*Assumptions!$C$103/Assumptions!$C$105,0)</f>
        <v>0</v>
      </c>
      <c r="AZ40" s="132">
        <f>IF(OR(AZ$1=Assumptions!$B$116,AZ$1=Assumptions!$C$116,AZ$1=Assumptions!$D$116,AZ$1=Assumptions!$E$116,AZ$1=Assumptions!$F$116),Assumptions!$E$13*Assumptions!$C$103/Assumptions!$C$105,0)</f>
        <v>0</v>
      </c>
      <c r="BA40" s="132">
        <f>IF(OR(BA$1=Assumptions!$B$116,BA$1=Assumptions!$C$116,BA$1=Assumptions!$D$116,BA$1=Assumptions!$E$116,BA$1=Assumptions!$F$116),Assumptions!$E$13*Assumptions!$C$103/Assumptions!$C$105,0)</f>
        <v>0</v>
      </c>
      <c r="BB40" s="132">
        <f>IF(OR(BB$1=Assumptions!$B$116,BB$1=Assumptions!$C$116,BB$1=Assumptions!$D$116,BB$1=Assumptions!$E$116,BB$1=Assumptions!$F$116),Assumptions!$E$13*Assumptions!$C$103/Assumptions!$C$105,0)</f>
        <v>0</v>
      </c>
      <c r="BC40" s="132">
        <f>IF(OR(BC$1=Assumptions!$B$116,BC$1=Assumptions!$C$116,BC$1=Assumptions!$D$116,BC$1=Assumptions!$E$116,BC$1=Assumptions!$F$116),Assumptions!$E$13*Assumptions!$C$103/Assumptions!$C$105,0)</f>
        <v>0</v>
      </c>
      <c r="BD40" s="132">
        <f>IF(OR(BD$1=Assumptions!$B$116,BD$1=Assumptions!$C$116,BD$1=Assumptions!$D$116,BD$1=Assumptions!$E$116,BD$1=Assumptions!$F$116),Assumptions!$E$13*Assumptions!$C$103/Assumptions!$C$105,0)</f>
        <v>0</v>
      </c>
      <c r="BE40" s="132">
        <f>IF(OR(BE$1=Assumptions!$B$116,BE$1=Assumptions!$C$116,BE$1=Assumptions!$D$116,BE$1=Assumptions!$E$116,BE$1=Assumptions!$F$116),Assumptions!$E$13*Assumptions!$C$103/Assumptions!$C$105,0)</f>
        <v>0</v>
      </c>
      <c r="BF40" s="132">
        <f>IF(OR(BF$1=Assumptions!$B$116,BF$1=Assumptions!$C$116,BF$1=Assumptions!$D$116,BF$1=Assumptions!$E$116,BF$1=Assumptions!$F$116),Assumptions!$E$13*Assumptions!$C$103/Assumptions!$C$105,0)</f>
        <v>0</v>
      </c>
      <c r="BG40" s="132">
        <f>IF(OR(BG$1=Assumptions!$B$116,BG$1=Assumptions!$C$116,BG$1=Assumptions!$D$116,BG$1=Assumptions!$E$116,BG$1=Assumptions!$F$116),Assumptions!$E$13*Assumptions!$C$103/Assumptions!$C$105,0)</f>
        <v>0</v>
      </c>
      <c r="BH40" s="132">
        <f>IF(OR(BH$1=Assumptions!$B$116,BH$1=Assumptions!$C$116,BH$1=Assumptions!$D$116,BH$1=Assumptions!$E$116,BH$1=Assumptions!$F$116),Assumptions!$E$13*Assumptions!$C$103/Assumptions!$C$105,0)</f>
        <v>0</v>
      </c>
      <c r="BI40" s="132">
        <f>IF(OR(BI$1=Assumptions!$B$116,BI$1=Assumptions!$C$116,BI$1=Assumptions!$D$116,BI$1=Assumptions!$E$116,BI$1=Assumptions!$F$116),Assumptions!$E$13*Assumptions!$C$103/Assumptions!$C$105,0)</f>
        <v>0</v>
      </c>
      <c r="BJ40" s="132">
        <f>IF(OR(BJ$1=Assumptions!$B$116,BJ$1=Assumptions!$C$116,BJ$1=Assumptions!$D$116,BJ$1=Assumptions!$E$116,BJ$1=Assumptions!$F$116),Assumptions!$E$13*Assumptions!$C$103/Assumptions!$C$105,0)</f>
        <v>0</v>
      </c>
      <c r="BK40" s="132">
        <f>IF(OR(BK$1=Assumptions!$B$116,BK$1=Assumptions!$C$116,BK$1=Assumptions!$D$116,BK$1=Assumptions!$E$116,BK$1=Assumptions!$F$116),Assumptions!$E$13*Assumptions!$C$103/Assumptions!$C$105,0)</f>
        <v>0</v>
      </c>
      <c r="BL40" s="132">
        <f>IF(OR(BL$1=Assumptions!$B$116,BL$1=Assumptions!$C$116,BL$1=Assumptions!$D$116,BL$1=Assumptions!$E$116,BL$1=Assumptions!$F$116),Assumptions!$E$13*Assumptions!$C$103/Assumptions!$C$105,0)</f>
        <v>0</v>
      </c>
      <c r="BM40" s="132">
        <f>IF(OR(BM$1=Assumptions!$B$116,BM$1=Assumptions!$C$116,BM$1=Assumptions!$D$116,BM$1=Assumptions!$E$116,BM$1=Assumptions!$F$116),Assumptions!$E$13*Assumptions!$C$103/Assumptions!$C$105,0)</f>
        <v>0</v>
      </c>
      <c r="BN40" s="132">
        <f>IF(OR(BN$1=Assumptions!$B$116,BN$1=Assumptions!$C$116,BN$1=Assumptions!$D$116,BN$1=Assumptions!$E$116,BN$1=Assumptions!$F$116),Assumptions!$E$13*Assumptions!$C$103/Assumptions!$C$105,0)</f>
        <v>0</v>
      </c>
      <c r="BO40" s="132">
        <f>IF(OR(BO$1=Assumptions!$B$116,BO$1=Assumptions!$C$116,BO$1=Assumptions!$D$116,BO$1=Assumptions!$E$116,BO$1=Assumptions!$F$116),Assumptions!$E$13*Assumptions!$C$103/Assumptions!$C$105,0)</f>
        <v>0</v>
      </c>
      <c r="BP40" s="132">
        <f>IF(OR(BP$1=Assumptions!$B$116,BP$1=Assumptions!$C$116,BP$1=Assumptions!$D$116,BP$1=Assumptions!$E$116,BP$1=Assumptions!$F$116),Assumptions!$E$13*Assumptions!$C$103/Assumptions!$C$105,0)</f>
        <v>0</v>
      </c>
      <c r="BQ40" s="132">
        <f>IF(OR(BQ$1=Assumptions!$B$116,BQ$1=Assumptions!$C$116,BQ$1=Assumptions!$D$116,BQ$1=Assumptions!$E$116,BQ$1=Assumptions!$F$116),Assumptions!$E$13*Assumptions!$C$103/Assumptions!$C$105,0)</f>
        <v>0</v>
      </c>
      <c r="BR40" s="132">
        <f>IF(OR(BR$1=Assumptions!$B$116,BR$1=Assumptions!$C$116,BR$1=Assumptions!$D$116,BR$1=Assumptions!$E$116,BR$1=Assumptions!$F$116),Assumptions!$E$13*Assumptions!$C$103/Assumptions!$C$105,0)</f>
        <v>0</v>
      </c>
      <c r="BS40" s="132">
        <f>IF(OR(BS$1=Assumptions!$B$116,BS$1=Assumptions!$C$116,BS$1=Assumptions!$D$116,BS$1=Assumptions!$E$116,BS$1=Assumptions!$F$116),Assumptions!$E$13*Assumptions!$C$103/Assumptions!$C$105,0)</f>
        <v>0</v>
      </c>
      <c r="BT40" s="132">
        <f>IF(OR(BT$1=Assumptions!$B$116,BT$1=Assumptions!$C$116,BT$1=Assumptions!$D$116,BT$1=Assumptions!$E$116,BT$1=Assumptions!$F$116),Assumptions!$E$13*Assumptions!$C$103/Assumptions!$C$105,0)</f>
        <v>0</v>
      </c>
      <c r="BU40" s="132">
        <f>IF(OR(BU$1=Assumptions!$B$116,BU$1=Assumptions!$C$116,BU$1=Assumptions!$D$116,BU$1=Assumptions!$E$116,BU$1=Assumptions!$F$116),Assumptions!$E$13*Assumptions!$C$103/Assumptions!$C$105,0)</f>
        <v>0</v>
      </c>
      <c r="BV40" s="132">
        <f>IF(OR(BV$1=Assumptions!$B$116,BV$1=Assumptions!$C$116,BV$1=Assumptions!$D$116,BV$1=Assumptions!$E$116,BV$1=Assumptions!$F$116),Assumptions!$E$13*Assumptions!$C$103/Assumptions!$C$105,0)</f>
        <v>0</v>
      </c>
      <c r="BW40" s="132">
        <f>IF(OR(BW$1=Assumptions!$B$116,BW$1=Assumptions!$C$116,BW$1=Assumptions!$D$116,BW$1=Assumptions!$E$116,BW$1=Assumptions!$F$116),Assumptions!$E$13*Assumptions!$C$103/Assumptions!$C$105,0)</f>
        <v>0</v>
      </c>
      <c r="BX40" s="132">
        <f>IF(OR(BX$1=Assumptions!$B$116,BX$1=Assumptions!$C$116,BX$1=Assumptions!$D$116,BX$1=Assumptions!$E$116,BX$1=Assumptions!$F$116),Assumptions!$E$13*Assumptions!$C$103/Assumptions!$C$105,0)</f>
        <v>0</v>
      </c>
      <c r="BY40" s="132">
        <f>IF(OR(BY$1=Assumptions!$B$116,BY$1=Assumptions!$C$116,BY$1=Assumptions!$D$116,BY$1=Assumptions!$E$116,BY$1=Assumptions!$F$116),Assumptions!$E$13*Assumptions!$C$103/Assumptions!$C$105,0)</f>
        <v>0</v>
      </c>
      <c r="BZ40" s="132">
        <f>IF(OR(BZ$1=Assumptions!$B$116,BZ$1=Assumptions!$C$116,BZ$1=Assumptions!$D$116,BZ$1=Assumptions!$E$116,BZ$1=Assumptions!$F$116),Assumptions!$E$13*Assumptions!$C$103/Assumptions!$C$105,0)</f>
        <v>0</v>
      </c>
      <c r="CA40" s="132">
        <f>IF(OR(CA$1=Assumptions!$B$116,CA$1=Assumptions!$C$116,CA$1=Assumptions!$D$116,CA$1=Assumptions!$E$116,CA$1=Assumptions!$F$116),Assumptions!$E$13*Assumptions!$C$103/Assumptions!$C$105,0)</f>
        <v>0</v>
      </c>
      <c r="CB40" s="132">
        <f>IF(OR(CB$1=Assumptions!$B$116,CB$1=Assumptions!$C$116,CB$1=Assumptions!$D$116,CB$1=Assumptions!$E$116,CB$1=Assumptions!$F$116),Assumptions!$E$13*Assumptions!$C$103/Assumptions!$C$105,0)</f>
        <v>0</v>
      </c>
      <c r="CC40" s="132">
        <f>IF(OR(CC$1=Assumptions!$B$116,CC$1=Assumptions!$C$116,CC$1=Assumptions!$D$116,CC$1=Assumptions!$E$116,CC$1=Assumptions!$F$116),Assumptions!$E$13*Assumptions!$C$103/Assumptions!$C$105,0)</f>
        <v>0</v>
      </c>
      <c r="CD40" s="132">
        <f>IF(OR(CD$1=Assumptions!$B$116,CD$1=Assumptions!$C$116,CD$1=Assumptions!$D$116,CD$1=Assumptions!$E$116,CD$1=Assumptions!$F$116),Assumptions!$E$13*Assumptions!$C$103/Assumptions!$C$105,0)</f>
        <v>0</v>
      </c>
      <c r="CE40" s="132">
        <f>IF(OR(CE$1=Assumptions!$B$116,CE$1=Assumptions!$C$116,CE$1=Assumptions!$D$116,CE$1=Assumptions!$E$116,CE$1=Assumptions!$F$116),Assumptions!$E$13*Assumptions!$C$103/Assumptions!$C$105,0)</f>
        <v>0</v>
      </c>
      <c r="CF40" s="132">
        <f>IF(OR(CF$1=Assumptions!$B$116,CF$1=Assumptions!$C$116,CF$1=Assumptions!$D$116,CF$1=Assumptions!$E$116,CF$1=Assumptions!$F$116),Assumptions!$E$13*Assumptions!$C$103/Assumptions!$C$105,0)</f>
        <v>0</v>
      </c>
      <c r="CG40" s="132">
        <f>IF(OR(CG$1=Assumptions!$B$116,CG$1=Assumptions!$C$116,CG$1=Assumptions!$D$116,CG$1=Assumptions!$E$116,CG$1=Assumptions!$F$116),Assumptions!$E$13*Assumptions!$C$103/Assumptions!$C$105,0)</f>
        <v>0</v>
      </c>
      <c r="CH40" s="132">
        <f>IF(OR(CH$1=Assumptions!$B$116,CH$1=Assumptions!$C$116,CH$1=Assumptions!$D$116,CH$1=Assumptions!$E$116,CH$1=Assumptions!$F$116),Assumptions!$E$13*Assumptions!$C$103/Assumptions!$C$105,0)</f>
        <v>0</v>
      </c>
      <c r="CI40" s="132">
        <f>IF(OR(CI$1=Assumptions!$B$116,CI$1=Assumptions!$C$116,CI$1=Assumptions!$D$116,CI$1=Assumptions!$E$116,CI$1=Assumptions!$F$116),Assumptions!$E$13*Assumptions!$C$103/Assumptions!$C$105,0)</f>
        <v>0</v>
      </c>
      <c r="CJ40" s="132">
        <f>IF(OR(CJ$1=Assumptions!$B$116,CJ$1=Assumptions!$C$116,CJ$1=Assumptions!$D$116,CJ$1=Assumptions!$E$116,CJ$1=Assumptions!$F$116),Assumptions!$E$13*Assumptions!$C$103/Assumptions!$C$105,0)</f>
        <v>0</v>
      </c>
      <c r="CK40" s="132">
        <f>IF(OR(CK$1=Assumptions!$B$116,CK$1=Assumptions!$C$116,CK$1=Assumptions!$D$116,CK$1=Assumptions!$E$116,CK$1=Assumptions!$F$116),Assumptions!$E$13*Assumptions!$C$103/Assumptions!$C$105,0)</f>
        <v>0</v>
      </c>
      <c r="CL40" s="132">
        <f>IF(OR(CL$1=Assumptions!$B$116,CL$1=Assumptions!$C$116,CL$1=Assumptions!$D$116,CL$1=Assumptions!$E$116,CL$1=Assumptions!$F$116),Assumptions!$E$13*Assumptions!$C$103/Assumptions!$C$105,0)</f>
        <v>0</v>
      </c>
      <c r="CM40" s="132">
        <f>IF(OR(CM$1=Assumptions!$B$116,CM$1=Assumptions!$C$116,CM$1=Assumptions!$D$116,CM$1=Assumptions!$E$116,CM$1=Assumptions!$F$116),Assumptions!$E$13*Assumptions!$C$103/Assumptions!$C$105,0)</f>
        <v>0</v>
      </c>
      <c r="CN40" s="132">
        <f>IF(OR(CN$1=Assumptions!$B$116,CN$1=Assumptions!$C$116,CN$1=Assumptions!$D$116,CN$1=Assumptions!$E$116,CN$1=Assumptions!$F$116),Assumptions!$E$13*Assumptions!$C$103/Assumptions!$C$105,0)</f>
        <v>0</v>
      </c>
      <c r="CO40" s="132">
        <f>IF(OR(CO$1=Assumptions!$B$116,CO$1=Assumptions!$C$116,CO$1=Assumptions!$D$116,CO$1=Assumptions!$E$116,CO$1=Assumptions!$F$116),Assumptions!$E$13*Assumptions!$C$103/Assumptions!$C$105,0)</f>
        <v>0</v>
      </c>
      <c r="CP40" s="132">
        <f>IF(OR(CP$1=Assumptions!$B$116,CP$1=Assumptions!$C$116,CP$1=Assumptions!$D$116,CP$1=Assumptions!$E$116,CP$1=Assumptions!$F$116),Assumptions!$E$13*Assumptions!$C$103/Assumptions!$C$105,0)</f>
        <v>0</v>
      </c>
      <c r="CQ40" s="132">
        <f>IF(OR(CQ$1=Assumptions!$B$116,CQ$1=Assumptions!$C$116,CQ$1=Assumptions!$D$116,CQ$1=Assumptions!$E$116,CQ$1=Assumptions!$F$116),Assumptions!$E$13*Assumptions!$C$103/Assumptions!$C$105,0)</f>
        <v>0</v>
      </c>
      <c r="CR40" s="132">
        <f>IF(OR(CR$1=Assumptions!$B$116,CR$1=Assumptions!$C$116,CR$1=Assumptions!$D$116,CR$1=Assumptions!$E$116,CR$1=Assumptions!$F$116),Assumptions!$E$13*Assumptions!$C$103/Assumptions!$C$105,0)</f>
        <v>0</v>
      </c>
      <c r="CS40" s="132">
        <f>IF(OR(CS$1=Assumptions!$B$116,CS$1=Assumptions!$C$116,CS$1=Assumptions!$D$116,CS$1=Assumptions!$E$116,CS$1=Assumptions!$F$116),Assumptions!$E$13*Assumptions!$C$103/Assumptions!$C$105,0)</f>
        <v>0</v>
      </c>
      <c r="CT40" s="132">
        <f>IF(OR(CT$1=Assumptions!$B$116,CT$1=Assumptions!$C$116,CT$1=Assumptions!$D$116,CT$1=Assumptions!$E$116,CT$1=Assumptions!$F$116),Assumptions!$E$13*Assumptions!$C$103/Assumptions!$C$105,0)</f>
        <v>0</v>
      </c>
      <c r="CU40" s="132">
        <f>IF(OR(CU$1=Assumptions!$B$116,CU$1=Assumptions!$C$116,CU$1=Assumptions!$D$116,CU$1=Assumptions!$E$116,CU$1=Assumptions!$F$116),Assumptions!$E$13*Assumptions!$C$103/Assumptions!$C$105,0)</f>
        <v>0</v>
      </c>
      <c r="CV40" s="132">
        <f>IF(OR(CV$1=Assumptions!$B$116,CV$1=Assumptions!$C$116,CV$1=Assumptions!$D$116,CV$1=Assumptions!$E$116,CV$1=Assumptions!$F$116),Assumptions!$E$13*Assumptions!$C$103/Assumptions!$C$105,0)</f>
        <v>0</v>
      </c>
      <c r="CW40" s="132">
        <f>IF(OR(CW$1=Assumptions!$B$116,CW$1=Assumptions!$C$116,CW$1=Assumptions!$D$116,CW$1=Assumptions!$E$116,CW$1=Assumptions!$F$116),Assumptions!$E$13*Assumptions!$C$103/Assumptions!$C$105,0)</f>
        <v>0</v>
      </c>
      <c r="CX40" s="132">
        <f>IF(OR(CX$1=Assumptions!$B$116,CX$1=Assumptions!$C$116,CX$1=Assumptions!$D$116,CX$1=Assumptions!$E$116,CX$1=Assumptions!$F$116),Assumptions!$E$13*Assumptions!$C$103/Assumptions!$C$105,0)</f>
        <v>0</v>
      </c>
      <c r="CY40" s="132">
        <f>IF(OR(CY$1=Assumptions!$B$116,CY$1=Assumptions!$C$116,CY$1=Assumptions!$D$116,CY$1=Assumptions!$E$116,CY$1=Assumptions!$F$116),Assumptions!$E$13*Assumptions!$C$103/Assumptions!$C$105,0)</f>
        <v>0</v>
      </c>
      <c r="CZ40" s="132">
        <f>IF(OR(CZ$1=Assumptions!$B$116,CZ$1=Assumptions!$C$116,CZ$1=Assumptions!$D$116,CZ$1=Assumptions!$E$116,CZ$1=Assumptions!$F$116),Assumptions!$E$13*Assumptions!$C$103/Assumptions!$C$105,0)</f>
        <v>0</v>
      </c>
      <c r="DA40" s="132">
        <f>IF(OR(DA$1=Assumptions!$B$116,DA$1=Assumptions!$C$116,DA$1=Assumptions!$D$116,DA$1=Assumptions!$E$116,DA$1=Assumptions!$F$116),Assumptions!$E$13*Assumptions!$C$103/Assumptions!$C$105,0)</f>
        <v>0</v>
      </c>
      <c r="DB40" s="132">
        <f>IF(OR(DB$1=Assumptions!$B$116,DB$1=Assumptions!$C$116,DB$1=Assumptions!$D$116,DB$1=Assumptions!$E$116,DB$1=Assumptions!$F$116),Assumptions!$E$13*Assumptions!$C$103/Assumptions!$C$105,0)</f>
        <v>0</v>
      </c>
      <c r="DC40" s="132">
        <f>IF(OR(DC$1=Assumptions!$B$116,DC$1=Assumptions!$C$116,DC$1=Assumptions!$D$116,DC$1=Assumptions!$E$116,DC$1=Assumptions!$F$116),Assumptions!$E$13*Assumptions!$C$103/Assumptions!$C$105,0)</f>
        <v>0</v>
      </c>
      <c r="DD40" s="132">
        <f>IF(OR(DD$1=Assumptions!$B$116,DD$1=Assumptions!$C$116,DD$1=Assumptions!$D$116,DD$1=Assumptions!$E$116,DD$1=Assumptions!$F$116),Assumptions!$E$13*Assumptions!$C$103/Assumptions!$C$105,0)</f>
        <v>0</v>
      </c>
      <c r="DE40" s="132">
        <f>IF(OR(DE$1=Assumptions!$B$116,DE$1=Assumptions!$C$116,DE$1=Assumptions!$D$116,DE$1=Assumptions!$E$116,DE$1=Assumptions!$F$116),Assumptions!$E$13*Assumptions!$C$103/Assumptions!$C$105,0)</f>
        <v>0</v>
      </c>
      <c r="DF40" s="132">
        <f>IF(OR(DF$1=Assumptions!$B$116,DF$1=Assumptions!$C$116,DF$1=Assumptions!$D$116,DF$1=Assumptions!$E$116,DF$1=Assumptions!$F$116),Assumptions!$E$13*Assumptions!$C$103/Assumptions!$C$105,0)</f>
        <v>0</v>
      </c>
      <c r="DG40" s="132">
        <f>IF(OR(DG$1=Assumptions!$B$116,DG$1=Assumptions!$C$116,DG$1=Assumptions!$D$116,DG$1=Assumptions!$E$116,DG$1=Assumptions!$F$116),Assumptions!$E$13*Assumptions!$C$103/Assumptions!$C$105,0)</f>
        <v>0</v>
      </c>
      <c r="DH40" s="132">
        <f>IF(OR(DH$1=Assumptions!$B$116,DH$1=Assumptions!$C$116,DH$1=Assumptions!$D$116,DH$1=Assumptions!$E$116,DH$1=Assumptions!$F$116),Assumptions!$E$13*Assumptions!$C$103/Assumptions!$C$105,0)</f>
        <v>0</v>
      </c>
      <c r="DI40" s="132">
        <f>IF(OR(DI$1=Assumptions!$B$116,DI$1=Assumptions!$C$116,DI$1=Assumptions!$D$116,DI$1=Assumptions!$E$116,DI$1=Assumptions!$F$116),Assumptions!$E$13*Assumptions!$C$103/Assumptions!$C$105,0)</f>
        <v>0</v>
      </c>
      <c r="DJ40" s="132">
        <f>IF(OR(DJ$1=Assumptions!$B$116,DJ$1=Assumptions!$C$116,DJ$1=Assumptions!$D$116,DJ$1=Assumptions!$E$116,DJ$1=Assumptions!$F$116),Assumptions!$E$13*Assumptions!$C$103/Assumptions!$C$105,0)</f>
        <v>0</v>
      </c>
      <c r="DK40" s="132">
        <f>IF(OR(DK$1=Assumptions!$B$116,DK$1=Assumptions!$C$116,DK$1=Assumptions!$D$116,DK$1=Assumptions!$E$116,DK$1=Assumptions!$F$116),Assumptions!$E$13*Assumptions!$C$103/Assumptions!$C$105,0)</f>
        <v>0</v>
      </c>
      <c r="DL40" s="132">
        <f>IF(OR(DL$1=Assumptions!$B$116,DL$1=Assumptions!$C$116,DL$1=Assumptions!$D$116,DL$1=Assumptions!$E$116,DL$1=Assumptions!$F$116),Assumptions!$E$13*Assumptions!$C$103/Assumptions!$C$105,0)</f>
        <v>0</v>
      </c>
      <c r="DM40" s="132">
        <f>IF(OR(DM$1=Assumptions!$B$116,DM$1=Assumptions!$C$116,DM$1=Assumptions!$D$116,DM$1=Assumptions!$E$116,DM$1=Assumptions!$F$116),Assumptions!$E$13*Assumptions!$C$103/Assumptions!$C$105,0)</f>
        <v>0</v>
      </c>
      <c r="DN40" s="132">
        <f>IF(OR(DN$1=Assumptions!$B$116,DN$1=Assumptions!$C$116,DN$1=Assumptions!$D$116,DN$1=Assumptions!$E$116,DN$1=Assumptions!$F$116),Assumptions!$E$13*Assumptions!$C$103/Assumptions!$C$105,0)</f>
        <v>0</v>
      </c>
      <c r="DO40" s="132">
        <f>IF(OR(DO$1=Assumptions!$B$116,DO$1=Assumptions!$C$116,DO$1=Assumptions!$D$116,DO$1=Assumptions!$E$116,DO$1=Assumptions!$F$116),Assumptions!$E$13*Assumptions!$C$103/Assumptions!$C$105,0)</f>
        <v>0</v>
      </c>
      <c r="DP40" s="132">
        <f>IF(OR(DP$1=Assumptions!$B$116,DP$1=Assumptions!$C$116,DP$1=Assumptions!$D$116,DP$1=Assumptions!$E$116,DP$1=Assumptions!$F$116),Assumptions!$E$13*Assumptions!$C$103/Assumptions!$C$105,0)</f>
        <v>0</v>
      </c>
      <c r="DQ40" s="132">
        <f>IF(OR(DQ$1=Assumptions!$B$116,DQ$1=Assumptions!$C$116,DQ$1=Assumptions!$D$116,DQ$1=Assumptions!$E$116,DQ$1=Assumptions!$F$116),Assumptions!$E$13*Assumptions!$C$103/Assumptions!$C$105,0)</f>
        <v>0</v>
      </c>
      <c r="DR40" s="132">
        <f>IF(OR(DR$1=Assumptions!$B$116,DR$1=Assumptions!$C$116,DR$1=Assumptions!$D$116,DR$1=Assumptions!$E$116,DR$1=Assumptions!$F$116),Assumptions!$E$13*Assumptions!$C$103/Assumptions!$C$105,0)</f>
        <v>0</v>
      </c>
      <c r="DS40" s="132">
        <f>IF(OR(DS$1=Assumptions!$B$116,DS$1=Assumptions!$C$116,DS$1=Assumptions!$D$116,DS$1=Assumptions!$E$116,DS$1=Assumptions!$F$116),Assumptions!$E$13*Assumptions!$C$103/Assumptions!$C$105,0)</f>
        <v>0</v>
      </c>
      <c r="DT40" s="132">
        <f>IF(OR(DT$1=Assumptions!$B$116,DT$1=Assumptions!$C$116,DT$1=Assumptions!$D$116,DT$1=Assumptions!$E$116,DT$1=Assumptions!$F$116),Assumptions!$E$13*Assumptions!$C$103/Assumptions!$C$105,0)</f>
        <v>0</v>
      </c>
      <c r="DU40" s="132">
        <f>IF(OR(DU$1=Assumptions!$B$116,DU$1=Assumptions!$C$116,DU$1=Assumptions!$D$116,DU$1=Assumptions!$E$116,DU$1=Assumptions!$F$116),Assumptions!$E$13*Assumptions!$C$103/Assumptions!$C$105,0)</f>
        <v>0</v>
      </c>
      <c r="DV40" s="132">
        <f>IF(OR(DV$1=Assumptions!$B$116,DV$1=Assumptions!$C$116,DV$1=Assumptions!$D$116,DV$1=Assumptions!$E$116,DV$1=Assumptions!$F$116),Assumptions!$E$13*Assumptions!$C$103/Assumptions!$C$105,0)</f>
        <v>0</v>
      </c>
      <c r="DW40" s="132">
        <f>IF(OR(DW$1=Assumptions!$B$116,DW$1=Assumptions!$C$116,DW$1=Assumptions!$D$116,DW$1=Assumptions!$E$116,DW$1=Assumptions!$F$116),Assumptions!$E$13*Assumptions!$C$103/Assumptions!$C$105,0)</f>
        <v>0</v>
      </c>
      <c r="DX40" s="132">
        <f>IF(OR(DX$1=Assumptions!$B$116,DX$1=Assumptions!$C$116,DX$1=Assumptions!$D$116,DX$1=Assumptions!$E$116,DX$1=Assumptions!$F$116),Assumptions!$E$13*Assumptions!$C$103/Assumptions!$C$105,0)</f>
        <v>0</v>
      </c>
      <c r="DY40" s="132">
        <f>IF(OR(DY$1=Assumptions!$B$116,DY$1=Assumptions!$C$116,DY$1=Assumptions!$D$116,DY$1=Assumptions!$E$116,DY$1=Assumptions!$F$116),Assumptions!$E$13*Assumptions!$C$103/Assumptions!$C$105,0)</f>
        <v>0</v>
      </c>
      <c r="DZ40" s="132">
        <f>IF(OR(DZ$1=Assumptions!$B$116,DZ$1=Assumptions!$C$116,DZ$1=Assumptions!$D$116,DZ$1=Assumptions!$E$116,DZ$1=Assumptions!$F$116),Assumptions!$E$13*Assumptions!$C$103/Assumptions!$C$105,0)</f>
        <v>0</v>
      </c>
      <c r="EA40" s="132">
        <f>IF(OR(EA$1=Assumptions!$B$116,EA$1=Assumptions!$C$116,EA$1=Assumptions!$D$116,EA$1=Assumptions!$E$116,EA$1=Assumptions!$F$116),Assumptions!$E$13*Assumptions!$C$103/Assumptions!$C$105,0)</f>
        <v>0</v>
      </c>
      <c r="EB40" s="132">
        <f>IF(OR(EB$1=Assumptions!$B$116,EB$1=Assumptions!$C$116,EB$1=Assumptions!$D$116,EB$1=Assumptions!$E$116,EB$1=Assumptions!$F$116),Assumptions!$E$13*Assumptions!$C$103/Assumptions!$C$105,0)</f>
        <v>0</v>
      </c>
      <c r="EC40" s="132">
        <f>IF(OR(EC$1=Assumptions!$B$116,EC$1=Assumptions!$C$116,EC$1=Assumptions!$D$116,EC$1=Assumptions!$E$116,EC$1=Assumptions!$F$116),Assumptions!$E$13*Assumptions!$C$103/Assumptions!$C$105,0)</f>
        <v>0</v>
      </c>
      <c r="ED40" s="132">
        <f>IF(OR(ED$1=Assumptions!$B$116,ED$1=Assumptions!$C$116,ED$1=Assumptions!$D$116,ED$1=Assumptions!$E$116,ED$1=Assumptions!$F$116),Assumptions!$E$13*Assumptions!$C$103/Assumptions!$C$105,0)</f>
        <v>0</v>
      </c>
      <c r="EE40" s="132">
        <f>IF(OR(EE$1=Assumptions!$B$116,EE$1=Assumptions!$C$116,EE$1=Assumptions!$D$116,EE$1=Assumptions!$E$116,EE$1=Assumptions!$F$116),Assumptions!$E$13*Assumptions!$C$103/Assumptions!$C$105,0)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3" t="s">
        <v>102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187</v>
      </c>
      <c r="D43" s="50">
        <f>Assumptions!H43</f>
        <v>3989944.671</v>
      </c>
      <c r="E43" s="50">
        <f t="shared" ref="E43:EE43" si="7">D47</f>
        <v>3989944.671</v>
      </c>
      <c r="F43" s="50">
        <f t="shared" si="7"/>
        <v>3989944.671</v>
      </c>
      <c r="G43" s="50">
        <f t="shared" si="7"/>
        <v>3989944.671</v>
      </c>
      <c r="H43" s="50">
        <f t="shared" si="7"/>
        <v>3989944.671</v>
      </c>
      <c r="I43" s="50">
        <f t="shared" si="7"/>
        <v>3989944.671</v>
      </c>
      <c r="J43" s="50">
        <f t="shared" si="7"/>
        <v>3989944.671</v>
      </c>
      <c r="K43" s="50">
        <f t="shared" si="7"/>
        <v>3989944.671</v>
      </c>
      <c r="L43" s="50">
        <f t="shared" si="7"/>
        <v>3989944.671</v>
      </c>
      <c r="M43" s="50">
        <f t="shared" si="7"/>
        <v>3989944.671</v>
      </c>
      <c r="N43" s="50">
        <f t="shared" si="7"/>
        <v>3989944.671</v>
      </c>
      <c r="O43" s="50">
        <f t="shared" si="7"/>
        <v>3989944.671</v>
      </c>
      <c r="P43" s="50">
        <f t="shared" si="7"/>
        <v>3989944.671</v>
      </c>
      <c r="Q43" s="50">
        <f t="shared" si="7"/>
        <v>3989944.671</v>
      </c>
      <c r="R43" s="50">
        <f t="shared" si="7"/>
        <v>3989944.671</v>
      </c>
      <c r="S43" s="50">
        <f t="shared" si="7"/>
        <v>3989944.671</v>
      </c>
      <c r="T43" s="50">
        <f t="shared" si="7"/>
        <v>3989944.671</v>
      </c>
      <c r="U43" s="50">
        <f t="shared" si="7"/>
        <v>3989944.671</v>
      </c>
      <c r="V43" s="50">
        <f t="shared" si="7"/>
        <v>3989944.671</v>
      </c>
      <c r="W43" s="50">
        <f t="shared" si="7"/>
        <v>3989944.671</v>
      </c>
      <c r="X43" s="50">
        <f t="shared" si="7"/>
        <v>3989944.671</v>
      </c>
      <c r="Y43" s="50">
        <f t="shared" si="7"/>
        <v>3989944.671</v>
      </c>
      <c r="Z43" s="50">
        <f t="shared" si="7"/>
        <v>3989944.671</v>
      </c>
      <c r="AA43" s="50">
        <f t="shared" si="7"/>
        <v>3989944.671</v>
      </c>
      <c r="AB43" s="50">
        <f t="shared" si="7"/>
        <v>3989944.671</v>
      </c>
      <c r="AC43" s="50">
        <f t="shared" si="7"/>
        <v>3989944.671</v>
      </c>
      <c r="AD43" s="50">
        <f t="shared" si="7"/>
        <v>3989944.671</v>
      </c>
      <c r="AE43" s="50">
        <f t="shared" si="7"/>
        <v>3989944.671</v>
      </c>
      <c r="AF43" s="50">
        <f t="shared" si="7"/>
        <v>3989944.671</v>
      </c>
      <c r="AG43" s="50">
        <f t="shared" si="7"/>
        <v>3989944.671</v>
      </c>
      <c r="AH43" s="50">
        <f t="shared" si="7"/>
        <v>3989944.671</v>
      </c>
      <c r="AI43" s="50">
        <f t="shared" si="7"/>
        <v>3989944.671</v>
      </c>
      <c r="AJ43" s="50">
        <f t="shared" si="7"/>
        <v>3989944.671</v>
      </c>
      <c r="AK43" s="50">
        <f t="shared" si="7"/>
        <v>3989944.671</v>
      </c>
      <c r="AL43" s="50">
        <f t="shared" si="7"/>
        <v>3989944.671</v>
      </c>
      <c r="AM43" s="50">
        <f t="shared" si="7"/>
        <v>3989944.671</v>
      </c>
      <c r="AN43" s="50">
        <f t="shared" si="7"/>
        <v>3989944.671</v>
      </c>
      <c r="AO43" s="50">
        <f t="shared" si="7"/>
        <v>3985972.66</v>
      </c>
      <c r="AP43" s="50">
        <f t="shared" si="7"/>
        <v>3981980.789</v>
      </c>
      <c r="AQ43" s="50">
        <f t="shared" si="7"/>
        <v>3977968.959</v>
      </c>
      <c r="AR43" s="50">
        <f t="shared" si="7"/>
        <v>3973937.07</v>
      </c>
      <c r="AS43" s="50">
        <f t="shared" si="7"/>
        <v>3969885.021</v>
      </c>
      <c r="AT43" s="50">
        <f t="shared" si="7"/>
        <v>3965812.712</v>
      </c>
      <c r="AU43" s="50">
        <f t="shared" si="7"/>
        <v>3961720.041</v>
      </c>
      <c r="AV43" s="50">
        <f t="shared" si="7"/>
        <v>3957606.907</v>
      </c>
      <c r="AW43" s="50">
        <f t="shared" si="7"/>
        <v>3953473.207</v>
      </c>
      <c r="AX43" s="50">
        <f t="shared" si="7"/>
        <v>3949318.839</v>
      </c>
      <c r="AY43" s="50">
        <f t="shared" si="7"/>
        <v>3945143.699</v>
      </c>
      <c r="AZ43" s="50">
        <f t="shared" si="7"/>
        <v>3940947.683</v>
      </c>
      <c r="BA43" s="50">
        <f t="shared" si="7"/>
        <v>3936730.687</v>
      </c>
      <c r="BB43" s="50">
        <f t="shared" si="7"/>
        <v>3932492.607</v>
      </c>
      <c r="BC43" s="50">
        <f t="shared" si="7"/>
        <v>3928233.335</v>
      </c>
      <c r="BD43" s="50">
        <f t="shared" si="7"/>
        <v>3923952.768</v>
      </c>
      <c r="BE43" s="50">
        <f t="shared" si="7"/>
        <v>3919650.798</v>
      </c>
      <c r="BF43" s="50">
        <f t="shared" si="7"/>
        <v>3915327.317</v>
      </c>
      <c r="BG43" s="50">
        <f t="shared" si="7"/>
        <v>3910982.22</v>
      </c>
      <c r="BH43" s="50">
        <f t="shared" si="7"/>
        <v>3906615.397</v>
      </c>
      <c r="BI43" s="50">
        <f t="shared" si="7"/>
        <v>3902226.739</v>
      </c>
      <c r="BJ43" s="50">
        <f t="shared" si="7"/>
        <v>3897816.139</v>
      </c>
      <c r="BK43" s="50">
        <f t="shared" si="7"/>
        <v>3893383.485</v>
      </c>
      <c r="BL43" s="50">
        <f t="shared" si="7"/>
        <v>3888928.668</v>
      </c>
      <c r="BM43" s="50">
        <f t="shared" si="7"/>
        <v>3884451.578</v>
      </c>
      <c r="BN43" s="50">
        <f t="shared" si="7"/>
        <v>3879952.101</v>
      </c>
      <c r="BO43" s="50">
        <f t="shared" si="7"/>
        <v>3875430.127</v>
      </c>
      <c r="BP43" s="50">
        <f t="shared" si="7"/>
        <v>3870885.544</v>
      </c>
      <c r="BQ43" s="50">
        <f t="shared" si="7"/>
        <v>3866318.237</v>
      </c>
      <c r="BR43" s="50">
        <f t="shared" si="7"/>
        <v>3861728.094</v>
      </c>
      <c r="BS43" s="50">
        <f t="shared" si="7"/>
        <v>3857115.001</v>
      </c>
      <c r="BT43" s="50">
        <f t="shared" si="7"/>
        <v>3852478.841</v>
      </c>
      <c r="BU43" s="50">
        <f t="shared" si="7"/>
        <v>3847819.501</v>
      </c>
      <c r="BV43" s="50">
        <f t="shared" si="7"/>
        <v>3843136.865</v>
      </c>
      <c r="BW43" s="50">
        <f t="shared" si="7"/>
        <v>3838430.815</v>
      </c>
      <c r="BX43" s="50">
        <f t="shared" si="7"/>
        <v>3833701.235</v>
      </c>
      <c r="BY43" s="50">
        <f t="shared" si="7"/>
        <v>3828948.006</v>
      </c>
      <c r="BZ43" s="50">
        <f t="shared" si="7"/>
        <v>3824171.012</v>
      </c>
      <c r="CA43" s="50">
        <f t="shared" si="7"/>
        <v>3819370.133</v>
      </c>
      <c r="CB43" s="50">
        <f t="shared" si="7"/>
        <v>3814545.25</v>
      </c>
      <c r="CC43" s="50">
        <f t="shared" si="7"/>
        <v>3809696.242</v>
      </c>
      <c r="CD43" s="50">
        <f t="shared" si="7"/>
        <v>3804822.989</v>
      </c>
      <c r="CE43" s="50">
        <f t="shared" si="7"/>
        <v>3799925.369</v>
      </c>
      <c r="CF43" s="50">
        <f t="shared" si="7"/>
        <v>3795003.262</v>
      </c>
      <c r="CG43" s="50">
        <f t="shared" si="7"/>
        <v>3790056.544</v>
      </c>
      <c r="CH43" s="50">
        <f t="shared" si="7"/>
        <v>3785085.092</v>
      </c>
      <c r="CI43" s="50">
        <f t="shared" si="7"/>
        <v>3780088.784</v>
      </c>
      <c r="CJ43" s="50">
        <f t="shared" si="7"/>
        <v>3775067.493</v>
      </c>
      <c r="CK43" s="50">
        <f t="shared" si="7"/>
        <v>3770021.097</v>
      </c>
      <c r="CL43" s="50">
        <f t="shared" si="7"/>
        <v>3764949.468</v>
      </c>
      <c r="CM43" s="50">
        <f t="shared" si="7"/>
        <v>3759852.481</v>
      </c>
      <c r="CN43" s="50">
        <f t="shared" si="7"/>
        <v>3754730.009</v>
      </c>
      <c r="CO43" s="50">
        <f t="shared" si="7"/>
        <v>3749581.925</v>
      </c>
      <c r="CP43" s="50">
        <f t="shared" si="7"/>
        <v>3744408.1</v>
      </c>
      <c r="CQ43" s="50">
        <f t="shared" si="7"/>
        <v>3739208.407</v>
      </c>
      <c r="CR43" s="50">
        <f t="shared" si="7"/>
        <v>3733982.714</v>
      </c>
      <c r="CS43" s="50">
        <f t="shared" si="7"/>
        <v>3728730.894</v>
      </c>
      <c r="CT43" s="50">
        <f t="shared" si="7"/>
        <v>3723452.814</v>
      </c>
      <c r="CU43" s="50">
        <f t="shared" si="7"/>
        <v>3718148.344</v>
      </c>
      <c r="CV43" s="50">
        <f t="shared" si="7"/>
        <v>3712817.351</v>
      </c>
      <c r="CW43" s="50">
        <f t="shared" si="7"/>
        <v>3707459.704</v>
      </c>
      <c r="CX43" s="50">
        <f t="shared" si="7"/>
        <v>3702075.268</v>
      </c>
      <c r="CY43" s="50">
        <f t="shared" si="7"/>
        <v>3696663.91</v>
      </c>
      <c r="CZ43" s="50">
        <f t="shared" si="7"/>
        <v>3691225.496</v>
      </c>
      <c r="DA43" s="50">
        <f t="shared" si="7"/>
        <v>3685759.889</v>
      </c>
      <c r="DB43" s="50">
        <f t="shared" si="7"/>
        <v>3680266.954</v>
      </c>
      <c r="DC43" s="50">
        <f t="shared" si="7"/>
        <v>3674746.555</v>
      </c>
      <c r="DD43" s="50">
        <f t="shared" si="7"/>
        <v>3669198.553</v>
      </c>
      <c r="DE43" s="50">
        <f t="shared" si="7"/>
        <v>3663622.812</v>
      </c>
      <c r="DF43" s="50">
        <f t="shared" si="7"/>
        <v>3658019.192</v>
      </c>
      <c r="DG43" s="50">
        <f t="shared" si="7"/>
        <v>3652387.553</v>
      </c>
      <c r="DH43" s="50">
        <f t="shared" si="7"/>
        <v>3646727.757</v>
      </c>
      <c r="DI43" s="50">
        <f t="shared" si="7"/>
        <v>3641039.661</v>
      </c>
      <c r="DJ43" s="50">
        <f t="shared" si="7"/>
        <v>3635323.125</v>
      </c>
      <c r="DK43" s="50">
        <f t="shared" si="7"/>
        <v>3629578.007</v>
      </c>
      <c r="DL43" s="50">
        <f t="shared" si="7"/>
        <v>3623804.163</v>
      </c>
      <c r="DM43" s="50">
        <f t="shared" si="7"/>
        <v>3618001.449</v>
      </c>
      <c r="DN43" s="50">
        <f t="shared" si="7"/>
        <v>3612169.722</v>
      </c>
      <c r="DO43" s="50">
        <f t="shared" si="7"/>
        <v>3606308.837</v>
      </c>
      <c r="DP43" s="50">
        <f t="shared" si="7"/>
        <v>3600418.647</v>
      </c>
      <c r="DQ43" s="50">
        <f t="shared" si="7"/>
        <v>3594499.006</v>
      </c>
      <c r="DR43" s="50">
        <f t="shared" si="7"/>
        <v>3588549.766</v>
      </c>
      <c r="DS43" s="50">
        <f t="shared" si="7"/>
        <v>3582570.781</v>
      </c>
      <c r="DT43" s="50">
        <f t="shared" si="7"/>
        <v>3576561.901</v>
      </c>
      <c r="DU43" s="50">
        <f t="shared" si="7"/>
        <v>3570522.976</v>
      </c>
      <c r="DV43" s="50">
        <f t="shared" si="7"/>
        <v>3564453.857</v>
      </c>
      <c r="DW43" s="50">
        <f t="shared" si="7"/>
        <v>3558354.392</v>
      </c>
      <c r="DX43" s="50">
        <f t="shared" si="7"/>
        <v>3552224.429</v>
      </c>
      <c r="DY43" s="50">
        <f t="shared" si="7"/>
        <v>3546063.817</v>
      </c>
      <c r="DZ43" s="50">
        <f t="shared" si="7"/>
        <v>3539872.402</v>
      </c>
      <c r="EA43" s="50">
        <f t="shared" si="7"/>
        <v>3533650.03</v>
      </c>
      <c r="EB43" s="50">
        <f t="shared" si="7"/>
        <v>3527396.546</v>
      </c>
      <c r="EC43" s="50">
        <f t="shared" si="7"/>
        <v>3521111.794</v>
      </c>
      <c r="ED43" s="50">
        <f t="shared" si="7"/>
        <v>3514795.619</v>
      </c>
      <c r="EE43" s="50">
        <f t="shared" si="7"/>
        <v>3508447.863</v>
      </c>
    </row>
    <row r="44" ht="15.75" customHeight="1">
      <c r="A44" s="1"/>
      <c r="B44" s="1"/>
      <c r="C44" s="1" t="s">
        <v>188</v>
      </c>
      <c r="D44" s="50">
        <f>(D43*Assumptions!$H45/12)*IF(D1&gt;Assumptions!$H$48,1,0)</f>
        <v>0</v>
      </c>
      <c r="E44" s="50">
        <f>(E43*Assumptions!$H45/12)*IF(E1&gt;Assumptions!$H$48,1,0)</f>
        <v>0</v>
      </c>
      <c r="F44" s="50">
        <f>(F43*Assumptions!$H45/12)*IF(F1&gt;Assumptions!$H$48,1,0)</f>
        <v>0</v>
      </c>
      <c r="G44" s="50">
        <f>(G43*Assumptions!$H45/12)*IF(G1&gt;Assumptions!$H$48,1,0)</f>
        <v>0</v>
      </c>
      <c r="H44" s="50">
        <f>(H43*Assumptions!$H45/12)*IF(H1&gt;Assumptions!$H$48,1,0)</f>
        <v>0</v>
      </c>
      <c r="I44" s="50">
        <f>(I43*Assumptions!$H45/12)*IF(I1&gt;Assumptions!$H$48,1,0)</f>
        <v>0</v>
      </c>
      <c r="J44" s="50">
        <f>(J43*Assumptions!$H45/12)*IF(J1&gt;Assumptions!$H$48,1,0)</f>
        <v>0</v>
      </c>
      <c r="K44" s="50">
        <f>(K43*Assumptions!$H45/12)*IF(K1&gt;Assumptions!$H$48,1,0)</f>
        <v>0</v>
      </c>
      <c r="L44" s="50">
        <f>(L43*Assumptions!$H45/12)*IF(L1&gt;Assumptions!$H$48,1,0)</f>
        <v>0</v>
      </c>
      <c r="M44" s="50">
        <f>(M43*Assumptions!$H45/12)*IF(M1&gt;Assumptions!$H$48,1,0)</f>
        <v>0</v>
      </c>
      <c r="N44" s="50">
        <f>(N43*Assumptions!$H45/12)*IF(N1&gt;Assumptions!$H$48,1,0)</f>
        <v>0</v>
      </c>
      <c r="O44" s="50">
        <f>(O43*Assumptions!$H45/12)*IF(O1&gt;Assumptions!$H$48,1,0)</f>
        <v>0</v>
      </c>
      <c r="P44" s="50">
        <f>(P43*Assumptions!$H45/12)*IF(P1&gt;Assumptions!$H$48,1,0)</f>
        <v>0</v>
      </c>
      <c r="Q44" s="50">
        <f>(Q43*Assumptions!$H45/12)*IF(Q1&gt;Assumptions!$H$48,1,0)</f>
        <v>0</v>
      </c>
      <c r="R44" s="50">
        <f>(R43*Assumptions!$H45/12)*IF(R1&gt;Assumptions!$H$48,1,0)</f>
        <v>0</v>
      </c>
      <c r="S44" s="50">
        <f>(S43*Assumptions!$H45/12)*IF(S1&gt;Assumptions!$H$48,1,0)</f>
        <v>0</v>
      </c>
      <c r="T44" s="50">
        <f>(T43*Assumptions!$H45/12)*IF(T1&gt;Assumptions!$H$48,1,0)</f>
        <v>0</v>
      </c>
      <c r="U44" s="50">
        <f>(U43*Assumptions!$H45/12)*IF(U1&gt;Assumptions!$H$48,1,0)</f>
        <v>0</v>
      </c>
      <c r="V44" s="50">
        <f>(V43*Assumptions!$H45/12)*IF(V1&gt;Assumptions!$H$48,1,0)</f>
        <v>0</v>
      </c>
      <c r="W44" s="50">
        <f>(W43*Assumptions!$H45/12)*IF(W1&gt;Assumptions!$H$48,1,0)</f>
        <v>0</v>
      </c>
      <c r="X44" s="50">
        <f>(X43*Assumptions!$H45/12)*IF(X1&gt;Assumptions!$H$48,1,0)</f>
        <v>0</v>
      </c>
      <c r="Y44" s="50">
        <f>(Y43*Assumptions!$H45/12)*IF(Y1&gt;Assumptions!$H$48,1,0)</f>
        <v>0</v>
      </c>
      <c r="Z44" s="50">
        <f>(Z43*Assumptions!$H45/12)*IF(Z1&gt;Assumptions!$H$48,1,0)</f>
        <v>0</v>
      </c>
      <c r="AA44" s="50">
        <f>(AA43*Assumptions!$H45/12)*IF(AA1&gt;Assumptions!$H$48,1,0)</f>
        <v>0</v>
      </c>
      <c r="AB44" s="50">
        <f>(AB43*Assumptions!$H45/12)*IF(AB1&gt;Assumptions!$H$48,1,0)</f>
        <v>0</v>
      </c>
      <c r="AC44" s="50">
        <f>(AC43*Assumptions!$H45/12)*IF(AC1&gt;Assumptions!$H$48,1,0)</f>
        <v>0</v>
      </c>
      <c r="AD44" s="50">
        <f>(AD43*Assumptions!$H45/12)*IF(AD1&gt;Assumptions!$H$48,1,0)</f>
        <v>0</v>
      </c>
      <c r="AE44" s="50">
        <f>(AE43*Assumptions!$H45/12)*IF(AE1&gt;Assumptions!$H$48,1,0)</f>
        <v>0</v>
      </c>
      <c r="AF44" s="50">
        <f>(AF43*Assumptions!$H45/12)*IF(AF1&gt;Assumptions!$H$48,1,0)</f>
        <v>0</v>
      </c>
      <c r="AG44" s="50">
        <f>(AG43*Assumptions!$H45/12)*IF(AG1&gt;Assumptions!$H$48,1,0)</f>
        <v>0</v>
      </c>
      <c r="AH44" s="50">
        <f>(AH43*Assumptions!$H45/12)*IF(AH1&gt;Assumptions!$H$48,1,0)</f>
        <v>0</v>
      </c>
      <c r="AI44" s="50">
        <f>(AI43*Assumptions!$H45/12)*IF(AI1&gt;Assumptions!$H$48,1,0)</f>
        <v>0</v>
      </c>
      <c r="AJ44" s="50">
        <f>(AJ43*Assumptions!$H45/12)*IF(AJ1&gt;Assumptions!$H$48,1,0)</f>
        <v>0</v>
      </c>
      <c r="AK44" s="50">
        <f>(AK43*Assumptions!$H45/12)*IF(AK1&gt;Assumptions!$H$48,1,0)</f>
        <v>0</v>
      </c>
      <c r="AL44" s="50">
        <f>(AL43*Assumptions!$H45/12)*IF(AL1&gt;Assumptions!$H$48,1,0)</f>
        <v>0</v>
      </c>
      <c r="AM44" s="50">
        <f>(AM43*Assumptions!$H45/12)*IF(AM1&gt;Assumptions!$H$48,1,0)</f>
        <v>0</v>
      </c>
      <c r="AN44" s="50">
        <f>(AN43*Assumptions!$H45/12)*IF(AN1&gt;Assumptions!$H$48,1,0)</f>
        <v>19949.72336</v>
      </c>
      <c r="AO44" s="50">
        <f>(AO43*Assumptions!$H45/12)*IF(AO1&gt;Assumptions!$H$48,1,0)</f>
        <v>19929.8633</v>
      </c>
      <c r="AP44" s="50">
        <f>(AP43*Assumptions!$H45/12)*IF(AP1&gt;Assumptions!$H$48,1,0)</f>
        <v>19909.90395</v>
      </c>
      <c r="AQ44" s="50">
        <f>(AQ43*Assumptions!$H45/12)*IF(AQ1&gt;Assumptions!$H$48,1,0)</f>
        <v>19889.8448</v>
      </c>
      <c r="AR44" s="50">
        <f>(AR43*Assumptions!$H45/12)*IF(AR1&gt;Assumptions!$H$48,1,0)</f>
        <v>19869.68535</v>
      </c>
      <c r="AS44" s="50">
        <f>(AS43*Assumptions!$H45/12)*IF(AS1&gt;Assumptions!$H$48,1,0)</f>
        <v>19849.4251</v>
      </c>
      <c r="AT44" s="50">
        <f>(AT43*Assumptions!$H45/12)*IF(AT1&gt;Assumptions!$H$48,1,0)</f>
        <v>19829.06356</v>
      </c>
      <c r="AU44" s="50">
        <f>(AU43*Assumptions!$H45/12)*IF(AU1&gt;Assumptions!$H$48,1,0)</f>
        <v>19808.6002</v>
      </c>
      <c r="AV44" s="50">
        <f>(AV43*Assumptions!$H45/12)*IF(AV1&gt;Assumptions!$H$48,1,0)</f>
        <v>19788.03453</v>
      </c>
      <c r="AW44" s="50">
        <f>(AW43*Assumptions!$H45/12)*IF(AW1&gt;Assumptions!$H$48,1,0)</f>
        <v>19767.36604</v>
      </c>
      <c r="AX44" s="50">
        <f>(AX43*Assumptions!$H45/12)*IF(AX1&gt;Assumptions!$H$48,1,0)</f>
        <v>19746.5942</v>
      </c>
      <c r="AY44" s="50">
        <f>(AY43*Assumptions!$H45/12)*IF(AY1&gt;Assumptions!$H$48,1,0)</f>
        <v>19725.7185</v>
      </c>
      <c r="AZ44" s="50">
        <f>(AZ43*Assumptions!$H45/12)*IF(AZ1&gt;Assumptions!$H$48,1,0)</f>
        <v>19704.73842</v>
      </c>
      <c r="BA44" s="50">
        <f>(BA43*Assumptions!$H45/12)*IF(BA1&gt;Assumptions!$H$48,1,0)</f>
        <v>19683.65344</v>
      </c>
      <c r="BB44" s="50">
        <f>(BB43*Assumptions!$H45/12)*IF(BB1&gt;Assumptions!$H$48,1,0)</f>
        <v>19662.46303</v>
      </c>
      <c r="BC44" s="50">
        <f>(BC43*Assumptions!$H45/12)*IF(BC1&gt;Assumptions!$H$48,1,0)</f>
        <v>19641.16668</v>
      </c>
      <c r="BD44" s="50">
        <f>(BD43*Assumptions!$H45/12)*IF(BD1&gt;Assumptions!$H$48,1,0)</f>
        <v>19619.76384</v>
      </c>
      <c r="BE44" s="50">
        <f>(BE43*Assumptions!$H45/12)*IF(BE1&gt;Assumptions!$H$48,1,0)</f>
        <v>19598.25399</v>
      </c>
      <c r="BF44" s="50">
        <f>(BF43*Assumptions!$H45/12)*IF(BF1&gt;Assumptions!$H$48,1,0)</f>
        <v>19576.63659</v>
      </c>
      <c r="BG44" s="50">
        <f>(BG43*Assumptions!$H45/12)*IF(BG1&gt;Assumptions!$H$48,1,0)</f>
        <v>19554.9111</v>
      </c>
      <c r="BH44" s="50">
        <f>(BH43*Assumptions!$H45/12)*IF(BH1&gt;Assumptions!$H$48,1,0)</f>
        <v>19533.07698</v>
      </c>
      <c r="BI44" s="50">
        <f>(BI43*Assumptions!$H45/12)*IF(BI1&gt;Assumptions!$H$48,1,0)</f>
        <v>19511.1337</v>
      </c>
      <c r="BJ44" s="50">
        <f>(BJ43*Assumptions!$H45/12)*IF(BJ1&gt;Assumptions!$H$48,1,0)</f>
        <v>19489.08069</v>
      </c>
      <c r="BK44" s="50">
        <f>(BK43*Assumptions!$H45/12)*IF(BK1&gt;Assumptions!$H$48,1,0)</f>
        <v>19466.91743</v>
      </c>
      <c r="BL44" s="50">
        <f>(BL43*Assumptions!$H45/12)*IF(BL1&gt;Assumptions!$H$48,1,0)</f>
        <v>19444.64334</v>
      </c>
      <c r="BM44" s="50">
        <f>(BM43*Assumptions!$H45/12)*IF(BM1&gt;Assumptions!$H$48,1,0)</f>
        <v>19422.25789</v>
      </c>
      <c r="BN44" s="50">
        <f>(BN43*Assumptions!$H45/12)*IF(BN1&gt;Assumptions!$H$48,1,0)</f>
        <v>19399.76051</v>
      </c>
      <c r="BO44" s="50">
        <f>(BO43*Assumptions!$H45/12)*IF(BO1&gt;Assumptions!$H$48,1,0)</f>
        <v>19377.15064</v>
      </c>
      <c r="BP44" s="50">
        <f>(BP43*Assumptions!$H45/12)*IF(BP1&gt;Assumptions!$H$48,1,0)</f>
        <v>19354.42772</v>
      </c>
      <c r="BQ44" s="50">
        <f>(BQ43*Assumptions!$H45/12)*IF(BQ1&gt;Assumptions!$H$48,1,0)</f>
        <v>19331.59119</v>
      </c>
      <c r="BR44" s="50">
        <f>(BR43*Assumptions!$H45/12)*IF(BR1&gt;Assumptions!$H$48,1,0)</f>
        <v>19308.64047</v>
      </c>
      <c r="BS44" s="50">
        <f>(BS43*Assumptions!$H45/12)*IF(BS1&gt;Assumptions!$H$48,1,0)</f>
        <v>19285.575</v>
      </c>
      <c r="BT44" s="50">
        <f>(BT43*Assumptions!$H45/12)*IF(BT1&gt;Assumptions!$H$48,1,0)</f>
        <v>19262.39421</v>
      </c>
      <c r="BU44" s="50">
        <f>(BU43*Assumptions!$H45/12)*IF(BU1&gt;Assumptions!$H$48,1,0)</f>
        <v>19239.09751</v>
      </c>
      <c r="BV44" s="50">
        <f>(BV43*Assumptions!$H45/12)*IF(BV1&gt;Assumptions!$H$48,1,0)</f>
        <v>19215.68432</v>
      </c>
      <c r="BW44" s="50">
        <f>(BW43*Assumptions!$H45/12)*IF(BW1&gt;Assumptions!$H$48,1,0)</f>
        <v>19192.15407</v>
      </c>
      <c r="BX44" s="50">
        <f>(BX43*Assumptions!$H45/12)*IF(BX1&gt;Assumptions!$H$48,1,0)</f>
        <v>19168.50617</v>
      </c>
      <c r="BY44" s="50">
        <f>(BY43*Assumptions!$H45/12)*IF(BY1&gt;Assumptions!$H$48,1,0)</f>
        <v>19144.74003</v>
      </c>
      <c r="BZ44" s="50">
        <f>(BZ43*Assumptions!$H45/12)*IF(BZ1&gt;Assumptions!$H$48,1,0)</f>
        <v>19120.85506</v>
      </c>
      <c r="CA44" s="50">
        <f>(CA43*Assumptions!$H45/12)*IF(CA1&gt;Assumptions!$H$48,1,0)</f>
        <v>19096.85067</v>
      </c>
      <c r="CB44" s="50">
        <f>(CB43*Assumptions!$H45/12)*IF(CB1&gt;Assumptions!$H$48,1,0)</f>
        <v>19072.72625</v>
      </c>
      <c r="CC44" s="50">
        <f>(CC43*Assumptions!$H45/12)*IF(CC1&gt;Assumptions!$H$48,1,0)</f>
        <v>19048.48121</v>
      </c>
      <c r="CD44" s="50">
        <f>(CD43*Assumptions!$H45/12)*IF(CD1&gt;Assumptions!$H$48,1,0)</f>
        <v>19024.11494</v>
      </c>
      <c r="CE44" s="50">
        <f>(CE43*Assumptions!$H45/12)*IF(CE1&gt;Assumptions!$H$48,1,0)</f>
        <v>18999.62685</v>
      </c>
      <c r="CF44" s="50">
        <f>(CF43*Assumptions!$H45/12)*IF(CF1&gt;Assumptions!$H$48,1,0)</f>
        <v>18975.01631</v>
      </c>
      <c r="CG44" s="50">
        <f>(CG43*Assumptions!$H45/12)*IF(CG1&gt;Assumptions!$H$48,1,0)</f>
        <v>18950.28272</v>
      </c>
      <c r="CH44" s="50">
        <f>(CH43*Assumptions!$H45/12)*IF(CH1&gt;Assumptions!$H$48,1,0)</f>
        <v>18925.42546</v>
      </c>
      <c r="CI44" s="50">
        <f>(CI43*Assumptions!$H45/12)*IF(CI1&gt;Assumptions!$H$48,1,0)</f>
        <v>18900.44392</v>
      </c>
      <c r="CJ44" s="50">
        <f>(CJ43*Assumptions!$H45/12)*IF(CJ1&gt;Assumptions!$H$48,1,0)</f>
        <v>18875.33747</v>
      </c>
      <c r="CK44" s="50">
        <f>(CK43*Assumptions!$H45/12)*IF(CK1&gt;Assumptions!$H$48,1,0)</f>
        <v>18850.10548</v>
      </c>
      <c r="CL44" s="50">
        <f>(CL43*Assumptions!$H45/12)*IF(CL1&gt;Assumptions!$H$48,1,0)</f>
        <v>18824.74734</v>
      </c>
      <c r="CM44" s="50">
        <f>(CM43*Assumptions!$H45/12)*IF(CM1&gt;Assumptions!$H$48,1,0)</f>
        <v>18799.2624</v>
      </c>
      <c r="CN44" s="50">
        <f>(CN43*Assumptions!$H45/12)*IF(CN1&gt;Assumptions!$H$48,1,0)</f>
        <v>18773.65005</v>
      </c>
      <c r="CO44" s="50">
        <f>(CO43*Assumptions!$H45/12)*IF(CO1&gt;Assumptions!$H$48,1,0)</f>
        <v>18747.90962</v>
      </c>
      <c r="CP44" s="50">
        <f>(CP43*Assumptions!$H45/12)*IF(CP1&gt;Assumptions!$H$48,1,0)</f>
        <v>18722.0405</v>
      </c>
      <c r="CQ44" s="50">
        <f>(CQ43*Assumptions!$H45/12)*IF(CQ1&gt;Assumptions!$H$48,1,0)</f>
        <v>18696.04203</v>
      </c>
      <c r="CR44" s="50">
        <f>(CR43*Assumptions!$H45/12)*IF(CR1&gt;Assumptions!$H$48,1,0)</f>
        <v>18669.91357</v>
      </c>
      <c r="CS44" s="50">
        <f>(CS43*Assumptions!$H45/12)*IF(CS1&gt;Assumptions!$H$48,1,0)</f>
        <v>18643.65447</v>
      </c>
      <c r="CT44" s="50">
        <f>(CT43*Assumptions!$H45/12)*IF(CT1&gt;Assumptions!$H$48,1,0)</f>
        <v>18617.26407</v>
      </c>
      <c r="CU44" s="50">
        <f>(CU43*Assumptions!$H45/12)*IF(CU1&gt;Assumptions!$H$48,1,0)</f>
        <v>18590.74172</v>
      </c>
      <c r="CV44" s="50">
        <f>(CV43*Assumptions!$H45/12)*IF(CV1&gt;Assumptions!$H$48,1,0)</f>
        <v>18564.08676</v>
      </c>
      <c r="CW44" s="50">
        <f>(CW43*Assumptions!$H45/12)*IF(CW1&gt;Assumptions!$H$48,1,0)</f>
        <v>18537.29852</v>
      </c>
      <c r="CX44" s="50">
        <f>(CX43*Assumptions!$H45/12)*IF(CX1&gt;Assumptions!$H$48,1,0)</f>
        <v>18510.37634</v>
      </c>
      <c r="CY44" s="50">
        <f>(CY43*Assumptions!$H45/12)*IF(CY1&gt;Assumptions!$H$48,1,0)</f>
        <v>18483.31955</v>
      </c>
      <c r="CZ44" s="50">
        <f>(CZ43*Assumptions!$H45/12)*IF(CZ1&gt;Assumptions!$H$48,1,0)</f>
        <v>18456.12748</v>
      </c>
      <c r="DA44" s="50">
        <f>(DA43*Assumptions!$H45/12)*IF(DA1&gt;Assumptions!$H$48,1,0)</f>
        <v>18428.79944</v>
      </c>
      <c r="DB44" s="50">
        <f>(DB43*Assumptions!$H45/12)*IF(DB1&gt;Assumptions!$H$48,1,0)</f>
        <v>18401.33477</v>
      </c>
      <c r="DC44" s="50">
        <f>(DC43*Assumptions!$H45/12)*IF(DC1&gt;Assumptions!$H$48,1,0)</f>
        <v>18373.73277</v>
      </c>
      <c r="DD44" s="50">
        <f>(DD43*Assumptions!$H45/12)*IF(DD1&gt;Assumptions!$H$48,1,0)</f>
        <v>18345.99277</v>
      </c>
      <c r="DE44" s="50">
        <f>(DE43*Assumptions!$H45/12)*IF(DE1&gt;Assumptions!$H$48,1,0)</f>
        <v>18318.11406</v>
      </c>
      <c r="DF44" s="50">
        <f>(DF43*Assumptions!$H45/12)*IF(DF1&gt;Assumptions!$H$48,1,0)</f>
        <v>18290.09596</v>
      </c>
      <c r="DG44" s="50">
        <f>(DG43*Assumptions!$H45/12)*IF(DG1&gt;Assumptions!$H$48,1,0)</f>
        <v>18261.93777</v>
      </c>
      <c r="DH44" s="50">
        <f>(DH43*Assumptions!$H45/12)*IF(DH1&gt;Assumptions!$H$48,1,0)</f>
        <v>18233.63878</v>
      </c>
      <c r="DI44" s="50">
        <f>(DI43*Assumptions!$H45/12)*IF(DI1&gt;Assumptions!$H$48,1,0)</f>
        <v>18205.19831</v>
      </c>
      <c r="DJ44" s="50">
        <f>(DJ43*Assumptions!$H45/12)*IF(DJ1&gt;Assumptions!$H$48,1,0)</f>
        <v>18176.61563</v>
      </c>
      <c r="DK44" s="50">
        <f>(DK43*Assumptions!$H45/12)*IF(DK1&gt;Assumptions!$H$48,1,0)</f>
        <v>18147.89003</v>
      </c>
      <c r="DL44" s="50">
        <f>(DL43*Assumptions!$H45/12)*IF(DL1&gt;Assumptions!$H$48,1,0)</f>
        <v>18119.02081</v>
      </c>
      <c r="DM44" s="50">
        <f>(DM43*Assumptions!$H45/12)*IF(DM1&gt;Assumptions!$H$48,1,0)</f>
        <v>18090.00725</v>
      </c>
      <c r="DN44" s="50">
        <f>(DN43*Assumptions!$H45/12)*IF(DN1&gt;Assumptions!$H$48,1,0)</f>
        <v>18060.84861</v>
      </c>
      <c r="DO44" s="50">
        <f>(DO43*Assumptions!$H45/12)*IF(DO1&gt;Assumptions!$H$48,1,0)</f>
        <v>18031.54418</v>
      </c>
      <c r="DP44" s="50">
        <f>(DP43*Assumptions!$H45/12)*IF(DP1&gt;Assumptions!$H$48,1,0)</f>
        <v>18002.09323</v>
      </c>
      <c r="DQ44" s="50">
        <f>(DQ43*Assumptions!$H45/12)*IF(DQ1&gt;Assumptions!$H$48,1,0)</f>
        <v>17972.49503</v>
      </c>
      <c r="DR44" s="50">
        <f>(DR43*Assumptions!$H45/12)*IF(DR1&gt;Assumptions!$H$48,1,0)</f>
        <v>17942.74883</v>
      </c>
      <c r="DS44" s="50">
        <f>(DS43*Assumptions!$H45/12)*IF(DS1&gt;Assumptions!$H$48,1,0)</f>
        <v>17912.8539</v>
      </c>
      <c r="DT44" s="50">
        <f>(DT43*Assumptions!$H45/12)*IF(DT1&gt;Assumptions!$H$48,1,0)</f>
        <v>17882.8095</v>
      </c>
      <c r="DU44" s="50">
        <f>(DU43*Assumptions!$H45/12)*IF(DU1&gt;Assumptions!$H$48,1,0)</f>
        <v>17852.61488</v>
      </c>
      <c r="DV44" s="50">
        <f>(DV43*Assumptions!$H45/12)*IF(DV1&gt;Assumptions!$H$48,1,0)</f>
        <v>17822.26928</v>
      </c>
      <c r="DW44" s="50">
        <f>(DW43*Assumptions!$H45/12)*IF(DW1&gt;Assumptions!$H$48,1,0)</f>
        <v>17791.77196</v>
      </c>
      <c r="DX44" s="50">
        <f>(DX43*Assumptions!$H45/12)*IF(DX1&gt;Assumptions!$H$48,1,0)</f>
        <v>17761.12215</v>
      </c>
      <c r="DY44" s="50">
        <f>(DY43*Assumptions!$H45/12)*IF(DY1&gt;Assumptions!$H$48,1,0)</f>
        <v>17730.31909</v>
      </c>
      <c r="DZ44" s="50">
        <f>(DZ43*Assumptions!$H45/12)*IF(DZ1&gt;Assumptions!$H$48,1,0)</f>
        <v>17699.36201</v>
      </c>
      <c r="EA44" s="50">
        <f>(EA43*Assumptions!$H45/12)*IF(EA1&gt;Assumptions!$H$48,1,0)</f>
        <v>17668.25015</v>
      </c>
      <c r="EB44" s="50">
        <f>(EB43*Assumptions!$H45/12)*IF(EB1&gt;Assumptions!$H$48,1,0)</f>
        <v>17636.98273</v>
      </c>
      <c r="EC44" s="50">
        <f>(EC43*Assumptions!$H45/12)*IF(EC1&gt;Assumptions!$H$48,1,0)</f>
        <v>17605.55897</v>
      </c>
      <c r="ED44" s="50">
        <f>(ED43*Assumptions!$H45/12)*IF(ED1&gt;Assumptions!$H$48,1,0)</f>
        <v>17573.9781</v>
      </c>
      <c r="EE44" s="50">
        <f>(EE43*Assumptions!$H45/12)*IF(EE1&gt;Assumptions!$H$48,1,0)</f>
        <v>17542.23931</v>
      </c>
    </row>
    <row r="45" ht="15.75" customHeight="1">
      <c r="A45" s="1"/>
      <c r="B45" s="1"/>
      <c r="C45" s="1" t="s">
        <v>212</v>
      </c>
      <c r="D45" s="50">
        <f t="shared" ref="D45:EE45" si="8">D46-D44</f>
        <v>0</v>
      </c>
      <c r="E45" s="50">
        <f t="shared" si="8"/>
        <v>0</v>
      </c>
      <c r="F45" s="50">
        <f t="shared" si="8"/>
        <v>0</v>
      </c>
      <c r="G45" s="50">
        <f t="shared" si="8"/>
        <v>0</v>
      </c>
      <c r="H45" s="50">
        <f t="shared" si="8"/>
        <v>0</v>
      </c>
      <c r="I45" s="50">
        <f t="shared" si="8"/>
        <v>0</v>
      </c>
      <c r="J45" s="50">
        <f t="shared" si="8"/>
        <v>0</v>
      </c>
      <c r="K45" s="50">
        <f t="shared" si="8"/>
        <v>0</v>
      </c>
      <c r="L45" s="50">
        <f t="shared" si="8"/>
        <v>0</v>
      </c>
      <c r="M45" s="50">
        <f t="shared" si="8"/>
        <v>0</v>
      </c>
      <c r="N45" s="50">
        <f t="shared" si="8"/>
        <v>0</v>
      </c>
      <c r="O45" s="50">
        <f t="shared" si="8"/>
        <v>0</v>
      </c>
      <c r="P45" s="50">
        <f t="shared" si="8"/>
        <v>0</v>
      </c>
      <c r="Q45" s="50">
        <f t="shared" si="8"/>
        <v>0</v>
      </c>
      <c r="R45" s="50">
        <f t="shared" si="8"/>
        <v>0</v>
      </c>
      <c r="S45" s="50">
        <f t="shared" si="8"/>
        <v>0</v>
      </c>
      <c r="T45" s="50">
        <f t="shared" si="8"/>
        <v>0</v>
      </c>
      <c r="U45" s="50">
        <f t="shared" si="8"/>
        <v>0</v>
      </c>
      <c r="V45" s="50">
        <f t="shared" si="8"/>
        <v>0</v>
      </c>
      <c r="W45" s="50">
        <f t="shared" si="8"/>
        <v>0</v>
      </c>
      <c r="X45" s="50">
        <f t="shared" si="8"/>
        <v>0</v>
      </c>
      <c r="Y45" s="50">
        <f t="shared" si="8"/>
        <v>0</v>
      </c>
      <c r="Z45" s="50">
        <f t="shared" si="8"/>
        <v>0</v>
      </c>
      <c r="AA45" s="50">
        <f t="shared" si="8"/>
        <v>0</v>
      </c>
      <c r="AB45" s="50">
        <f t="shared" si="8"/>
        <v>0</v>
      </c>
      <c r="AC45" s="50">
        <f t="shared" si="8"/>
        <v>0</v>
      </c>
      <c r="AD45" s="50">
        <f t="shared" si="8"/>
        <v>0</v>
      </c>
      <c r="AE45" s="50">
        <f t="shared" si="8"/>
        <v>0</v>
      </c>
      <c r="AF45" s="50">
        <f t="shared" si="8"/>
        <v>0</v>
      </c>
      <c r="AG45" s="50">
        <f t="shared" si="8"/>
        <v>0</v>
      </c>
      <c r="AH45" s="50">
        <f t="shared" si="8"/>
        <v>0</v>
      </c>
      <c r="AI45" s="50">
        <f t="shared" si="8"/>
        <v>0</v>
      </c>
      <c r="AJ45" s="50">
        <f t="shared" si="8"/>
        <v>0</v>
      </c>
      <c r="AK45" s="50">
        <f t="shared" si="8"/>
        <v>0</v>
      </c>
      <c r="AL45" s="50">
        <f t="shared" si="8"/>
        <v>0</v>
      </c>
      <c r="AM45" s="50">
        <f t="shared" si="8"/>
        <v>0</v>
      </c>
      <c r="AN45" s="50">
        <f t="shared" si="8"/>
        <v>3972.010873</v>
      </c>
      <c r="AO45" s="50">
        <f t="shared" si="8"/>
        <v>3991.870928</v>
      </c>
      <c r="AP45" s="50">
        <f t="shared" si="8"/>
        <v>4011.830282</v>
      </c>
      <c r="AQ45" s="50">
        <f t="shared" si="8"/>
        <v>4031.889434</v>
      </c>
      <c r="AR45" s="50">
        <f t="shared" si="8"/>
        <v>4052.048881</v>
      </c>
      <c r="AS45" s="50">
        <f t="shared" si="8"/>
        <v>4072.309125</v>
      </c>
      <c r="AT45" s="50">
        <f t="shared" si="8"/>
        <v>4092.670671</v>
      </c>
      <c r="AU45" s="50">
        <f t="shared" si="8"/>
        <v>4113.134024</v>
      </c>
      <c r="AV45" s="50">
        <f t="shared" si="8"/>
        <v>4133.699695</v>
      </c>
      <c r="AW45" s="50">
        <f t="shared" si="8"/>
        <v>4154.368193</v>
      </c>
      <c r="AX45" s="50">
        <f t="shared" si="8"/>
        <v>4175.140034</v>
      </c>
      <c r="AY45" s="50">
        <f t="shared" si="8"/>
        <v>4196.015734</v>
      </c>
      <c r="AZ45" s="50">
        <f t="shared" si="8"/>
        <v>4216.995813</v>
      </c>
      <c r="BA45" s="50">
        <f t="shared" si="8"/>
        <v>4238.080792</v>
      </c>
      <c r="BB45" s="50">
        <f t="shared" si="8"/>
        <v>4259.271196</v>
      </c>
      <c r="BC45" s="50">
        <f t="shared" si="8"/>
        <v>4280.567552</v>
      </c>
      <c r="BD45" s="50">
        <f t="shared" si="8"/>
        <v>4301.97039</v>
      </c>
      <c r="BE45" s="50">
        <f t="shared" si="8"/>
        <v>4323.480242</v>
      </c>
      <c r="BF45" s="50">
        <f t="shared" si="8"/>
        <v>4345.097643</v>
      </c>
      <c r="BG45" s="50">
        <f t="shared" si="8"/>
        <v>4366.823131</v>
      </c>
      <c r="BH45" s="50">
        <f t="shared" si="8"/>
        <v>4388.657247</v>
      </c>
      <c r="BI45" s="50">
        <f t="shared" si="8"/>
        <v>4410.600533</v>
      </c>
      <c r="BJ45" s="50">
        <f t="shared" si="8"/>
        <v>4432.653536</v>
      </c>
      <c r="BK45" s="50">
        <f t="shared" si="8"/>
        <v>4454.816803</v>
      </c>
      <c r="BL45" s="50">
        <f t="shared" si="8"/>
        <v>4477.090887</v>
      </c>
      <c r="BM45" s="50">
        <f t="shared" si="8"/>
        <v>4499.476342</v>
      </c>
      <c r="BN45" s="50">
        <f t="shared" si="8"/>
        <v>4521.973723</v>
      </c>
      <c r="BO45" s="50">
        <f t="shared" si="8"/>
        <v>4544.583592</v>
      </c>
      <c r="BP45" s="50">
        <f t="shared" si="8"/>
        <v>4567.30651</v>
      </c>
      <c r="BQ45" s="50">
        <f t="shared" si="8"/>
        <v>4590.143042</v>
      </c>
      <c r="BR45" s="50">
        <f t="shared" si="8"/>
        <v>4613.093758</v>
      </c>
      <c r="BS45" s="50">
        <f t="shared" si="8"/>
        <v>4636.159226</v>
      </c>
      <c r="BT45" s="50">
        <f t="shared" si="8"/>
        <v>4659.340023</v>
      </c>
      <c r="BU45" s="50">
        <f t="shared" si="8"/>
        <v>4682.636723</v>
      </c>
      <c r="BV45" s="50">
        <f t="shared" si="8"/>
        <v>4706.049906</v>
      </c>
      <c r="BW45" s="50">
        <f t="shared" si="8"/>
        <v>4729.580156</v>
      </c>
      <c r="BX45" s="50">
        <f t="shared" si="8"/>
        <v>4753.228057</v>
      </c>
      <c r="BY45" s="50">
        <f t="shared" si="8"/>
        <v>4776.994197</v>
      </c>
      <c r="BZ45" s="50">
        <f t="shared" si="8"/>
        <v>4800.879168</v>
      </c>
      <c r="CA45" s="50">
        <f t="shared" si="8"/>
        <v>4824.883564</v>
      </c>
      <c r="CB45" s="50">
        <f t="shared" si="8"/>
        <v>4849.007982</v>
      </c>
      <c r="CC45" s="50">
        <f t="shared" si="8"/>
        <v>4873.253021</v>
      </c>
      <c r="CD45" s="50">
        <f t="shared" si="8"/>
        <v>4897.619287</v>
      </c>
      <c r="CE45" s="50">
        <f t="shared" si="8"/>
        <v>4922.107383</v>
      </c>
      <c r="CF45" s="50">
        <f t="shared" si="8"/>
        <v>4946.71792</v>
      </c>
      <c r="CG45" s="50">
        <f t="shared" si="8"/>
        <v>4971.45151</v>
      </c>
      <c r="CH45" s="50">
        <f t="shared" si="8"/>
        <v>4996.308767</v>
      </c>
      <c r="CI45" s="50">
        <f t="shared" si="8"/>
        <v>5021.290311</v>
      </c>
      <c r="CJ45" s="50">
        <f t="shared" si="8"/>
        <v>5046.396762</v>
      </c>
      <c r="CK45" s="50">
        <f t="shared" si="8"/>
        <v>5071.628746</v>
      </c>
      <c r="CL45" s="50">
        <f t="shared" si="8"/>
        <v>5096.98689</v>
      </c>
      <c r="CM45" s="50">
        <f t="shared" si="8"/>
        <v>5122.471824</v>
      </c>
      <c r="CN45" s="50">
        <f t="shared" si="8"/>
        <v>5148.084184</v>
      </c>
      <c r="CO45" s="50">
        <f t="shared" si="8"/>
        <v>5173.824605</v>
      </c>
      <c r="CP45" s="50">
        <f t="shared" si="8"/>
        <v>5199.693728</v>
      </c>
      <c r="CQ45" s="50">
        <f t="shared" si="8"/>
        <v>5225.692196</v>
      </c>
      <c r="CR45" s="50">
        <f t="shared" si="8"/>
        <v>5251.820657</v>
      </c>
      <c r="CS45" s="50">
        <f t="shared" si="8"/>
        <v>5278.07976</v>
      </c>
      <c r="CT45" s="50">
        <f t="shared" si="8"/>
        <v>5304.470159</v>
      </c>
      <c r="CU45" s="50">
        <f t="shared" si="8"/>
        <v>5330.99251</v>
      </c>
      <c r="CV45" s="50">
        <f t="shared" si="8"/>
        <v>5357.647473</v>
      </c>
      <c r="CW45" s="50">
        <f t="shared" si="8"/>
        <v>5384.43571</v>
      </c>
      <c r="CX45" s="50">
        <f t="shared" si="8"/>
        <v>5411.357888</v>
      </c>
      <c r="CY45" s="50">
        <f t="shared" si="8"/>
        <v>5438.414678</v>
      </c>
      <c r="CZ45" s="50">
        <f t="shared" si="8"/>
        <v>5465.606751</v>
      </c>
      <c r="DA45" s="50">
        <f t="shared" si="8"/>
        <v>5492.934785</v>
      </c>
      <c r="DB45" s="50">
        <f t="shared" si="8"/>
        <v>5520.399459</v>
      </c>
      <c r="DC45" s="50">
        <f t="shared" si="8"/>
        <v>5548.001456</v>
      </c>
      <c r="DD45" s="50">
        <f t="shared" si="8"/>
        <v>5575.741464</v>
      </c>
      <c r="DE45" s="50">
        <f t="shared" si="8"/>
        <v>5603.620171</v>
      </c>
      <c r="DF45" s="50">
        <f t="shared" si="8"/>
        <v>5631.638272</v>
      </c>
      <c r="DG45" s="50">
        <f t="shared" si="8"/>
        <v>5659.796463</v>
      </c>
      <c r="DH45" s="50">
        <f t="shared" si="8"/>
        <v>5688.095445</v>
      </c>
      <c r="DI45" s="50">
        <f t="shared" si="8"/>
        <v>5716.535923</v>
      </c>
      <c r="DJ45" s="50">
        <f t="shared" si="8"/>
        <v>5745.118602</v>
      </c>
      <c r="DK45" s="50">
        <f t="shared" si="8"/>
        <v>5773.844195</v>
      </c>
      <c r="DL45" s="50">
        <f t="shared" si="8"/>
        <v>5802.713416</v>
      </c>
      <c r="DM45" s="50">
        <f t="shared" si="8"/>
        <v>5831.726983</v>
      </c>
      <c r="DN45" s="50">
        <f t="shared" si="8"/>
        <v>5860.885618</v>
      </c>
      <c r="DO45" s="50">
        <f t="shared" si="8"/>
        <v>5890.190046</v>
      </c>
      <c r="DP45" s="50">
        <f t="shared" si="8"/>
        <v>5919.640997</v>
      </c>
      <c r="DQ45" s="50">
        <f t="shared" si="8"/>
        <v>5949.239202</v>
      </c>
      <c r="DR45" s="50">
        <f t="shared" si="8"/>
        <v>5978.985398</v>
      </c>
      <c r="DS45" s="50">
        <f t="shared" si="8"/>
        <v>6008.880325</v>
      </c>
      <c r="DT45" s="50">
        <f t="shared" si="8"/>
        <v>6038.924726</v>
      </c>
      <c r="DU45" s="50">
        <f t="shared" si="8"/>
        <v>6069.11935</v>
      </c>
      <c r="DV45" s="50">
        <f t="shared" si="8"/>
        <v>6099.464947</v>
      </c>
      <c r="DW45" s="50">
        <f t="shared" si="8"/>
        <v>6129.962271</v>
      </c>
      <c r="DX45" s="50">
        <f t="shared" si="8"/>
        <v>6160.612083</v>
      </c>
      <c r="DY45" s="50">
        <f t="shared" si="8"/>
        <v>6191.415143</v>
      </c>
      <c r="DZ45" s="50">
        <f t="shared" si="8"/>
        <v>6222.372219</v>
      </c>
      <c r="EA45" s="50">
        <f t="shared" si="8"/>
        <v>6253.48408</v>
      </c>
      <c r="EB45" s="50">
        <f t="shared" si="8"/>
        <v>6284.7515</v>
      </c>
      <c r="EC45" s="50">
        <f t="shared" si="8"/>
        <v>6316.175258</v>
      </c>
      <c r="ED45" s="50">
        <f t="shared" si="8"/>
        <v>6347.756134</v>
      </c>
      <c r="EE45" s="50">
        <f t="shared" si="8"/>
        <v>6379.494915</v>
      </c>
    </row>
    <row r="46" ht="15.75" customHeight="1">
      <c r="A46" s="1"/>
      <c r="B46" s="1"/>
      <c r="C46" s="1" t="s">
        <v>213</v>
      </c>
      <c r="D46" s="50">
        <f>-PMT(Assumptions!$H45/12,Assumptions!$H46*12,Assumptions!$H43)*IF(D1&gt;Assumptions!$H$48,1,0)</f>
        <v>0</v>
      </c>
      <c r="E46" s="50">
        <f>-PMT(Assumptions!$H45/12,Assumptions!$H46*12,Assumptions!$H43)*IF(E1&gt;Assumptions!$H$48,1,0)</f>
        <v>0</v>
      </c>
      <c r="F46" s="50">
        <f>-PMT(Assumptions!$H45/12,Assumptions!$H46*12,Assumptions!$H43)*IF(F1&gt;Assumptions!$H$48,1,0)</f>
        <v>0</v>
      </c>
      <c r="G46" s="50">
        <f>-PMT(Assumptions!$H45/12,Assumptions!$H46*12,Assumptions!$H43)*IF(G1&gt;Assumptions!$H$48,1,0)</f>
        <v>0</v>
      </c>
      <c r="H46" s="50">
        <f>-PMT(Assumptions!$H45/12,Assumptions!$H46*12,Assumptions!$H43)*IF(H1&gt;Assumptions!$H$48,1,0)</f>
        <v>0</v>
      </c>
      <c r="I46" s="50">
        <f>-PMT(Assumptions!$H45/12,Assumptions!$H46*12,Assumptions!$H43)*IF(I1&gt;Assumptions!$H$48,1,0)</f>
        <v>0</v>
      </c>
      <c r="J46" s="50">
        <f>-PMT(Assumptions!$H45/12,Assumptions!$H46*12,Assumptions!$H43)*IF(J1&gt;Assumptions!$H$48,1,0)</f>
        <v>0</v>
      </c>
      <c r="K46" s="50">
        <f>-PMT(Assumptions!$H45/12,Assumptions!$H46*12,Assumptions!$H43)*IF(K1&gt;Assumptions!$H$48,1,0)</f>
        <v>0</v>
      </c>
      <c r="L46" s="50">
        <f>-PMT(Assumptions!$H45/12,Assumptions!$H46*12,Assumptions!$H43)*IF(L1&gt;Assumptions!$H$48,1,0)</f>
        <v>0</v>
      </c>
      <c r="M46" s="50">
        <f>-PMT(Assumptions!$H45/12,Assumptions!$H46*12,Assumptions!$H43)*IF(M1&gt;Assumptions!$H$48,1,0)</f>
        <v>0</v>
      </c>
      <c r="N46" s="50">
        <f>-PMT(Assumptions!$H45/12,Assumptions!$H46*12,Assumptions!$H43)*IF(N1&gt;Assumptions!$H$48,1,0)</f>
        <v>0</v>
      </c>
      <c r="O46" s="50">
        <f>-PMT(Assumptions!$H45/12,Assumptions!$H46*12,Assumptions!$H43)*IF(O1&gt;Assumptions!$H$48,1,0)</f>
        <v>0</v>
      </c>
      <c r="P46" s="50">
        <f>-PMT(Assumptions!$H45/12,Assumptions!$H46*12,Assumptions!$H43)*IF(P1&gt;Assumptions!$H$48,1,0)</f>
        <v>0</v>
      </c>
      <c r="Q46" s="50">
        <f>-PMT(Assumptions!$H45/12,Assumptions!$H46*12,Assumptions!$H43)*IF(Q1&gt;Assumptions!$H$48,1,0)</f>
        <v>0</v>
      </c>
      <c r="R46" s="50">
        <f>-PMT(Assumptions!$H45/12,Assumptions!$H46*12,Assumptions!$H43)*IF(R1&gt;Assumptions!$H$48,1,0)</f>
        <v>0</v>
      </c>
      <c r="S46" s="50">
        <f>-PMT(Assumptions!$H45/12,Assumptions!$H46*12,Assumptions!$H43)*IF(S1&gt;Assumptions!$H$48,1,0)</f>
        <v>0</v>
      </c>
      <c r="T46" s="50">
        <f>-PMT(Assumptions!$H45/12,Assumptions!$H46*12,Assumptions!$H43)*IF(T1&gt;Assumptions!$H$48,1,0)</f>
        <v>0</v>
      </c>
      <c r="U46" s="50">
        <f>-PMT(Assumptions!$H45/12,Assumptions!$H46*12,Assumptions!$H43)*IF(U1&gt;Assumptions!$H$48,1,0)</f>
        <v>0</v>
      </c>
      <c r="V46" s="50">
        <f>-PMT(Assumptions!$H45/12,Assumptions!$H46*12,Assumptions!$H43)*IF(V1&gt;Assumptions!$H$48,1,0)</f>
        <v>0</v>
      </c>
      <c r="W46" s="50">
        <f>-PMT(Assumptions!$H45/12,Assumptions!$H46*12,Assumptions!$H43)*IF(W1&gt;Assumptions!$H$48,1,0)</f>
        <v>0</v>
      </c>
      <c r="X46" s="50">
        <f>-PMT(Assumptions!$H45/12,Assumptions!$H46*12,Assumptions!$H43)*IF(X1&gt;Assumptions!$H$48,1,0)</f>
        <v>0</v>
      </c>
      <c r="Y46" s="50">
        <f>-PMT(Assumptions!$H45/12,Assumptions!$H46*12,Assumptions!$H43)*IF(Y1&gt;Assumptions!$H$48,1,0)</f>
        <v>0</v>
      </c>
      <c r="Z46" s="50">
        <f>-PMT(Assumptions!$H45/12,Assumptions!$H46*12,Assumptions!$H43)*IF(Z1&gt;Assumptions!$H$48,1,0)</f>
        <v>0</v>
      </c>
      <c r="AA46" s="50">
        <f>-PMT(Assumptions!$H45/12,Assumptions!$H46*12,Assumptions!$H43)*IF(AA1&gt;Assumptions!$H$48,1,0)</f>
        <v>0</v>
      </c>
      <c r="AB46" s="50">
        <f>-PMT(Assumptions!$H45/12,Assumptions!$H46*12,Assumptions!$H43)*IF(AB1&gt;Assumptions!$H$48,1,0)</f>
        <v>0</v>
      </c>
      <c r="AC46" s="50">
        <f>-PMT(Assumptions!$H45/12,Assumptions!$H46*12,Assumptions!$H43)*IF(AC1&gt;Assumptions!$H$48,1,0)</f>
        <v>0</v>
      </c>
      <c r="AD46" s="50">
        <f>-PMT(Assumptions!$H45/12,Assumptions!$H46*12,Assumptions!$H43)*IF(AD1&gt;Assumptions!$H$48,1,0)</f>
        <v>0</v>
      </c>
      <c r="AE46" s="50">
        <f>-PMT(Assumptions!$H45/12,Assumptions!$H46*12,Assumptions!$H43)*IF(AE1&gt;Assumptions!$H$48,1,0)</f>
        <v>0</v>
      </c>
      <c r="AF46" s="50">
        <f>-PMT(Assumptions!$H45/12,Assumptions!$H46*12,Assumptions!$H43)*IF(AF1&gt;Assumptions!$H$48,1,0)</f>
        <v>0</v>
      </c>
      <c r="AG46" s="50">
        <f>-PMT(Assumptions!$H45/12,Assumptions!$H46*12,Assumptions!$H43)*IF(AG1&gt;Assumptions!$H$48,1,0)</f>
        <v>0</v>
      </c>
      <c r="AH46" s="50">
        <f>-PMT(Assumptions!$H45/12,Assumptions!$H46*12,Assumptions!$H43)*IF(AH1&gt;Assumptions!$H$48,1,0)</f>
        <v>0</v>
      </c>
      <c r="AI46" s="50">
        <f>-PMT(Assumptions!$H45/12,Assumptions!$H46*12,Assumptions!$H43)*IF(AI1&gt;Assumptions!$H$48,1,0)</f>
        <v>0</v>
      </c>
      <c r="AJ46" s="50">
        <f>-PMT(Assumptions!$H45/12,Assumptions!$H46*12,Assumptions!$H43)*IF(AJ1&gt;Assumptions!$H$48,1,0)</f>
        <v>0</v>
      </c>
      <c r="AK46" s="50">
        <f>-PMT(Assumptions!$H45/12,Assumptions!$H46*12,Assumptions!$H43)*IF(AK1&gt;Assumptions!$H$48,1,0)</f>
        <v>0</v>
      </c>
      <c r="AL46" s="50">
        <f>-PMT(Assumptions!$H45/12,Assumptions!$H46*12,Assumptions!$H43)*IF(AL1&gt;Assumptions!$H$48,1,0)</f>
        <v>0</v>
      </c>
      <c r="AM46" s="50">
        <f>-PMT(Assumptions!$H45/12,Assumptions!$H46*12,Assumptions!$H43)*IF(AM1&gt;Assumptions!$H$48,1,0)</f>
        <v>0</v>
      </c>
      <c r="AN46" s="50">
        <f>-PMT(Assumptions!$H45/12,Assumptions!$H46*12,Assumptions!$H43)*IF(AN1&gt;Assumptions!$H$48,1,0)</f>
        <v>23921.73423</v>
      </c>
      <c r="AO46" s="50">
        <f>-PMT(Assumptions!$H45/12,Assumptions!$H46*12,Assumptions!$H43)*IF(AO1&gt;Assumptions!$H$48,1,0)</f>
        <v>23921.73423</v>
      </c>
      <c r="AP46" s="50">
        <f>-PMT(Assumptions!$H45/12,Assumptions!$H46*12,Assumptions!$H43)*IF(AP1&gt;Assumptions!$H$48,1,0)</f>
        <v>23921.73423</v>
      </c>
      <c r="AQ46" s="50">
        <f>-PMT(Assumptions!$H45/12,Assumptions!$H46*12,Assumptions!$H43)*IF(AQ1&gt;Assumptions!$H$48,1,0)</f>
        <v>23921.73423</v>
      </c>
      <c r="AR46" s="50">
        <f>-PMT(Assumptions!$H45/12,Assumptions!$H46*12,Assumptions!$H43)*IF(AR1&gt;Assumptions!$H$48,1,0)</f>
        <v>23921.73423</v>
      </c>
      <c r="AS46" s="50">
        <f>-PMT(Assumptions!$H45/12,Assumptions!$H46*12,Assumptions!$H43)*IF(AS1&gt;Assumptions!$H$48,1,0)</f>
        <v>23921.73423</v>
      </c>
      <c r="AT46" s="50">
        <f>-PMT(Assumptions!$H45/12,Assumptions!$H46*12,Assumptions!$H43)*IF(AT1&gt;Assumptions!$H$48,1,0)</f>
        <v>23921.73423</v>
      </c>
      <c r="AU46" s="50">
        <f>-PMT(Assumptions!$H45/12,Assumptions!$H46*12,Assumptions!$H43)*IF(AU1&gt;Assumptions!$H$48,1,0)</f>
        <v>23921.73423</v>
      </c>
      <c r="AV46" s="50">
        <f>-PMT(Assumptions!$H45/12,Assumptions!$H46*12,Assumptions!$H43)*IF(AV1&gt;Assumptions!$H$48,1,0)</f>
        <v>23921.73423</v>
      </c>
      <c r="AW46" s="50">
        <f>-PMT(Assumptions!$H45/12,Assumptions!$H46*12,Assumptions!$H43)*IF(AW1&gt;Assumptions!$H$48,1,0)</f>
        <v>23921.73423</v>
      </c>
      <c r="AX46" s="50">
        <f>-PMT(Assumptions!$H45/12,Assumptions!$H46*12,Assumptions!$H43)*IF(AX1&gt;Assumptions!$H$48,1,0)</f>
        <v>23921.73423</v>
      </c>
      <c r="AY46" s="50">
        <f>-PMT(Assumptions!$H45/12,Assumptions!$H46*12,Assumptions!$H43)*IF(AY1&gt;Assumptions!$H$48,1,0)</f>
        <v>23921.73423</v>
      </c>
      <c r="AZ46" s="50">
        <f>-PMT(Assumptions!$H45/12,Assumptions!$H46*12,Assumptions!$H43)*IF(AZ1&gt;Assumptions!$H$48,1,0)</f>
        <v>23921.73423</v>
      </c>
      <c r="BA46" s="50">
        <f>-PMT(Assumptions!$H45/12,Assumptions!$H46*12,Assumptions!$H43)*IF(BA1&gt;Assumptions!$H$48,1,0)</f>
        <v>23921.73423</v>
      </c>
      <c r="BB46" s="50">
        <f>-PMT(Assumptions!$H45/12,Assumptions!$H46*12,Assumptions!$H43)*IF(BB1&gt;Assumptions!$H$48,1,0)</f>
        <v>23921.73423</v>
      </c>
      <c r="BC46" s="50">
        <f>-PMT(Assumptions!$H45/12,Assumptions!$H46*12,Assumptions!$H43)*IF(BC1&gt;Assumptions!$H$48,1,0)</f>
        <v>23921.73423</v>
      </c>
      <c r="BD46" s="50">
        <f>-PMT(Assumptions!$H45/12,Assumptions!$H46*12,Assumptions!$H43)*IF(BD1&gt;Assumptions!$H$48,1,0)</f>
        <v>23921.73423</v>
      </c>
      <c r="BE46" s="50">
        <f>-PMT(Assumptions!$H45/12,Assumptions!$H46*12,Assumptions!$H43)*IF(BE1&gt;Assumptions!$H$48,1,0)</f>
        <v>23921.73423</v>
      </c>
      <c r="BF46" s="50">
        <f>-PMT(Assumptions!$H45/12,Assumptions!$H46*12,Assumptions!$H43)*IF(BF1&gt;Assumptions!$H$48,1,0)</f>
        <v>23921.73423</v>
      </c>
      <c r="BG46" s="50">
        <f>-PMT(Assumptions!$H45/12,Assumptions!$H46*12,Assumptions!$H43)*IF(BG1&gt;Assumptions!$H$48,1,0)</f>
        <v>23921.73423</v>
      </c>
      <c r="BH46" s="50">
        <f>-PMT(Assumptions!$H45/12,Assumptions!$H46*12,Assumptions!$H43)*IF(BH1&gt;Assumptions!$H$48,1,0)</f>
        <v>23921.73423</v>
      </c>
      <c r="BI46" s="50">
        <f>-PMT(Assumptions!$H45/12,Assumptions!$H46*12,Assumptions!$H43)*IF(BI1&gt;Assumptions!$H$48,1,0)</f>
        <v>23921.73423</v>
      </c>
      <c r="BJ46" s="50">
        <f>-PMT(Assumptions!$H45/12,Assumptions!$H46*12,Assumptions!$H43)*IF(BJ1&gt;Assumptions!$H$48,1,0)</f>
        <v>23921.73423</v>
      </c>
      <c r="BK46" s="50">
        <f>-PMT(Assumptions!$H45/12,Assumptions!$H46*12,Assumptions!$H43)*IF(BK1&gt;Assumptions!$H$48,1,0)</f>
        <v>23921.73423</v>
      </c>
      <c r="BL46" s="50">
        <f>-PMT(Assumptions!$H45/12,Assumptions!$H46*12,Assumptions!$H43)*IF(BL1&gt;Assumptions!$H$48,1,0)</f>
        <v>23921.73423</v>
      </c>
      <c r="BM46" s="50">
        <f>-PMT(Assumptions!$H45/12,Assumptions!$H46*12,Assumptions!$H43)*IF(BM1&gt;Assumptions!$H$48,1,0)</f>
        <v>23921.73423</v>
      </c>
      <c r="BN46" s="50">
        <f>-PMT(Assumptions!$H45/12,Assumptions!$H46*12,Assumptions!$H43)*IF(BN1&gt;Assumptions!$H$48,1,0)</f>
        <v>23921.73423</v>
      </c>
      <c r="BO46" s="50">
        <f>-PMT(Assumptions!$H45/12,Assumptions!$H46*12,Assumptions!$H43)*IF(BO1&gt;Assumptions!$H$48,1,0)</f>
        <v>23921.73423</v>
      </c>
      <c r="BP46" s="50">
        <f>-PMT(Assumptions!$H45/12,Assumptions!$H46*12,Assumptions!$H43)*IF(BP1&gt;Assumptions!$H$48,1,0)</f>
        <v>23921.73423</v>
      </c>
      <c r="BQ46" s="50">
        <f>-PMT(Assumptions!$H45/12,Assumptions!$H46*12,Assumptions!$H43)*IF(BQ1&gt;Assumptions!$H$48,1,0)</f>
        <v>23921.73423</v>
      </c>
      <c r="BR46" s="50">
        <f>-PMT(Assumptions!$H45/12,Assumptions!$H46*12,Assumptions!$H43)*IF(BR1&gt;Assumptions!$H$48,1,0)</f>
        <v>23921.73423</v>
      </c>
      <c r="BS46" s="50">
        <f>-PMT(Assumptions!$H45/12,Assumptions!$H46*12,Assumptions!$H43)*IF(BS1&gt;Assumptions!$H$48,1,0)</f>
        <v>23921.73423</v>
      </c>
      <c r="BT46" s="50">
        <f>-PMT(Assumptions!$H45/12,Assumptions!$H46*12,Assumptions!$H43)*IF(BT1&gt;Assumptions!$H$48,1,0)</f>
        <v>23921.73423</v>
      </c>
      <c r="BU46" s="50">
        <f>-PMT(Assumptions!$H45/12,Assumptions!$H46*12,Assumptions!$H43)*IF(BU1&gt;Assumptions!$H$48,1,0)</f>
        <v>23921.73423</v>
      </c>
      <c r="BV46" s="50">
        <f>-PMT(Assumptions!$H45/12,Assumptions!$H46*12,Assumptions!$H43)*IF(BV1&gt;Assumptions!$H$48,1,0)</f>
        <v>23921.73423</v>
      </c>
      <c r="BW46" s="50">
        <f>-PMT(Assumptions!$H45/12,Assumptions!$H46*12,Assumptions!$H43)*IF(BW1&gt;Assumptions!$H$48,1,0)</f>
        <v>23921.73423</v>
      </c>
      <c r="BX46" s="50">
        <f>-PMT(Assumptions!$H45/12,Assumptions!$H46*12,Assumptions!$H43)*IF(BX1&gt;Assumptions!$H$48,1,0)</f>
        <v>23921.73423</v>
      </c>
      <c r="BY46" s="50">
        <f>-PMT(Assumptions!$H45/12,Assumptions!$H46*12,Assumptions!$H43)*IF(BY1&gt;Assumptions!$H$48,1,0)</f>
        <v>23921.73423</v>
      </c>
      <c r="BZ46" s="50">
        <f>-PMT(Assumptions!$H45/12,Assumptions!$H46*12,Assumptions!$H43)*IF(BZ1&gt;Assumptions!$H$48,1,0)</f>
        <v>23921.73423</v>
      </c>
      <c r="CA46" s="50">
        <f>-PMT(Assumptions!$H45/12,Assumptions!$H46*12,Assumptions!$H43)*IF(CA1&gt;Assumptions!$H$48,1,0)</f>
        <v>23921.73423</v>
      </c>
      <c r="CB46" s="50">
        <f>-PMT(Assumptions!$H45/12,Assumptions!$H46*12,Assumptions!$H43)*IF(CB1&gt;Assumptions!$H$48,1,0)</f>
        <v>23921.73423</v>
      </c>
      <c r="CC46" s="50">
        <f>-PMT(Assumptions!$H45/12,Assumptions!$H46*12,Assumptions!$H43)*IF(CC1&gt;Assumptions!$H$48,1,0)</f>
        <v>23921.73423</v>
      </c>
      <c r="CD46" s="50">
        <f>-PMT(Assumptions!$H45/12,Assumptions!$H46*12,Assumptions!$H43)*IF(CD1&gt;Assumptions!$H$48,1,0)</f>
        <v>23921.73423</v>
      </c>
      <c r="CE46" s="50">
        <f>-PMT(Assumptions!$H45/12,Assumptions!$H46*12,Assumptions!$H43)*IF(CE1&gt;Assumptions!$H$48,1,0)</f>
        <v>23921.73423</v>
      </c>
      <c r="CF46" s="50">
        <f>-PMT(Assumptions!$H45/12,Assumptions!$H46*12,Assumptions!$H43)*IF(CF1&gt;Assumptions!$H$48,1,0)</f>
        <v>23921.73423</v>
      </c>
      <c r="CG46" s="50">
        <f>-PMT(Assumptions!$H45/12,Assumptions!$H46*12,Assumptions!$H43)*IF(CG1&gt;Assumptions!$H$48,1,0)</f>
        <v>23921.73423</v>
      </c>
      <c r="CH46" s="50">
        <f>-PMT(Assumptions!$H45/12,Assumptions!$H46*12,Assumptions!$H43)*IF(CH1&gt;Assumptions!$H$48,1,0)</f>
        <v>23921.73423</v>
      </c>
      <c r="CI46" s="50">
        <f>-PMT(Assumptions!$H45/12,Assumptions!$H46*12,Assumptions!$H43)*IF(CI1&gt;Assumptions!$H$48,1,0)</f>
        <v>23921.73423</v>
      </c>
      <c r="CJ46" s="50">
        <f>-PMT(Assumptions!$H45/12,Assumptions!$H46*12,Assumptions!$H43)*IF(CJ1&gt;Assumptions!$H$48,1,0)</f>
        <v>23921.73423</v>
      </c>
      <c r="CK46" s="50">
        <f>-PMT(Assumptions!$H45/12,Assumptions!$H46*12,Assumptions!$H43)*IF(CK1&gt;Assumptions!$H$48,1,0)</f>
        <v>23921.73423</v>
      </c>
      <c r="CL46" s="50">
        <f>-PMT(Assumptions!$H45/12,Assumptions!$H46*12,Assumptions!$H43)*IF(CL1&gt;Assumptions!$H$48,1,0)</f>
        <v>23921.73423</v>
      </c>
      <c r="CM46" s="50">
        <f>-PMT(Assumptions!$H45/12,Assumptions!$H46*12,Assumptions!$H43)*IF(CM1&gt;Assumptions!$H$48,1,0)</f>
        <v>23921.73423</v>
      </c>
      <c r="CN46" s="50">
        <f>-PMT(Assumptions!$H45/12,Assumptions!$H46*12,Assumptions!$H43)*IF(CN1&gt;Assumptions!$H$48,1,0)</f>
        <v>23921.73423</v>
      </c>
      <c r="CO46" s="50">
        <f>-PMT(Assumptions!$H45/12,Assumptions!$H46*12,Assumptions!$H43)*IF(CO1&gt;Assumptions!$H$48,1,0)</f>
        <v>23921.73423</v>
      </c>
      <c r="CP46" s="50">
        <f>-PMT(Assumptions!$H45/12,Assumptions!$H46*12,Assumptions!$H43)*IF(CP1&gt;Assumptions!$H$48,1,0)</f>
        <v>23921.73423</v>
      </c>
      <c r="CQ46" s="50">
        <f>-PMT(Assumptions!$H45/12,Assumptions!$H46*12,Assumptions!$H43)*IF(CQ1&gt;Assumptions!$H$48,1,0)</f>
        <v>23921.73423</v>
      </c>
      <c r="CR46" s="50">
        <f>-PMT(Assumptions!$H45/12,Assumptions!$H46*12,Assumptions!$H43)*IF(CR1&gt;Assumptions!$H$48,1,0)</f>
        <v>23921.73423</v>
      </c>
      <c r="CS46" s="50">
        <f>-PMT(Assumptions!$H45/12,Assumptions!$H46*12,Assumptions!$H43)*IF(CS1&gt;Assumptions!$H$48,1,0)</f>
        <v>23921.73423</v>
      </c>
      <c r="CT46" s="50">
        <f>-PMT(Assumptions!$H45/12,Assumptions!$H46*12,Assumptions!$H43)*IF(CT1&gt;Assumptions!$H$48,1,0)</f>
        <v>23921.73423</v>
      </c>
      <c r="CU46" s="50">
        <f>-PMT(Assumptions!$H45/12,Assumptions!$H46*12,Assumptions!$H43)*IF(CU1&gt;Assumptions!$H$48,1,0)</f>
        <v>23921.73423</v>
      </c>
      <c r="CV46" s="50">
        <f>-PMT(Assumptions!$H45/12,Assumptions!$H46*12,Assumptions!$H43)*IF(CV1&gt;Assumptions!$H$48,1,0)</f>
        <v>23921.73423</v>
      </c>
      <c r="CW46" s="50">
        <f>-PMT(Assumptions!$H45/12,Assumptions!$H46*12,Assumptions!$H43)*IF(CW1&gt;Assumptions!$H$48,1,0)</f>
        <v>23921.73423</v>
      </c>
      <c r="CX46" s="50">
        <f>-PMT(Assumptions!$H45/12,Assumptions!$H46*12,Assumptions!$H43)*IF(CX1&gt;Assumptions!$H$48,1,0)</f>
        <v>23921.73423</v>
      </c>
      <c r="CY46" s="50">
        <f>-PMT(Assumptions!$H45/12,Assumptions!$H46*12,Assumptions!$H43)*IF(CY1&gt;Assumptions!$H$48,1,0)</f>
        <v>23921.73423</v>
      </c>
      <c r="CZ46" s="50">
        <f>-PMT(Assumptions!$H45/12,Assumptions!$H46*12,Assumptions!$H43)*IF(CZ1&gt;Assumptions!$H$48,1,0)</f>
        <v>23921.73423</v>
      </c>
      <c r="DA46" s="50">
        <f>-PMT(Assumptions!$H45/12,Assumptions!$H46*12,Assumptions!$H43)*IF(DA1&gt;Assumptions!$H$48,1,0)</f>
        <v>23921.73423</v>
      </c>
      <c r="DB46" s="50">
        <f>-PMT(Assumptions!$H45/12,Assumptions!$H46*12,Assumptions!$H43)*IF(DB1&gt;Assumptions!$H$48,1,0)</f>
        <v>23921.73423</v>
      </c>
      <c r="DC46" s="50">
        <f>-PMT(Assumptions!$H45/12,Assumptions!$H46*12,Assumptions!$H43)*IF(DC1&gt;Assumptions!$H$48,1,0)</f>
        <v>23921.73423</v>
      </c>
      <c r="DD46" s="50">
        <f>-PMT(Assumptions!$H45/12,Assumptions!$H46*12,Assumptions!$H43)*IF(DD1&gt;Assumptions!$H$48,1,0)</f>
        <v>23921.73423</v>
      </c>
      <c r="DE46" s="50">
        <f>-PMT(Assumptions!$H45/12,Assumptions!$H46*12,Assumptions!$H43)*IF(DE1&gt;Assumptions!$H$48,1,0)</f>
        <v>23921.73423</v>
      </c>
      <c r="DF46" s="50">
        <f>-PMT(Assumptions!$H45/12,Assumptions!$H46*12,Assumptions!$H43)*IF(DF1&gt;Assumptions!$H$48,1,0)</f>
        <v>23921.73423</v>
      </c>
      <c r="DG46" s="50">
        <f>-PMT(Assumptions!$H45/12,Assumptions!$H46*12,Assumptions!$H43)*IF(DG1&gt;Assumptions!$H$48,1,0)</f>
        <v>23921.73423</v>
      </c>
      <c r="DH46" s="50">
        <f>-PMT(Assumptions!$H45/12,Assumptions!$H46*12,Assumptions!$H43)*IF(DH1&gt;Assumptions!$H$48,1,0)</f>
        <v>23921.73423</v>
      </c>
      <c r="DI46" s="50">
        <f>-PMT(Assumptions!$H45/12,Assumptions!$H46*12,Assumptions!$H43)*IF(DI1&gt;Assumptions!$H$48,1,0)</f>
        <v>23921.73423</v>
      </c>
      <c r="DJ46" s="50">
        <f>-PMT(Assumptions!$H45/12,Assumptions!$H46*12,Assumptions!$H43)*IF(DJ1&gt;Assumptions!$H$48,1,0)</f>
        <v>23921.73423</v>
      </c>
      <c r="DK46" s="50">
        <f>-PMT(Assumptions!$H45/12,Assumptions!$H46*12,Assumptions!$H43)*IF(DK1&gt;Assumptions!$H$48,1,0)</f>
        <v>23921.73423</v>
      </c>
      <c r="DL46" s="50">
        <f>-PMT(Assumptions!$H45/12,Assumptions!$H46*12,Assumptions!$H43)*IF(DL1&gt;Assumptions!$H$48,1,0)</f>
        <v>23921.73423</v>
      </c>
      <c r="DM46" s="50">
        <f>-PMT(Assumptions!$H45/12,Assumptions!$H46*12,Assumptions!$H43)*IF(DM1&gt;Assumptions!$H$48,1,0)</f>
        <v>23921.73423</v>
      </c>
      <c r="DN46" s="50">
        <f>-PMT(Assumptions!$H45/12,Assumptions!$H46*12,Assumptions!$H43)*IF(DN1&gt;Assumptions!$H$48,1,0)</f>
        <v>23921.73423</v>
      </c>
      <c r="DO46" s="50">
        <f>-PMT(Assumptions!$H45/12,Assumptions!$H46*12,Assumptions!$H43)*IF(DO1&gt;Assumptions!$H$48,1,0)</f>
        <v>23921.73423</v>
      </c>
      <c r="DP46" s="50">
        <f>-PMT(Assumptions!$H45/12,Assumptions!$H46*12,Assumptions!$H43)*IF(DP1&gt;Assumptions!$H$48,1,0)</f>
        <v>23921.73423</v>
      </c>
      <c r="DQ46" s="50">
        <f>-PMT(Assumptions!$H45/12,Assumptions!$H46*12,Assumptions!$H43)*IF(DQ1&gt;Assumptions!$H$48,1,0)</f>
        <v>23921.73423</v>
      </c>
      <c r="DR46" s="50">
        <f>-PMT(Assumptions!$H45/12,Assumptions!$H46*12,Assumptions!$H43)*IF(DR1&gt;Assumptions!$H$48,1,0)</f>
        <v>23921.73423</v>
      </c>
      <c r="DS46" s="50">
        <f>-PMT(Assumptions!$H45/12,Assumptions!$H46*12,Assumptions!$H43)*IF(DS1&gt;Assumptions!$H$48,1,0)</f>
        <v>23921.73423</v>
      </c>
      <c r="DT46" s="50">
        <f>-PMT(Assumptions!$H45/12,Assumptions!$H46*12,Assumptions!$H43)*IF(DT1&gt;Assumptions!$H$48,1,0)</f>
        <v>23921.73423</v>
      </c>
      <c r="DU46" s="50">
        <f>-PMT(Assumptions!$H45/12,Assumptions!$H46*12,Assumptions!$H43)*IF(DU1&gt;Assumptions!$H$48,1,0)</f>
        <v>23921.73423</v>
      </c>
      <c r="DV46" s="50">
        <f>-PMT(Assumptions!$H45/12,Assumptions!$H46*12,Assumptions!$H43)*IF(DV1&gt;Assumptions!$H$48,1,0)</f>
        <v>23921.73423</v>
      </c>
      <c r="DW46" s="50">
        <f>-PMT(Assumptions!$H45/12,Assumptions!$H46*12,Assumptions!$H43)*IF(DW1&gt;Assumptions!$H$48,1,0)</f>
        <v>23921.73423</v>
      </c>
      <c r="DX46" s="50">
        <f>-PMT(Assumptions!$H45/12,Assumptions!$H46*12,Assumptions!$H43)*IF(DX1&gt;Assumptions!$H$48,1,0)</f>
        <v>23921.73423</v>
      </c>
      <c r="DY46" s="50">
        <f>-PMT(Assumptions!$H45/12,Assumptions!$H46*12,Assumptions!$H43)*IF(DY1&gt;Assumptions!$H$48,1,0)</f>
        <v>23921.73423</v>
      </c>
      <c r="DZ46" s="50">
        <f>-PMT(Assumptions!$H45/12,Assumptions!$H46*12,Assumptions!$H43)*IF(DZ1&gt;Assumptions!$H$48,1,0)</f>
        <v>23921.73423</v>
      </c>
      <c r="EA46" s="50">
        <f>-PMT(Assumptions!$H45/12,Assumptions!$H46*12,Assumptions!$H43)*IF(EA1&gt;Assumptions!$H$48,1,0)</f>
        <v>23921.73423</v>
      </c>
      <c r="EB46" s="50">
        <f>-PMT(Assumptions!$H45/12,Assumptions!$H46*12,Assumptions!$H43)*IF(EB1&gt;Assumptions!$H$48,1,0)</f>
        <v>23921.73423</v>
      </c>
      <c r="EC46" s="50">
        <f>-PMT(Assumptions!$H45/12,Assumptions!$H46*12,Assumptions!$H43)*IF(EC1&gt;Assumptions!$H$48,1,0)</f>
        <v>23921.73423</v>
      </c>
      <c r="ED46" s="50">
        <f>-PMT(Assumptions!$H45/12,Assumptions!$H46*12,Assumptions!$H43)*IF(ED1&gt;Assumptions!$H$48,1,0)</f>
        <v>23921.73423</v>
      </c>
      <c r="EE46" s="50">
        <f>-PMT(Assumptions!$H45/12,Assumptions!$H46*12,Assumptions!$H43)*IF(EE1&gt;Assumptions!$H$48,1,0)</f>
        <v>23921.73423</v>
      </c>
    </row>
    <row r="47" ht="15.75" customHeight="1">
      <c r="A47" s="1"/>
      <c r="B47" s="1"/>
      <c r="C47" s="1" t="s">
        <v>190</v>
      </c>
      <c r="D47" s="50">
        <f t="shared" ref="D47:EE47" si="9">D43-D45</f>
        <v>3989944.671</v>
      </c>
      <c r="E47" s="50">
        <f t="shared" si="9"/>
        <v>3989944.671</v>
      </c>
      <c r="F47" s="50">
        <f t="shared" si="9"/>
        <v>3989944.671</v>
      </c>
      <c r="G47" s="50">
        <f t="shared" si="9"/>
        <v>3989944.671</v>
      </c>
      <c r="H47" s="50">
        <f t="shared" si="9"/>
        <v>3989944.671</v>
      </c>
      <c r="I47" s="50">
        <f t="shared" si="9"/>
        <v>3989944.671</v>
      </c>
      <c r="J47" s="50">
        <f t="shared" si="9"/>
        <v>3989944.671</v>
      </c>
      <c r="K47" s="50">
        <f t="shared" si="9"/>
        <v>3989944.671</v>
      </c>
      <c r="L47" s="50">
        <f t="shared" si="9"/>
        <v>3989944.671</v>
      </c>
      <c r="M47" s="50">
        <f t="shared" si="9"/>
        <v>3989944.671</v>
      </c>
      <c r="N47" s="50">
        <f t="shared" si="9"/>
        <v>3989944.671</v>
      </c>
      <c r="O47" s="50">
        <f t="shared" si="9"/>
        <v>3989944.671</v>
      </c>
      <c r="P47" s="50">
        <f t="shared" si="9"/>
        <v>3989944.671</v>
      </c>
      <c r="Q47" s="50">
        <f t="shared" si="9"/>
        <v>3989944.671</v>
      </c>
      <c r="R47" s="50">
        <f t="shared" si="9"/>
        <v>3989944.671</v>
      </c>
      <c r="S47" s="50">
        <f t="shared" si="9"/>
        <v>3989944.671</v>
      </c>
      <c r="T47" s="50">
        <f t="shared" si="9"/>
        <v>3989944.671</v>
      </c>
      <c r="U47" s="50">
        <f t="shared" si="9"/>
        <v>3989944.671</v>
      </c>
      <c r="V47" s="50">
        <f t="shared" si="9"/>
        <v>3989944.671</v>
      </c>
      <c r="W47" s="50">
        <f t="shared" si="9"/>
        <v>3989944.671</v>
      </c>
      <c r="X47" s="50">
        <f t="shared" si="9"/>
        <v>3989944.671</v>
      </c>
      <c r="Y47" s="50">
        <f t="shared" si="9"/>
        <v>3989944.671</v>
      </c>
      <c r="Z47" s="50">
        <f t="shared" si="9"/>
        <v>3989944.671</v>
      </c>
      <c r="AA47" s="50">
        <f t="shared" si="9"/>
        <v>3989944.671</v>
      </c>
      <c r="AB47" s="50">
        <f t="shared" si="9"/>
        <v>3989944.671</v>
      </c>
      <c r="AC47" s="50">
        <f t="shared" si="9"/>
        <v>3989944.671</v>
      </c>
      <c r="AD47" s="50">
        <f t="shared" si="9"/>
        <v>3989944.671</v>
      </c>
      <c r="AE47" s="50">
        <f t="shared" si="9"/>
        <v>3989944.671</v>
      </c>
      <c r="AF47" s="50">
        <f t="shared" si="9"/>
        <v>3989944.671</v>
      </c>
      <c r="AG47" s="50">
        <f t="shared" si="9"/>
        <v>3989944.671</v>
      </c>
      <c r="AH47" s="50">
        <f t="shared" si="9"/>
        <v>3989944.671</v>
      </c>
      <c r="AI47" s="50">
        <f t="shared" si="9"/>
        <v>3989944.671</v>
      </c>
      <c r="AJ47" s="50">
        <f t="shared" si="9"/>
        <v>3989944.671</v>
      </c>
      <c r="AK47" s="50">
        <f t="shared" si="9"/>
        <v>3989944.671</v>
      </c>
      <c r="AL47" s="50">
        <f t="shared" si="9"/>
        <v>3989944.671</v>
      </c>
      <c r="AM47" s="50">
        <f t="shared" si="9"/>
        <v>3989944.671</v>
      </c>
      <c r="AN47" s="50">
        <f t="shared" si="9"/>
        <v>3985972.66</v>
      </c>
      <c r="AO47" s="50">
        <f t="shared" si="9"/>
        <v>3981980.789</v>
      </c>
      <c r="AP47" s="50">
        <f t="shared" si="9"/>
        <v>3977968.959</v>
      </c>
      <c r="AQ47" s="50">
        <f t="shared" si="9"/>
        <v>3973937.07</v>
      </c>
      <c r="AR47" s="50">
        <f t="shared" si="9"/>
        <v>3969885.021</v>
      </c>
      <c r="AS47" s="50">
        <f t="shared" si="9"/>
        <v>3965812.712</v>
      </c>
      <c r="AT47" s="50">
        <f t="shared" si="9"/>
        <v>3961720.041</v>
      </c>
      <c r="AU47" s="50">
        <f t="shared" si="9"/>
        <v>3957606.907</v>
      </c>
      <c r="AV47" s="50">
        <f t="shared" si="9"/>
        <v>3953473.207</v>
      </c>
      <c r="AW47" s="50">
        <f t="shared" si="9"/>
        <v>3949318.839</v>
      </c>
      <c r="AX47" s="50">
        <f t="shared" si="9"/>
        <v>3945143.699</v>
      </c>
      <c r="AY47" s="50">
        <f t="shared" si="9"/>
        <v>3940947.683</v>
      </c>
      <c r="AZ47" s="50">
        <f t="shared" si="9"/>
        <v>3936730.687</v>
      </c>
      <c r="BA47" s="50">
        <f t="shared" si="9"/>
        <v>3932492.607</v>
      </c>
      <c r="BB47" s="50">
        <f t="shared" si="9"/>
        <v>3928233.335</v>
      </c>
      <c r="BC47" s="50">
        <f t="shared" si="9"/>
        <v>3923952.768</v>
      </c>
      <c r="BD47" s="50">
        <f t="shared" si="9"/>
        <v>3919650.798</v>
      </c>
      <c r="BE47" s="50">
        <f t="shared" si="9"/>
        <v>3915327.317</v>
      </c>
      <c r="BF47" s="50">
        <f t="shared" si="9"/>
        <v>3910982.22</v>
      </c>
      <c r="BG47" s="50">
        <f t="shared" si="9"/>
        <v>3906615.397</v>
      </c>
      <c r="BH47" s="50">
        <f t="shared" si="9"/>
        <v>3902226.739</v>
      </c>
      <c r="BI47" s="50">
        <f t="shared" si="9"/>
        <v>3897816.139</v>
      </c>
      <c r="BJ47" s="50">
        <f t="shared" si="9"/>
        <v>3893383.485</v>
      </c>
      <c r="BK47" s="50">
        <f t="shared" si="9"/>
        <v>3888928.668</v>
      </c>
      <c r="BL47" s="50">
        <f t="shared" si="9"/>
        <v>3884451.578</v>
      </c>
      <c r="BM47" s="50">
        <f t="shared" si="9"/>
        <v>3879952.101</v>
      </c>
      <c r="BN47" s="50">
        <f t="shared" si="9"/>
        <v>3875430.127</v>
      </c>
      <c r="BO47" s="50">
        <f t="shared" si="9"/>
        <v>3870885.544</v>
      </c>
      <c r="BP47" s="50">
        <f t="shared" si="9"/>
        <v>3866318.237</v>
      </c>
      <c r="BQ47" s="50">
        <f t="shared" si="9"/>
        <v>3861728.094</v>
      </c>
      <c r="BR47" s="50">
        <f t="shared" si="9"/>
        <v>3857115.001</v>
      </c>
      <c r="BS47" s="50">
        <f t="shared" si="9"/>
        <v>3852478.841</v>
      </c>
      <c r="BT47" s="50">
        <f t="shared" si="9"/>
        <v>3847819.501</v>
      </c>
      <c r="BU47" s="50">
        <f t="shared" si="9"/>
        <v>3843136.865</v>
      </c>
      <c r="BV47" s="50">
        <f t="shared" si="9"/>
        <v>3838430.815</v>
      </c>
      <c r="BW47" s="50">
        <f t="shared" si="9"/>
        <v>3833701.235</v>
      </c>
      <c r="BX47" s="50">
        <f t="shared" si="9"/>
        <v>3828948.006</v>
      </c>
      <c r="BY47" s="50">
        <f t="shared" si="9"/>
        <v>3824171.012</v>
      </c>
      <c r="BZ47" s="50">
        <f t="shared" si="9"/>
        <v>3819370.133</v>
      </c>
      <c r="CA47" s="50">
        <f t="shared" si="9"/>
        <v>3814545.25</v>
      </c>
      <c r="CB47" s="50">
        <f t="shared" si="9"/>
        <v>3809696.242</v>
      </c>
      <c r="CC47" s="50">
        <f t="shared" si="9"/>
        <v>3804822.989</v>
      </c>
      <c r="CD47" s="50">
        <f t="shared" si="9"/>
        <v>3799925.369</v>
      </c>
      <c r="CE47" s="50">
        <f t="shared" si="9"/>
        <v>3795003.262</v>
      </c>
      <c r="CF47" s="50">
        <f t="shared" si="9"/>
        <v>3790056.544</v>
      </c>
      <c r="CG47" s="50">
        <f t="shared" si="9"/>
        <v>3785085.092</v>
      </c>
      <c r="CH47" s="50">
        <f t="shared" si="9"/>
        <v>3780088.784</v>
      </c>
      <c r="CI47" s="50">
        <f t="shared" si="9"/>
        <v>3775067.493</v>
      </c>
      <c r="CJ47" s="50">
        <f t="shared" si="9"/>
        <v>3770021.097</v>
      </c>
      <c r="CK47" s="50">
        <f t="shared" si="9"/>
        <v>3764949.468</v>
      </c>
      <c r="CL47" s="50">
        <f t="shared" si="9"/>
        <v>3759852.481</v>
      </c>
      <c r="CM47" s="50">
        <f t="shared" si="9"/>
        <v>3754730.009</v>
      </c>
      <c r="CN47" s="50">
        <f t="shared" si="9"/>
        <v>3749581.925</v>
      </c>
      <c r="CO47" s="50">
        <f t="shared" si="9"/>
        <v>3744408.1</v>
      </c>
      <c r="CP47" s="50">
        <f t="shared" si="9"/>
        <v>3739208.407</v>
      </c>
      <c r="CQ47" s="50">
        <f t="shared" si="9"/>
        <v>3733982.714</v>
      </c>
      <c r="CR47" s="50">
        <f t="shared" si="9"/>
        <v>3728730.894</v>
      </c>
      <c r="CS47" s="50">
        <f t="shared" si="9"/>
        <v>3723452.814</v>
      </c>
      <c r="CT47" s="50">
        <f t="shared" si="9"/>
        <v>3718148.344</v>
      </c>
      <c r="CU47" s="50">
        <f t="shared" si="9"/>
        <v>3712817.351</v>
      </c>
      <c r="CV47" s="50">
        <f t="shared" si="9"/>
        <v>3707459.704</v>
      </c>
      <c r="CW47" s="50">
        <f t="shared" si="9"/>
        <v>3702075.268</v>
      </c>
      <c r="CX47" s="50">
        <f t="shared" si="9"/>
        <v>3696663.91</v>
      </c>
      <c r="CY47" s="50">
        <f t="shared" si="9"/>
        <v>3691225.496</v>
      </c>
      <c r="CZ47" s="50">
        <f t="shared" si="9"/>
        <v>3685759.889</v>
      </c>
      <c r="DA47" s="50">
        <f t="shared" si="9"/>
        <v>3680266.954</v>
      </c>
      <c r="DB47" s="50">
        <f t="shared" si="9"/>
        <v>3674746.555</v>
      </c>
      <c r="DC47" s="50">
        <f t="shared" si="9"/>
        <v>3669198.553</v>
      </c>
      <c r="DD47" s="50">
        <f t="shared" si="9"/>
        <v>3663622.812</v>
      </c>
      <c r="DE47" s="50">
        <f t="shared" si="9"/>
        <v>3658019.192</v>
      </c>
      <c r="DF47" s="50">
        <f t="shared" si="9"/>
        <v>3652387.553</v>
      </c>
      <c r="DG47" s="50">
        <f t="shared" si="9"/>
        <v>3646727.757</v>
      </c>
      <c r="DH47" s="50">
        <f t="shared" si="9"/>
        <v>3641039.661</v>
      </c>
      <c r="DI47" s="50">
        <f t="shared" si="9"/>
        <v>3635323.125</v>
      </c>
      <c r="DJ47" s="50">
        <f t="shared" si="9"/>
        <v>3629578.007</v>
      </c>
      <c r="DK47" s="50">
        <f t="shared" si="9"/>
        <v>3623804.163</v>
      </c>
      <c r="DL47" s="50">
        <f t="shared" si="9"/>
        <v>3618001.449</v>
      </c>
      <c r="DM47" s="50">
        <f t="shared" si="9"/>
        <v>3612169.722</v>
      </c>
      <c r="DN47" s="50">
        <f t="shared" si="9"/>
        <v>3606308.837</v>
      </c>
      <c r="DO47" s="50">
        <f t="shared" si="9"/>
        <v>3600418.647</v>
      </c>
      <c r="DP47" s="50">
        <f t="shared" si="9"/>
        <v>3594499.006</v>
      </c>
      <c r="DQ47" s="50">
        <f t="shared" si="9"/>
        <v>3588549.766</v>
      </c>
      <c r="DR47" s="50">
        <f t="shared" si="9"/>
        <v>3582570.781</v>
      </c>
      <c r="DS47" s="50">
        <f t="shared" si="9"/>
        <v>3576561.901</v>
      </c>
      <c r="DT47" s="50">
        <f t="shared" si="9"/>
        <v>3570522.976</v>
      </c>
      <c r="DU47" s="50">
        <f t="shared" si="9"/>
        <v>3564453.857</v>
      </c>
      <c r="DV47" s="50">
        <f t="shared" si="9"/>
        <v>3558354.392</v>
      </c>
      <c r="DW47" s="50">
        <f t="shared" si="9"/>
        <v>3552224.429</v>
      </c>
      <c r="DX47" s="50">
        <f t="shared" si="9"/>
        <v>3546063.817</v>
      </c>
      <c r="DY47" s="50">
        <f t="shared" si="9"/>
        <v>3539872.402</v>
      </c>
      <c r="DZ47" s="50">
        <f t="shared" si="9"/>
        <v>3533650.03</v>
      </c>
      <c r="EA47" s="50">
        <f t="shared" si="9"/>
        <v>3527396.546</v>
      </c>
      <c r="EB47" s="50">
        <f t="shared" si="9"/>
        <v>3521111.794</v>
      </c>
      <c r="EC47" s="50">
        <f t="shared" si="9"/>
        <v>3514795.619</v>
      </c>
      <c r="ED47" s="50">
        <f t="shared" si="9"/>
        <v>3508447.863</v>
      </c>
      <c r="EE47" s="50">
        <f t="shared" si="9"/>
        <v>3502068.368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3" t="s">
        <v>214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215</v>
      </c>
      <c r="D50" s="50">
        <f>SUM(E38:P38)/Assumptions!$D65*IF(D1=Assumptions!$D69*12,1,0)</f>
        <v>0</v>
      </c>
      <c r="E50" s="50">
        <f>SUM(F38:Q38)/Assumptions!$D65*IF(E1=Assumptions!$D69*12,1,0)</f>
        <v>0</v>
      </c>
      <c r="F50" s="50">
        <f>SUM(G38:R38)/Assumptions!$D65*IF(F1=Assumptions!$D69*12,1,0)</f>
        <v>0</v>
      </c>
      <c r="G50" s="50">
        <f>SUM(H38:S38)/Assumptions!$D65*IF(G1=Assumptions!$D69*12,1,0)</f>
        <v>0</v>
      </c>
      <c r="H50" s="50">
        <f>SUM(I38:T38)/Assumptions!$D65*IF(H1=Assumptions!$D69*12,1,0)</f>
        <v>0</v>
      </c>
      <c r="I50" s="50">
        <f>SUM(J38:U38)/Assumptions!$D65*IF(I1=Assumptions!$D69*12,1,0)</f>
        <v>0</v>
      </c>
      <c r="J50" s="50">
        <f>SUM(K38:V38)/Assumptions!$D65*IF(J1=Assumptions!$D69*12,1,0)</f>
        <v>0</v>
      </c>
      <c r="K50" s="50">
        <f>SUM(L38:W38)/Assumptions!$D65*IF(K1=Assumptions!$D69*12,1,0)</f>
        <v>0</v>
      </c>
      <c r="L50" s="50">
        <f>SUM(M38:X38)/Assumptions!$D65*IF(L1=Assumptions!$D69*12,1,0)</f>
        <v>0</v>
      </c>
      <c r="M50" s="50">
        <f>SUM(N38:Y38)/Assumptions!$D65*IF(M1=Assumptions!$D69*12,1,0)</f>
        <v>0</v>
      </c>
      <c r="N50" s="50">
        <f>SUM(O38:Z38)/Assumptions!$D65*IF(N1=Assumptions!$D69*12,1,0)</f>
        <v>0</v>
      </c>
      <c r="O50" s="50">
        <f>SUM(P38:AA38)/Assumptions!$D65*IF(O1=Assumptions!$D69*12,1,0)</f>
        <v>0</v>
      </c>
      <c r="P50" s="50">
        <f>SUM(Q38:AB38)/Assumptions!$D65*IF(P1=Assumptions!$D69*12,1,0)</f>
        <v>0</v>
      </c>
      <c r="Q50" s="50">
        <f>SUM(R38:AC38)/Assumptions!$D65*IF(Q1=Assumptions!$D69*12,1,0)</f>
        <v>0</v>
      </c>
      <c r="R50" s="50">
        <f>SUM(S38:AD38)/Assumptions!$D65*IF(R1=Assumptions!$D69*12,1,0)</f>
        <v>0</v>
      </c>
      <c r="S50" s="50">
        <f>SUM(T38:AE38)/Assumptions!$D65*IF(S1=Assumptions!$D69*12,1,0)</f>
        <v>0</v>
      </c>
      <c r="T50" s="50">
        <f>SUM(U38:AF38)/Assumptions!$D65*IF(T1=Assumptions!$D69*12,1,0)</f>
        <v>0</v>
      </c>
      <c r="U50" s="50">
        <f>SUM(V38:AG38)/Assumptions!$D65*IF(U1=Assumptions!$D69*12,1,0)</f>
        <v>0</v>
      </c>
      <c r="V50" s="50">
        <f>SUM(W38:AH38)/Assumptions!$D65*IF(V1=Assumptions!$D69*12,1,0)</f>
        <v>0</v>
      </c>
      <c r="W50" s="50">
        <f>SUM(X38:AI38)/Assumptions!$D65*IF(W1=Assumptions!$D69*12,1,0)</f>
        <v>0</v>
      </c>
      <c r="X50" s="50">
        <f>SUM(Y38:AJ38)/Assumptions!$D65*IF(X1=Assumptions!$D69*12,1,0)</f>
        <v>0</v>
      </c>
      <c r="Y50" s="50">
        <f>SUM(Z38:AK38)/Assumptions!$D65*IF(Y1=Assumptions!$D69*12,1,0)</f>
        <v>0</v>
      </c>
      <c r="Z50" s="50">
        <f>SUM(AA38:AL38)/Assumptions!$D65*IF(Z1=Assumptions!$D69*12,1,0)</f>
        <v>0</v>
      </c>
      <c r="AA50" s="50">
        <f>SUM(AB38:AM38)/Assumptions!$D65*IF(AA1=Assumptions!$D69*12,1,0)</f>
        <v>0</v>
      </c>
      <c r="AB50" s="50">
        <f>SUM(AC38:AN38)/Assumptions!$D65*IF(AB1=Assumptions!$D69*12,1,0)</f>
        <v>0</v>
      </c>
      <c r="AC50" s="50">
        <f>SUM(AD38:AO38)/Assumptions!$D65*IF(AC1=Assumptions!$D69*12,1,0)</f>
        <v>0</v>
      </c>
      <c r="AD50" s="50">
        <f>SUM(AE38:AP38)/Assumptions!$D65*IF(AD1=Assumptions!$D69*12,1,0)</f>
        <v>0</v>
      </c>
      <c r="AE50" s="50">
        <f>SUM(AF38:AQ38)/Assumptions!$D65*IF(AE1=Assumptions!$D69*12,1,0)</f>
        <v>0</v>
      </c>
      <c r="AF50" s="50">
        <f>SUM(AG38:AR38)/Assumptions!$D65*IF(AF1=Assumptions!$D69*12,1,0)</f>
        <v>0</v>
      </c>
      <c r="AG50" s="50">
        <f>SUM(AH38:AS38)/Assumptions!$D65*IF(AG1=Assumptions!$D69*12,1,0)</f>
        <v>0</v>
      </c>
      <c r="AH50" s="50">
        <f>SUM(AI38:AT38)/Assumptions!$D65*IF(AH1=Assumptions!$D69*12,1,0)</f>
        <v>0</v>
      </c>
      <c r="AI50" s="50">
        <f>SUM(AJ38:AU38)/Assumptions!$D65*IF(AI1=Assumptions!$D69*12,1,0)</f>
        <v>0</v>
      </c>
      <c r="AJ50" s="50">
        <f>SUM(AK38:AV38)/Assumptions!$D65*IF(AJ1=Assumptions!$D69*12,1,0)</f>
        <v>0</v>
      </c>
      <c r="AK50" s="50">
        <f>SUM(AL38:AW38)/Assumptions!$D65*IF(AK1=Assumptions!$D69*12,1,0)</f>
        <v>0</v>
      </c>
      <c r="AL50" s="50">
        <f>SUM(AM38:AX38)/Assumptions!$D65*IF(AL1=Assumptions!$D69*12,1,0)</f>
        <v>0</v>
      </c>
      <c r="AM50" s="50">
        <f>SUM(AN38:AY38)/Assumptions!$D65*IF(AM1=Assumptions!$D69*12,1,0)</f>
        <v>0</v>
      </c>
      <c r="AN50" s="50">
        <f>SUM(AO38:AZ38)/Assumptions!$D65*IF(AN1=Assumptions!$D69*12,1,0)</f>
        <v>0</v>
      </c>
      <c r="AO50" s="50">
        <f>SUM(AP38:BA38)/Assumptions!$D65*IF(AO1=Assumptions!$D69*12,1,0)</f>
        <v>0</v>
      </c>
      <c r="AP50" s="50">
        <f>SUM(AQ38:BB38)/Assumptions!$D65*IF(AP1=Assumptions!$D69*12,1,0)</f>
        <v>0</v>
      </c>
      <c r="AQ50" s="50">
        <f>SUM(AR38:BC38)/Assumptions!$D65*IF(AQ1=Assumptions!$D69*12,1,0)</f>
        <v>0</v>
      </c>
      <c r="AR50" s="50">
        <f>SUM(AS38:BD38)/Assumptions!$D65*IF(AR1=Assumptions!$D69*12,1,0)</f>
        <v>0</v>
      </c>
      <c r="AS50" s="50">
        <f>SUM(AT38:BE38)/Assumptions!$D65*IF(AS1=Assumptions!$D69*12,1,0)</f>
        <v>0</v>
      </c>
      <c r="AT50" s="50">
        <f>SUM(AU38:BF38)/Assumptions!$D65*IF(AT1=Assumptions!$D69*12,1,0)</f>
        <v>0</v>
      </c>
      <c r="AU50" s="50">
        <f>SUM(AV38:BG38)/Assumptions!$D65*IF(AU1=Assumptions!$D69*12,1,0)</f>
        <v>0</v>
      </c>
      <c r="AV50" s="50">
        <f>SUM(AW38:BH38)/Assumptions!$D65*IF(AV1=Assumptions!$D69*12,1,0)</f>
        <v>0</v>
      </c>
      <c r="AW50" s="50">
        <f>SUM(AX38:BI38)/Assumptions!$D65*IF(AW1=Assumptions!$D69*12,1,0)</f>
        <v>0</v>
      </c>
      <c r="AX50" s="50">
        <f>SUM(AY38:BJ38)/Assumptions!$D65*IF(AX1=Assumptions!$D69*12,1,0)</f>
        <v>0</v>
      </c>
      <c r="AY50" s="50">
        <f>SUM(AZ38:BK38)/Assumptions!$D65*IF(AY1=Assumptions!$D69*12,1,0)</f>
        <v>0</v>
      </c>
      <c r="AZ50" s="50">
        <f>SUM(BA38:BL38)/Assumptions!$D65*IF(AZ1=Assumptions!$D69*12,1,0)</f>
        <v>0</v>
      </c>
      <c r="BA50" s="50">
        <f>SUM(BB38:BM38)/Assumptions!$D65*IF(BA1=Assumptions!$D69*12,1,0)</f>
        <v>0</v>
      </c>
      <c r="BB50" s="50">
        <f>SUM(BC38:BN38)/Assumptions!$D65*IF(BB1=Assumptions!$D69*12,1,0)</f>
        <v>0</v>
      </c>
      <c r="BC50" s="50">
        <f>SUM(BD38:BO38)/Assumptions!$D65*IF(BC1=Assumptions!$D69*12,1,0)</f>
        <v>0</v>
      </c>
      <c r="BD50" s="50">
        <f>SUM(BE38:BP38)/Assumptions!$D65*IF(BD1=Assumptions!$D69*12,1,0)</f>
        <v>0</v>
      </c>
      <c r="BE50" s="50">
        <f>SUM(BF38:BQ38)/Assumptions!$D65*IF(BE1=Assumptions!$D69*12,1,0)</f>
        <v>0</v>
      </c>
      <c r="BF50" s="50">
        <f>SUM(BG38:BR38)/Assumptions!$D65*IF(BF1=Assumptions!$D69*12,1,0)</f>
        <v>0</v>
      </c>
      <c r="BG50" s="50">
        <f>SUM(BH38:BS38)/Assumptions!$D65*IF(BG1=Assumptions!$D69*12,1,0)</f>
        <v>0</v>
      </c>
      <c r="BH50" s="50">
        <f>SUM(BI38:BT38)/Assumptions!$D65*IF(BH1=Assumptions!$D69*12,1,0)</f>
        <v>0</v>
      </c>
      <c r="BI50" s="50">
        <f>SUM(BJ38:BU38)/Assumptions!$D65*IF(BI1=Assumptions!$D69*12,1,0)</f>
        <v>0</v>
      </c>
      <c r="BJ50" s="50">
        <f>SUM(BK38:BV38)/Assumptions!$D65*IF(BJ1=Assumptions!$D69*12,1,0)</f>
        <v>0</v>
      </c>
      <c r="BK50" s="50">
        <f>SUM(BL38:BW38)/Assumptions!$D65*IF(BK1=Assumptions!$D69*12,1,0)</f>
        <v>0</v>
      </c>
      <c r="BL50" s="50">
        <f>SUM(BM38:BX38)/Assumptions!$D65*IF(BL1=Assumptions!$D69*12,1,0)</f>
        <v>0</v>
      </c>
      <c r="BM50" s="50">
        <f>SUM(BN38:BY38)/Assumptions!$D65*IF(BM1=Assumptions!$D69*12,1,0)</f>
        <v>0</v>
      </c>
      <c r="BN50" s="50">
        <f>SUM(BO38:BZ38)/Assumptions!$D65*IF(BN1=Assumptions!$D69*12,1,0)</f>
        <v>0</v>
      </c>
      <c r="BO50" s="50">
        <f>SUM(BP38:CA38)/Assumptions!$D65*IF(BO1=Assumptions!$D69*12,1,0)</f>
        <v>0</v>
      </c>
      <c r="BP50" s="50">
        <f>SUM(BQ38:CB38)/Assumptions!$D65*IF(BP1=Assumptions!$D69*12,1,0)</f>
        <v>0</v>
      </c>
      <c r="BQ50" s="50">
        <f>SUM(BR38:CC38)/Assumptions!$D65*IF(BQ1=Assumptions!$D69*12,1,0)</f>
        <v>0</v>
      </c>
      <c r="BR50" s="50">
        <f>SUM(BS38:CD38)/Assumptions!$D65*IF(BR1=Assumptions!$D69*12,1,0)</f>
        <v>0</v>
      </c>
      <c r="BS50" s="50">
        <f>SUM(BT38:CE38)/Assumptions!$D65*IF(BS1=Assumptions!$D69*12,1,0)</f>
        <v>0</v>
      </c>
      <c r="BT50" s="50">
        <f>SUM(BU38:CF38)/Assumptions!$D65*IF(BT1=Assumptions!$D69*12,1,0)</f>
        <v>0</v>
      </c>
      <c r="BU50" s="50">
        <f>SUM(BV38:CG38)/Assumptions!$D65*IF(BU1=Assumptions!$D69*12,1,0)</f>
        <v>0</v>
      </c>
      <c r="BV50" s="50">
        <f>SUM(BW38:CH38)/Assumptions!$D65*IF(BV1=Assumptions!$D69*12,1,0)</f>
        <v>0</v>
      </c>
      <c r="BW50" s="50">
        <f>SUM(BX38:CI38)/Assumptions!$D65*IF(BW1=Assumptions!$D69*12,1,0)</f>
        <v>0</v>
      </c>
      <c r="BX50" s="50">
        <f>SUM(BY38:CJ38)/Assumptions!$D65*IF(BX1=Assumptions!$D69*12,1,0)</f>
        <v>0</v>
      </c>
      <c r="BY50" s="50">
        <f>SUM(BZ38:CK38)/Assumptions!$D65*IF(BY1=Assumptions!$D69*12,1,0)</f>
        <v>0</v>
      </c>
      <c r="BZ50" s="50">
        <f>SUM(CA38:CL38)/Assumptions!$D65*IF(BZ1=Assumptions!$D69*12,1,0)</f>
        <v>0</v>
      </c>
      <c r="CA50" s="50">
        <f>SUM(CB38:CM38)/Assumptions!$D65*IF(CA1=Assumptions!$D69*12,1,0)</f>
        <v>0</v>
      </c>
      <c r="CB50" s="50">
        <f>SUM(CC38:CN38)/Assumptions!$D65*IF(CB1=Assumptions!$D69*12,1,0)</f>
        <v>0</v>
      </c>
      <c r="CC50" s="50">
        <f>SUM(CD38:CO38)/Assumptions!$D65*IF(CC1=Assumptions!$D69*12,1,0)</f>
        <v>0</v>
      </c>
      <c r="CD50" s="50">
        <f>SUM(CE38:CP38)/Assumptions!$D65*IF(CD1=Assumptions!$D69*12,1,0)</f>
        <v>0</v>
      </c>
      <c r="CE50" s="50">
        <f>SUM(CF38:CQ38)/Assumptions!$D65*IF(CE1=Assumptions!$D69*12,1,0)</f>
        <v>0</v>
      </c>
      <c r="CF50" s="50">
        <f>SUM(CG38:CR38)/Assumptions!$D65*IF(CF1=Assumptions!$D69*12,1,0)</f>
        <v>0</v>
      </c>
      <c r="CG50" s="50">
        <f>SUM(CH38:CS38)/Assumptions!$D65*IF(CG1=Assumptions!$D69*12,1,0)</f>
        <v>0</v>
      </c>
      <c r="CH50" s="50">
        <f>SUM(CI38:CT38)/Assumptions!$D65*IF(CH1=Assumptions!$D69*12,1,0)</f>
        <v>0</v>
      </c>
      <c r="CI50" s="50">
        <f>SUM(CJ38:CU38)/Assumptions!$D65*IF(CI1=Assumptions!$D69*12,1,0)</f>
        <v>0</v>
      </c>
      <c r="CJ50" s="50">
        <f>SUM(CK38:CV38)/Assumptions!$D65*IF(CJ1=Assumptions!$D69*12,1,0)</f>
        <v>0</v>
      </c>
      <c r="CK50" s="50">
        <f>SUM(CL38:CW38)/Assumptions!$D65*IF(CK1=Assumptions!$D69*12,1,0)</f>
        <v>0</v>
      </c>
      <c r="CL50" s="50">
        <f>SUM(CM38:CX38)/Assumptions!$D65*IF(CL1=Assumptions!$D69*12,1,0)</f>
        <v>0</v>
      </c>
      <c r="CM50" s="50">
        <f>SUM(CN38:CY38)/Assumptions!$D65*IF(CM1=Assumptions!$D69*12,1,0)</f>
        <v>0</v>
      </c>
      <c r="CN50" s="50">
        <f>SUM(CO38:CZ38)/Assumptions!$D65*IF(CN1=Assumptions!$D69*12,1,0)</f>
        <v>0</v>
      </c>
      <c r="CO50" s="50">
        <f>SUM(CP38:DA38)/Assumptions!$D65*IF(CO1=Assumptions!$D69*12,1,0)</f>
        <v>0</v>
      </c>
      <c r="CP50" s="50">
        <f>SUM(CQ38:DB38)/Assumptions!$D65*IF(CP1=Assumptions!$D69*12,1,0)</f>
        <v>0</v>
      </c>
      <c r="CQ50" s="50">
        <f>SUM(CR38:DC38)/Assumptions!$D65*IF(CQ1=Assumptions!$D69*12,1,0)</f>
        <v>0</v>
      </c>
      <c r="CR50" s="50">
        <f>SUM(CS38:DD38)/Assumptions!$D65*IF(CR1=Assumptions!$D69*12,1,0)</f>
        <v>0</v>
      </c>
      <c r="CS50" s="50">
        <f>SUM(CT38:DE38)/Assumptions!$D65*IF(CS1=Assumptions!$D69*12,1,0)</f>
        <v>0</v>
      </c>
      <c r="CT50" s="50">
        <f>SUM(CU38:DF38)/Assumptions!$D65*IF(CT1=Assumptions!$D69*12,1,0)</f>
        <v>0</v>
      </c>
      <c r="CU50" s="50">
        <f>SUM(CV38:DG38)/Assumptions!$D65*IF(CU1=Assumptions!$D69*12,1,0)</f>
        <v>0</v>
      </c>
      <c r="CV50" s="50">
        <f>SUM(CW38:DH38)/Assumptions!$D65*IF(CV1=Assumptions!$D69*12,1,0)</f>
        <v>0</v>
      </c>
      <c r="CW50" s="50">
        <f>SUM(CX38:DI38)/Assumptions!$D65*IF(CW1=Assumptions!$D69*12,1,0)</f>
        <v>0</v>
      </c>
      <c r="CX50" s="50">
        <f>SUM(CY38:DJ38)/Assumptions!$D65*IF(CX1=Assumptions!$D69*12,1,0)</f>
        <v>0</v>
      </c>
      <c r="CY50" s="50">
        <f>SUM(CZ38:DK38)/Assumptions!$D65*IF(CY1=Assumptions!$D69*12,1,0)</f>
        <v>0</v>
      </c>
      <c r="CZ50" s="50">
        <f>SUM(DA38:DL38)/Assumptions!$D65*IF(CZ1=Assumptions!$D69*12,1,0)</f>
        <v>0</v>
      </c>
      <c r="DA50" s="50">
        <f>SUM(DB38:DM38)/Assumptions!$D65*IF(DA1=Assumptions!$D69*12,1,0)</f>
        <v>0</v>
      </c>
      <c r="DB50" s="50">
        <f>SUM(DC38:DN38)/Assumptions!$D65*IF(DB1=Assumptions!$D69*12,1,0)</f>
        <v>0</v>
      </c>
      <c r="DC50" s="50">
        <f>SUM(DD38:DO38)/Assumptions!$D65*IF(DC1=Assumptions!$D69*12,1,0)</f>
        <v>0</v>
      </c>
      <c r="DD50" s="50">
        <f>SUM(DE38:DP38)/Assumptions!$D65*IF(DD1=Assumptions!$D69*12,1,0)</f>
        <v>0</v>
      </c>
      <c r="DE50" s="50">
        <f>SUM(DF38:DQ38)/Assumptions!$D65*IF(DE1=Assumptions!$D69*12,1,0)</f>
        <v>0</v>
      </c>
      <c r="DF50" s="50">
        <f>SUM(DG38:DR38)/Assumptions!$D65*IF(DF1=Assumptions!$D69*12,1,0)</f>
        <v>0</v>
      </c>
      <c r="DG50" s="50">
        <f>SUM(DH38:DS38)/Assumptions!$D65*IF(DG1=Assumptions!$D69*12,1,0)</f>
        <v>0</v>
      </c>
      <c r="DH50" s="50">
        <f>SUM(DI38:DT38)/Assumptions!$D65*IF(DH1=Assumptions!$D69*12,1,0)</f>
        <v>0</v>
      </c>
      <c r="DI50" s="50">
        <f>SUM(DJ38:DU38)/Assumptions!$D65*IF(DI1=Assumptions!$D69*12,1,0)</f>
        <v>0</v>
      </c>
      <c r="DJ50" s="50">
        <f>SUM(DK38:DV38)/Assumptions!$D65*IF(DJ1=Assumptions!$D69*12,1,0)</f>
        <v>0</v>
      </c>
      <c r="DK50" s="50">
        <f>SUM(DL38:DW38)/Assumptions!$D65*IF(DK1=Assumptions!$D69*12,1,0)</f>
        <v>0</v>
      </c>
      <c r="DL50" s="50">
        <f>SUM(DM38:DX38)/Assumptions!$D65*IF(DL1=Assumptions!$D69*12,1,0)</f>
        <v>0</v>
      </c>
      <c r="DM50" s="50">
        <f>SUM(DN38:DY38)/Assumptions!$D65*IF(DM1=Assumptions!$D69*12,1,0)</f>
        <v>0</v>
      </c>
      <c r="DN50" s="50">
        <f>SUM(DO38:DZ38)/Assumptions!$D65*IF(DN1=Assumptions!$D69*12,1,0)</f>
        <v>0</v>
      </c>
      <c r="DO50" s="50">
        <f>SUM(DP38:EA38)/Assumptions!$D65*IF(DO1=Assumptions!$D69*12,1,0)</f>
        <v>0</v>
      </c>
      <c r="DP50" s="50">
        <f>SUM(DQ38:EB38)/Assumptions!$D65*IF(DP1=Assumptions!$D69*12,1,0)</f>
        <v>0</v>
      </c>
      <c r="DQ50" s="50">
        <f>SUM(DR38:EC38)/Assumptions!$D65*IF(DQ1=Assumptions!$D69*12,1,0)</f>
        <v>0</v>
      </c>
      <c r="DR50" s="50">
        <f>SUM(DS38:ED38)/Assumptions!$D65*IF(DR1=Assumptions!$D69*12,1,0)</f>
        <v>0</v>
      </c>
      <c r="DS50" s="50">
        <f>SUM(DT38:EE38)/Assumptions!$D65*IF(DS1=Assumptions!$D69*12,1,0)</f>
        <v>8731936.406</v>
      </c>
      <c r="DT50" s="50">
        <f>SUM(DU38:EF38)/Assumptions!$D65*IF(DT1=Assumptions!$D69*12,1,0)</f>
        <v>0</v>
      </c>
      <c r="DU50" s="50">
        <f>SUM(DV38:EG38)/Assumptions!$D65*IF(DU1=Assumptions!$D69*12,1,0)</f>
        <v>0</v>
      </c>
      <c r="DV50" s="50">
        <f>SUM(DW38:EH38)/Assumptions!$D65*IF(DV1=Assumptions!$D69*12,1,0)</f>
        <v>0</v>
      </c>
      <c r="DW50" s="50">
        <f>SUM(DX38:EI38)/Assumptions!$D65*IF(DW1=Assumptions!$D69*12,1,0)</f>
        <v>0</v>
      </c>
      <c r="DX50" s="50">
        <f>SUM(DY38:EJ38)/Assumptions!$D65*IF(DX1=Assumptions!$D69*12,1,0)</f>
        <v>0</v>
      </c>
      <c r="DY50" s="50">
        <f>SUM(DZ38:EK38)/Assumptions!$D65*IF(DY1=Assumptions!$D69*12,1,0)</f>
        <v>0</v>
      </c>
      <c r="DZ50" s="50">
        <f>SUM(EA38:EL38)/Assumptions!$D65*IF(DZ1=Assumptions!$D69*12,1,0)</f>
        <v>0</v>
      </c>
      <c r="EA50" s="50">
        <f>SUM(EB38:EM38)/Assumptions!$D65*IF(EA1=Assumptions!$D69*12,1,0)</f>
        <v>0</v>
      </c>
      <c r="EB50" s="50">
        <f>SUM(EC38:EN38)/Assumptions!$D65*IF(EB1=Assumptions!$D69*12,1,0)</f>
        <v>0</v>
      </c>
      <c r="EC50" s="50">
        <f>SUM(ED38:EO38)/Assumptions!$D65*IF(EC1=Assumptions!$D69*12,1,0)</f>
        <v>0</v>
      </c>
      <c r="ED50" s="50">
        <f>SUM(EE38:EP38)/Assumptions!$D65*IF(ED1=Assumptions!$D69*12,1,0)</f>
        <v>0</v>
      </c>
      <c r="EE50" s="50">
        <f>SUM(EF38:EQ38)/Assumptions!$D65*IF(EE1=Assumptions!$D69*12,1,0)</f>
        <v>0</v>
      </c>
    </row>
    <row r="51" ht="15.75" customHeight="1">
      <c r="A51" s="1"/>
      <c r="B51" s="1"/>
      <c r="C51" s="1" t="s">
        <v>137</v>
      </c>
      <c r="D51" s="50">
        <f>-D50*Assumptions!$D66</f>
        <v>0</v>
      </c>
      <c r="E51" s="50">
        <f>-E50*Assumptions!$D66</f>
        <v>0</v>
      </c>
      <c r="F51" s="50">
        <f>-F50*Assumptions!$D66</f>
        <v>0</v>
      </c>
      <c r="G51" s="50">
        <f>-G50*Assumptions!$D66</f>
        <v>0</v>
      </c>
      <c r="H51" s="50">
        <f>-H50*Assumptions!$D66</f>
        <v>0</v>
      </c>
      <c r="I51" s="50">
        <f>-I50*Assumptions!$D66</f>
        <v>0</v>
      </c>
      <c r="J51" s="50">
        <f>-J50*Assumptions!$D66</f>
        <v>0</v>
      </c>
      <c r="K51" s="50">
        <f>-K50*Assumptions!$D66</f>
        <v>0</v>
      </c>
      <c r="L51" s="50">
        <f>-L50*Assumptions!$D66</f>
        <v>0</v>
      </c>
      <c r="M51" s="50">
        <f>-M50*Assumptions!$D66</f>
        <v>0</v>
      </c>
      <c r="N51" s="50">
        <f>-N50*Assumptions!$D66</f>
        <v>0</v>
      </c>
      <c r="O51" s="50">
        <f>-O50*Assumptions!$D66</f>
        <v>0</v>
      </c>
      <c r="P51" s="50">
        <f>-P50*Assumptions!$D66</f>
        <v>0</v>
      </c>
      <c r="Q51" s="50">
        <f>-Q50*Assumptions!$D66</f>
        <v>0</v>
      </c>
      <c r="R51" s="50">
        <f>-R50*Assumptions!$D66</f>
        <v>0</v>
      </c>
      <c r="S51" s="50">
        <f>-S50*Assumptions!$D66</f>
        <v>0</v>
      </c>
      <c r="T51" s="50">
        <f>-T50*Assumptions!$D66</f>
        <v>0</v>
      </c>
      <c r="U51" s="50">
        <f>-U50*Assumptions!$D66</f>
        <v>0</v>
      </c>
      <c r="V51" s="50">
        <f>-V50*Assumptions!$D66</f>
        <v>0</v>
      </c>
      <c r="W51" s="50">
        <f>-W50*Assumptions!$D66</f>
        <v>0</v>
      </c>
      <c r="X51" s="50">
        <f>-X50*Assumptions!$D66</f>
        <v>0</v>
      </c>
      <c r="Y51" s="50">
        <f>-Y50*Assumptions!$D66</f>
        <v>0</v>
      </c>
      <c r="Z51" s="50">
        <f>-Z50*Assumptions!$D66</f>
        <v>0</v>
      </c>
      <c r="AA51" s="50">
        <f>-AA50*Assumptions!$D66</f>
        <v>0</v>
      </c>
      <c r="AB51" s="50">
        <f>-AB50*Assumptions!$D66</f>
        <v>0</v>
      </c>
      <c r="AC51" s="50">
        <f>-AC50*Assumptions!$D66</f>
        <v>0</v>
      </c>
      <c r="AD51" s="50">
        <f>-AD50*Assumptions!$D66</f>
        <v>0</v>
      </c>
      <c r="AE51" s="50">
        <f>-AE50*Assumptions!$D66</f>
        <v>0</v>
      </c>
      <c r="AF51" s="50">
        <f>-AF50*Assumptions!$D66</f>
        <v>0</v>
      </c>
      <c r="AG51" s="50">
        <f>-AG50*Assumptions!$D66</f>
        <v>0</v>
      </c>
      <c r="AH51" s="50">
        <f>-AH50*Assumptions!$D66</f>
        <v>0</v>
      </c>
      <c r="AI51" s="50">
        <f>-AI50*Assumptions!$D66</f>
        <v>0</v>
      </c>
      <c r="AJ51" s="50">
        <f>-AJ50*Assumptions!$D66</f>
        <v>0</v>
      </c>
      <c r="AK51" s="50">
        <f>-AK50*Assumptions!$D66</f>
        <v>0</v>
      </c>
      <c r="AL51" s="50">
        <f>-AL50*Assumptions!$D66</f>
        <v>0</v>
      </c>
      <c r="AM51" s="50">
        <f>-AM50*Assumptions!$D66</f>
        <v>0</v>
      </c>
      <c r="AN51" s="50">
        <f>-AN50*Assumptions!$D66</f>
        <v>0</v>
      </c>
      <c r="AO51" s="50">
        <f>-AO50*Assumptions!$D66</f>
        <v>0</v>
      </c>
      <c r="AP51" s="50">
        <f>-AP50*Assumptions!$D66</f>
        <v>0</v>
      </c>
      <c r="AQ51" s="50">
        <f>-AQ50*Assumptions!$D66</f>
        <v>0</v>
      </c>
      <c r="AR51" s="50">
        <f>-AR50*Assumptions!$D66</f>
        <v>0</v>
      </c>
      <c r="AS51" s="50">
        <f>-AS50*Assumptions!$D66</f>
        <v>0</v>
      </c>
      <c r="AT51" s="50">
        <f>-AT50*Assumptions!$D66</f>
        <v>0</v>
      </c>
      <c r="AU51" s="50">
        <f>-AU50*Assumptions!$D66</f>
        <v>0</v>
      </c>
      <c r="AV51" s="50">
        <f>-AV50*Assumptions!$D66</f>
        <v>0</v>
      </c>
      <c r="AW51" s="50">
        <f>-AW50*Assumptions!$D66</f>
        <v>0</v>
      </c>
      <c r="AX51" s="50">
        <f>-AX50*Assumptions!$D66</f>
        <v>0</v>
      </c>
      <c r="AY51" s="50">
        <f>-AY50*Assumptions!$D66</f>
        <v>0</v>
      </c>
      <c r="AZ51" s="50">
        <f>-AZ50*Assumptions!$D66</f>
        <v>0</v>
      </c>
      <c r="BA51" s="50">
        <f>-BA50*Assumptions!$D66</f>
        <v>0</v>
      </c>
      <c r="BB51" s="50">
        <f>-BB50*Assumptions!$D66</f>
        <v>0</v>
      </c>
      <c r="BC51" s="50">
        <f>-BC50*Assumptions!$D66</f>
        <v>0</v>
      </c>
      <c r="BD51" s="50">
        <f>-BD50*Assumptions!$D66</f>
        <v>0</v>
      </c>
      <c r="BE51" s="50">
        <f>-BE50*Assumptions!$D66</f>
        <v>0</v>
      </c>
      <c r="BF51" s="50">
        <f>-BF50*Assumptions!$D66</f>
        <v>0</v>
      </c>
      <c r="BG51" s="50">
        <f>-BG50*Assumptions!$D66</f>
        <v>0</v>
      </c>
      <c r="BH51" s="50">
        <f>-BH50*Assumptions!$D66</f>
        <v>0</v>
      </c>
      <c r="BI51" s="50">
        <f>-BI50*Assumptions!$D66</f>
        <v>0</v>
      </c>
      <c r="BJ51" s="50">
        <f>-BJ50*Assumptions!$D66</f>
        <v>0</v>
      </c>
      <c r="BK51" s="50">
        <f>-BK50*Assumptions!$D66</f>
        <v>0</v>
      </c>
      <c r="BL51" s="50">
        <f>-BL50*Assumptions!$D66</f>
        <v>0</v>
      </c>
      <c r="BM51" s="50">
        <f>-BM50*Assumptions!$D66</f>
        <v>0</v>
      </c>
      <c r="BN51" s="50">
        <f>-BN50*Assumptions!$D66</f>
        <v>0</v>
      </c>
      <c r="BO51" s="50">
        <f>-BO50*Assumptions!$D66</f>
        <v>0</v>
      </c>
      <c r="BP51" s="50">
        <f>-BP50*Assumptions!$D66</f>
        <v>0</v>
      </c>
      <c r="BQ51" s="50">
        <f>-BQ50*Assumptions!$D66</f>
        <v>0</v>
      </c>
      <c r="BR51" s="50">
        <f>-BR50*Assumptions!$D66</f>
        <v>0</v>
      </c>
      <c r="BS51" s="50">
        <f>-BS50*Assumptions!$D66</f>
        <v>0</v>
      </c>
      <c r="BT51" s="50">
        <f>-BT50*Assumptions!$D66</f>
        <v>0</v>
      </c>
      <c r="BU51" s="50">
        <f>-BU50*Assumptions!$D66</f>
        <v>0</v>
      </c>
      <c r="BV51" s="50">
        <f>-BV50*Assumptions!$D66</f>
        <v>0</v>
      </c>
      <c r="BW51" s="50">
        <f>-BW50*Assumptions!$D66</f>
        <v>0</v>
      </c>
      <c r="BX51" s="50">
        <f>-BX50*Assumptions!$D66</f>
        <v>0</v>
      </c>
      <c r="BY51" s="50">
        <f>-BY50*Assumptions!$D66</f>
        <v>0</v>
      </c>
      <c r="BZ51" s="50">
        <f>-BZ50*Assumptions!$D66</f>
        <v>0</v>
      </c>
      <c r="CA51" s="50">
        <f>-CA50*Assumptions!$D66</f>
        <v>0</v>
      </c>
      <c r="CB51" s="50">
        <f>-CB50*Assumptions!$D66</f>
        <v>0</v>
      </c>
      <c r="CC51" s="50">
        <f>-CC50*Assumptions!$D66</f>
        <v>0</v>
      </c>
      <c r="CD51" s="50">
        <f>-CD50*Assumptions!$D66</f>
        <v>0</v>
      </c>
      <c r="CE51" s="50">
        <f>-CE50*Assumptions!$D66</f>
        <v>0</v>
      </c>
      <c r="CF51" s="50">
        <f>-CF50*Assumptions!$D66</f>
        <v>0</v>
      </c>
      <c r="CG51" s="50">
        <f>-CG50*Assumptions!$D66</f>
        <v>0</v>
      </c>
      <c r="CH51" s="50">
        <f>-CH50*Assumptions!$D66</f>
        <v>0</v>
      </c>
      <c r="CI51" s="50">
        <f>-CI50*Assumptions!$D66</f>
        <v>0</v>
      </c>
      <c r="CJ51" s="50">
        <f>-CJ50*Assumptions!$D66</f>
        <v>0</v>
      </c>
      <c r="CK51" s="50">
        <f>-CK50*Assumptions!$D66</f>
        <v>0</v>
      </c>
      <c r="CL51" s="50">
        <f>-CL50*Assumptions!$D66</f>
        <v>0</v>
      </c>
      <c r="CM51" s="50">
        <f>-CM50*Assumptions!$D66</f>
        <v>0</v>
      </c>
      <c r="CN51" s="50">
        <f>-CN50*Assumptions!$D66</f>
        <v>0</v>
      </c>
      <c r="CO51" s="50">
        <f>-CO50*Assumptions!$D66</f>
        <v>0</v>
      </c>
      <c r="CP51" s="50">
        <f>-CP50*Assumptions!$D66</f>
        <v>0</v>
      </c>
      <c r="CQ51" s="50">
        <f>-CQ50*Assumptions!$D66</f>
        <v>0</v>
      </c>
      <c r="CR51" s="50">
        <f>-CR50*Assumptions!$D66</f>
        <v>0</v>
      </c>
      <c r="CS51" s="50">
        <f>-CS50*Assumptions!$D66</f>
        <v>0</v>
      </c>
      <c r="CT51" s="50">
        <f>-CT50*Assumptions!$D66</f>
        <v>0</v>
      </c>
      <c r="CU51" s="50">
        <f>-CU50*Assumptions!$D66</f>
        <v>0</v>
      </c>
      <c r="CV51" s="50">
        <f>-CV50*Assumptions!$D66</f>
        <v>0</v>
      </c>
      <c r="CW51" s="50">
        <f>-CW50*Assumptions!$D66</f>
        <v>0</v>
      </c>
      <c r="CX51" s="50">
        <f>-CX50*Assumptions!$D66</f>
        <v>0</v>
      </c>
      <c r="CY51" s="50">
        <f>-CY50*Assumptions!$D66</f>
        <v>0</v>
      </c>
      <c r="CZ51" s="50">
        <f>-CZ50*Assumptions!$D66</f>
        <v>0</v>
      </c>
      <c r="DA51" s="50">
        <f>-DA50*Assumptions!$D66</f>
        <v>0</v>
      </c>
      <c r="DB51" s="50">
        <f>-DB50*Assumptions!$D66</f>
        <v>0</v>
      </c>
      <c r="DC51" s="50">
        <f>-DC50*Assumptions!$D66</f>
        <v>0</v>
      </c>
      <c r="DD51" s="50">
        <f>-DD50*Assumptions!$D66</f>
        <v>0</v>
      </c>
      <c r="DE51" s="50">
        <f>-DE50*Assumptions!$D66</f>
        <v>0</v>
      </c>
      <c r="DF51" s="50">
        <f>-DF50*Assumptions!$D66</f>
        <v>0</v>
      </c>
      <c r="DG51" s="50">
        <f>-DG50*Assumptions!$D66</f>
        <v>0</v>
      </c>
      <c r="DH51" s="50">
        <f>-DH50*Assumptions!$D66</f>
        <v>0</v>
      </c>
      <c r="DI51" s="50">
        <f>-DI50*Assumptions!$D66</f>
        <v>0</v>
      </c>
      <c r="DJ51" s="50">
        <f>-DJ50*Assumptions!$D66</f>
        <v>0</v>
      </c>
      <c r="DK51" s="50">
        <f>-DK50*Assumptions!$D66</f>
        <v>0</v>
      </c>
      <c r="DL51" s="50">
        <f>-DL50*Assumptions!$D66</f>
        <v>0</v>
      </c>
      <c r="DM51" s="50">
        <f>-DM50*Assumptions!$D66</f>
        <v>0</v>
      </c>
      <c r="DN51" s="50">
        <f>-DN50*Assumptions!$D66</f>
        <v>0</v>
      </c>
      <c r="DO51" s="50">
        <f>-DO50*Assumptions!$D66</f>
        <v>0</v>
      </c>
      <c r="DP51" s="50">
        <f>-DP50*Assumptions!$D66</f>
        <v>0</v>
      </c>
      <c r="DQ51" s="50">
        <f>-DQ50*Assumptions!$D66</f>
        <v>0</v>
      </c>
      <c r="DR51" s="50">
        <f>-DR50*Assumptions!$D66</f>
        <v>0</v>
      </c>
      <c r="DS51" s="50">
        <f>-DS50*Assumptions!$D66</f>
        <v>-174638.7281</v>
      </c>
      <c r="DT51" s="50">
        <f>-DT50*Assumptions!$D66</f>
        <v>0</v>
      </c>
      <c r="DU51" s="50">
        <f>-DU50*Assumptions!$D66</f>
        <v>0</v>
      </c>
      <c r="DV51" s="50">
        <f>-DV50*Assumptions!$D66</f>
        <v>0</v>
      </c>
      <c r="DW51" s="50">
        <f>-DW50*Assumptions!$D66</f>
        <v>0</v>
      </c>
      <c r="DX51" s="50">
        <f>-DX50*Assumptions!$D66</f>
        <v>0</v>
      </c>
      <c r="DY51" s="50">
        <f>-DY50*Assumptions!$D66</f>
        <v>0</v>
      </c>
      <c r="DZ51" s="50">
        <f>-DZ50*Assumptions!$D66</f>
        <v>0</v>
      </c>
      <c r="EA51" s="50">
        <f>-EA50*Assumptions!$D66</f>
        <v>0</v>
      </c>
      <c r="EB51" s="50">
        <f>-EB50*Assumptions!$D66</f>
        <v>0</v>
      </c>
      <c r="EC51" s="50">
        <f>-EC50*Assumptions!$D66</f>
        <v>0</v>
      </c>
      <c r="ED51" s="50">
        <f>-ED50*Assumptions!$D66</f>
        <v>0</v>
      </c>
      <c r="EE51" s="50">
        <f>-EE50*Assumptions!$D66</f>
        <v>0</v>
      </c>
    </row>
    <row r="52" ht="15.75" customHeight="1">
      <c r="A52" s="1"/>
      <c r="B52" s="20"/>
      <c r="C52" s="20" t="s">
        <v>216</v>
      </c>
      <c r="D52" s="211">
        <f t="shared" ref="D52:EE52" si="10">-D47*IF(D50=0,0,1)</f>
        <v>0</v>
      </c>
      <c r="E52" s="211">
        <f t="shared" si="10"/>
        <v>0</v>
      </c>
      <c r="F52" s="211">
        <f t="shared" si="10"/>
        <v>0</v>
      </c>
      <c r="G52" s="211">
        <f t="shared" si="10"/>
        <v>0</v>
      </c>
      <c r="H52" s="211">
        <f t="shared" si="10"/>
        <v>0</v>
      </c>
      <c r="I52" s="211">
        <f t="shared" si="10"/>
        <v>0</v>
      </c>
      <c r="J52" s="211">
        <f t="shared" si="10"/>
        <v>0</v>
      </c>
      <c r="K52" s="211">
        <f t="shared" si="10"/>
        <v>0</v>
      </c>
      <c r="L52" s="211">
        <f t="shared" si="10"/>
        <v>0</v>
      </c>
      <c r="M52" s="211">
        <f t="shared" si="10"/>
        <v>0</v>
      </c>
      <c r="N52" s="211">
        <f t="shared" si="10"/>
        <v>0</v>
      </c>
      <c r="O52" s="211">
        <f t="shared" si="10"/>
        <v>0</v>
      </c>
      <c r="P52" s="211">
        <f t="shared" si="10"/>
        <v>0</v>
      </c>
      <c r="Q52" s="211">
        <f t="shared" si="10"/>
        <v>0</v>
      </c>
      <c r="R52" s="211">
        <f t="shared" si="10"/>
        <v>0</v>
      </c>
      <c r="S52" s="211">
        <f t="shared" si="10"/>
        <v>0</v>
      </c>
      <c r="T52" s="211">
        <f t="shared" si="10"/>
        <v>0</v>
      </c>
      <c r="U52" s="211">
        <f t="shared" si="10"/>
        <v>0</v>
      </c>
      <c r="V52" s="211">
        <f t="shared" si="10"/>
        <v>0</v>
      </c>
      <c r="W52" s="211">
        <f t="shared" si="10"/>
        <v>0</v>
      </c>
      <c r="X52" s="211">
        <f t="shared" si="10"/>
        <v>0</v>
      </c>
      <c r="Y52" s="211">
        <f t="shared" si="10"/>
        <v>0</v>
      </c>
      <c r="Z52" s="211">
        <f t="shared" si="10"/>
        <v>0</v>
      </c>
      <c r="AA52" s="211">
        <f t="shared" si="10"/>
        <v>0</v>
      </c>
      <c r="AB52" s="211">
        <f t="shared" si="10"/>
        <v>0</v>
      </c>
      <c r="AC52" s="211">
        <f t="shared" si="10"/>
        <v>0</v>
      </c>
      <c r="AD52" s="211">
        <f t="shared" si="10"/>
        <v>0</v>
      </c>
      <c r="AE52" s="211">
        <f t="shared" si="10"/>
        <v>0</v>
      </c>
      <c r="AF52" s="211">
        <f t="shared" si="10"/>
        <v>0</v>
      </c>
      <c r="AG52" s="211">
        <f t="shared" si="10"/>
        <v>0</v>
      </c>
      <c r="AH52" s="211">
        <f t="shared" si="10"/>
        <v>0</v>
      </c>
      <c r="AI52" s="211">
        <f t="shared" si="10"/>
        <v>0</v>
      </c>
      <c r="AJ52" s="211">
        <f t="shared" si="10"/>
        <v>0</v>
      </c>
      <c r="AK52" s="211">
        <f t="shared" si="10"/>
        <v>0</v>
      </c>
      <c r="AL52" s="211">
        <f t="shared" si="10"/>
        <v>0</v>
      </c>
      <c r="AM52" s="211">
        <f t="shared" si="10"/>
        <v>0</v>
      </c>
      <c r="AN52" s="211">
        <f t="shared" si="10"/>
        <v>0</v>
      </c>
      <c r="AO52" s="211">
        <f t="shared" si="10"/>
        <v>0</v>
      </c>
      <c r="AP52" s="211">
        <f t="shared" si="10"/>
        <v>0</v>
      </c>
      <c r="AQ52" s="211">
        <f t="shared" si="10"/>
        <v>0</v>
      </c>
      <c r="AR52" s="211">
        <f t="shared" si="10"/>
        <v>0</v>
      </c>
      <c r="AS52" s="211">
        <f t="shared" si="10"/>
        <v>0</v>
      </c>
      <c r="AT52" s="211">
        <f t="shared" si="10"/>
        <v>0</v>
      </c>
      <c r="AU52" s="211">
        <f t="shared" si="10"/>
        <v>0</v>
      </c>
      <c r="AV52" s="211">
        <f t="shared" si="10"/>
        <v>0</v>
      </c>
      <c r="AW52" s="211">
        <f t="shared" si="10"/>
        <v>0</v>
      </c>
      <c r="AX52" s="211">
        <f t="shared" si="10"/>
        <v>0</v>
      </c>
      <c r="AY52" s="211">
        <f t="shared" si="10"/>
        <v>0</v>
      </c>
      <c r="AZ52" s="211">
        <f t="shared" si="10"/>
        <v>0</v>
      </c>
      <c r="BA52" s="211">
        <f t="shared" si="10"/>
        <v>0</v>
      </c>
      <c r="BB52" s="211">
        <f t="shared" si="10"/>
        <v>0</v>
      </c>
      <c r="BC52" s="211">
        <f t="shared" si="10"/>
        <v>0</v>
      </c>
      <c r="BD52" s="211">
        <f t="shared" si="10"/>
        <v>0</v>
      </c>
      <c r="BE52" s="211">
        <f t="shared" si="10"/>
        <v>0</v>
      </c>
      <c r="BF52" s="211">
        <f t="shared" si="10"/>
        <v>0</v>
      </c>
      <c r="BG52" s="211">
        <f t="shared" si="10"/>
        <v>0</v>
      </c>
      <c r="BH52" s="211">
        <f t="shared" si="10"/>
        <v>0</v>
      </c>
      <c r="BI52" s="211">
        <f t="shared" si="10"/>
        <v>0</v>
      </c>
      <c r="BJ52" s="211">
        <f t="shared" si="10"/>
        <v>0</v>
      </c>
      <c r="BK52" s="211">
        <f t="shared" si="10"/>
        <v>0</v>
      </c>
      <c r="BL52" s="211">
        <f t="shared" si="10"/>
        <v>0</v>
      </c>
      <c r="BM52" s="211">
        <f t="shared" si="10"/>
        <v>0</v>
      </c>
      <c r="BN52" s="211">
        <f t="shared" si="10"/>
        <v>0</v>
      </c>
      <c r="BO52" s="211">
        <f t="shared" si="10"/>
        <v>0</v>
      </c>
      <c r="BP52" s="211">
        <f t="shared" si="10"/>
        <v>0</v>
      </c>
      <c r="BQ52" s="211">
        <f t="shared" si="10"/>
        <v>0</v>
      </c>
      <c r="BR52" s="211">
        <f t="shared" si="10"/>
        <v>0</v>
      </c>
      <c r="BS52" s="211">
        <f t="shared" si="10"/>
        <v>0</v>
      </c>
      <c r="BT52" s="211">
        <f t="shared" si="10"/>
        <v>0</v>
      </c>
      <c r="BU52" s="211">
        <f t="shared" si="10"/>
        <v>0</v>
      </c>
      <c r="BV52" s="211">
        <f t="shared" si="10"/>
        <v>0</v>
      </c>
      <c r="BW52" s="211">
        <f t="shared" si="10"/>
        <v>0</v>
      </c>
      <c r="BX52" s="211">
        <f t="shared" si="10"/>
        <v>0</v>
      </c>
      <c r="BY52" s="211">
        <f t="shared" si="10"/>
        <v>0</v>
      </c>
      <c r="BZ52" s="211">
        <f t="shared" si="10"/>
        <v>0</v>
      </c>
      <c r="CA52" s="211">
        <f t="shared" si="10"/>
        <v>0</v>
      </c>
      <c r="CB52" s="211">
        <f t="shared" si="10"/>
        <v>0</v>
      </c>
      <c r="CC52" s="211">
        <f t="shared" si="10"/>
        <v>0</v>
      </c>
      <c r="CD52" s="211">
        <f t="shared" si="10"/>
        <v>0</v>
      </c>
      <c r="CE52" s="211">
        <f t="shared" si="10"/>
        <v>0</v>
      </c>
      <c r="CF52" s="211">
        <f t="shared" si="10"/>
        <v>0</v>
      </c>
      <c r="CG52" s="211">
        <f t="shared" si="10"/>
        <v>0</v>
      </c>
      <c r="CH52" s="211">
        <f t="shared" si="10"/>
        <v>0</v>
      </c>
      <c r="CI52" s="211">
        <f t="shared" si="10"/>
        <v>0</v>
      </c>
      <c r="CJ52" s="211">
        <f t="shared" si="10"/>
        <v>0</v>
      </c>
      <c r="CK52" s="211">
        <f t="shared" si="10"/>
        <v>0</v>
      </c>
      <c r="CL52" s="211">
        <f t="shared" si="10"/>
        <v>0</v>
      </c>
      <c r="CM52" s="211">
        <f t="shared" si="10"/>
        <v>0</v>
      </c>
      <c r="CN52" s="211">
        <f t="shared" si="10"/>
        <v>0</v>
      </c>
      <c r="CO52" s="211">
        <f t="shared" si="10"/>
        <v>0</v>
      </c>
      <c r="CP52" s="211">
        <f t="shared" si="10"/>
        <v>0</v>
      </c>
      <c r="CQ52" s="211">
        <f t="shared" si="10"/>
        <v>0</v>
      </c>
      <c r="CR52" s="211">
        <f t="shared" si="10"/>
        <v>0</v>
      </c>
      <c r="CS52" s="211">
        <f t="shared" si="10"/>
        <v>0</v>
      </c>
      <c r="CT52" s="211">
        <f t="shared" si="10"/>
        <v>0</v>
      </c>
      <c r="CU52" s="211">
        <f t="shared" si="10"/>
        <v>0</v>
      </c>
      <c r="CV52" s="211">
        <f t="shared" si="10"/>
        <v>0</v>
      </c>
      <c r="CW52" s="211">
        <f t="shared" si="10"/>
        <v>0</v>
      </c>
      <c r="CX52" s="211">
        <f t="shared" si="10"/>
        <v>0</v>
      </c>
      <c r="CY52" s="211">
        <f t="shared" si="10"/>
        <v>0</v>
      </c>
      <c r="CZ52" s="211">
        <f t="shared" si="10"/>
        <v>0</v>
      </c>
      <c r="DA52" s="211">
        <f t="shared" si="10"/>
        <v>0</v>
      </c>
      <c r="DB52" s="211">
        <f t="shared" si="10"/>
        <v>0</v>
      </c>
      <c r="DC52" s="211">
        <f t="shared" si="10"/>
        <v>0</v>
      </c>
      <c r="DD52" s="211">
        <f t="shared" si="10"/>
        <v>0</v>
      </c>
      <c r="DE52" s="211">
        <f t="shared" si="10"/>
        <v>0</v>
      </c>
      <c r="DF52" s="211">
        <f t="shared" si="10"/>
        <v>0</v>
      </c>
      <c r="DG52" s="211">
        <f t="shared" si="10"/>
        <v>0</v>
      </c>
      <c r="DH52" s="211">
        <f t="shared" si="10"/>
        <v>0</v>
      </c>
      <c r="DI52" s="211">
        <f t="shared" si="10"/>
        <v>0</v>
      </c>
      <c r="DJ52" s="211">
        <f t="shared" si="10"/>
        <v>0</v>
      </c>
      <c r="DK52" s="211">
        <f t="shared" si="10"/>
        <v>0</v>
      </c>
      <c r="DL52" s="211">
        <f t="shared" si="10"/>
        <v>0</v>
      </c>
      <c r="DM52" s="211">
        <f t="shared" si="10"/>
        <v>0</v>
      </c>
      <c r="DN52" s="211">
        <f t="shared" si="10"/>
        <v>0</v>
      </c>
      <c r="DO52" s="211">
        <f t="shared" si="10"/>
        <v>0</v>
      </c>
      <c r="DP52" s="211">
        <f t="shared" si="10"/>
        <v>0</v>
      </c>
      <c r="DQ52" s="211">
        <f t="shared" si="10"/>
        <v>0</v>
      </c>
      <c r="DR52" s="211">
        <f t="shared" si="10"/>
        <v>0</v>
      </c>
      <c r="DS52" s="211">
        <f t="shared" si="10"/>
        <v>-3576561.901</v>
      </c>
      <c r="DT52" s="211">
        <f t="shared" si="10"/>
        <v>0</v>
      </c>
      <c r="DU52" s="211">
        <f t="shared" si="10"/>
        <v>0</v>
      </c>
      <c r="DV52" s="211">
        <f t="shared" si="10"/>
        <v>0</v>
      </c>
      <c r="DW52" s="211">
        <f t="shared" si="10"/>
        <v>0</v>
      </c>
      <c r="DX52" s="211">
        <f t="shared" si="10"/>
        <v>0</v>
      </c>
      <c r="DY52" s="211">
        <f t="shared" si="10"/>
        <v>0</v>
      </c>
      <c r="DZ52" s="211">
        <f t="shared" si="10"/>
        <v>0</v>
      </c>
      <c r="EA52" s="211">
        <f t="shared" si="10"/>
        <v>0</v>
      </c>
      <c r="EB52" s="211">
        <f t="shared" si="10"/>
        <v>0</v>
      </c>
      <c r="EC52" s="211">
        <f t="shared" si="10"/>
        <v>0</v>
      </c>
      <c r="ED52" s="211">
        <f t="shared" si="10"/>
        <v>0</v>
      </c>
      <c r="EE52" s="211">
        <f t="shared" si="10"/>
        <v>0</v>
      </c>
    </row>
    <row r="53" ht="15.75" customHeight="1">
      <c r="A53" s="1"/>
      <c r="B53" s="43"/>
      <c r="C53" s="43" t="s">
        <v>167</v>
      </c>
      <c r="D53" s="213">
        <f t="shared" ref="D53:EE53" si="11">SUM(D50:D52)</f>
        <v>0</v>
      </c>
      <c r="E53" s="213">
        <f t="shared" si="11"/>
        <v>0</v>
      </c>
      <c r="F53" s="213">
        <f t="shared" si="11"/>
        <v>0</v>
      </c>
      <c r="G53" s="213">
        <f t="shared" si="11"/>
        <v>0</v>
      </c>
      <c r="H53" s="213">
        <f t="shared" si="11"/>
        <v>0</v>
      </c>
      <c r="I53" s="213">
        <f t="shared" si="11"/>
        <v>0</v>
      </c>
      <c r="J53" s="213">
        <f t="shared" si="11"/>
        <v>0</v>
      </c>
      <c r="K53" s="213">
        <f t="shared" si="11"/>
        <v>0</v>
      </c>
      <c r="L53" s="213">
        <f t="shared" si="11"/>
        <v>0</v>
      </c>
      <c r="M53" s="213">
        <f t="shared" si="11"/>
        <v>0</v>
      </c>
      <c r="N53" s="213">
        <f t="shared" si="11"/>
        <v>0</v>
      </c>
      <c r="O53" s="213">
        <f t="shared" si="11"/>
        <v>0</v>
      </c>
      <c r="P53" s="213">
        <f t="shared" si="11"/>
        <v>0</v>
      </c>
      <c r="Q53" s="213">
        <f t="shared" si="11"/>
        <v>0</v>
      </c>
      <c r="R53" s="213">
        <f t="shared" si="11"/>
        <v>0</v>
      </c>
      <c r="S53" s="213">
        <f t="shared" si="11"/>
        <v>0</v>
      </c>
      <c r="T53" s="213">
        <f t="shared" si="11"/>
        <v>0</v>
      </c>
      <c r="U53" s="213">
        <f t="shared" si="11"/>
        <v>0</v>
      </c>
      <c r="V53" s="213">
        <f t="shared" si="11"/>
        <v>0</v>
      </c>
      <c r="W53" s="213">
        <f t="shared" si="11"/>
        <v>0</v>
      </c>
      <c r="X53" s="213">
        <f t="shared" si="11"/>
        <v>0</v>
      </c>
      <c r="Y53" s="213">
        <f t="shared" si="11"/>
        <v>0</v>
      </c>
      <c r="Z53" s="213">
        <f t="shared" si="11"/>
        <v>0</v>
      </c>
      <c r="AA53" s="213">
        <f t="shared" si="11"/>
        <v>0</v>
      </c>
      <c r="AB53" s="213">
        <f t="shared" si="11"/>
        <v>0</v>
      </c>
      <c r="AC53" s="213">
        <f t="shared" si="11"/>
        <v>0</v>
      </c>
      <c r="AD53" s="213">
        <f t="shared" si="11"/>
        <v>0</v>
      </c>
      <c r="AE53" s="213">
        <f t="shared" si="11"/>
        <v>0</v>
      </c>
      <c r="AF53" s="213">
        <f t="shared" si="11"/>
        <v>0</v>
      </c>
      <c r="AG53" s="213">
        <f t="shared" si="11"/>
        <v>0</v>
      </c>
      <c r="AH53" s="213">
        <f t="shared" si="11"/>
        <v>0</v>
      </c>
      <c r="AI53" s="213">
        <f t="shared" si="11"/>
        <v>0</v>
      </c>
      <c r="AJ53" s="213">
        <f t="shared" si="11"/>
        <v>0</v>
      </c>
      <c r="AK53" s="213">
        <f t="shared" si="11"/>
        <v>0</v>
      </c>
      <c r="AL53" s="213">
        <f t="shared" si="11"/>
        <v>0</v>
      </c>
      <c r="AM53" s="213">
        <f t="shared" si="11"/>
        <v>0</v>
      </c>
      <c r="AN53" s="213">
        <f t="shared" si="11"/>
        <v>0</v>
      </c>
      <c r="AO53" s="213">
        <f t="shared" si="11"/>
        <v>0</v>
      </c>
      <c r="AP53" s="213">
        <f t="shared" si="11"/>
        <v>0</v>
      </c>
      <c r="AQ53" s="213">
        <f t="shared" si="11"/>
        <v>0</v>
      </c>
      <c r="AR53" s="213">
        <f t="shared" si="11"/>
        <v>0</v>
      </c>
      <c r="AS53" s="213">
        <f t="shared" si="11"/>
        <v>0</v>
      </c>
      <c r="AT53" s="213">
        <f t="shared" si="11"/>
        <v>0</v>
      </c>
      <c r="AU53" s="213">
        <f t="shared" si="11"/>
        <v>0</v>
      </c>
      <c r="AV53" s="213">
        <f t="shared" si="11"/>
        <v>0</v>
      </c>
      <c r="AW53" s="213">
        <f t="shared" si="11"/>
        <v>0</v>
      </c>
      <c r="AX53" s="213">
        <f t="shared" si="11"/>
        <v>0</v>
      </c>
      <c r="AY53" s="213">
        <f t="shared" si="11"/>
        <v>0</v>
      </c>
      <c r="AZ53" s="213">
        <f t="shared" si="11"/>
        <v>0</v>
      </c>
      <c r="BA53" s="213">
        <f t="shared" si="11"/>
        <v>0</v>
      </c>
      <c r="BB53" s="213">
        <f t="shared" si="11"/>
        <v>0</v>
      </c>
      <c r="BC53" s="213">
        <f t="shared" si="11"/>
        <v>0</v>
      </c>
      <c r="BD53" s="213">
        <f t="shared" si="11"/>
        <v>0</v>
      </c>
      <c r="BE53" s="213">
        <f t="shared" si="11"/>
        <v>0</v>
      </c>
      <c r="BF53" s="213">
        <f t="shared" si="11"/>
        <v>0</v>
      </c>
      <c r="BG53" s="213">
        <f t="shared" si="11"/>
        <v>0</v>
      </c>
      <c r="BH53" s="213">
        <f t="shared" si="11"/>
        <v>0</v>
      </c>
      <c r="BI53" s="213">
        <f t="shared" si="11"/>
        <v>0</v>
      </c>
      <c r="BJ53" s="213">
        <f t="shared" si="11"/>
        <v>0</v>
      </c>
      <c r="BK53" s="213">
        <f t="shared" si="11"/>
        <v>0</v>
      </c>
      <c r="BL53" s="213">
        <f t="shared" si="11"/>
        <v>0</v>
      </c>
      <c r="BM53" s="213">
        <f t="shared" si="11"/>
        <v>0</v>
      </c>
      <c r="BN53" s="213">
        <f t="shared" si="11"/>
        <v>0</v>
      </c>
      <c r="BO53" s="213">
        <f t="shared" si="11"/>
        <v>0</v>
      </c>
      <c r="BP53" s="213">
        <f t="shared" si="11"/>
        <v>0</v>
      </c>
      <c r="BQ53" s="213">
        <f t="shared" si="11"/>
        <v>0</v>
      </c>
      <c r="BR53" s="213">
        <f t="shared" si="11"/>
        <v>0</v>
      </c>
      <c r="BS53" s="213">
        <f t="shared" si="11"/>
        <v>0</v>
      </c>
      <c r="BT53" s="213">
        <f t="shared" si="11"/>
        <v>0</v>
      </c>
      <c r="BU53" s="213">
        <f t="shared" si="11"/>
        <v>0</v>
      </c>
      <c r="BV53" s="213">
        <f t="shared" si="11"/>
        <v>0</v>
      </c>
      <c r="BW53" s="213">
        <f t="shared" si="11"/>
        <v>0</v>
      </c>
      <c r="BX53" s="213">
        <f t="shared" si="11"/>
        <v>0</v>
      </c>
      <c r="BY53" s="213">
        <f t="shared" si="11"/>
        <v>0</v>
      </c>
      <c r="BZ53" s="213">
        <f t="shared" si="11"/>
        <v>0</v>
      </c>
      <c r="CA53" s="213">
        <f t="shared" si="11"/>
        <v>0</v>
      </c>
      <c r="CB53" s="213">
        <f t="shared" si="11"/>
        <v>0</v>
      </c>
      <c r="CC53" s="213">
        <f t="shared" si="11"/>
        <v>0</v>
      </c>
      <c r="CD53" s="213">
        <f t="shared" si="11"/>
        <v>0</v>
      </c>
      <c r="CE53" s="213">
        <f t="shared" si="11"/>
        <v>0</v>
      </c>
      <c r="CF53" s="213">
        <f t="shared" si="11"/>
        <v>0</v>
      </c>
      <c r="CG53" s="213">
        <f t="shared" si="11"/>
        <v>0</v>
      </c>
      <c r="CH53" s="213">
        <f t="shared" si="11"/>
        <v>0</v>
      </c>
      <c r="CI53" s="213">
        <f t="shared" si="11"/>
        <v>0</v>
      </c>
      <c r="CJ53" s="213">
        <f t="shared" si="11"/>
        <v>0</v>
      </c>
      <c r="CK53" s="213">
        <f t="shared" si="11"/>
        <v>0</v>
      </c>
      <c r="CL53" s="213">
        <f t="shared" si="11"/>
        <v>0</v>
      </c>
      <c r="CM53" s="213">
        <f t="shared" si="11"/>
        <v>0</v>
      </c>
      <c r="CN53" s="213">
        <f t="shared" si="11"/>
        <v>0</v>
      </c>
      <c r="CO53" s="213">
        <f t="shared" si="11"/>
        <v>0</v>
      </c>
      <c r="CP53" s="213">
        <f t="shared" si="11"/>
        <v>0</v>
      </c>
      <c r="CQ53" s="213">
        <f t="shared" si="11"/>
        <v>0</v>
      </c>
      <c r="CR53" s="213">
        <f t="shared" si="11"/>
        <v>0</v>
      </c>
      <c r="CS53" s="213">
        <f t="shared" si="11"/>
        <v>0</v>
      </c>
      <c r="CT53" s="213">
        <f t="shared" si="11"/>
        <v>0</v>
      </c>
      <c r="CU53" s="213">
        <f t="shared" si="11"/>
        <v>0</v>
      </c>
      <c r="CV53" s="213">
        <f t="shared" si="11"/>
        <v>0</v>
      </c>
      <c r="CW53" s="213">
        <f t="shared" si="11"/>
        <v>0</v>
      </c>
      <c r="CX53" s="213">
        <f t="shared" si="11"/>
        <v>0</v>
      </c>
      <c r="CY53" s="213">
        <f t="shared" si="11"/>
        <v>0</v>
      </c>
      <c r="CZ53" s="213">
        <f t="shared" si="11"/>
        <v>0</v>
      </c>
      <c r="DA53" s="213">
        <f t="shared" si="11"/>
        <v>0</v>
      </c>
      <c r="DB53" s="213">
        <f t="shared" si="11"/>
        <v>0</v>
      </c>
      <c r="DC53" s="213">
        <f t="shared" si="11"/>
        <v>0</v>
      </c>
      <c r="DD53" s="213">
        <f t="shared" si="11"/>
        <v>0</v>
      </c>
      <c r="DE53" s="213">
        <f t="shared" si="11"/>
        <v>0</v>
      </c>
      <c r="DF53" s="213">
        <f t="shared" si="11"/>
        <v>0</v>
      </c>
      <c r="DG53" s="213">
        <f t="shared" si="11"/>
        <v>0</v>
      </c>
      <c r="DH53" s="213">
        <f t="shared" si="11"/>
        <v>0</v>
      </c>
      <c r="DI53" s="213">
        <f t="shared" si="11"/>
        <v>0</v>
      </c>
      <c r="DJ53" s="213">
        <f t="shared" si="11"/>
        <v>0</v>
      </c>
      <c r="DK53" s="213">
        <f t="shared" si="11"/>
        <v>0</v>
      </c>
      <c r="DL53" s="213">
        <f t="shared" si="11"/>
        <v>0</v>
      </c>
      <c r="DM53" s="213">
        <f t="shared" si="11"/>
        <v>0</v>
      </c>
      <c r="DN53" s="213">
        <f t="shared" si="11"/>
        <v>0</v>
      </c>
      <c r="DO53" s="213">
        <f t="shared" si="11"/>
        <v>0</v>
      </c>
      <c r="DP53" s="213">
        <f t="shared" si="11"/>
        <v>0</v>
      </c>
      <c r="DQ53" s="213">
        <f t="shared" si="11"/>
        <v>0</v>
      </c>
      <c r="DR53" s="213">
        <f t="shared" si="11"/>
        <v>0</v>
      </c>
      <c r="DS53" s="213">
        <f t="shared" si="11"/>
        <v>4980735.777</v>
      </c>
      <c r="DT53" s="213">
        <f t="shared" si="11"/>
        <v>0</v>
      </c>
      <c r="DU53" s="213">
        <f t="shared" si="11"/>
        <v>0</v>
      </c>
      <c r="DV53" s="213">
        <f t="shared" si="11"/>
        <v>0</v>
      </c>
      <c r="DW53" s="213">
        <f t="shared" si="11"/>
        <v>0</v>
      </c>
      <c r="DX53" s="213">
        <f t="shared" si="11"/>
        <v>0</v>
      </c>
      <c r="DY53" s="213">
        <f t="shared" si="11"/>
        <v>0</v>
      </c>
      <c r="DZ53" s="213">
        <f t="shared" si="11"/>
        <v>0</v>
      </c>
      <c r="EA53" s="213">
        <f t="shared" si="11"/>
        <v>0</v>
      </c>
      <c r="EB53" s="213">
        <f t="shared" si="11"/>
        <v>0</v>
      </c>
      <c r="EC53" s="213">
        <f t="shared" si="11"/>
        <v>0</v>
      </c>
      <c r="ED53" s="213">
        <f t="shared" si="11"/>
        <v>0</v>
      </c>
      <c r="EE53" s="213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168</v>
      </c>
      <c r="D55" s="50">
        <f>(D38-D46)*IF(D1&gt;Assumptions!$D$69*12,0,1)</f>
        <v>35624.50599</v>
      </c>
      <c r="E55" s="50">
        <f>(E38-E46)*IF(E1&gt;Assumptions!$D$69*12,0,1)</f>
        <v>35624.50599</v>
      </c>
      <c r="F55" s="50">
        <f>(F38-F46)*IF(F1&gt;Assumptions!$D$69*12,0,1)</f>
        <v>35624.50599</v>
      </c>
      <c r="G55" s="50">
        <f>(G38-G46)*IF(G1&gt;Assumptions!$D$69*12,0,1)</f>
        <v>35624.50599</v>
      </c>
      <c r="H55" s="50">
        <f>(H38-H46)*IF(H1&gt;Assumptions!$D$69*12,0,1)</f>
        <v>35624.50599</v>
      </c>
      <c r="I55" s="50">
        <f>(I38-I46)*IF(I1&gt;Assumptions!$D$69*12,0,1)</f>
        <v>35624.50599</v>
      </c>
      <c r="J55" s="50">
        <f>(J38-J46)*IF(J1&gt;Assumptions!$D$69*12,0,1)</f>
        <v>35624.50599</v>
      </c>
      <c r="K55" s="50">
        <f>(K38-K46)*IF(K1&gt;Assumptions!$D$69*12,0,1)</f>
        <v>35624.50599</v>
      </c>
      <c r="L55" s="50">
        <f>(L38-L46)*IF(L1&gt;Assumptions!$D$69*12,0,1)</f>
        <v>35624.50599</v>
      </c>
      <c r="M55" s="50">
        <f>(M38-M46)*IF(M1&gt;Assumptions!$D$69*12,0,1)</f>
        <v>35624.50599</v>
      </c>
      <c r="N55" s="50">
        <f>(N38-N46)*IF(N1&gt;Assumptions!$D$69*12,0,1)</f>
        <v>35624.50599</v>
      </c>
      <c r="O55" s="50">
        <f>(O38-O46)*IF(O1&gt;Assumptions!$D$69*12,0,1)</f>
        <v>35624.50599</v>
      </c>
      <c r="P55" s="50">
        <f>(P38-P46)*IF(P1&gt;Assumptions!$D$69*12,0,1)</f>
        <v>37708.47498</v>
      </c>
      <c r="Q55" s="50">
        <f>(Q38-Q46)*IF(Q1&gt;Assumptions!$D$69*12,0,1)</f>
        <v>37708.47498</v>
      </c>
      <c r="R55" s="50">
        <f>(R38-R46)*IF(R1&gt;Assumptions!$D$69*12,0,1)</f>
        <v>37708.47498</v>
      </c>
      <c r="S55" s="50">
        <f>(S38-S46)*IF(S1&gt;Assumptions!$D$69*12,0,1)</f>
        <v>37708.47498</v>
      </c>
      <c r="T55" s="50">
        <f>(T38-T46)*IF(T1&gt;Assumptions!$D$69*12,0,1)</f>
        <v>37708.47498</v>
      </c>
      <c r="U55" s="50">
        <f>(U38-U46)*IF(U1&gt;Assumptions!$D$69*12,0,1)</f>
        <v>37708.47498</v>
      </c>
      <c r="V55" s="50">
        <f>(V38-V46)*IF(V1&gt;Assumptions!$D$69*12,0,1)</f>
        <v>37708.47498</v>
      </c>
      <c r="W55" s="50">
        <f>(W38-W46)*IF(W1&gt;Assumptions!$D$69*12,0,1)</f>
        <v>37708.47498</v>
      </c>
      <c r="X55" s="50">
        <f>(X38-X46)*IF(X1&gt;Assumptions!$D$69*12,0,1)</f>
        <v>37708.47498</v>
      </c>
      <c r="Y55" s="50">
        <f>(Y38-Y46)*IF(Y1&gt;Assumptions!$D$69*12,0,1)</f>
        <v>37708.47498</v>
      </c>
      <c r="Z55" s="50">
        <f>(Z38-Z46)*IF(Z1&gt;Assumptions!$D$69*12,0,1)</f>
        <v>37708.47498</v>
      </c>
      <c r="AA55" s="50">
        <f>(AA38-AA46)*IF(AA1&gt;Assumptions!$D$69*12,0,1)</f>
        <v>37708.47498</v>
      </c>
      <c r="AB55" s="50">
        <f>(AB38-AB46)*IF(AB1&gt;Assumptions!$D$69*12,0,1)</f>
        <v>38839.72923</v>
      </c>
      <c r="AC55" s="50">
        <f>(AC38-AC46)*IF(AC1&gt;Assumptions!$D$69*12,0,1)</f>
        <v>38839.72923</v>
      </c>
      <c r="AD55" s="50">
        <f>(AD38-AD46)*IF(AD1&gt;Assumptions!$D$69*12,0,1)</f>
        <v>38839.72923</v>
      </c>
      <c r="AE55" s="50">
        <f>(AE38-AE46)*IF(AE1&gt;Assumptions!$D$69*12,0,1)</f>
        <v>38839.72923</v>
      </c>
      <c r="AF55" s="50">
        <f>(AF38-AF46)*IF(AF1&gt;Assumptions!$D$69*12,0,1)</f>
        <v>38839.72923</v>
      </c>
      <c r="AG55" s="50">
        <f>(AG38-AG46)*IF(AG1&gt;Assumptions!$D$69*12,0,1)</f>
        <v>38839.72923</v>
      </c>
      <c r="AH55" s="50">
        <f>(AH38-AH46)*IF(AH1&gt;Assumptions!$D$69*12,0,1)</f>
        <v>38839.72923</v>
      </c>
      <c r="AI55" s="50">
        <f>(AI38-AI46)*IF(AI1&gt;Assumptions!$D$69*12,0,1)</f>
        <v>38839.72923</v>
      </c>
      <c r="AJ55" s="50">
        <f>(AJ38-AJ46)*IF(AJ1&gt;Assumptions!$D$69*12,0,1)</f>
        <v>38839.72923</v>
      </c>
      <c r="AK55" s="50">
        <f>(AK38-AK46)*IF(AK1&gt;Assumptions!$D$69*12,0,1)</f>
        <v>38839.72923</v>
      </c>
      <c r="AL55" s="50">
        <f>(AL38-AL46)*IF(AL1&gt;Assumptions!$D$69*12,0,1)</f>
        <v>38839.72923</v>
      </c>
      <c r="AM55" s="50">
        <f>(AM38-AM46)*IF(AM1&gt;Assumptions!$D$69*12,0,1)</f>
        <v>38839.72923</v>
      </c>
      <c r="AN55" s="50">
        <f>(AN38-AN46)*IF(AN1&gt;Assumptions!$D$69*12,0,1)</f>
        <v>16083.18688</v>
      </c>
      <c r="AO55" s="50">
        <f>(AO38-AO46)*IF(AO1&gt;Assumptions!$D$69*12,0,1)</f>
        <v>16083.18688</v>
      </c>
      <c r="AP55" s="50">
        <f>(AP38-AP46)*IF(AP1&gt;Assumptions!$D$69*12,0,1)</f>
        <v>16083.18688</v>
      </c>
      <c r="AQ55" s="50">
        <f>(AQ38-AQ46)*IF(AQ1&gt;Assumptions!$D$69*12,0,1)</f>
        <v>16083.18688</v>
      </c>
      <c r="AR55" s="50">
        <f>(AR38-AR46)*IF(AR1&gt;Assumptions!$D$69*12,0,1)</f>
        <v>16083.18688</v>
      </c>
      <c r="AS55" s="50">
        <f>(AS38-AS46)*IF(AS1&gt;Assumptions!$D$69*12,0,1)</f>
        <v>16083.18688</v>
      </c>
      <c r="AT55" s="50">
        <f>(AT38-AT46)*IF(AT1&gt;Assumptions!$D$69*12,0,1)</f>
        <v>16083.18688</v>
      </c>
      <c r="AU55" s="50">
        <f>(AU38-AU46)*IF(AU1&gt;Assumptions!$D$69*12,0,1)</f>
        <v>16083.18688</v>
      </c>
      <c r="AV55" s="50">
        <f>(AV38-AV46)*IF(AV1&gt;Assumptions!$D$69*12,0,1)</f>
        <v>16083.18688</v>
      </c>
      <c r="AW55" s="50">
        <f>(AW38-AW46)*IF(AW1&gt;Assumptions!$D$69*12,0,1)</f>
        <v>16083.18688</v>
      </c>
      <c r="AX55" s="50">
        <f>(AX38-AX46)*IF(AX1&gt;Assumptions!$D$69*12,0,1)</f>
        <v>16083.18688</v>
      </c>
      <c r="AY55" s="50">
        <f>(AY38-AY46)*IF(AY1&gt;Assumptions!$D$69*12,0,1)</f>
        <v>16083.18688</v>
      </c>
      <c r="AZ55" s="50">
        <f>(AZ38-AZ46)*IF(AZ1&gt;Assumptions!$D$69*12,0,1)</f>
        <v>17283.33451</v>
      </c>
      <c r="BA55" s="50">
        <f>(BA38-BA46)*IF(BA1&gt;Assumptions!$D$69*12,0,1)</f>
        <v>17283.33451</v>
      </c>
      <c r="BB55" s="50">
        <f>(BB38-BB46)*IF(BB1&gt;Assumptions!$D$69*12,0,1)</f>
        <v>17283.33451</v>
      </c>
      <c r="BC55" s="50">
        <f>(BC38-BC46)*IF(BC1&gt;Assumptions!$D$69*12,0,1)</f>
        <v>17283.33451</v>
      </c>
      <c r="BD55" s="50">
        <f>(BD38-BD46)*IF(BD1&gt;Assumptions!$D$69*12,0,1)</f>
        <v>17283.33451</v>
      </c>
      <c r="BE55" s="50">
        <f>(BE38-BE46)*IF(BE1&gt;Assumptions!$D$69*12,0,1)</f>
        <v>17283.33451</v>
      </c>
      <c r="BF55" s="50">
        <f>(BF38-BF46)*IF(BF1&gt;Assumptions!$D$69*12,0,1)</f>
        <v>17283.33451</v>
      </c>
      <c r="BG55" s="50">
        <f>(BG38-BG46)*IF(BG1&gt;Assumptions!$D$69*12,0,1)</f>
        <v>17283.33451</v>
      </c>
      <c r="BH55" s="50">
        <f>(BH38-BH46)*IF(BH1&gt;Assumptions!$D$69*12,0,1)</f>
        <v>17283.33451</v>
      </c>
      <c r="BI55" s="50">
        <f>(BI38-BI46)*IF(BI1&gt;Assumptions!$D$69*12,0,1)</f>
        <v>17283.33451</v>
      </c>
      <c r="BJ55" s="50">
        <f>(BJ38-BJ46)*IF(BJ1&gt;Assumptions!$D$69*12,0,1)</f>
        <v>17283.33451</v>
      </c>
      <c r="BK55" s="50">
        <f>(BK38-BK46)*IF(BK1&gt;Assumptions!$D$69*12,0,1)</f>
        <v>17283.33451</v>
      </c>
      <c r="BL55" s="50">
        <f>(BL38-BL46)*IF(BL1&gt;Assumptions!$D$69*12,0,1)</f>
        <v>18519.48657</v>
      </c>
      <c r="BM55" s="50">
        <f>(BM38-BM46)*IF(BM1&gt;Assumptions!$D$69*12,0,1)</f>
        <v>18519.48657</v>
      </c>
      <c r="BN55" s="50">
        <f>(BN38-BN46)*IF(BN1&gt;Assumptions!$D$69*12,0,1)</f>
        <v>18519.48657</v>
      </c>
      <c r="BO55" s="50">
        <f>(BO38-BO46)*IF(BO1&gt;Assumptions!$D$69*12,0,1)</f>
        <v>18519.48657</v>
      </c>
      <c r="BP55" s="50">
        <f>(BP38-BP46)*IF(BP1&gt;Assumptions!$D$69*12,0,1)</f>
        <v>18519.48657</v>
      </c>
      <c r="BQ55" s="50">
        <f>(BQ38-BQ46)*IF(BQ1&gt;Assumptions!$D$69*12,0,1)</f>
        <v>18519.48657</v>
      </c>
      <c r="BR55" s="50">
        <f>(BR38-BR46)*IF(BR1&gt;Assumptions!$D$69*12,0,1)</f>
        <v>18519.48657</v>
      </c>
      <c r="BS55" s="50">
        <f>(BS38-BS46)*IF(BS1&gt;Assumptions!$D$69*12,0,1)</f>
        <v>18519.48657</v>
      </c>
      <c r="BT55" s="50">
        <f>(BT38-BT46)*IF(BT1&gt;Assumptions!$D$69*12,0,1)</f>
        <v>18519.48657</v>
      </c>
      <c r="BU55" s="50">
        <f>(BU38-BU46)*IF(BU1&gt;Assumptions!$D$69*12,0,1)</f>
        <v>18519.48657</v>
      </c>
      <c r="BV55" s="50">
        <f>(BV38-BV46)*IF(BV1&gt;Assumptions!$D$69*12,0,1)</f>
        <v>18519.48657</v>
      </c>
      <c r="BW55" s="50">
        <f>(BW38-BW46)*IF(BW1&gt;Assumptions!$D$69*12,0,1)</f>
        <v>18519.48657</v>
      </c>
      <c r="BX55" s="50">
        <f>(BX38-BX46)*IF(BX1&gt;Assumptions!$D$69*12,0,1)</f>
        <v>19792.7232</v>
      </c>
      <c r="BY55" s="50">
        <f>(BY38-BY46)*IF(BY1&gt;Assumptions!$D$69*12,0,1)</f>
        <v>19792.7232</v>
      </c>
      <c r="BZ55" s="50">
        <f>(BZ38-BZ46)*IF(BZ1&gt;Assumptions!$D$69*12,0,1)</f>
        <v>19792.7232</v>
      </c>
      <c r="CA55" s="50">
        <f>(CA38-CA46)*IF(CA1&gt;Assumptions!$D$69*12,0,1)</f>
        <v>19792.7232</v>
      </c>
      <c r="CB55" s="50">
        <f>(CB38-CB46)*IF(CB1&gt;Assumptions!$D$69*12,0,1)</f>
        <v>19792.7232</v>
      </c>
      <c r="CC55" s="50">
        <f>(CC38-CC46)*IF(CC1&gt;Assumptions!$D$69*12,0,1)</f>
        <v>19792.7232</v>
      </c>
      <c r="CD55" s="50">
        <f>(CD38-CD46)*IF(CD1&gt;Assumptions!$D$69*12,0,1)</f>
        <v>19792.7232</v>
      </c>
      <c r="CE55" s="50">
        <f>(CE38-CE46)*IF(CE1&gt;Assumptions!$D$69*12,0,1)</f>
        <v>19792.7232</v>
      </c>
      <c r="CF55" s="50">
        <f>(CF38-CF46)*IF(CF1&gt;Assumptions!$D$69*12,0,1)</f>
        <v>19792.7232</v>
      </c>
      <c r="CG55" s="50">
        <f>(CG38-CG46)*IF(CG1&gt;Assumptions!$D$69*12,0,1)</f>
        <v>19792.7232</v>
      </c>
      <c r="CH55" s="50">
        <f>(CH38-CH46)*IF(CH1&gt;Assumptions!$D$69*12,0,1)</f>
        <v>19792.7232</v>
      </c>
      <c r="CI55" s="50">
        <f>(CI38-CI46)*IF(CI1&gt;Assumptions!$D$69*12,0,1)</f>
        <v>19792.7232</v>
      </c>
      <c r="CJ55" s="50">
        <f>(CJ38-CJ46)*IF(CJ1&gt;Assumptions!$D$69*12,0,1)</f>
        <v>21104.15692</v>
      </c>
      <c r="CK55" s="50">
        <f>(CK38-CK46)*IF(CK1&gt;Assumptions!$D$69*12,0,1)</f>
        <v>21104.15692</v>
      </c>
      <c r="CL55" s="50">
        <f>(CL38-CL46)*IF(CL1&gt;Assumptions!$D$69*12,0,1)</f>
        <v>21104.15692</v>
      </c>
      <c r="CM55" s="50">
        <f>(CM38-CM46)*IF(CM1&gt;Assumptions!$D$69*12,0,1)</f>
        <v>21104.15692</v>
      </c>
      <c r="CN55" s="50">
        <f>(CN38-CN46)*IF(CN1&gt;Assumptions!$D$69*12,0,1)</f>
        <v>21104.15692</v>
      </c>
      <c r="CO55" s="50">
        <f>(CO38-CO46)*IF(CO1&gt;Assumptions!$D$69*12,0,1)</f>
        <v>21104.15692</v>
      </c>
      <c r="CP55" s="50">
        <f>(CP38-CP46)*IF(CP1&gt;Assumptions!$D$69*12,0,1)</f>
        <v>21104.15692</v>
      </c>
      <c r="CQ55" s="50">
        <f>(CQ38-CQ46)*IF(CQ1&gt;Assumptions!$D$69*12,0,1)</f>
        <v>21104.15692</v>
      </c>
      <c r="CR55" s="50">
        <f>(CR38-CR46)*IF(CR1&gt;Assumptions!$D$69*12,0,1)</f>
        <v>21104.15692</v>
      </c>
      <c r="CS55" s="50">
        <f>(CS38-CS46)*IF(CS1&gt;Assumptions!$D$69*12,0,1)</f>
        <v>21104.15692</v>
      </c>
      <c r="CT55" s="50">
        <f>(CT38-CT46)*IF(CT1&gt;Assumptions!$D$69*12,0,1)</f>
        <v>21104.15692</v>
      </c>
      <c r="CU55" s="50">
        <f>(CU38-CU46)*IF(CU1&gt;Assumptions!$D$69*12,0,1)</f>
        <v>21104.15692</v>
      </c>
      <c r="CV55" s="50">
        <f>(CV38-CV46)*IF(CV1&gt;Assumptions!$D$69*12,0,1)</f>
        <v>22454.93365</v>
      </c>
      <c r="CW55" s="50">
        <f>(CW38-CW46)*IF(CW1&gt;Assumptions!$D$69*12,0,1)</f>
        <v>22454.93365</v>
      </c>
      <c r="CX55" s="50">
        <f>(CX38-CX46)*IF(CX1&gt;Assumptions!$D$69*12,0,1)</f>
        <v>22454.93365</v>
      </c>
      <c r="CY55" s="50">
        <f>(CY38-CY46)*IF(CY1&gt;Assumptions!$D$69*12,0,1)</f>
        <v>22454.93365</v>
      </c>
      <c r="CZ55" s="50">
        <f>(CZ38-CZ46)*IF(CZ1&gt;Assumptions!$D$69*12,0,1)</f>
        <v>22454.93365</v>
      </c>
      <c r="DA55" s="50">
        <f>(DA38-DA46)*IF(DA1&gt;Assumptions!$D$69*12,0,1)</f>
        <v>22454.93365</v>
      </c>
      <c r="DB55" s="50">
        <f>(DB38-DB46)*IF(DB1&gt;Assumptions!$D$69*12,0,1)</f>
        <v>22454.93365</v>
      </c>
      <c r="DC55" s="50">
        <f>(DC38-DC46)*IF(DC1&gt;Assumptions!$D$69*12,0,1)</f>
        <v>22454.93365</v>
      </c>
      <c r="DD55" s="50">
        <f>(DD38-DD46)*IF(DD1&gt;Assumptions!$D$69*12,0,1)</f>
        <v>22454.93365</v>
      </c>
      <c r="DE55" s="50">
        <f>(DE38-DE46)*IF(DE1&gt;Assumptions!$D$69*12,0,1)</f>
        <v>22454.93365</v>
      </c>
      <c r="DF55" s="50">
        <f>(DF38-DF46)*IF(DF1&gt;Assumptions!$D$69*12,0,1)</f>
        <v>22454.93365</v>
      </c>
      <c r="DG55" s="50">
        <f>(DG38-DG46)*IF(DG1&gt;Assumptions!$D$69*12,0,1)</f>
        <v>22454.93365</v>
      </c>
      <c r="DH55" s="50">
        <f>(DH38-DH46)*IF(DH1&gt;Assumptions!$D$69*12,0,1)</f>
        <v>23846.23369</v>
      </c>
      <c r="DI55" s="50">
        <f>(DI38-DI46)*IF(DI1&gt;Assumptions!$D$69*12,0,1)</f>
        <v>23846.23369</v>
      </c>
      <c r="DJ55" s="50">
        <f>(DJ38-DJ46)*IF(DJ1&gt;Assumptions!$D$69*12,0,1)</f>
        <v>23846.23369</v>
      </c>
      <c r="DK55" s="50">
        <f>(DK38-DK46)*IF(DK1&gt;Assumptions!$D$69*12,0,1)</f>
        <v>23846.23369</v>
      </c>
      <c r="DL55" s="50">
        <f>(DL38-DL46)*IF(DL1&gt;Assumptions!$D$69*12,0,1)</f>
        <v>23846.23369</v>
      </c>
      <c r="DM55" s="50">
        <f>(DM38-DM46)*IF(DM1&gt;Assumptions!$D$69*12,0,1)</f>
        <v>23846.23369</v>
      </c>
      <c r="DN55" s="50">
        <f>(DN38-DN46)*IF(DN1&gt;Assumptions!$D$69*12,0,1)</f>
        <v>23846.23369</v>
      </c>
      <c r="DO55" s="50">
        <f>(DO38-DO46)*IF(DO1&gt;Assumptions!$D$69*12,0,1)</f>
        <v>23846.23369</v>
      </c>
      <c r="DP55" s="50">
        <f>(DP38-DP46)*IF(DP1&gt;Assumptions!$D$69*12,0,1)</f>
        <v>23846.23369</v>
      </c>
      <c r="DQ55" s="50">
        <f>(DQ38-DQ46)*IF(DQ1&gt;Assumptions!$D$69*12,0,1)</f>
        <v>23846.23369</v>
      </c>
      <c r="DR55" s="50">
        <f>(DR38-DR46)*IF(DR1&gt;Assumptions!$D$69*12,0,1)</f>
        <v>23846.23369</v>
      </c>
      <c r="DS55" s="50">
        <f>(DS38-DS46)*IF(DS1&gt;Assumptions!$D$69*12,0,1)</f>
        <v>23846.23369</v>
      </c>
      <c r="DT55" s="50">
        <f>(DT38-DT46)*IF(DT1&gt;Assumptions!$D$69*12,0,1)</f>
        <v>0</v>
      </c>
      <c r="DU55" s="50">
        <f>(DU38-DU46)*IF(DU1&gt;Assumptions!$D$69*12,0,1)</f>
        <v>0</v>
      </c>
      <c r="DV55" s="50">
        <f>(DV38-DV46)*IF(DV1&gt;Assumptions!$D$69*12,0,1)</f>
        <v>0</v>
      </c>
      <c r="DW55" s="50">
        <f>(DW38-DW46)*IF(DW1&gt;Assumptions!$D$69*12,0,1)</f>
        <v>0</v>
      </c>
      <c r="DX55" s="50">
        <f>(DX38-DX46)*IF(DX1&gt;Assumptions!$D$69*12,0,1)</f>
        <v>0</v>
      </c>
      <c r="DY55" s="50">
        <f>(DY38-DY46)*IF(DY1&gt;Assumptions!$D$69*12,0,1)</f>
        <v>0</v>
      </c>
      <c r="DZ55" s="50">
        <f>(DZ38-DZ46)*IF(DZ1&gt;Assumptions!$D$69*12,0,1)</f>
        <v>0</v>
      </c>
      <c r="EA55" s="50">
        <f>(EA38-EA46)*IF(EA1&gt;Assumptions!$D$69*12,0,1)</f>
        <v>0</v>
      </c>
      <c r="EB55" s="50">
        <f>(EB38-EB46)*IF(EB1&gt;Assumptions!$D$69*12,0,1)</f>
        <v>0</v>
      </c>
      <c r="EC55" s="50">
        <f>(EC38-EC46)*IF(EC1&gt;Assumptions!$D$69*12,0,1)</f>
        <v>0</v>
      </c>
      <c r="ED55" s="50">
        <f>(ED38-ED46)*IF(ED1&gt;Assumptions!$D$69*12,0,1)</f>
        <v>0</v>
      </c>
      <c r="EE55" s="50">
        <f>(EE38-EE46)*IF(EE1&gt;Assumptions!$D$69*12,0,1)</f>
        <v>0</v>
      </c>
    </row>
    <row r="56" ht="15.75" customHeight="1">
      <c r="A56" s="1"/>
      <c r="B56" s="1"/>
      <c r="C56" s="1" t="s">
        <v>169</v>
      </c>
      <c r="D56" s="50">
        <f t="shared" ref="D56:EE56" si="12">D53</f>
        <v>0</v>
      </c>
      <c r="E56" s="50">
        <f t="shared" si="12"/>
        <v>0</v>
      </c>
      <c r="F56" s="50">
        <f t="shared" si="12"/>
        <v>0</v>
      </c>
      <c r="G56" s="50">
        <f t="shared" si="12"/>
        <v>0</v>
      </c>
      <c r="H56" s="50">
        <f t="shared" si="12"/>
        <v>0</v>
      </c>
      <c r="I56" s="50">
        <f t="shared" si="12"/>
        <v>0</v>
      </c>
      <c r="J56" s="50">
        <f t="shared" si="12"/>
        <v>0</v>
      </c>
      <c r="K56" s="50">
        <f t="shared" si="12"/>
        <v>0</v>
      </c>
      <c r="L56" s="50">
        <f t="shared" si="12"/>
        <v>0</v>
      </c>
      <c r="M56" s="50">
        <f t="shared" si="12"/>
        <v>0</v>
      </c>
      <c r="N56" s="50">
        <f t="shared" si="12"/>
        <v>0</v>
      </c>
      <c r="O56" s="50">
        <f t="shared" si="12"/>
        <v>0</v>
      </c>
      <c r="P56" s="50">
        <f t="shared" si="12"/>
        <v>0</v>
      </c>
      <c r="Q56" s="50">
        <f t="shared" si="12"/>
        <v>0</v>
      </c>
      <c r="R56" s="50">
        <f t="shared" si="12"/>
        <v>0</v>
      </c>
      <c r="S56" s="50">
        <f t="shared" si="12"/>
        <v>0</v>
      </c>
      <c r="T56" s="50">
        <f t="shared" si="12"/>
        <v>0</v>
      </c>
      <c r="U56" s="50">
        <f t="shared" si="12"/>
        <v>0</v>
      </c>
      <c r="V56" s="50">
        <f t="shared" si="12"/>
        <v>0</v>
      </c>
      <c r="W56" s="50">
        <f t="shared" si="12"/>
        <v>0</v>
      </c>
      <c r="X56" s="50">
        <f t="shared" si="12"/>
        <v>0</v>
      </c>
      <c r="Y56" s="50">
        <f t="shared" si="12"/>
        <v>0</v>
      </c>
      <c r="Z56" s="50">
        <f t="shared" si="12"/>
        <v>0</v>
      </c>
      <c r="AA56" s="50">
        <f t="shared" si="12"/>
        <v>0</v>
      </c>
      <c r="AB56" s="50">
        <f t="shared" si="12"/>
        <v>0</v>
      </c>
      <c r="AC56" s="50">
        <f t="shared" si="12"/>
        <v>0</v>
      </c>
      <c r="AD56" s="50">
        <f t="shared" si="12"/>
        <v>0</v>
      </c>
      <c r="AE56" s="50">
        <f t="shared" si="12"/>
        <v>0</v>
      </c>
      <c r="AF56" s="50">
        <f t="shared" si="12"/>
        <v>0</v>
      </c>
      <c r="AG56" s="50">
        <f t="shared" si="12"/>
        <v>0</v>
      </c>
      <c r="AH56" s="50">
        <f t="shared" si="12"/>
        <v>0</v>
      </c>
      <c r="AI56" s="50">
        <f t="shared" si="12"/>
        <v>0</v>
      </c>
      <c r="AJ56" s="50">
        <f t="shared" si="12"/>
        <v>0</v>
      </c>
      <c r="AK56" s="50">
        <f t="shared" si="12"/>
        <v>0</v>
      </c>
      <c r="AL56" s="50">
        <f t="shared" si="12"/>
        <v>0</v>
      </c>
      <c r="AM56" s="50">
        <f t="shared" si="12"/>
        <v>0</v>
      </c>
      <c r="AN56" s="50">
        <f t="shared" si="12"/>
        <v>0</v>
      </c>
      <c r="AO56" s="50">
        <f t="shared" si="12"/>
        <v>0</v>
      </c>
      <c r="AP56" s="50">
        <f t="shared" si="12"/>
        <v>0</v>
      </c>
      <c r="AQ56" s="50">
        <f t="shared" si="12"/>
        <v>0</v>
      </c>
      <c r="AR56" s="50">
        <f t="shared" si="12"/>
        <v>0</v>
      </c>
      <c r="AS56" s="50">
        <f t="shared" si="12"/>
        <v>0</v>
      </c>
      <c r="AT56" s="50">
        <f t="shared" si="12"/>
        <v>0</v>
      </c>
      <c r="AU56" s="50">
        <f t="shared" si="12"/>
        <v>0</v>
      </c>
      <c r="AV56" s="50">
        <f t="shared" si="12"/>
        <v>0</v>
      </c>
      <c r="AW56" s="50">
        <f t="shared" si="12"/>
        <v>0</v>
      </c>
      <c r="AX56" s="50">
        <f t="shared" si="12"/>
        <v>0</v>
      </c>
      <c r="AY56" s="50">
        <f t="shared" si="12"/>
        <v>0</v>
      </c>
      <c r="AZ56" s="50">
        <f t="shared" si="12"/>
        <v>0</v>
      </c>
      <c r="BA56" s="50">
        <f t="shared" si="12"/>
        <v>0</v>
      </c>
      <c r="BB56" s="50">
        <f t="shared" si="12"/>
        <v>0</v>
      </c>
      <c r="BC56" s="50">
        <f t="shared" si="12"/>
        <v>0</v>
      </c>
      <c r="BD56" s="50">
        <f t="shared" si="12"/>
        <v>0</v>
      </c>
      <c r="BE56" s="50">
        <f t="shared" si="12"/>
        <v>0</v>
      </c>
      <c r="BF56" s="50">
        <f t="shared" si="12"/>
        <v>0</v>
      </c>
      <c r="BG56" s="50">
        <f t="shared" si="12"/>
        <v>0</v>
      </c>
      <c r="BH56" s="50">
        <f t="shared" si="12"/>
        <v>0</v>
      </c>
      <c r="BI56" s="50">
        <f t="shared" si="12"/>
        <v>0</v>
      </c>
      <c r="BJ56" s="50">
        <f t="shared" si="12"/>
        <v>0</v>
      </c>
      <c r="BK56" s="50">
        <f t="shared" si="12"/>
        <v>0</v>
      </c>
      <c r="BL56" s="50">
        <f t="shared" si="12"/>
        <v>0</v>
      </c>
      <c r="BM56" s="50">
        <f t="shared" si="12"/>
        <v>0</v>
      </c>
      <c r="BN56" s="50">
        <f t="shared" si="12"/>
        <v>0</v>
      </c>
      <c r="BO56" s="50">
        <f t="shared" si="12"/>
        <v>0</v>
      </c>
      <c r="BP56" s="50">
        <f t="shared" si="12"/>
        <v>0</v>
      </c>
      <c r="BQ56" s="50">
        <f t="shared" si="12"/>
        <v>0</v>
      </c>
      <c r="BR56" s="50">
        <f t="shared" si="12"/>
        <v>0</v>
      </c>
      <c r="BS56" s="50">
        <f t="shared" si="12"/>
        <v>0</v>
      </c>
      <c r="BT56" s="50">
        <f t="shared" si="12"/>
        <v>0</v>
      </c>
      <c r="BU56" s="50">
        <f t="shared" si="12"/>
        <v>0</v>
      </c>
      <c r="BV56" s="50">
        <f t="shared" si="12"/>
        <v>0</v>
      </c>
      <c r="BW56" s="50">
        <f t="shared" si="12"/>
        <v>0</v>
      </c>
      <c r="BX56" s="50">
        <f t="shared" si="12"/>
        <v>0</v>
      </c>
      <c r="BY56" s="50">
        <f t="shared" si="12"/>
        <v>0</v>
      </c>
      <c r="BZ56" s="50">
        <f t="shared" si="12"/>
        <v>0</v>
      </c>
      <c r="CA56" s="50">
        <f t="shared" si="12"/>
        <v>0</v>
      </c>
      <c r="CB56" s="50">
        <f t="shared" si="12"/>
        <v>0</v>
      </c>
      <c r="CC56" s="50">
        <f t="shared" si="12"/>
        <v>0</v>
      </c>
      <c r="CD56" s="50">
        <f t="shared" si="12"/>
        <v>0</v>
      </c>
      <c r="CE56" s="50">
        <f t="shared" si="12"/>
        <v>0</v>
      </c>
      <c r="CF56" s="50">
        <f t="shared" si="12"/>
        <v>0</v>
      </c>
      <c r="CG56" s="50">
        <f t="shared" si="12"/>
        <v>0</v>
      </c>
      <c r="CH56" s="50">
        <f t="shared" si="12"/>
        <v>0</v>
      </c>
      <c r="CI56" s="50">
        <f t="shared" si="12"/>
        <v>0</v>
      </c>
      <c r="CJ56" s="50">
        <f t="shared" si="12"/>
        <v>0</v>
      </c>
      <c r="CK56" s="50">
        <f t="shared" si="12"/>
        <v>0</v>
      </c>
      <c r="CL56" s="50">
        <f t="shared" si="12"/>
        <v>0</v>
      </c>
      <c r="CM56" s="50">
        <f t="shared" si="12"/>
        <v>0</v>
      </c>
      <c r="CN56" s="50">
        <f t="shared" si="12"/>
        <v>0</v>
      </c>
      <c r="CO56" s="50">
        <f t="shared" si="12"/>
        <v>0</v>
      </c>
      <c r="CP56" s="50">
        <f t="shared" si="12"/>
        <v>0</v>
      </c>
      <c r="CQ56" s="50">
        <f t="shared" si="12"/>
        <v>0</v>
      </c>
      <c r="CR56" s="50">
        <f t="shared" si="12"/>
        <v>0</v>
      </c>
      <c r="CS56" s="50">
        <f t="shared" si="12"/>
        <v>0</v>
      </c>
      <c r="CT56" s="50">
        <f t="shared" si="12"/>
        <v>0</v>
      </c>
      <c r="CU56" s="50">
        <f t="shared" si="12"/>
        <v>0</v>
      </c>
      <c r="CV56" s="50">
        <f t="shared" si="12"/>
        <v>0</v>
      </c>
      <c r="CW56" s="50">
        <f t="shared" si="12"/>
        <v>0</v>
      </c>
      <c r="CX56" s="50">
        <f t="shared" si="12"/>
        <v>0</v>
      </c>
      <c r="CY56" s="50">
        <f t="shared" si="12"/>
        <v>0</v>
      </c>
      <c r="CZ56" s="50">
        <f t="shared" si="12"/>
        <v>0</v>
      </c>
      <c r="DA56" s="50">
        <f t="shared" si="12"/>
        <v>0</v>
      </c>
      <c r="DB56" s="50">
        <f t="shared" si="12"/>
        <v>0</v>
      </c>
      <c r="DC56" s="50">
        <f t="shared" si="12"/>
        <v>0</v>
      </c>
      <c r="DD56" s="50">
        <f t="shared" si="12"/>
        <v>0</v>
      </c>
      <c r="DE56" s="50">
        <f t="shared" si="12"/>
        <v>0</v>
      </c>
      <c r="DF56" s="50">
        <f t="shared" si="12"/>
        <v>0</v>
      </c>
      <c r="DG56" s="50">
        <f t="shared" si="12"/>
        <v>0</v>
      </c>
      <c r="DH56" s="50">
        <f t="shared" si="12"/>
        <v>0</v>
      </c>
      <c r="DI56" s="50">
        <f t="shared" si="12"/>
        <v>0</v>
      </c>
      <c r="DJ56" s="50">
        <f t="shared" si="12"/>
        <v>0</v>
      </c>
      <c r="DK56" s="50">
        <f t="shared" si="12"/>
        <v>0</v>
      </c>
      <c r="DL56" s="50">
        <f t="shared" si="12"/>
        <v>0</v>
      </c>
      <c r="DM56" s="50">
        <f t="shared" si="12"/>
        <v>0</v>
      </c>
      <c r="DN56" s="50">
        <f t="shared" si="12"/>
        <v>0</v>
      </c>
      <c r="DO56" s="50">
        <f t="shared" si="12"/>
        <v>0</v>
      </c>
      <c r="DP56" s="50">
        <f t="shared" si="12"/>
        <v>0</v>
      </c>
      <c r="DQ56" s="50">
        <f t="shared" si="12"/>
        <v>0</v>
      </c>
      <c r="DR56" s="50">
        <f t="shared" si="12"/>
        <v>0</v>
      </c>
      <c r="DS56" s="50">
        <f t="shared" si="12"/>
        <v>4980735.777</v>
      </c>
      <c r="DT56" s="50">
        <f t="shared" si="12"/>
        <v>0</v>
      </c>
      <c r="DU56" s="50">
        <f t="shared" si="12"/>
        <v>0</v>
      </c>
      <c r="DV56" s="50">
        <f t="shared" si="12"/>
        <v>0</v>
      </c>
      <c r="DW56" s="50">
        <f t="shared" si="12"/>
        <v>0</v>
      </c>
      <c r="DX56" s="50">
        <f t="shared" si="12"/>
        <v>0</v>
      </c>
      <c r="DY56" s="50">
        <f t="shared" si="12"/>
        <v>0</v>
      </c>
      <c r="DZ56" s="50">
        <f t="shared" si="12"/>
        <v>0</v>
      </c>
      <c r="EA56" s="50">
        <f t="shared" si="12"/>
        <v>0</v>
      </c>
      <c r="EB56" s="50">
        <f t="shared" si="12"/>
        <v>0</v>
      </c>
      <c r="EC56" s="50">
        <f t="shared" si="12"/>
        <v>0</v>
      </c>
      <c r="ED56" s="50">
        <f t="shared" si="12"/>
        <v>0</v>
      </c>
      <c r="EE56" s="50">
        <f t="shared" si="12"/>
        <v>0</v>
      </c>
    </row>
    <row r="57" ht="15.75" customHeight="1">
      <c r="A57" s="1"/>
      <c r="B57" s="89"/>
      <c r="C57" s="43" t="s">
        <v>170</v>
      </c>
      <c r="D57" s="209">
        <f t="shared" ref="D57:EE57" si="13">SUM(D55:D56)</f>
        <v>35624.50599</v>
      </c>
      <c r="E57" s="209">
        <f t="shared" si="13"/>
        <v>35624.50599</v>
      </c>
      <c r="F57" s="209">
        <f t="shared" si="13"/>
        <v>35624.50599</v>
      </c>
      <c r="G57" s="209">
        <f t="shared" si="13"/>
        <v>35624.50599</v>
      </c>
      <c r="H57" s="209">
        <f t="shared" si="13"/>
        <v>35624.50599</v>
      </c>
      <c r="I57" s="209">
        <f t="shared" si="13"/>
        <v>35624.50599</v>
      </c>
      <c r="J57" s="209">
        <f t="shared" si="13"/>
        <v>35624.50599</v>
      </c>
      <c r="K57" s="209">
        <f t="shared" si="13"/>
        <v>35624.50599</v>
      </c>
      <c r="L57" s="209">
        <f t="shared" si="13"/>
        <v>35624.50599</v>
      </c>
      <c r="M57" s="209">
        <f t="shared" si="13"/>
        <v>35624.50599</v>
      </c>
      <c r="N57" s="209">
        <f t="shared" si="13"/>
        <v>35624.50599</v>
      </c>
      <c r="O57" s="209">
        <f t="shared" si="13"/>
        <v>35624.50599</v>
      </c>
      <c r="P57" s="209">
        <f t="shared" si="13"/>
        <v>37708.47498</v>
      </c>
      <c r="Q57" s="209">
        <f t="shared" si="13"/>
        <v>37708.47498</v>
      </c>
      <c r="R57" s="209">
        <f t="shared" si="13"/>
        <v>37708.47498</v>
      </c>
      <c r="S57" s="209">
        <f t="shared" si="13"/>
        <v>37708.47498</v>
      </c>
      <c r="T57" s="209">
        <f t="shared" si="13"/>
        <v>37708.47498</v>
      </c>
      <c r="U57" s="209">
        <f t="shared" si="13"/>
        <v>37708.47498</v>
      </c>
      <c r="V57" s="209">
        <f t="shared" si="13"/>
        <v>37708.47498</v>
      </c>
      <c r="W57" s="209">
        <f t="shared" si="13"/>
        <v>37708.47498</v>
      </c>
      <c r="X57" s="209">
        <f t="shared" si="13"/>
        <v>37708.47498</v>
      </c>
      <c r="Y57" s="209">
        <f t="shared" si="13"/>
        <v>37708.47498</v>
      </c>
      <c r="Z57" s="209">
        <f t="shared" si="13"/>
        <v>37708.47498</v>
      </c>
      <c r="AA57" s="209">
        <f t="shared" si="13"/>
        <v>37708.47498</v>
      </c>
      <c r="AB57" s="209">
        <f t="shared" si="13"/>
        <v>38839.72923</v>
      </c>
      <c r="AC57" s="209">
        <f t="shared" si="13"/>
        <v>38839.72923</v>
      </c>
      <c r="AD57" s="209">
        <f t="shared" si="13"/>
        <v>38839.72923</v>
      </c>
      <c r="AE57" s="209">
        <f t="shared" si="13"/>
        <v>38839.72923</v>
      </c>
      <c r="AF57" s="209">
        <f t="shared" si="13"/>
        <v>38839.72923</v>
      </c>
      <c r="AG57" s="209">
        <f t="shared" si="13"/>
        <v>38839.72923</v>
      </c>
      <c r="AH57" s="209">
        <f t="shared" si="13"/>
        <v>38839.72923</v>
      </c>
      <c r="AI57" s="209">
        <f t="shared" si="13"/>
        <v>38839.72923</v>
      </c>
      <c r="AJ57" s="209">
        <f t="shared" si="13"/>
        <v>38839.72923</v>
      </c>
      <c r="AK57" s="209">
        <f t="shared" si="13"/>
        <v>38839.72923</v>
      </c>
      <c r="AL57" s="209">
        <f t="shared" si="13"/>
        <v>38839.72923</v>
      </c>
      <c r="AM57" s="209">
        <f t="shared" si="13"/>
        <v>38839.72923</v>
      </c>
      <c r="AN57" s="209">
        <f t="shared" si="13"/>
        <v>16083.18688</v>
      </c>
      <c r="AO57" s="209">
        <f t="shared" si="13"/>
        <v>16083.18688</v>
      </c>
      <c r="AP57" s="209">
        <f t="shared" si="13"/>
        <v>16083.18688</v>
      </c>
      <c r="AQ57" s="209">
        <f t="shared" si="13"/>
        <v>16083.18688</v>
      </c>
      <c r="AR57" s="209">
        <f t="shared" si="13"/>
        <v>16083.18688</v>
      </c>
      <c r="AS57" s="209">
        <f t="shared" si="13"/>
        <v>16083.18688</v>
      </c>
      <c r="AT57" s="209">
        <f t="shared" si="13"/>
        <v>16083.18688</v>
      </c>
      <c r="AU57" s="209">
        <f t="shared" si="13"/>
        <v>16083.18688</v>
      </c>
      <c r="AV57" s="209">
        <f t="shared" si="13"/>
        <v>16083.18688</v>
      </c>
      <c r="AW57" s="209">
        <f t="shared" si="13"/>
        <v>16083.18688</v>
      </c>
      <c r="AX57" s="209">
        <f t="shared" si="13"/>
        <v>16083.18688</v>
      </c>
      <c r="AY57" s="209">
        <f t="shared" si="13"/>
        <v>16083.18688</v>
      </c>
      <c r="AZ57" s="209">
        <f t="shared" si="13"/>
        <v>17283.33451</v>
      </c>
      <c r="BA57" s="209">
        <f t="shared" si="13"/>
        <v>17283.33451</v>
      </c>
      <c r="BB57" s="209">
        <f t="shared" si="13"/>
        <v>17283.33451</v>
      </c>
      <c r="BC57" s="209">
        <f t="shared" si="13"/>
        <v>17283.33451</v>
      </c>
      <c r="BD57" s="209">
        <f t="shared" si="13"/>
        <v>17283.33451</v>
      </c>
      <c r="BE57" s="209">
        <f t="shared" si="13"/>
        <v>17283.33451</v>
      </c>
      <c r="BF57" s="209">
        <f t="shared" si="13"/>
        <v>17283.33451</v>
      </c>
      <c r="BG57" s="209">
        <f t="shared" si="13"/>
        <v>17283.33451</v>
      </c>
      <c r="BH57" s="209">
        <f t="shared" si="13"/>
        <v>17283.33451</v>
      </c>
      <c r="BI57" s="209">
        <f t="shared" si="13"/>
        <v>17283.33451</v>
      </c>
      <c r="BJ57" s="209">
        <f t="shared" si="13"/>
        <v>17283.33451</v>
      </c>
      <c r="BK57" s="209">
        <f t="shared" si="13"/>
        <v>17283.33451</v>
      </c>
      <c r="BL57" s="209">
        <f t="shared" si="13"/>
        <v>18519.48657</v>
      </c>
      <c r="BM57" s="209">
        <f t="shared" si="13"/>
        <v>18519.48657</v>
      </c>
      <c r="BN57" s="209">
        <f t="shared" si="13"/>
        <v>18519.48657</v>
      </c>
      <c r="BO57" s="209">
        <f t="shared" si="13"/>
        <v>18519.48657</v>
      </c>
      <c r="BP57" s="209">
        <f t="shared" si="13"/>
        <v>18519.48657</v>
      </c>
      <c r="BQ57" s="209">
        <f t="shared" si="13"/>
        <v>18519.48657</v>
      </c>
      <c r="BR57" s="209">
        <f t="shared" si="13"/>
        <v>18519.48657</v>
      </c>
      <c r="BS57" s="209">
        <f t="shared" si="13"/>
        <v>18519.48657</v>
      </c>
      <c r="BT57" s="209">
        <f t="shared" si="13"/>
        <v>18519.48657</v>
      </c>
      <c r="BU57" s="209">
        <f t="shared" si="13"/>
        <v>18519.48657</v>
      </c>
      <c r="BV57" s="209">
        <f t="shared" si="13"/>
        <v>18519.48657</v>
      </c>
      <c r="BW57" s="209">
        <f t="shared" si="13"/>
        <v>18519.48657</v>
      </c>
      <c r="BX57" s="209">
        <f t="shared" si="13"/>
        <v>19792.7232</v>
      </c>
      <c r="BY57" s="209">
        <f t="shared" si="13"/>
        <v>19792.7232</v>
      </c>
      <c r="BZ57" s="209">
        <f t="shared" si="13"/>
        <v>19792.7232</v>
      </c>
      <c r="CA57" s="209">
        <f t="shared" si="13"/>
        <v>19792.7232</v>
      </c>
      <c r="CB57" s="209">
        <f t="shared" si="13"/>
        <v>19792.7232</v>
      </c>
      <c r="CC57" s="209">
        <f t="shared" si="13"/>
        <v>19792.7232</v>
      </c>
      <c r="CD57" s="209">
        <f t="shared" si="13"/>
        <v>19792.7232</v>
      </c>
      <c r="CE57" s="209">
        <f t="shared" si="13"/>
        <v>19792.7232</v>
      </c>
      <c r="CF57" s="209">
        <f t="shared" si="13"/>
        <v>19792.7232</v>
      </c>
      <c r="CG57" s="209">
        <f t="shared" si="13"/>
        <v>19792.7232</v>
      </c>
      <c r="CH57" s="209">
        <f t="shared" si="13"/>
        <v>19792.7232</v>
      </c>
      <c r="CI57" s="209">
        <f t="shared" si="13"/>
        <v>19792.7232</v>
      </c>
      <c r="CJ57" s="209">
        <f t="shared" si="13"/>
        <v>21104.15692</v>
      </c>
      <c r="CK57" s="209">
        <f t="shared" si="13"/>
        <v>21104.15692</v>
      </c>
      <c r="CL57" s="209">
        <f t="shared" si="13"/>
        <v>21104.15692</v>
      </c>
      <c r="CM57" s="209">
        <f t="shared" si="13"/>
        <v>21104.15692</v>
      </c>
      <c r="CN57" s="209">
        <f t="shared" si="13"/>
        <v>21104.15692</v>
      </c>
      <c r="CO57" s="209">
        <f t="shared" si="13"/>
        <v>21104.15692</v>
      </c>
      <c r="CP57" s="209">
        <f t="shared" si="13"/>
        <v>21104.15692</v>
      </c>
      <c r="CQ57" s="209">
        <f t="shared" si="13"/>
        <v>21104.15692</v>
      </c>
      <c r="CR57" s="209">
        <f t="shared" si="13"/>
        <v>21104.15692</v>
      </c>
      <c r="CS57" s="209">
        <f t="shared" si="13"/>
        <v>21104.15692</v>
      </c>
      <c r="CT57" s="209">
        <f t="shared" si="13"/>
        <v>21104.15692</v>
      </c>
      <c r="CU57" s="209">
        <f t="shared" si="13"/>
        <v>21104.15692</v>
      </c>
      <c r="CV57" s="209">
        <f t="shared" si="13"/>
        <v>22454.93365</v>
      </c>
      <c r="CW57" s="209">
        <f t="shared" si="13"/>
        <v>22454.93365</v>
      </c>
      <c r="CX57" s="209">
        <f t="shared" si="13"/>
        <v>22454.93365</v>
      </c>
      <c r="CY57" s="209">
        <f t="shared" si="13"/>
        <v>22454.93365</v>
      </c>
      <c r="CZ57" s="209">
        <f t="shared" si="13"/>
        <v>22454.93365</v>
      </c>
      <c r="DA57" s="209">
        <f t="shared" si="13"/>
        <v>22454.93365</v>
      </c>
      <c r="DB57" s="209">
        <f t="shared" si="13"/>
        <v>22454.93365</v>
      </c>
      <c r="DC57" s="209">
        <f t="shared" si="13"/>
        <v>22454.93365</v>
      </c>
      <c r="DD57" s="209">
        <f t="shared" si="13"/>
        <v>22454.93365</v>
      </c>
      <c r="DE57" s="209">
        <f t="shared" si="13"/>
        <v>22454.93365</v>
      </c>
      <c r="DF57" s="209">
        <f t="shared" si="13"/>
        <v>22454.93365</v>
      </c>
      <c r="DG57" s="209">
        <f t="shared" si="13"/>
        <v>22454.93365</v>
      </c>
      <c r="DH57" s="209">
        <f t="shared" si="13"/>
        <v>23846.23369</v>
      </c>
      <c r="DI57" s="209">
        <f t="shared" si="13"/>
        <v>23846.23369</v>
      </c>
      <c r="DJ57" s="209">
        <f t="shared" si="13"/>
        <v>23846.23369</v>
      </c>
      <c r="DK57" s="209">
        <f t="shared" si="13"/>
        <v>23846.23369</v>
      </c>
      <c r="DL57" s="209">
        <f t="shared" si="13"/>
        <v>23846.23369</v>
      </c>
      <c r="DM57" s="209">
        <f t="shared" si="13"/>
        <v>23846.23369</v>
      </c>
      <c r="DN57" s="209">
        <f t="shared" si="13"/>
        <v>23846.23369</v>
      </c>
      <c r="DO57" s="209">
        <f t="shared" si="13"/>
        <v>23846.23369</v>
      </c>
      <c r="DP57" s="209">
        <f t="shared" si="13"/>
        <v>23846.23369</v>
      </c>
      <c r="DQ57" s="209">
        <f t="shared" si="13"/>
        <v>23846.23369</v>
      </c>
      <c r="DR57" s="209">
        <f t="shared" si="13"/>
        <v>23846.23369</v>
      </c>
      <c r="DS57" s="209">
        <f t="shared" si="13"/>
        <v>5004582.011</v>
      </c>
      <c r="DT57" s="209">
        <f t="shared" si="13"/>
        <v>0</v>
      </c>
      <c r="DU57" s="209">
        <f t="shared" si="13"/>
        <v>0</v>
      </c>
      <c r="DV57" s="209">
        <f t="shared" si="13"/>
        <v>0</v>
      </c>
      <c r="DW57" s="209">
        <f t="shared" si="13"/>
        <v>0</v>
      </c>
      <c r="DX57" s="209">
        <f t="shared" si="13"/>
        <v>0</v>
      </c>
      <c r="DY57" s="209">
        <f t="shared" si="13"/>
        <v>0</v>
      </c>
      <c r="DZ57" s="209">
        <f t="shared" si="13"/>
        <v>0</v>
      </c>
      <c r="EA57" s="209">
        <f t="shared" si="13"/>
        <v>0</v>
      </c>
      <c r="EB57" s="209">
        <f t="shared" si="13"/>
        <v>0</v>
      </c>
      <c r="EC57" s="209">
        <f t="shared" si="13"/>
        <v>0</v>
      </c>
      <c r="ED57" s="209">
        <f t="shared" si="13"/>
        <v>0</v>
      </c>
      <c r="EE57" s="209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50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2"/>
      <c r="B1" s="300" t="s">
        <v>208</v>
      </c>
      <c r="C1" s="82"/>
      <c r="D1" s="82">
        <v>1.0</v>
      </c>
      <c r="E1" s="82">
        <f t="shared" ref="E1:EE1" si="1">D1+1</f>
        <v>2</v>
      </c>
      <c r="F1" s="82">
        <f t="shared" si="1"/>
        <v>3</v>
      </c>
      <c r="G1" s="82">
        <f t="shared" si="1"/>
        <v>4</v>
      </c>
      <c r="H1" s="82">
        <f t="shared" si="1"/>
        <v>5</v>
      </c>
      <c r="I1" s="82">
        <f t="shared" si="1"/>
        <v>6</v>
      </c>
      <c r="J1" s="82">
        <f t="shared" si="1"/>
        <v>7</v>
      </c>
      <c r="K1" s="82">
        <f t="shared" si="1"/>
        <v>8</v>
      </c>
      <c r="L1" s="82">
        <f t="shared" si="1"/>
        <v>9</v>
      </c>
      <c r="M1" s="82">
        <f t="shared" si="1"/>
        <v>10</v>
      </c>
      <c r="N1" s="82">
        <f t="shared" si="1"/>
        <v>11</v>
      </c>
      <c r="O1" s="82">
        <f t="shared" si="1"/>
        <v>12</v>
      </c>
      <c r="P1" s="82">
        <f t="shared" si="1"/>
        <v>13</v>
      </c>
      <c r="Q1" s="82">
        <f t="shared" si="1"/>
        <v>14</v>
      </c>
      <c r="R1" s="82">
        <f t="shared" si="1"/>
        <v>15</v>
      </c>
      <c r="S1" s="82">
        <f t="shared" si="1"/>
        <v>16</v>
      </c>
      <c r="T1" s="82">
        <f t="shared" si="1"/>
        <v>17</v>
      </c>
      <c r="U1" s="82">
        <f t="shared" si="1"/>
        <v>18</v>
      </c>
      <c r="V1" s="82">
        <f t="shared" si="1"/>
        <v>19</v>
      </c>
      <c r="W1" s="82">
        <f t="shared" si="1"/>
        <v>20</v>
      </c>
      <c r="X1" s="82">
        <f t="shared" si="1"/>
        <v>21</v>
      </c>
      <c r="Y1" s="82">
        <f t="shared" si="1"/>
        <v>22</v>
      </c>
      <c r="Z1" s="82">
        <f t="shared" si="1"/>
        <v>23</v>
      </c>
      <c r="AA1" s="82">
        <f t="shared" si="1"/>
        <v>24</v>
      </c>
      <c r="AB1" s="82">
        <f t="shared" si="1"/>
        <v>25</v>
      </c>
      <c r="AC1" s="82">
        <f t="shared" si="1"/>
        <v>26</v>
      </c>
      <c r="AD1" s="82">
        <f t="shared" si="1"/>
        <v>27</v>
      </c>
      <c r="AE1" s="82">
        <f t="shared" si="1"/>
        <v>28</v>
      </c>
      <c r="AF1" s="82">
        <f t="shared" si="1"/>
        <v>29</v>
      </c>
      <c r="AG1" s="82">
        <f t="shared" si="1"/>
        <v>30</v>
      </c>
      <c r="AH1" s="82">
        <f t="shared" si="1"/>
        <v>31</v>
      </c>
      <c r="AI1" s="82">
        <f t="shared" si="1"/>
        <v>32</v>
      </c>
      <c r="AJ1" s="82">
        <f t="shared" si="1"/>
        <v>33</v>
      </c>
      <c r="AK1" s="82">
        <f t="shared" si="1"/>
        <v>34</v>
      </c>
      <c r="AL1" s="82">
        <f t="shared" si="1"/>
        <v>35</v>
      </c>
      <c r="AM1" s="82">
        <f t="shared" si="1"/>
        <v>36</v>
      </c>
      <c r="AN1" s="82">
        <f t="shared" si="1"/>
        <v>37</v>
      </c>
      <c r="AO1" s="82">
        <f t="shared" si="1"/>
        <v>38</v>
      </c>
      <c r="AP1" s="82">
        <f t="shared" si="1"/>
        <v>39</v>
      </c>
      <c r="AQ1" s="82">
        <f t="shared" si="1"/>
        <v>40</v>
      </c>
      <c r="AR1" s="82">
        <f t="shared" si="1"/>
        <v>41</v>
      </c>
      <c r="AS1" s="82">
        <f t="shared" si="1"/>
        <v>42</v>
      </c>
      <c r="AT1" s="82">
        <f t="shared" si="1"/>
        <v>43</v>
      </c>
      <c r="AU1" s="82">
        <f t="shared" si="1"/>
        <v>44</v>
      </c>
      <c r="AV1" s="82">
        <f t="shared" si="1"/>
        <v>45</v>
      </c>
      <c r="AW1" s="82">
        <f t="shared" si="1"/>
        <v>46</v>
      </c>
      <c r="AX1" s="82">
        <f t="shared" si="1"/>
        <v>47</v>
      </c>
      <c r="AY1" s="82">
        <f t="shared" si="1"/>
        <v>48</v>
      </c>
      <c r="AZ1" s="82">
        <f t="shared" si="1"/>
        <v>49</v>
      </c>
      <c r="BA1" s="82">
        <f t="shared" si="1"/>
        <v>50</v>
      </c>
      <c r="BB1" s="82">
        <f t="shared" si="1"/>
        <v>51</v>
      </c>
      <c r="BC1" s="82">
        <f t="shared" si="1"/>
        <v>52</v>
      </c>
      <c r="BD1" s="82">
        <f t="shared" si="1"/>
        <v>53</v>
      </c>
      <c r="BE1" s="82">
        <f t="shared" si="1"/>
        <v>54</v>
      </c>
      <c r="BF1" s="82">
        <f t="shared" si="1"/>
        <v>55</v>
      </c>
      <c r="BG1" s="82">
        <f t="shared" si="1"/>
        <v>56</v>
      </c>
      <c r="BH1" s="82">
        <f t="shared" si="1"/>
        <v>57</v>
      </c>
      <c r="BI1" s="82">
        <f t="shared" si="1"/>
        <v>58</v>
      </c>
      <c r="BJ1" s="82">
        <f t="shared" si="1"/>
        <v>59</v>
      </c>
      <c r="BK1" s="82">
        <f t="shared" si="1"/>
        <v>60</v>
      </c>
      <c r="BL1" s="82">
        <f t="shared" si="1"/>
        <v>61</v>
      </c>
      <c r="BM1" s="82">
        <f t="shared" si="1"/>
        <v>62</v>
      </c>
      <c r="BN1" s="82">
        <f t="shared" si="1"/>
        <v>63</v>
      </c>
      <c r="BO1" s="82">
        <f t="shared" si="1"/>
        <v>64</v>
      </c>
      <c r="BP1" s="82">
        <f t="shared" si="1"/>
        <v>65</v>
      </c>
      <c r="BQ1" s="82">
        <f t="shared" si="1"/>
        <v>66</v>
      </c>
      <c r="BR1" s="82">
        <f t="shared" si="1"/>
        <v>67</v>
      </c>
      <c r="BS1" s="82">
        <f t="shared" si="1"/>
        <v>68</v>
      </c>
      <c r="BT1" s="82">
        <f t="shared" si="1"/>
        <v>69</v>
      </c>
      <c r="BU1" s="82">
        <f t="shared" si="1"/>
        <v>70</v>
      </c>
      <c r="BV1" s="82">
        <f t="shared" si="1"/>
        <v>71</v>
      </c>
      <c r="BW1" s="82">
        <f t="shared" si="1"/>
        <v>72</v>
      </c>
      <c r="BX1" s="82">
        <f t="shared" si="1"/>
        <v>73</v>
      </c>
      <c r="BY1" s="82">
        <f t="shared" si="1"/>
        <v>74</v>
      </c>
      <c r="BZ1" s="82">
        <f t="shared" si="1"/>
        <v>75</v>
      </c>
      <c r="CA1" s="82">
        <f t="shared" si="1"/>
        <v>76</v>
      </c>
      <c r="CB1" s="82">
        <f t="shared" si="1"/>
        <v>77</v>
      </c>
      <c r="CC1" s="82">
        <f t="shared" si="1"/>
        <v>78</v>
      </c>
      <c r="CD1" s="82">
        <f t="shared" si="1"/>
        <v>79</v>
      </c>
      <c r="CE1" s="82">
        <f t="shared" si="1"/>
        <v>80</v>
      </c>
      <c r="CF1" s="82">
        <f t="shared" si="1"/>
        <v>81</v>
      </c>
      <c r="CG1" s="82">
        <f t="shared" si="1"/>
        <v>82</v>
      </c>
      <c r="CH1" s="82">
        <f t="shared" si="1"/>
        <v>83</v>
      </c>
      <c r="CI1" s="82">
        <f t="shared" si="1"/>
        <v>84</v>
      </c>
      <c r="CJ1" s="82">
        <f t="shared" si="1"/>
        <v>85</v>
      </c>
      <c r="CK1" s="82">
        <f t="shared" si="1"/>
        <v>86</v>
      </c>
      <c r="CL1" s="82">
        <f t="shared" si="1"/>
        <v>87</v>
      </c>
      <c r="CM1" s="82">
        <f t="shared" si="1"/>
        <v>88</v>
      </c>
      <c r="CN1" s="82">
        <f t="shared" si="1"/>
        <v>89</v>
      </c>
      <c r="CO1" s="82">
        <f t="shared" si="1"/>
        <v>90</v>
      </c>
      <c r="CP1" s="82">
        <f t="shared" si="1"/>
        <v>91</v>
      </c>
      <c r="CQ1" s="82">
        <f t="shared" si="1"/>
        <v>92</v>
      </c>
      <c r="CR1" s="82">
        <f t="shared" si="1"/>
        <v>93</v>
      </c>
      <c r="CS1" s="82">
        <f t="shared" si="1"/>
        <v>94</v>
      </c>
      <c r="CT1" s="82">
        <f t="shared" si="1"/>
        <v>95</v>
      </c>
      <c r="CU1" s="82">
        <f t="shared" si="1"/>
        <v>96</v>
      </c>
      <c r="CV1" s="82">
        <f t="shared" si="1"/>
        <v>97</v>
      </c>
      <c r="CW1" s="82">
        <f t="shared" si="1"/>
        <v>98</v>
      </c>
      <c r="CX1" s="82">
        <f t="shared" si="1"/>
        <v>99</v>
      </c>
      <c r="CY1" s="82">
        <f t="shared" si="1"/>
        <v>100</v>
      </c>
      <c r="CZ1" s="82">
        <f t="shared" si="1"/>
        <v>101</v>
      </c>
      <c r="DA1" s="82">
        <f t="shared" si="1"/>
        <v>102</v>
      </c>
      <c r="DB1" s="82">
        <f t="shared" si="1"/>
        <v>103</v>
      </c>
      <c r="DC1" s="82">
        <f t="shared" si="1"/>
        <v>104</v>
      </c>
      <c r="DD1" s="82">
        <f t="shared" si="1"/>
        <v>105</v>
      </c>
      <c r="DE1" s="82">
        <f t="shared" si="1"/>
        <v>106</v>
      </c>
      <c r="DF1" s="82">
        <f t="shared" si="1"/>
        <v>107</v>
      </c>
      <c r="DG1" s="82">
        <f t="shared" si="1"/>
        <v>108</v>
      </c>
      <c r="DH1" s="82">
        <f t="shared" si="1"/>
        <v>109</v>
      </c>
      <c r="DI1" s="82">
        <f t="shared" si="1"/>
        <v>110</v>
      </c>
      <c r="DJ1" s="82">
        <f t="shared" si="1"/>
        <v>111</v>
      </c>
      <c r="DK1" s="82">
        <f t="shared" si="1"/>
        <v>112</v>
      </c>
      <c r="DL1" s="82">
        <f t="shared" si="1"/>
        <v>113</v>
      </c>
      <c r="DM1" s="82">
        <f t="shared" si="1"/>
        <v>114</v>
      </c>
      <c r="DN1" s="82">
        <f t="shared" si="1"/>
        <v>115</v>
      </c>
      <c r="DO1" s="82">
        <f t="shared" si="1"/>
        <v>116</v>
      </c>
      <c r="DP1" s="82">
        <f t="shared" si="1"/>
        <v>117</v>
      </c>
      <c r="DQ1" s="82">
        <f t="shared" si="1"/>
        <v>118</v>
      </c>
      <c r="DR1" s="82">
        <f t="shared" si="1"/>
        <v>119</v>
      </c>
      <c r="DS1" s="82">
        <f t="shared" si="1"/>
        <v>120</v>
      </c>
      <c r="DT1" s="82">
        <f t="shared" si="1"/>
        <v>121</v>
      </c>
      <c r="DU1" s="82">
        <f t="shared" si="1"/>
        <v>122</v>
      </c>
      <c r="DV1" s="82">
        <f t="shared" si="1"/>
        <v>123</v>
      </c>
      <c r="DW1" s="82">
        <f t="shared" si="1"/>
        <v>124</v>
      </c>
      <c r="DX1" s="82">
        <f t="shared" si="1"/>
        <v>125</v>
      </c>
      <c r="DY1" s="82">
        <f t="shared" si="1"/>
        <v>126</v>
      </c>
      <c r="DZ1" s="82">
        <f t="shared" si="1"/>
        <v>127</v>
      </c>
      <c r="EA1" s="82">
        <f t="shared" si="1"/>
        <v>128</v>
      </c>
      <c r="EB1" s="82">
        <f t="shared" si="1"/>
        <v>129</v>
      </c>
      <c r="EC1" s="82">
        <f t="shared" si="1"/>
        <v>130</v>
      </c>
      <c r="ED1" s="82">
        <f t="shared" si="1"/>
        <v>131</v>
      </c>
      <c r="EE1" s="82">
        <f t="shared" si="1"/>
        <v>132</v>
      </c>
    </row>
    <row r="2" ht="15.75" customHeight="1">
      <c r="A2" s="82"/>
      <c r="B2" s="300" t="s">
        <v>153</v>
      </c>
      <c r="C2" s="82"/>
      <c r="D2" s="82">
        <f t="shared" ref="D2:EE2" si="2">ROUNDUP(D1/12,0)</f>
        <v>1</v>
      </c>
      <c r="E2" s="82">
        <f t="shared" si="2"/>
        <v>1</v>
      </c>
      <c r="F2" s="82">
        <f t="shared" si="2"/>
        <v>1</v>
      </c>
      <c r="G2" s="82">
        <f t="shared" si="2"/>
        <v>1</v>
      </c>
      <c r="H2" s="82">
        <f t="shared" si="2"/>
        <v>1</v>
      </c>
      <c r="I2" s="82">
        <f t="shared" si="2"/>
        <v>1</v>
      </c>
      <c r="J2" s="82">
        <f t="shared" si="2"/>
        <v>1</v>
      </c>
      <c r="K2" s="82">
        <f t="shared" si="2"/>
        <v>1</v>
      </c>
      <c r="L2" s="82">
        <f t="shared" si="2"/>
        <v>1</v>
      </c>
      <c r="M2" s="82">
        <f t="shared" si="2"/>
        <v>1</v>
      </c>
      <c r="N2" s="82">
        <f t="shared" si="2"/>
        <v>1</v>
      </c>
      <c r="O2" s="82">
        <f t="shared" si="2"/>
        <v>1</v>
      </c>
      <c r="P2" s="82">
        <f t="shared" si="2"/>
        <v>2</v>
      </c>
      <c r="Q2" s="82">
        <f t="shared" si="2"/>
        <v>2</v>
      </c>
      <c r="R2" s="82">
        <f t="shared" si="2"/>
        <v>2</v>
      </c>
      <c r="S2" s="82">
        <f t="shared" si="2"/>
        <v>2</v>
      </c>
      <c r="T2" s="82">
        <f t="shared" si="2"/>
        <v>2</v>
      </c>
      <c r="U2" s="82">
        <f t="shared" si="2"/>
        <v>2</v>
      </c>
      <c r="V2" s="82">
        <f t="shared" si="2"/>
        <v>2</v>
      </c>
      <c r="W2" s="82">
        <f t="shared" si="2"/>
        <v>2</v>
      </c>
      <c r="X2" s="82">
        <f t="shared" si="2"/>
        <v>2</v>
      </c>
      <c r="Y2" s="82">
        <f t="shared" si="2"/>
        <v>2</v>
      </c>
      <c r="Z2" s="82">
        <f t="shared" si="2"/>
        <v>2</v>
      </c>
      <c r="AA2" s="82">
        <f t="shared" si="2"/>
        <v>2</v>
      </c>
      <c r="AB2" s="82">
        <f t="shared" si="2"/>
        <v>3</v>
      </c>
      <c r="AC2" s="82">
        <f t="shared" si="2"/>
        <v>3</v>
      </c>
      <c r="AD2" s="82">
        <f t="shared" si="2"/>
        <v>3</v>
      </c>
      <c r="AE2" s="82">
        <f t="shared" si="2"/>
        <v>3</v>
      </c>
      <c r="AF2" s="82">
        <f t="shared" si="2"/>
        <v>3</v>
      </c>
      <c r="AG2" s="82">
        <f t="shared" si="2"/>
        <v>3</v>
      </c>
      <c r="AH2" s="82">
        <f t="shared" si="2"/>
        <v>3</v>
      </c>
      <c r="AI2" s="82">
        <f t="shared" si="2"/>
        <v>3</v>
      </c>
      <c r="AJ2" s="82">
        <f t="shared" si="2"/>
        <v>3</v>
      </c>
      <c r="AK2" s="82">
        <f t="shared" si="2"/>
        <v>3</v>
      </c>
      <c r="AL2" s="82">
        <f t="shared" si="2"/>
        <v>3</v>
      </c>
      <c r="AM2" s="82">
        <f t="shared" si="2"/>
        <v>3</v>
      </c>
      <c r="AN2" s="82">
        <f t="shared" si="2"/>
        <v>4</v>
      </c>
      <c r="AO2" s="82">
        <f t="shared" si="2"/>
        <v>4</v>
      </c>
      <c r="AP2" s="82">
        <f t="shared" si="2"/>
        <v>4</v>
      </c>
      <c r="AQ2" s="82">
        <f t="shared" si="2"/>
        <v>4</v>
      </c>
      <c r="AR2" s="82">
        <f t="shared" si="2"/>
        <v>4</v>
      </c>
      <c r="AS2" s="82">
        <f t="shared" si="2"/>
        <v>4</v>
      </c>
      <c r="AT2" s="82">
        <f t="shared" si="2"/>
        <v>4</v>
      </c>
      <c r="AU2" s="82">
        <f t="shared" si="2"/>
        <v>4</v>
      </c>
      <c r="AV2" s="82">
        <f t="shared" si="2"/>
        <v>4</v>
      </c>
      <c r="AW2" s="82">
        <f t="shared" si="2"/>
        <v>4</v>
      </c>
      <c r="AX2" s="82">
        <f t="shared" si="2"/>
        <v>4</v>
      </c>
      <c r="AY2" s="82">
        <f t="shared" si="2"/>
        <v>4</v>
      </c>
      <c r="AZ2" s="82">
        <f t="shared" si="2"/>
        <v>5</v>
      </c>
      <c r="BA2" s="82">
        <f t="shared" si="2"/>
        <v>5</v>
      </c>
      <c r="BB2" s="82">
        <f t="shared" si="2"/>
        <v>5</v>
      </c>
      <c r="BC2" s="82">
        <f t="shared" si="2"/>
        <v>5</v>
      </c>
      <c r="BD2" s="82">
        <f t="shared" si="2"/>
        <v>5</v>
      </c>
      <c r="BE2" s="82">
        <f t="shared" si="2"/>
        <v>5</v>
      </c>
      <c r="BF2" s="82">
        <f t="shared" si="2"/>
        <v>5</v>
      </c>
      <c r="BG2" s="82">
        <f t="shared" si="2"/>
        <v>5</v>
      </c>
      <c r="BH2" s="82">
        <f t="shared" si="2"/>
        <v>5</v>
      </c>
      <c r="BI2" s="82">
        <f t="shared" si="2"/>
        <v>5</v>
      </c>
      <c r="BJ2" s="82">
        <f t="shared" si="2"/>
        <v>5</v>
      </c>
      <c r="BK2" s="82">
        <f t="shared" si="2"/>
        <v>5</v>
      </c>
      <c r="BL2" s="82">
        <f t="shared" si="2"/>
        <v>6</v>
      </c>
      <c r="BM2" s="82">
        <f t="shared" si="2"/>
        <v>6</v>
      </c>
      <c r="BN2" s="82">
        <f t="shared" si="2"/>
        <v>6</v>
      </c>
      <c r="BO2" s="82">
        <f t="shared" si="2"/>
        <v>6</v>
      </c>
      <c r="BP2" s="82">
        <f t="shared" si="2"/>
        <v>6</v>
      </c>
      <c r="BQ2" s="82">
        <f t="shared" si="2"/>
        <v>6</v>
      </c>
      <c r="BR2" s="82">
        <f t="shared" si="2"/>
        <v>6</v>
      </c>
      <c r="BS2" s="82">
        <f t="shared" si="2"/>
        <v>6</v>
      </c>
      <c r="BT2" s="82">
        <f t="shared" si="2"/>
        <v>6</v>
      </c>
      <c r="BU2" s="82">
        <f t="shared" si="2"/>
        <v>6</v>
      </c>
      <c r="BV2" s="82">
        <f t="shared" si="2"/>
        <v>6</v>
      </c>
      <c r="BW2" s="82">
        <f t="shared" si="2"/>
        <v>6</v>
      </c>
      <c r="BX2" s="82">
        <f t="shared" si="2"/>
        <v>7</v>
      </c>
      <c r="BY2" s="82">
        <f t="shared" si="2"/>
        <v>7</v>
      </c>
      <c r="BZ2" s="82">
        <f t="shared" si="2"/>
        <v>7</v>
      </c>
      <c r="CA2" s="82">
        <f t="shared" si="2"/>
        <v>7</v>
      </c>
      <c r="CB2" s="82">
        <f t="shared" si="2"/>
        <v>7</v>
      </c>
      <c r="CC2" s="82">
        <f t="shared" si="2"/>
        <v>7</v>
      </c>
      <c r="CD2" s="82">
        <f t="shared" si="2"/>
        <v>7</v>
      </c>
      <c r="CE2" s="82">
        <f t="shared" si="2"/>
        <v>7</v>
      </c>
      <c r="CF2" s="82">
        <f t="shared" si="2"/>
        <v>7</v>
      </c>
      <c r="CG2" s="82">
        <f t="shared" si="2"/>
        <v>7</v>
      </c>
      <c r="CH2" s="82">
        <f t="shared" si="2"/>
        <v>7</v>
      </c>
      <c r="CI2" s="82">
        <f t="shared" si="2"/>
        <v>7</v>
      </c>
      <c r="CJ2" s="82">
        <f t="shared" si="2"/>
        <v>8</v>
      </c>
      <c r="CK2" s="82">
        <f t="shared" si="2"/>
        <v>8</v>
      </c>
      <c r="CL2" s="82">
        <f t="shared" si="2"/>
        <v>8</v>
      </c>
      <c r="CM2" s="82">
        <f t="shared" si="2"/>
        <v>8</v>
      </c>
      <c r="CN2" s="82">
        <f t="shared" si="2"/>
        <v>8</v>
      </c>
      <c r="CO2" s="82">
        <f t="shared" si="2"/>
        <v>8</v>
      </c>
      <c r="CP2" s="82">
        <f t="shared" si="2"/>
        <v>8</v>
      </c>
      <c r="CQ2" s="82">
        <f t="shared" si="2"/>
        <v>8</v>
      </c>
      <c r="CR2" s="82">
        <f t="shared" si="2"/>
        <v>8</v>
      </c>
      <c r="CS2" s="82">
        <f t="shared" si="2"/>
        <v>8</v>
      </c>
      <c r="CT2" s="82">
        <f t="shared" si="2"/>
        <v>8</v>
      </c>
      <c r="CU2" s="82">
        <f t="shared" si="2"/>
        <v>8</v>
      </c>
      <c r="CV2" s="82">
        <f t="shared" si="2"/>
        <v>9</v>
      </c>
      <c r="CW2" s="82">
        <f t="shared" si="2"/>
        <v>9</v>
      </c>
      <c r="CX2" s="82">
        <f t="shared" si="2"/>
        <v>9</v>
      </c>
      <c r="CY2" s="82">
        <f t="shared" si="2"/>
        <v>9</v>
      </c>
      <c r="CZ2" s="82">
        <f t="shared" si="2"/>
        <v>9</v>
      </c>
      <c r="DA2" s="82">
        <f t="shared" si="2"/>
        <v>9</v>
      </c>
      <c r="DB2" s="82">
        <f t="shared" si="2"/>
        <v>9</v>
      </c>
      <c r="DC2" s="82">
        <f t="shared" si="2"/>
        <v>9</v>
      </c>
      <c r="DD2" s="82">
        <f t="shared" si="2"/>
        <v>9</v>
      </c>
      <c r="DE2" s="82">
        <f t="shared" si="2"/>
        <v>9</v>
      </c>
      <c r="DF2" s="82">
        <f t="shared" si="2"/>
        <v>9</v>
      </c>
      <c r="DG2" s="82">
        <f t="shared" si="2"/>
        <v>9</v>
      </c>
      <c r="DH2" s="82">
        <f t="shared" si="2"/>
        <v>10</v>
      </c>
      <c r="DI2" s="82">
        <f t="shared" si="2"/>
        <v>10</v>
      </c>
      <c r="DJ2" s="82">
        <f t="shared" si="2"/>
        <v>10</v>
      </c>
      <c r="DK2" s="82">
        <f t="shared" si="2"/>
        <v>10</v>
      </c>
      <c r="DL2" s="82">
        <f t="shared" si="2"/>
        <v>10</v>
      </c>
      <c r="DM2" s="82">
        <f t="shared" si="2"/>
        <v>10</v>
      </c>
      <c r="DN2" s="82">
        <f t="shared" si="2"/>
        <v>10</v>
      </c>
      <c r="DO2" s="82">
        <f t="shared" si="2"/>
        <v>10</v>
      </c>
      <c r="DP2" s="82">
        <f t="shared" si="2"/>
        <v>10</v>
      </c>
      <c r="DQ2" s="82">
        <f t="shared" si="2"/>
        <v>10</v>
      </c>
      <c r="DR2" s="82">
        <f t="shared" si="2"/>
        <v>10</v>
      </c>
      <c r="DS2" s="82">
        <f t="shared" si="2"/>
        <v>10</v>
      </c>
      <c r="DT2" s="82">
        <f t="shared" si="2"/>
        <v>11</v>
      </c>
      <c r="DU2" s="82">
        <f t="shared" si="2"/>
        <v>11</v>
      </c>
      <c r="DV2" s="82">
        <f t="shared" si="2"/>
        <v>11</v>
      </c>
      <c r="DW2" s="82">
        <f t="shared" si="2"/>
        <v>11</v>
      </c>
      <c r="DX2" s="82">
        <f t="shared" si="2"/>
        <v>11</v>
      </c>
      <c r="DY2" s="82">
        <f t="shared" si="2"/>
        <v>11</v>
      </c>
      <c r="DZ2" s="82">
        <f t="shared" si="2"/>
        <v>11</v>
      </c>
      <c r="EA2" s="301">
        <f t="shared" si="2"/>
        <v>11</v>
      </c>
      <c r="EB2" s="82">
        <f t="shared" si="2"/>
        <v>11</v>
      </c>
      <c r="EC2" s="82">
        <f t="shared" si="2"/>
        <v>11</v>
      </c>
      <c r="ED2" s="82">
        <f t="shared" si="2"/>
        <v>11</v>
      </c>
      <c r="EE2" s="302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3" t="s">
        <v>209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Assumptions!R6</f>
        <v>EFF Standard</v>
      </c>
      <c r="D5" s="50">
        <f t="array" ref="D5">IF(D$2=1,Assumptions!$X6/12,(SUMIF($D$2:$EE$2,D$2-1,$D5:$EE5)/12)*(1+XLOOKUP(D$2,Assumptions!$C$95:$M$95,Assumptions!$C$98:$M$98)))</f>
        <v>76595.95</v>
      </c>
      <c r="E5" s="50">
        <f t="array" ref="E5">IF(E$2=1,Assumptions!$X6/12,(SUMIF($D$2:$EE$2,E$2-1,$D5:$EE5)/12)*(1+XLOOKUP(E$2,Assumptions!$C$95:$M$95,Assumptions!$C$98:$M$98)))</f>
        <v>76595.95</v>
      </c>
      <c r="F5" s="50">
        <f t="array" ref="F5">IF(F$2=1,Assumptions!$X6/12,(SUMIF($D$2:$EE$2,F$2-1,$D5:$EE5)/12)*(1+XLOOKUP(F$2,Assumptions!$C$95:$M$95,Assumptions!$C$98:$M$98)))</f>
        <v>76595.95</v>
      </c>
      <c r="G5" s="50">
        <f t="array" ref="G5">IF(G$2=1,Assumptions!$X6/12,(SUMIF($D$2:$EE$2,G$2-1,$D5:$EE5)/12)*(1+XLOOKUP(G$2,Assumptions!$C$95:$M$95,Assumptions!$C$98:$M$98)))</f>
        <v>76595.95</v>
      </c>
      <c r="H5" s="50">
        <f t="array" ref="H5">IF(H$2=1,Assumptions!$X6/12,(SUMIF($D$2:$EE$2,H$2-1,$D5:$EE5)/12)*(1+XLOOKUP(H$2,Assumptions!$C$95:$M$95,Assumptions!$C$98:$M$98)))</f>
        <v>76595.95</v>
      </c>
      <c r="I5" s="50">
        <f t="array" ref="I5">IF(I$2=1,Assumptions!$X6/12,(SUMIF($D$2:$EE$2,I$2-1,$D5:$EE5)/12)*(1+XLOOKUP(I$2,Assumptions!$C$95:$M$95,Assumptions!$C$98:$M$98)))</f>
        <v>76595.95</v>
      </c>
      <c r="J5" s="50">
        <f t="array" ref="J5">IF(J$2=1,Assumptions!$X6/12,(SUMIF($D$2:$EE$2,J$2-1,$D5:$EE5)/12)*(1+XLOOKUP(J$2,Assumptions!$C$95:$M$95,Assumptions!$C$98:$M$98)))</f>
        <v>76595.95</v>
      </c>
      <c r="K5" s="50">
        <f t="array" ref="K5">IF(K$2=1,Assumptions!$X6/12,(SUMIF($D$2:$EE$2,K$2-1,$D5:$EE5)/12)*(1+XLOOKUP(K$2,Assumptions!$C$95:$M$95,Assumptions!$C$98:$M$98)))</f>
        <v>76595.95</v>
      </c>
      <c r="L5" s="50">
        <f t="array" ref="L5">IF(L$2=1,Assumptions!$X6/12,(SUMIF($D$2:$EE$2,L$2-1,$D5:$EE5)/12)*(1+XLOOKUP(L$2,Assumptions!$C$95:$M$95,Assumptions!$C$98:$M$98)))</f>
        <v>76595.95</v>
      </c>
      <c r="M5" s="50">
        <f t="array" ref="M5">IF(M$2=1,Assumptions!$X6/12,(SUMIF($D$2:$EE$2,M$2-1,$D5:$EE5)/12)*(1+XLOOKUP(M$2,Assumptions!$C$95:$M$95,Assumptions!$C$98:$M$98)))</f>
        <v>76595.95</v>
      </c>
      <c r="N5" s="50">
        <f t="array" ref="N5">IF(N$2=1,Assumptions!$X6/12,(SUMIF($D$2:$EE$2,N$2-1,$D5:$EE5)/12)*(1+XLOOKUP(N$2,Assumptions!$C$95:$M$95,Assumptions!$C$98:$M$98)))</f>
        <v>76595.95</v>
      </c>
      <c r="O5" s="50">
        <f t="array" ref="O5">IF(O$2=1,Assumptions!$X6/12,(SUMIF($D$2:$EE$2,O$2-1,$D5:$EE5)/12)*(1+XLOOKUP(O$2,Assumptions!$C$95:$M$95,Assumptions!$C$98:$M$98)))</f>
        <v>76595.95</v>
      </c>
      <c r="P5" s="50">
        <f t="array" ref="P5">IF(P$2=1,Assumptions!$X6/12,(SUMIF($D$2:$EE$2,P$2-1,$D5:$EE5)/12)*(1+XLOOKUP(P$2,Assumptions!$C$95:$M$95,Assumptions!$C$98:$M$98)))</f>
        <v>78127.869</v>
      </c>
      <c r="Q5" s="50">
        <f t="array" ref="Q5">IF(Q$2=1,Assumptions!$X6/12,(SUMIF($D$2:$EE$2,Q$2-1,$D5:$EE5)/12)*(1+XLOOKUP(Q$2,Assumptions!$C$95:$M$95,Assumptions!$C$98:$M$98)))</f>
        <v>78127.869</v>
      </c>
      <c r="R5" s="50">
        <f t="array" ref="R5">IF(R$2=1,Assumptions!$X6/12,(SUMIF($D$2:$EE$2,R$2-1,$D5:$EE5)/12)*(1+XLOOKUP(R$2,Assumptions!$C$95:$M$95,Assumptions!$C$98:$M$98)))</f>
        <v>78127.869</v>
      </c>
      <c r="S5" s="50">
        <f t="array" ref="S5">IF(S$2=1,Assumptions!$X6/12,(SUMIF($D$2:$EE$2,S$2-1,$D5:$EE5)/12)*(1+XLOOKUP(S$2,Assumptions!$C$95:$M$95,Assumptions!$C$98:$M$98)))</f>
        <v>78127.869</v>
      </c>
      <c r="T5" s="50">
        <f t="array" ref="T5">IF(T$2=1,Assumptions!$X6/12,(SUMIF($D$2:$EE$2,T$2-1,$D5:$EE5)/12)*(1+XLOOKUP(T$2,Assumptions!$C$95:$M$95,Assumptions!$C$98:$M$98)))</f>
        <v>78127.869</v>
      </c>
      <c r="U5" s="50">
        <f t="array" ref="U5">IF(U$2=1,Assumptions!$X6/12,(SUMIF($D$2:$EE$2,U$2-1,$D5:$EE5)/12)*(1+XLOOKUP(U$2,Assumptions!$C$95:$M$95,Assumptions!$C$98:$M$98)))</f>
        <v>78127.869</v>
      </c>
      <c r="V5" s="50">
        <f t="array" ref="V5">IF(V$2=1,Assumptions!$X6/12,(SUMIF($D$2:$EE$2,V$2-1,$D5:$EE5)/12)*(1+XLOOKUP(V$2,Assumptions!$C$95:$M$95,Assumptions!$C$98:$M$98)))</f>
        <v>78127.869</v>
      </c>
      <c r="W5" s="50">
        <f t="array" ref="W5">IF(W$2=1,Assumptions!$X6/12,(SUMIF($D$2:$EE$2,W$2-1,$D5:$EE5)/12)*(1+XLOOKUP(W$2,Assumptions!$C$95:$M$95,Assumptions!$C$98:$M$98)))</f>
        <v>78127.869</v>
      </c>
      <c r="X5" s="50">
        <f t="array" ref="X5">IF(X$2=1,Assumptions!$X6/12,(SUMIF($D$2:$EE$2,X$2-1,$D5:$EE5)/12)*(1+XLOOKUP(X$2,Assumptions!$C$95:$M$95,Assumptions!$C$98:$M$98)))</f>
        <v>78127.869</v>
      </c>
      <c r="Y5" s="50">
        <f t="array" ref="Y5">IF(Y$2=1,Assumptions!$X6/12,(SUMIF($D$2:$EE$2,Y$2-1,$D5:$EE5)/12)*(1+XLOOKUP(Y$2,Assumptions!$C$95:$M$95,Assumptions!$C$98:$M$98)))</f>
        <v>78127.869</v>
      </c>
      <c r="Z5" s="50">
        <f t="array" ref="Z5">IF(Z$2=1,Assumptions!$X6/12,(SUMIF($D$2:$EE$2,Z$2-1,$D5:$EE5)/12)*(1+XLOOKUP(Z$2,Assumptions!$C$95:$M$95,Assumptions!$C$98:$M$98)))</f>
        <v>78127.869</v>
      </c>
      <c r="AA5" s="50">
        <f t="array" ref="AA5">IF(AA$2=1,Assumptions!$X6/12,(SUMIF($D$2:$EE$2,AA$2-1,$D5:$EE5)/12)*(1+XLOOKUP(AA$2,Assumptions!$C$95:$M$95,Assumptions!$C$98:$M$98)))</f>
        <v>78127.869</v>
      </c>
      <c r="AB5" s="50">
        <f t="array" ref="AB5">IF(AB$2=1,Assumptions!$X6/12,(SUMIF($D$2:$EE$2,AB$2-1,$D5:$EE5)/12)*(1+XLOOKUP(AB$2,Assumptions!$C$95:$M$95,Assumptions!$C$98:$M$98)))</f>
        <v>80471.70507</v>
      </c>
      <c r="AC5" s="50">
        <f t="array" ref="AC5">IF(AC$2=1,Assumptions!$X6/12,(SUMIF($D$2:$EE$2,AC$2-1,$D5:$EE5)/12)*(1+XLOOKUP(AC$2,Assumptions!$C$95:$M$95,Assumptions!$C$98:$M$98)))</f>
        <v>80471.70507</v>
      </c>
      <c r="AD5" s="50">
        <f t="array" ref="AD5">IF(AD$2=1,Assumptions!$X6/12,(SUMIF($D$2:$EE$2,AD$2-1,$D5:$EE5)/12)*(1+XLOOKUP(AD$2,Assumptions!$C$95:$M$95,Assumptions!$C$98:$M$98)))</f>
        <v>80471.70507</v>
      </c>
      <c r="AE5" s="50">
        <f t="array" ref="AE5">IF(AE$2=1,Assumptions!$X6/12,(SUMIF($D$2:$EE$2,AE$2-1,$D5:$EE5)/12)*(1+XLOOKUP(AE$2,Assumptions!$C$95:$M$95,Assumptions!$C$98:$M$98)))</f>
        <v>80471.70507</v>
      </c>
      <c r="AF5" s="50">
        <f t="array" ref="AF5">IF(AF$2=1,Assumptions!$X6/12,(SUMIF($D$2:$EE$2,AF$2-1,$D5:$EE5)/12)*(1+XLOOKUP(AF$2,Assumptions!$C$95:$M$95,Assumptions!$C$98:$M$98)))</f>
        <v>80471.70507</v>
      </c>
      <c r="AG5" s="50">
        <f t="array" ref="AG5">IF(AG$2=1,Assumptions!$X6/12,(SUMIF($D$2:$EE$2,AG$2-1,$D5:$EE5)/12)*(1+XLOOKUP(AG$2,Assumptions!$C$95:$M$95,Assumptions!$C$98:$M$98)))</f>
        <v>80471.70507</v>
      </c>
      <c r="AH5" s="50">
        <f t="array" ref="AH5">IF(AH$2=1,Assumptions!$X6/12,(SUMIF($D$2:$EE$2,AH$2-1,$D5:$EE5)/12)*(1+XLOOKUP(AH$2,Assumptions!$C$95:$M$95,Assumptions!$C$98:$M$98)))</f>
        <v>80471.70507</v>
      </c>
      <c r="AI5" s="50">
        <f t="array" ref="AI5">IF(AI$2=1,Assumptions!$X6/12,(SUMIF($D$2:$EE$2,AI$2-1,$D5:$EE5)/12)*(1+XLOOKUP(AI$2,Assumptions!$C$95:$M$95,Assumptions!$C$98:$M$98)))</f>
        <v>80471.70507</v>
      </c>
      <c r="AJ5" s="50">
        <f t="array" ref="AJ5">IF(AJ$2=1,Assumptions!$X6/12,(SUMIF($D$2:$EE$2,AJ$2-1,$D5:$EE5)/12)*(1+XLOOKUP(AJ$2,Assumptions!$C$95:$M$95,Assumptions!$C$98:$M$98)))</f>
        <v>80471.70507</v>
      </c>
      <c r="AK5" s="50">
        <f t="array" ref="AK5">IF(AK$2=1,Assumptions!$X6/12,(SUMIF($D$2:$EE$2,AK$2-1,$D5:$EE5)/12)*(1+XLOOKUP(AK$2,Assumptions!$C$95:$M$95,Assumptions!$C$98:$M$98)))</f>
        <v>80471.70507</v>
      </c>
      <c r="AL5" s="50">
        <f t="array" ref="AL5">IF(AL$2=1,Assumptions!$X6/12,(SUMIF($D$2:$EE$2,AL$2-1,$D5:$EE5)/12)*(1+XLOOKUP(AL$2,Assumptions!$C$95:$M$95,Assumptions!$C$98:$M$98)))</f>
        <v>80471.70507</v>
      </c>
      <c r="AM5" s="50">
        <f t="array" ref="AM5">IF(AM$2=1,Assumptions!$X6/12,(SUMIF($D$2:$EE$2,AM$2-1,$D5:$EE5)/12)*(1+XLOOKUP(AM$2,Assumptions!$C$95:$M$95,Assumptions!$C$98:$M$98)))</f>
        <v>80471.70507</v>
      </c>
      <c r="AN5" s="50">
        <f t="array" ref="AN5">IF(AN$2=1,Assumptions!$X6/12,(SUMIF($D$2:$EE$2,AN$2-1,$D5:$EE5)/12)*(1+XLOOKUP(AN$2,Assumptions!$C$95:$M$95,Assumptions!$C$98:$M$98)))</f>
        <v>82885.85622</v>
      </c>
      <c r="AO5" s="50">
        <f t="array" ref="AO5">IF(AO$2=1,Assumptions!$X6/12,(SUMIF($D$2:$EE$2,AO$2-1,$D5:$EE5)/12)*(1+XLOOKUP(AO$2,Assumptions!$C$95:$M$95,Assumptions!$C$98:$M$98)))</f>
        <v>82885.85622</v>
      </c>
      <c r="AP5" s="50">
        <f t="array" ref="AP5">IF(AP$2=1,Assumptions!$X6/12,(SUMIF($D$2:$EE$2,AP$2-1,$D5:$EE5)/12)*(1+XLOOKUP(AP$2,Assumptions!$C$95:$M$95,Assumptions!$C$98:$M$98)))</f>
        <v>82885.85622</v>
      </c>
      <c r="AQ5" s="50">
        <f t="array" ref="AQ5">IF(AQ$2=1,Assumptions!$X6/12,(SUMIF($D$2:$EE$2,AQ$2-1,$D5:$EE5)/12)*(1+XLOOKUP(AQ$2,Assumptions!$C$95:$M$95,Assumptions!$C$98:$M$98)))</f>
        <v>82885.85622</v>
      </c>
      <c r="AR5" s="50">
        <f t="array" ref="AR5">IF(AR$2=1,Assumptions!$X6/12,(SUMIF($D$2:$EE$2,AR$2-1,$D5:$EE5)/12)*(1+XLOOKUP(AR$2,Assumptions!$C$95:$M$95,Assumptions!$C$98:$M$98)))</f>
        <v>82885.85622</v>
      </c>
      <c r="AS5" s="50">
        <f t="array" ref="AS5">IF(AS$2=1,Assumptions!$X6/12,(SUMIF($D$2:$EE$2,AS$2-1,$D5:$EE5)/12)*(1+XLOOKUP(AS$2,Assumptions!$C$95:$M$95,Assumptions!$C$98:$M$98)))</f>
        <v>82885.85622</v>
      </c>
      <c r="AT5" s="50">
        <f t="array" ref="AT5">IF(AT$2=1,Assumptions!$X6/12,(SUMIF($D$2:$EE$2,AT$2-1,$D5:$EE5)/12)*(1+XLOOKUP(AT$2,Assumptions!$C$95:$M$95,Assumptions!$C$98:$M$98)))</f>
        <v>82885.85622</v>
      </c>
      <c r="AU5" s="50">
        <f t="array" ref="AU5">IF(AU$2=1,Assumptions!$X6/12,(SUMIF($D$2:$EE$2,AU$2-1,$D5:$EE5)/12)*(1+XLOOKUP(AU$2,Assumptions!$C$95:$M$95,Assumptions!$C$98:$M$98)))</f>
        <v>82885.85622</v>
      </c>
      <c r="AV5" s="50">
        <f t="array" ref="AV5">IF(AV$2=1,Assumptions!$X6/12,(SUMIF($D$2:$EE$2,AV$2-1,$D5:$EE5)/12)*(1+XLOOKUP(AV$2,Assumptions!$C$95:$M$95,Assumptions!$C$98:$M$98)))</f>
        <v>82885.85622</v>
      </c>
      <c r="AW5" s="50">
        <f t="array" ref="AW5">IF(AW$2=1,Assumptions!$X6/12,(SUMIF($D$2:$EE$2,AW$2-1,$D5:$EE5)/12)*(1+XLOOKUP(AW$2,Assumptions!$C$95:$M$95,Assumptions!$C$98:$M$98)))</f>
        <v>82885.85622</v>
      </c>
      <c r="AX5" s="50">
        <f t="array" ref="AX5">IF(AX$2=1,Assumptions!$X6/12,(SUMIF($D$2:$EE$2,AX$2-1,$D5:$EE5)/12)*(1+XLOOKUP(AX$2,Assumptions!$C$95:$M$95,Assumptions!$C$98:$M$98)))</f>
        <v>82885.85622</v>
      </c>
      <c r="AY5" s="50">
        <f t="array" ref="AY5">IF(AY$2=1,Assumptions!$X6/12,(SUMIF($D$2:$EE$2,AY$2-1,$D5:$EE5)/12)*(1+XLOOKUP(AY$2,Assumptions!$C$95:$M$95,Assumptions!$C$98:$M$98)))</f>
        <v>82885.85622</v>
      </c>
      <c r="AZ5" s="50">
        <f t="array" ref="AZ5">IF(AZ$2=1,Assumptions!$X6/12,(SUMIF($D$2:$EE$2,AZ$2-1,$D5:$EE5)/12)*(1+XLOOKUP(AZ$2,Assumptions!$C$95:$M$95,Assumptions!$C$98:$M$98)))</f>
        <v>85372.43191</v>
      </c>
      <c r="BA5" s="50">
        <f t="array" ref="BA5">IF(BA$2=1,Assumptions!$X6/12,(SUMIF($D$2:$EE$2,BA$2-1,$D5:$EE5)/12)*(1+XLOOKUP(BA$2,Assumptions!$C$95:$M$95,Assumptions!$C$98:$M$98)))</f>
        <v>85372.43191</v>
      </c>
      <c r="BB5" s="50">
        <f t="array" ref="BB5">IF(BB$2=1,Assumptions!$X6/12,(SUMIF($D$2:$EE$2,BB$2-1,$D5:$EE5)/12)*(1+XLOOKUP(BB$2,Assumptions!$C$95:$M$95,Assumptions!$C$98:$M$98)))</f>
        <v>85372.43191</v>
      </c>
      <c r="BC5" s="50">
        <f t="array" ref="BC5">IF(BC$2=1,Assumptions!$X6/12,(SUMIF($D$2:$EE$2,BC$2-1,$D5:$EE5)/12)*(1+XLOOKUP(BC$2,Assumptions!$C$95:$M$95,Assumptions!$C$98:$M$98)))</f>
        <v>85372.43191</v>
      </c>
      <c r="BD5" s="50">
        <f t="array" ref="BD5">IF(BD$2=1,Assumptions!$X6/12,(SUMIF($D$2:$EE$2,BD$2-1,$D5:$EE5)/12)*(1+XLOOKUP(BD$2,Assumptions!$C$95:$M$95,Assumptions!$C$98:$M$98)))</f>
        <v>85372.43191</v>
      </c>
      <c r="BE5" s="50">
        <f t="array" ref="BE5">IF(BE$2=1,Assumptions!$X6/12,(SUMIF($D$2:$EE$2,BE$2-1,$D5:$EE5)/12)*(1+XLOOKUP(BE$2,Assumptions!$C$95:$M$95,Assumptions!$C$98:$M$98)))</f>
        <v>85372.43191</v>
      </c>
      <c r="BF5" s="50">
        <f t="array" ref="BF5">IF(BF$2=1,Assumptions!$X6/12,(SUMIF($D$2:$EE$2,BF$2-1,$D5:$EE5)/12)*(1+XLOOKUP(BF$2,Assumptions!$C$95:$M$95,Assumptions!$C$98:$M$98)))</f>
        <v>85372.43191</v>
      </c>
      <c r="BG5" s="50">
        <f t="array" ref="BG5">IF(BG$2=1,Assumptions!$X6/12,(SUMIF($D$2:$EE$2,BG$2-1,$D5:$EE5)/12)*(1+XLOOKUP(BG$2,Assumptions!$C$95:$M$95,Assumptions!$C$98:$M$98)))</f>
        <v>85372.43191</v>
      </c>
      <c r="BH5" s="50">
        <f t="array" ref="BH5">IF(BH$2=1,Assumptions!$X6/12,(SUMIF($D$2:$EE$2,BH$2-1,$D5:$EE5)/12)*(1+XLOOKUP(BH$2,Assumptions!$C$95:$M$95,Assumptions!$C$98:$M$98)))</f>
        <v>85372.43191</v>
      </c>
      <c r="BI5" s="50">
        <f t="array" ref="BI5">IF(BI$2=1,Assumptions!$X6/12,(SUMIF($D$2:$EE$2,BI$2-1,$D5:$EE5)/12)*(1+XLOOKUP(BI$2,Assumptions!$C$95:$M$95,Assumptions!$C$98:$M$98)))</f>
        <v>85372.43191</v>
      </c>
      <c r="BJ5" s="50">
        <f t="array" ref="BJ5">IF(BJ$2=1,Assumptions!$X6/12,(SUMIF($D$2:$EE$2,BJ$2-1,$D5:$EE5)/12)*(1+XLOOKUP(BJ$2,Assumptions!$C$95:$M$95,Assumptions!$C$98:$M$98)))</f>
        <v>85372.43191</v>
      </c>
      <c r="BK5" s="50">
        <f t="array" ref="BK5">IF(BK$2=1,Assumptions!$X6/12,(SUMIF($D$2:$EE$2,BK$2-1,$D5:$EE5)/12)*(1+XLOOKUP(BK$2,Assumptions!$C$95:$M$95,Assumptions!$C$98:$M$98)))</f>
        <v>85372.43191</v>
      </c>
      <c r="BL5" s="50">
        <f t="array" ref="BL5">IF(BL$2=1,Assumptions!$X6/12,(SUMIF($D$2:$EE$2,BL$2-1,$D5:$EE5)/12)*(1+XLOOKUP(BL$2,Assumptions!$C$95:$M$95,Assumptions!$C$98:$M$98)))</f>
        <v>87933.60487</v>
      </c>
      <c r="BM5" s="50">
        <f t="array" ref="BM5">IF(BM$2=1,Assumptions!$X6/12,(SUMIF($D$2:$EE$2,BM$2-1,$D5:$EE5)/12)*(1+XLOOKUP(BM$2,Assumptions!$C$95:$M$95,Assumptions!$C$98:$M$98)))</f>
        <v>87933.60487</v>
      </c>
      <c r="BN5" s="50">
        <f t="array" ref="BN5">IF(BN$2=1,Assumptions!$X6/12,(SUMIF($D$2:$EE$2,BN$2-1,$D5:$EE5)/12)*(1+XLOOKUP(BN$2,Assumptions!$C$95:$M$95,Assumptions!$C$98:$M$98)))</f>
        <v>87933.60487</v>
      </c>
      <c r="BO5" s="50">
        <f t="array" ref="BO5">IF(BO$2=1,Assumptions!$X6/12,(SUMIF($D$2:$EE$2,BO$2-1,$D5:$EE5)/12)*(1+XLOOKUP(BO$2,Assumptions!$C$95:$M$95,Assumptions!$C$98:$M$98)))</f>
        <v>87933.60487</v>
      </c>
      <c r="BP5" s="50">
        <f t="array" ref="BP5">IF(BP$2=1,Assumptions!$X6/12,(SUMIF($D$2:$EE$2,BP$2-1,$D5:$EE5)/12)*(1+XLOOKUP(BP$2,Assumptions!$C$95:$M$95,Assumptions!$C$98:$M$98)))</f>
        <v>87933.60487</v>
      </c>
      <c r="BQ5" s="50">
        <f t="array" ref="BQ5">IF(BQ$2=1,Assumptions!$X6/12,(SUMIF($D$2:$EE$2,BQ$2-1,$D5:$EE5)/12)*(1+XLOOKUP(BQ$2,Assumptions!$C$95:$M$95,Assumptions!$C$98:$M$98)))</f>
        <v>87933.60487</v>
      </c>
      <c r="BR5" s="50">
        <f t="array" ref="BR5">IF(BR$2=1,Assumptions!$X6/12,(SUMIF($D$2:$EE$2,BR$2-1,$D5:$EE5)/12)*(1+XLOOKUP(BR$2,Assumptions!$C$95:$M$95,Assumptions!$C$98:$M$98)))</f>
        <v>87933.60487</v>
      </c>
      <c r="BS5" s="50">
        <f t="array" ref="BS5">IF(BS$2=1,Assumptions!$X6/12,(SUMIF($D$2:$EE$2,BS$2-1,$D5:$EE5)/12)*(1+XLOOKUP(BS$2,Assumptions!$C$95:$M$95,Assumptions!$C$98:$M$98)))</f>
        <v>87933.60487</v>
      </c>
      <c r="BT5" s="50">
        <f t="array" ref="BT5">IF(BT$2=1,Assumptions!$X6/12,(SUMIF($D$2:$EE$2,BT$2-1,$D5:$EE5)/12)*(1+XLOOKUP(BT$2,Assumptions!$C$95:$M$95,Assumptions!$C$98:$M$98)))</f>
        <v>87933.60487</v>
      </c>
      <c r="BU5" s="50">
        <f t="array" ref="BU5">IF(BU$2=1,Assumptions!$X6/12,(SUMIF($D$2:$EE$2,BU$2-1,$D5:$EE5)/12)*(1+XLOOKUP(BU$2,Assumptions!$C$95:$M$95,Assumptions!$C$98:$M$98)))</f>
        <v>87933.60487</v>
      </c>
      <c r="BV5" s="50">
        <f t="array" ref="BV5">IF(BV$2=1,Assumptions!$X6/12,(SUMIF($D$2:$EE$2,BV$2-1,$D5:$EE5)/12)*(1+XLOOKUP(BV$2,Assumptions!$C$95:$M$95,Assumptions!$C$98:$M$98)))</f>
        <v>87933.60487</v>
      </c>
      <c r="BW5" s="50">
        <f t="array" ref="BW5">IF(BW$2=1,Assumptions!$X6/12,(SUMIF($D$2:$EE$2,BW$2-1,$D5:$EE5)/12)*(1+XLOOKUP(BW$2,Assumptions!$C$95:$M$95,Assumptions!$C$98:$M$98)))</f>
        <v>87933.60487</v>
      </c>
      <c r="BX5" s="50">
        <f t="array" ref="BX5">IF(BX$2=1,Assumptions!$X6/12,(SUMIF($D$2:$EE$2,BX$2-1,$D5:$EE5)/12)*(1+XLOOKUP(BX$2,Assumptions!$C$95:$M$95,Assumptions!$C$98:$M$98)))</f>
        <v>90571.61301</v>
      </c>
      <c r="BY5" s="50">
        <f t="array" ref="BY5">IF(BY$2=1,Assumptions!$X6/12,(SUMIF($D$2:$EE$2,BY$2-1,$D5:$EE5)/12)*(1+XLOOKUP(BY$2,Assumptions!$C$95:$M$95,Assumptions!$C$98:$M$98)))</f>
        <v>90571.61301</v>
      </c>
      <c r="BZ5" s="50">
        <f t="array" ref="BZ5">IF(BZ$2=1,Assumptions!$X6/12,(SUMIF($D$2:$EE$2,BZ$2-1,$D5:$EE5)/12)*(1+XLOOKUP(BZ$2,Assumptions!$C$95:$M$95,Assumptions!$C$98:$M$98)))</f>
        <v>90571.61301</v>
      </c>
      <c r="CA5" s="50">
        <f t="array" ref="CA5">IF(CA$2=1,Assumptions!$X6/12,(SUMIF($D$2:$EE$2,CA$2-1,$D5:$EE5)/12)*(1+XLOOKUP(CA$2,Assumptions!$C$95:$M$95,Assumptions!$C$98:$M$98)))</f>
        <v>90571.61301</v>
      </c>
      <c r="CB5" s="50">
        <f t="array" ref="CB5">IF(CB$2=1,Assumptions!$X6/12,(SUMIF($D$2:$EE$2,CB$2-1,$D5:$EE5)/12)*(1+XLOOKUP(CB$2,Assumptions!$C$95:$M$95,Assumptions!$C$98:$M$98)))</f>
        <v>90571.61301</v>
      </c>
      <c r="CC5" s="50">
        <f t="array" ref="CC5">IF(CC$2=1,Assumptions!$X6/12,(SUMIF($D$2:$EE$2,CC$2-1,$D5:$EE5)/12)*(1+XLOOKUP(CC$2,Assumptions!$C$95:$M$95,Assumptions!$C$98:$M$98)))</f>
        <v>90571.61301</v>
      </c>
      <c r="CD5" s="50">
        <f t="array" ref="CD5">IF(CD$2=1,Assumptions!$X6/12,(SUMIF($D$2:$EE$2,CD$2-1,$D5:$EE5)/12)*(1+XLOOKUP(CD$2,Assumptions!$C$95:$M$95,Assumptions!$C$98:$M$98)))</f>
        <v>90571.61301</v>
      </c>
      <c r="CE5" s="50">
        <f t="array" ref="CE5">IF(CE$2=1,Assumptions!$X6/12,(SUMIF($D$2:$EE$2,CE$2-1,$D5:$EE5)/12)*(1+XLOOKUP(CE$2,Assumptions!$C$95:$M$95,Assumptions!$C$98:$M$98)))</f>
        <v>90571.61301</v>
      </c>
      <c r="CF5" s="50">
        <f t="array" ref="CF5">IF(CF$2=1,Assumptions!$X6/12,(SUMIF($D$2:$EE$2,CF$2-1,$D5:$EE5)/12)*(1+XLOOKUP(CF$2,Assumptions!$C$95:$M$95,Assumptions!$C$98:$M$98)))</f>
        <v>90571.61301</v>
      </c>
      <c r="CG5" s="50">
        <f t="array" ref="CG5">IF(CG$2=1,Assumptions!$X6/12,(SUMIF($D$2:$EE$2,CG$2-1,$D5:$EE5)/12)*(1+XLOOKUP(CG$2,Assumptions!$C$95:$M$95,Assumptions!$C$98:$M$98)))</f>
        <v>90571.61301</v>
      </c>
      <c r="CH5" s="50">
        <f t="array" ref="CH5">IF(CH$2=1,Assumptions!$X6/12,(SUMIF($D$2:$EE$2,CH$2-1,$D5:$EE5)/12)*(1+XLOOKUP(CH$2,Assumptions!$C$95:$M$95,Assumptions!$C$98:$M$98)))</f>
        <v>90571.61301</v>
      </c>
      <c r="CI5" s="50">
        <f t="array" ref="CI5">IF(CI$2=1,Assumptions!$X6/12,(SUMIF($D$2:$EE$2,CI$2-1,$D5:$EE5)/12)*(1+XLOOKUP(CI$2,Assumptions!$C$95:$M$95,Assumptions!$C$98:$M$98)))</f>
        <v>90571.61301</v>
      </c>
      <c r="CJ5" s="50">
        <f t="array" ref="CJ5">IF(CJ$2=1,Assumptions!$X6/12,(SUMIF($D$2:$EE$2,CJ$2-1,$D5:$EE5)/12)*(1+XLOOKUP(CJ$2,Assumptions!$C$95:$M$95,Assumptions!$C$98:$M$98)))</f>
        <v>93288.7614</v>
      </c>
      <c r="CK5" s="50">
        <f t="array" ref="CK5">IF(CK$2=1,Assumptions!$X6/12,(SUMIF($D$2:$EE$2,CK$2-1,$D5:$EE5)/12)*(1+XLOOKUP(CK$2,Assumptions!$C$95:$M$95,Assumptions!$C$98:$M$98)))</f>
        <v>93288.7614</v>
      </c>
      <c r="CL5" s="50">
        <f t="array" ref="CL5">IF(CL$2=1,Assumptions!$X6/12,(SUMIF($D$2:$EE$2,CL$2-1,$D5:$EE5)/12)*(1+XLOOKUP(CL$2,Assumptions!$C$95:$M$95,Assumptions!$C$98:$M$98)))</f>
        <v>93288.7614</v>
      </c>
      <c r="CM5" s="50">
        <f t="array" ref="CM5">IF(CM$2=1,Assumptions!$X6/12,(SUMIF($D$2:$EE$2,CM$2-1,$D5:$EE5)/12)*(1+XLOOKUP(CM$2,Assumptions!$C$95:$M$95,Assumptions!$C$98:$M$98)))</f>
        <v>93288.7614</v>
      </c>
      <c r="CN5" s="50">
        <f t="array" ref="CN5">IF(CN$2=1,Assumptions!$X6/12,(SUMIF($D$2:$EE$2,CN$2-1,$D5:$EE5)/12)*(1+XLOOKUP(CN$2,Assumptions!$C$95:$M$95,Assumptions!$C$98:$M$98)))</f>
        <v>93288.7614</v>
      </c>
      <c r="CO5" s="50">
        <f t="array" ref="CO5">IF(CO$2=1,Assumptions!$X6/12,(SUMIF($D$2:$EE$2,CO$2-1,$D5:$EE5)/12)*(1+XLOOKUP(CO$2,Assumptions!$C$95:$M$95,Assumptions!$C$98:$M$98)))</f>
        <v>93288.7614</v>
      </c>
      <c r="CP5" s="50">
        <f t="array" ref="CP5">IF(CP$2=1,Assumptions!$X6/12,(SUMIF($D$2:$EE$2,CP$2-1,$D5:$EE5)/12)*(1+XLOOKUP(CP$2,Assumptions!$C$95:$M$95,Assumptions!$C$98:$M$98)))</f>
        <v>93288.7614</v>
      </c>
      <c r="CQ5" s="50">
        <f t="array" ref="CQ5">IF(CQ$2=1,Assumptions!$X6/12,(SUMIF($D$2:$EE$2,CQ$2-1,$D5:$EE5)/12)*(1+XLOOKUP(CQ$2,Assumptions!$C$95:$M$95,Assumptions!$C$98:$M$98)))</f>
        <v>93288.7614</v>
      </c>
      <c r="CR5" s="50">
        <f t="array" ref="CR5">IF(CR$2=1,Assumptions!$X6/12,(SUMIF($D$2:$EE$2,CR$2-1,$D5:$EE5)/12)*(1+XLOOKUP(CR$2,Assumptions!$C$95:$M$95,Assumptions!$C$98:$M$98)))</f>
        <v>93288.7614</v>
      </c>
      <c r="CS5" s="50">
        <f t="array" ref="CS5">IF(CS$2=1,Assumptions!$X6/12,(SUMIF($D$2:$EE$2,CS$2-1,$D5:$EE5)/12)*(1+XLOOKUP(CS$2,Assumptions!$C$95:$M$95,Assumptions!$C$98:$M$98)))</f>
        <v>93288.7614</v>
      </c>
      <c r="CT5" s="50">
        <f t="array" ref="CT5">IF(CT$2=1,Assumptions!$X6/12,(SUMIF($D$2:$EE$2,CT$2-1,$D5:$EE5)/12)*(1+XLOOKUP(CT$2,Assumptions!$C$95:$M$95,Assumptions!$C$98:$M$98)))</f>
        <v>93288.7614</v>
      </c>
      <c r="CU5" s="50">
        <f t="array" ref="CU5">IF(CU$2=1,Assumptions!$X6/12,(SUMIF($D$2:$EE$2,CU$2-1,$D5:$EE5)/12)*(1+XLOOKUP(CU$2,Assumptions!$C$95:$M$95,Assumptions!$C$98:$M$98)))</f>
        <v>93288.7614</v>
      </c>
      <c r="CV5" s="50">
        <f t="array" ref="CV5">IF(CV$2=1,Assumptions!$X6/12,(SUMIF($D$2:$EE$2,CV$2-1,$D5:$EE5)/12)*(1+XLOOKUP(CV$2,Assumptions!$C$95:$M$95,Assumptions!$C$98:$M$98)))</f>
        <v>96087.42424</v>
      </c>
      <c r="CW5" s="50">
        <f t="array" ref="CW5">IF(CW$2=1,Assumptions!$X6/12,(SUMIF($D$2:$EE$2,CW$2-1,$D5:$EE5)/12)*(1+XLOOKUP(CW$2,Assumptions!$C$95:$M$95,Assumptions!$C$98:$M$98)))</f>
        <v>96087.42424</v>
      </c>
      <c r="CX5" s="50">
        <f t="array" ref="CX5">IF(CX$2=1,Assumptions!$X6/12,(SUMIF($D$2:$EE$2,CX$2-1,$D5:$EE5)/12)*(1+XLOOKUP(CX$2,Assumptions!$C$95:$M$95,Assumptions!$C$98:$M$98)))</f>
        <v>96087.42424</v>
      </c>
      <c r="CY5" s="50">
        <f t="array" ref="CY5">IF(CY$2=1,Assumptions!$X6/12,(SUMIF($D$2:$EE$2,CY$2-1,$D5:$EE5)/12)*(1+XLOOKUP(CY$2,Assumptions!$C$95:$M$95,Assumptions!$C$98:$M$98)))</f>
        <v>96087.42424</v>
      </c>
      <c r="CZ5" s="50">
        <f t="array" ref="CZ5">IF(CZ$2=1,Assumptions!$X6/12,(SUMIF($D$2:$EE$2,CZ$2-1,$D5:$EE5)/12)*(1+XLOOKUP(CZ$2,Assumptions!$C$95:$M$95,Assumptions!$C$98:$M$98)))</f>
        <v>96087.42424</v>
      </c>
      <c r="DA5" s="50">
        <f t="array" ref="DA5">IF(DA$2=1,Assumptions!$X6/12,(SUMIF($D$2:$EE$2,DA$2-1,$D5:$EE5)/12)*(1+XLOOKUP(DA$2,Assumptions!$C$95:$M$95,Assumptions!$C$98:$M$98)))</f>
        <v>96087.42424</v>
      </c>
      <c r="DB5" s="50">
        <f t="array" ref="DB5">IF(DB$2=1,Assumptions!$X6/12,(SUMIF($D$2:$EE$2,DB$2-1,$D5:$EE5)/12)*(1+XLOOKUP(DB$2,Assumptions!$C$95:$M$95,Assumptions!$C$98:$M$98)))</f>
        <v>96087.42424</v>
      </c>
      <c r="DC5" s="50">
        <f t="array" ref="DC5">IF(DC$2=1,Assumptions!$X6/12,(SUMIF($D$2:$EE$2,DC$2-1,$D5:$EE5)/12)*(1+XLOOKUP(DC$2,Assumptions!$C$95:$M$95,Assumptions!$C$98:$M$98)))</f>
        <v>96087.42424</v>
      </c>
      <c r="DD5" s="50">
        <f t="array" ref="DD5">IF(DD$2=1,Assumptions!$X6/12,(SUMIF($D$2:$EE$2,DD$2-1,$D5:$EE5)/12)*(1+XLOOKUP(DD$2,Assumptions!$C$95:$M$95,Assumptions!$C$98:$M$98)))</f>
        <v>96087.42424</v>
      </c>
      <c r="DE5" s="50">
        <f t="array" ref="DE5">IF(DE$2=1,Assumptions!$X6/12,(SUMIF($D$2:$EE$2,DE$2-1,$D5:$EE5)/12)*(1+XLOOKUP(DE$2,Assumptions!$C$95:$M$95,Assumptions!$C$98:$M$98)))</f>
        <v>96087.42424</v>
      </c>
      <c r="DF5" s="50">
        <f t="array" ref="DF5">IF(DF$2=1,Assumptions!$X6/12,(SUMIF($D$2:$EE$2,DF$2-1,$D5:$EE5)/12)*(1+XLOOKUP(DF$2,Assumptions!$C$95:$M$95,Assumptions!$C$98:$M$98)))</f>
        <v>96087.42424</v>
      </c>
      <c r="DG5" s="50">
        <f t="array" ref="DG5">IF(DG$2=1,Assumptions!$X6/12,(SUMIF($D$2:$EE$2,DG$2-1,$D5:$EE5)/12)*(1+XLOOKUP(DG$2,Assumptions!$C$95:$M$95,Assumptions!$C$98:$M$98)))</f>
        <v>96087.42424</v>
      </c>
      <c r="DH5" s="50">
        <f t="array" ref="DH5">IF(DH$2=1,Assumptions!$X6/12,(SUMIF($D$2:$EE$2,DH$2-1,$D5:$EE5)/12)*(1+XLOOKUP(DH$2,Assumptions!$C$95:$M$95,Assumptions!$C$98:$M$98)))</f>
        <v>98970.04697</v>
      </c>
      <c r="DI5" s="50">
        <f t="array" ref="DI5">IF(DI$2=1,Assumptions!$X6/12,(SUMIF($D$2:$EE$2,DI$2-1,$D5:$EE5)/12)*(1+XLOOKUP(DI$2,Assumptions!$C$95:$M$95,Assumptions!$C$98:$M$98)))</f>
        <v>98970.04697</v>
      </c>
      <c r="DJ5" s="50">
        <f t="array" ref="DJ5">IF(DJ$2=1,Assumptions!$X6/12,(SUMIF($D$2:$EE$2,DJ$2-1,$D5:$EE5)/12)*(1+XLOOKUP(DJ$2,Assumptions!$C$95:$M$95,Assumptions!$C$98:$M$98)))</f>
        <v>98970.04697</v>
      </c>
      <c r="DK5" s="50">
        <f t="array" ref="DK5">IF(DK$2=1,Assumptions!$X6/12,(SUMIF($D$2:$EE$2,DK$2-1,$D5:$EE5)/12)*(1+XLOOKUP(DK$2,Assumptions!$C$95:$M$95,Assumptions!$C$98:$M$98)))</f>
        <v>98970.04697</v>
      </c>
      <c r="DL5" s="50">
        <f t="array" ref="DL5">IF(DL$2=1,Assumptions!$X6/12,(SUMIF($D$2:$EE$2,DL$2-1,$D5:$EE5)/12)*(1+XLOOKUP(DL$2,Assumptions!$C$95:$M$95,Assumptions!$C$98:$M$98)))</f>
        <v>98970.04697</v>
      </c>
      <c r="DM5" s="50">
        <f t="array" ref="DM5">IF(DM$2=1,Assumptions!$X6/12,(SUMIF($D$2:$EE$2,DM$2-1,$D5:$EE5)/12)*(1+XLOOKUP(DM$2,Assumptions!$C$95:$M$95,Assumptions!$C$98:$M$98)))</f>
        <v>98970.04697</v>
      </c>
      <c r="DN5" s="50">
        <f t="array" ref="DN5">IF(DN$2=1,Assumptions!$X6/12,(SUMIF($D$2:$EE$2,DN$2-1,$D5:$EE5)/12)*(1+XLOOKUP(DN$2,Assumptions!$C$95:$M$95,Assumptions!$C$98:$M$98)))</f>
        <v>98970.04697</v>
      </c>
      <c r="DO5" s="50">
        <f t="array" ref="DO5">IF(DO$2=1,Assumptions!$X6/12,(SUMIF($D$2:$EE$2,DO$2-1,$D5:$EE5)/12)*(1+XLOOKUP(DO$2,Assumptions!$C$95:$M$95,Assumptions!$C$98:$M$98)))</f>
        <v>98970.04697</v>
      </c>
      <c r="DP5" s="50">
        <f t="array" ref="DP5">IF(DP$2=1,Assumptions!$X6/12,(SUMIF($D$2:$EE$2,DP$2-1,$D5:$EE5)/12)*(1+XLOOKUP(DP$2,Assumptions!$C$95:$M$95,Assumptions!$C$98:$M$98)))</f>
        <v>98970.04697</v>
      </c>
      <c r="DQ5" s="50">
        <f t="array" ref="DQ5">IF(DQ$2=1,Assumptions!$X6/12,(SUMIF($D$2:$EE$2,DQ$2-1,$D5:$EE5)/12)*(1+XLOOKUP(DQ$2,Assumptions!$C$95:$M$95,Assumptions!$C$98:$M$98)))</f>
        <v>98970.04697</v>
      </c>
      <c r="DR5" s="50">
        <f t="array" ref="DR5">IF(DR$2=1,Assumptions!$X6/12,(SUMIF($D$2:$EE$2,DR$2-1,$D5:$EE5)/12)*(1+XLOOKUP(DR$2,Assumptions!$C$95:$M$95,Assumptions!$C$98:$M$98)))</f>
        <v>98970.04697</v>
      </c>
      <c r="DS5" s="50">
        <f t="array" ref="DS5">IF(DS$2=1,Assumptions!$X6/12,(SUMIF($D$2:$EE$2,DS$2-1,$D5:$EE5)/12)*(1+XLOOKUP(DS$2,Assumptions!$C$95:$M$95,Assumptions!$C$98:$M$98)))</f>
        <v>98970.04697</v>
      </c>
      <c r="DT5" s="50">
        <f t="array" ref="DT5">IF(DT$2=1,Assumptions!$X6/12,(SUMIF($D$2:$EE$2,DT$2-1,$D5:$EE5)/12)*(1+XLOOKUP(DT$2,Assumptions!$C$95:$M$95,Assumptions!$C$98:$M$98)))</f>
        <v>101939.1484</v>
      </c>
      <c r="DU5" s="50">
        <f t="array" ref="DU5">IF(DU$2=1,Assumptions!$X6/12,(SUMIF($D$2:$EE$2,DU$2-1,$D5:$EE5)/12)*(1+XLOOKUP(DU$2,Assumptions!$C$95:$M$95,Assumptions!$C$98:$M$98)))</f>
        <v>101939.1484</v>
      </c>
      <c r="DV5" s="50">
        <f t="array" ref="DV5">IF(DV$2=1,Assumptions!$X6/12,(SUMIF($D$2:$EE$2,DV$2-1,$D5:$EE5)/12)*(1+XLOOKUP(DV$2,Assumptions!$C$95:$M$95,Assumptions!$C$98:$M$98)))</f>
        <v>101939.1484</v>
      </c>
      <c r="DW5" s="50">
        <f t="array" ref="DW5">IF(DW$2=1,Assumptions!$X6/12,(SUMIF($D$2:$EE$2,DW$2-1,$D5:$EE5)/12)*(1+XLOOKUP(DW$2,Assumptions!$C$95:$M$95,Assumptions!$C$98:$M$98)))</f>
        <v>101939.1484</v>
      </c>
      <c r="DX5" s="50">
        <f t="array" ref="DX5">IF(DX$2=1,Assumptions!$X6/12,(SUMIF($D$2:$EE$2,DX$2-1,$D5:$EE5)/12)*(1+XLOOKUP(DX$2,Assumptions!$C$95:$M$95,Assumptions!$C$98:$M$98)))</f>
        <v>101939.1484</v>
      </c>
      <c r="DY5" s="50">
        <f t="array" ref="DY5">IF(DY$2=1,Assumptions!$X6/12,(SUMIF($D$2:$EE$2,DY$2-1,$D5:$EE5)/12)*(1+XLOOKUP(DY$2,Assumptions!$C$95:$M$95,Assumptions!$C$98:$M$98)))</f>
        <v>101939.1484</v>
      </c>
      <c r="DZ5" s="50">
        <f t="array" ref="DZ5">IF(DZ$2=1,Assumptions!$X6/12,(SUMIF($D$2:$EE$2,DZ$2-1,$D5:$EE5)/12)*(1+XLOOKUP(DZ$2,Assumptions!$C$95:$M$95,Assumptions!$C$98:$M$98)))</f>
        <v>101939.1484</v>
      </c>
      <c r="EA5" s="50">
        <f t="array" ref="EA5">IF(EA$2=1,Assumptions!$X6/12,(SUMIF($D$2:$EE$2,EA$2-1,$D5:$EE5)/12)*(1+XLOOKUP(EA$2,Assumptions!$C$95:$M$95,Assumptions!$C$98:$M$98)))</f>
        <v>101939.1484</v>
      </c>
      <c r="EB5" s="50">
        <f t="array" ref="EB5">IF(EB$2=1,Assumptions!$X6/12,(SUMIF($D$2:$EE$2,EB$2-1,$D5:$EE5)/12)*(1+XLOOKUP(EB$2,Assumptions!$C$95:$M$95,Assumptions!$C$98:$M$98)))</f>
        <v>101939.1484</v>
      </c>
      <c r="EC5" s="50">
        <f t="array" ref="EC5">IF(EC$2=1,Assumptions!$X6/12,(SUMIF($D$2:$EE$2,EC$2-1,$D5:$EE5)/12)*(1+XLOOKUP(EC$2,Assumptions!$C$95:$M$95,Assumptions!$C$98:$M$98)))</f>
        <v>101939.1484</v>
      </c>
      <c r="ED5" s="50">
        <f t="array" ref="ED5">IF(ED$2=1,Assumptions!$X6/12,(SUMIF($D$2:$EE$2,ED$2-1,$D5:$EE5)/12)*(1+XLOOKUP(ED$2,Assumptions!$C$95:$M$95,Assumptions!$C$98:$M$98)))</f>
        <v>101939.1484</v>
      </c>
      <c r="EE5" s="50">
        <f t="array" ref="EE5">IF(EE$2=1,Assumptions!$X6/12,(SUMIF($D$2:$EE$2,EE$2-1,$D5:$EE5)/12)*(1+XLOOKUP(EE$2,Assumptions!$C$95:$M$95,Assumptions!$C$98:$M$98)))</f>
        <v>101939.1484</v>
      </c>
    </row>
    <row r="6" ht="15.75" customHeight="1">
      <c r="A6" s="1"/>
      <c r="B6" s="1"/>
      <c r="C6" s="1" t="str">
        <f>Assumptions!R7</f>
        <v>EFF Corner</v>
      </c>
      <c r="D6" s="50">
        <f t="array" ref="D6">IF(D$2=1,Assumptions!$X7/12,(SUMIF($D$2:$EE$2,D$2-1,$D6:$EE6)/12)*(1+XLOOKUP(D$2,Assumptions!$C$95:$M$95,Assumptions!$C$98:$M$98)))</f>
        <v>16938.35</v>
      </c>
      <c r="E6" s="50">
        <f t="array" ref="E6">IF(E$2=1,Assumptions!$X7/12,(SUMIF($D$2:$EE$2,E$2-1,$D6:$EE6)/12)*(1+XLOOKUP(E$2,Assumptions!$C$95:$M$95,Assumptions!$C$98:$M$98)))</f>
        <v>16938.35</v>
      </c>
      <c r="F6" s="50">
        <f t="array" ref="F6">IF(F$2=1,Assumptions!$X7/12,(SUMIF($D$2:$EE$2,F$2-1,$D6:$EE6)/12)*(1+XLOOKUP(F$2,Assumptions!$C$95:$M$95,Assumptions!$C$98:$M$98)))</f>
        <v>16938.35</v>
      </c>
      <c r="G6" s="50">
        <f t="array" ref="G6">IF(G$2=1,Assumptions!$X7/12,(SUMIF($D$2:$EE$2,G$2-1,$D6:$EE6)/12)*(1+XLOOKUP(G$2,Assumptions!$C$95:$M$95,Assumptions!$C$98:$M$98)))</f>
        <v>16938.35</v>
      </c>
      <c r="H6" s="50">
        <f t="array" ref="H6">IF(H$2=1,Assumptions!$X7/12,(SUMIF($D$2:$EE$2,H$2-1,$D6:$EE6)/12)*(1+XLOOKUP(H$2,Assumptions!$C$95:$M$95,Assumptions!$C$98:$M$98)))</f>
        <v>16938.35</v>
      </c>
      <c r="I6" s="50">
        <f t="array" ref="I6">IF(I$2=1,Assumptions!$X7/12,(SUMIF($D$2:$EE$2,I$2-1,$D6:$EE6)/12)*(1+XLOOKUP(I$2,Assumptions!$C$95:$M$95,Assumptions!$C$98:$M$98)))</f>
        <v>16938.35</v>
      </c>
      <c r="J6" s="50">
        <f t="array" ref="J6">IF(J$2=1,Assumptions!$X7/12,(SUMIF($D$2:$EE$2,J$2-1,$D6:$EE6)/12)*(1+XLOOKUP(J$2,Assumptions!$C$95:$M$95,Assumptions!$C$98:$M$98)))</f>
        <v>16938.35</v>
      </c>
      <c r="K6" s="50">
        <f t="array" ref="K6">IF(K$2=1,Assumptions!$X7/12,(SUMIF($D$2:$EE$2,K$2-1,$D6:$EE6)/12)*(1+XLOOKUP(K$2,Assumptions!$C$95:$M$95,Assumptions!$C$98:$M$98)))</f>
        <v>16938.35</v>
      </c>
      <c r="L6" s="50">
        <f t="array" ref="L6">IF(L$2=1,Assumptions!$X7/12,(SUMIF($D$2:$EE$2,L$2-1,$D6:$EE6)/12)*(1+XLOOKUP(L$2,Assumptions!$C$95:$M$95,Assumptions!$C$98:$M$98)))</f>
        <v>16938.35</v>
      </c>
      <c r="M6" s="50">
        <f t="array" ref="M6">IF(M$2=1,Assumptions!$X7/12,(SUMIF($D$2:$EE$2,M$2-1,$D6:$EE6)/12)*(1+XLOOKUP(M$2,Assumptions!$C$95:$M$95,Assumptions!$C$98:$M$98)))</f>
        <v>16938.35</v>
      </c>
      <c r="N6" s="50">
        <f t="array" ref="N6">IF(N$2=1,Assumptions!$X7/12,(SUMIF($D$2:$EE$2,N$2-1,$D6:$EE6)/12)*(1+XLOOKUP(N$2,Assumptions!$C$95:$M$95,Assumptions!$C$98:$M$98)))</f>
        <v>16938.35</v>
      </c>
      <c r="O6" s="50">
        <f t="array" ref="O6">IF(O$2=1,Assumptions!$X7/12,(SUMIF($D$2:$EE$2,O$2-1,$D6:$EE6)/12)*(1+XLOOKUP(O$2,Assumptions!$C$95:$M$95,Assumptions!$C$98:$M$98)))</f>
        <v>16938.35</v>
      </c>
      <c r="P6" s="50">
        <f t="array" ref="P6">IF(P$2=1,Assumptions!$X7/12,(SUMIF($D$2:$EE$2,P$2-1,$D6:$EE6)/12)*(1+XLOOKUP(P$2,Assumptions!$C$95:$M$95,Assumptions!$C$98:$M$98)))</f>
        <v>17277.117</v>
      </c>
      <c r="Q6" s="50">
        <f t="array" ref="Q6">IF(Q$2=1,Assumptions!$X7/12,(SUMIF($D$2:$EE$2,Q$2-1,$D6:$EE6)/12)*(1+XLOOKUP(Q$2,Assumptions!$C$95:$M$95,Assumptions!$C$98:$M$98)))</f>
        <v>17277.117</v>
      </c>
      <c r="R6" s="50">
        <f t="array" ref="R6">IF(R$2=1,Assumptions!$X7/12,(SUMIF($D$2:$EE$2,R$2-1,$D6:$EE6)/12)*(1+XLOOKUP(R$2,Assumptions!$C$95:$M$95,Assumptions!$C$98:$M$98)))</f>
        <v>17277.117</v>
      </c>
      <c r="S6" s="50">
        <f t="array" ref="S6">IF(S$2=1,Assumptions!$X7/12,(SUMIF($D$2:$EE$2,S$2-1,$D6:$EE6)/12)*(1+XLOOKUP(S$2,Assumptions!$C$95:$M$95,Assumptions!$C$98:$M$98)))</f>
        <v>17277.117</v>
      </c>
      <c r="T6" s="50">
        <f t="array" ref="T6">IF(T$2=1,Assumptions!$X7/12,(SUMIF($D$2:$EE$2,T$2-1,$D6:$EE6)/12)*(1+XLOOKUP(T$2,Assumptions!$C$95:$M$95,Assumptions!$C$98:$M$98)))</f>
        <v>17277.117</v>
      </c>
      <c r="U6" s="50">
        <f t="array" ref="U6">IF(U$2=1,Assumptions!$X7/12,(SUMIF($D$2:$EE$2,U$2-1,$D6:$EE6)/12)*(1+XLOOKUP(U$2,Assumptions!$C$95:$M$95,Assumptions!$C$98:$M$98)))</f>
        <v>17277.117</v>
      </c>
      <c r="V6" s="50">
        <f t="array" ref="V6">IF(V$2=1,Assumptions!$X7/12,(SUMIF($D$2:$EE$2,V$2-1,$D6:$EE6)/12)*(1+XLOOKUP(V$2,Assumptions!$C$95:$M$95,Assumptions!$C$98:$M$98)))</f>
        <v>17277.117</v>
      </c>
      <c r="W6" s="50">
        <f t="array" ref="W6">IF(W$2=1,Assumptions!$X7/12,(SUMIF($D$2:$EE$2,W$2-1,$D6:$EE6)/12)*(1+XLOOKUP(W$2,Assumptions!$C$95:$M$95,Assumptions!$C$98:$M$98)))</f>
        <v>17277.117</v>
      </c>
      <c r="X6" s="50">
        <f t="array" ref="X6">IF(X$2=1,Assumptions!$X7/12,(SUMIF($D$2:$EE$2,X$2-1,$D6:$EE6)/12)*(1+XLOOKUP(X$2,Assumptions!$C$95:$M$95,Assumptions!$C$98:$M$98)))</f>
        <v>17277.117</v>
      </c>
      <c r="Y6" s="50">
        <f t="array" ref="Y6">IF(Y$2=1,Assumptions!$X7/12,(SUMIF($D$2:$EE$2,Y$2-1,$D6:$EE6)/12)*(1+XLOOKUP(Y$2,Assumptions!$C$95:$M$95,Assumptions!$C$98:$M$98)))</f>
        <v>17277.117</v>
      </c>
      <c r="Z6" s="50">
        <f t="array" ref="Z6">IF(Z$2=1,Assumptions!$X7/12,(SUMIF($D$2:$EE$2,Z$2-1,$D6:$EE6)/12)*(1+XLOOKUP(Z$2,Assumptions!$C$95:$M$95,Assumptions!$C$98:$M$98)))</f>
        <v>17277.117</v>
      </c>
      <c r="AA6" s="50">
        <f t="array" ref="AA6">IF(AA$2=1,Assumptions!$X7/12,(SUMIF($D$2:$EE$2,AA$2-1,$D6:$EE6)/12)*(1+XLOOKUP(AA$2,Assumptions!$C$95:$M$95,Assumptions!$C$98:$M$98)))</f>
        <v>17277.117</v>
      </c>
      <c r="AB6" s="50">
        <f t="array" ref="AB6">IF(AB$2=1,Assumptions!$X7/12,(SUMIF($D$2:$EE$2,AB$2-1,$D6:$EE6)/12)*(1+XLOOKUP(AB$2,Assumptions!$C$95:$M$95,Assumptions!$C$98:$M$98)))</f>
        <v>17795.43051</v>
      </c>
      <c r="AC6" s="50">
        <f t="array" ref="AC6">IF(AC$2=1,Assumptions!$X7/12,(SUMIF($D$2:$EE$2,AC$2-1,$D6:$EE6)/12)*(1+XLOOKUP(AC$2,Assumptions!$C$95:$M$95,Assumptions!$C$98:$M$98)))</f>
        <v>17795.43051</v>
      </c>
      <c r="AD6" s="50">
        <f t="array" ref="AD6">IF(AD$2=1,Assumptions!$X7/12,(SUMIF($D$2:$EE$2,AD$2-1,$D6:$EE6)/12)*(1+XLOOKUP(AD$2,Assumptions!$C$95:$M$95,Assumptions!$C$98:$M$98)))</f>
        <v>17795.43051</v>
      </c>
      <c r="AE6" s="50">
        <f t="array" ref="AE6">IF(AE$2=1,Assumptions!$X7/12,(SUMIF($D$2:$EE$2,AE$2-1,$D6:$EE6)/12)*(1+XLOOKUP(AE$2,Assumptions!$C$95:$M$95,Assumptions!$C$98:$M$98)))</f>
        <v>17795.43051</v>
      </c>
      <c r="AF6" s="50">
        <f t="array" ref="AF6">IF(AF$2=1,Assumptions!$X7/12,(SUMIF($D$2:$EE$2,AF$2-1,$D6:$EE6)/12)*(1+XLOOKUP(AF$2,Assumptions!$C$95:$M$95,Assumptions!$C$98:$M$98)))</f>
        <v>17795.43051</v>
      </c>
      <c r="AG6" s="50">
        <f t="array" ref="AG6">IF(AG$2=1,Assumptions!$X7/12,(SUMIF($D$2:$EE$2,AG$2-1,$D6:$EE6)/12)*(1+XLOOKUP(AG$2,Assumptions!$C$95:$M$95,Assumptions!$C$98:$M$98)))</f>
        <v>17795.43051</v>
      </c>
      <c r="AH6" s="50">
        <f t="array" ref="AH6">IF(AH$2=1,Assumptions!$X7/12,(SUMIF($D$2:$EE$2,AH$2-1,$D6:$EE6)/12)*(1+XLOOKUP(AH$2,Assumptions!$C$95:$M$95,Assumptions!$C$98:$M$98)))</f>
        <v>17795.43051</v>
      </c>
      <c r="AI6" s="50">
        <f t="array" ref="AI6">IF(AI$2=1,Assumptions!$X7/12,(SUMIF($D$2:$EE$2,AI$2-1,$D6:$EE6)/12)*(1+XLOOKUP(AI$2,Assumptions!$C$95:$M$95,Assumptions!$C$98:$M$98)))</f>
        <v>17795.43051</v>
      </c>
      <c r="AJ6" s="50">
        <f t="array" ref="AJ6">IF(AJ$2=1,Assumptions!$X7/12,(SUMIF($D$2:$EE$2,AJ$2-1,$D6:$EE6)/12)*(1+XLOOKUP(AJ$2,Assumptions!$C$95:$M$95,Assumptions!$C$98:$M$98)))</f>
        <v>17795.43051</v>
      </c>
      <c r="AK6" s="50">
        <f t="array" ref="AK6">IF(AK$2=1,Assumptions!$X7/12,(SUMIF($D$2:$EE$2,AK$2-1,$D6:$EE6)/12)*(1+XLOOKUP(AK$2,Assumptions!$C$95:$M$95,Assumptions!$C$98:$M$98)))</f>
        <v>17795.43051</v>
      </c>
      <c r="AL6" s="50">
        <f t="array" ref="AL6">IF(AL$2=1,Assumptions!$X7/12,(SUMIF($D$2:$EE$2,AL$2-1,$D6:$EE6)/12)*(1+XLOOKUP(AL$2,Assumptions!$C$95:$M$95,Assumptions!$C$98:$M$98)))</f>
        <v>17795.43051</v>
      </c>
      <c r="AM6" s="50">
        <f t="array" ref="AM6">IF(AM$2=1,Assumptions!$X7/12,(SUMIF($D$2:$EE$2,AM$2-1,$D6:$EE6)/12)*(1+XLOOKUP(AM$2,Assumptions!$C$95:$M$95,Assumptions!$C$98:$M$98)))</f>
        <v>17795.43051</v>
      </c>
      <c r="AN6" s="50">
        <f t="array" ref="AN6">IF(AN$2=1,Assumptions!$X7/12,(SUMIF($D$2:$EE$2,AN$2-1,$D6:$EE6)/12)*(1+XLOOKUP(AN$2,Assumptions!$C$95:$M$95,Assumptions!$C$98:$M$98)))</f>
        <v>18329.29343</v>
      </c>
      <c r="AO6" s="50">
        <f t="array" ref="AO6">IF(AO$2=1,Assumptions!$X7/12,(SUMIF($D$2:$EE$2,AO$2-1,$D6:$EE6)/12)*(1+XLOOKUP(AO$2,Assumptions!$C$95:$M$95,Assumptions!$C$98:$M$98)))</f>
        <v>18329.29343</v>
      </c>
      <c r="AP6" s="50">
        <f t="array" ref="AP6">IF(AP$2=1,Assumptions!$X7/12,(SUMIF($D$2:$EE$2,AP$2-1,$D6:$EE6)/12)*(1+XLOOKUP(AP$2,Assumptions!$C$95:$M$95,Assumptions!$C$98:$M$98)))</f>
        <v>18329.29343</v>
      </c>
      <c r="AQ6" s="50">
        <f t="array" ref="AQ6">IF(AQ$2=1,Assumptions!$X7/12,(SUMIF($D$2:$EE$2,AQ$2-1,$D6:$EE6)/12)*(1+XLOOKUP(AQ$2,Assumptions!$C$95:$M$95,Assumptions!$C$98:$M$98)))</f>
        <v>18329.29343</v>
      </c>
      <c r="AR6" s="50">
        <f t="array" ref="AR6">IF(AR$2=1,Assumptions!$X7/12,(SUMIF($D$2:$EE$2,AR$2-1,$D6:$EE6)/12)*(1+XLOOKUP(AR$2,Assumptions!$C$95:$M$95,Assumptions!$C$98:$M$98)))</f>
        <v>18329.29343</v>
      </c>
      <c r="AS6" s="50">
        <f t="array" ref="AS6">IF(AS$2=1,Assumptions!$X7/12,(SUMIF($D$2:$EE$2,AS$2-1,$D6:$EE6)/12)*(1+XLOOKUP(AS$2,Assumptions!$C$95:$M$95,Assumptions!$C$98:$M$98)))</f>
        <v>18329.29343</v>
      </c>
      <c r="AT6" s="50">
        <f t="array" ref="AT6">IF(AT$2=1,Assumptions!$X7/12,(SUMIF($D$2:$EE$2,AT$2-1,$D6:$EE6)/12)*(1+XLOOKUP(AT$2,Assumptions!$C$95:$M$95,Assumptions!$C$98:$M$98)))</f>
        <v>18329.29343</v>
      </c>
      <c r="AU6" s="50">
        <f t="array" ref="AU6">IF(AU$2=1,Assumptions!$X7/12,(SUMIF($D$2:$EE$2,AU$2-1,$D6:$EE6)/12)*(1+XLOOKUP(AU$2,Assumptions!$C$95:$M$95,Assumptions!$C$98:$M$98)))</f>
        <v>18329.29343</v>
      </c>
      <c r="AV6" s="50">
        <f t="array" ref="AV6">IF(AV$2=1,Assumptions!$X7/12,(SUMIF($D$2:$EE$2,AV$2-1,$D6:$EE6)/12)*(1+XLOOKUP(AV$2,Assumptions!$C$95:$M$95,Assumptions!$C$98:$M$98)))</f>
        <v>18329.29343</v>
      </c>
      <c r="AW6" s="50">
        <f t="array" ref="AW6">IF(AW$2=1,Assumptions!$X7/12,(SUMIF($D$2:$EE$2,AW$2-1,$D6:$EE6)/12)*(1+XLOOKUP(AW$2,Assumptions!$C$95:$M$95,Assumptions!$C$98:$M$98)))</f>
        <v>18329.29343</v>
      </c>
      <c r="AX6" s="50">
        <f t="array" ref="AX6">IF(AX$2=1,Assumptions!$X7/12,(SUMIF($D$2:$EE$2,AX$2-1,$D6:$EE6)/12)*(1+XLOOKUP(AX$2,Assumptions!$C$95:$M$95,Assumptions!$C$98:$M$98)))</f>
        <v>18329.29343</v>
      </c>
      <c r="AY6" s="50">
        <f t="array" ref="AY6">IF(AY$2=1,Assumptions!$X7/12,(SUMIF($D$2:$EE$2,AY$2-1,$D6:$EE6)/12)*(1+XLOOKUP(AY$2,Assumptions!$C$95:$M$95,Assumptions!$C$98:$M$98)))</f>
        <v>18329.29343</v>
      </c>
      <c r="AZ6" s="50">
        <f t="array" ref="AZ6">IF(AZ$2=1,Assumptions!$X7/12,(SUMIF($D$2:$EE$2,AZ$2-1,$D6:$EE6)/12)*(1+XLOOKUP(AZ$2,Assumptions!$C$95:$M$95,Assumptions!$C$98:$M$98)))</f>
        <v>18879.17223</v>
      </c>
      <c r="BA6" s="50">
        <f t="array" ref="BA6">IF(BA$2=1,Assumptions!$X7/12,(SUMIF($D$2:$EE$2,BA$2-1,$D6:$EE6)/12)*(1+XLOOKUP(BA$2,Assumptions!$C$95:$M$95,Assumptions!$C$98:$M$98)))</f>
        <v>18879.17223</v>
      </c>
      <c r="BB6" s="50">
        <f t="array" ref="BB6">IF(BB$2=1,Assumptions!$X7/12,(SUMIF($D$2:$EE$2,BB$2-1,$D6:$EE6)/12)*(1+XLOOKUP(BB$2,Assumptions!$C$95:$M$95,Assumptions!$C$98:$M$98)))</f>
        <v>18879.17223</v>
      </c>
      <c r="BC6" s="50">
        <f t="array" ref="BC6">IF(BC$2=1,Assumptions!$X7/12,(SUMIF($D$2:$EE$2,BC$2-1,$D6:$EE6)/12)*(1+XLOOKUP(BC$2,Assumptions!$C$95:$M$95,Assumptions!$C$98:$M$98)))</f>
        <v>18879.17223</v>
      </c>
      <c r="BD6" s="50">
        <f t="array" ref="BD6">IF(BD$2=1,Assumptions!$X7/12,(SUMIF($D$2:$EE$2,BD$2-1,$D6:$EE6)/12)*(1+XLOOKUP(BD$2,Assumptions!$C$95:$M$95,Assumptions!$C$98:$M$98)))</f>
        <v>18879.17223</v>
      </c>
      <c r="BE6" s="50">
        <f t="array" ref="BE6">IF(BE$2=1,Assumptions!$X7/12,(SUMIF($D$2:$EE$2,BE$2-1,$D6:$EE6)/12)*(1+XLOOKUP(BE$2,Assumptions!$C$95:$M$95,Assumptions!$C$98:$M$98)))</f>
        <v>18879.17223</v>
      </c>
      <c r="BF6" s="50">
        <f t="array" ref="BF6">IF(BF$2=1,Assumptions!$X7/12,(SUMIF($D$2:$EE$2,BF$2-1,$D6:$EE6)/12)*(1+XLOOKUP(BF$2,Assumptions!$C$95:$M$95,Assumptions!$C$98:$M$98)))</f>
        <v>18879.17223</v>
      </c>
      <c r="BG6" s="50">
        <f t="array" ref="BG6">IF(BG$2=1,Assumptions!$X7/12,(SUMIF($D$2:$EE$2,BG$2-1,$D6:$EE6)/12)*(1+XLOOKUP(BG$2,Assumptions!$C$95:$M$95,Assumptions!$C$98:$M$98)))</f>
        <v>18879.17223</v>
      </c>
      <c r="BH6" s="50">
        <f t="array" ref="BH6">IF(BH$2=1,Assumptions!$X7/12,(SUMIF($D$2:$EE$2,BH$2-1,$D6:$EE6)/12)*(1+XLOOKUP(BH$2,Assumptions!$C$95:$M$95,Assumptions!$C$98:$M$98)))</f>
        <v>18879.17223</v>
      </c>
      <c r="BI6" s="50">
        <f t="array" ref="BI6">IF(BI$2=1,Assumptions!$X7/12,(SUMIF($D$2:$EE$2,BI$2-1,$D6:$EE6)/12)*(1+XLOOKUP(BI$2,Assumptions!$C$95:$M$95,Assumptions!$C$98:$M$98)))</f>
        <v>18879.17223</v>
      </c>
      <c r="BJ6" s="50">
        <f t="array" ref="BJ6">IF(BJ$2=1,Assumptions!$X7/12,(SUMIF($D$2:$EE$2,BJ$2-1,$D6:$EE6)/12)*(1+XLOOKUP(BJ$2,Assumptions!$C$95:$M$95,Assumptions!$C$98:$M$98)))</f>
        <v>18879.17223</v>
      </c>
      <c r="BK6" s="50">
        <f t="array" ref="BK6">IF(BK$2=1,Assumptions!$X7/12,(SUMIF($D$2:$EE$2,BK$2-1,$D6:$EE6)/12)*(1+XLOOKUP(BK$2,Assumptions!$C$95:$M$95,Assumptions!$C$98:$M$98)))</f>
        <v>18879.17223</v>
      </c>
      <c r="BL6" s="50">
        <f t="array" ref="BL6">IF(BL$2=1,Assumptions!$X7/12,(SUMIF($D$2:$EE$2,BL$2-1,$D6:$EE6)/12)*(1+XLOOKUP(BL$2,Assumptions!$C$95:$M$95,Assumptions!$C$98:$M$98)))</f>
        <v>19445.54739</v>
      </c>
      <c r="BM6" s="50">
        <f t="array" ref="BM6">IF(BM$2=1,Assumptions!$X7/12,(SUMIF($D$2:$EE$2,BM$2-1,$D6:$EE6)/12)*(1+XLOOKUP(BM$2,Assumptions!$C$95:$M$95,Assumptions!$C$98:$M$98)))</f>
        <v>19445.54739</v>
      </c>
      <c r="BN6" s="50">
        <f t="array" ref="BN6">IF(BN$2=1,Assumptions!$X7/12,(SUMIF($D$2:$EE$2,BN$2-1,$D6:$EE6)/12)*(1+XLOOKUP(BN$2,Assumptions!$C$95:$M$95,Assumptions!$C$98:$M$98)))</f>
        <v>19445.54739</v>
      </c>
      <c r="BO6" s="50">
        <f t="array" ref="BO6">IF(BO$2=1,Assumptions!$X7/12,(SUMIF($D$2:$EE$2,BO$2-1,$D6:$EE6)/12)*(1+XLOOKUP(BO$2,Assumptions!$C$95:$M$95,Assumptions!$C$98:$M$98)))</f>
        <v>19445.54739</v>
      </c>
      <c r="BP6" s="50">
        <f t="array" ref="BP6">IF(BP$2=1,Assumptions!$X7/12,(SUMIF($D$2:$EE$2,BP$2-1,$D6:$EE6)/12)*(1+XLOOKUP(BP$2,Assumptions!$C$95:$M$95,Assumptions!$C$98:$M$98)))</f>
        <v>19445.54739</v>
      </c>
      <c r="BQ6" s="50">
        <f t="array" ref="BQ6">IF(BQ$2=1,Assumptions!$X7/12,(SUMIF($D$2:$EE$2,BQ$2-1,$D6:$EE6)/12)*(1+XLOOKUP(BQ$2,Assumptions!$C$95:$M$95,Assumptions!$C$98:$M$98)))</f>
        <v>19445.54739</v>
      </c>
      <c r="BR6" s="50">
        <f t="array" ref="BR6">IF(BR$2=1,Assumptions!$X7/12,(SUMIF($D$2:$EE$2,BR$2-1,$D6:$EE6)/12)*(1+XLOOKUP(BR$2,Assumptions!$C$95:$M$95,Assumptions!$C$98:$M$98)))</f>
        <v>19445.54739</v>
      </c>
      <c r="BS6" s="50">
        <f t="array" ref="BS6">IF(BS$2=1,Assumptions!$X7/12,(SUMIF($D$2:$EE$2,BS$2-1,$D6:$EE6)/12)*(1+XLOOKUP(BS$2,Assumptions!$C$95:$M$95,Assumptions!$C$98:$M$98)))</f>
        <v>19445.54739</v>
      </c>
      <c r="BT6" s="50">
        <f t="array" ref="BT6">IF(BT$2=1,Assumptions!$X7/12,(SUMIF($D$2:$EE$2,BT$2-1,$D6:$EE6)/12)*(1+XLOOKUP(BT$2,Assumptions!$C$95:$M$95,Assumptions!$C$98:$M$98)))</f>
        <v>19445.54739</v>
      </c>
      <c r="BU6" s="50">
        <f t="array" ref="BU6">IF(BU$2=1,Assumptions!$X7/12,(SUMIF($D$2:$EE$2,BU$2-1,$D6:$EE6)/12)*(1+XLOOKUP(BU$2,Assumptions!$C$95:$M$95,Assumptions!$C$98:$M$98)))</f>
        <v>19445.54739</v>
      </c>
      <c r="BV6" s="50">
        <f t="array" ref="BV6">IF(BV$2=1,Assumptions!$X7/12,(SUMIF($D$2:$EE$2,BV$2-1,$D6:$EE6)/12)*(1+XLOOKUP(BV$2,Assumptions!$C$95:$M$95,Assumptions!$C$98:$M$98)))</f>
        <v>19445.54739</v>
      </c>
      <c r="BW6" s="50">
        <f t="array" ref="BW6">IF(BW$2=1,Assumptions!$X7/12,(SUMIF($D$2:$EE$2,BW$2-1,$D6:$EE6)/12)*(1+XLOOKUP(BW$2,Assumptions!$C$95:$M$95,Assumptions!$C$98:$M$98)))</f>
        <v>19445.54739</v>
      </c>
      <c r="BX6" s="50">
        <f t="array" ref="BX6">IF(BX$2=1,Assumptions!$X7/12,(SUMIF($D$2:$EE$2,BX$2-1,$D6:$EE6)/12)*(1+XLOOKUP(BX$2,Assumptions!$C$95:$M$95,Assumptions!$C$98:$M$98)))</f>
        <v>20028.91382</v>
      </c>
      <c r="BY6" s="50">
        <f t="array" ref="BY6">IF(BY$2=1,Assumptions!$X7/12,(SUMIF($D$2:$EE$2,BY$2-1,$D6:$EE6)/12)*(1+XLOOKUP(BY$2,Assumptions!$C$95:$M$95,Assumptions!$C$98:$M$98)))</f>
        <v>20028.91382</v>
      </c>
      <c r="BZ6" s="50">
        <f t="array" ref="BZ6">IF(BZ$2=1,Assumptions!$X7/12,(SUMIF($D$2:$EE$2,BZ$2-1,$D6:$EE6)/12)*(1+XLOOKUP(BZ$2,Assumptions!$C$95:$M$95,Assumptions!$C$98:$M$98)))</f>
        <v>20028.91382</v>
      </c>
      <c r="CA6" s="50">
        <f t="array" ref="CA6">IF(CA$2=1,Assumptions!$X7/12,(SUMIF($D$2:$EE$2,CA$2-1,$D6:$EE6)/12)*(1+XLOOKUP(CA$2,Assumptions!$C$95:$M$95,Assumptions!$C$98:$M$98)))</f>
        <v>20028.91382</v>
      </c>
      <c r="CB6" s="50">
        <f t="array" ref="CB6">IF(CB$2=1,Assumptions!$X7/12,(SUMIF($D$2:$EE$2,CB$2-1,$D6:$EE6)/12)*(1+XLOOKUP(CB$2,Assumptions!$C$95:$M$95,Assumptions!$C$98:$M$98)))</f>
        <v>20028.91382</v>
      </c>
      <c r="CC6" s="50">
        <f t="array" ref="CC6">IF(CC$2=1,Assumptions!$X7/12,(SUMIF($D$2:$EE$2,CC$2-1,$D6:$EE6)/12)*(1+XLOOKUP(CC$2,Assumptions!$C$95:$M$95,Assumptions!$C$98:$M$98)))</f>
        <v>20028.91382</v>
      </c>
      <c r="CD6" s="50">
        <f t="array" ref="CD6">IF(CD$2=1,Assumptions!$X7/12,(SUMIF($D$2:$EE$2,CD$2-1,$D6:$EE6)/12)*(1+XLOOKUP(CD$2,Assumptions!$C$95:$M$95,Assumptions!$C$98:$M$98)))</f>
        <v>20028.91382</v>
      </c>
      <c r="CE6" s="50">
        <f t="array" ref="CE6">IF(CE$2=1,Assumptions!$X7/12,(SUMIF($D$2:$EE$2,CE$2-1,$D6:$EE6)/12)*(1+XLOOKUP(CE$2,Assumptions!$C$95:$M$95,Assumptions!$C$98:$M$98)))</f>
        <v>20028.91382</v>
      </c>
      <c r="CF6" s="50">
        <f t="array" ref="CF6">IF(CF$2=1,Assumptions!$X7/12,(SUMIF($D$2:$EE$2,CF$2-1,$D6:$EE6)/12)*(1+XLOOKUP(CF$2,Assumptions!$C$95:$M$95,Assumptions!$C$98:$M$98)))</f>
        <v>20028.91382</v>
      </c>
      <c r="CG6" s="50">
        <f t="array" ref="CG6">IF(CG$2=1,Assumptions!$X7/12,(SUMIF($D$2:$EE$2,CG$2-1,$D6:$EE6)/12)*(1+XLOOKUP(CG$2,Assumptions!$C$95:$M$95,Assumptions!$C$98:$M$98)))</f>
        <v>20028.91382</v>
      </c>
      <c r="CH6" s="50">
        <f t="array" ref="CH6">IF(CH$2=1,Assumptions!$X7/12,(SUMIF($D$2:$EE$2,CH$2-1,$D6:$EE6)/12)*(1+XLOOKUP(CH$2,Assumptions!$C$95:$M$95,Assumptions!$C$98:$M$98)))</f>
        <v>20028.91382</v>
      </c>
      <c r="CI6" s="50">
        <f t="array" ref="CI6">IF(CI$2=1,Assumptions!$X7/12,(SUMIF($D$2:$EE$2,CI$2-1,$D6:$EE6)/12)*(1+XLOOKUP(CI$2,Assumptions!$C$95:$M$95,Assumptions!$C$98:$M$98)))</f>
        <v>20028.91382</v>
      </c>
      <c r="CJ6" s="50">
        <f t="array" ref="CJ6">IF(CJ$2=1,Assumptions!$X7/12,(SUMIF($D$2:$EE$2,CJ$2-1,$D6:$EE6)/12)*(1+XLOOKUP(CJ$2,Assumptions!$C$95:$M$95,Assumptions!$C$98:$M$98)))</f>
        <v>20629.78123</v>
      </c>
      <c r="CK6" s="50">
        <f t="array" ref="CK6">IF(CK$2=1,Assumptions!$X7/12,(SUMIF($D$2:$EE$2,CK$2-1,$D6:$EE6)/12)*(1+XLOOKUP(CK$2,Assumptions!$C$95:$M$95,Assumptions!$C$98:$M$98)))</f>
        <v>20629.78123</v>
      </c>
      <c r="CL6" s="50">
        <f t="array" ref="CL6">IF(CL$2=1,Assumptions!$X7/12,(SUMIF($D$2:$EE$2,CL$2-1,$D6:$EE6)/12)*(1+XLOOKUP(CL$2,Assumptions!$C$95:$M$95,Assumptions!$C$98:$M$98)))</f>
        <v>20629.78123</v>
      </c>
      <c r="CM6" s="50">
        <f t="array" ref="CM6">IF(CM$2=1,Assumptions!$X7/12,(SUMIF($D$2:$EE$2,CM$2-1,$D6:$EE6)/12)*(1+XLOOKUP(CM$2,Assumptions!$C$95:$M$95,Assumptions!$C$98:$M$98)))</f>
        <v>20629.78123</v>
      </c>
      <c r="CN6" s="50">
        <f t="array" ref="CN6">IF(CN$2=1,Assumptions!$X7/12,(SUMIF($D$2:$EE$2,CN$2-1,$D6:$EE6)/12)*(1+XLOOKUP(CN$2,Assumptions!$C$95:$M$95,Assumptions!$C$98:$M$98)))</f>
        <v>20629.78123</v>
      </c>
      <c r="CO6" s="50">
        <f t="array" ref="CO6">IF(CO$2=1,Assumptions!$X7/12,(SUMIF($D$2:$EE$2,CO$2-1,$D6:$EE6)/12)*(1+XLOOKUP(CO$2,Assumptions!$C$95:$M$95,Assumptions!$C$98:$M$98)))</f>
        <v>20629.78123</v>
      </c>
      <c r="CP6" s="50">
        <f t="array" ref="CP6">IF(CP$2=1,Assumptions!$X7/12,(SUMIF($D$2:$EE$2,CP$2-1,$D6:$EE6)/12)*(1+XLOOKUP(CP$2,Assumptions!$C$95:$M$95,Assumptions!$C$98:$M$98)))</f>
        <v>20629.78123</v>
      </c>
      <c r="CQ6" s="50">
        <f t="array" ref="CQ6">IF(CQ$2=1,Assumptions!$X7/12,(SUMIF($D$2:$EE$2,CQ$2-1,$D6:$EE6)/12)*(1+XLOOKUP(CQ$2,Assumptions!$C$95:$M$95,Assumptions!$C$98:$M$98)))</f>
        <v>20629.78123</v>
      </c>
      <c r="CR6" s="50">
        <f t="array" ref="CR6">IF(CR$2=1,Assumptions!$X7/12,(SUMIF($D$2:$EE$2,CR$2-1,$D6:$EE6)/12)*(1+XLOOKUP(CR$2,Assumptions!$C$95:$M$95,Assumptions!$C$98:$M$98)))</f>
        <v>20629.78123</v>
      </c>
      <c r="CS6" s="50">
        <f t="array" ref="CS6">IF(CS$2=1,Assumptions!$X7/12,(SUMIF($D$2:$EE$2,CS$2-1,$D6:$EE6)/12)*(1+XLOOKUP(CS$2,Assumptions!$C$95:$M$95,Assumptions!$C$98:$M$98)))</f>
        <v>20629.78123</v>
      </c>
      <c r="CT6" s="50">
        <f t="array" ref="CT6">IF(CT$2=1,Assumptions!$X7/12,(SUMIF($D$2:$EE$2,CT$2-1,$D6:$EE6)/12)*(1+XLOOKUP(CT$2,Assumptions!$C$95:$M$95,Assumptions!$C$98:$M$98)))</f>
        <v>20629.78123</v>
      </c>
      <c r="CU6" s="50">
        <f t="array" ref="CU6">IF(CU$2=1,Assumptions!$X7/12,(SUMIF($D$2:$EE$2,CU$2-1,$D6:$EE6)/12)*(1+XLOOKUP(CU$2,Assumptions!$C$95:$M$95,Assumptions!$C$98:$M$98)))</f>
        <v>20629.78123</v>
      </c>
      <c r="CV6" s="50">
        <f t="array" ref="CV6">IF(CV$2=1,Assumptions!$X7/12,(SUMIF($D$2:$EE$2,CV$2-1,$D6:$EE6)/12)*(1+XLOOKUP(CV$2,Assumptions!$C$95:$M$95,Assumptions!$C$98:$M$98)))</f>
        <v>21248.67467</v>
      </c>
      <c r="CW6" s="50">
        <f t="array" ref="CW6">IF(CW$2=1,Assumptions!$X7/12,(SUMIF($D$2:$EE$2,CW$2-1,$D6:$EE6)/12)*(1+XLOOKUP(CW$2,Assumptions!$C$95:$M$95,Assumptions!$C$98:$M$98)))</f>
        <v>21248.67467</v>
      </c>
      <c r="CX6" s="50">
        <f t="array" ref="CX6">IF(CX$2=1,Assumptions!$X7/12,(SUMIF($D$2:$EE$2,CX$2-1,$D6:$EE6)/12)*(1+XLOOKUP(CX$2,Assumptions!$C$95:$M$95,Assumptions!$C$98:$M$98)))</f>
        <v>21248.67467</v>
      </c>
      <c r="CY6" s="50">
        <f t="array" ref="CY6">IF(CY$2=1,Assumptions!$X7/12,(SUMIF($D$2:$EE$2,CY$2-1,$D6:$EE6)/12)*(1+XLOOKUP(CY$2,Assumptions!$C$95:$M$95,Assumptions!$C$98:$M$98)))</f>
        <v>21248.67467</v>
      </c>
      <c r="CZ6" s="50">
        <f t="array" ref="CZ6">IF(CZ$2=1,Assumptions!$X7/12,(SUMIF($D$2:$EE$2,CZ$2-1,$D6:$EE6)/12)*(1+XLOOKUP(CZ$2,Assumptions!$C$95:$M$95,Assumptions!$C$98:$M$98)))</f>
        <v>21248.67467</v>
      </c>
      <c r="DA6" s="50">
        <f t="array" ref="DA6">IF(DA$2=1,Assumptions!$X7/12,(SUMIF($D$2:$EE$2,DA$2-1,$D6:$EE6)/12)*(1+XLOOKUP(DA$2,Assumptions!$C$95:$M$95,Assumptions!$C$98:$M$98)))</f>
        <v>21248.67467</v>
      </c>
      <c r="DB6" s="50">
        <f t="array" ref="DB6">IF(DB$2=1,Assumptions!$X7/12,(SUMIF($D$2:$EE$2,DB$2-1,$D6:$EE6)/12)*(1+XLOOKUP(DB$2,Assumptions!$C$95:$M$95,Assumptions!$C$98:$M$98)))</f>
        <v>21248.67467</v>
      </c>
      <c r="DC6" s="50">
        <f t="array" ref="DC6">IF(DC$2=1,Assumptions!$X7/12,(SUMIF($D$2:$EE$2,DC$2-1,$D6:$EE6)/12)*(1+XLOOKUP(DC$2,Assumptions!$C$95:$M$95,Assumptions!$C$98:$M$98)))</f>
        <v>21248.67467</v>
      </c>
      <c r="DD6" s="50">
        <f t="array" ref="DD6">IF(DD$2=1,Assumptions!$X7/12,(SUMIF($D$2:$EE$2,DD$2-1,$D6:$EE6)/12)*(1+XLOOKUP(DD$2,Assumptions!$C$95:$M$95,Assumptions!$C$98:$M$98)))</f>
        <v>21248.67467</v>
      </c>
      <c r="DE6" s="50">
        <f t="array" ref="DE6">IF(DE$2=1,Assumptions!$X7/12,(SUMIF($D$2:$EE$2,DE$2-1,$D6:$EE6)/12)*(1+XLOOKUP(DE$2,Assumptions!$C$95:$M$95,Assumptions!$C$98:$M$98)))</f>
        <v>21248.67467</v>
      </c>
      <c r="DF6" s="50">
        <f t="array" ref="DF6">IF(DF$2=1,Assumptions!$X7/12,(SUMIF($D$2:$EE$2,DF$2-1,$D6:$EE6)/12)*(1+XLOOKUP(DF$2,Assumptions!$C$95:$M$95,Assumptions!$C$98:$M$98)))</f>
        <v>21248.67467</v>
      </c>
      <c r="DG6" s="50">
        <f t="array" ref="DG6">IF(DG$2=1,Assumptions!$X7/12,(SUMIF($D$2:$EE$2,DG$2-1,$D6:$EE6)/12)*(1+XLOOKUP(DG$2,Assumptions!$C$95:$M$95,Assumptions!$C$98:$M$98)))</f>
        <v>21248.67467</v>
      </c>
      <c r="DH6" s="50">
        <f t="array" ref="DH6">IF(DH$2=1,Assumptions!$X7/12,(SUMIF($D$2:$EE$2,DH$2-1,$D6:$EE6)/12)*(1+XLOOKUP(DH$2,Assumptions!$C$95:$M$95,Assumptions!$C$98:$M$98)))</f>
        <v>21886.13491</v>
      </c>
      <c r="DI6" s="50">
        <f t="array" ref="DI6">IF(DI$2=1,Assumptions!$X7/12,(SUMIF($D$2:$EE$2,DI$2-1,$D6:$EE6)/12)*(1+XLOOKUP(DI$2,Assumptions!$C$95:$M$95,Assumptions!$C$98:$M$98)))</f>
        <v>21886.13491</v>
      </c>
      <c r="DJ6" s="50">
        <f t="array" ref="DJ6">IF(DJ$2=1,Assumptions!$X7/12,(SUMIF($D$2:$EE$2,DJ$2-1,$D6:$EE6)/12)*(1+XLOOKUP(DJ$2,Assumptions!$C$95:$M$95,Assumptions!$C$98:$M$98)))</f>
        <v>21886.13491</v>
      </c>
      <c r="DK6" s="50">
        <f t="array" ref="DK6">IF(DK$2=1,Assumptions!$X7/12,(SUMIF($D$2:$EE$2,DK$2-1,$D6:$EE6)/12)*(1+XLOOKUP(DK$2,Assumptions!$C$95:$M$95,Assumptions!$C$98:$M$98)))</f>
        <v>21886.13491</v>
      </c>
      <c r="DL6" s="50">
        <f t="array" ref="DL6">IF(DL$2=1,Assumptions!$X7/12,(SUMIF($D$2:$EE$2,DL$2-1,$D6:$EE6)/12)*(1+XLOOKUP(DL$2,Assumptions!$C$95:$M$95,Assumptions!$C$98:$M$98)))</f>
        <v>21886.13491</v>
      </c>
      <c r="DM6" s="50">
        <f t="array" ref="DM6">IF(DM$2=1,Assumptions!$X7/12,(SUMIF($D$2:$EE$2,DM$2-1,$D6:$EE6)/12)*(1+XLOOKUP(DM$2,Assumptions!$C$95:$M$95,Assumptions!$C$98:$M$98)))</f>
        <v>21886.13491</v>
      </c>
      <c r="DN6" s="50">
        <f t="array" ref="DN6">IF(DN$2=1,Assumptions!$X7/12,(SUMIF($D$2:$EE$2,DN$2-1,$D6:$EE6)/12)*(1+XLOOKUP(DN$2,Assumptions!$C$95:$M$95,Assumptions!$C$98:$M$98)))</f>
        <v>21886.13491</v>
      </c>
      <c r="DO6" s="50">
        <f t="array" ref="DO6">IF(DO$2=1,Assumptions!$X7/12,(SUMIF($D$2:$EE$2,DO$2-1,$D6:$EE6)/12)*(1+XLOOKUP(DO$2,Assumptions!$C$95:$M$95,Assumptions!$C$98:$M$98)))</f>
        <v>21886.13491</v>
      </c>
      <c r="DP6" s="50">
        <f t="array" ref="DP6">IF(DP$2=1,Assumptions!$X7/12,(SUMIF($D$2:$EE$2,DP$2-1,$D6:$EE6)/12)*(1+XLOOKUP(DP$2,Assumptions!$C$95:$M$95,Assumptions!$C$98:$M$98)))</f>
        <v>21886.13491</v>
      </c>
      <c r="DQ6" s="50">
        <f t="array" ref="DQ6">IF(DQ$2=1,Assumptions!$X7/12,(SUMIF($D$2:$EE$2,DQ$2-1,$D6:$EE6)/12)*(1+XLOOKUP(DQ$2,Assumptions!$C$95:$M$95,Assumptions!$C$98:$M$98)))</f>
        <v>21886.13491</v>
      </c>
      <c r="DR6" s="50">
        <f t="array" ref="DR6">IF(DR$2=1,Assumptions!$X7/12,(SUMIF($D$2:$EE$2,DR$2-1,$D6:$EE6)/12)*(1+XLOOKUP(DR$2,Assumptions!$C$95:$M$95,Assumptions!$C$98:$M$98)))</f>
        <v>21886.13491</v>
      </c>
      <c r="DS6" s="50">
        <f t="array" ref="DS6">IF(DS$2=1,Assumptions!$X7/12,(SUMIF($D$2:$EE$2,DS$2-1,$D6:$EE6)/12)*(1+XLOOKUP(DS$2,Assumptions!$C$95:$M$95,Assumptions!$C$98:$M$98)))</f>
        <v>21886.13491</v>
      </c>
      <c r="DT6" s="50">
        <f t="array" ref="DT6">IF(DT$2=1,Assumptions!$X7/12,(SUMIF($D$2:$EE$2,DT$2-1,$D6:$EE6)/12)*(1+XLOOKUP(DT$2,Assumptions!$C$95:$M$95,Assumptions!$C$98:$M$98)))</f>
        <v>22542.71896</v>
      </c>
      <c r="DU6" s="50">
        <f t="array" ref="DU6">IF(DU$2=1,Assumptions!$X7/12,(SUMIF($D$2:$EE$2,DU$2-1,$D6:$EE6)/12)*(1+XLOOKUP(DU$2,Assumptions!$C$95:$M$95,Assumptions!$C$98:$M$98)))</f>
        <v>22542.71896</v>
      </c>
      <c r="DV6" s="50">
        <f t="array" ref="DV6">IF(DV$2=1,Assumptions!$X7/12,(SUMIF($D$2:$EE$2,DV$2-1,$D6:$EE6)/12)*(1+XLOOKUP(DV$2,Assumptions!$C$95:$M$95,Assumptions!$C$98:$M$98)))</f>
        <v>22542.71896</v>
      </c>
      <c r="DW6" s="50">
        <f t="array" ref="DW6">IF(DW$2=1,Assumptions!$X7/12,(SUMIF($D$2:$EE$2,DW$2-1,$D6:$EE6)/12)*(1+XLOOKUP(DW$2,Assumptions!$C$95:$M$95,Assumptions!$C$98:$M$98)))</f>
        <v>22542.71896</v>
      </c>
      <c r="DX6" s="50">
        <f t="array" ref="DX6">IF(DX$2=1,Assumptions!$X7/12,(SUMIF($D$2:$EE$2,DX$2-1,$D6:$EE6)/12)*(1+XLOOKUP(DX$2,Assumptions!$C$95:$M$95,Assumptions!$C$98:$M$98)))</f>
        <v>22542.71896</v>
      </c>
      <c r="DY6" s="50">
        <f t="array" ref="DY6">IF(DY$2=1,Assumptions!$X7/12,(SUMIF($D$2:$EE$2,DY$2-1,$D6:$EE6)/12)*(1+XLOOKUP(DY$2,Assumptions!$C$95:$M$95,Assumptions!$C$98:$M$98)))</f>
        <v>22542.71896</v>
      </c>
      <c r="DZ6" s="50">
        <f t="array" ref="DZ6">IF(DZ$2=1,Assumptions!$X7/12,(SUMIF($D$2:$EE$2,DZ$2-1,$D6:$EE6)/12)*(1+XLOOKUP(DZ$2,Assumptions!$C$95:$M$95,Assumptions!$C$98:$M$98)))</f>
        <v>22542.71896</v>
      </c>
      <c r="EA6" s="50">
        <f t="array" ref="EA6">IF(EA$2=1,Assumptions!$X7/12,(SUMIF($D$2:$EE$2,EA$2-1,$D6:$EE6)/12)*(1+XLOOKUP(EA$2,Assumptions!$C$95:$M$95,Assumptions!$C$98:$M$98)))</f>
        <v>22542.71896</v>
      </c>
      <c r="EB6" s="50">
        <f t="array" ref="EB6">IF(EB$2=1,Assumptions!$X7/12,(SUMIF($D$2:$EE$2,EB$2-1,$D6:$EE6)/12)*(1+XLOOKUP(EB$2,Assumptions!$C$95:$M$95,Assumptions!$C$98:$M$98)))</f>
        <v>22542.71896</v>
      </c>
      <c r="EC6" s="50">
        <f t="array" ref="EC6">IF(EC$2=1,Assumptions!$X7/12,(SUMIF($D$2:$EE$2,EC$2-1,$D6:$EE6)/12)*(1+XLOOKUP(EC$2,Assumptions!$C$95:$M$95,Assumptions!$C$98:$M$98)))</f>
        <v>22542.71896</v>
      </c>
      <c r="ED6" s="50">
        <f t="array" ref="ED6">IF(ED$2=1,Assumptions!$X7/12,(SUMIF($D$2:$EE$2,ED$2-1,$D6:$EE6)/12)*(1+XLOOKUP(ED$2,Assumptions!$C$95:$M$95,Assumptions!$C$98:$M$98)))</f>
        <v>22542.71896</v>
      </c>
      <c r="EE6" s="50">
        <f t="array" ref="EE6">IF(EE$2=1,Assumptions!$X7/12,(SUMIF($D$2:$EE$2,EE$2-1,$D6:$EE6)/12)*(1+XLOOKUP(EE$2,Assumptions!$C$95:$M$95,Assumptions!$C$98:$M$98)))</f>
        <v>22542.71896</v>
      </c>
    </row>
    <row r="7" ht="15.75" customHeight="1">
      <c r="A7" s="1"/>
      <c r="B7" s="1"/>
      <c r="C7" s="1" t="str">
        <f>Assumptions!R8</f>
        <v>1BR - #115</v>
      </c>
      <c r="D7" s="50">
        <f t="array" ref="D7">IF(D$2=1,Assumptions!$X8/12,(SUMIF($D$2:$EE$2,D$2-1,$D7:$EE7)/12)*(1+XLOOKUP(D$2,Assumptions!$C$95:$M$95,Assumptions!$C$98:$M$98)))</f>
        <v>947.6</v>
      </c>
      <c r="E7" s="50">
        <f t="array" ref="E7">IF(E$2=1,Assumptions!$X8/12,(SUMIF($D$2:$EE$2,E$2-1,$D7:$EE7)/12)*(1+XLOOKUP(E$2,Assumptions!$C$95:$M$95,Assumptions!$C$98:$M$98)))</f>
        <v>947.6</v>
      </c>
      <c r="F7" s="50">
        <f t="array" ref="F7">IF(F$2=1,Assumptions!$X8/12,(SUMIF($D$2:$EE$2,F$2-1,$D7:$EE7)/12)*(1+XLOOKUP(F$2,Assumptions!$C$95:$M$95,Assumptions!$C$98:$M$98)))</f>
        <v>947.6</v>
      </c>
      <c r="G7" s="50">
        <f t="array" ref="G7">IF(G$2=1,Assumptions!$X8/12,(SUMIF($D$2:$EE$2,G$2-1,$D7:$EE7)/12)*(1+XLOOKUP(G$2,Assumptions!$C$95:$M$95,Assumptions!$C$98:$M$98)))</f>
        <v>947.6</v>
      </c>
      <c r="H7" s="50">
        <f t="array" ref="H7">IF(H$2=1,Assumptions!$X8/12,(SUMIF($D$2:$EE$2,H$2-1,$D7:$EE7)/12)*(1+XLOOKUP(H$2,Assumptions!$C$95:$M$95,Assumptions!$C$98:$M$98)))</f>
        <v>947.6</v>
      </c>
      <c r="I7" s="50">
        <f t="array" ref="I7">IF(I$2=1,Assumptions!$X8/12,(SUMIF($D$2:$EE$2,I$2-1,$D7:$EE7)/12)*(1+XLOOKUP(I$2,Assumptions!$C$95:$M$95,Assumptions!$C$98:$M$98)))</f>
        <v>947.6</v>
      </c>
      <c r="J7" s="50">
        <f t="array" ref="J7">IF(J$2=1,Assumptions!$X8/12,(SUMIF($D$2:$EE$2,J$2-1,$D7:$EE7)/12)*(1+XLOOKUP(J$2,Assumptions!$C$95:$M$95,Assumptions!$C$98:$M$98)))</f>
        <v>947.6</v>
      </c>
      <c r="K7" s="50">
        <f t="array" ref="K7">IF(K$2=1,Assumptions!$X8/12,(SUMIF($D$2:$EE$2,K$2-1,$D7:$EE7)/12)*(1+XLOOKUP(K$2,Assumptions!$C$95:$M$95,Assumptions!$C$98:$M$98)))</f>
        <v>947.6</v>
      </c>
      <c r="L7" s="50">
        <f t="array" ref="L7">IF(L$2=1,Assumptions!$X8/12,(SUMIF($D$2:$EE$2,L$2-1,$D7:$EE7)/12)*(1+XLOOKUP(L$2,Assumptions!$C$95:$M$95,Assumptions!$C$98:$M$98)))</f>
        <v>947.6</v>
      </c>
      <c r="M7" s="50">
        <f t="array" ref="M7">IF(M$2=1,Assumptions!$X8/12,(SUMIF($D$2:$EE$2,M$2-1,$D7:$EE7)/12)*(1+XLOOKUP(M$2,Assumptions!$C$95:$M$95,Assumptions!$C$98:$M$98)))</f>
        <v>947.6</v>
      </c>
      <c r="N7" s="50">
        <f t="array" ref="N7">IF(N$2=1,Assumptions!$X8/12,(SUMIF($D$2:$EE$2,N$2-1,$D7:$EE7)/12)*(1+XLOOKUP(N$2,Assumptions!$C$95:$M$95,Assumptions!$C$98:$M$98)))</f>
        <v>947.6</v>
      </c>
      <c r="O7" s="50">
        <f t="array" ref="O7">IF(O$2=1,Assumptions!$X8/12,(SUMIF($D$2:$EE$2,O$2-1,$D7:$EE7)/12)*(1+XLOOKUP(O$2,Assumptions!$C$95:$M$95,Assumptions!$C$98:$M$98)))</f>
        <v>947.6</v>
      </c>
      <c r="P7" s="50">
        <f t="array" ref="P7">IF(P$2=1,Assumptions!$X8/12,(SUMIF($D$2:$EE$2,P$2-1,$D7:$EE7)/12)*(1+XLOOKUP(P$2,Assumptions!$C$95:$M$95,Assumptions!$C$98:$M$98)))</f>
        <v>966.552</v>
      </c>
      <c r="Q7" s="50">
        <f t="array" ref="Q7">IF(Q$2=1,Assumptions!$X8/12,(SUMIF($D$2:$EE$2,Q$2-1,$D7:$EE7)/12)*(1+XLOOKUP(Q$2,Assumptions!$C$95:$M$95,Assumptions!$C$98:$M$98)))</f>
        <v>966.552</v>
      </c>
      <c r="R7" s="50">
        <f t="array" ref="R7">IF(R$2=1,Assumptions!$X8/12,(SUMIF($D$2:$EE$2,R$2-1,$D7:$EE7)/12)*(1+XLOOKUP(R$2,Assumptions!$C$95:$M$95,Assumptions!$C$98:$M$98)))</f>
        <v>966.552</v>
      </c>
      <c r="S7" s="50">
        <f t="array" ref="S7">IF(S$2=1,Assumptions!$X8/12,(SUMIF($D$2:$EE$2,S$2-1,$D7:$EE7)/12)*(1+XLOOKUP(S$2,Assumptions!$C$95:$M$95,Assumptions!$C$98:$M$98)))</f>
        <v>966.552</v>
      </c>
      <c r="T7" s="50">
        <f t="array" ref="T7">IF(T$2=1,Assumptions!$X8/12,(SUMIF($D$2:$EE$2,T$2-1,$D7:$EE7)/12)*(1+XLOOKUP(T$2,Assumptions!$C$95:$M$95,Assumptions!$C$98:$M$98)))</f>
        <v>966.552</v>
      </c>
      <c r="U7" s="50">
        <f t="array" ref="U7">IF(U$2=1,Assumptions!$X8/12,(SUMIF($D$2:$EE$2,U$2-1,$D7:$EE7)/12)*(1+XLOOKUP(U$2,Assumptions!$C$95:$M$95,Assumptions!$C$98:$M$98)))</f>
        <v>966.552</v>
      </c>
      <c r="V7" s="50">
        <f t="array" ref="V7">IF(V$2=1,Assumptions!$X8/12,(SUMIF($D$2:$EE$2,V$2-1,$D7:$EE7)/12)*(1+XLOOKUP(V$2,Assumptions!$C$95:$M$95,Assumptions!$C$98:$M$98)))</f>
        <v>966.552</v>
      </c>
      <c r="W7" s="50">
        <f t="array" ref="W7">IF(W$2=1,Assumptions!$X8/12,(SUMIF($D$2:$EE$2,W$2-1,$D7:$EE7)/12)*(1+XLOOKUP(W$2,Assumptions!$C$95:$M$95,Assumptions!$C$98:$M$98)))</f>
        <v>966.552</v>
      </c>
      <c r="X7" s="50">
        <f t="array" ref="X7">IF(X$2=1,Assumptions!$X8/12,(SUMIF($D$2:$EE$2,X$2-1,$D7:$EE7)/12)*(1+XLOOKUP(X$2,Assumptions!$C$95:$M$95,Assumptions!$C$98:$M$98)))</f>
        <v>966.552</v>
      </c>
      <c r="Y7" s="50">
        <f t="array" ref="Y7">IF(Y$2=1,Assumptions!$X8/12,(SUMIF($D$2:$EE$2,Y$2-1,$D7:$EE7)/12)*(1+XLOOKUP(Y$2,Assumptions!$C$95:$M$95,Assumptions!$C$98:$M$98)))</f>
        <v>966.552</v>
      </c>
      <c r="Z7" s="50">
        <f t="array" ref="Z7">IF(Z$2=1,Assumptions!$X8/12,(SUMIF($D$2:$EE$2,Z$2-1,$D7:$EE7)/12)*(1+XLOOKUP(Z$2,Assumptions!$C$95:$M$95,Assumptions!$C$98:$M$98)))</f>
        <v>966.552</v>
      </c>
      <c r="AA7" s="50">
        <f t="array" ref="AA7">IF(AA$2=1,Assumptions!$X8/12,(SUMIF($D$2:$EE$2,AA$2-1,$D7:$EE7)/12)*(1+XLOOKUP(AA$2,Assumptions!$C$95:$M$95,Assumptions!$C$98:$M$98)))</f>
        <v>966.552</v>
      </c>
      <c r="AB7" s="50">
        <f t="array" ref="AB7">IF(AB$2=1,Assumptions!$X8/12,(SUMIF($D$2:$EE$2,AB$2-1,$D7:$EE7)/12)*(1+XLOOKUP(AB$2,Assumptions!$C$95:$M$95,Assumptions!$C$98:$M$98)))</f>
        <v>995.54856</v>
      </c>
      <c r="AC7" s="50">
        <f t="array" ref="AC7">IF(AC$2=1,Assumptions!$X8/12,(SUMIF($D$2:$EE$2,AC$2-1,$D7:$EE7)/12)*(1+XLOOKUP(AC$2,Assumptions!$C$95:$M$95,Assumptions!$C$98:$M$98)))</f>
        <v>995.54856</v>
      </c>
      <c r="AD7" s="50">
        <f t="array" ref="AD7">IF(AD$2=1,Assumptions!$X8/12,(SUMIF($D$2:$EE$2,AD$2-1,$D7:$EE7)/12)*(1+XLOOKUP(AD$2,Assumptions!$C$95:$M$95,Assumptions!$C$98:$M$98)))</f>
        <v>995.54856</v>
      </c>
      <c r="AE7" s="50">
        <f t="array" ref="AE7">IF(AE$2=1,Assumptions!$X8/12,(SUMIF($D$2:$EE$2,AE$2-1,$D7:$EE7)/12)*(1+XLOOKUP(AE$2,Assumptions!$C$95:$M$95,Assumptions!$C$98:$M$98)))</f>
        <v>995.54856</v>
      </c>
      <c r="AF7" s="50">
        <f t="array" ref="AF7">IF(AF$2=1,Assumptions!$X8/12,(SUMIF($D$2:$EE$2,AF$2-1,$D7:$EE7)/12)*(1+XLOOKUP(AF$2,Assumptions!$C$95:$M$95,Assumptions!$C$98:$M$98)))</f>
        <v>995.54856</v>
      </c>
      <c r="AG7" s="50">
        <f t="array" ref="AG7">IF(AG$2=1,Assumptions!$X8/12,(SUMIF($D$2:$EE$2,AG$2-1,$D7:$EE7)/12)*(1+XLOOKUP(AG$2,Assumptions!$C$95:$M$95,Assumptions!$C$98:$M$98)))</f>
        <v>995.54856</v>
      </c>
      <c r="AH7" s="50">
        <f t="array" ref="AH7">IF(AH$2=1,Assumptions!$X8/12,(SUMIF($D$2:$EE$2,AH$2-1,$D7:$EE7)/12)*(1+XLOOKUP(AH$2,Assumptions!$C$95:$M$95,Assumptions!$C$98:$M$98)))</f>
        <v>995.54856</v>
      </c>
      <c r="AI7" s="50">
        <f t="array" ref="AI7">IF(AI$2=1,Assumptions!$X8/12,(SUMIF($D$2:$EE$2,AI$2-1,$D7:$EE7)/12)*(1+XLOOKUP(AI$2,Assumptions!$C$95:$M$95,Assumptions!$C$98:$M$98)))</f>
        <v>995.54856</v>
      </c>
      <c r="AJ7" s="50">
        <f t="array" ref="AJ7">IF(AJ$2=1,Assumptions!$X8/12,(SUMIF($D$2:$EE$2,AJ$2-1,$D7:$EE7)/12)*(1+XLOOKUP(AJ$2,Assumptions!$C$95:$M$95,Assumptions!$C$98:$M$98)))</f>
        <v>995.54856</v>
      </c>
      <c r="AK7" s="50">
        <f t="array" ref="AK7">IF(AK$2=1,Assumptions!$X8/12,(SUMIF($D$2:$EE$2,AK$2-1,$D7:$EE7)/12)*(1+XLOOKUP(AK$2,Assumptions!$C$95:$M$95,Assumptions!$C$98:$M$98)))</f>
        <v>995.54856</v>
      </c>
      <c r="AL7" s="50">
        <f t="array" ref="AL7">IF(AL$2=1,Assumptions!$X8/12,(SUMIF($D$2:$EE$2,AL$2-1,$D7:$EE7)/12)*(1+XLOOKUP(AL$2,Assumptions!$C$95:$M$95,Assumptions!$C$98:$M$98)))</f>
        <v>995.54856</v>
      </c>
      <c r="AM7" s="50">
        <f t="array" ref="AM7">IF(AM$2=1,Assumptions!$X8/12,(SUMIF($D$2:$EE$2,AM$2-1,$D7:$EE7)/12)*(1+XLOOKUP(AM$2,Assumptions!$C$95:$M$95,Assumptions!$C$98:$M$98)))</f>
        <v>995.54856</v>
      </c>
      <c r="AN7" s="50">
        <f t="array" ref="AN7">IF(AN$2=1,Assumptions!$X8/12,(SUMIF($D$2:$EE$2,AN$2-1,$D7:$EE7)/12)*(1+XLOOKUP(AN$2,Assumptions!$C$95:$M$95,Assumptions!$C$98:$M$98)))</f>
        <v>1025.415017</v>
      </c>
      <c r="AO7" s="50">
        <f t="array" ref="AO7">IF(AO$2=1,Assumptions!$X8/12,(SUMIF($D$2:$EE$2,AO$2-1,$D7:$EE7)/12)*(1+XLOOKUP(AO$2,Assumptions!$C$95:$M$95,Assumptions!$C$98:$M$98)))</f>
        <v>1025.415017</v>
      </c>
      <c r="AP7" s="50">
        <f t="array" ref="AP7">IF(AP$2=1,Assumptions!$X8/12,(SUMIF($D$2:$EE$2,AP$2-1,$D7:$EE7)/12)*(1+XLOOKUP(AP$2,Assumptions!$C$95:$M$95,Assumptions!$C$98:$M$98)))</f>
        <v>1025.415017</v>
      </c>
      <c r="AQ7" s="50">
        <f t="array" ref="AQ7">IF(AQ$2=1,Assumptions!$X8/12,(SUMIF($D$2:$EE$2,AQ$2-1,$D7:$EE7)/12)*(1+XLOOKUP(AQ$2,Assumptions!$C$95:$M$95,Assumptions!$C$98:$M$98)))</f>
        <v>1025.415017</v>
      </c>
      <c r="AR7" s="50">
        <f t="array" ref="AR7">IF(AR$2=1,Assumptions!$X8/12,(SUMIF($D$2:$EE$2,AR$2-1,$D7:$EE7)/12)*(1+XLOOKUP(AR$2,Assumptions!$C$95:$M$95,Assumptions!$C$98:$M$98)))</f>
        <v>1025.415017</v>
      </c>
      <c r="AS7" s="50">
        <f t="array" ref="AS7">IF(AS$2=1,Assumptions!$X8/12,(SUMIF($D$2:$EE$2,AS$2-1,$D7:$EE7)/12)*(1+XLOOKUP(AS$2,Assumptions!$C$95:$M$95,Assumptions!$C$98:$M$98)))</f>
        <v>1025.415017</v>
      </c>
      <c r="AT7" s="50">
        <f t="array" ref="AT7">IF(AT$2=1,Assumptions!$X8/12,(SUMIF($D$2:$EE$2,AT$2-1,$D7:$EE7)/12)*(1+XLOOKUP(AT$2,Assumptions!$C$95:$M$95,Assumptions!$C$98:$M$98)))</f>
        <v>1025.415017</v>
      </c>
      <c r="AU7" s="50">
        <f t="array" ref="AU7">IF(AU$2=1,Assumptions!$X8/12,(SUMIF($D$2:$EE$2,AU$2-1,$D7:$EE7)/12)*(1+XLOOKUP(AU$2,Assumptions!$C$95:$M$95,Assumptions!$C$98:$M$98)))</f>
        <v>1025.415017</v>
      </c>
      <c r="AV7" s="50">
        <f t="array" ref="AV7">IF(AV$2=1,Assumptions!$X8/12,(SUMIF($D$2:$EE$2,AV$2-1,$D7:$EE7)/12)*(1+XLOOKUP(AV$2,Assumptions!$C$95:$M$95,Assumptions!$C$98:$M$98)))</f>
        <v>1025.415017</v>
      </c>
      <c r="AW7" s="50">
        <f t="array" ref="AW7">IF(AW$2=1,Assumptions!$X8/12,(SUMIF($D$2:$EE$2,AW$2-1,$D7:$EE7)/12)*(1+XLOOKUP(AW$2,Assumptions!$C$95:$M$95,Assumptions!$C$98:$M$98)))</f>
        <v>1025.415017</v>
      </c>
      <c r="AX7" s="50">
        <f t="array" ref="AX7">IF(AX$2=1,Assumptions!$X8/12,(SUMIF($D$2:$EE$2,AX$2-1,$D7:$EE7)/12)*(1+XLOOKUP(AX$2,Assumptions!$C$95:$M$95,Assumptions!$C$98:$M$98)))</f>
        <v>1025.415017</v>
      </c>
      <c r="AY7" s="50">
        <f t="array" ref="AY7">IF(AY$2=1,Assumptions!$X8/12,(SUMIF($D$2:$EE$2,AY$2-1,$D7:$EE7)/12)*(1+XLOOKUP(AY$2,Assumptions!$C$95:$M$95,Assumptions!$C$98:$M$98)))</f>
        <v>1025.415017</v>
      </c>
      <c r="AZ7" s="50">
        <f t="array" ref="AZ7">IF(AZ$2=1,Assumptions!$X8/12,(SUMIF($D$2:$EE$2,AZ$2-1,$D7:$EE7)/12)*(1+XLOOKUP(AZ$2,Assumptions!$C$95:$M$95,Assumptions!$C$98:$M$98)))</f>
        <v>1056.177467</v>
      </c>
      <c r="BA7" s="50">
        <f t="array" ref="BA7">IF(BA$2=1,Assumptions!$X8/12,(SUMIF($D$2:$EE$2,BA$2-1,$D7:$EE7)/12)*(1+XLOOKUP(BA$2,Assumptions!$C$95:$M$95,Assumptions!$C$98:$M$98)))</f>
        <v>1056.177467</v>
      </c>
      <c r="BB7" s="50">
        <f t="array" ref="BB7">IF(BB$2=1,Assumptions!$X8/12,(SUMIF($D$2:$EE$2,BB$2-1,$D7:$EE7)/12)*(1+XLOOKUP(BB$2,Assumptions!$C$95:$M$95,Assumptions!$C$98:$M$98)))</f>
        <v>1056.177467</v>
      </c>
      <c r="BC7" s="50">
        <f t="array" ref="BC7">IF(BC$2=1,Assumptions!$X8/12,(SUMIF($D$2:$EE$2,BC$2-1,$D7:$EE7)/12)*(1+XLOOKUP(BC$2,Assumptions!$C$95:$M$95,Assumptions!$C$98:$M$98)))</f>
        <v>1056.177467</v>
      </c>
      <c r="BD7" s="50">
        <f t="array" ref="BD7">IF(BD$2=1,Assumptions!$X8/12,(SUMIF($D$2:$EE$2,BD$2-1,$D7:$EE7)/12)*(1+XLOOKUP(BD$2,Assumptions!$C$95:$M$95,Assumptions!$C$98:$M$98)))</f>
        <v>1056.177467</v>
      </c>
      <c r="BE7" s="50">
        <f t="array" ref="BE7">IF(BE$2=1,Assumptions!$X8/12,(SUMIF($D$2:$EE$2,BE$2-1,$D7:$EE7)/12)*(1+XLOOKUP(BE$2,Assumptions!$C$95:$M$95,Assumptions!$C$98:$M$98)))</f>
        <v>1056.177467</v>
      </c>
      <c r="BF7" s="50">
        <f t="array" ref="BF7">IF(BF$2=1,Assumptions!$X8/12,(SUMIF($D$2:$EE$2,BF$2-1,$D7:$EE7)/12)*(1+XLOOKUP(BF$2,Assumptions!$C$95:$M$95,Assumptions!$C$98:$M$98)))</f>
        <v>1056.177467</v>
      </c>
      <c r="BG7" s="50">
        <f t="array" ref="BG7">IF(BG$2=1,Assumptions!$X8/12,(SUMIF($D$2:$EE$2,BG$2-1,$D7:$EE7)/12)*(1+XLOOKUP(BG$2,Assumptions!$C$95:$M$95,Assumptions!$C$98:$M$98)))</f>
        <v>1056.177467</v>
      </c>
      <c r="BH7" s="50">
        <f t="array" ref="BH7">IF(BH$2=1,Assumptions!$X8/12,(SUMIF($D$2:$EE$2,BH$2-1,$D7:$EE7)/12)*(1+XLOOKUP(BH$2,Assumptions!$C$95:$M$95,Assumptions!$C$98:$M$98)))</f>
        <v>1056.177467</v>
      </c>
      <c r="BI7" s="50">
        <f t="array" ref="BI7">IF(BI$2=1,Assumptions!$X8/12,(SUMIF($D$2:$EE$2,BI$2-1,$D7:$EE7)/12)*(1+XLOOKUP(BI$2,Assumptions!$C$95:$M$95,Assumptions!$C$98:$M$98)))</f>
        <v>1056.177467</v>
      </c>
      <c r="BJ7" s="50">
        <f t="array" ref="BJ7">IF(BJ$2=1,Assumptions!$X8/12,(SUMIF($D$2:$EE$2,BJ$2-1,$D7:$EE7)/12)*(1+XLOOKUP(BJ$2,Assumptions!$C$95:$M$95,Assumptions!$C$98:$M$98)))</f>
        <v>1056.177467</v>
      </c>
      <c r="BK7" s="50">
        <f t="array" ref="BK7">IF(BK$2=1,Assumptions!$X8/12,(SUMIF($D$2:$EE$2,BK$2-1,$D7:$EE7)/12)*(1+XLOOKUP(BK$2,Assumptions!$C$95:$M$95,Assumptions!$C$98:$M$98)))</f>
        <v>1056.177467</v>
      </c>
      <c r="BL7" s="50">
        <f t="array" ref="BL7">IF(BL$2=1,Assumptions!$X8/12,(SUMIF($D$2:$EE$2,BL$2-1,$D7:$EE7)/12)*(1+XLOOKUP(BL$2,Assumptions!$C$95:$M$95,Assumptions!$C$98:$M$98)))</f>
        <v>1087.862791</v>
      </c>
      <c r="BM7" s="50">
        <f t="array" ref="BM7">IF(BM$2=1,Assumptions!$X8/12,(SUMIF($D$2:$EE$2,BM$2-1,$D7:$EE7)/12)*(1+XLOOKUP(BM$2,Assumptions!$C$95:$M$95,Assumptions!$C$98:$M$98)))</f>
        <v>1087.862791</v>
      </c>
      <c r="BN7" s="50">
        <f t="array" ref="BN7">IF(BN$2=1,Assumptions!$X8/12,(SUMIF($D$2:$EE$2,BN$2-1,$D7:$EE7)/12)*(1+XLOOKUP(BN$2,Assumptions!$C$95:$M$95,Assumptions!$C$98:$M$98)))</f>
        <v>1087.862791</v>
      </c>
      <c r="BO7" s="50">
        <f t="array" ref="BO7">IF(BO$2=1,Assumptions!$X8/12,(SUMIF($D$2:$EE$2,BO$2-1,$D7:$EE7)/12)*(1+XLOOKUP(BO$2,Assumptions!$C$95:$M$95,Assumptions!$C$98:$M$98)))</f>
        <v>1087.862791</v>
      </c>
      <c r="BP7" s="50">
        <f t="array" ref="BP7">IF(BP$2=1,Assumptions!$X8/12,(SUMIF($D$2:$EE$2,BP$2-1,$D7:$EE7)/12)*(1+XLOOKUP(BP$2,Assumptions!$C$95:$M$95,Assumptions!$C$98:$M$98)))</f>
        <v>1087.862791</v>
      </c>
      <c r="BQ7" s="50">
        <f t="array" ref="BQ7">IF(BQ$2=1,Assumptions!$X8/12,(SUMIF($D$2:$EE$2,BQ$2-1,$D7:$EE7)/12)*(1+XLOOKUP(BQ$2,Assumptions!$C$95:$M$95,Assumptions!$C$98:$M$98)))</f>
        <v>1087.862791</v>
      </c>
      <c r="BR7" s="50">
        <f t="array" ref="BR7">IF(BR$2=1,Assumptions!$X8/12,(SUMIF($D$2:$EE$2,BR$2-1,$D7:$EE7)/12)*(1+XLOOKUP(BR$2,Assumptions!$C$95:$M$95,Assumptions!$C$98:$M$98)))</f>
        <v>1087.862791</v>
      </c>
      <c r="BS7" s="50">
        <f t="array" ref="BS7">IF(BS$2=1,Assumptions!$X8/12,(SUMIF($D$2:$EE$2,BS$2-1,$D7:$EE7)/12)*(1+XLOOKUP(BS$2,Assumptions!$C$95:$M$95,Assumptions!$C$98:$M$98)))</f>
        <v>1087.862791</v>
      </c>
      <c r="BT7" s="50">
        <f t="array" ref="BT7">IF(BT$2=1,Assumptions!$X8/12,(SUMIF($D$2:$EE$2,BT$2-1,$D7:$EE7)/12)*(1+XLOOKUP(BT$2,Assumptions!$C$95:$M$95,Assumptions!$C$98:$M$98)))</f>
        <v>1087.862791</v>
      </c>
      <c r="BU7" s="50">
        <f t="array" ref="BU7">IF(BU$2=1,Assumptions!$X8/12,(SUMIF($D$2:$EE$2,BU$2-1,$D7:$EE7)/12)*(1+XLOOKUP(BU$2,Assumptions!$C$95:$M$95,Assumptions!$C$98:$M$98)))</f>
        <v>1087.862791</v>
      </c>
      <c r="BV7" s="50">
        <f t="array" ref="BV7">IF(BV$2=1,Assumptions!$X8/12,(SUMIF($D$2:$EE$2,BV$2-1,$D7:$EE7)/12)*(1+XLOOKUP(BV$2,Assumptions!$C$95:$M$95,Assumptions!$C$98:$M$98)))</f>
        <v>1087.862791</v>
      </c>
      <c r="BW7" s="50">
        <f t="array" ref="BW7">IF(BW$2=1,Assumptions!$X8/12,(SUMIF($D$2:$EE$2,BW$2-1,$D7:$EE7)/12)*(1+XLOOKUP(BW$2,Assumptions!$C$95:$M$95,Assumptions!$C$98:$M$98)))</f>
        <v>1087.862791</v>
      </c>
      <c r="BX7" s="50">
        <f t="array" ref="BX7">IF(BX$2=1,Assumptions!$X8/12,(SUMIF($D$2:$EE$2,BX$2-1,$D7:$EE7)/12)*(1+XLOOKUP(BX$2,Assumptions!$C$95:$M$95,Assumptions!$C$98:$M$98)))</f>
        <v>1120.498675</v>
      </c>
      <c r="BY7" s="50">
        <f t="array" ref="BY7">IF(BY$2=1,Assumptions!$X8/12,(SUMIF($D$2:$EE$2,BY$2-1,$D7:$EE7)/12)*(1+XLOOKUP(BY$2,Assumptions!$C$95:$M$95,Assumptions!$C$98:$M$98)))</f>
        <v>1120.498675</v>
      </c>
      <c r="BZ7" s="50">
        <f t="array" ref="BZ7">IF(BZ$2=1,Assumptions!$X8/12,(SUMIF($D$2:$EE$2,BZ$2-1,$D7:$EE7)/12)*(1+XLOOKUP(BZ$2,Assumptions!$C$95:$M$95,Assumptions!$C$98:$M$98)))</f>
        <v>1120.498675</v>
      </c>
      <c r="CA7" s="50">
        <f t="array" ref="CA7">IF(CA$2=1,Assumptions!$X8/12,(SUMIF($D$2:$EE$2,CA$2-1,$D7:$EE7)/12)*(1+XLOOKUP(CA$2,Assumptions!$C$95:$M$95,Assumptions!$C$98:$M$98)))</f>
        <v>1120.498675</v>
      </c>
      <c r="CB7" s="50">
        <f t="array" ref="CB7">IF(CB$2=1,Assumptions!$X8/12,(SUMIF($D$2:$EE$2,CB$2-1,$D7:$EE7)/12)*(1+XLOOKUP(CB$2,Assumptions!$C$95:$M$95,Assumptions!$C$98:$M$98)))</f>
        <v>1120.498675</v>
      </c>
      <c r="CC7" s="50">
        <f t="array" ref="CC7">IF(CC$2=1,Assumptions!$X8/12,(SUMIF($D$2:$EE$2,CC$2-1,$D7:$EE7)/12)*(1+XLOOKUP(CC$2,Assumptions!$C$95:$M$95,Assumptions!$C$98:$M$98)))</f>
        <v>1120.498675</v>
      </c>
      <c r="CD7" s="50">
        <f t="array" ref="CD7">IF(CD$2=1,Assumptions!$X8/12,(SUMIF($D$2:$EE$2,CD$2-1,$D7:$EE7)/12)*(1+XLOOKUP(CD$2,Assumptions!$C$95:$M$95,Assumptions!$C$98:$M$98)))</f>
        <v>1120.498675</v>
      </c>
      <c r="CE7" s="50">
        <f t="array" ref="CE7">IF(CE$2=1,Assumptions!$X8/12,(SUMIF($D$2:$EE$2,CE$2-1,$D7:$EE7)/12)*(1+XLOOKUP(CE$2,Assumptions!$C$95:$M$95,Assumptions!$C$98:$M$98)))</f>
        <v>1120.498675</v>
      </c>
      <c r="CF7" s="50">
        <f t="array" ref="CF7">IF(CF$2=1,Assumptions!$X8/12,(SUMIF($D$2:$EE$2,CF$2-1,$D7:$EE7)/12)*(1+XLOOKUP(CF$2,Assumptions!$C$95:$M$95,Assumptions!$C$98:$M$98)))</f>
        <v>1120.498675</v>
      </c>
      <c r="CG7" s="50">
        <f t="array" ref="CG7">IF(CG$2=1,Assumptions!$X8/12,(SUMIF($D$2:$EE$2,CG$2-1,$D7:$EE7)/12)*(1+XLOOKUP(CG$2,Assumptions!$C$95:$M$95,Assumptions!$C$98:$M$98)))</f>
        <v>1120.498675</v>
      </c>
      <c r="CH7" s="50">
        <f t="array" ref="CH7">IF(CH$2=1,Assumptions!$X8/12,(SUMIF($D$2:$EE$2,CH$2-1,$D7:$EE7)/12)*(1+XLOOKUP(CH$2,Assumptions!$C$95:$M$95,Assumptions!$C$98:$M$98)))</f>
        <v>1120.498675</v>
      </c>
      <c r="CI7" s="50">
        <f t="array" ref="CI7">IF(CI$2=1,Assumptions!$X8/12,(SUMIF($D$2:$EE$2,CI$2-1,$D7:$EE7)/12)*(1+XLOOKUP(CI$2,Assumptions!$C$95:$M$95,Assumptions!$C$98:$M$98)))</f>
        <v>1120.498675</v>
      </c>
      <c r="CJ7" s="50">
        <f t="array" ref="CJ7">IF(CJ$2=1,Assumptions!$X8/12,(SUMIF($D$2:$EE$2,CJ$2-1,$D7:$EE7)/12)*(1+XLOOKUP(CJ$2,Assumptions!$C$95:$M$95,Assumptions!$C$98:$M$98)))</f>
        <v>1154.113635</v>
      </c>
      <c r="CK7" s="50">
        <f t="array" ref="CK7">IF(CK$2=1,Assumptions!$X8/12,(SUMIF($D$2:$EE$2,CK$2-1,$D7:$EE7)/12)*(1+XLOOKUP(CK$2,Assumptions!$C$95:$M$95,Assumptions!$C$98:$M$98)))</f>
        <v>1154.113635</v>
      </c>
      <c r="CL7" s="50">
        <f t="array" ref="CL7">IF(CL$2=1,Assumptions!$X8/12,(SUMIF($D$2:$EE$2,CL$2-1,$D7:$EE7)/12)*(1+XLOOKUP(CL$2,Assumptions!$C$95:$M$95,Assumptions!$C$98:$M$98)))</f>
        <v>1154.113635</v>
      </c>
      <c r="CM7" s="50">
        <f t="array" ref="CM7">IF(CM$2=1,Assumptions!$X8/12,(SUMIF($D$2:$EE$2,CM$2-1,$D7:$EE7)/12)*(1+XLOOKUP(CM$2,Assumptions!$C$95:$M$95,Assumptions!$C$98:$M$98)))</f>
        <v>1154.113635</v>
      </c>
      <c r="CN7" s="50">
        <f t="array" ref="CN7">IF(CN$2=1,Assumptions!$X8/12,(SUMIF($D$2:$EE$2,CN$2-1,$D7:$EE7)/12)*(1+XLOOKUP(CN$2,Assumptions!$C$95:$M$95,Assumptions!$C$98:$M$98)))</f>
        <v>1154.113635</v>
      </c>
      <c r="CO7" s="50">
        <f t="array" ref="CO7">IF(CO$2=1,Assumptions!$X8/12,(SUMIF($D$2:$EE$2,CO$2-1,$D7:$EE7)/12)*(1+XLOOKUP(CO$2,Assumptions!$C$95:$M$95,Assumptions!$C$98:$M$98)))</f>
        <v>1154.113635</v>
      </c>
      <c r="CP7" s="50">
        <f t="array" ref="CP7">IF(CP$2=1,Assumptions!$X8/12,(SUMIF($D$2:$EE$2,CP$2-1,$D7:$EE7)/12)*(1+XLOOKUP(CP$2,Assumptions!$C$95:$M$95,Assumptions!$C$98:$M$98)))</f>
        <v>1154.113635</v>
      </c>
      <c r="CQ7" s="50">
        <f t="array" ref="CQ7">IF(CQ$2=1,Assumptions!$X8/12,(SUMIF($D$2:$EE$2,CQ$2-1,$D7:$EE7)/12)*(1+XLOOKUP(CQ$2,Assumptions!$C$95:$M$95,Assumptions!$C$98:$M$98)))</f>
        <v>1154.113635</v>
      </c>
      <c r="CR7" s="50">
        <f t="array" ref="CR7">IF(CR$2=1,Assumptions!$X8/12,(SUMIF($D$2:$EE$2,CR$2-1,$D7:$EE7)/12)*(1+XLOOKUP(CR$2,Assumptions!$C$95:$M$95,Assumptions!$C$98:$M$98)))</f>
        <v>1154.113635</v>
      </c>
      <c r="CS7" s="50">
        <f t="array" ref="CS7">IF(CS$2=1,Assumptions!$X8/12,(SUMIF($D$2:$EE$2,CS$2-1,$D7:$EE7)/12)*(1+XLOOKUP(CS$2,Assumptions!$C$95:$M$95,Assumptions!$C$98:$M$98)))</f>
        <v>1154.113635</v>
      </c>
      <c r="CT7" s="50">
        <f t="array" ref="CT7">IF(CT$2=1,Assumptions!$X8/12,(SUMIF($D$2:$EE$2,CT$2-1,$D7:$EE7)/12)*(1+XLOOKUP(CT$2,Assumptions!$C$95:$M$95,Assumptions!$C$98:$M$98)))</f>
        <v>1154.113635</v>
      </c>
      <c r="CU7" s="50">
        <f t="array" ref="CU7">IF(CU$2=1,Assumptions!$X8/12,(SUMIF($D$2:$EE$2,CU$2-1,$D7:$EE7)/12)*(1+XLOOKUP(CU$2,Assumptions!$C$95:$M$95,Assumptions!$C$98:$M$98)))</f>
        <v>1154.113635</v>
      </c>
      <c r="CV7" s="50">
        <f t="array" ref="CV7">IF(CV$2=1,Assumptions!$X8/12,(SUMIF($D$2:$EE$2,CV$2-1,$D7:$EE7)/12)*(1+XLOOKUP(CV$2,Assumptions!$C$95:$M$95,Assumptions!$C$98:$M$98)))</f>
        <v>1188.737044</v>
      </c>
      <c r="CW7" s="50">
        <f t="array" ref="CW7">IF(CW$2=1,Assumptions!$X8/12,(SUMIF($D$2:$EE$2,CW$2-1,$D7:$EE7)/12)*(1+XLOOKUP(CW$2,Assumptions!$C$95:$M$95,Assumptions!$C$98:$M$98)))</f>
        <v>1188.737044</v>
      </c>
      <c r="CX7" s="50">
        <f t="array" ref="CX7">IF(CX$2=1,Assumptions!$X8/12,(SUMIF($D$2:$EE$2,CX$2-1,$D7:$EE7)/12)*(1+XLOOKUP(CX$2,Assumptions!$C$95:$M$95,Assumptions!$C$98:$M$98)))</f>
        <v>1188.737044</v>
      </c>
      <c r="CY7" s="50">
        <f t="array" ref="CY7">IF(CY$2=1,Assumptions!$X8/12,(SUMIF($D$2:$EE$2,CY$2-1,$D7:$EE7)/12)*(1+XLOOKUP(CY$2,Assumptions!$C$95:$M$95,Assumptions!$C$98:$M$98)))</f>
        <v>1188.737044</v>
      </c>
      <c r="CZ7" s="50">
        <f t="array" ref="CZ7">IF(CZ$2=1,Assumptions!$X8/12,(SUMIF($D$2:$EE$2,CZ$2-1,$D7:$EE7)/12)*(1+XLOOKUP(CZ$2,Assumptions!$C$95:$M$95,Assumptions!$C$98:$M$98)))</f>
        <v>1188.737044</v>
      </c>
      <c r="DA7" s="50">
        <f t="array" ref="DA7">IF(DA$2=1,Assumptions!$X8/12,(SUMIF($D$2:$EE$2,DA$2-1,$D7:$EE7)/12)*(1+XLOOKUP(DA$2,Assumptions!$C$95:$M$95,Assumptions!$C$98:$M$98)))</f>
        <v>1188.737044</v>
      </c>
      <c r="DB7" s="50">
        <f t="array" ref="DB7">IF(DB$2=1,Assumptions!$X8/12,(SUMIF($D$2:$EE$2,DB$2-1,$D7:$EE7)/12)*(1+XLOOKUP(DB$2,Assumptions!$C$95:$M$95,Assumptions!$C$98:$M$98)))</f>
        <v>1188.737044</v>
      </c>
      <c r="DC7" s="50">
        <f t="array" ref="DC7">IF(DC$2=1,Assumptions!$X8/12,(SUMIF($D$2:$EE$2,DC$2-1,$D7:$EE7)/12)*(1+XLOOKUP(DC$2,Assumptions!$C$95:$M$95,Assumptions!$C$98:$M$98)))</f>
        <v>1188.737044</v>
      </c>
      <c r="DD7" s="50">
        <f t="array" ref="DD7">IF(DD$2=1,Assumptions!$X8/12,(SUMIF($D$2:$EE$2,DD$2-1,$D7:$EE7)/12)*(1+XLOOKUP(DD$2,Assumptions!$C$95:$M$95,Assumptions!$C$98:$M$98)))</f>
        <v>1188.737044</v>
      </c>
      <c r="DE7" s="50">
        <f t="array" ref="DE7">IF(DE$2=1,Assumptions!$X8/12,(SUMIF($D$2:$EE$2,DE$2-1,$D7:$EE7)/12)*(1+XLOOKUP(DE$2,Assumptions!$C$95:$M$95,Assumptions!$C$98:$M$98)))</f>
        <v>1188.737044</v>
      </c>
      <c r="DF7" s="50">
        <f t="array" ref="DF7">IF(DF$2=1,Assumptions!$X8/12,(SUMIF($D$2:$EE$2,DF$2-1,$D7:$EE7)/12)*(1+XLOOKUP(DF$2,Assumptions!$C$95:$M$95,Assumptions!$C$98:$M$98)))</f>
        <v>1188.737044</v>
      </c>
      <c r="DG7" s="50">
        <f t="array" ref="DG7">IF(DG$2=1,Assumptions!$X8/12,(SUMIF($D$2:$EE$2,DG$2-1,$D7:$EE7)/12)*(1+XLOOKUP(DG$2,Assumptions!$C$95:$M$95,Assumptions!$C$98:$M$98)))</f>
        <v>1188.737044</v>
      </c>
      <c r="DH7" s="50">
        <f t="array" ref="DH7">IF(DH$2=1,Assumptions!$X8/12,(SUMIF($D$2:$EE$2,DH$2-1,$D7:$EE7)/12)*(1+XLOOKUP(DH$2,Assumptions!$C$95:$M$95,Assumptions!$C$98:$M$98)))</f>
        <v>1224.399156</v>
      </c>
      <c r="DI7" s="50">
        <f t="array" ref="DI7">IF(DI$2=1,Assumptions!$X8/12,(SUMIF($D$2:$EE$2,DI$2-1,$D7:$EE7)/12)*(1+XLOOKUP(DI$2,Assumptions!$C$95:$M$95,Assumptions!$C$98:$M$98)))</f>
        <v>1224.399156</v>
      </c>
      <c r="DJ7" s="50">
        <f t="array" ref="DJ7">IF(DJ$2=1,Assumptions!$X8/12,(SUMIF($D$2:$EE$2,DJ$2-1,$D7:$EE7)/12)*(1+XLOOKUP(DJ$2,Assumptions!$C$95:$M$95,Assumptions!$C$98:$M$98)))</f>
        <v>1224.399156</v>
      </c>
      <c r="DK7" s="50">
        <f t="array" ref="DK7">IF(DK$2=1,Assumptions!$X8/12,(SUMIF($D$2:$EE$2,DK$2-1,$D7:$EE7)/12)*(1+XLOOKUP(DK$2,Assumptions!$C$95:$M$95,Assumptions!$C$98:$M$98)))</f>
        <v>1224.399156</v>
      </c>
      <c r="DL7" s="50">
        <f t="array" ref="DL7">IF(DL$2=1,Assumptions!$X8/12,(SUMIF($D$2:$EE$2,DL$2-1,$D7:$EE7)/12)*(1+XLOOKUP(DL$2,Assumptions!$C$95:$M$95,Assumptions!$C$98:$M$98)))</f>
        <v>1224.399156</v>
      </c>
      <c r="DM7" s="50">
        <f t="array" ref="DM7">IF(DM$2=1,Assumptions!$X8/12,(SUMIF($D$2:$EE$2,DM$2-1,$D7:$EE7)/12)*(1+XLOOKUP(DM$2,Assumptions!$C$95:$M$95,Assumptions!$C$98:$M$98)))</f>
        <v>1224.399156</v>
      </c>
      <c r="DN7" s="50">
        <f t="array" ref="DN7">IF(DN$2=1,Assumptions!$X8/12,(SUMIF($D$2:$EE$2,DN$2-1,$D7:$EE7)/12)*(1+XLOOKUP(DN$2,Assumptions!$C$95:$M$95,Assumptions!$C$98:$M$98)))</f>
        <v>1224.399156</v>
      </c>
      <c r="DO7" s="50">
        <f t="array" ref="DO7">IF(DO$2=1,Assumptions!$X8/12,(SUMIF($D$2:$EE$2,DO$2-1,$D7:$EE7)/12)*(1+XLOOKUP(DO$2,Assumptions!$C$95:$M$95,Assumptions!$C$98:$M$98)))</f>
        <v>1224.399156</v>
      </c>
      <c r="DP7" s="50">
        <f t="array" ref="DP7">IF(DP$2=1,Assumptions!$X8/12,(SUMIF($D$2:$EE$2,DP$2-1,$D7:$EE7)/12)*(1+XLOOKUP(DP$2,Assumptions!$C$95:$M$95,Assumptions!$C$98:$M$98)))</f>
        <v>1224.399156</v>
      </c>
      <c r="DQ7" s="50">
        <f t="array" ref="DQ7">IF(DQ$2=1,Assumptions!$X8/12,(SUMIF($D$2:$EE$2,DQ$2-1,$D7:$EE7)/12)*(1+XLOOKUP(DQ$2,Assumptions!$C$95:$M$95,Assumptions!$C$98:$M$98)))</f>
        <v>1224.399156</v>
      </c>
      <c r="DR7" s="50">
        <f t="array" ref="DR7">IF(DR$2=1,Assumptions!$X8/12,(SUMIF($D$2:$EE$2,DR$2-1,$D7:$EE7)/12)*(1+XLOOKUP(DR$2,Assumptions!$C$95:$M$95,Assumptions!$C$98:$M$98)))</f>
        <v>1224.399156</v>
      </c>
      <c r="DS7" s="50">
        <f t="array" ref="DS7">IF(DS$2=1,Assumptions!$X8/12,(SUMIF($D$2:$EE$2,DS$2-1,$D7:$EE7)/12)*(1+XLOOKUP(DS$2,Assumptions!$C$95:$M$95,Assumptions!$C$98:$M$98)))</f>
        <v>1224.399156</v>
      </c>
      <c r="DT7" s="50">
        <f t="array" ref="DT7">IF(DT$2=1,Assumptions!$X8/12,(SUMIF($D$2:$EE$2,DT$2-1,$D7:$EE7)/12)*(1+XLOOKUP(DT$2,Assumptions!$C$95:$M$95,Assumptions!$C$98:$M$98)))</f>
        <v>1261.13113</v>
      </c>
      <c r="DU7" s="50">
        <f t="array" ref="DU7">IF(DU$2=1,Assumptions!$X8/12,(SUMIF($D$2:$EE$2,DU$2-1,$D7:$EE7)/12)*(1+XLOOKUP(DU$2,Assumptions!$C$95:$M$95,Assumptions!$C$98:$M$98)))</f>
        <v>1261.13113</v>
      </c>
      <c r="DV7" s="50">
        <f t="array" ref="DV7">IF(DV$2=1,Assumptions!$X8/12,(SUMIF($D$2:$EE$2,DV$2-1,$D7:$EE7)/12)*(1+XLOOKUP(DV$2,Assumptions!$C$95:$M$95,Assumptions!$C$98:$M$98)))</f>
        <v>1261.13113</v>
      </c>
      <c r="DW7" s="50">
        <f t="array" ref="DW7">IF(DW$2=1,Assumptions!$X8/12,(SUMIF($D$2:$EE$2,DW$2-1,$D7:$EE7)/12)*(1+XLOOKUP(DW$2,Assumptions!$C$95:$M$95,Assumptions!$C$98:$M$98)))</f>
        <v>1261.13113</v>
      </c>
      <c r="DX7" s="50">
        <f t="array" ref="DX7">IF(DX$2=1,Assumptions!$X8/12,(SUMIF($D$2:$EE$2,DX$2-1,$D7:$EE7)/12)*(1+XLOOKUP(DX$2,Assumptions!$C$95:$M$95,Assumptions!$C$98:$M$98)))</f>
        <v>1261.13113</v>
      </c>
      <c r="DY7" s="50">
        <f t="array" ref="DY7">IF(DY$2=1,Assumptions!$X8/12,(SUMIF($D$2:$EE$2,DY$2-1,$D7:$EE7)/12)*(1+XLOOKUP(DY$2,Assumptions!$C$95:$M$95,Assumptions!$C$98:$M$98)))</f>
        <v>1261.13113</v>
      </c>
      <c r="DZ7" s="50">
        <f t="array" ref="DZ7">IF(DZ$2=1,Assumptions!$X8/12,(SUMIF($D$2:$EE$2,DZ$2-1,$D7:$EE7)/12)*(1+XLOOKUP(DZ$2,Assumptions!$C$95:$M$95,Assumptions!$C$98:$M$98)))</f>
        <v>1261.13113</v>
      </c>
      <c r="EA7" s="50">
        <f t="array" ref="EA7">IF(EA$2=1,Assumptions!$X8/12,(SUMIF($D$2:$EE$2,EA$2-1,$D7:$EE7)/12)*(1+XLOOKUP(EA$2,Assumptions!$C$95:$M$95,Assumptions!$C$98:$M$98)))</f>
        <v>1261.13113</v>
      </c>
      <c r="EB7" s="50">
        <f t="array" ref="EB7">IF(EB$2=1,Assumptions!$X8/12,(SUMIF($D$2:$EE$2,EB$2-1,$D7:$EE7)/12)*(1+XLOOKUP(EB$2,Assumptions!$C$95:$M$95,Assumptions!$C$98:$M$98)))</f>
        <v>1261.13113</v>
      </c>
      <c r="EC7" s="50">
        <f t="array" ref="EC7">IF(EC$2=1,Assumptions!$X8/12,(SUMIF($D$2:$EE$2,EC$2-1,$D7:$EE7)/12)*(1+XLOOKUP(EC$2,Assumptions!$C$95:$M$95,Assumptions!$C$98:$M$98)))</f>
        <v>1261.13113</v>
      </c>
      <c r="ED7" s="50">
        <f t="array" ref="ED7">IF(ED$2=1,Assumptions!$X8/12,(SUMIF($D$2:$EE$2,ED$2-1,$D7:$EE7)/12)*(1+XLOOKUP(ED$2,Assumptions!$C$95:$M$95,Assumptions!$C$98:$M$98)))</f>
        <v>1261.13113</v>
      </c>
      <c r="EE7" s="50">
        <f t="array" ref="EE7">IF(EE$2=1,Assumptions!$X8/12,(SUMIF($D$2:$EE$2,EE$2-1,$D7:$EE7)/12)*(1+XLOOKUP(EE$2,Assumptions!$C$95:$M$95,Assumptions!$C$98:$M$98)))</f>
        <v>1261.13113</v>
      </c>
    </row>
    <row r="8" ht="15.75" customHeight="1">
      <c r="A8" s="1"/>
      <c r="B8" s="1"/>
      <c r="C8" s="1" t="str">
        <f>Assumptions!R9</f>
        <v>1BR - #123</v>
      </c>
      <c r="D8" s="50">
        <f t="array" ref="D8">IF(D$2=1,Assumptions!$X9/12,(SUMIF($D$2:$EE$2,D$2-1,$D8:$EE8)/12)*(1+XLOOKUP(D$2,Assumptions!$C$95:$M$95,Assumptions!$C$98:$M$98)))</f>
        <v>968.2</v>
      </c>
      <c r="E8" s="50">
        <f t="array" ref="E8">IF(E$2=1,Assumptions!$X9/12,(SUMIF($D$2:$EE$2,E$2-1,$D8:$EE8)/12)*(1+XLOOKUP(E$2,Assumptions!$C$95:$M$95,Assumptions!$C$98:$M$98)))</f>
        <v>968.2</v>
      </c>
      <c r="F8" s="50">
        <f t="array" ref="F8">IF(F$2=1,Assumptions!$X9/12,(SUMIF($D$2:$EE$2,F$2-1,$D8:$EE8)/12)*(1+XLOOKUP(F$2,Assumptions!$C$95:$M$95,Assumptions!$C$98:$M$98)))</f>
        <v>968.2</v>
      </c>
      <c r="G8" s="50">
        <f t="array" ref="G8">IF(G$2=1,Assumptions!$X9/12,(SUMIF($D$2:$EE$2,G$2-1,$D8:$EE8)/12)*(1+XLOOKUP(G$2,Assumptions!$C$95:$M$95,Assumptions!$C$98:$M$98)))</f>
        <v>968.2</v>
      </c>
      <c r="H8" s="50">
        <f t="array" ref="H8">IF(H$2=1,Assumptions!$X9/12,(SUMIF($D$2:$EE$2,H$2-1,$D8:$EE8)/12)*(1+XLOOKUP(H$2,Assumptions!$C$95:$M$95,Assumptions!$C$98:$M$98)))</f>
        <v>968.2</v>
      </c>
      <c r="I8" s="50">
        <f t="array" ref="I8">IF(I$2=1,Assumptions!$X9/12,(SUMIF($D$2:$EE$2,I$2-1,$D8:$EE8)/12)*(1+XLOOKUP(I$2,Assumptions!$C$95:$M$95,Assumptions!$C$98:$M$98)))</f>
        <v>968.2</v>
      </c>
      <c r="J8" s="50">
        <f t="array" ref="J8">IF(J$2=1,Assumptions!$X9/12,(SUMIF($D$2:$EE$2,J$2-1,$D8:$EE8)/12)*(1+XLOOKUP(J$2,Assumptions!$C$95:$M$95,Assumptions!$C$98:$M$98)))</f>
        <v>968.2</v>
      </c>
      <c r="K8" s="50">
        <f t="array" ref="K8">IF(K$2=1,Assumptions!$X9/12,(SUMIF($D$2:$EE$2,K$2-1,$D8:$EE8)/12)*(1+XLOOKUP(K$2,Assumptions!$C$95:$M$95,Assumptions!$C$98:$M$98)))</f>
        <v>968.2</v>
      </c>
      <c r="L8" s="50">
        <f t="array" ref="L8">IF(L$2=1,Assumptions!$X9/12,(SUMIF($D$2:$EE$2,L$2-1,$D8:$EE8)/12)*(1+XLOOKUP(L$2,Assumptions!$C$95:$M$95,Assumptions!$C$98:$M$98)))</f>
        <v>968.2</v>
      </c>
      <c r="M8" s="50">
        <f t="array" ref="M8">IF(M$2=1,Assumptions!$X9/12,(SUMIF($D$2:$EE$2,M$2-1,$D8:$EE8)/12)*(1+XLOOKUP(M$2,Assumptions!$C$95:$M$95,Assumptions!$C$98:$M$98)))</f>
        <v>968.2</v>
      </c>
      <c r="N8" s="50">
        <f t="array" ref="N8">IF(N$2=1,Assumptions!$X9/12,(SUMIF($D$2:$EE$2,N$2-1,$D8:$EE8)/12)*(1+XLOOKUP(N$2,Assumptions!$C$95:$M$95,Assumptions!$C$98:$M$98)))</f>
        <v>968.2</v>
      </c>
      <c r="O8" s="50">
        <f t="array" ref="O8">IF(O$2=1,Assumptions!$X9/12,(SUMIF($D$2:$EE$2,O$2-1,$D8:$EE8)/12)*(1+XLOOKUP(O$2,Assumptions!$C$95:$M$95,Assumptions!$C$98:$M$98)))</f>
        <v>968.2</v>
      </c>
      <c r="P8" s="50">
        <f t="array" ref="P8">IF(P$2=1,Assumptions!$X9/12,(SUMIF($D$2:$EE$2,P$2-1,$D8:$EE8)/12)*(1+XLOOKUP(P$2,Assumptions!$C$95:$M$95,Assumptions!$C$98:$M$98)))</f>
        <v>987.564</v>
      </c>
      <c r="Q8" s="50">
        <f t="array" ref="Q8">IF(Q$2=1,Assumptions!$X9/12,(SUMIF($D$2:$EE$2,Q$2-1,$D8:$EE8)/12)*(1+XLOOKUP(Q$2,Assumptions!$C$95:$M$95,Assumptions!$C$98:$M$98)))</f>
        <v>987.564</v>
      </c>
      <c r="R8" s="50">
        <f t="array" ref="R8">IF(R$2=1,Assumptions!$X9/12,(SUMIF($D$2:$EE$2,R$2-1,$D8:$EE8)/12)*(1+XLOOKUP(R$2,Assumptions!$C$95:$M$95,Assumptions!$C$98:$M$98)))</f>
        <v>987.564</v>
      </c>
      <c r="S8" s="50">
        <f t="array" ref="S8">IF(S$2=1,Assumptions!$X9/12,(SUMIF($D$2:$EE$2,S$2-1,$D8:$EE8)/12)*(1+XLOOKUP(S$2,Assumptions!$C$95:$M$95,Assumptions!$C$98:$M$98)))</f>
        <v>987.564</v>
      </c>
      <c r="T8" s="50">
        <f t="array" ref="T8">IF(T$2=1,Assumptions!$X9/12,(SUMIF($D$2:$EE$2,T$2-1,$D8:$EE8)/12)*(1+XLOOKUP(T$2,Assumptions!$C$95:$M$95,Assumptions!$C$98:$M$98)))</f>
        <v>987.564</v>
      </c>
      <c r="U8" s="50">
        <f t="array" ref="U8">IF(U$2=1,Assumptions!$X9/12,(SUMIF($D$2:$EE$2,U$2-1,$D8:$EE8)/12)*(1+XLOOKUP(U$2,Assumptions!$C$95:$M$95,Assumptions!$C$98:$M$98)))</f>
        <v>987.564</v>
      </c>
      <c r="V8" s="50">
        <f t="array" ref="V8">IF(V$2=1,Assumptions!$X9/12,(SUMIF($D$2:$EE$2,V$2-1,$D8:$EE8)/12)*(1+XLOOKUP(V$2,Assumptions!$C$95:$M$95,Assumptions!$C$98:$M$98)))</f>
        <v>987.564</v>
      </c>
      <c r="W8" s="50">
        <f t="array" ref="W8">IF(W$2=1,Assumptions!$X9/12,(SUMIF($D$2:$EE$2,W$2-1,$D8:$EE8)/12)*(1+XLOOKUP(W$2,Assumptions!$C$95:$M$95,Assumptions!$C$98:$M$98)))</f>
        <v>987.564</v>
      </c>
      <c r="X8" s="50">
        <f t="array" ref="X8">IF(X$2=1,Assumptions!$X9/12,(SUMIF($D$2:$EE$2,X$2-1,$D8:$EE8)/12)*(1+XLOOKUP(X$2,Assumptions!$C$95:$M$95,Assumptions!$C$98:$M$98)))</f>
        <v>987.564</v>
      </c>
      <c r="Y8" s="50">
        <f t="array" ref="Y8">IF(Y$2=1,Assumptions!$X9/12,(SUMIF($D$2:$EE$2,Y$2-1,$D8:$EE8)/12)*(1+XLOOKUP(Y$2,Assumptions!$C$95:$M$95,Assumptions!$C$98:$M$98)))</f>
        <v>987.564</v>
      </c>
      <c r="Z8" s="50">
        <f t="array" ref="Z8">IF(Z$2=1,Assumptions!$X9/12,(SUMIF($D$2:$EE$2,Z$2-1,$D8:$EE8)/12)*(1+XLOOKUP(Z$2,Assumptions!$C$95:$M$95,Assumptions!$C$98:$M$98)))</f>
        <v>987.564</v>
      </c>
      <c r="AA8" s="50">
        <f t="array" ref="AA8">IF(AA$2=1,Assumptions!$X9/12,(SUMIF($D$2:$EE$2,AA$2-1,$D8:$EE8)/12)*(1+XLOOKUP(AA$2,Assumptions!$C$95:$M$95,Assumptions!$C$98:$M$98)))</f>
        <v>987.564</v>
      </c>
      <c r="AB8" s="50">
        <f t="array" ref="AB8">IF(AB$2=1,Assumptions!$X9/12,(SUMIF($D$2:$EE$2,AB$2-1,$D8:$EE8)/12)*(1+XLOOKUP(AB$2,Assumptions!$C$95:$M$95,Assumptions!$C$98:$M$98)))</f>
        <v>1017.19092</v>
      </c>
      <c r="AC8" s="50">
        <f t="array" ref="AC8">IF(AC$2=1,Assumptions!$X9/12,(SUMIF($D$2:$EE$2,AC$2-1,$D8:$EE8)/12)*(1+XLOOKUP(AC$2,Assumptions!$C$95:$M$95,Assumptions!$C$98:$M$98)))</f>
        <v>1017.19092</v>
      </c>
      <c r="AD8" s="50">
        <f t="array" ref="AD8">IF(AD$2=1,Assumptions!$X9/12,(SUMIF($D$2:$EE$2,AD$2-1,$D8:$EE8)/12)*(1+XLOOKUP(AD$2,Assumptions!$C$95:$M$95,Assumptions!$C$98:$M$98)))</f>
        <v>1017.19092</v>
      </c>
      <c r="AE8" s="50">
        <f t="array" ref="AE8">IF(AE$2=1,Assumptions!$X9/12,(SUMIF($D$2:$EE$2,AE$2-1,$D8:$EE8)/12)*(1+XLOOKUP(AE$2,Assumptions!$C$95:$M$95,Assumptions!$C$98:$M$98)))</f>
        <v>1017.19092</v>
      </c>
      <c r="AF8" s="50">
        <f t="array" ref="AF8">IF(AF$2=1,Assumptions!$X9/12,(SUMIF($D$2:$EE$2,AF$2-1,$D8:$EE8)/12)*(1+XLOOKUP(AF$2,Assumptions!$C$95:$M$95,Assumptions!$C$98:$M$98)))</f>
        <v>1017.19092</v>
      </c>
      <c r="AG8" s="50">
        <f t="array" ref="AG8">IF(AG$2=1,Assumptions!$X9/12,(SUMIF($D$2:$EE$2,AG$2-1,$D8:$EE8)/12)*(1+XLOOKUP(AG$2,Assumptions!$C$95:$M$95,Assumptions!$C$98:$M$98)))</f>
        <v>1017.19092</v>
      </c>
      <c r="AH8" s="50">
        <f t="array" ref="AH8">IF(AH$2=1,Assumptions!$X9/12,(SUMIF($D$2:$EE$2,AH$2-1,$D8:$EE8)/12)*(1+XLOOKUP(AH$2,Assumptions!$C$95:$M$95,Assumptions!$C$98:$M$98)))</f>
        <v>1017.19092</v>
      </c>
      <c r="AI8" s="50">
        <f t="array" ref="AI8">IF(AI$2=1,Assumptions!$X9/12,(SUMIF($D$2:$EE$2,AI$2-1,$D8:$EE8)/12)*(1+XLOOKUP(AI$2,Assumptions!$C$95:$M$95,Assumptions!$C$98:$M$98)))</f>
        <v>1017.19092</v>
      </c>
      <c r="AJ8" s="50">
        <f t="array" ref="AJ8">IF(AJ$2=1,Assumptions!$X9/12,(SUMIF($D$2:$EE$2,AJ$2-1,$D8:$EE8)/12)*(1+XLOOKUP(AJ$2,Assumptions!$C$95:$M$95,Assumptions!$C$98:$M$98)))</f>
        <v>1017.19092</v>
      </c>
      <c r="AK8" s="50">
        <f t="array" ref="AK8">IF(AK$2=1,Assumptions!$X9/12,(SUMIF($D$2:$EE$2,AK$2-1,$D8:$EE8)/12)*(1+XLOOKUP(AK$2,Assumptions!$C$95:$M$95,Assumptions!$C$98:$M$98)))</f>
        <v>1017.19092</v>
      </c>
      <c r="AL8" s="50">
        <f t="array" ref="AL8">IF(AL$2=1,Assumptions!$X9/12,(SUMIF($D$2:$EE$2,AL$2-1,$D8:$EE8)/12)*(1+XLOOKUP(AL$2,Assumptions!$C$95:$M$95,Assumptions!$C$98:$M$98)))</f>
        <v>1017.19092</v>
      </c>
      <c r="AM8" s="50">
        <f t="array" ref="AM8">IF(AM$2=1,Assumptions!$X9/12,(SUMIF($D$2:$EE$2,AM$2-1,$D8:$EE8)/12)*(1+XLOOKUP(AM$2,Assumptions!$C$95:$M$95,Assumptions!$C$98:$M$98)))</f>
        <v>1017.19092</v>
      </c>
      <c r="AN8" s="50">
        <f t="array" ref="AN8">IF(AN$2=1,Assumptions!$X9/12,(SUMIF($D$2:$EE$2,AN$2-1,$D8:$EE8)/12)*(1+XLOOKUP(AN$2,Assumptions!$C$95:$M$95,Assumptions!$C$98:$M$98)))</f>
        <v>1047.706648</v>
      </c>
      <c r="AO8" s="50">
        <f t="array" ref="AO8">IF(AO$2=1,Assumptions!$X9/12,(SUMIF($D$2:$EE$2,AO$2-1,$D8:$EE8)/12)*(1+XLOOKUP(AO$2,Assumptions!$C$95:$M$95,Assumptions!$C$98:$M$98)))</f>
        <v>1047.706648</v>
      </c>
      <c r="AP8" s="50">
        <f t="array" ref="AP8">IF(AP$2=1,Assumptions!$X9/12,(SUMIF($D$2:$EE$2,AP$2-1,$D8:$EE8)/12)*(1+XLOOKUP(AP$2,Assumptions!$C$95:$M$95,Assumptions!$C$98:$M$98)))</f>
        <v>1047.706648</v>
      </c>
      <c r="AQ8" s="50">
        <f t="array" ref="AQ8">IF(AQ$2=1,Assumptions!$X9/12,(SUMIF($D$2:$EE$2,AQ$2-1,$D8:$EE8)/12)*(1+XLOOKUP(AQ$2,Assumptions!$C$95:$M$95,Assumptions!$C$98:$M$98)))</f>
        <v>1047.706648</v>
      </c>
      <c r="AR8" s="50">
        <f t="array" ref="AR8">IF(AR$2=1,Assumptions!$X9/12,(SUMIF($D$2:$EE$2,AR$2-1,$D8:$EE8)/12)*(1+XLOOKUP(AR$2,Assumptions!$C$95:$M$95,Assumptions!$C$98:$M$98)))</f>
        <v>1047.706648</v>
      </c>
      <c r="AS8" s="50">
        <f t="array" ref="AS8">IF(AS$2=1,Assumptions!$X9/12,(SUMIF($D$2:$EE$2,AS$2-1,$D8:$EE8)/12)*(1+XLOOKUP(AS$2,Assumptions!$C$95:$M$95,Assumptions!$C$98:$M$98)))</f>
        <v>1047.706648</v>
      </c>
      <c r="AT8" s="50">
        <f t="array" ref="AT8">IF(AT$2=1,Assumptions!$X9/12,(SUMIF($D$2:$EE$2,AT$2-1,$D8:$EE8)/12)*(1+XLOOKUP(AT$2,Assumptions!$C$95:$M$95,Assumptions!$C$98:$M$98)))</f>
        <v>1047.706648</v>
      </c>
      <c r="AU8" s="50">
        <f t="array" ref="AU8">IF(AU$2=1,Assumptions!$X9/12,(SUMIF($D$2:$EE$2,AU$2-1,$D8:$EE8)/12)*(1+XLOOKUP(AU$2,Assumptions!$C$95:$M$95,Assumptions!$C$98:$M$98)))</f>
        <v>1047.706648</v>
      </c>
      <c r="AV8" s="50">
        <f t="array" ref="AV8">IF(AV$2=1,Assumptions!$X9/12,(SUMIF($D$2:$EE$2,AV$2-1,$D8:$EE8)/12)*(1+XLOOKUP(AV$2,Assumptions!$C$95:$M$95,Assumptions!$C$98:$M$98)))</f>
        <v>1047.706648</v>
      </c>
      <c r="AW8" s="50">
        <f t="array" ref="AW8">IF(AW$2=1,Assumptions!$X9/12,(SUMIF($D$2:$EE$2,AW$2-1,$D8:$EE8)/12)*(1+XLOOKUP(AW$2,Assumptions!$C$95:$M$95,Assumptions!$C$98:$M$98)))</f>
        <v>1047.706648</v>
      </c>
      <c r="AX8" s="50">
        <f t="array" ref="AX8">IF(AX$2=1,Assumptions!$X9/12,(SUMIF($D$2:$EE$2,AX$2-1,$D8:$EE8)/12)*(1+XLOOKUP(AX$2,Assumptions!$C$95:$M$95,Assumptions!$C$98:$M$98)))</f>
        <v>1047.706648</v>
      </c>
      <c r="AY8" s="50">
        <f t="array" ref="AY8">IF(AY$2=1,Assumptions!$X9/12,(SUMIF($D$2:$EE$2,AY$2-1,$D8:$EE8)/12)*(1+XLOOKUP(AY$2,Assumptions!$C$95:$M$95,Assumptions!$C$98:$M$98)))</f>
        <v>1047.706648</v>
      </c>
      <c r="AZ8" s="50">
        <f t="array" ref="AZ8">IF(AZ$2=1,Assumptions!$X9/12,(SUMIF($D$2:$EE$2,AZ$2-1,$D8:$EE8)/12)*(1+XLOOKUP(AZ$2,Assumptions!$C$95:$M$95,Assumptions!$C$98:$M$98)))</f>
        <v>1079.137847</v>
      </c>
      <c r="BA8" s="50">
        <f t="array" ref="BA8">IF(BA$2=1,Assumptions!$X9/12,(SUMIF($D$2:$EE$2,BA$2-1,$D8:$EE8)/12)*(1+XLOOKUP(BA$2,Assumptions!$C$95:$M$95,Assumptions!$C$98:$M$98)))</f>
        <v>1079.137847</v>
      </c>
      <c r="BB8" s="50">
        <f t="array" ref="BB8">IF(BB$2=1,Assumptions!$X9/12,(SUMIF($D$2:$EE$2,BB$2-1,$D8:$EE8)/12)*(1+XLOOKUP(BB$2,Assumptions!$C$95:$M$95,Assumptions!$C$98:$M$98)))</f>
        <v>1079.137847</v>
      </c>
      <c r="BC8" s="50">
        <f t="array" ref="BC8">IF(BC$2=1,Assumptions!$X9/12,(SUMIF($D$2:$EE$2,BC$2-1,$D8:$EE8)/12)*(1+XLOOKUP(BC$2,Assumptions!$C$95:$M$95,Assumptions!$C$98:$M$98)))</f>
        <v>1079.137847</v>
      </c>
      <c r="BD8" s="50">
        <f t="array" ref="BD8">IF(BD$2=1,Assumptions!$X9/12,(SUMIF($D$2:$EE$2,BD$2-1,$D8:$EE8)/12)*(1+XLOOKUP(BD$2,Assumptions!$C$95:$M$95,Assumptions!$C$98:$M$98)))</f>
        <v>1079.137847</v>
      </c>
      <c r="BE8" s="50">
        <f t="array" ref="BE8">IF(BE$2=1,Assumptions!$X9/12,(SUMIF($D$2:$EE$2,BE$2-1,$D8:$EE8)/12)*(1+XLOOKUP(BE$2,Assumptions!$C$95:$M$95,Assumptions!$C$98:$M$98)))</f>
        <v>1079.137847</v>
      </c>
      <c r="BF8" s="50">
        <f t="array" ref="BF8">IF(BF$2=1,Assumptions!$X9/12,(SUMIF($D$2:$EE$2,BF$2-1,$D8:$EE8)/12)*(1+XLOOKUP(BF$2,Assumptions!$C$95:$M$95,Assumptions!$C$98:$M$98)))</f>
        <v>1079.137847</v>
      </c>
      <c r="BG8" s="50">
        <f t="array" ref="BG8">IF(BG$2=1,Assumptions!$X9/12,(SUMIF($D$2:$EE$2,BG$2-1,$D8:$EE8)/12)*(1+XLOOKUP(BG$2,Assumptions!$C$95:$M$95,Assumptions!$C$98:$M$98)))</f>
        <v>1079.137847</v>
      </c>
      <c r="BH8" s="50">
        <f t="array" ref="BH8">IF(BH$2=1,Assumptions!$X9/12,(SUMIF($D$2:$EE$2,BH$2-1,$D8:$EE8)/12)*(1+XLOOKUP(BH$2,Assumptions!$C$95:$M$95,Assumptions!$C$98:$M$98)))</f>
        <v>1079.137847</v>
      </c>
      <c r="BI8" s="50">
        <f t="array" ref="BI8">IF(BI$2=1,Assumptions!$X9/12,(SUMIF($D$2:$EE$2,BI$2-1,$D8:$EE8)/12)*(1+XLOOKUP(BI$2,Assumptions!$C$95:$M$95,Assumptions!$C$98:$M$98)))</f>
        <v>1079.137847</v>
      </c>
      <c r="BJ8" s="50">
        <f t="array" ref="BJ8">IF(BJ$2=1,Assumptions!$X9/12,(SUMIF($D$2:$EE$2,BJ$2-1,$D8:$EE8)/12)*(1+XLOOKUP(BJ$2,Assumptions!$C$95:$M$95,Assumptions!$C$98:$M$98)))</f>
        <v>1079.137847</v>
      </c>
      <c r="BK8" s="50">
        <f t="array" ref="BK8">IF(BK$2=1,Assumptions!$X9/12,(SUMIF($D$2:$EE$2,BK$2-1,$D8:$EE8)/12)*(1+XLOOKUP(BK$2,Assumptions!$C$95:$M$95,Assumptions!$C$98:$M$98)))</f>
        <v>1079.137847</v>
      </c>
      <c r="BL8" s="50">
        <f t="array" ref="BL8">IF(BL$2=1,Assumptions!$X9/12,(SUMIF($D$2:$EE$2,BL$2-1,$D8:$EE8)/12)*(1+XLOOKUP(BL$2,Assumptions!$C$95:$M$95,Assumptions!$C$98:$M$98)))</f>
        <v>1111.511982</v>
      </c>
      <c r="BM8" s="50">
        <f t="array" ref="BM8">IF(BM$2=1,Assumptions!$X9/12,(SUMIF($D$2:$EE$2,BM$2-1,$D8:$EE8)/12)*(1+XLOOKUP(BM$2,Assumptions!$C$95:$M$95,Assumptions!$C$98:$M$98)))</f>
        <v>1111.511982</v>
      </c>
      <c r="BN8" s="50">
        <f t="array" ref="BN8">IF(BN$2=1,Assumptions!$X9/12,(SUMIF($D$2:$EE$2,BN$2-1,$D8:$EE8)/12)*(1+XLOOKUP(BN$2,Assumptions!$C$95:$M$95,Assumptions!$C$98:$M$98)))</f>
        <v>1111.511982</v>
      </c>
      <c r="BO8" s="50">
        <f t="array" ref="BO8">IF(BO$2=1,Assumptions!$X9/12,(SUMIF($D$2:$EE$2,BO$2-1,$D8:$EE8)/12)*(1+XLOOKUP(BO$2,Assumptions!$C$95:$M$95,Assumptions!$C$98:$M$98)))</f>
        <v>1111.511982</v>
      </c>
      <c r="BP8" s="50">
        <f t="array" ref="BP8">IF(BP$2=1,Assumptions!$X9/12,(SUMIF($D$2:$EE$2,BP$2-1,$D8:$EE8)/12)*(1+XLOOKUP(BP$2,Assumptions!$C$95:$M$95,Assumptions!$C$98:$M$98)))</f>
        <v>1111.511982</v>
      </c>
      <c r="BQ8" s="50">
        <f t="array" ref="BQ8">IF(BQ$2=1,Assumptions!$X9/12,(SUMIF($D$2:$EE$2,BQ$2-1,$D8:$EE8)/12)*(1+XLOOKUP(BQ$2,Assumptions!$C$95:$M$95,Assumptions!$C$98:$M$98)))</f>
        <v>1111.511982</v>
      </c>
      <c r="BR8" s="50">
        <f t="array" ref="BR8">IF(BR$2=1,Assumptions!$X9/12,(SUMIF($D$2:$EE$2,BR$2-1,$D8:$EE8)/12)*(1+XLOOKUP(BR$2,Assumptions!$C$95:$M$95,Assumptions!$C$98:$M$98)))</f>
        <v>1111.511982</v>
      </c>
      <c r="BS8" s="50">
        <f t="array" ref="BS8">IF(BS$2=1,Assumptions!$X9/12,(SUMIF($D$2:$EE$2,BS$2-1,$D8:$EE8)/12)*(1+XLOOKUP(BS$2,Assumptions!$C$95:$M$95,Assumptions!$C$98:$M$98)))</f>
        <v>1111.511982</v>
      </c>
      <c r="BT8" s="50">
        <f t="array" ref="BT8">IF(BT$2=1,Assumptions!$X9/12,(SUMIF($D$2:$EE$2,BT$2-1,$D8:$EE8)/12)*(1+XLOOKUP(BT$2,Assumptions!$C$95:$M$95,Assumptions!$C$98:$M$98)))</f>
        <v>1111.511982</v>
      </c>
      <c r="BU8" s="50">
        <f t="array" ref="BU8">IF(BU$2=1,Assumptions!$X9/12,(SUMIF($D$2:$EE$2,BU$2-1,$D8:$EE8)/12)*(1+XLOOKUP(BU$2,Assumptions!$C$95:$M$95,Assumptions!$C$98:$M$98)))</f>
        <v>1111.511982</v>
      </c>
      <c r="BV8" s="50">
        <f t="array" ref="BV8">IF(BV$2=1,Assumptions!$X9/12,(SUMIF($D$2:$EE$2,BV$2-1,$D8:$EE8)/12)*(1+XLOOKUP(BV$2,Assumptions!$C$95:$M$95,Assumptions!$C$98:$M$98)))</f>
        <v>1111.511982</v>
      </c>
      <c r="BW8" s="50">
        <f t="array" ref="BW8">IF(BW$2=1,Assumptions!$X9/12,(SUMIF($D$2:$EE$2,BW$2-1,$D8:$EE8)/12)*(1+XLOOKUP(BW$2,Assumptions!$C$95:$M$95,Assumptions!$C$98:$M$98)))</f>
        <v>1111.511982</v>
      </c>
      <c r="BX8" s="50">
        <f t="array" ref="BX8">IF(BX$2=1,Assumptions!$X9/12,(SUMIF($D$2:$EE$2,BX$2-1,$D8:$EE8)/12)*(1+XLOOKUP(BX$2,Assumptions!$C$95:$M$95,Assumptions!$C$98:$M$98)))</f>
        <v>1144.857342</v>
      </c>
      <c r="BY8" s="50">
        <f t="array" ref="BY8">IF(BY$2=1,Assumptions!$X9/12,(SUMIF($D$2:$EE$2,BY$2-1,$D8:$EE8)/12)*(1+XLOOKUP(BY$2,Assumptions!$C$95:$M$95,Assumptions!$C$98:$M$98)))</f>
        <v>1144.857342</v>
      </c>
      <c r="BZ8" s="50">
        <f t="array" ref="BZ8">IF(BZ$2=1,Assumptions!$X9/12,(SUMIF($D$2:$EE$2,BZ$2-1,$D8:$EE8)/12)*(1+XLOOKUP(BZ$2,Assumptions!$C$95:$M$95,Assumptions!$C$98:$M$98)))</f>
        <v>1144.857342</v>
      </c>
      <c r="CA8" s="50">
        <f t="array" ref="CA8">IF(CA$2=1,Assumptions!$X9/12,(SUMIF($D$2:$EE$2,CA$2-1,$D8:$EE8)/12)*(1+XLOOKUP(CA$2,Assumptions!$C$95:$M$95,Assumptions!$C$98:$M$98)))</f>
        <v>1144.857342</v>
      </c>
      <c r="CB8" s="50">
        <f t="array" ref="CB8">IF(CB$2=1,Assumptions!$X9/12,(SUMIF($D$2:$EE$2,CB$2-1,$D8:$EE8)/12)*(1+XLOOKUP(CB$2,Assumptions!$C$95:$M$95,Assumptions!$C$98:$M$98)))</f>
        <v>1144.857342</v>
      </c>
      <c r="CC8" s="50">
        <f t="array" ref="CC8">IF(CC$2=1,Assumptions!$X9/12,(SUMIF($D$2:$EE$2,CC$2-1,$D8:$EE8)/12)*(1+XLOOKUP(CC$2,Assumptions!$C$95:$M$95,Assumptions!$C$98:$M$98)))</f>
        <v>1144.857342</v>
      </c>
      <c r="CD8" s="50">
        <f t="array" ref="CD8">IF(CD$2=1,Assumptions!$X9/12,(SUMIF($D$2:$EE$2,CD$2-1,$D8:$EE8)/12)*(1+XLOOKUP(CD$2,Assumptions!$C$95:$M$95,Assumptions!$C$98:$M$98)))</f>
        <v>1144.857342</v>
      </c>
      <c r="CE8" s="50">
        <f t="array" ref="CE8">IF(CE$2=1,Assumptions!$X9/12,(SUMIF($D$2:$EE$2,CE$2-1,$D8:$EE8)/12)*(1+XLOOKUP(CE$2,Assumptions!$C$95:$M$95,Assumptions!$C$98:$M$98)))</f>
        <v>1144.857342</v>
      </c>
      <c r="CF8" s="50">
        <f t="array" ref="CF8">IF(CF$2=1,Assumptions!$X9/12,(SUMIF($D$2:$EE$2,CF$2-1,$D8:$EE8)/12)*(1+XLOOKUP(CF$2,Assumptions!$C$95:$M$95,Assumptions!$C$98:$M$98)))</f>
        <v>1144.857342</v>
      </c>
      <c r="CG8" s="50">
        <f t="array" ref="CG8">IF(CG$2=1,Assumptions!$X9/12,(SUMIF($D$2:$EE$2,CG$2-1,$D8:$EE8)/12)*(1+XLOOKUP(CG$2,Assumptions!$C$95:$M$95,Assumptions!$C$98:$M$98)))</f>
        <v>1144.857342</v>
      </c>
      <c r="CH8" s="50">
        <f t="array" ref="CH8">IF(CH$2=1,Assumptions!$X9/12,(SUMIF($D$2:$EE$2,CH$2-1,$D8:$EE8)/12)*(1+XLOOKUP(CH$2,Assumptions!$C$95:$M$95,Assumptions!$C$98:$M$98)))</f>
        <v>1144.857342</v>
      </c>
      <c r="CI8" s="50">
        <f t="array" ref="CI8">IF(CI$2=1,Assumptions!$X9/12,(SUMIF($D$2:$EE$2,CI$2-1,$D8:$EE8)/12)*(1+XLOOKUP(CI$2,Assumptions!$C$95:$M$95,Assumptions!$C$98:$M$98)))</f>
        <v>1144.857342</v>
      </c>
      <c r="CJ8" s="50">
        <f t="array" ref="CJ8">IF(CJ$2=1,Assumptions!$X9/12,(SUMIF($D$2:$EE$2,CJ$2-1,$D8:$EE8)/12)*(1+XLOOKUP(CJ$2,Assumptions!$C$95:$M$95,Assumptions!$C$98:$M$98)))</f>
        <v>1179.203062</v>
      </c>
      <c r="CK8" s="50">
        <f t="array" ref="CK8">IF(CK$2=1,Assumptions!$X9/12,(SUMIF($D$2:$EE$2,CK$2-1,$D8:$EE8)/12)*(1+XLOOKUP(CK$2,Assumptions!$C$95:$M$95,Assumptions!$C$98:$M$98)))</f>
        <v>1179.203062</v>
      </c>
      <c r="CL8" s="50">
        <f t="array" ref="CL8">IF(CL$2=1,Assumptions!$X9/12,(SUMIF($D$2:$EE$2,CL$2-1,$D8:$EE8)/12)*(1+XLOOKUP(CL$2,Assumptions!$C$95:$M$95,Assumptions!$C$98:$M$98)))</f>
        <v>1179.203062</v>
      </c>
      <c r="CM8" s="50">
        <f t="array" ref="CM8">IF(CM$2=1,Assumptions!$X9/12,(SUMIF($D$2:$EE$2,CM$2-1,$D8:$EE8)/12)*(1+XLOOKUP(CM$2,Assumptions!$C$95:$M$95,Assumptions!$C$98:$M$98)))</f>
        <v>1179.203062</v>
      </c>
      <c r="CN8" s="50">
        <f t="array" ref="CN8">IF(CN$2=1,Assumptions!$X9/12,(SUMIF($D$2:$EE$2,CN$2-1,$D8:$EE8)/12)*(1+XLOOKUP(CN$2,Assumptions!$C$95:$M$95,Assumptions!$C$98:$M$98)))</f>
        <v>1179.203062</v>
      </c>
      <c r="CO8" s="50">
        <f t="array" ref="CO8">IF(CO$2=1,Assumptions!$X9/12,(SUMIF($D$2:$EE$2,CO$2-1,$D8:$EE8)/12)*(1+XLOOKUP(CO$2,Assumptions!$C$95:$M$95,Assumptions!$C$98:$M$98)))</f>
        <v>1179.203062</v>
      </c>
      <c r="CP8" s="50">
        <f t="array" ref="CP8">IF(CP$2=1,Assumptions!$X9/12,(SUMIF($D$2:$EE$2,CP$2-1,$D8:$EE8)/12)*(1+XLOOKUP(CP$2,Assumptions!$C$95:$M$95,Assumptions!$C$98:$M$98)))</f>
        <v>1179.203062</v>
      </c>
      <c r="CQ8" s="50">
        <f t="array" ref="CQ8">IF(CQ$2=1,Assumptions!$X9/12,(SUMIF($D$2:$EE$2,CQ$2-1,$D8:$EE8)/12)*(1+XLOOKUP(CQ$2,Assumptions!$C$95:$M$95,Assumptions!$C$98:$M$98)))</f>
        <v>1179.203062</v>
      </c>
      <c r="CR8" s="50">
        <f t="array" ref="CR8">IF(CR$2=1,Assumptions!$X9/12,(SUMIF($D$2:$EE$2,CR$2-1,$D8:$EE8)/12)*(1+XLOOKUP(CR$2,Assumptions!$C$95:$M$95,Assumptions!$C$98:$M$98)))</f>
        <v>1179.203062</v>
      </c>
      <c r="CS8" s="50">
        <f t="array" ref="CS8">IF(CS$2=1,Assumptions!$X9/12,(SUMIF($D$2:$EE$2,CS$2-1,$D8:$EE8)/12)*(1+XLOOKUP(CS$2,Assumptions!$C$95:$M$95,Assumptions!$C$98:$M$98)))</f>
        <v>1179.203062</v>
      </c>
      <c r="CT8" s="50">
        <f t="array" ref="CT8">IF(CT$2=1,Assumptions!$X9/12,(SUMIF($D$2:$EE$2,CT$2-1,$D8:$EE8)/12)*(1+XLOOKUP(CT$2,Assumptions!$C$95:$M$95,Assumptions!$C$98:$M$98)))</f>
        <v>1179.203062</v>
      </c>
      <c r="CU8" s="50">
        <f t="array" ref="CU8">IF(CU$2=1,Assumptions!$X9/12,(SUMIF($D$2:$EE$2,CU$2-1,$D8:$EE8)/12)*(1+XLOOKUP(CU$2,Assumptions!$C$95:$M$95,Assumptions!$C$98:$M$98)))</f>
        <v>1179.203062</v>
      </c>
      <c r="CV8" s="50">
        <f t="array" ref="CV8">IF(CV$2=1,Assumptions!$X9/12,(SUMIF($D$2:$EE$2,CV$2-1,$D8:$EE8)/12)*(1+XLOOKUP(CV$2,Assumptions!$C$95:$M$95,Assumptions!$C$98:$M$98)))</f>
        <v>1214.579154</v>
      </c>
      <c r="CW8" s="50">
        <f t="array" ref="CW8">IF(CW$2=1,Assumptions!$X9/12,(SUMIF($D$2:$EE$2,CW$2-1,$D8:$EE8)/12)*(1+XLOOKUP(CW$2,Assumptions!$C$95:$M$95,Assumptions!$C$98:$M$98)))</f>
        <v>1214.579154</v>
      </c>
      <c r="CX8" s="50">
        <f t="array" ref="CX8">IF(CX$2=1,Assumptions!$X9/12,(SUMIF($D$2:$EE$2,CX$2-1,$D8:$EE8)/12)*(1+XLOOKUP(CX$2,Assumptions!$C$95:$M$95,Assumptions!$C$98:$M$98)))</f>
        <v>1214.579154</v>
      </c>
      <c r="CY8" s="50">
        <f t="array" ref="CY8">IF(CY$2=1,Assumptions!$X9/12,(SUMIF($D$2:$EE$2,CY$2-1,$D8:$EE8)/12)*(1+XLOOKUP(CY$2,Assumptions!$C$95:$M$95,Assumptions!$C$98:$M$98)))</f>
        <v>1214.579154</v>
      </c>
      <c r="CZ8" s="50">
        <f t="array" ref="CZ8">IF(CZ$2=1,Assumptions!$X9/12,(SUMIF($D$2:$EE$2,CZ$2-1,$D8:$EE8)/12)*(1+XLOOKUP(CZ$2,Assumptions!$C$95:$M$95,Assumptions!$C$98:$M$98)))</f>
        <v>1214.579154</v>
      </c>
      <c r="DA8" s="50">
        <f t="array" ref="DA8">IF(DA$2=1,Assumptions!$X9/12,(SUMIF($D$2:$EE$2,DA$2-1,$D8:$EE8)/12)*(1+XLOOKUP(DA$2,Assumptions!$C$95:$M$95,Assumptions!$C$98:$M$98)))</f>
        <v>1214.579154</v>
      </c>
      <c r="DB8" s="50">
        <f t="array" ref="DB8">IF(DB$2=1,Assumptions!$X9/12,(SUMIF($D$2:$EE$2,DB$2-1,$D8:$EE8)/12)*(1+XLOOKUP(DB$2,Assumptions!$C$95:$M$95,Assumptions!$C$98:$M$98)))</f>
        <v>1214.579154</v>
      </c>
      <c r="DC8" s="50">
        <f t="array" ref="DC8">IF(DC$2=1,Assumptions!$X9/12,(SUMIF($D$2:$EE$2,DC$2-1,$D8:$EE8)/12)*(1+XLOOKUP(DC$2,Assumptions!$C$95:$M$95,Assumptions!$C$98:$M$98)))</f>
        <v>1214.579154</v>
      </c>
      <c r="DD8" s="50">
        <f t="array" ref="DD8">IF(DD$2=1,Assumptions!$X9/12,(SUMIF($D$2:$EE$2,DD$2-1,$D8:$EE8)/12)*(1+XLOOKUP(DD$2,Assumptions!$C$95:$M$95,Assumptions!$C$98:$M$98)))</f>
        <v>1214.579154</v>
      </c>
      <c r="DE8" s="50">
        <f t="array" ref="DE8">IF(DE$2=1,Assumptions!$X9/12,(SUMIF($D$2:$EE$2,DE$2-1,$D8:$EE8)/12)*(1+XLOOKUP(DE$2,Assumptions!$C$95:$M$95,Assumptions!$C$98:$M$98)))</f>
        <v>1214.579154</v>
      </c>
      <c r="DF8" s="50">
        <f t="array" ref="DF8">IF(DF$2=1,Assumptions!$X9/12,(SUMIF($D$2:$EE$2,DF$2-1,$D8:$EE8)/12)*(1+XLOOKUP(DF$2,Assumptions!$C$95:$M$95,Assumptions!$C$98:$M$98)))</f>
        <v>1214.579154</v>
      </c>
      <c r="DG8" s="50">
        <f t="array" ref="DG8">IF(DG$2=1,Assumptions!$X9/12,(SUMIF($D$2:$EE$2,DG$2-1,$D8:$EE8)/12)*(1+XLOOKUP(DG$2,Assumptions!$C$95:$M$95,Assumptions!$C$98:$M$98)))</f>
        <v>1214.579154</v>
      </c>
      <c r="DH8" s="50">
        <f t="array" ref="DH8">IF(DH$2=1,Assumptions!$X9/12,(SUMIF($D$2:$EE$2,DH$2-1,$D8:$EE8)/12)*(1+XLOOKUP(DH$2,Assumptions!$C$95:$M$95,Assumptions!$C$98:$M$98)))</f>
        <v>1251.016529</v>
      </c>
      <c r="DI8" s="50">
        <f t="array" ref="DI8">IF(DI$2=1,Assumptions!$X9/12,(SUMIF($D$2:$EE$2,DI$2-1,$D8:$EE8)/12)*(1+XLOOKUP(DI$2,Assumptions!$C$95:$M$95,Assumptions!$C$98:$M$98)))</f>
        <v>1251.016529</v>
      </c>
      <c r="DJ8" s="50">
        <f t="array" ref="DJ8">IF(DJ$2=1,Assumptions!$X9/12,(SUMIF($D$2:$EE$2,DJ$2-1,$D8:$EE8)/12)*(1+XLOOKUP(DJ$2,Assumptions!$C$95:$M$95,Assumptions!$C$98:$M$98)))</f>
        <v>1251.016529</v>
      </c>
      <c r="DK8" s="50">
        <f t="array" ref="DK8">IF(DK$2=1,Assumptions!$X9/12,(SUMIF($D$2:$EE$2,DK$2-1,$D8:$EE8)/12)*(1+XLOOKUP(DK$2,Assumptions!$C$95:$M$95,Assumptions!$C$98:$M$98)))</f>
        <v>1251.016529</v>
      </c>
      <c r="DL8" s="50">
        <f t="array" ref="DL8">IF(DL$2=1,Assumptions!$X9/12,(SUMIF($D$2:$EE$2,DL$2-1,$D8:$EE8)/12)*(1+XLOOKUP(DL$2,Assumptions!$C$95:$M$95,Assumptions!$C$98:$M$98)))</f>
        <v>1251.016529</v>
      </c>
      <c r="DM8" s="50">
        <f t="array" ref="DM8">IF(DM$2=1,Assumptions!$X9/12,(SUMIF($D$2:$EE$2,DM$2-1,$D8:$EE8)/12)*(1+XLOOKUP(DM$2,Assumptions!$C$95:$M$95,Assumptions!$C$98:$M$98)))</f>
        <v>1251.016529</v>
      </c>
      <c r="DN8" s="50">
        <f t="array" ref="DN8">IF(DN$2=1,Assumptions!$X9/12,(SUMIF($D$2:$EE$2,DN$2-1,$D8:$EE8)/12)*(1+XLOOKUP(DN$2,Assumptions!$C$95:$M$95,Assumptions!$C$98:$M$98)))</f>
        <v>1251.016529</v>
      </c>
      <c r="DO8" s="50">
        <f t="array" ref="DO8">IF(DO$2=1,Assumptions!$X9/12,(SUMIF($D$2:$EE$2,DO$2-1,$D8:$EE8)/12)*(1+XLOOKUP(DO$2,Assumptions!$C$95:$M$95,Assumptions!$C$98:$M$98)))</f>
        <v>1251.016529</v>
      </c>
      <c r="DP8" s="50">
        <f t="array" ref="DP8">IF(DP$2=1,Assumptions!$X9/12,(SUMIF($D$2:$EE$2,DP$2-1,$D8:$EE8)/12)*(1+XLOOKUP(DP$2,Assumptions!$C$95:$M$95,Assumptions!$C$98:$M$98)))</f>
        <v>1251.016529</v>
      </c>
      <c r="DQ8" s="50">
        <f t="array" ref="DQ8">IF(DQ$2=1,Assumptions!$X9/12,(SUMIF($D$2:$EE$2,DQ$2-1,$D8:$EE8)/12)*(1+XLOOKUP(DQ$2,Assumptions!$C$95:$M$95,Assumptions!$C$98:$M$98)))</f>
        <v>1251.016529</v>
      </c>
      <c r="DR8" s="50">
        <f t="array" ref="DR8">IF(DR$2=1,Assumptions!$X9/12,(SUMIF($D$2:$EE$2,DR$2-1,$D8:$EE8)/12)*(1+XLOOKUP(DR$2,Assumptions!$C$95:$M$95,Assumptions!$C$98:$M$98)))</f>
        <v>1251.016529</v>
      </c>
      <c r="DS8" s="50">
        <f t="array" ref="DS8">IF(DS$2=1,Assumptions!$X9/12,(SUMIF($D$2:$EE$2,DS$2-1,$D8:$EE8)/12)*(1+XLOOKUP(DS$2,Assumptions!$C$95:$M$95,Assumptions!$C$98:$M$98)))</f>
        <v>1251.016529</v>
      </c>
      <c r="DT8" s="50">
        <f t="array" ref="DT8">IF(DT$2=1,Assumptions!$X9/12,(SUMIF($D$2:$EE$2,DT$2-1,$D8:$EE8)/12)*(1+XLOOKUP(DT$2,Assumptions!$C$95:$M$95,Assumptions!$C$98:$M$98)))</f>
        <v>1288.547025</v>
      </c>
      <c r="DU8" s="50">
        <f t="array" ref="DU8">IF(DU$2=1,Assumptions!$X9/12,(SUMIF($D$2:$EE$2,DU$2-1,$D8:$EE8)/12)*(1+XLOOKUP(DU$2,Assumptions!$C$95:$M$95,Assumptions!$C$98:$M$98)))</f>
        <v>1288.547025</v>
      </c>
      <c r="DV8" s="50">
        <f t="array" ref="DV8">IF(DV$2=1,Assumptions!$X9/12,(SUMIF($D$2:$EE$2,DV$2-1,$D8:$EE8)/12)*(1+XLOOKUP(DV$2,Assumptions!$C$95:$M$95,Assumptions!$C$98:$M$98)))</f>
        <v>1288.547025</v>
      </c>
      <c r="DW8" s="50">
        <f t="array" ref="DW8">IF(DW$2=1,Assumptions!$X9/12,(SUMIF($D$2:$EE$2,DW$2-1,$D8:$EE8)/12)*(1+XLOOKUP(DW$2,Assumptions!$C$95:$M$95,Assumptions!$C$98:$M$98)))</f>
        <v>1288.547025</v>
      </c>
      <c r="DX8" s="50">
        <f t="array" ref="DX8">IF(DX$2=1,Assumptions!$X9/12,(SUMIF($D$2:$EE$2,DX$2-1,$D8:$EE8)/12)*(1+XLOOKUP(DX$2,Assumptions!$C$95:$M$95,Assumptions!$C$98:$M$98)))</f>
        <v>1288.547025</v>
      </c>
      <c r="DY8" s="50">
        <f t="array" ref="DY8">IF(DY$2=1,Assumptions!$X9/12,(SUMIF($D$2:$EE$2,DY$2-1,$D8:$EE8)/12)*(1+XLOOKUP(DY$2,Assumptions!$C$95:$M$95,Assumptions!$C$98:$M$98)))</f>
        <v>1288.547025</v>
      </c>
      <c r="DZ8" s="50">
        <f t="array" ref="DZ8">IF(DZ$2=1,Assumptions!$X9/12,(SUMIF($D$2:$EE$2,DZ$2-1,$D8:$EE8)/12)*(1+XLOOKUP(DZ$2,Assumptions!$C$95:$M$95,Assumptions!$C$98:$M$98)))</f>
        <v>1288.547025</v>
      </c>
      <c r="EA8" s="50">
        <f t="array" ref="EA8">IF(EA$2=1,Assumptions!$X9/12,(SUMIF($D$2:$EE$2,EA$2-1,$D8:$EE8)/12)*(1+XLOOKUP(EA$2,Assumptions!$C$95:$M$95,Assumptions!$C$98:$M$98)))</f>
        <v>1288.547025</v>
      </c>
      <c r="EB8" s="50">
        <f t="array" ref="EB8">IF(EB$2=1,Assumptions!$X9/12,(SUMIF($D$2:$EE$2,EB$2-1,$D8:$EE8)/12)*(1+XLOOKUP(EB$2,Assumptions!$C$95:$M$95,Assumptions!$C$98:$M$98)))</f>
        <v>1288.547025</v>
      </c>
      <c r="EC8" s="50">
        <f t="array" ref="EC8">IF(EC$2=1,Assumptions!$X9/12,(SUMIF($D$2:$EE$2,EC$2-1,$D8:$EE8)/12)*(1+XLOOKUP(EC$2,Assumptions!$C$95:$M$95,Assumptions!$C$98:$M$98)))</f>
        <v>1288.547025</v>
      </c>
      <c r="ED8" s="50">
        <f t="array" ref="ED8">IF(ED$2=1,Assumptions!$X9/12,(SUMIF($D$2:$EE$2,ED$2-1,$D8:$EE8)/12)*(1+XLOOKUP(ED$2,Assumptions!$C$95:$M$95,Assumptions!$C$98:$M$98)))</f>
        <v>1288.547025</v>
      </c>
      <c r="EE8" s="50">
        <f t="array" ref="EE8">IF(EE$2=1,Assumptions!$X9/12,(SUMIF($D$2:$EE$2,EE$2-1,$D8:$EE8)/12)*(1+XLOOKUP(EE$2,Assumptions!$C$95:$M$95,Assumptions!$C$98:$M$98)))</f>
        <v>1288.547025</v>
      </c>
    </row>
    <row r="9" ht="15.75" customHeight="1">
      <c r="A9" s="1"/>
      <c r="B9" s="1"/>
      <c r="C9" s="1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</row>
    <row r="10" ht="15.75" customHeight="1">
      <c r="A10" s="1"/>
      <c r="B10" s="1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0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7"/>
      <c r="C13" s="43" t="s">
        <v>210</v>
      </c>
      <c r="D13" s="213">
        <f t="shared" ref="D13:EE13" si="3">SUM(D5:D12)</f>
        <v>95450.1</v>
      </c>
      <c r="E13" s="213">
        <f t="shared" si="3"/>
        <v>95450.1</v>
      </c>
      <c r="F13" s="213">
        <f t="shared" si="3"/>
        <v>95450.1</v>
      </c>
      <c r="G13" s="213">
        <f t="shared" si="3"/>
        <v>95450.1</v>
      </c>
      <c r="H13" s="213">
        <f t="shared" si="3"/>
        <v>95450.1</v>
      </c>
      <c r="I13" s="213">
        <f t="shared" si="3"/>
        <v>95450.1</v>
      </c>
      <c r="J13" s="213">
        <f t="shared" si="3"/>
        <v>95450.1</v>
      </c>
      <c r="K13" s="213">
        <f t="shared" si="3"/>
        <v>95450.1</v>
      </c>
      <c r="L13" s="213">
        <f t="shared" si="3"/>
        <v>95450.1</v>
      </c>
      <c r="M13" s="213">
        <f t="shared" si="3"/>
        <v>95450.1</v>
      </c>
      <c r="N13" s="213">
        <f t="shared" si="3"/>
        <v>95450.1</v>
      </c>
      <c r="O13" s="213">
        <f t="shared" si="3"/>
        <v>95450.1</v>
      </c>
      <c r="P13" s="213">
        <f t="shared" si="3"/>
        <v>97359.102</v>
      </c>
      <c r="Q13" s="213">
        <f t="shared" si="3"/>
        <v>97359.102</v>
      </c>
      <c r="R13" s="213">
        <f t="shared" si="3"/>
        <v>97359.102</v>
      </c>
      <c r="S13" s="213">
        <f t="shared" si="3"/>
        <v>97359.102</v>
      </c>
      <c r="T13" s="213">
        <f t="shared" si="3"/>
        <v>97359.102</v>
      </c>
      <c r="U13" s="213">
        <f t="shared" si="3"/>
        <v>97359.102</v>
      </c>
      <c r="V13" s="213">
        <f t="shared" si="3"/>
        <v>97359.102</v>
      </c>
      <c r="W13" s="213">
        <f t="shared" si="3"/>
        <v>97359.102</v>
      </c>
      <c r="X13" s="213">
        <f t="shared" si="3"/>
        <v>97359.102</v>
      </c>
      <c r="Y13" s="213">
        <f t="shared" si="3"/>
        <v>97359.102</v>
      </c>
      <c r="Z13" s="213">
        <f t="shared" si="3"/>
        <v>97359.102</v>
      </c>
      <c r="AA13" s="213">
        <f t="shared" si="3"/>
        <v>97359.102</v>
      </c>
      <c r="AB13" s="213">
        <f t="shared" si="3"/>
        <v>100279.8751</v>
      </c>
      <c r="AC13" s="213">
        <f t="shared" si="3"/>
        <v>100279.8751</v>
      </c>
      <c r="AD13" s="213">
        <f t="shared" si="3"/>
        <v>100279.8751</v>
      </c>
      <c r="AE13" s="213">
        <f t="shared" si="3"/>
        <v>100279.8751</v>
      </c>
      <c r="AF13" s="213">
        <f t="shared" si="3"/>
        <v>100279.8751</v>
      </c>
      <c r="AG13" s="213">
        <f t="shared" si="3"/>
        <v>100279.8751</v>
      </c>
      <c r="AH13" s="213">
        <f t="shared" si="3"/>
        <v>100279.8751</v>
      </c>
      <c r="AI13" s="213">
        <f t="shared" si="3"/>
        <v>100279.8751</v>
      </c>
      <c r="AJ13" s="213">
        <f t="shared" si="3"/>
        <v>100279.8751</v>
      </c>
      <c r="AK13" s="213">
        <f t="shared" si="3"/>
        <v>100279.8751</v>
      </c>
      <c r="AL13" s="213">
        <f t="shared" si="3"/>
        <v>100279.8751</v>
      </c>
      <c r="AM13" s="213">
        <f t="shared" si="3"/>
        <v>100279.8751</v>
      </c>
      <c r="AN13" s="213">
        <f t="shared" si="3"/>
        <v>103288.2713</v>
      </c>
      <c r="AO13" s="213">
        <f t="shared" si="3"/>
        <v>103288.2713</v>
      </c>
      <c r="AP13" s="213">
        <f t="shared" si="3"/>
        <v>103288.2713</v>
      </c>
      <c r="AQ13" s="213">
        <f t="shared" si="3"/>
        <v>103288.2713</v>
      </c>
      <c r="AR13" s="213">
        <f t="shared" si="3"/>
        <v>103288.2713</v>
      </c>
      <c r="AS13" s="213">
        <f t="shared" si="3"/>
        <v>103288.2713</v>
      </c>
      <c r="AT13" s="213">
        <f t="shared" si="3"/>
        <v>103288.2713</v>
      </c>
      <c r="AU13" s="213">
        <f t="shared" si="3"/>
        <v>103288.2713</v>
      </c>
      <c r="AV13" s="213">
        <f t="shared" si="3"/>
        <v>103288.2713</v>
      </c>
      <c r="AW13" s="213">
        <f t="shared" si="3"/>
        <v>103288.2713</v>
      </c>
      <c r="AX13" s="213">
        <f t="shared" si="3"/>
        <v>103288.2713</v>
      </c>
      <c r="AY13" s="213">
        <f t="shared" si="3"/>
        <v>103288.2713</v>
      </c>
      <c r="AZ13" s="213">
        <f t="shared" si="3"/>
        <v>106386.9195</v>
      </c>
      <c r="BA13" s="213">
        <f t="shared" si="3"/>
        <v>106386.9195</v>
      </c>
      <c r="BB13" s="213">
        <f t="shared" si="3"/>
        <v>106386.9195</v>
      </c>
      <c r="BC13" s="213">
        <f t="shared" si="3"/>
        <v>106386.9195</v>
      </c>
      <c r="BD13" s="213">
        <f t="shared" si="3"/>
        <v>106386.9195</v>
      </c>
      <c r="BE13" s="213">
        <f t="shared" si="3"/>
        <v>106386.9195</v>
      </c>
      <c r="BF13" s="213">
        <f t="shared" si="3"/>
        <v>106386.9195</v>
      </c>
      <c r="BG13" s="213">
        <f t="shared" si="3"/>
        <v>106386.9195</v>
      </c>
      <c r="BH13" s="213">
        <f t="shared" si="3"/>
        <v>106386.9195</v>
      </c>
      <c r="BI13" s="213">
        <f t="shared" si="3"/>
        <v>106386.9195</v>
      </c>
      <c r="BJ13" s="213">
        <f t="shared" si="3"/>
        <v>106386.9195</v>
      </c>
      <c r="BK13" s="213">
        <f t="shared" si="3"/>
        <v>106386.9195</v>
      </c>
      <c r="BL13" s="213">
        <f t="shared" si="3"/>
        <v>109578.527</v>
      </c>
      <c r="BM13" s="213">
        <f t="shared" si="3"/>
        <v>109578.527</v>
      </c>
      <c r="BN13" s="213">
        <f t="shared" si="3"/>
        <v>109578.527</v>
      </c>
      <c r="BO13" s="213">
        <f t="shared" si="3"/>
        <v>109578.527</v>
      </c>
      <c r="BP13" s="213">
        <f t="shared" si="3"/>
        <v>109578.527</v>
      </c>
      <c r="BQ13" s="213">
        <f t="shared" si="3"/>
        <v>109578.527</v>
      </c>
      <c r="BR13" s="213">
        <f t="shared" si="3"/>
        <v>109578.527</v>
      </c>
      <c r="BS13" s="213">
        <f t="shared" si="3"/>
        <v>109578.527</v>
      </c>
      <c r="BT13" s="213">
        <f t="shared" si="3"/>
        <v>109578.527</v>
      </c>
      <c r="BU13" s="213">
        <f t="shared" si="3"/>
        <v>109578.527</v>
      </c>
      <c r="BV13" s="213">
        <f t="shared" si="3"/>
        <v>109578.527</v>
      </c>
      <c r="BW13" s="213">
        <f t="shared" si="3"/>
        <v>109578.527</v>
      </c>
      <c r="BX13" s="213">
        <f t="shared" si="3"/>
        <v>112865.8828</v>
      </c>
      <c r="BY13" s="213">
        <f t="shared" si="3"/>
        <v>112865.8828</v>
      </c>
      <c r="BZ13" s="213">
        <f t="shared" si="3"/>
        <v>112865.8828</v>
      </c>
      <c r="CA13" s="213">
        <f t="shared" si="3"/>
        <v>112865.8828</v>
      </c>
      <c r="CB13" s="213">
        <f t="shared" si="3"/>
        <v>112865.8828</v>
      </c>
      <c r="CC13" s="213">
        <f t="shared" si="3"/>
        <v>112865.8828</v>
      </c>
      <c r="CD13" s="213">
        <f t="shared" si="3"/>
        <v>112865.8828</v>
      </c>
      <c r="CE13" s="213">
        <f t="shared" si="3"/>
        <v>112865.8828</v>
      </c>
      <c r="CF13" s="213">
        <f t="shared" si="3"/>
        <v>112865.8828</v>
      </c>
      <c r="CG13" s="213">
        <f t="shared" si="3"/>
        <v>112865.8828</v>
      </c>
      <c r="CH13" s="213">
        <f t="shared" si="3"/>
        <v>112865.8828</v>
      </c>
      <c r="CI13" s="213">
        <f t="shared" si="3"/>
        <v>112865.8828</v>
      </c>
      <c r="CJ13" s="213">
        <f t="shared" si="3"/>
        <v>116251.8593</v>
      </c>
      <c r="CK13" s="213">
        <f t="shared" si="3"/>
        <v>116251.8593</v>
      </c>
      <c r="CL13" s="213">
        <f t="shared" si="3"/>
        <v>116251.8593</v>
      </c>
      <c r="CM13" s="213">
        <f t="shared" si="3"/>
        <v>116251.8593</v>
      </c>
      <c r="CN13" s="213">
        <f t="shared" si="3"/>
        <v>116251.8593</v>
      </c>
      <c r="CO13" s="213">
        <f t="shared" si="3"/>
        <v>116251.8593</v>
      </c>
      <c r="CP13" s="213">
        <f t="shared" si="3"/>
        <v>116251.8593</v>
      </c>
      <c r="CQ13" s="213">
        <f t="shared" si="3"/>
        <v>116251.8593</v>
      </c>
      <c r="CR13" s="213">
        <f t="shared" si="3"/>
        <v>116251.8593</v>
      </c>
      <c r="CS13" s="213">
        <f t="shared" si="3"/>
        <v>116251.8593</v>
      </c>
      <c r="CT13" s="213">
        <f t="shared" si="3"/>
        <v>116251.8593</v>
      </c>
      <c r="CU13" s="213">
        <f t="shared" si="3"/>
        <v>116251.8593</v>
      </c>
      <c r="CV13" s="213">
        <f t="shared" si="3"/>
        <v>119739.4151</v>
      </c>
      <c r="CW13" s="213">
        <f t="shared" si="3"/>
        <v>119739.4151</v>
      </c>
      <c r="CX13" s="213">
        <f t="shared" si="3"/>
        <v>119739.4151</v>
      </c>
      <c r="CY13" s="213">
        <f t="shared" si="3"/>
        <v>119739.4151</v>
      </c>
      <c r="CZ13" s="213">
        <f t="shared" si="3"/>
        <v>119739.4151</v>
      </c>
      <c r="DA13" s="213">
        <f t="shared" si="3"/>
        <v>119739.4151</v>
      </c>
      <c r="DB13" s="213">
        <f t="shared" si="3"/>
        <v>119739.4151</v>
      </c>
      <c r="DC13" s="213">
        <f t="shared" si="3"/>
        <v>119739.4151</v>
      </c>
      <c r="DD13" s="213">
        <f t="shared" si="3"/>
        <v>119739.4151</v>
      </c>
      <c r="DE13" s="213">
        <f t="shared" si="3"/>
        <v>119739.4151</v>
      </c>
      <c r="DF13" s="213">
        <f t="shared" si="3"/>
        <v>119739.4151</v>
      </c>
      <c r="DG13" s="213">
        <f t="shared" si="3"/>
        <v>119739.4151</v>
      </c>
      <c r="DH13" s="213">
        <f t="shared" si="3"/>
        <v>123331.5976</v>
      </c>
      <c r="DI13" s="213">
        <f t="shared" si="3"/>
        <v>123331.5976</v>
      </c>
      <c r="DJ13" s="213">
        <f t="shared" si="3"/>
        <v>123331.5976</v>
      </c>
      <c r="DK13" s="213">
        <f t="shared" si="3"/>
        <v>123331.5976</v>
      </c>
      <c r="DL13" s="213">
        <f t="shared" si="3"/>
        <v>123331.5976</v>
      </c>
      <c r="DM13" s="213">
        <f t="shared" si="3"/>
        <v>123331.5976</v>
      </c>
      <c r="DN13" s="213">
        <f t="shared" si="3"/>
        <v>123331.5976</v>
      </c>
      <c r="DO13" s="213">
        <f t="shared" si="3"/>
        <v>123331.5976</v>
      </c>
      <c r="DP13" s="213">
        <f t="shared" si="3"/>
        <v>123331.5976</v>
      </c>
      <c r="DQ13" s="213">
        <f t="shared" si="3"/>
        <v>123331.5976</v>
      </c>
      <c r="DR13" s="213">
        <f t="shared" si="3"/>
        <v>123331.5976</v>
      </c>
      <c r="DS13" s="213">
        <f t="shared" si="3"/>
        <v>123331.5976</v>
      </c>
      <c r="DT13" s="213">
        <f t="shared" si="3"/>
        <v>127031.5455</v>
      </c>
      <c r="DU13" s="213">
        <f t="shared" si="3"/>
        <v>127031.5455</v>
      </c>
      <c r="DV13" s="213">
        <f t="shared" si="3"/>
        <v>127031.5455</v>
      </c>
      <c r="DW13" s="213">
        <f t="shared" si="3"/>
        <v>127031.5455</v>
      </c>
      <c r="DX13" s="213">
        <f t="shared" si="3"/>
        <v>127031.5455</v>
      </c>
      <c r="DY13" s="213">
        <f t="shared" si="3"/>
        <v>127031.5455</v>
      </c>
      <c r="DZ13" s="213">
        <f t="shared" si="3"/>
        <v>127031.5455</v>
      </c>
      <c r="EA13" s="213">
        <f t="shared" si="3"/>
        <v>127031.5455</v>
      </c>
      <c r="EB13" s="213">
        <f t="shared" si="3"/>
        <v>127031.5455</v>
      </c>
      <c r="EC13" s="213">
        <f t="shared" si="3"/>
        <v>127031.5455</v>
      </c>
      <c r="ED13" s="213">
        <f t="shared" si="3"/>
        <v>127031.5455</v>
      </c>
      <c r="EE13" s="213">
        <f t="shared" si="3"/>
        <v>127031.5455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Assumptions!J15</f>
        <v>Vacancy</v>
      </c>
      <c r="D15" s="50">
        <f t="array" ref="D15">-D$13*IF(D$2=Assumptions!$D$69,Assumptions!$D$68,XLOOKUP(D$2,Assumptions!$C$95:$M$95,Assumptions!$C$96:$M$96))</f>
        <v>-4772.505</v>
      </c>
      <c r="E15" s="50">
        <f t="array" ref="E15">-E$13*IF(E$2=Assumptions!$D$69,Assumptions!$D$68,XLOOKUP(E$2,Assumptions!$C$95:$M$95,Assumptions!$C$96:$M$96))</f>
        <v>-4772.505</v>
      </c>
      <c r="F15" s="50">
        <f t="array" ref="F15">-F$13*IF(F$2=Assumptions!$D$69,Assumptions!$D$68,XLOOKUP(F$2,Assumptions!$C$95:$M$95,Assumptions!$C$96:$M$96))</f>
        <v>-4772.505</v>
      </c>
      <c r="G15" s="50">
        <f t="array" ref="G15">-G$13*IF(G$2=Assumptions!$D$69,Assumptions!$D$68,XLOOKUP(G$2,Assumptions!$C$95:$M$95,Assumptions!$C$96:$M$96))</f>
        <v>-4772.505</v>
      </c>
      <c r="H15" s="50">
        <f t="array" ref="H15">-H$13*IF(H$2=Assumptions!$D$69,Assumptions!$D$68,XLOOKUP(H$2,Assumptions!$C$95:$M$95,Assumptions!$C$96:$M$96))</f>
        <v>-4772.505</v>
      </c>
      <c r="I15" s="50">
        <f t="array" ref="I15">-I$13*IF(I$2=Assumptions!$D$69,Assumptions!$D$68,XLOOKUP(I$2,Assumptions!$C$95:$M$95,Assumptions!$C$96:$M$96))</f>
        <v>-4772.505</v>
      </c>
      <c r="J15" s="50">
        <f t="array" ref="J15">-J$13*IF(J$2=Assumptions!$D$69,Assumptions!$D$68,XLOOKUP(J$2,Assumptions!$C$95:$M$95,Assumptions!$C$96:$M$96))</f>
        <v>-4772.505</v>
      </c>
      <c r="K15" s="50">
        <f t="array" ref="K15">-K$13*IF(K$2=Assumptions!$D$69,Assumptions!$D$68,XLOOKUP(K$2,Assumptions!$C$95:$M$95,Assumptions!$C$96:$M$96))</f>
        <v>-4772.505</v>
      </c>
      <c r="L15" s="50">
        <f t="array" ref="L15">-L$13*IF(L$2=Assumptions!$D$69,Assumptions!$D$68,XLOOKUP(L$2,Assumptions!$C$95:$M$95,Assumptions!$C$96:$M$96))</f>
        <v>-4772.505</v>
      </c>
      <c r="M15" s="50">
        <f t="array" ref="M15">-M$13*IF(M$2=Assumptions!$D$69,Assumptions!$D$68,XLOOKUP(M$2,Assumptions!$C$95:$M$95,Assumptions!$C$96:$M$96))</f>
        <v>-4772.505</v>
      </c>
      <c r="N15" s="50">
        <f t="array" ref="N15">-N$13*IF(N$2=Assumptions!$D$69,Assumptions!$D$68,XLOOKUP(N$2,Assumptions!$C$95:$M$95,Assumptions!$C$96:$M$96))</f>
        <v>-4772.505</v>
      </c>
      <c r="O15" s="50">
        <f t="array" ref="O15">-O$13*IF(O$2=Assumptions!$D$69,Assumptions!$D$68,XLOOKUP(O$2,Assumptions!$C$95:$M$95,Assumptions!$C$96:$M$96))</f>
        <v>-4772.505</v>
      </c>
      <c r="P15" s="50">
        <f t="array" ref="P15">-P$13*IF(P$2=Assumptions!$D$69,Assumptions!$D$68,XLOOKUP(P$2,Assumptions!$C$95:$M$95,Assumptions!$C$96:$M$96))</f>
        <v>-1947.18204</v>
      </c>
      <c r="Q15" s="50">
        <f t="array" ref="Q15">-Q$13*IF(Q$2=Assumptions!$D$69,Assumptions!$D$68,XLOOKUP(Q$2,Assumptions!$C$95:$M$95,Assumptions!$C$96:$M$96))</f>
        <v>-1947.18204</v>
      </c>
      <c r="R15" s="50">
        <f t="array" ref="R15">-R$13*IF(R$2=Assumptions!$D$69,Assumptions!$D$68,XLOOKUP(R$2,Assumptions!$C$95:$M$95,Assumptions!$C$96:$M$96))</f>
        <v>-1947.18204</v>
      </c>
      <c r="S15" s="50">
        <f t="array" ref="S15">-S$13*IF(S$2=Assumptions!$D$69,Assumptions!$D$68,XLOOKUP(S$2,Assumptions!$C$95:$M$95,Assumptions!$C$96:$M$96))</f>
        <v>-1947.18204</v>
      </c>
      <c r="T15" s="50">
        <f t="array" ref="T15">-T$13*IF(T$2=Assumptions!$D$69,Assumptions!$D$68,XLOOKUP(T$2,Assumptions!$C$95:$M$95,Assumptions!$C$96:$M$96))</f>
        <v>-1947.18204</v>
      </c>
      <c r="U15" s="50">
        <f t="array" ref="U15">-U$13*IF(U$2=Assumptions!$D$69,Assumptions!$D$68,XLOOKUP(U$2,Assumptions!$C$95:$M$95,Assumptions!$C$96:$M$96))</f>
        <v>-1947.18204</v>
      </c>
      <c r="V15" s="50">
        <f t="array" ref="V15">-V$13*IF(V$2=Assumptions!$D$69,Assumptions!$D$68,XLOOKUP(V$2,Assumptions!$C$95:$M$95,Assumptions!$C$96:$M$96))</f>
        <v>-1947.18204</v>
      </c>
      <c r="W15" s="50">
        <f t="array" ref="W15">-W$13*IF(W$2=Assumptions!$D$69,Assumptions!$D$68,XLOOKUP(W$2,Assumptions!$C$95:$M$95,Assumptions!$C$96:$M$96))</f>
        <v>-1947.18204</v>
      </c>
      <c r="X15" s="50">
        <f t="array" ref="X15">-X$13*IF(X$2=Assumptions!$D$69,Assumptions!$D$68,XLOOKUP(X$2,Assumptions!$C$95:$M$95,Assumptions!$C$96:$M$96))</f>
        <v>-1947.18204</v>
      </c>
      <c r="Y15" s="50">
        <f t="array" ref="Y15">-Y$13*IF(Y$2=Assumptions!$D$69,Assumptions!$D$68,XLOOKUP(Y$2,Assumptions!$C$95:$M$95,Assumptions!$C$96:$M$96))</f>
        <v>-1947.18204</v>
      </c>
      <c r="Z15" s="50">
        <f t="array" ref="Z15">-Z$13*IF(Z$2=Assumptions!$D$69,Assumptions!$D$68,XLOOKUP(Z$2,Assumptions!$C$95:$M$95,Assumptions!$C$96:$M$96))</f>
        <v>-1947.18204</v>
      </c>
      <c r="AA15" s="50">
        <f t="array" ref="AA15">-AA$13*IF(AA$2=Assumptions!$D$69,Assumptions!$D$68,XLOOKUP(AA$2,Assumptions!$C$95:$M$95,Assumptions!$C$96:$M$96))</f>
        <v>-1947.18204</v>
      </c>
      <c r="AB15" s="50">
        <f t="array" ref="AB15">-AB$13*IF(AB$2=Assumptions!$D$69,Assumptions!$D$68,XLOOKUP(AB$2,Assumptions!$C$95:$M$95,Assumptions!$C$96:$M$96))</f>
        <v>-2005.597501</v>
      </c>
      <c r="AC15" s="50">
        <f t="array" ref="AC15">-AC$13*IF(AC$2=Assumptions!$D$69,Assumptions!$D$68,XLOOKUP(AC$2,Assumptions!$C$95:$M$95,Assumptions!$C$96:$M$96))</f>
        <v>-2005.597501</v>
      </c>
      <c r="AD15" s="50">
        <f t="array" ref="AD15">-AD$13*IF(AD$2=Assumptions!$D$69,Assumptions!$D$68,XLOOKUP(AD$2,Assumptions!$C$95:$M$95,Assumptions!$C$96:$M$96))</f>
        <v>-2005.597501</v>
      </c>
      <c r="AE15" s="50">
        <f t="array" ref="AE15">-AE$13*IF(AE$2=Assumptions!$D$69,Assumptions!$D$68,XLOOKUP(AE$2,Assumptions!$C$95:$M$95,Assumptions!$C$96:$M$96))</f>
        <v>-2005.597501</v>
      </c>
      <c r="AF15" s="50">
        <f t="array" ref="AF15">-AF$13*IF(AF$2=Assumptions!$D$69,Assumptions!$D$68,XLOOKUP(AF$2,Assumptions!$C$95:$M$95,Assumptions!$C$96:$M$96))</f>
        <v>-2005.597501</v>
      </c>
      <c r="AG15" s="50">
        <f t="array" ref="AG15">-AG$13*IF(AG$2=Assumptions!$D$69,Assumptions!$D$68,XLOOKUP(AG$2,Assumptions!$C$95:$M$95,Assumptions!$C$96:$M$96))</f>
        <v>-2005.597501</v>
      </c>
      <c r="AH15" s="50">
        <f t="array" ref="AH15">-AH$13*IF(AH$2=Assumptions!$D$69,Assumptions!$D$68,XLOOKUP(AH$2,Assumptions!$C$95:$M$95,Assumptions!$C$96:$M$96))</f>
        <v>-2005.597501</v>
      </c>
      <c r="AI15" s="50">
        <f t="array" ref="AI15">-AI$13*IF(AI$2=Assumptions!$D$69,Assumptions!$D$68,XLOOKUP(AI$2,Assumptions!$C$95:$M$95,Assumptions!$C$96:$M$96))</f>
        <v>-2005.597501</v>
      </c>
      <c r="AJ15" s="50">
        <f t="array" ref="AJ15">-AJ$13*IF(AJ$2=Assumptions!$D$69,Assumptions!$D$68,XLOOKUP(AJ$2,Assumptions!$C$95:$M$95,Assumptions!$C$96:$M$96))</f>
        <v>-2005.597501</v>
      </c>
      <c r="AK15" s="50">
        <f t="array" ref="AK15">-AK$13*IF(AK$2=Assumptions!$D$69,Assumptions!$D$68,XLOOKUP(AK$2,Assumptions!$C$95:$M$95,Assumptions!$C$96:$M$96))</f>
        <v>-2005.597501</v>
      </c>
      <c r="AL15" s="50">
        <f t="array" ref="AL15">-AL$13*IF(AL$2=Assumptions!$D$69,Assumptions!$D$68,XLOOKUP(AL$2,Assumptions!$C$95:$M$95,Assumptions!$C$96:$M$96))</f>
        <v>-2005.597501</v>
      </c>
      <c r="AM15" s="50">
        <f t="array" ref="AM15">-AM$13*IF(AM$2=Assumptions!$D$69,Assumptions!$D$68,XLOOKUP(AM$2,Assumptions!$C$95:$M$95,Assumptions!$C$96:$M$96))</f>
        <v>-2005.597501</v>
      </c>
      <c r="AN15" s="50">
        <f t="array" ref="AN15">-AN$13*IF(AN$2=Assumptions!$D$69,Assumptions!$D$68,XLOOKUP(AN$2,Assumptions!$C$95:$M$95,Assumptions!$C$96:$M$96))</f>
        <v>-2065.765426</v>
      </c>
      <c r="AO15" s="50">
        <f t="array" ref="AO15">-AO$13*IF(AO$2=Assumptions!$D$69,Assumptions!$D$68,XLOOKUP(AO$2,Assumptions!$C$95:$M$95,Assumptions!$C$96:$M$96))</f>
        <v>-2065.765426</v>
      </c>
      <c r="AP15" s="50">
        <f t="array" ref="AP15">-AP$13*IF(AP$2=Assumptions!$D$69,Assumptions!$D$68,XLOOKUP(AP$2,Assumptions!$C$95:$M$95,Assumptions!$C$96:$M$96))</f>
        <v>-2065.765426</v>
      </c>
      <c r="AQ15" s="50">
        <f t="array" ref="AQ15">-AQ$13*IF(AQ$2=Assumptions!$D$69,Assumptions!$D$68,XLOOKUP(AQ$2,Assumptions!$C$95:$M$95,Assumptions!$C$96:$M$96))</f>
        <v>-2065.765426</v>
      </c>
      <c r="AR15" s="50">
        <f t="array" ref="AR15">-AR$13*IF(AR$2=Assumptions!$D$69,Assumptions!$D$68,XLOOKUP(AR$2,Assumptions!$C$95:$M$95,Assumptions!$C$96:$M$96))</f>
        <v>-2065.765426</v>
      </c>
      <c r="AS15" s="50">
        <f t="array" ref="AS15">-AS$13*IF(AS$2=Assumptions!$D$69,Assumptions!$D$68,XLOOKUP(AS$2,Assumptions!$C$95:$M$95,Assumptions!$C$96:$M$96))</f>
        <v>-2065.765426</v>
      </c>
      <c r="AT15" s="50">
        <f t="array" ref="AT15">-AT$13*IF(AT$2=Assumptions!$D$69,Assumptions!$D$68,XLOOKUP(AT$2,Assumptions!$C$95:$M$95,Assumptions!$C$96:$M$96))</f>
        <v>-2065.765426</v>
      </c>
      <c r="AU15" s="50">
        <f t="array" ref="AU15">-AU$13*IF(AU$2=Assumptions!$D$69,Assumptions!$D$68,XLOOKUP(AU$2,Assumptions!$C$95:$M$95,Assumptions!$C$96:$M$96))</f>
        <v>-2065.765426</v>
      </c>
      <c r="AV15" s="50">
        <f t="array" ref="AV15">-AV$13*IF(AV$2=Assumptions!$D$69,Assumptions!$D$68,XLOOKUP(AV$2,Assumptions!$C$95:$M$95,Assumptions!$C$96:$M$96))</f>
        <v>-2065.765426</v>
      </c>
      <c r="AW15" s="50">
        <f t="array" ref="AW15">-AW$13*IF(AW$2=Assumptions!$D$69,Assumptions!$D$68,XLOOKUP(AW$2,Assumptions!$C$95:$M$95,Assumptions!$C$96:$M$96))</f>
        <v>-2065.765426</v>
      </c>
      <c r="AX15" s="50">
        <f t="array" ref="AX15">-AX$13*IF(AX$2=Assumptions!$D$69,Assumptions!$D$68,XLOOKUP(AX$2,Assumptions!$C$95:$M$95,Assumptions!$C$96:$M$96))</f>
        <v>-2065.765426</v>
      </c>
      <c r="AY15" s="50">
        <f t="array" ref="AY15">-AY$13*IF(AY$2=Assumptions!$D$69,Assumptions!$D$68,XLOOKUP(AY$2,Assumptions!$C$95:$M$95,Assumptions!$C$96:$M$96))</f>
        <v>-2065.765426</v>
      </c>
      <c r="AZ15" s="50">
        <f t="array" ref="AZ15">-AZ$13*IF(AZ$2=Assumptions!$D$69,Assumptions!$D$68,XLOOKUP(AZ$2,Assumptions!$C$95:$M$95,Assumptions!$C$96:$M$96))</f>
        <v>-2127.738389</v>
      </c>
      <c r="BA15" s="50">
        <f t="array" ref="BA15">-BA$13*IF(BA$2=Assumptions!$D$69,Assumptions!$D$68,XLOOKUP(BA$2,Assumptions!$C$95:$M$95,Assumptions!$C$96:$M$96))</f>
        <v>-2127.738389</v>
      </c>
      <c r="BB15" s="50">
        <f t="array" ref="BB15">-BB$13*IF(BB$2=Assumptions!$D$69,Assumptions!$D$68,XLOOKUP(BB$2,Assumptions!$C$95:$M$95,Assumptions!$C$96:$M$96))</f>
        <v>-2127.738389</v>
      </c>
      <c r="BC15" s="50">
        <f t="array" ref="BC15">-BC$13*IF(BC$2=Assumptions!$D$69,Assumptions!$D$68,XLOOKUP(BC$2,Assumptions!$C$95:$M$95,Assumptions!$C$96:$M$96))</f>
        <v>-2127.738389</v>
      </c>
      <c r="BD15" s="50">
        <f t="array" ref="BD15">-BD$13*IF(BD$2=Assumptions!$D$69,Assumptions!$D$68,XLOOKUP(BD$2,Assumptions!$C$95:$M$95,Assumptions!$C$96:$M$96))</f>
        <v>-2127.738389</v>
      </c>
      <c r="BE15" s="50">
        <f t="array" ref="BE15">-BE$13*IF(BE$2=Assumptions!$D$69,Assumptions!$D$68,XLOOKUP(BE$2,Assumptions!$C$95:$M$95,Assumptions!$C$96:$M$96))</f>
        <v>-2127.738389</v>
      </c>
      <c r="BF15" s="50">
        <f t="array" ref="BF15">-BF$13*IF(BF$2=Assumptions!$D$69,Assumptions!$D$68,XLOOKUP(BF$2,Assumptions!$C$95:$M$95,Assumptions!$C$96:$M$96))</f>
        <v>-2127.738389</v>
      </c>
      <c r="BG15" s="50">
        <f t="array" ref="BG15">-BG$13*IF(BG$2=Assumptions!$D$69,Assumptions!$D$68,XLOOKUP(BG$2,Assumptions!$C$95:$M$95,Assumptions!$C$96:$M$96))</f>
        <v>-2127.738389</v>
      </c>
      <c r="BH15" s="50">
        <f t="array" ref="BH15">-BH$13*IF(BH$2=Assumptions!$D$69,Assumptions!$D$68,XLOOKUP(BH$2,Assumptions!$C$95:$M$95,Assumptions!$C$96:$M$96))</f>
        <v>-2127.738389</v>
      </c>
      <c r="BI15" s="50">
        <f t="array" ref="BI15">-BI$13*IF(BI$2=Assumptions!$D$69,Assumptions!$D$68,XLOOKUP(BI$2,Assumptions!$C$95:$M$95,Assumptions!$C$96:$M$96))</f>
        <v>-2127.738389</v>
      </c>
      <c r="BJ15" s="50">
        <f t="array" ref="BJ15">-BJ$13*IF(BJ$2=Assumptions!$D$69,Assumptions!$D$68,XLOOKUP(BJ$2,Assumptions!$C$95:$M$95,Assumptions!$C$96:$M$96))</f>
        <v>-2127.738389</v>
      </c>
      <c r="BK15" s="50">
        <f t="array" ref="BK15">-BK$13*IF(BK$2=Assumptions!$D$69,Assumptions!$D$68,XLOOKUP(BK$2,Assumptions!$C$95:$M$95,Assumptions!$C$96:$M$96))</f>
        <v>-2127.738389</v>
      </c>
      <c r="BL15" s="50">
        <f t="array" ref="BL15">-BL$13*IF(BL$2=Assumptions!$D$69,Assumptions!$D$68,XLOOKUP(BL$2,Assumptions!$C$95:$M$95,Assumptions!$C$96:$M$96))</f>
        <v>-2191.570541</v>
      </c>
      <c r="BM15" s="50">
        <f t="array" ref="BM15">-BM$13*IF(BM$2=Assumptions!$D$69,Assumptions!$D$68,XLOOKUP(BM$2,Assumptions!$C$95:$M$95,Assumptions!$C$96:$M$96))</f>
        <v>-2191.570541</v>
      </c>
      <c r="BN15" s="50">
        <f t="array" ref="BN15">-BN$13*IF(BN$2=Assumptions!$D$69,Assumptions!$D$68,XLOOKUP(BN$2,Assumptions!$C$95:$M$95,Assumptions!$C$96:$M$96))</f>
        <v>-2191.570541</v>
      </c>
      <c r="BO15" s="50">
        <f t="array" ref="BO15">-BO$13*IF(BO$2=Assumptions!$D$69,Assumptions!$D$68,XLOOKUP(BO$2,Assumptions!$C$95:$M$95,Assumptions!$C$96:$M$96))</f>
        <v>-2191.570541</v>
      </c>
      <c r="BP15" s="50">
        <f t="array" ref="BP15">-BP$13*IF(BP$2=Assumptions!$D$69,Assumptions!$D$68,XLOOKUP(BP$2,Assumptions!$C$95:$M$95,Assumptions!$C$96:$M$96))</f>
        <v>-2191.570541</v>
      </c>
      <c r="BQ15" s="50">
        <f t="array" ref="BQ15">-BQ$13*IF(BQ$2=Assumptions!$D$69,Assumptions!$D$68,XLOOKUP(BQ$2,Assumptions!$C$95:$M$95,Assumptions!$C$96:$M$96))</f>
        <v>-2191.570541</v>
      </c>
      <c r="BR15" s="50">
        <f t="array" ref="BR15">-BR$13*IF(BR$2=Assumptions!$D$69,Assumptions!$D$68,XLOOKUP(BR$2,Assumptions!$C$95:$M$95,Assumptions!$C$96:$M$96))</f>
        <v>-2191.570541</v>
      </c>
      <c r="BS15" s="50">
        <f t="array" ref="BS15">-BS$13*IF(BS$2=Assumptions!$D$69,Assumptions!$D$68,XLOOKUP(BS$2,Assumptions!$C$95:$M$95,Assumptions!$C$96:$M$96))</f>
        <v>-2191.570541</v>
      </c>
      <c r="BT15" s="50">
        <f t="array" ref="BT15">-BT$13*IF(BT$2=Assumptions!$D$69,Assumptions!$D$68,XLOOKUP(BT$2,Assumptions!$C$95:$M$95,Assumptions!$C$96:$M$96))</f>
        <v>-2191.570541</v>
      </c>
      <c r="BU15" s="50">
        <f t="array" ref="BU15">-BU$13*IF(BU$2=Assumptions!$D$69,Assumptions!$D$68,XLOOKUP(BU$2,Assumptions!$C$95:$M$95,Assumptions!$C$96:$M$96))</f>
        <v>-2191.570541</v>
      </c>
      <c r="BV15" s="50">
        <f t="array" ref="BV15">-BV$13*IF(BV$2=Assumptions!$D$69,Assumptions!$D$68,XLOOKUP(BV$2,Assumptions!$C$95:$M$95,Assumptions!$C$96:$M$96))</f>
        <v>-2191.570541</v>
      </c>
      <c r="BW15" s="50">
        <f t="array" ref="BW15">-BW$13*IF(BW$2=Assumptions!$D$69,Assumptions!$D$68,XLOOKUP(BW$2,Assumptions!$C$95:$M$95,Assumptions!$C$96:$M$96))</f>
        <v>-2191.570541</v>
      </c>
      <c r="BX15" s="50">
        <f t="array" ref="BX15">-BX$13*IF(BX$2=Assumptions!$D$69,Assumptions!$D$68,XLOOKUP(BX$2,Assumptions!$C$95:$M$95,Assumptions!$C$96:$M$96))</f>
        <v>-2257.317657</v>
      </c>
      <c r="BY15" s="50">
        <f t="array" ref="BY15">-BY$13*IF(BY$2=Assumptions!$D$69,Assumptions!$D$68,XLOOKUP(BY$2,Assumptions!$C$95:$M$95,Assumptions!$C$96:$M$96))</f>
        <v>-2257.317657</v>
      </c>
      <c r="BZ15" s="50">
        <f t="array" ref="BZ15">-BZ$13*IF(BZ$2=Assumptions!$D$69,Assumptions!$D$68,XLOOKUP(BZ$2,Assumptions!$C$95:$M$95,Assumptions!$C$96:$M$96))</f>
        <v>-2257.317657</v>
      </c>
      <c r="CA15" s="50">
        <f t="array" ref="CA15">-CA$13*IF(CA$2=Assumptions!$D$69,Assumptions!$D$68,XLOOKUP(CA$2,Assumptions!$C$95:$M$95,Assumptions!$C$96:$M$96))</f>
        <v>-2257.317657</v>
      </c>
      <c r="CB15" s="50">
        <f t="array" ref="CB15">-CB$13*IF(CB$2=Assumptions!$D$69,Assumptions!$D$68,XLOOKUP(CB$2,Assumptions!$C$95:$M$95,Assumptions!$C$96:$M$96))</f>
        <v>-2257.317657</v>
      </c>
      <c r="CC15" s="50">
        <f t="array" ref="CC15">-CC$13*IF(CC$2=Assumptions!$D$69,Assumptions!$D$68,XLOOKUP(CC$2,Assumptions!$C$95:$M$95,Assumptions!$C$96:$M$96))</f>
        <v>-2257.317657</v>
      </c>
      <c r="CD15" s="50">
        <f t="array" ref="CD15">-CD$13*IF(CD$2=Assumptions!$D$69,Assumptions!$D$68,XLOOKUP(CD$2,Assumptions!$C$95:$M$95,Assumptions!$C$96:$M$96))</f>
        <v>-2257.317657</v>
      </c>
      <c r="CE15" s="50">
        <f t="array" ref="CE15">-CE$13*IF(CE$2=Assumptions!$D$69,Assumptions!$D$68,XLOOKUP(CE$2,Assumptions!$C$95:$M$95,Assumptions!$C$96:$M$96))</f>
        <v>-2257.317657</v>
      </c>
      <c r="CF15" s="50">
        <f t="array" ref="CF15">-CF$13*IF(CF$2=Assumptions!$D$69,Assumptions!$D$68,XLOOKUP(CF$2,Assumptions!$C$95:$M$95,Assumptions!$C$96:$M$96))</f>
        <v>-2257.317657</v>
      </c>
      <c r="CG15" s="50">
        <f t="array" ref="CG15">-CG$13*IF(CG$2=Assumptions!$D$69,Assumptions!$D$68,XLOOKUP(CG$2,Assumptions!$C$95:$M$95,Assumptions!$C$96:$M$96))</f>
        <v>-2257.317657</v>
      </c>
      <c r="CH15" s="50">
        <f t="array" ref="CH15">-CH$13*IF(CH$2=Assumptions!$D$69,Assumptions!$D$68,XLOOKUP(CH$2,Assumptions!$C$95:$M$95,Assumptions!$C$96:$M$96))</f>
        <v>-2257.317657</v>
      </c>
      <c r="CI15" s="50">
        <f t="array" ref="CI15">-CI$13*IF(CI$2=Assumptions!$D$69,Assumptions!$D$68,XLOOKUP(CI$2,Assumptions!$C$95:$M$95,Assumptions!$C$96:$M$96))</f>
        <v>-2257.317657</v>
      </c>
      <c r="CJ15" s="50">
        <f t="array" ref="CJ15">-CJ$13*IF(CJ$2=Assumptions!$D$69,Assumptions!$D$68,XLOOKUP(CJ$2,Assumptions!$C$95:$M$95,Assumptions!$C$96:$M$96))</f>
        <v>-2325.037187</v>
      </c>
      <c r="CK15" s="50">
        <f t="array" ref="CK15">-CK$13*IF(CK$2=Assumptions!$D$69,Assumptions!$D$68,XLOOKUP(CK$2,Assumptions!$C$95:$M$95,Assumptions!$C$96:$M$96))</f>
        <v>-2325.037187</v>
      </c>
      <c r="CL15" s="50">
        <f t="array" ref="CL15">-CL$13*IF(CL$2=Assumptions!$D$69,Assumptions!$D$68,XLOOKUP(CL$2,Assumptions!$C$95:$M$95,Assumptions!$C$96:$M$96))</f>
        <v>-2325.037187</v>
      </c>
      <c r="CM15" s="50">
        <f t="array" ref="CM15">-CM$13*IF(CM$2=Assumptions!$D$69,Assumptions!$D$68,XLOOKUP(CM$2,Assumptions!$C$95:$M$95,Assumptions!$C$96:$M$96))</f>
        <v>-2325.037187</v>
      </c>
      <c r="CN15" s="50">
        <f t="array" ref="CN15">-CN$13*IF(CN$2=Assumptions!$D$69,Assumptions!$D$68,XLOOKUP(CN$2,Assumptions!$C$95:$M$95,Assumptions!$C$96:$M$96))</f>
        <v>-2325.037187</v>
      </c>
      <c r="CO15" s="50">
        <f t="array" ref="CO15">-CO$13*IF(CO$2=Assumptions!$D$69,Assumptions!$D$68,XLOOKUP(CO$2,Assumptions!$C$95:$M$95,Assumptions!$C$96:$M$96))</f>
        <v>-2325.037187</v>
      </c>
      <c r="CP15" s="50">
        <f t="array" ref="CP15">-CP$13*IF(CP$2=Assumptions!$D$69,Assumptions!$D$68,XLOOKUP(CP$2,Assumptions!$C$95:$M$95,Assumptions!$C$96:$M$96))</f>
        <v>-2325.037187</v>
      </c>
      <c r="CQ15" s="50">
        <f t="array" ref="CQ15">-CQ$13*IF(CQ$2=Assumptions!$D$69,Assumptions!$D$68,XLOOKUP(CQ$2,Assumptions!$C$95:$M$95,Assumptions!$C$96:$M$96))</f>
        <v>-2325.037187</v>
      </c>
      <c r="CR15" s="50">
        <f t="array" ref="CR15">-CR$13*IF(CR$2=Assumptions!$D$69,Assumptions!$D$68,XLOOKUP(CR$2,Assumptions!$C$95:$M$95,Assumptions!$C$96:$M$96))</f>
        <v>-2325.037187</v>
      </c>
      <c r="CS15" s="50">
        <f t="array" ref="CS15">-CS$13*IF(CS$2=Assumptions!$D$69,Assumptions!$D$68,XLOOKUP(CS$2,Assumptions!$C$95:$M$95,Assumptions!$C$96:$M$96))</f>
        <v>-2325.037187</v>
      </c>
      <c r="CT15" s="50">
        <f t="array" ref="CT15">-CT$13*IF(CT$2=Assumptions!$D$69,Assumptions!$D$68,XLOOKUP(CT$2,Assumptions!$C$95:$M$95,Assumptions!$C$96:$M$96))</f>
        <v>-2325.037187</v>
      </c>
      <c r="CU15" s="50">
        <f t="array" ref="CU15">-CU$13*IF(CU$2=Assumptions!$D$69,Assumptions!$D$68,XLOOKUP(CU$2,Assumptions!$C$95:$M$95,Assumptions!$C$96:$M$96))</f>
        <v>-2325.037187</v>
      </c>
      <c r="CV15" s="50">
        <f t="array" ref="CV15">-CV$13*IF(CV$2=Assumptions!$D$69,Assumptions!$D$68,XLOOKUP(CV$2,Assumptions!$C$95:$M$95,Assumptions!$C$96:$M$96))</f>
        <v>-2394.788302</v>
      </c>
      <c r="CW15" s="50">
        <f t="array" ref="CW15">-CW$13*IF(CW$2=Assumptions!$D$69,Assumptions!$D$68,XLOOKUP(CW$2,Assumptions!$C$95:$M$95,Assumptions!$C$96:$M$96))</f>
        <v>-2394.788302</v>
      </c>
      <c r="CX15" s="50">
        <f t="array" ref="CX15">-CX$13*IF(CX$2=Assumptions!$D$69,Assumptions!$D$68,XLOOKUP(CX$2,Assumptions!$C$95:$M$95,Assumptions!$C$96:$M$96))</f>
        <v>-2394.788302</v>
      </c>
      <c r="CY15" s="50">
        <f t="array" ref="CY15">-CY$13*IF(CY$2=Assumptions!$D$69,Assumptions!$D$68,XLOOKUP(CY$2,Assumptions!$C$95:$M$95,Assumptions!$C$96:$M$96))</f>
        <v>-2394.788302</v>
      </c>
      <c r="CZ15" s="50">
        <f t="array" ref="CZ15">-CZ$13*IF(CZ$2=Assumptions!$D$69,Assumptions!$D$68,XLOOKUP(CZ$2,Assumptions!$C$95:$M$95,Assumptions!$C$96:$M$96))</f>
        <v>-2394.788302</v>
      </c>
      <c r="DA15" s="50">
        <f t="array" ref="DA15">-DA$13*IF(DA$2=Assumptions!$D$69,Assumptions!$D$68,XLOOKUP(DA$2,Assumptions!$C$95:$M$95,Assumptions!$C$96:$M$96))</f>
        <v>-2394.788302</v>
      </c>
      <c r="DB15" s="50">
        <f t="array" ref="DB15">-DB$13*IF(DB$2=Assumptions!$D$69,Assumptions!$D$68,XLOOKUP(DB$2,Assumptions!$C$95:$M$95,Assumptions!$C$96:$M$96))</f>
        <v>-2394.788302</v>
      </c>
      <c r="DC15" s="50">
        <f t="array" ref="DC15">-DC$13*IF(DC$2=Assumptions!$D$69,Assumptions!$D$68,XLOOKUP(DC$2,Assumptions!$C$95:$M$95,Assumptions!$C$96:$M$96))</f>
        <v>-2394.788302</v>
      </c>
      <c r="DD15" s="50">
        <f t="array" ref="DD15">-DD$13*IF(DD$2=Assumptions!$D$69,Assumptions!$D$68,XLOOKUP(DD$2,Assumptions!$C$95:$M$95,Assumptions!$C$96:$M$96))</f>
        <v>-2394.788302</v>
      </c>
      <c r="DE15" s="50">
        <f t="array" ref="DE15">-DE$13*IF(DE$2=Assumptions!$D$69,Assumptions!$D$68,XLOOKUP(DE$2,Assumptions!$C$95:$M$95,Assumptions!$C$96:$M$96))</f>
        <v>-2394.788302</v>
      </c>
      <c r="DF15" s="50">
        <f t="array" ref="DF15">-DF$13*IF(DF$2=Assumptions!$D$69,Assumptions!$D$68,XLOOKUP(DF$2,Assumptions!$C$95:$M$95,Assumptions!$C$96:$M$96))</f>
        <v>-2394.788302</v>
      </c>
      <c r="DG15" s="50">
        <f t="array" ref="DG15">-DG$13*IF(DG$2=Assumptions!$D$69,Assumptions!$D$68,XLOOKUP(DG$2,Assumptions!$C$95:$M$95,Assumptions!$C$96:$M$96))</f>
        <v>-2394.788302</v>
      </c>
      <c r="DH15" s="50">
        <f t="array" ref="DH15">-DH$13*IF(DH$2=Assumptions!$D$69,Assumptions!$D$68,XLOOKUP(DH$2,Assumptions!$C$95:$M$95,Assumptions!$C$96:$M$96))</f>
        <v>-6166.579878</v>
      </c>
      <c r="DI15" s="50">
        <f t="array" ref="DI15">-DI$13*IF(DI$2=Assumptions!$D$69,Assumptions!$D$68,XLOOKUP(DI$2,Assumptions!$C$95:$M$95,Assumptions!$C$96:$M$96))</f>
        <v>-6166.579878</v>
      </c>
      <c r="DJ15" s="50">
        <f t="array" ref="DJ15">-DJ$13*IF(DJ$2=Assumptions!$D$69,Assumptions!$D$68,XLOOKUP(DJ$2,Assumptions!$C$95:$M$95,Assumptions!$C$96:$M$96))</f>
        <v>-6166.579878</v>
      </c>
      <c r="DK15" s="50">
        <f t="array" ref="DK15">-DK$13*IF(DK$2=Assumptions!$D$69,Assumptions!$D$68,XLOOKUP(DK$2,Assumptions!$C$95:$M$95,Assumptions!$C$96:$M$96))</f>
        <v>-6166.579878</v>
      </c>
      <c r="DL15" s="50">
        <f t="array" ref="DL15">-DL$13*IF(DL$2=Assumptions!$D$69,Assumptions!$D$68,XLOOKUP(DL$2,Assumptions!$C$95:$M$95,Assumptions!$C$96:$M$96))</f>
        <v>-6166.579878</v>
      </c>
      <c r="DM15" s="50">
        <f t="array" ref="DM15">-DM$13*IF(DM$2=Assumptions!$D$69,Assumptions!$D$68,XLOOKUP(DM$2,Assumptions!$C$95:$M$95,Assumptions!$C$96:$M$96))</f>
        <v>-6166.579878</v>
      </c>
      <c r="DN15" s="50">
        <f t="array" ref="DN15">-DN$13*IF(DN$2=Assumptions!$D$69,Assumptions!$D$68,XLOOKUP(DN$2,Assumptions!$C$95:$M$95,Assumptions!$C$96:$M$96))</f>
        <v>-6166.579878</v>
      </c>
      <c r="DO15" s="50">
        <f t="array" ref="DO15">-DO$13*IF(DO$2=Assumptions!$D$69,Assumptions!$D$68,XLOOKUP(DO$2,Assumptions!$C$95:$M$95,Assumptions!$C$96:$M$96))</f>
        <v>-6166.579878</v>
      </c>
      <c r="DP15" s="50">
        <f t="array" ref="DP15">-DP$13*IF(DP$2=Assumptions!$D$69,Assumptions!$D$68,XLOOKUP(DP$2,Assumptions!$C$95:$M$95,Assumptions!$C$96:$M$96))</f>
        <v>-6166.579878</v>
      </c>
      <c r="DQ15" s="50">
        <f t="array" ref="DQ15">-DQ$13*IF(DQ$2=Assumptions!$D$69,Assumptions!$D$68,XLOOKUP(DQ$2,Assumptions!$C$95:$M$95,Assumptions!$C$96:$M$96))</f>
        <v>-6166.579878</v>
      </c>
      <c r="DR15" s="50">
        <f t="array" ref="DR15">-DR$13*IF(DR$2=Assumptions!$D$69,Assumptions!$D$68,XLOOKUP(DR$2,Assumptions!$C$95:$M$95,Assumptions!$C$96:$M$96))</f>
        <v>-6166.579878</v>
      </c>
      <c r="DS15" s="50">
        <f t="array" ref="DS15">-DS$13*IF(DS$2=Assumptions!$D$69,Assumptions!$D$68,XLOOKUP(DS$2,Assumptions!$C$95:$M$95,Assumptions!$C$96:$M$96))</f>
        <v>-6166.579878</v>
      </c>
      <c r="DT15" s="50">
        <f t="array" ref="DT15">-DT$13*IF(DT$2=Assumptions!$D$69,Assumptions!$D$68,XLOOKUP(DT$2,Assumptions!$C$95:$M$95,Assumptions!$C$96:$M$96))</f>
        <v>-2540.63091</v>
      </c>
      <c r="DU15" s="50">
        <f t="array" ref="DU15">-DU$13*IF(DU$2=Assumptions!$D$69,Assumptions!$D$68,XLOOKUP(DU$2,Assumptions!$C$95:$M$95,Assumptions!$C$96:$M$96))</f>
        <v>-2540.63091</v>
      </c>
      <c r="DV15" s="50">
        <f t="array" ref="DV15">-DV$13*IF(DV$2=Assumptions!$D$69,Assumptions!$D$68,XLOOKUP(DV$2,Assumptions!$C$95:$M$95,Assumptions!$C$96:$M$96))</f>
        <v>-2540.63091</v>
      </c>
      <c r="DW15" s="50">
        <f t="array" ref="DW15">-DW$13*IF(DW$2=Assumptions!$D$69,Assumptions!$D$68,XLOOKUP(DW$2,Assumptions!$C$95:$M$95,Assumptions!$C$96:$M$96))</f>
        <v>-2540.63091</v>
      </c>
      <c r="DX15" s="50">
        <f t="array" ref="DX15">-DX$13*IF(DX$2=Assumptions!$D$69,Assumptions!$D$68,XLOOKUP(DX$2,Assumptions!$C$95:$M$95,Assumptions!$C$96:$M$96))</f>
        <v>-2540.63091</v>
      </c>
      <c r="DY15" s="50">
        <f t="array" ref="DY15">-DY$13*IF(DY$2=Assumptions!$D$69,Assumptions!$D$68,XLOOKUP(DY$2,Assumptions!$C$95:$M$95,Assumptions!$C$96:$M$96))</f>
        <v>-2540.63091</v>
      </c>
      <c r="DZ15" s="50">
        <f t="array" ref="DZ15">-DZ$13*IF(DZ$2=Assumptions!$D$69,Assumptions!$D$68,XLOOKUP(DZ$2,Assumptions!$C$95:$M$95,Assumptions!$C$96:$M$96))</f>
        <v>-2540.63091</v>
      </c>
      <c r="EA15" s="50">
        <f t="array" ref="EA15">-EA$13*IF(EA$2=Assumptions!$D$69,Assumptions!$D$68,XLOOKUP(EA$2,Assumptions!$C$95:$M$95,Assumptions!$C$96:$M$96))</f>
        <v>-2540.63091</v>
      </c>
      <c r="EB15" s="50">
        <f t="array" ref="EB15">-EB$13*IF(EB$2=Assumptions!$D$69,Assumptions!$D$68,XLOOKUP(EB$2,Assumptions!$C$95:$M$95,Assumptions!$C$96:$M$96))</f>
        <v>-2540.63091</v>
      </c>
      <c r="EC15" s="50">
        <f t="array" ref="EC15">-EC$13*IF(EC$2=Assumptions!$D$69,Assumptions!$D$68,XLOOKUP(EC$2,Assumptions!$C$95:$M$95,Assumptions!$C$96:$M$96))</f>
        <v>-2540.63091</v>
      </c>
      <c r="ED15" s="50">
        <f t="array" ref="ED15">-ED$13*IF(ED$2=Assumptions!$D$69,Assumptions!$D$68,XLOOKUP(ED$2,Assumptions!$C$95:$M$95,Assumptions!$C$96:$M$96))</f>
        <v>-2540.63091</v>
      </c>
      <c r="EE15" s="50">
        <f t="array" ref="EE15">-EE$13*IF(EE$2=Assumptions!$D$69,Assumptions!$D$68,XLOOKUP(EE$2,Assumptions!$C$95:$M$95,Assumptions!$C$96:$M$96))</f>
        <v>-2540.63091</v>
      </c>
    </row>
    <row r="16" ht="15.75" customHeight="1">
      <c r="A16" s="1"/>
      <c r="B16" s="1"/>
      <c r="C16" s="1" t="str">
        <f>Assumptions!J16</f>
        <v>Bad Debt </v>
      </c>
      <c r="D16" s="50">
        <f>-D$13*Assumptions!$V16</f>
        <v>-954.501</v>
      </c>
      <c r="E16" s="50">
        <f>-E$13*Assumptions!$V16</f>
        <v>-954.501</v>
      </c>
      <c r="F16" s="50">
        <f>-F$13*Assumptions!$V16</f>
        <v>-954.501</v>
      </c>
      <c r="G16" s="50">
        <f>-G$13*Assumptions!$V16</f>
        <v>-954.501</v>
      </c>
      <c r="H16" s="50">
        <f>-H$13*Assumptions!$V16</f>
        <v>-954.501</v>
      </c>
      <c r="I16" s="50">
        <f>-I$13*Assumptions!$V16</f>
        <v>-954.501</v>
      </c>
      <c r="J16" s="50">
        <f>-J$13*Assumptions!$V16</f>
        <v>-954.501</v>
      </c>
      <c r="K16" s="50">
        <f>-K$13*Assumptions!$V16</f>
        <v>-954.501</v>
      </c>
      <c r="L16" s="50">
        <f>-L$13*Assumptions!$V16</f>
        <v>-954.501</v>
      </c>
      <c r="M16" s="50">
        <f>-M$13*Assumptions!$V16</f>
        <v>-954.501</v>
      </c>
      <c r="N16" s="50">
        <f>-N$13*Assumptions!$V16</f>
        <v>-954.501</v>
      </c>
      <c r="O16" s="50">
        <f>-O$13*Assumptions!$V16</f>
        <v>-954.501</v>
      </c>
      <c r="P16" s="50">
        <f>-P$13*Assumptions!$V16</f>
        <v>-973.59102</v>
      </c>
      <c r="Q16" s="50">
        <f>-Q$13*Assumptions!$V16</f>
        <v>-973.59102</v>
      </c>
      <c r="R16" s="50">
        <f>-R$13*Assumptions!$V16</f>
        <v>-973.59102</v>
      </c>
      <c r="S16" s="50">
        <f>-S$13*Assumptions!$V16</f>
        <v>-973.59102</v>
      </c>
      <c r="T16" s="50">
        <f>-T$13*Assumptions!$V16</f>
        <v>-973.59102</v>
      </c>
      <c r="U16" s="50">
        <f>-U$13*Assumptions!$V16</f>
        <v>-973.59102</v>
      </c>
      <c r="V16" s="50">
        <f>-V$13*Assumptions!$V16</f>
        <v>-973.59102</v>
      </c>
      <c r="W16" s="50">
        <f>-W$13*Assumptions!$V16</f>
        <v>-973.59102</v>
      </c>
      <c r="X16" s="50">
        <f>-X$13*Assumptions!$V16</f>
        <v>-973.59102</v>
      </c>
      <c r="Y16" s="50">
        <f>-Y$13*Assumptions!$V16</f>
        <v>-973.59102</v>
      </c>
      <c r="Z16" s="50">
        <f>-Z$13*Assumptions!$V16</f>
        <v>-973.59102</v>
      </c>
      <c r="AA16" s="50">
        <f>-AA$13*Assumptions!$V16</f>
        <v>-973.59102</v>
      </c>
      <c r="AB16" s="50">
        <f>-AB$13*Assumptions!$V16</f>
        <v>-1002.798751</v>
      </c>
      <c r="AC16" s="50">
        <f>-AC$13*Assumptions!$V16</f>
        <v>-1002.798751</v>
      </c>
      <c r="AD16" s="50">
        <f>-AD$13*Assumptions!$V16</f>
        <v>-1002.798751</v>
      </c>
      <c r="AE16" s="50">
        <f>-AE$13*Assumptions!$V16</f>
        <v>-1002.798751</v>
      </c>
      <c r="AF16" s="50">
        <f>-AF$13*Assumptions!$V16</f>
        <v>-1002.798751</v>
      </c>
      <c r="AG16" s="50">
        <f>-AG$13*Assumptions!$V16</f>
        <v>-1002.798751</v>
      </c>
      <c r="AH16" s="50">
        <f>-AH$13*Assumptions!$V16</f>
        <v>-1002.798751</v>
      </c>
      <c r="AI16" s="50">
        <f>-AI$13*Assumptions!$V16</f>
        <v>-1002.798751</v>
      </c>
      <c r="AJ16" s="50">
        <f>-AJ$13*Assumptions!$V16</f>
        <v>-1002.798751</v>
      </c>
      <c r="AK16" s="50">
        <f>-AK$13*Assumptions!$V16</f>
        <v>-1002.798751</v>
      </c>
      <c r="AL16" s="50">
        <f>-AL$13*Assumptions!$V16</f>
        <v>-1002.798751</v>
      </c>
      <c r="AM16" s="50">
        <f>-AM$13*Assumptions!$V16</f>
        <v>-1002.798751</v>
      </c>
      <c r="AN16" s="50">
        <f>-AN$13*Assumptions!$V16</f>
        <v>-1032.882713</v>
      </c>
      <c r="AO16" s="50">
        <f>-AO$13*Assumptions!$V16</f>
        <v>-1032.882713</v>
      </c>
      <c r="AP16" s="50">
        <f>-AP$13*Assumptions!$V16</f>
        <v>-1032.882713</v>
      </c>
      <c r="AQ16" s="50">
        <f>-AQ$13*Assumptions!$V16</f>
        <v>-1032.882713</v>
      </c>
      <c r="AR16" s="50">
        <f>-AR$13*Assumptions!$V16</f>
        <v>-1032.882713</v>
      </c>
      <c r="AS16" s="50">
        <f>-AS$13*Assumptions!$V16</f>
        <v>-1032.882713</v>
      </c>
      <c r="AT16" s="50">
        <f>-AT$13*Assumptions!$V16</f>
        <v>-1032.882713</v>
      </c>
      <c r="AU16" s="50">
        <f>-AU$13*Assumptions!$V16</f>
        <v>-1032.882713</v>
      </c>
      <c r="AV16" s="50">
        <f>-AV$13*Assumptions!$V16</f>
        <v>-1032.882713</v>
      </c>
      <c r="AW16" s="50">
        <f>-AW$13*Assumptions!$V16</f>
        <v>-1032.882713</v>
      </c>
      <c r="AX16" s="50">
        <f>-AX$13*Assumptions!$V16</f>
        <v>-1032.882713</v>
      </c>
      <c r="AY16" s="50">
        <f>-AY$13*Assumptions!$V16</f>
        <v>-1032.882713</v>
      </c>
      <c r="AZ16" s="50">
        <f>-AZ$13*Assumptions!$V16</f>
        <v>-1063.869195</v>
      </c>
      <c r="BA16" s="50">
        <f>-BA$13*Assumptions!$V16</f>
        <v>-1063.869195</v>
      </c>
      <c r="BB16" s="50">
        <f>-BB$13*Assumptions!$V16</f>
        <v>-1063.869195</v>
      </c>
      <c r="BC16" s="50">
        <f>-BC$13*Assumptions!$V16</f>
        <v>-1063.869195</v>
      </c>
      <c r="BD16" s="50">
        <f>-BD$13*Assumptions!$V16</f>
        <v>-1063.869195</v>
      </c>
      <c r="BE16" s="50">
        <f>-BE$13*Assumptions!$V16</f>
        <v>-1063.869195</v>
      </c>
      <c r="BF16" s="50">
        <f>-BF$13*Assumptions!$V16</f>
        <v>-1063.869195</v>
      </c>
      <c r="BG16" s="50">
        <f>-BG$13*Assumptions!$V16</f>
        <v>-1063.869195</v>
      </c>
      <c r="BH16" s="50">
        <f>-BH$13*Assumptions!$V16</f>
        <v>-1063.869195</v>
      </c>
      <c r="BI16" s="50">
        <f>-BI$13*Assumptions!$V16</f>
        <v>-1063.869195</v>
      </c>
      <c r="BJ16" s="50">
        <f>-BJ$13*Assumptions!$V16</f>
        <v>-1063.869195</v>
      </c>
      <c r="BK16" s="50">
        <f>-BK$13*Assumptions!$V16</f>
        <v>-1063.869195</v>
      </c>
      <c r="BL16" s="50">
        <f>-BL$13*Assumptions!$V16</f>
        <v>-1095.78527</v>
      </c>
      <c r="BM16" s="50">
        <f>-BM$13*Assumptions!$V16</f>
        <v>-1095.78527</v>
      </c>
      <c r="BN16" s="50">
        <f>-BN$13*Assumptions!$V16</f>
        <v>-1095.78527</v>
      </c>
      <c r="BO16" s="50">
        <f>-BO$13*Assumptions!$V16</f>
        <v>-1095.78527</v>
      </c>
      <c r="BP16" s="50">
        <f>-BP$13*Assumptions!$V16</f>
        <v>-1095.78527</v>
      </c>
      <c r="BQ16" s="50">
        <f>-BQ$13*Assumptions!$V16</f>
        <v>-1095.78527</v>
      </c>
      <c r="BR16" s="50">
        <f>-BR$13*Assumptions!$V16</f>
        <v>-1095.78527</v>
      </c>
      <c r="BS16" s="50">
        <f>-BS$13*Assumptions!$V16</f>
        <v>-1095.78527</v>
      </c>
      <c r="BT16" s="50">
        <f>-BT$13*Assumptions!$V16</f>
        <v>-1095.78527</v>
      </c>
      <c r="BU16" s="50">
        <f>-BU$13*Assumptions!$V16</f>
        <v>-1095.78527</v>
      </c>
      <c r="BV16" s="50">
        <f>-BV$13*Assumptions!$V16</f>
        <v>-1095.78527</v>
      </c>
      <c r="BW16" s="50">
        <f>-BW$13*Assumptions!$V16</f>
        <v>-1095.78527</v>
      </c>
      <c r="BX16" s="50">
        <f>-BX$13*Assumptions!$V16</f>
        <v>-1128.658828</v>
      </c>
      <c r="BY16" s="50">
        <f>-BY$13*Assumptions!$V16</f>
        <v>-1128.658828</v>
      </c>
      <c r="BZ16" s="50">
        <f>-BZ$13*Assumptions!$V16</f>
        <v>-1128.658828</v>
      </c>
      <c r="CA16" s="50">
        <f>-CA$13*Assumptions!$V16</f>
        <v>-1128.658828</v>
      </c>
      <c r="CB16" s="50">
        <f>-CB$13*Assumptions!$V16</f>
        <v>-1128.658828</v>
      </c>
      <c r="CC16" s="50">
        <f>-CC$13*Assumptions!$V16</f>
        <v>-1128.658828</v>
      </c>
      <c r="CD16" s="50">
        <f>-CD$13*Assumptions!$V16</f>
        <v>-1128.658828</v>
      </c>
      <c r="CE16" s="50">
        <f>-CE$13*Assumptions!$V16</f>
        <v>-1128.658828</v>
      </c>
      <c r="CF16" s="50">
        <f>-CF$13*Assumptions!$V16</f>
        <v>-1128.658828</v>
      </c>
      <c r="CG16" s="50">
        <f>-CG$13*Assumptions!$V16</f>
        <v>-1128.658828</v>
      </c>
      <c r="CH16" s="50">
        <f>-CH$13*Assumptions!$V16</f>
        <v>-1128.658828</v>
      </c>
      <c r="CI16" s="50">
        <f>-CI$13*Assumptions!$V16</f>
        <v>-1128.658828</v>
      </c>
      <c r="CJ16" s="50">
        <f>-CJ$13*Assumptions!$V16</f>
        <v>-1162.518593</v>
      </c>
      <c r="CK16" s="50">
        <f>-CK$13*Assumptions!$V16</f>
        <v>-1162.518593</v>
      </c>
      <c r="CL16" s="50">
        <f>-CL$13*Assumptions!$V16</f>
        <v>-1162.518593</v>
      </c>
      <c r="CM16" s="50">
        <f>-CM$13*Assumptions!$V16</f>
        <v>-1162.518593</v>
      </c>
      <c r="CN16" s="50">
        <f>-CN$13*Assumptions!$V16</f>
        <v>-1162.518593</v>
      </c>
      <c r="CO16" s="50">
        <f>-CO$13*Assumptions!$V16</f>
        <v>-1162.518593</v>
      </c>
      <c r="CP16" s="50">
        <f>-CP$13*Assumptions!$V16</f>
        <v>-1162.518593</v>
      </c>
      <c r="CQ16" s="50">
        <f>-CQ$13*Assumptions!$V16</f>
        <v>-1162.518593</v>
      </c>
      <c r="CR16" s="50">
        <f>-CR$13*Assumptions!$V16</f>
        <v>-1162.518593</v>
      </c>
      <c r="CS16" s="50">
        <f>-CS$13*Assumptions!$V16</f>
        <v>-1162.518593</v>
      </c>
      <c r="CT16" s="50">
        <f>-CT$13*Assumptions!$V16</f>
        <v>-1162.518593</v>
      </c>
      <c r="CU16" s="50">
        <f>-CU$13*Assumptions!$V16</f>
        <v>-1162.518593</v>
      </c>
      <c r="CV16" s="50">
        <f>-CV$13*Assumptions!$V16</f>
        <v>-1197.394151</v>
      </c>
      <c r="CW16" s="50">
        <f>-CW$13*Assumptions!$V16</f>
        <v>-1197.394151</v>
      </c>
      <c r="CX16" s="50">
        <f>-CX$13*Assumptions!$V16</f>
        <v>-1197.394151</v>
      </c>
      <c r="CY16" s="50">
        <f>-CY$13*Assumptions!$V16</f>
        <v>-1197.394151</v>
      </c>
      <c r="CZ16" s="50">
        <f>-CZ$13*Assumptions!$V16</f>
        <v>-1197.394151</v>
      </c>
      <c r="DA16" s="50">
        <f>-DA$13*Assumptions!$V16</f>
        <v>-1197.394151</v>
      </c>
      <c r="DB16" s="50">
        <f>-DB$13*Assumptions!$V16</f>
        <v>-1197.394151</v>
      </c>
      <c r="DC16" s="50">
        <f>-DC$13*Assumptions!$V16</f>
        <v>-1197.394151</v>
      </c>
      <c r="DD16" s="50">
        <f>-DD$13*Assumptions!$V16</f>
        <v>-1197.394151</v>
      </c>
      <c r="DE16" s="50">
        <f>-DE$13*Assumptions!$V16</f>
        <v>-1197.394151</v>
      </c>
      <c r="DF16" s="50">
        <f>-DF$13*Assumptions!$V16</f>
        <v>-1197.394151</v>
      </c>
      <c r="DG16" s="50">
        <f>-DG$13*Assumptions!$V16</f>
        <v>-1197.394151</v>
      </c>
      <c r="DH16" s="50">
        <f>-DH$13*Assumptions!$V16</f>
        <v>-1233.315976</v>
      </c>
      <c r="DI16" s="50">
        <f>-DI$13*Assumptions!$V16</f>
        <v>-1233.315976</v>
      </c>
      <c r="DJ16" s="50">
        <f>-DJ$13*Assumptions!$V16</f>
        <v>-1233.315976</v>
      </c>
      <c r="DK16" s="50">
        <f>-DK$13*Assumptions!$V16</f>
        <v>-1233.315976</v>
      </c>
      <c r="DL16" s="50">
        <f>-DL$13*Assumptions!$V16</f>
        <v>-1233.315976</v>
      </c>
      <c r="DM16" s="50">
        <f>-DM$13*Assumptions!$V16</f>
        <v>-1233.315976</v>
      </c>
      <c r="DN16" s="50">
        <f>-DN$13*Assumptions!$V16</f>
        <v>-1233.315976</v>
      </c>
      <c r="DO16" s="50">
        <f>-DO$13*Assumptions!$V16</f>
        <v>-1233.315976</v>
      </c>
      <c r="DP16" s="50">
        <f>-DP$13*Assumptions!$V16</f>
        <v>-1233.315976</v>
      </c>
      <c r="DQ16" s="50">
        <f>-DQ$13*Assumptions!$V16</f>
        <v>-1233.315976</v>
      </c>
      <c r="DR16" s="50">
        <f>-DR$13*Assumptions!$V16</f>
        <v>-1233.315976</v>
      </c>
      <c r="DS16" s="50">
        <f>-DS$13*Assumptions!$V16</f>
        <v>-1233.315976</v>
      </c>
      <c r="DT16" s="50">
        <f>-DT$13*Assumptions!$V16</f>
        <v>-1270.315455</v>
      </c>
      <c r="DU16" s="50">
        <f>-DU$13*Assumptions!$V16</f>
        <v>-1270.315455</v>
      </c>
      <c r="DV16" s="50">
        <f>-DV$13*Assumptions!$V16</f>
        <v>-1270.315455</v>
      </c>
      <c r="DW16" s="50">
        <f>-DW$13*Assumptions!$V16</f>
        <v>-1270.315455</v>
      </c>
      <c r="DX16" s="50">
        <f>-DX$13*Assumptions!$V16</f>
        <v>-1270.315455</v>
      </c>
      <c r="DY16" s="50">
        <f>-DY$13*Assumptions!$V16</f>
        <v>-1270.315455</v>
      </c>
      <c r="DZ16" s="50">
        <f>-DZ$13*Assumptions!$V16</f>
        <v>-1270.315455</v>
      </c>
      <c r="EA16" s="50">
        <f>-EA$13*Assumptions!$V16</f>
        <v>-1270.315455</v>
      </c>
      <c r="EB16" s="50">
        <f>-EB$13*Assumptions!$V16</f>
        <v>-1270.315455</v>
      </c>
      <c r="EC16" s="50">
        <f>-EC$13*Assumptions!$V16</f>
        <v>-1270.315455</v>
      </c>
      <c r="ED16" s="50">
        <f>-ED$13*Assumptions!$V16</f>
        <v>-1270.315455</v>
      </c>
      <c r="EE16" s="50">
        <f>-EE$13*Assumptions!$V16</f>
        <v>-1270.315455</v>
      </c>
    </row>
    <row r="17" ht="15.75" customHeight="1">
      <c r="A17" s="1"/>
      <c r="B17" s="1"/>
      <c r="C17" s="1" t="str">
        <f>Assumptions!J17</f>
        <v>Concession</v>
      </c>
      <c r="D17" s="50">
        <f>-D$13*Assumptions!$V17</f>
        <v>-954.501</v>
      </c>
      <c r="E17" s="50">
        <f>-E$13*Assumptions!$V17</f>
        <v>-954.501</v>
      </c>
      <c r="F17" s="50">
        <f>-F$13*Assumptions!$V17</f>
        <v>-954.501</v>
      </c>
      <c r="G17" s="50">
        <f>-G$13*Assumptions!$V17</f>
        <v>-954.501</v>
      </c>
      <c r="H17" s="50">
        <f>-H$13*Assumptions!$V17</f>
        <v>-954.501</v>
      </c>
      <c r="I17" s="50">
        <f>-I$13*Assumptions!$V17</f>
        <v>-954.501</v>
      </c>
      <c r="J17" s="50">
        <f>-J$13*Assumptions!$V17</f>
        <v>-954.501</v>
      </c>
      <c r="K17" s="50">
        <f>-K$13*Assumptions!$V17</f>
        <v>-954.501</v>
      </c>
      <c r="L17" s="50">
        <f>-L$13*Assumptions!$V17</f>
        <v>-954.501</v>
      </c>
      <c r="M17" s="50">
        <f>-M$13*Assumptions!$V17</f>
        <v>-954.501</v>
      </c>
      <c r="N17" s="50">
        <f>-N$13*Assumptions!$V17</f>
        <v>-954.501</v>
      </c>
      <c r="O17" s="50">
        <f>-O$13*Assumptions!$V17</f>
        <v>-954.501</v>
      </c>
      <c r="P17" s="50">
        <f>-P$13*Assumptions!$V17</f>
        <v>-973.59102</v>
      </c>
      <c r="Q17" s="50">
        <f>-Q$13*Assumptions!$V17</f>
        <v>-973.59102</v>
      </c>
      <c r="R17" s="50">
        <f>-R$13*Assumptions!$V17</f>
        <v>-973.59102</v>
      </c>
      <c r="S17" s="50">
        <f>-S$13*Assumptions!$V17</f>
        <v>-973.59102</v>
      </c>
      <c r="T17" s="50">
        <f>-T$13*Assumptions!$V17</f>
        <v>-973.59102</v>
      </c>
      <c r="U17" s="50">
        <f>-U$13*Assumptions!$V17</f>
        <v>-973.59102</v>
      </c>
      <c r="V17" s="50">
        <f>-V$13*Assumptions!$V17</f>
        <v>-973.59102</v>
      </c>
      <c r="W17" s="50">
        <f>-W$13*Assumptions!$V17</f>
        <v>-973.59102</v>
      </c>
      <c r="X17" s="50">
        <f>-X$13*Assumptions!$V17</f>
        <v>-973.59102</v>
      </c>
      <c r="Y17" s="50">
        <f>-Y$13*Assumptions!$V17</f>
        <v>-973.59102</v>
      </c>
      <c r="Z17" s="50">
        <f>-Z$13*Assumptions!$V17</f>
        <v>-973.59102</v>
      </c>
      <c r="AA17" s="50">
        <f>-AA$13*Assumptions!$V17</f>
        <v>-973.59102</v>
      </c>
      <c r="AB17" s="50">
        <f>-AB$13*Assumptions!$V17</f>
        <v>-1002.798751</v>
      </c>
      <c r="AC17" s="50">
        <f>-AC$13*Assumptions!$V17</f>
        <v>-1002.798751</v>
      </c>
      <c r="AD17" s="50">
        <f>-AD$13*Assumptions!$V17</f>
        <v>-1002.798751</v>
      </c>
      <c r="AE17" s="50">
        <f>-AE$13*Assumptions!$V17</f>
        <v>-1002.798751</v>
      </c>
      <c r="AF17" s="50">
        <f>-AF$13*Assumptions!$V17</f>
        <v>-1002.798751</v>
      </c>
      <c r="AG17" s="50">
        <f>-AG$13*Assumptions!$V17</f>
        <v>-1002.798751</v>
      </c>
      <c r="AH17" s="50">
        <f>-AH$13*Assumptions!$V17</f>
        <v>-1002.798751</v>
      </c>
      <c r="AI17" s="50">
        <f>-AI$13*Assumptions!$V17</f>
        <v>-1002.798751</v>
      </c>
      <c r="AJ17" s="50">
        <f>-AJ$13*Assumptions!$V17</f>
        <v>-1002.798751</v>
      </c>
      <c r="AK17" s="50">
        <f>-AK$13*Assumptions!$V17</f>
        <v>-1002.798751</v>
      </c>
      <c r="AL17" s="50">
        <f>-AL$13*Assumptions!$V17</f>
        <v>-1002.798751</v>
      </c>
      <c r="AM17" s="50">
        <f>-AM$13*Assumptions!$V17</f>
        <v>-1002.798751</v>
      </c>
      <c r="AN17" s="50">
        <f>-AN$13*Assumptions!$V17</f>
        <v>-1032.882713</v>
      </c>
      <c r="AO17" s="50">
        <f>-AO$13*Assumptions!$V17</f>
        <v>-1032.882713</v>
      </c>
      <c r="AP17" s="50">
        <f>-AP$13*Assumptions!$V17</f>
        <v>-1032.882713</v>
      </c>
      <c r="AQ17" s="50">
        <f>-AQ$13*Assumptions!$V17</f>
        <v>-1032.882713</v>
      </c>
      <c r="AR17" s="50">
        <f>-AR$13*Assumptions!$V17</f>
        <v>-1032.882713</v>
      </c>
      <c r="AS17" s="50">
        <f>-AS$13*Assumptions!$V17</f>
        <v>-1032.882713</v>
      </c>
      <c r="AT17" s="50">
        <f>-AT$13*Assumptions!$V17</f>
        <v>-1032.882713</v>
      </c>
      <c r="AU17" s="50">
        <f>-AU$13*Assumptions!$V17</f>
        <v>-1032.882713</v>
      </c>
      <c r="AV17" s="50">
        <f>-AV$13*Assumptions!$V17</f>
        <v>-1032.882713</v>
      </c>
      <c r="AW17" s="50">
        <f>-AW$13*Assumptions!$V17</f>
        <v>-1032.882713</v>
      </c>
      <c r="AX17" s="50">
        <f>-AX$13*Assumptions!$V17</f>
        <v>-1032.882713</v>
      </c>
      <c r="AY17" s="50">
        <f>-AY$13*Assumptions!$V17</f>
        <v>-1032.882713</v>
      </c>
      <c r="AZ17" s="50">
        <f>-AZ$13*Assumptions!$V17</f>
        <v>-1063.869195</v>
      </c>
      <c r="BA17" s="50">
        <f>-BA$13*Assumptions!$V17</f>
        <v>-1063.869195</v>
      </c>
      <c r="BB17" s="50">
        <f>-BB$13*Assumptions!$V17</f>
        <v>-1063.869195</v>
      </c>
      <c r="BC17" s="50">
        <f>-BC$13*Assumptions!$V17</f>
        <v>-1063.869195</v>
      </c>
      <c r="BD17" s="50">
        <f>-BD$13*Assumptions!$V17</f>
        <v>-1063.869195</v>
      </c>
      <c r="BE17" s="50">
        <f>-BE$13*Assumptions!$V17</f>
        <v>-1063.869195</v>
      </c>
      <c r="BF17" s="50">
        <f>-BF$13*Assumptions!$V17</f>
        <v>-1063.869195</v>
      </c>
      <c r="BG17" s="50">
        <f>-BG$13*Assumptions!$V17</f>
        <v>-1063.869195</v>
      </c>
      <c r="BH17" s="50">
        <f>-BH$13*Assumptions!$V17</f>
        <v>-1063.869195</v>
      </c>
      <c r="BI17" s="50">
        <f>-BI$13*Assumptions!$V17</f>
        <v>-1063.869195</v>
      </c>
      <c r="BJ17" s="50">
        <f>-BJ$13*Assumptions!$V17</f>
        <v>-1063.869195</v>
      </c>
      <c r="BK17" s="50">
        <f>-BK$13*Assumptions!$V17</f>
        <v>-1063.869195</v>
      </c>
      <c r="BL17" s="50">
        <f>-BL$13*Assumptions!$V17</f>
        <v>-1095.78527</v>
      </c>
      <c r="BM17" s="50">
        <f>-BM$13*Assumptions!$V17</f>
        <v>-1095.78527</v>
      </c>
      <c r="BN17" s="50">
        <f>-BN$13*Assumptions!$V17</f>
        <v>-1095.78527</v>
      </c>
      <c r="BO17" s="50">
        <f>-BO$13*Assumptions!$V17</f>
        <v>-1095.78527</v>
      </c>
      <c r="BP17" s="50">
        <f>-BP$13*Assumptions!$V17</f>
        <v>-1095.78527</v>
      </c>
      <c r="BQ17" s="50">
        <f>-BQ$13*Assumptions!$V17</f>
        <v>-1095.78527</v>
      </c>
      <c r="BR17" s="50">
        <f>-BR$13*Assumptions!$V17</f>
        <v>-1095.78527</v>
      </c>
      <c r="BS17" s="50">
        <f>-BS$13*Assumptions!$V17</f>
        <v>-1095.78527</v>
      </c>
      <c r="BT17" s="50">
        <f>-BT$13*Assumptions!$V17</f>
        <v>-1095.78527</v>
      </c>
      <c r="BU17" s="50">
        <f>-BU$13*Assumptions!$V17</f>
        <v>-1095.78527</v>
      </c>
      <c r="BV17" s="50">
        <f>-BV$13*Assumptions!$V17</f>
        <v>-1095.78527</v>
      </c>
      <c r="BW17" s="50">
        <f>-BW$13*Assumptions!$V17</f>
        <v>-1095.78527</v>
      </c>
      <c r="BX17" s="50">
        <f>-BX$13*Assumptions!$V17</f>
        <v>-1128.658828</v>
      </c>
      <c r="BY17" s="50">
        <f>-BY$13*Assumptions!$V17</f>
        <v>-1128.658828</v>
      </c>
      <c r="BZ17" s="50">
        <f>-BZ$13*Assumptions!$V17</f>
        <v>-1128.658828</v>
      </c>
      <c r="CA17" s="50">
        <f>-CA$13*Assumptions!$V17</f>
        <v>-1128.658828</v>
      </c>
      <c r="CB17" s="50">
        <f>-CB$13*Assumptions!$V17</f>
        <v>-1128.658828</v>
      </c>
      <c r="CC17" s="50">
        <f>-CC$13*Assumptions!$V17</f>
        <v>-1128.658828</v>
      </c>
      <c r="CD17" s="50">
        <f>-CD$13*Assumptions!$V17</f>
        <v>-1128.658828</v>
      </c>
      <c r="CE17" s="50">
        <f>-CE$13*Assumptions!$V17</f>
        <v>-1128.658828</v>
      </c>
      <c r="CF17" s="50">
        <f>-CF$13*Assumptions!$V17</f>
        <v>-1128.658828</v>
      </c>
      <c r="CG17" s="50">
        <f>-CG$13*Assumptions!$V17</f>
        <v>-1128.658828</v>
      </c>
      <c r="CH17" s="50">
        <f>-CH$13*Assumptions!$V17</f>
        <v>-1128.658828</v>
      </c>
      <c r="CI17" s="50">
        <f>-CI$13*Assumptions!$V17</f>
        <v>-1128.658828</v>
      </c>
      <c r="CJ17" s="50">
        <f>-CJ$13*Assumptions!$V17</f>
        <v>-1162.518593</v>
      </c>
      <c r="CK17" s="50">
        <f>-CK$13*Assumptions!$V17</f>
        <v>-1162.518593</v>
      </c>
      <c r="CL17" s="50">
        <f>-CL$13*Assumptions!$V17</f>
        <v>-1162.518593</v>
      </c>
      <c r="CM17" s="50">
        <f>-CM$13*Assumptions!$V17</f>
        <v>-1162.518593</v>
      </c>
      <c r="CN17" s="50">
        <f>-CN$13*Assumptions!$V17</f>
        <v>-1162.518593</v>
      </c>
      <c r="CO17" s="50">
        <f>-CO$13*Assumptions!$V17</f>
        <v>-1162.518593</v>
      </c>
      <c r="CP17" s="50">
        <f>-CP$13*Assumptions!$V17</f>
        <v>-1162.518593</v>
      </c>
      <c r="CQ17" s="50">
        <f>-CQ$13*Assumptions!$V17</f>
        <v>-1162.518593</v>
      </c>
      <c r="CR17" s="50">
        <f>-CR$13*Assumptions!$V17</f>
        <v>-1162.518593</v>
      </c>
      <c r="CS17" s="50">
        <f>-CS$13*Assumptions!$V17</f>
        <v>-1162.518593</v>
      </c>
      <c r="CT17" s="50">
        <f>-CT$13*Assumptions!$V17</f>
        <v>-1162.518593</v>
      </c>
      <c r="CU17" s="50">
        <f>-CU$13*Assumptions!$V17</f>
        <v>-1162.518593</v>
      </c>
      <c r="CV17" s="50">
        <f>-CV$13*Assumptions!$V17</f>
        <v>-1197.394151</v>
      </c>
      <c r="CW17" s="50">
        <f>-CW$13*Assumptions!$V17</f>
        <v>-1197.394151</v>
      </c>
      <c r="CX17" s="50">
        <f>-CX$13*Assumptions!$V17</f>
        <v>-1197.394151</v>
      </c>
      <c r="CY17" s="50">
        <f>-CY$13*Assumptions!$V17</f>
        <v>-1197.394151</v>
      </c>
      <c r="CZ17" s="50">
        <f>-CZ$13*Assumptions!$V17</f>
        <v>-1197.394151</v>
      </c>
      <c r="DA17" s="50">
        <f>-DA$13*Assumptions!$V17</f>
        <v>-1197.394151</v>
      </c>
      <c r="DB17" s="50">
        <f>-DB$13*Assumptions!$V17</f>
        <v>-1197.394151</v>
      </c>
      <c r="DC17" s="50">
        <f>-DC$13*Assumptions!$V17</f>
        <v>-1197.394151</v>
      </c>
      <c r="DD17" s="50">
        <f>-DD$13*Assumptions!$V17</f>
        <v>-1197.394151</v>
      </c>
      <c r="DE17" s="50">
        <f>-DE$13*Assumptions!$V17</f>
        <v>-1197.394151</v>
      </c>
      <c r="DF17" s="50">
        <f>-DF$13*Assumptions!$V17</f>
        <v>-1197.394151</v>
      </c>
      <c r="DG17" s="50">
        <f>-DG$13*Assumptions!$V17</f>
        <v>-1197.394151</v>
      </c>
      <c r="DH17" s="50">
        <f>-DH$13*Assumptions!$V17</f>
        <v>-1233.315976</v>
      </c>
      <c r="DI17" s="50">
        <f>-DI$13*Assumptions!$V17</f>
        <v>-1233.315976</v>
      </c>
      <c r="DJ17" s="50">
        <f>-DJ$13*Assumptions!$V17</f>
        <v>-1233.315976</v>
      </c>
      <c r="DK17" s="50">
        <f>-DK$13*Assumptions!$V17</f>
        <v>-1233.315976</v>
      </c>
      <c r="DL17" s="50">
        <f>-DL$13*Assumptions!$V17</f>
        <v>-1233.315976</v>
      </c>
      <c r="DM17" s="50">
        <f>-DM$13*Assumptions!$V17</f>
        <v>-1233.315976</v>
      </c>
      <c r="DN17" s="50">
        <f>-DN$13*Assumptions!$V17</f>
        <v>-1233.315976</v>
      </c>
      <c r="DO17" s="50">
        <f>-DO$13*Assumptions!$V17</f>
        <v>-1233.315976</v>
      </c>
      <c r="DP17" s="50">
        <f>-DP$13*Assumptions!$V17</f>
        <v>-1233.315976</v>
      </c>
      <c r="DQ17" s="50">
        <f>-DQ$13*Assumptions!$V17</f>
        <v>-1233.315976</v>
      </c>
      <c r="DR17" s="50">
        <f>-DR$13*Assumptions!$V17</f>
        <v>-1233.315976</v>
      </c>
      <c r="DS17" s="50">
        <f>-DS$13*Assumptions!$V17</f>
        <v>-1233.315976</v>
      </c>
      <c r="DT17" s="50">
        <f>-DT$13*Assumptions!$V17</f>
        <v>-1270.315455</v>
      </c>
      <c r="DU17" s="50">
        <f>-DU$13*Assumptions!$V17</f>
        <v>-1270.315455</v>
      </c>
      <c r="DV17" s="50">
        <f>-DV$13*Assumptions!$V17</f>
        <v>-1270.315455</v>
      </c>
      <c r="DW17" s="50">
        <f>-DW$13*Assumptions!$V17</f>
        <v>-1270.315455</v>
      </c>
      <c r="DX17" s="50">
        <f>-DX$13*Assumptions!$V17</f>
        <v>-1270.315455</v>
      </c>
      <c r="DY17" s="50">
        <f>-DY$13*Assumptions!$V17</f>
        <v>-1270.315455</v>
      </c>
      <c r="DZ17" s="50">
        <f>-DZ$13*Assumptions!$V17</f>
        <v>-1270.315455</v>
      </c>
      <c r="EA17" s="50">
        <f>-EA$13*Assumptions!$V17</f>
        <v>-1270.315455</v>
      </c>
      <c r="EB17" s="50">
        <f>-EB$13*Assumptions!$V17</f>
        <v>-1270.315455</v>
      </c>
      <c r="EC17" s="50">
        <f>-EC$13*Assumptions!$V17</f>
        <v>-1270.315455</v>
      </c>
      <c r="ED17" s="50">
        <f>-ED$13*Assumptions!$V17</f>
        <v>-1270.315455</v>
      </c>
      <c r="EE17" s="50">
        <f>-EE$13*Assumptions!$V17</f>
        <v>-1270.315455</v>
      </c>
    </row>
    <row r="18" ht="15.75" customHeight="1">
      <c r="A18" s="1"/>
      <c r="B18" s="6"/>
      <c r="C18" s="59" t="s">
        <v>76</v>
      </c>
      <c r="D18" s="207">
        <f t="shared" ref="D18:EE18" si="4">D13+D15+D16+D17</f>
        <v>88768.593</v>
      </c>
      <c r="E18" s="207">
        <f t="shared" si="4"/>
        <v>88768.593</v>
      </c>
      <c r="F18" s="207">
        <f t="shared" si="4"/>
        <v>88768.593</v>
      </c>
      <c r="G18" s="207">
        <f t="shared" si="4"/>
        <v>88768.593</v>
      </c>
      <c r="H18" s="207">
        <f t="shared" si="4"/>
        <v>88768.593</v>
      </c>
      <c r="I18" s="207">
        <f t="shared" si="4"/>
        <v>88768.593</v>
      </c>
      <c r="J18" s="207">
        <f t="shared" si="4"/>
        <v>88768.593</v>
      </c>
      <c r="K18" s="207">
        <f t="shared" si="4"/>
        <v>88768.593</v>
      </c>
      <c r="L18" s="207">
        <f t="shared" si="4"/>
        <v>88768.593</v>
      </c>
      <c r="M18" s="207">
        <f t="shared" si="4"/>
        <v>88768.593</v>
      </c>
      <c r="N18" s="207">
        <f t="shared" si="4"/>
        <v>88768.593</v>
      </c>
      <c r="O18" s="207">
        <f t="shared" si="4"/>
        <v>88768.593</v>
      </c>
      <c r="P18" s="207">
        <f t="shared" si="4"/>
        <v>93464.73792</v>
      </c>
      <c r="Q18" s="207">
        <f t="shared" si="4"/>
        <v>93464.73792</v>
      </c>
      <c r="R18" s="207">
        <f t="shared" si="4"/>
        <v>93464.73792</v>
      </c>
      <c r="S18" s="207">
        <f t="shared" si="4"/>
        <v>93464.73792</v>
      </c>
      <c r="T18" s="207">
        <f t="shared" si="4"/>
        <v>93464.73792</v>
      </c>
      <c r="U18" s="207">
        <f t="shared" si="4"/>
        <v>93464.73792</v>
      </c>
      <c r="V18" s="207">
        <f t="shared" si="4"/>
        <v>93464.73792</v>
      </c>
      <c r="W18" s="207">
        <f t="shared" si="4"/>
        <v>93464.73792</v>
      </c>
      <c r="X18" s="207">
        <f t="shared" si="4"/>
        <v>93464.73792</v>
      </c>
      <c r="Y18" s="207">
        <f t="shared" si="4"/>
        <v>93464.73792</v>
      </c>
      <c r="Z18" s="207">
        <f t="shared" si="4"/>
        <v>93464.73792</v>
      </c>
      <c r="AA18" s="207">
        <f t="shared" si="4"/>
        <v>93464.73792</v>
      </c>
      <c r="AB18" s="207">
        <f t="shared" si="4"/>
        <v>96268.68006</v>
      </c>
      <c r="AC18" s="207">
        <f t="shared" si="4"/>
        <v>96268.68006</v>
      </c>
      <c r="AD18" s="207">
        <f t="shared" si="4"/>
        <v>96268.68006</v>
      </c>
      <c r="AE18" s="207">
        <f t="shared" si="4"/>
        <v>96268.68006</v>
      </c>
      <c r="AF18" s="207">
        <f t="shared" si="4"/>
        <v>96268.68006</v>
      </c>
      <c r="AG18" s="207">
        <f t="shared" si="4"/>
        <v>96268.68006</v>
      </c>
      <c r="AH18" s="207">
        <f t="shared" si="4"/>
        <v>96268.68006</v>
      </c>
      <c r="AI18" s="207">
        <f t="shared" si="4"/>
        <v>96268.68006</v>
      </c>
      <c r="AJ18" s="207">
        <f t="shared" si="4"/>
        <v>96268.68006</v>
      </c>
      <c r="AK18" s="207">
        <f t="shared" si="4"/>
        <v>96268.68006</v>
      </c>
      <c r="AL18" s="207">
        <f t="shared" si="4"/>
        <v>96268.68006</v>
      </c>
      <c r="AM18" s="207">
        <f t="shared" si="4"/>
        <v>96268.68006</v>
      </c>
      <c r="AN18" s="207">
        <f t="shared" si="4"/>
        <v>99156.74046</v>
      </c>
      <c r="AO18" s="207">
        <f t="shared" si="4"/>
        <v>99156.74046</v>
      </c>
      <c r="AP18" s="207">
        <f t="shared" si="4"/>
        <v>99156.74046</v>
      </c>
      <c r="AQ18" s="207">
        <f t="shared" si="4"/>
        <v>99156.74046</v>
      </c>
      <c r="AR18" s="207">
        <f t="shared" si="4"/>
        <v>99156.74046</v>
      </c>
      <c r="AS18" s="207">
        <f t="shared" si="4"/>
        <v>99156.74046</v>
      </c>
      <c r="AT18" s="207">
        <f t="shared" si="4"/>
        <v>99156.74046</v>
      </c>
      <c r="AU18" s="207">
        <f t="shared" si="4"/>
        <v>99156.74046</v>
      </c>
      <c r="AV18" s="207">
        <f t="shared" si="4"/>
        <v>99156.74046</v>
      </c>
      <c r="AW18" s="207">
        <f t="shared" si="4"/>
        <v>99156.74046</v>
      </c>
      <c r="AX18" s="207">
        <f t="shared" si="4"/>
        <v>99156.74046</v>
      </c>
      <c r="AY18" s="207">
        <f t="shared" si="4"/>
        <v>99156.74046</v>
      </c>
      <c r="AZ18" s="207">
        <f t="shared" si="4"/>
        <v>102131.4427</v>
      </c>
      <c r="BA18" s="207">
        <f t="shared" si="4"/>
        <v>102131.4427</v>
      </c>
      <c r="BB18" s="207">
        <f t="shared" si="4"/>
        <v>102131.4427</v>
      </c>
      <c r="BC18" s="207">
        <f t="shared" si="4"/>
        <v>102131.4427</v>
      </c>
      <c r="BD18" s="207">
        <f t="shared" si="4"/>
        <v>102131.4427</v>
      </c>
      <c r="BE18" s="207">
        <f t="shared" si="4"/>
        <v>102131.4427</v>
      </c>
      <c r="BF18" s="207">
        <f t="shared" si="4"/>
        <v>102131.4427</v>
      </c>
      <c r="BG18" s="207">
        <f t="shared" si="4"/>
        <v>102131.4427</v>
      </c>
      <c r="BH18" s="207">
        <f t="shared" si="4"/>
        <v>102131.4427</v>
      </c>
      <c r="BI18" s="207">
        <f t="shared" si="4"/>
        <v>102131.4427</v>
      </c>
      <c r="BJ18" s="207">
        <f t="shared" si="4"/>
        <v>102131.4427</v>
      </c>
      <c r="BK18" s="207">
        <f t="shared" si="4"/>
        <v>102131.4427</v>
      </c>
      <c r="BL18" s="207">
        <f t="shared" si="4"/>
        <v>105195.386</v>
      </c>
      <c r="BM18" s="207">
        <f t="shared" si="4"/>
        <v>105195.386</v>
      </c>
      <c r="BN18" s="207">
        <f t="shared" si="4"/>
        <v>105195.386</v>
      </c>
      <c r="BO18" s="207">
        <f t="shared" si="4"/>
        <v>105195.386</v>
      </c>
      <c r="BP18" s="207">
        <f t="shared" si="4"/>
        <v>105195.386</v>
      </c>
      <c r="BQ18" s="207">
        <f t="shared" si="4"/>
        <v>105195.386</v>
      </c>
      <c r="BR18" s="207">
        <f t="shared" si="4"/>
        <v>105195.386</v>
      </c>
      <c r="BS18" s="207">
        <f t="shared" si="4"/>
        <v>105195.386</v>
      </c>
      <c r="BT18" s="207">
        <f t="shared" si="4"/>
        <v>105195.386</v>
      </c>
      <c r="BU18" s="207">
        <f t="shared" si="4"/>
        <v>105195.386</v>
      </c>
      <c r="BV18" s="207">
        <f t="shared" si="4"/>
        <v>105195.386</v>
      </c>
      <c r="BW18" s="207">
        <f t="shared" si="4"/>
        <v>105195.386</v>
      </c>
      <c r="BX18" s="207">
        <f t="shared" si="4"/>
        <v>108351.2475</v>
      </c>
      <c r="BY18" s="207">
        <f t="shared" si="4"/>
        <v>108351.2475</v>
      </c>
      <c r="BZ18" s="207">
        <f t="shared" si="4"/>
        <v>108351.2475</v>
      </c>
      <c r="CA18" s="207">
        <f t="shared" si="4"/>
        <v>108351.2475</v>
      </c>
      <c r="CB18" s="207">
        <f t="shared" si="4"/>
        <v>108351.2475</v>
      </c>
      <c r="CC18" s="207">
        <f t="shared" si="4"/>
        <v>108351.2475</v>
      </c>
      <c r="CD18" s="207">
        <f t="shared" si="4"/>
        <v>108351.2475</v>
      </c>
      <c r="CE18" s="207">
        <f t="shared" si="4"/>
        <v>108351.2475</v>
      </c>
      <c r="CF18" s="207">
        <f t="shared" si="4"/>
        <v>108351.2475</v>
      </c>
      <c r="CG18" s="207">
        <f t="shared" si="4"/>
        <v>108351.2475</v>
      </c>
      <c r="CH18" s="207">
        <f t="shared" si="4"/>
        <v>108351.2475</v>
      </c>
      <c r="CI18" s="207">
        <f t="shared" si="4"/>
        <v>108351.2475</v>
      </c>
      <c r="CJ18" s="207">
        <f t="shared" si="4"/>
        <v>111601.785</v>
      </c>
      <c r="CK18" s="207">
        <f t="shared" si="4"/>
        <v>111601.785</v>
      </c>
      <c r="CL18" s="207">
        <f t="shared" si="4"/>
        <v>111601.785</v>
      </c>
      <c r="CM18" s="207">
        <f t="shared" si="4"/>
        <v>111601.785</v>
      </c>
      <c r="CN18" s="207">
        <f t="shared" si="4"/>
        <v>111601.785</v>
      </c>
      <c r="CO18" s="207">
        <f t="shared" si="4"/>
        <v>111601.785</v>
      </c>
      <c r="CP18" s="207">
        <f t="shared" si="4"/>
        <v>111601.785</v>
      </c>
      <c r="CQ18" s="207">
        <f t="shared" si="4"/>
        <v>111601.785</v>
      </c>
      <c r="CR18" s="207">
        <f t="shared" si="4"/>
        <v>111601.785</v>
      </c>
      <c r="CS18" s="207">
        <f t="shared" si="4"/>
        <v>111601.785</v>
      </c>
      <c r="CT18" s="207">
        <f t="shared" si="4"/>
        <v>111601.785</v>
      </c>
      <c r="CU18" s="207">
        <f t="shared" si="4"/>
        <v>111601.785</v>
      </c>
      <c r="CV18" s="207">
        <f t="shared" si="4"/>
        <v>114949.8385</v>
      </c>
      <c r="CW18" s="207">
        <f t="shared" si="4"/>
        <v>114949.8385</v>
      </c>
      <c r="CX18" s="207">
        <f t="shared" si="4"/>
        <v>114949.8385</v>
      </c>
      <c r="CY18" s="207">
        <f t="shared" si="4"/>
        <v>114949.8385</v>
      </c>
      <c r="CZ18" s="207">
        <f t="shared" si="4"/>
        <v>114949.8385</v>
      </c>
      <c r="DA18" s="207">
        <f t="shared" si="4"/>
        <v>114949.8385</v>
      </c>
      <c r="DB18" s="207">
        <f t="shared" si="4"/>
        <v>114949.8385</v>
      </c>
      <c r="DC18" s="207">
        <f t="shared" si="4"/>
        <v>114949.8385</v>
      </c>
      <c r="DD18" s="207">
        <f t="shared" si="4"/>
        <v>114949.8385</v>
      </c>
      <c r="DE18" s="207">
        <f t="shared" si="4"/>
        <v>114949.8385</v>
      </c>
      <c r="DF18" s="207">
        <f t="shared" si="4"/>
        <v>114949.8385</v>
      </c>
      <c r="DG18" s="207">
        <f t="shared" si="4"/>
        <v>114949.8385</v>
      </c>
      <c r="DH18" s="207">
        <f t="shared" si="4"/>
        <v>114698.3857</v>
      </c>
      <c r="DI18" s="207">
        <f t="shared" si="4"/>
        <v>114698.3857</v>
      </c>
      <c r="DJ18" s="207">
        <f t="shared" si="4"/>
        <v>114698.3857</v>
      </c>
      <c r="DK18" s="207">
        <f t="shared" si="4"/>
        <v>114698.3857</v>
      </c>
      <c r="DL18" s="207">
        <f t="shared" si="4"/>
        <v>114698.3857</v>
      </c>
      <c r="DM18" s="207">
        <f t="shared" si="4"/>
        <v>114698.3857</v>
      </c>
      <c r="DN18" s="207">
        <f t="shared" si="4"/>
        <v>114698.3857</v>
      </c>
      <c r="DO18" s="207">
        <f t="shared" si="4"/>
        <v>114698.3857</v>
      </c>
      <c r="DP18" s="207">
        <f t="shared" si="4"/>
        <v>114698.3857</v>
      </c>
      <c r="DQ18" s="207">
        <f t="shared" si="4"/>
        <v>114698.3857</v>
      </c>
      <c r="DR18" s="207">
        <f t="shared" si="4"/>
        <v>114698.3857</v>
      </c>
      <c r="DS18" s="207">
        <f t="shared" si="4"/>
        <v>114698.3857</v>
      </c>
      <c r="DT18" s="207">
        <f t="shared" si="4"/>
        <v>121950.2837</v>
      </c>
      <c r="DU18" s="207">
        <f t="shared" si="4"/>
        <v>121950.2837</v>
      </c>
      <c r="DV18" s="207">
        <f t="shared" si="4"/>
        <v>121950.2837</v>
      </c>
      <c r="DW18" s="207">
        <f t="shared" si="4"/>
        <v>121950.2837</v>
      </c>
      <c r="DX18" s="207">
        <f t="shared" si="4"/>
        <v>121950.2837</v>
      </c>
      <c r="DY18" s="207">
        <f t="shared" si="4"/>
        <v>121950.2837</v>
      </c>
      <c r="DZ18" s="207">
        <f t="shared" si="4"/>
        <v>121950.2837</v>
      </c>
      <c r="EA18" s="207">
        <f t="shared" si="4"/>
        <v>121950.2837</v>
      </c>
      <c r="EB18" s="207">
        <f t="shared" si="4"/>
        <v>121950.2837</v>
      </c>
      <c r="EC18" s="207">
        <f t="shared" si="4"/>
        <v>121950.2837</v>
      </c>
      <c r="ED18" s="207">
        <f t="shared" si="4"/>
        <v>121950.2837</v>
      </c>
      <c r="EE18" s="207">
        <f t="shared" si="4"/>
        <v>121950.2837</v>
      </c>
    </row>
    <row r="19" ht="15.75" customHeight="1">
      <c r="A19" s="1"/>
      <c r="B19" s="1"/>
      <c r="C19" s="1" t="str">
        <f>Assumptions!J20</f>
        <v>Other Income</v>
      </c>
      <c r="D19" s="50">
        <f t="array" ref="D19">IF(D$2=1,Assumptions!$X20/12,(SUMIF($D$2:$EE$2,D$2-1,$D19:$EE19)/12)*(1+XLOOKUP(D$2,Assumptions!$C$95:$M$95,Assumptions!$C$97:$M$97)))</f>
        <v>63.86</v>
      </c>
      <c r="E19" s="50">
        <f t="array" ref="E19">IF(E$2=1,Assumptions!$X20/12,(SUMIF($D$2:$EE$2,E$2-1,$D19:$EE19)/12)*(1+XLOOKUP(E$2,Assumptions!$C$95:$M$95,Assumptions!$C$97:$M$97)))</f>
        <v>63.86</v>
      </c>
      <c r="F19" s="50">
        <f t="array" ref="F19">IF(F$2=1,Assumptions!$X20/12,(SUMIF($D$2:$EE$2,F$2-1,$D19:$EE19)/12)*(1+XLOOKUP(F$2,Assumptions!$C$95:$M$95,Assumptions!$C$97:$M$97)))</f>
        <v>63.86</v>
      </c>
      <c r="G19" s="50">
        <f t="array" ref="G19">IF(G$2=1,Assumptions!$X20/12,(SUMIF($D$2:$EE$2,G$2-1,$D19:$EE19)/12)*(1+XLOOKUP(G$2,Assumptions!$C$95:$M$95,Assumptions!$C$97:$M$97)))</f>
        <v>63.86</v>
      </c>
      <c r="H19" s="50">
        <f t="array" ref="H19">IF(H$2=1,Assumptions!$X20/12,(SUMIF($D$2:$EE$2,H$2-1,$D19:$EE19)/12)*(1+XLOOKUP(H$2,Assumptions!$C$95:$M$95,Assumptions!$C$97:$M$97)))</f>
        <v>63.86</v>
      </c>
      <c r="I19" s="50">
        <f t="array" ref="I19">IF(I$2=1,Assumptions!$X20/12,(SUMIF($D$2:$EE$2,I$2-1,$D19:$EE19)/12)*(1+XLOOKUP(I$2,Assumptions!$C$95:$M$95,Assumptions!$C$97:$M$97)))</f>
        <v>63.86</v>
      </c>
      <c r="J19" s="50">
        <f t="array" ref="J19">IF(J$2=1,Assumptions!$X20/12,(SUMIF($D$2:$EE$2,J$2-1,$D19:$EE19)/12)*(1+XLOOKUP(J$2,Assumptions!$C$95:$M$95,Assumptions!$C$97:$M$97)))</f>
        <v>63.86</v>
      </c>
      <c r="K19" s="50">
        <f t="array" ref="K19">IF(K$2=1,Assumptions!$X20/12,(SUMIF($D$2:$EE$2,K$2-1,$D19:$EE19)/12)*(1+XLOOKUP(K$2,Assumptions!$C$95:$M$95,Assumptions!$C$97:$M$97)))</f>
        <v>63.86</v>
      </c>
      <c r="L19" s="50">
        <f t="array" ref="L19">IF(L$2=1,Assumptions!$X20/12,(SUMIF($D$2:$EE$2,L$2-1,$D19:$EE19)/12)*(1+XLOOKUP(L$2,Assumptions!$C$95:$M$95,Assumptions!$C$97:$M$97)))</f>
        <v>63.86</v>
      </c>
      <c r="M19" s="50">
        <f t="array" ref="M19">IF(M$2=1,Assumptions!$X20/12,(SUMIF($D$2:$EE$2,M$2-1,$D19:$EE19)/12)*(1+XLOOKUP(M$2,Assumptions!$C$95:$M$95,Assumptions!$C$97:$M$97)))</f>
        <v>63.86</v>
      </c>
      <c r="N19" s="50">
        <f t="array" ref="N19">IF(N$2=1,Assumptions!$X20/12,(SUMIF($D$2:$EE$2,N$2-1,$D19:$EE19)/12)*(1+XLOOKUP(N$2,Assumptions!$C$95:$M$95,Assumptions!$C$97:$M$97)))</f>
        <v>63.86</v>
      </c>
      <c r="O19" s="50">
        <f t="array" ref="O19">IF(O$2=1,Assumptions!$X20/12,(SUMIF($D$2:$EE$2,O$2-1,$D19:$EE19)/12)*(1+XLOOKUP(O$2,Assumptions!$C$95:$M$95,Assumptions!$C$97:$M$97)))</f>
        <v>63.86</v>
      </c>
      <c r="P19" s="50">
        <f t="array" ref="P19">IF(P$2=1,Assumptions!$X20/12,(SUMIF($D$2:$EE$2,P$2-1,$D19:$EE19)/12)*(1+XLOOKUP(P$2,Assumptions!$C$95:$M$95,Assumptions!$C$97:$M$97)))</f>
        <v>65.7758</v>
      </c>
      <c r="Q19" s="50">
        <f t="array" ref="Q19">IF(Q$2=1,Assumptions!$X20/12,(SUMIF($D$2:$EE$2,Q$2-1,$D19:$EE19)/12)*(1+XLOOKUP(Q$2,Assumptions!$C$95:$M$95,Assumptions!$C$97:$M$97)))</f>
        <v>65.7758</v>
      </c>
      <c r="R19" s="50">
        <f t="array" ref="R19">IF(R$2=1,Assumptions!$X20/12,(SUMIF($D$2:$EE$2,R$2-1,$D19:$EE19)/12)*(1+XLOOKUP(R$2,Assumptions!$C$95:$M$95,Assumptions!$C$97:$M$97)))</f>
        <v>65.7758</v>
      </c>
      <c r="S19" s="50">
        <f t="array" ref="S19">IF(S$2=1,Assumptions!$X20/12,(SUMIF($D$2:$EE$2,S$2-1,$D19:$EE19)/12)*(1+XLOOKUP(S$2,Assumptions!$C$95:$M$95,Assumptions!$C$97:$M$97)))</f>
        <v>65.7758</v>
      </c>
      <c r="T19" s="50">
        <f t="array" ref="T19">IF(T$2=1,Assumptions!$X20/12,(SUMIF($D$2:$EE$2,T$2-1,$D19:$EE19)/12)*(1+XLOOKUP(T$2,Assumptions!$C$95:$M$95,Assumptions!$C$97:$M$97)))</f>
        <v>65.7758</v>
      </c>
      <c r="U19" s="50">
        <f t="array" ref="U19">IF(U$2=1,Assumptions!$X20/12,(SUMIF($D$2:$EE$2,U$2-1,$D19:$EE19)/12)*(1+XLOOKUP(U$2,Assumptions!$C$95:$M$95,Assumptions!$C$97:$M$97)))</f>
        <v>65.7758</v>
      </c>
      <c r="V19" s="50">
        <f t="array" ref="V19">IF(V$2=1,Assumptions!$X20/12,(SUMIF($D$2:$EE$2,V$2-1,$D19:$EE19)/12)*(1+XLOOKUP(V$2,Assumptions!$C$95:$M$95,Assumptions!$C$97:$M$97)))</f>
        <v>65.7758</v>
      </c>
      <c r="W19" s="50">
        <f t="array" ref="W19">IF(W$2=1,Assumptions!$X20/12,(SUMIF($D$2:$EE$2,W$2-1,$D19:$EE19)/12)*(1+XLOOKUP(W$2,Assumptions!$C$95:$M$95,Assumptions!$C$97:$M$97)))</f>
        <v>65.7758</v>
      </c>
      <c r="X19" s="50">
        <f t="array" ref="X19">IF(X$2=1,Assumptions!$X20/12,(SUMIF($D$2:$EE$2,X$2-1,$D19:$EE19)/12)*(1+XLOOKUP(X$2,Assumptions!$C$95:$M$95,Assumptions!$C$97:$M$97)))</f>
        <v>65.7758</v>
      </c>
      <c r="Y19" s="50">
        <f t="array" ref="Y19">IF(Y$2=1,Assumptions!$X20/12,(SUMIF($D$2:$EE$2,Y$2-1,$D19:$EE19)/12)*(1+XLOOKUP(Y$2,Assumptions!$C$95:$M$95,Assumptions!$C$97:$M$97)))</f>
        <v>65.7758</v>
      </c>
      <c r="Z19" s="50">
        <f t="array" ref="Z19">IF(Z$2=1,Assumptions!$X20/12,(SUMIF($D$2:$EE$2,Z$2-1,$D19:$EE19)/12)*(1+XLOOKUP(Z$2,Assumptions!$C$95:$M$95,Assumptions!$C$97:$M$97)))</f>
        <v>65.7758</v>
      </c>
      <c r="AA19" s="50">
        <f t="array" ref="AA19">IF(AA$2=1,Assumptions!$X20/12,(SUMIF($D$2:$EE$2,AA$2-1,$D19:$EE19)/12)*(1+XLOOKUP(AA$2,Assumptions!$C$95:$M$95,Assumptions!$C$97:$M$97)))</f>
        <v>65.7758</v>
      </c>
      <c r="AB19" s="50">
        <f t="array" ref="AB19">IF(AB$2=1,Assumptions!$X20/12,(SUMIF($D$2:$EE$2,AB$2-1,$D19:$EE19)/12)*(1+XLOOKUP(AB$2,Assumptions!$C$95:$M$95,Assumptions!$C$97:$M$97)))</f>
        <v>67.749074</v>
      </c>
      <c r="AC19" s="50">
        <f t="array" ref="AC19">IF(AC$2=1,Assumptions!$X20/12,(SUMIF($D$2:$EE$2,AC$2-1,$D19:$EE19)/12)*(1+XLOOKUP(AC$2,Assumptions!$C$95:$M$95,Assumptions!$C$97:$M$97)))</f>
        <v>67.749074</v>
      </c>
      <c r="AD19" s="50">
        <f t="array" ref="AD19">IF(AD$2=1,Assumptions!$X20/12,(SUMIF($D$2:$EE$2,AD$2-1,$D19:$EE19)/12)*(1+XLOOKUP(AD$2,Assumptions!$C$95:$M$95,Assumptions!$C$97:$M$97)))</f>
        <v>67.749074</v>
      </c>
      <c r="AE19" s="50">
        <f t="array" ref="AE19">IF(AE$2=1,Assumptions!$X20/12,(SUMIF($D$2:$EE$2,AE$2-1,$D19:$EE19)/12)*(1+XLOOKUP(AE$2,Assumptions!$C$95:$M$95,Assumptions!$C$97:$M$97)))</f>
        <v>67.749074</v>
      </c>
      <c r="AF19" s="50">
        <f t="array" ref="AF19">IF(AF$2=1,Assumptions!$X20/12,(SUMIF($D$2:$EE$2,AF$2-1,$D19:$EE19)/12)*(1+XLOOKUP(AF$2,Assumptions!$C$95:$M$95,Assumptions!$C$97:$M$97)))</f>
        <v>67.749074</v>
      </c>
      <c r="AG19" s="50">
        <f t="array" ref="AG19">IF(AG$2=1,Assumptions!$X20/12,(SUMIF($D$2:$EE$2,AG$2-1,$D19:$EE19)/12)*(1+XLOOKUP(AG$2,Assumptions!$C$95:$M$95,Assumptions!$C$97:$M$97)))</f>
        <v>67.749074</v>
      </c>
      <c r="AH19" s="50">
        <f t="array" ref="AH19">IF(AH$2=1,Assumptions!$X20/12,(SUMIF($D$2:$EE$2,AH$2-1,$D19:$EE19)/12)*(1+XLOOKUP(AH$2,Assumptions!$C$95:$M$95,Assumptions!$C$97:$M$97)))</f>
        <v>67.749074</v>
      </c>
      <c r="AI19" s="50">
        <f t="array" ref="AI19">IF(AI$2=1,Assumptions!$X20/12,(SUMIF($D$2:$EE$2,AI$2-1,$D19:$EE19)/12)*(1+XLOOKUP(AI$2,Assumptions!$C$95:$M$95,Assumptions!$C$97:$M$97)))</f>
        <v>67.749074</v>
      </c>
      <c r="AJ19" s="50">
        <f t="array" ref="AJ19">IF(AJ$2=1,Assumptions!$X20/12,(SUMIF($D$2:$EE$2,AJ$2-1,$D19:$EE19)/12)*(1+XLOOKUP(AJ$2,Assumptions!$C$95:$M$95,Assumptions!$C$97:$M$97)))</f>
        <v>67.749074</v>
      </c>
      <c r="AK19" s="50">
        <f t="array" ref="AK19">IF(AK$2=1,Assumptions!$X20/12,(SUMIF($D$2:$EE$2,AK$2-1,$D19:$EE19)/12)*(1+XLOOKUP(AK$2,Assumptions!$C$95:$M$95,Assumptions!$C$97:$M$97)))</f>
        <v>67.749074</v>
      </c>
      <c r="AL19" s="50">
        <f t="array" ref="AL19">IF(AL$2=1,Assumptions!$X20/12,(SUMIF($D$2:$EE$2,AL$2-1,$D19:$EE19)/12)*(1+XLOOKUP(AL$2,Assumptions!$C$95:$M$95,Assumptions!$C$97:$M$97)))</f>
        <v>67.749074</v>
      </c>
      <c r="AM19" s="50">
        <f t="array" ref="AM19">IF(AM$2=1,Assumptions!$X20/12,(SUMIF($D$2:$EE$2,AM$2-1,$D19:$EE19)/12)*(1+XLOOKUP(AM$2,Assumptions!$C$95:$M$95,Assumptions!$C$97:$M$97)))</f>
        <v>67.749074</v>
      </c>
      <c r="AN19" s="50">
        <f t="array" ref="AN19">IF(AN$2=1,Assumptions!$X20/12,(SUMIF($D$2:$EE$2,AN$2-1,$D19:$EE19)/12)*(1+XLOOKUP(AN$2,Assumptions!$C$95:$M$95,Assumptions!$C$97:$M$97)))</f>
        <v>69.78154622</v>
      </c>
      <c r="AO19" s="50">
        <f t="array" ref="AO19">IF(AO$2=1,Assumptions!$X20/12,(SUMIF($D$2:$EE$2,AO$2-1,$D19:$EE19)/12)*(1+XLOOKUP(AO$2,Assumptions!$C$95:$M$95,Assumptions!$C$97:$M$97)))</f>
        <v>69.78154622</v>
      </c>
      <c r="AP19" s="50">
        <f t="array" ref="AP19">IF(AP$2=1,Assumptions!$X20/12,(SUMIF($D$2:$EE$2,AP$2-1,$D19:$EE19)/12)*(1+XLOOKUP(AP$2,Assumptions!$C$95:$M$95,Assumptions!$C$97:$M$97)))</f>
        <v>69.78154622</v>
      </c>
      <c r="AQ19" s="50">
        <f t="array" ref="AQ19">IF(AQ$2=1,Assumptions!$X20/12,(SUMIF($D$2:$EE$2,AQ$2-1,$D19:$EE19)/12)*(1+XLOOKUP(AQ$2,Assumptions!$C$95:$M$95,Assumptions!$C$97:$M$97)))</f>
        <v>69.78154622</v>
      </c>
      <c r="AR19" s="50">
        <f t="array" ref="AR19">IF(AR$2=1,Assumptions!$X20/12,(SUMIF($D$2:$EE$2,AR$2-1,$D19:$EE19)/12)*(1+XLOOKUP(AR$2,Assumptions!$C$95:$M$95,Assumptions!$C$97:$M$97)))</f>
        <v>69.78154622</v>
      </c>
      <c r="AS19" s="50">
        <f t="array" ref="AS19">IF(AS$2=1,Assumptions!$X20/12,(SUMIF($D$2:$EE$2,AS$2-1,$D19:$EE19)/12)*(1+XLOOKUP(AS$2,Assumptions!$C$95:$M$95,Assumptions!$C$97:$M$97)))</f>
        <v>69.78154622</v>
      </c>
      <c r="AT19" s="50">
        <f t="array" ref="AT19">IF(AT$2=1,Assumptions!$X20/12,(SUMIF($D$2:$EE$2,AT$2-1,$D19:$EE19)/12)*(1+XLOOKUP(AT$2,Assumptions!$C$95:$M$95,Assumptions!$C$97:$M$97)))</f>
        <v>69.78154622</v>
      </c>
      <c r="AU19" s="50">
        <f t="array" ref="AU19">IF(AU$2=1,Assumptions!$X20/12,(SUMIF($D$2:$EE$2,AU$2-1,$D19:$EE19)/12)*(1+XLOOKUP(AU$2,Assumptions!$C$95:$M$95,Assumptions!$C$97:$M$97)))</f>
        <v>69.78154622</v>
      </c>
      <c r="AV19" s="50">
        <f t="array" ref="AV19">IF(AV$2=1,Assumptions!$X20/12,(SUMIF($D$2:$EE$2,AV$2-1,$D19:$EE19)/12)*(1+XLOOKUP(AV$2,Assumptions!$C$95:$M$95,Assumptions!$C$97:$M$97)))</f>
        <v>69.78154622</v>
      </c>
      <c r="AW19" s="50">
        <f t="array" ref="AW19">IF(AW$2=1,Assumptions!$X20/12,(SUMIF($D$2:$EE$2,AW$2-1,$D19:$EE19)/12)*(1+XLOOKUP(AW$2,Assumptions!$C$95:$M$95,Assumptions!$C$97:$M$97)))</f>
        <v>69.78154622</v>
      </c>
      <c r="AX19" s="50">
        <f t="array" ref="AX19">IF(AX$2=1,Assumptions!$X20/12,(SUMIF($D$2:$EE$2,AX$2-1,$D19:$EE19)/12)*(1+XLOOKUP(AX$2,Assumptions!$C$95:$M$95,Assumptions!$C$97:$M$97)))</f>
        <v>69.78154622</v>
      </c>
      <c r="AY19" s="50">
        <f t="array" ref="AY19">IF(AY$2=1,Assumptions!$X20/12,(SUMIF($D$2:$EE$2,AY$2-1,$D19:$EE19)/12)*(1+XLOOKUP(AY$2,Assumptions!$C$95:$M$95,Assumptions!$C$97:$M$97)))</f>
        <v>69.78154622</v>
      </c>
      <c r="AZ19" s="50">
        <f t="array" ref="AZ19">IF(AZ$2=1,Assumptions!$X20/12,(SUMIF($D$2:$EE$2,AZ$2-1,$D19:$EE19)/12)*(1+XLOOKUP(AZ$2,Assumptions!$C$95:$M$95,Assumptions!$C$97:$M$97)))</f>
        <v>71.87499261</v>
      </c>
      <c r="BA19" s="50">
        <f t="array" ref="BA19">IF(BA$2=1,Assumptions!$X20/12,(SUMIF($D$2:$EE$2,BA$2-1,$D19:$EE19)/12)*(1+XLOOKUP(BA$2,Assumptions!$C$95:$M$95,Assumptions!$C$97:$M$97)))</f>
        <v>71.87499261</v>
      </c>
      <c r="BB19" s="50">
        <f t="array" ref="BB19">IF(BB$2=1,Assumptions!$X20/12,(SUMIF($D$2:$EE$2,BB$2-1,$D19:$EE19)/12)*(1+XLOOKUP(BB$2,Assumptions!$C$95:$M$95,Assumptions!$C$97:$M$97)))</f>
        <v>71.87499261</v>
      </c>
      <c r="BC19" s="50">
        <f t="array" ref="BC19">IF(BC$2=1,Assumptions!$X20/12,(SUMIF($D$2:$EE$2,BC$2-1,$D19:$EE19)/12)*(1+XLOOKUP(BC$2,Assumptions!$C$95:$M$95,Assumptions!$C$97:$M$97)))</f>
        <v>71.87499261</v>
      </c>
      <c r="BD19" s="50">
        <f t="array" ref="BD19">IF(BD$2=1,Assumptions!$X20/12,(SUMIF($D$2:$EE$2,BD$2-1,$D19:$EE19)/12)*(1+XLOOKUP(BD$2,Assumptions!$C$95:$M$95,Assumptions!$C$97:$M$97)))</f>
        <v>71.87499261</v>
      </c>
      <c r="BE19" s="50">
        <f t="array" ref="BE19">IF(BE$2=1,Assumptions!$X20/12,(SUMIF($D$2:$EE$2,BE$2-1,$D19:$EE19)/12)*(1+XLOOKUP(BE$2,Assumptions!$C$95:$M$95,Assumptions!$C$97:$M$97)))</f>
        <v>71.87499261</v>
      </c>
      <c r="BF19" s="50">
        <f t="array" ref="BF19">IF(BF$2=1,Assumptions!$X20/12,(SUMIF($D$2:$EE$2,BF$2-1,$D19:$EE19)/12)*(1+XLOOKUP(BF$2,Assumptions!$C$95:$M$95,Assumptions!$C$97:$M$97)))</f>
        <v>71.87499261</v>
      </c>
      <c r="BG19" s="50">
        <f t="array" ref="BG19">IF(BG$2=1,Assumptions!$X20/12,(SUMIF($D$2:$EE$2,BG$2-1,$D19:$EE19)/12)*(1+XLOOKUP(BG$2,Assumptions!$C$95:$M$95,Assumptions!$C$97:$M$97)))</f>
        <v>71.87499261</v>
      </c>
      <c r="BH19" s="50">
        <f t="array" ref="BH19">IF(BH$2=1,Assumptions!$X20/12,(SUMIF($D$2:$EE$2,BH$2-1,$D19:$EE19)/12)*(1+XLOOKUP(BH$2,Assumptions!$C$95:$M$95,Assumptions!$C$97:$M$97)))</f>
        <v>71.87499261</v>
      </c>
      <c r="BI19" s="50">
        <f t="array" ref="BI19">IF(BI$2=1,Assumptions!$X20/12,(SUMIF($D$2:$EE$2,BI$2-1,$D19:$EE19)/12)*(1+XLOOKUP(BI$2,Assumptions!$C$95:$M$95,Assumptions!$C$97:$M$97)))</f>
        <v>71.87499261</v>
      </c>
      <c r="BJ19" s="50">
        <f t="array" ref="BJ19">IF(BJ$2=1,Assumptions!$X20/12,(SUMIF($D$2:$EE$2,BJ$2-1,$D19:$EE19)/12)*(1+XLOOKUP(BJ$2,Assumptions!$C$95:$M$95,Assumptions!$C$97:$M$97)))</f>
        <v>71.87499261</v>
      </c>
      <c r="BK19" s="50">
        <f t="array" ref="BK19">IF(BK$2=1,Assumptions!$X20/12,(SUMIF($D$2:$EE$2,BK$2-1,$D19:$EE19)/12)*(1+XLOOKUP(BK$2,Assumptions!$C$95:$M$95,Assumptions!$C$97:$M$97)))</f>
        <v>71.87499261</v>
      </c>
      <c r="BL19" s="50">
        <f t="array" ref="BL19">IF(BL$2=1,Assumptions!$X20/12,(SUMIF($D$2:$EE$2,BL$2-1,$D19:$EE19)/12)*(1+XLOOKUP(BL$2,Assumptions!$C$95:$M$95,Assumptions!$C$97:$M$97)))</f>
        <v>74.03124238</v>
      </c>
      <c r="BM19" s="50">
        <f t="array" ref="BM19">IF(BM$2=1,Assumptions!$X20/12,(SUMIF($D$2:$EE$2,BM$2-1,$D19:$EE19)/12)*(1+XLOOKUP(BM$2,Assumptions!$C$95:$M$95,Assumptions!$C$97:$M$97)))</f>
        <v>74.03124238</v>
      </c>
      <c r="BN19" s="50">
        <f t="array" ref="BN19">IF(BN$2=1,Assumptions!$X20/12,(SUMIF($D$2:$EE$2,BN$2-1,$D19:$EE19)/12)*(1+XLOOKUP(BN$2,Assumptions!$C$95:$M$95,Assumptions!$C$97:$M$97)))</f>
        <v>74.03124238</v>
      </c>
      <c r="BO19" s="50">
        <f t="array" ref="BO19">IF(BO$2=1,Assumptions!$X20/12,(SUMIF($D$2:$EE$2,BO$2-1,$D19:$EE19)/12)*(1+XLOOKUP(BO$2,Assumptions!$C$95:$M$95,Assumptions!$C$97:$M$97)))</f>
        <v>74.03124238</v>
      </c>
      <c r="BP19" s="50">
        <f t="array" ref="BP19">IF(BP$2=1,Assumptions!$X20/12,(SUMIF($D$2:$EE$2,BP$2-1,$D19:$EE19)/12)*(1+XLOOKUP(BP$2,Assumptions!$C$95:$M$95,Assumptions!$C$97:$M$97)))</f>
        <v>74.03124238</v>
      </c>
      <c r="BQ19" s="50">
        <f t="array" ref="BQ19">IF(BQ$2=1,Assumptions!$X20/12,(SUMIF($D$2:$EE$2,BQ$2-1,$D19:$EE19)/12)*(1+XLOOKUP(BQ$2,Assumptions!$C$95:$M$95,Assumptions!$C$97:$M$97)))</f>
        <v>74.03124238</v>
      </c>
      <c r="BR19" s="50">
        <f t="array" ref="BR19">IF(BR$2=1,Assumptions!$X20/12,(SUMIF($D$2:$EE$2,BR$2-1,$D19:$EE19)/12)*(1+XLOOKUP(BR$2,Assumptions!$C$95:$M$95,Assumptions!$C$97:$M$97)))</f>
        <v>74.03124238</v>
      </c>
      <c r="BS19" s="50">
        <f t="array" ref="BS19">IF(BS$2=1,Assumptions!$X20/12,(SUMIF($D$2:$EE$2,BS$2-1,$D19:$EE19)/12)*(1+XLOOKUP(BS$2,Assumptions!$C$95:$M$95,Assumptions!$C$97:$M$97)))</f>
        <v>74.03124238</v>
      </c>
      <c r="BT19" s="50">
        <f t="array" ref="BT19">IF(BT$2=1,Assumptions!$X20/12,(SUMIF($D$2:$EE$2,BT$2-1,$D19:$EE19)/12)*(1+XLOOKUP(BT$2,Assumptions!$C$95:$M$95,Assumptions!$C$97:$M$97)))</f>
        <v>74.03124238</v>
      </c>
      <c r="BU19" s="50">
        <f t="array" ref="BU19">IF(BU$2=1,Assumptions!$X20/12,(SUMIF($D$2:$EE$2,BU$2-1,$D19:$EE19)/12)*(1+XLOOKUP(BU$2,Assumptions!$C$95:$M$95,Assumptions!$C$97:$M$97)))</f>
        <v>74.03124238</v>
      </c>
      <c r="BV19" s="50">
        <f t="array" ref="BV19">IF(BV$2=1,Assumptions!$X20/12,(SUMIF($D$2:$EE$2,BV$2-1,$D19:$EE19)/12)*(1+XLOOKUP(BV$2,Assumptions!$C$95:$M$95,Assumptions!$C$97:$M$97)))</f>
        <v>74.03124238</v>
      </c>
      <c r="BW19" s="50">
        <f t="array" ref="BW19">IF(BW$2=1,Assumptions!$X20/12,(SUMIF($D$2:$EE$2,BW$2-1,$D19:$EE19)/12)*(1+XLOOKUP(BW$2,Assumptions!$C$95:$M$95,Assumptions!$C$97:$M$97)))</f>
        <v>74.03124238</v>
      </c>
      <c r="BX19" s="50">
        <f t="array" ref="BX19">IF(BX$2=1,Assumptions!$X20/12,(SUMIF($D$2:$EE$2,BX$2-1,$D19:$EE19)/12)*(1+XLOOKUP(BX$2,Assumptions!$C$95:$M$95,Assumptions!$C$97:$M$97)))</f>
        <v>76.25217966</v>
      </c>
      <c r="BY19" s="50">
        <f t="array" ref="BY19">IF(BY$2=1,Assumptions!$X20/12,(SUMIF($D$2:$EE$2,BY$2-1,$D19:$EE19)/12)*(1+XLOOKUP(BY$2,Assumptions!$C$95:$M$95,Assumptions!$C$97:$M$97)))</f>
        <v>76.25217966</v>
      </c>
      <c r="BZ19" s="50">
        <f t="array" ref="BZ19">IF(BZ$2=1,Assumptions!$X20/12,(SUMIF($D$2:$EE$2,BZ$2-1,$D19:$EE19)/12)*(1+XLOOKUP(BZ$2,Assumptions!$C$95:$M$95,Assumptions!$C$97:$M$97)))</f>
        <v>76.25217966</v>
      </c>
      <c r="CA19" s="50">
        <f t="array" ref="CA19">IF(CA$2=1,Assumptions!$X20/12,(SUMIF($D$2:$EE$2,CA$2-1,$D19:$EE19)/12)*(1+XLOOKUP(CA$2,Assumptions!$C$95:$M$95,Assumptions!$C$97:$M$97)))</f>
        <v>76.25217966</v>
      </c>
      <c r="CB19" s="50">
        <f t="array" ref="CB19">IF(CB$2=1,Assumptions!$X20/12,(SUMIF($D$2:$EE$2,CB$2-1,$D19:$EE19)/12)*(1+XLOOKUP(CB$2,Assumptions!$C$95:$M$95,Assumptions!$C$97:$M$97)))</f>
        <v>76.25217966</v>
      </c>
      <c r="CC19" s="50">
        <f t="array" ref="CC19">IF(CC$2=1,Assumptions!$X20/12,(SUMIF($D$2:$EE$2,CC$2-1,$D19:$EE19)/12)*(1+XLOOKUP(CC$2,Assumptions!$C$95:$M$95,Assumptions!$C$97:$M$97)))</f>
        <v>76.25217966</v>
      </c>
      <c r="CD19" s="50">
        <f t="array" ref="CD19">IF(CD$2=1,Assumptions!$X20/12,(SUMIF($D$2:$EE$2,CD$2-1,$D19:$EE19)/12)*(1+XLOOKUP(CD$2,Assumptions!$C$95:$M$95,Assumptions!$C$97:$M$97)))</f>
        <v>76.25217966</v>
      </c>
      <c r="CE19" s="50">
        <f t="array" ref="CE19">IF(CE$2=1,Assumptions!$X20/12,(SUMIF($D$2:$EE$2,CE$2-1,$D19:$EE19)/12)*(1+XLOOKUP(CE$2,Assumptions!$C$95:$M$95,Assumptions!$C$97:$M$97)))</f>
        <v>76.25217966</v>
      </c>
      <c r="CF19" s="50">
        <f t="array" ref="CF19">IF(CF$2=1,Assumptions!$X20/12,(SUMIF($D$2:$EE$2,CF$2-1,$D19:$EE19)/12)*(1+XLOOKUP(CF$2,Assumptions!$C$95:$M$95,Assumptions!$C$97:$M$97)))</f>
        <v>76.25217966</v>
      </c>
      <c r="CG19" s="50">
        <f t="array" ref="CG19">IF(CG$2=1,Assumptions!$X20/12,(SUMIF($D$2:$EE$2,CG$2-1,$D19:$EE19)/12)*(1+XLOOKUP(CG$2,Assumptions!$C$95:$M$95,Assumptions!$C$97:$M$97)))</f>
        <v>76.25217966</v>
      </c>
      <c r="CH19" s="50">
        <f t="array" ref="CH19">IF(CH$2=1,Assumptions!$X20/12,(SUMIF($D$2:$EE$2,CH$2-1,$D19:$EE19)/12)*(1+XLOOKUP(CH$2,Assumptions!$C$95:$M$95,Assumptions!$C$97:$M$97)))</f>
        <v>76.25217966</v>
      </c>
      <c r="CI19" s="50">
        <f t="array" ref="CI19">IF(CI$2=1,Assumptions!$X20/12,(SUMIF($D$2:$EE$2,CI$2-1,$D19:$EE19)/12)*(1+XLOOKUP(CI$2,Assumptions!$C$95:$M$95,Assumptions!$C$97:$M$97)))</f>
        <v>76.25217966</v>
      </c>
      <c r="CJ19" s="50">
        <f t="array" ref="CJ19">IF(CJ$2=1,Assumptions!$X20/12,(SUMIF($D$2:$EE$2,CJ$2-1,$D19:$EE19)/12)*(1+XLOOKUP(CJ$2,Assumptions!$C$95:$M$95,Assumptions!$C$97:$M$97)))</f>
        <v>78.53974505</v>
      </c>
      <c r="CK19" s="50">
        <f t="array" ref="CK19">IF(CK$2=1,Assumptions!$X20/12,(SUMIF($D$2:$EE$2,CK$2-1,$D19:$EE19)/12)*(1+XLOOKUP(CK$2,Assumptions!$C$95:$M$95,Assumptions!$C$97:$M$97)))</f>
        <v>78.53974505</v>
      </c>
      <c r="CL19" s="50">
        <f t="array" ref="CL19">IF(CL$2=1,Assumptions!$X20/12,(SUMIF($D$2:$EE$2,CL$2-1,$D19:$EE19)/12)*(1+XLOOKUP(CL$2,Assumptions!$C$95:$M$95,Assumptions!$C$97:$M$97)))</f>
        <v>78.53974505</v>
      </c>
      <c r="CM19" s="50">
        <f t="array" ref="CM19">IF(CM$2=1,Assumptions!$X20/12,(SUMIF($D$2:$EE$2,CM$2-1,$D19:$EE19)/12)*(1+XLOOKUP(CM$2,Assumptions!$C$95:$M$95,Assumptions!$C$97:$M$97)))</f>
        <v>78.53974505</v>
      </c>
      <c r="CN19" s="50">
        <f t="array" ref="CN19">IF(CN$2=1,Assumptions!$X20/12,(SUMIF($D$2:$EE$2,CN$2-1,$D19:$EE19)/12)*(1+XLOOKUP(CN$2,Assumptions!$C$95:$M$95,Assumptions!$C$97:$M$97)))</f>
        <v>78.53974505</v>
      </c>
      <c r="CO19" s="50">
        <f t="array" ref="CO19">IF(CO$2=1,Assumptions!$X20/12,(SUMIF($D$2:$EE$2,CO$2-1,$D19:$EE19)/12)*(1+XLOOKUP(CO$2,Assumptions!$C$95:$M$95,Assumptions!$C$97:$M$97)))</f>
        <v>78.53974505</v>
      </c>
      <c r="CP19" s="50">
        <f t="array" ref="CP19">IF(CP$2=1,Assumptions!$X20/12,(SUMIF($D$2:$EE$2,CP$2-1,$D19:$EE19)/12)*(1+XLOOKUP(CP$2,Assumptions!$C$95:$M$95,Assumptions!$C$97:$M$97)))</f>
        <v>78.53974505</v>
      </c>
      <c r="CQ19" s="50">
        <f t="array" ref="CQ19">IF(CQ$2=1,Assumptions!$X20/12,(SUMIF($D$2:$EE$2,CQ$2-1,$D19:$EE19)/12)*(1+XLOOKUP(CQ$2,Assumptions!$C$95:$M$95,Assumptions!$C$97:$M$97)))</f>
        <v>78.53974505</v>
      </c>
      <c r="CR19" s="50">
        <f t="array" ref="CR19">IF(CR$2=1,Assumptions!$X20/12,(SUMIF($D$2:$EE$2,CR$2-1,$D19:$EE19)/12)*(1+XLOOKUP(CR$2,Assumptions!$C$95:$M$95,Assumptions!$C$97:$M$97)))</f>
        <v>78.53974505</v>
      </c>
      <c r="CS19" s="50">
        <f t="array" ref="CS19">IF(CS$2=1,Assumptions!$X20/12,(SUMIF($D$2:$EE$2,CS$2-1,$D19:$EE19)/12)*(1+XLOOKUP(CS$2,Assumptions!$C$95:$M$95,Assumptions!$C$97:$M$97)))</f>
        <v>78.53974505</v>
      </c>
      <c r="CT19" s="50">
        <f t="array" ref="CT19">IF(CT$2=1,Assumptions!$X20/12,(SUMIF($D$2:$EE$2,CT$2-1,$D19:$EE19)/12)*(1+XLOOKUP(CT$2,Assumptions!$C$95:$M$95,Assumptions!$C$97:$M$97)))</f>
        <v>78.53974505</v>
      </c>
      <c r="CU19" s="50">
        <f t="array" ref="CU19">IF(CU$2=1,Assumptions!$X20/12,(SUMIF($D$2:$EE$2,CU$2-1,$D19:$EE19)/12)*(1+XLOOKUP(CU$2,Assumptions!$C$95:$M$95,Assumptions!$C$97:$M$97)))</f>
        <v>78.53974505</v>
      </c>
      <c r="CV19" s="50">
        <f t="array" ref="CV19">IF(CV$2=1,Assumptions!$X20/12,(SUMIF($D$2:$EE$2,CV$2-1,$D19:$EE19)/12)*(1+XLOOKUP(CV$2,Assumptions!$C$95:$M$95,Assumptions!$C$97:$M$97)))</f>
        <v>80.8959374</v>
      </c>
      <c r="CW19" s="50">
        <f t="array" ref="CW19">IF(CW$2=1,Assumptions!$X20/12,(SUMIF($D$2:$EE$2,CW$2-1,$D19:$EE19)/12)*(1+XLOOKUP(CW$2,Assumptions!$C$95:$M$95,Assumptions!$C$97:$M$97)))</f>
        <v>80.8959374</v>
      </c>
      <c r="CX19" s="50">
        <f t="array" ref="CX19">IF(CX$2=1,Assumptions!$X20/12,(SUMIF($D$2:$EE$2,CX$2-1,$D19:$EE19)/12)*(1+XLOOKUP(CX$2,Assumptions!$C$95:$M$95,Assumptions!$C$97:$M$97)))</f>
        <v>80.8959374</v>
      </c>
      <c r="CY19" s="50">
        <f t="array" ref="CY19">IF(CY$2=1,Assumptions!$X20/12,(SUMIF($D$2:$EE$2,CY$2-1,$D19:$EE19)/12)*(1+XLOOKUP(CY$2,Assumptions!$C$95:$M$95,Assumptions!$C$97:$M$97)))</f>
        <v>80.8959374</v>
      </c>
      <c r="CZ19" s="50">
        <f t="array" ref="CZ19">IF(CZ$2=1,Assumptions!$X20/12,(SUMIF($D$2:$EE$2,CZ$2-1,$D19:$EE19)/12)*(1+XLOOKUP(CZ$2,Assumptions!$C$95:$M$95,Assumptions!$C$97:$M$97)))</f>
        <v>80.8959374</v>
      </c>
      <c r="DA19" s="50">
        <f t="array" ref="DA19">IF(DA$2=1,Assumptions!$X20/12,(SUMIF($D$2:$EE$2,DA$2-1,$D19:$EE19)/12)*(1+XLOOKUP(DA$2,Assumptions!$C$95:$M$95,Assumptions!$C$97:$M$97)))</f>
        <v>80.8959374</v>
      </c>
      <c r="DB19" s="50">
        <f t="array" ref="DB19">IF(DB$2=1,Assumptions!$X20/12,(SUMIF($D$2:$EE$2,DB$2-1,$D19:$EE19)/12)*(1+XLOOKUP(DB$2,Assumptions!$C$95:$M$95,Assumptions!$C$97:$M$97)))</f>
        <v>80.8959374</v>
      </c>
      <c r="DC19" s="50">
        <f t="array" ref="DC19">IF(DC$2=1,Assumptions!$X20/12,(SUMIF($D$2:$EE$2,DC$2-1,$D19:$EE19)/12)*(1+XLOOKUP(DC$2,Assumptions!$C$95:$M$95,Assumptions!$C$97:$M$97)))</f>
        <v>80.8959374</v>
      </c>
      <c r="DD19" s="50">
        <f t="array" ref="DD19">IF(DD$2=1,Assumptions!$X20/12,(SUMIF($D$2:$EE$2,DD$2-1,$D19:$EE19)/12)*(1+XLOOKUP(DD$2,Assumptions!$C$95:$M$95,Assumptions!$C$97:$M$97)))</f>
        <v>80.8959374</v>
      </c>
      <c r="DE19" s="50">
        <f t="array" ref="DE19">IF(DE$2=1,Assumptions!$X20/12,(SUMIF($D$2:$EE$2,DE$2-1,$D19:$EE19)/12)*(1+XLOOKUP(DE$2,Assumptions!$C$95:$M$95,Assumptions!$C$97:$M$97)))</f>
        <v>80.8959374</v>
      </c>
      <c r="DF19" s="50">
        <f t="array" ref="DF19">IF(DF$2=1,Assumptions!$X20/12,(SUMIF($D$2:$EE$2,DF$2-1,$D19:$EE19)/12)*(1+XLOOKUP(DF$2,Assumptions!$C$95:$M$95,Assumptions!$C$97:$M$97)))</f>
        <v>80.8959374</v>
      </c>
      <c r="DG19" s="50">
        <f t="array" ref="DG19">IF(DG$2=1,Assumptions!$X20/12,(SUMIF($D$2:$EE$2,DG$2-1,$D19:$EE19)/12)*(1+XLOOKUP(DG$2,Assumptions!$C$95:$M$95,Assumptions!$C$97:$M$97)))</f>
        <v>80.8959374</v>
      </c>
      <c r="DH19" s="50">
        <f t="array" ref="DH19">IF(DH$2=1,Assumptions!$X20/12,(SUMIF($D$2:$EE$2,DH$2-1,$D19:$EE19)/12)*(1+XLOOKUP(DH$2,Assumptions!$C$95:$M$95,Assumptions!$C$97:$M$97)))</f>
        <v>83.32281552</v>
      </c>
      <c r="DI19" s="50">
        <f t="array" ref="DI19">IF(DI$2=1,Assumptions!$X20/12,(SUMIF($D$2:$EE$2,DI$2-1,$D19:$EE19)/12)*(1+XLOOKUP(DI$2,Assumptions!$C$95:$M$95,Assumptions!$C$97:$M$97)))</f>
        <v>83.32281552</v>
      </c>
      <c r="DJ19" s="50">
        <f t="array" ref="DJ19">IF(DJ$2=1,Assumptions!$X20/12,(SUMIF($D$2:$EE$2,DJ$2-1,$D19:$EE19)/12)*(1+XLOOKUP(DJ$2,Assumptions!$C$95:$M$95,Assumptions!$C$97:$M$97)))</f>
        <v>83.32281552</v>
      </c>
      <c r="DK19" s="50">
        <f t="array" ref="DK19">IF(DK$2=1,Assumptions!$X20/12,(SUMIF($D$2:$EE$2,DK$2-1,$D19:$EE19)/12)*(1+XLOOKUP(DK$2,Assumptions!$C$95:$M$95,Assumptions!$C$97:$M$97)))</f>
        <v>83.32281552</v>
      </c>
      <c r="DL19" s="50">
        <f t="array" ref="DL19">IF(DL$2=1,Assumptions!$X20/12,(SUMIF($D$2:$EE$2,DL$2-1,$D19:$EE19)/12)*(1+XLOOKUP(DL$2,Assumptions!$C$95:$M$95,Assumptions!$C$97:$M$97)))</f>
        <v>83.32281552</v>
      </c>
      <c r="DM19" s="50">
        <f t="array" ref="DM19">IF(DM$2=1,Assumptions!$X20/12,(SUMIF($D$2:$EE$2,DM$2-1,$D19:$EE19)/12)*(1+XLOOKUP(DM$2,Assumptions!$C$95:$M$95,Assumptions!$C$97:$M$97)))</f>
        <v>83.32281552</v>
      </c>
      <c r="DN19" s="50">
        <f t="array" ref="DN19">IF(DN$2=1,Assumptions!$X20/12,(SUMIF($D$2:$EE$2,DN$2-1,$D19:$EE19)/12)*(1+XLOOKUP(DN$2,Assumptions!$C$95:$M$95,Assumptions!$C$97:$M$97)))</f>
        <v>83.32281552</v>
      </c>
      <c r="DO19" s="50">
        <f t="array" ref="DO19">IF(DO$2=1,Assumptions!$X20/12,(SUMIF($D$2:$EE$2,DO$2-1,$D19:$EE19)/12)*(1+XLOOKUP(DO$2,Assumptions!$C$95:$M$95,Assumptions!$C$97:$M$97)))</f>
        <v>83.32281552</v>
      </c>
      <c r="DP19" s="50">
        <f t="array" ref="DP19">IF(DP$2=1,Assumptions!$X20/12,(SUMIF($D$2:$EE$2,DP$2-1,$D19:$EE19)/12)*(1+XLOOKUP(DP$2,Assumptions!$C$95:$M$95,Assumptions!$C$97:$M$97)))</f>
        <v>83.32281552</v>
      </c>
      <c r="DQ19" s="50">
        <f t="array" ref="DQ19">IF(DQ$2=1,Assumptions!$X20/12,(SUMIF($D$2:$EE$2,DQ$2-1,$D19:$EE19)/12)*(1+XLOOKUP(DQ$2,Assumptions!$C$95:$M$95,Assumptions!$C$97:$M$97)))</f>
        <v>83.32281552</v>
      </c>
      <c r="DR19" s="50">
        <f t="array" ref="DR19">IF(DR$2=1,Assumptions!$X20/12,(SUMIF($D$2:$EE$2,DR$2-1,$D19:$EE19)/12)*(1+XLOOKUP(DR$2,Assumptions!$C$95:$M$95,Assumptions!$C$97:$M$97)))</f>
        <v>83.32281552</v>
      </c>
      <c r="DS19" s="50">
        <f t="array" ref="DS19">IF(DS$2=1,Assumptions!$X20/12,(SUMIF($D$2:$EE$2,DS$2-1,$D19:$EE19)/12)*(1+XLOOKUP(DS$2,Assumptions!$C$95:$M$95,Assumptions!$C$97:$M$97)))</f>
        <v>83.32281552</v>
      </c>
      <c r="DT19" s="50">
        <f t="array" ref="DT19">IF(DT$2=1,Assumptions!$X20/12,(SUMIF($D$2:$EE$2,DT$2-1,$D19:$EE19)/12)*(1+XLOOKUP(DT$2,Assumptions!$C$95:$M$95,Assumptions!$C$97:$M$97)))</f>
        <v>85.82249998</v>
      </c>
      <c r="DU19" s="50">
        <f t="array" ref="DU19">IF(DU$2=1,Assumptions!$X20/12,(SUMIF($D$2:$EE$2,DU$2-1,$D19:$EE19)/12)*(1+XLOOKUP(DU$2,Assumptions!$C$95:$M$95,Assumptions!$C$97:$M$97)))</f>
        <v>85.82249998</v>
      </c>
      <c r="DV19" s="50">
        <f t="array" ref="DV19">IF(DV$2=1,Assumptions!$X20/12,(SUMIF($D$2:$EE$2,DV$2-1,$D19:$EE19)/12)*(1+XLOOKUP(DV$2,Assumptions!$C$95:$M$95,Assumptions!$C$97:$M$97)))</f>
        <v>85.82249998</v>
      </c>
      <c r="DW19" s="50">
        <f t="array" ref="DW19">IF(DW$2=1,Assumptions!$X20/12,(SUMIF($D$2:$EE$2,DW$2-1,$D19:$EE19)/12)*(1+XLOOKUP(DW$2,Assumptions!$C$95:$M$95,Assumptions!$C$97:$M$97)))</f>
        <v>85.82249998</v>
      </c>
      <c r="DX19" s="50">
        <f t="array" ref="DX19">IF(DX$2=1,Assumptions!$X20/12,(SUMIF($D$2:$EE$2,DX$2-1,$D19:$EE19)/12)*(1+XLOOKUP(DX$2,Assumptions!$C$95:$M$95,Assumptions!$C$97:$M$97)))</f>
        <v>85.82249998</v>
      </c>
      <c r="DY19" s="50">
        <f t="array" ref="DY19">IF(DY$2=1,Assumptions!$X20/12,(SUMIF($D$2:$EE$2,DY$2-1,$D19:$EE19)/12)*(1+XLOOKUP(DY$2,Assumptions!$C$95:$M$95,Assumptions!$C$97:$M$97)))</f>
        <v>85.82249998</v>
      </c>
      <c r="DZ19" s="50">
        <f t="array" ref="DZ19">IF(DZ$2=1,Assumptions!$X20/12,(SUMIF($D$2:$EE$2,DZ$2-1,$D19:$EE19)/12)*(1+XLOOKUP(DZ$2,Assumptions!$C$95:$M$95,Assumptions!$C$97:$M$97)))</f>
        <v>85.82249998</v>
      </c>
      <c r="EA19" s="50">
        <f t="array" ref="EA19">IF(EA$2=1,Assumptions!$X20/12,(SUMIF($D$2:$EE$2,EA$2-1,$D19:$EE19)/12)*(1+XLOOKUP(EA$2,Assumptions!$C$95:$M$95,Assumptions!$C$97:$M$97)))</f>
        <v>85.82249998</v>
      </c>
      <c r="EB19" s="50">
        <f t="array" ref="EB19">IF(EB$2=1,Assumptions!$X20/12,(SUMIF($D$2:$EE$2,EB$2-1,$D19:$EE19)/12)*(1+XLOOKUP(EB$2,Assumptions!$C$95:$M$95,Assumptions!$C$97:$M$97)))</f>
        <v>85.82249998</v>
      </c>
      <c r="EC19" s="50">
        <f t="array" ref="EC19">IF(EC$2=1,Assumptions!$X20/12,(SUMIF($D$2:$EE$2,EC$2-1,$D19:$EE19)/12)*(1+XLOOKUP(EC$2,Assumptions!$C$95:$M$95,Assumptions!$C$97:$M$97)))</f>
        <v>85.82249998</v>
      </c>
      <c r="ED19" s="50">
        <f t="array" ref="ED19">IF(ED$2=1,Assumptions!$X20/12,(SUMIF($D$2:$EE$2,ED$2-1,$D19:$EE19)/12)*(1+XLOOKUP(ED$2,Assumptions!$C$95:$M$95,Assumptions!$C$97:$M$97)))</f>
        <v>85.82249998</v>
      </c>
      <c r="EE19" s="50">
        <f t="array" ref="EE19">IF(EE$2=1,Assumptions!$X20/12,(SUMIF($D$2:$EE$2,EE$2-1,$D19:$EE19)/12)*(1+XLOOKUP(EE$2,Assumptions!$C$95:$M$95,Assumptions!$C$97:$M$97)))</f>
        <v>85.82249998</v>
      </c>
    </row>
    <row r="20" ht="15.75" customHeight="1">
      <c r="A20" s="1"/>
      <c r="B20" s="1"/>
      <c r="C20" s="1" t="str">
        <f>Assumptions!J21</f>
        <v>Utility Reimburshment (Electricity, Water, Gas, Cable &amp; Internet)</v>
      </c>
      <c r="D20" s="50">
        <f>-D$27*(1+Assumptions!$U$22)*IF(D2&lt;Assumptions!$V$22,0,1)</f>
        <v>7694.631652</v>
      </c>
      <c r="E20" s="50">
        <f>-E$27*(1+Assumptions!$U$22)*IF(E2&lt;Assumptions!$V$22,0,1)</f>
        <v>7694.631652</v>
      </c>
      <c r="F20" s="50">
        <f>-F$27*(1+Assumptions!$U$22)*IF(F2&lt;Assumptions!$V$22,0,1)</f>
        <v>7694.631652</v>
      </c>
      <c r="G20" s="50">
        <f>-G$27*(1+Assumptions!$U$22)*IF(G2&lt;Assumptions!$V$22,0,1)</f>
        <v>7694.631652</v>
      </c>
      <c r="H20" s="50">
        <f>-H$27*(1+Assumptions!$U$22)*IF(H2&lt;Assumptions!$V$22,0,1)</f>
        <v>7694.631652</v>
      </c>
      <c r="I20" s="50">
        <f>-I$27*(1+Assumptions!$U$22)*IF(I2&lt;Assumptions!$V$22,0,1)</f>
        <v>7694.631652</v>
      </c>
      <c r="J20" s="50">
        <f>-J$27*(1+Assumptions!$U$22)*IF(J2&lt;Assumptions!$V$22,0,1)</f>
        <v>7694.631652</v>
      </c>
      <c r="K20" s="50">
        <f>-K$27*(1+Assumptions!$U$22)*IF(K2&lt;Assumptions!$V$22,0,1)</f>
        <v>7694.631652</v>
      </c>
      <c r="L20" s="50">
        <f>-L$27*(1+Assumptions!$U$22)*IF(L2&lt;Assumptions!$V$22,0,1)</f>
        <v>7694.631652</v>
      </c>
      <c r="M20" s="50">
        <f>-M$27*(1+Assumptions!$U$22)*IF(M2&lt;Assumptions!$V$22,0,1)</f>
        <v>7694.631652</v>
      </c>
      <c r="N20" s="50">
        <f>-N$27*(1+Assumptions!$U$22)*IF(N2&lt;Assumptions!$V$22,0,1)</f>
        <v>7694.631652</v>
      </c>
      <c r="O20" s="50">
        <f>-O$27*(1+Assumptions!$U$22)*IF(O2&lt;Assumptions!$V$22,0,1)</f>
        <v>7694.631652</v>
      </c>
      <c r="P20" s="50">
        <f>-P$27*(1+Assumptions!$U$22)*IF(P2&lt;Assumptions!$V$22,0,1)</f>
        <v>7925.470601</v>
      </c>
      <c r="Q20" s="50">
        <f>-Q$27*(1+Assumptions!$U$22)*IF(Q2&lt;Assumptions!$V$22,0,1)</f>
        <v>7925.470601</v>
      </c>
      <c r="R20" s="50">
        <f>-R$27*(1+Assumptions!$U$22)*IF(R2&lt;Assumptions!$V$22,0,1)</f>
        <v>7925.470601</v>
      </c>
      <c r="S20" s="50">
        <f>-S$27*(1+Assumptions!$U$22)*IF(S2&lt;Assumptions!$V$22,0,1)</f>
        <v>7925.470601</v>
      </c>
      <c r="T20" s="50">
        <f>-T$27*(1+Assumptions!$U$22)*IF(T2&lt;Assumptions!$V$22,0,1)</f>
        <v>7925.470601</v>
      </c>
      <c r="U20" s="50">
        <f>-U$27*(1+Assumptions!$U$22)*IF(U2&lt;Assumptions!$V$22,0,1)</f>
        <v>7925.470601</v>
      </c>
      <c r="V20" s="50">
        <f>-V$27*(1+Assumptions!$U$22)*IF(V2&lt;Assumptions!$V$22,0,1)</f>
        <v>7925.470601</v>
      </c>
      <c r="W20" s="50">
        <f>-W$27*(1+Assumptions!$U$22)*IF(W2&lt;Assumptions!$V$22,0,1)</f>
        <v>7925.470601</v>
      </c>
      <c r="X20" s="50">
        <f>-X$27*(1+Assumptions!$U$22)*IF(X2&lt;Assumptions!$V$22,0,1)</f>
        <v>7925.470601</v>
      </c>
      <c r="Y20" s="50">
        <f>-Y$27*(1+Assumptions!$U$22)*IF(Y2&lt;Assumptions!$V$22,0,1)</f>
        <v>7925.470601</v>
      </c>
      <c r="Z20" s="50">
        <f>-Z$27*(1+Assumptions!$U$22)*IF(Z2&lt;Assumptions!$V$22,0,1)</f>
        <v>7925.470601</v>
      </c>
      <c r="AA20" s="50">
        <f>-AA$27*(1+Assumptions!$U$22)*IF(AA2&lt;Assumptions!$V$22,0,1)</f>
        <v>7925.470601</v>
      </c>
      <c r="AB20" s="50">
        <f>-AB$27*(1+Assumptions!$U$22)*IF(AB2&lt;Assumptions!$V$22,0,1)</f>
        <v>8163.234719</v>
      </c>
      <c r="AC20" s="50">
        <f>-AC$27*(1+Assumptions!$U$22)*IF(AC2&lt;Assumptions!$V$22,0,1)</f>
        <v>8163.234719</v>
      </c>
      <c r="AD20" s="50">
        <f>-AD$27*(1+Assumptions!$U$22)*IF(AD2&lt;Assumptions!$V$22,0,1)</f>
        <v>8163.234719</v>
      </c>
      <c r="AE20" s="50">
        <f>-AE$27*(1+Assumptions!$U$22)*IF(AE2&lt;Assumptions!$V$22,0,1)</f>
        <v>8163.234719</v>
      </c>
      <c r="AF20" s="50">
        <f>-AF$27*(1+Assumptions!$U$22)*IF(AF2&lt;Assumptions!$V$22,0,1)</f>
        <v>8163.234719</v>
      </c>
      <c r="AG20" s="50">
        <f>-AG$27*(1+Assumptions!$U$22)*IF(AG2&lt;Assumptions!$V$22,0,1)</f>
        <v>8163.234719</v>
      </c>
      <c r="AH20" s="50">
        <f>-AH$27*(1+Assumptions!$U$22)*IF(AH2&lt;Assumptions!$V$22,0,1)</f>
        <v>8163.234719</v>
      </c>
      <c r="AI20" s="50">
        <f>-AI$27*(1+Assumptions!$U$22)*IF(AI2&lt;Assumptions!$V$22,0,1)</f>
        <v>8163.234719</v>
      </c>
      <c r="AJ20" s="50">
        <f>-AJ$27*(1+Assumptions!$U$22)*IF(AJ2&lt;Assumptions!$V$22,0,1)</f>
        <v>8163.234719</v>
      </c>
      <c r="AK20" s="50">
        <f>-AK$27*(1+Assumptions!$U$22)*IF(AK2&lt;Assumptions!$V$22,0,1)</f>
        <v>8163.234719</v>
      </c>
      <c r="AL20" s="50">
        <f>-AL$27*(1+Assumptions!$U$22)*IF(AL2&lt;Assumptions!$V$22,0,1)</f>
        <v>8163.234719</v>
      </c>
      <c r="AM20" s="50">
        <f>-AM$27*(1+Assumptions!$U$22)*IF(AM2&lt;Assumptions!$V$22,0,1)</f>
        <v>8163.234719</v>
      </c>
      <c r="AN20" s="50">
        <f>-AN$27*(1+Assumptions!$U$22)*IF(AN2&lt;Assumptions!$V$22,0,1)</f>
        <v>8408.131761</v>
      </c>
      <c r="AO20" s="50">
        <f>-AO$27*(1+Assumptions!$U$22)*IF(AO2&lt;Assumptions!$V$22,0,1)</f>
        <v>8408.131761</v>
      </c>
      <c r="AP20" s="50">
        <f>-AP$27*(1+Assumptions!$U$22)*IF(AP2&lt;Assumptions!$V$22,0,1)</f>
        <v>8408.131761</v>
      </c>
      <c r="AQ20" s="50">
        <f>-AQ$27*(1+Assumptions!$U$22)*IF(AQ2&lt;Assumptions!$V$22,0,1)</f>
        <v>8408.131761</v>
      </c>
      <c r="AR20" s="50">
        <f>-AR$27*(1+Assumptions!$U$22)*IF(AR2&lt;Assumptions!$V$22,0,1)</f>
        <v>8408.131761</v>
      </c>
      <c r="AS20" s="50">
        <f>-AS$27*(1+Assumptions!$U$22)*IF(AS2&lt;Assumptions!$V$22,0,1)</f>
        <v>8408.131761</v>
      </c>
      <c r="AT20" s="50">
        <f>-AT$27*(1+Assumptions!$U$22)*IF(AT2&lt;Assumptions!$V$22,0,1)</f>
        <v>8408.131761</v>
      </c>
      <c r="AU20" s="50">
        <f>-AU$27*(1+Assumptions!$U$22)*IF(AU2&lt;Assumptions!$V$22,0,1)</f>
        <v>8408.131761</v>
      </c>
      <c r="AV20" s="50">
        <f>-AV$27*(1+Assumptions!$U$22)*IF(AV2&lt;Assumptions!$V$22,0,1)</f>
        <v>8408.131761</v>
      </c>
      <c r="AW20" s="50">
        <f>-AW$27*(1+Assumptions!$U$22)*IF(AW2&lt;Assumptions!$V$22,0,1)</f>
        <v>8408.131761</v>
      </c>
      <c r="AX20" s="50">
        <f>-AX$27*(1+Assumptions!$U$22)*IF(AX2&lt;Assumptions!$V$22,0,1)</f>
        <v>8408.131761</v>
      </c>
      <c r="AY20" s="50">
        <f>-AY$27*(1+Assumptions!$U$22)*IF(AY2&lt;Assumptions!$V$22,0,1)</f>
        <v>8408.131761</v>
      </c>
      <c r="AZ20" s="50">
        <f>-AZ$27*(1+Assumptions!$U$22)*IF(AZ2&lt;Assumptions!$V$22,0,1)</f>
        <v>8660.375714</v>
      </c>
      <c r="BA20" s="50">
        <f>-BA$27*(1+Assumptions!$U$22)*IF(BA2&lt;Assumptions!$V$22,0,1)</f>
        <v>8660.375714</v>
      </c>
      <c r="BB20" s="50">
        <f>-BB$27*(1+Assumptions!$U$22)*IF(BB2&lt;Assumptions!$V$22,0,1)</f>
        <v>8660.375714</v>
      </c>
      <c r="BC20" s="50">
        <f>-BC$27*(1+Assumptions!$U$22)*IF(BC2&lt;Assumptions!$V$22,0,1)</f>
        <v>8660.375714</v>
      </c>
      <c r="BD20" s="50">
        <f>-BD$27*(1+Assumptions!$U$22)*IF(BD2&lt;Assumptions!$V$22,0,1)</f>
        <v>8660.375714</v>
      </c>
      <c r="BE20" s="50">
        <f>-BE$27*(1+Assumptions!$U$22)*IF(BE2&lt;Assumptions!$V$22,0,1)</f>
        <v>8660.375714</v>
      </c>
      <c r="BF20" s="50">
        <f>-BF$27*(1+Assumptions!$U$22)*IF(BF2&lt;Assumptions!$V$22,0,1)</f>
        <v>8660.375714</v>
      </c>
      <c r="BG20" s="50">
        <f>-BG$27*(1+Assumptions!$U$22)*IF(BG2&lt;Assumptions!$V$22,0,1)</f>
        <v>8660.375714</v>
      </c>
      <c r="BH20" s="50">
        <f>-BH$27*(1+Assumptions!$U$22)*IF(BH2&lt;Assumptions!$V$22,0,1)</f>
        <v>8660.375714</v>
      </c>
      <c r="BI20" s="50">
        <f>-BI$27*(1+Assumptions!$U$22)*IF(BI2&lt;Assumptions!$V$22,0,1)</f>
        <v>8660.375714</v>
      </c>
      <c r="BJ20" s="50">
        <f>-BJ$27*(1+Assumptions!$U$22)*IF(BJ2&lt;Assumptions!$V$22,0,1)</f>
        <v>8660.375714</v>
      </c>
      <c r="BK20" s="50">
        <f>-BK$27*(1+Assumptions!$U$22)*IF(BK2&lt;Assumptions!$V$22,0,1)</f>
        <v>8660.375714</v>
      </c>
      <c r="BL20" s="50">
        <f>-BL$27*(1+Assumptions!$U$22)*IF(BL2&lt;Assumptions!$V$22,0,1)</f>
        <v>8920.186985</v>
      </c>
      <c r="BM20" s="50">
        <f>-BM$27*(1+Assumptions!$U$22)*IF(BM2&lt;Assumptions!$V$22,0,1)</f>
        <v>8920.186985</v>
      </c>
      <c r="BN20" s="50">
        <f>-BN$27*(1+Assumptions!$U$22)*IF(BN2&lt;Assumptions!$V$22,0,1)</f>
        <v>8920.186985</v>
      </c>
      <c r="BO20" s="50">
        <f>-BO$27*(1+Assumptions!$U$22)*IF(BO2&lt;Assumptions!$V$22,0,1)</f>
        <v>8920.186985</v>
      </c>
      <c r="BP20" s="50">
        <f>-BP$27*(1+Assumptions!$U$22)*IF(BP2&lt;Assumptions!$V$22,0,1)</f>
        <v>8920.186985</v>
      </c>
      <c r="BQ20" s="50">
        <f>-BQ$27*(1+Assumptions!$U$22)*IF(BQ2&lt;Assumptions!$V$22,0,1)</f>
        <v>8920.186985</v>
      </c>
      <c r="BR20" s="50">
        <f>-BR$27*(1+Assumptions!$U$22)*IF(BR2&lt;Assumptions!$V$22,0,1)</f>
        <v>8920.186985</v>
      </c>
      <c r="BS20" s="50">
        <f>-BS$27*(1+Assumptions!$U$22)*IF(BS2&lt;Assumptions!$V$22,0,1)</f>
        <v>8920.186985</v>
      </c>
      <c r="BT20" s="50">
        <f>-BT$27*(1+Assumptions!$U$22)*IF(BT2&lt;Assumptions!$V$22,0,1)</f>
        <v>8920.186985</v>
      </c>
      <c r="BU20" s="50">
        <f>-BU$27*(1+Assumptions!$U$22)*IF(BU2&lt;Assumptions!$V$22,0,1)</f>
        <v>8920.186985</v>
      </c>
      <c r="BV20" s="50">
        <f>-BV$27*(1+Assumptions!$U$22)*IF(BV2&lt;Assumptions!$V$22,0,1)</f>
        <v>8920.186985</v>
      </c>
      <c r="BW20" s="50">
        <f>-BW$27*(1+Assumptions!$U$22)*IF(BW2&lt;Assumptions!$V$22,0,1)</f>
        <v>8920.186985</v>
      </c>
      <c r="BX20" s="50">
        <f>-BX$27*(1+Assumptions!$U$22)*IF(BX2&lt;Assumptions!$V$22,0,1)</f>
        <v>9187.792595</v>
      </c>
      <c r="BY20" s="50">
        <f>-BY$27*(1+Assumptions!$U$22)*IF(BY2&lt;Assumptions!$V$22,0,1)</f>
        <v>9187.792595</v>
      </c>
      <c r="BZ20" s="50">
        <f>-BZ$27*(1+Assumptions!$U$22)*IF(BZ2&lt;Assumptions!$V$22,0,1)</f>
        <v>9187.792595</v>
      </c>
      <c r="CA20" s="50">
        <f>-CA$27*(1+Assumptions!$U$22)*IF(CA2&lt;Assumptions!$V$22,0,1)</f>
        <v>9187.792595</v>
      </c>
      <c r="CB20" s="50">
        <f>-CB$27*(1+Assumptions!$U$22)*IF(CB2&lt;Assumptions!$V$22,0,1)</f>
        <v>9187.792595</v>
      </c>
      <c r="CC20" s="50">
        <f>-CC$27*(1+Assumptions!$U$22)*IF(CC2&lt;Assumptions!$V$22,0,1)</f>
        <v>9187.792595</v>
      </c>
      <c r="CD20" s="50">
        <f>-CD$27*(1+Assumptions!$U$22)*IF(CD2&lt;Assumptions!$V$22,0,1)</f>
        <v>9187.792595</v>
      </c>
      <c r="CE20" s="50">
        <f>-CE$27*(1+Assumptions!$U$22)*IF(CE2&lt;Assumptions!$V$22,0,1)</f>
        <v>9187.792595</v>
      </c>
      <c r="CF20" s="50">
        <f>-CF$27*(1+Assumptions!$U$22)*IF(CF2&lt;Assumptions!$V$22,0,1)</f>
        <v>9187.792595</v>
      </c>
      <c r="CG20" s="50">
        <f>-CG$27*(1+Assumptions!$U$22)*IF(CG2&lt;Assumptions!$V$22,0,1)</f>
        <v>9187.792595</v>
      </c>
      <c r="CH20" s="50">
        <f>-CH$27*(1+Assumptions!$U$22)*IF(CH2&lt;Assumptions!$V$22,0,1)</f>
        <v>9187.792595</v>
      </c>
      <c r="CI20" s="50">
        <f>-CI$27*(1+Assumptions!$U$22)*IF(CI2&lt;Assumptions!$V$22,0,1)</f>
        <v>9187.792595</v>
      </c>
      <c r="CJ20" s="50">
        <f>-CJ$27*(1+Assumptions!$U$22)*IF(CJ2&lt;Assumptions!$V$22,0,1)</f>
        <v>9463.426372</v>
      </c>
      <c r="CK20" s="50">
        <f>-CK$27*(1+Assumptions!$U$22)*IF(CK2&lt;Assumptions!$V$22,0,1)</f>
        <v>9463.426372</v>
      </c>
      <c r="CL20" s="50">
        <f>-CL$27*(1+Assumptions!$U$22)*IF(CL2&lt;Assumptions!$V$22,0,1)</f>
        <v>9463.426372</v>
      </c>
      <c r="CM20" s="50">
        <f>-CM$27*(1+Assumptions!$U$22)*IF(CM2&lt;Assumptions!$V$22,0,1)</f>
        <v>9463.426372</v>
      </c>
      <c r="CN20" s="50">
        <f>-CN$27*(1+Assumptions!$U$22)*IF(CN2&lt;Assumptions!$V$22,0,1)</f>
        <v>9463.426372</v>
      </c>
      <c r="CO20" s="50">
        <f>-CO$27*(1+Assumptions!$U$22)*IF(CO2&lt;Assumptions!$V$22,0,1)</f>
        <v>9463.426372</v>
      </c>
      <c r="CP20" s="50">
        <f>-CP$27*(1+Assumptions!$U$22)*IF(CP2&lt;Assumptions!$V$22,0,1)</f>
        <v>9463.426372</v>
      </c>
      <c r="CQ20" s="50">
        <f>-CQ$27*(1+Assumptions!$U$22)*IF(CQ2&lt;Assumptions!$V$22,0,1)</f>
        <v>9463.426372</v>
      </c>
      <c r="CR20" s="50">
        <f>-CR$27*(1+Assumptions!$U$22)*IF(CR2&lt;Assumptions!$V$22,0,1)</f>
        <v>9463.426372</v>
      </c>
      <c r="CS20" s="50">
        <f>-CS$27*(1+Assumptions!$U$22)*IF(CS2&lt;Assumptions!$V$22,0,1)</f>
        <v>9463.426372</v>
      </c>
      <c r="CT20" s="50">
        <f>-CT$27*(1+Assumptions!$U$22)*IF(CT2&lt;Assumptions!$V$22,0,1)</f>
        <v>9463.426372</v>
      </c>
      <c r="CU20" s="50">
        <f>-CU$27*(1+Assumptions!$U$22)*IF(CU2&lt;Assumptions!$V$22,0,1)</f>
        <v>9463.426372</v>
      </c>
      <c r="CV20" s="50">
        <f>-CV$27*(1+Assumptions!$U$22)*IF(CV2&lt;Assumptions!$V$22,0,1)</f>
        <v>9747.329164</v>
      </c>
      <c r="CW20" s="50">
        <f>-CW$27*(1+Assumptions!$U$22)*IF(CW2&lt;Assumptions!$V$22,0,1)</f>
        <v>9747.329164</v>
      </c>
      <c r="CX20" s="50">
        <f>-CX$27*(1+Assumptions!$U$22)*IF(CX2&lt;Assumptions!$V$22,0,1)</f>
        <v>9747.329164</v>
      </c>
      <c r="CY20" s="50">
        <f>-CY$27*(1+Assumptions!$U$22)*IF(CY2&lt;Assumptions!$V$22,0,1)</f>
        <v>9747.329164</v>
      </c>
      <c r="CZ20" s="50">
        <f>-CZ$27*(1+Assumptions!$U$22)*IF(CZ2&lt;Assumptions!$V$22,0,1)</f>
        <v>9747.329164</v>
      </c>
      <c r="DA20" s="50">
        <f>-DA$27*(1+Assumptions!$U$22)*IF(DA2&lt;Assumptions!$V$22,0,1)</f>
        <v>9747.329164</v>
      </c>
      <c r="DB20" s="50">
        <f>-DB$27*(1+Assumptions!$U$22)*IF(DB2&lt;Assumptions!$V$22,0,1)</f>
        <v>9747.329164</v>
      </c>
      <c r="DC20" s="50">
        <f>-DC$27*(1+Assumptions!$U$22)*IF(DC2&lt;Assumptions!$V$22,0,1)</f>
        <v>9747.329164</v>
      </c>
      <c r="DD20" s="50">
        <f>-DD$27*(1+Assumptions!$U$22)*IF(DD2&lt;Assumptions!$V$22,0,1)</f>
        <v>9747.329164</v>
      </c>
      <c r="DE20" s="50">
        <f>-DE$27*(1+Assumptions!$U$22)*IF(DE2&lt;Assumptions!$V$22,0,1)</f>
        <v>9747.329164</v>
      </c>
      <c r="DF20" s="50">
        <f>-DF$27*(1+Assumptions!$U$22)*IF(DF2&lt;Assumptions!$V$22,0,1)</f>
        <v>9747.329164</v>
      </c>
      <c r="DG20" s="50">
        <f>-DG$27*(1+Assumptions!$U$22)*IF(DG2&lt;Assumptions!$V$22,0,1)</f>
        <v>9747.329164</v>
      </c>
      <c r="DH20" s="50">
        <f>-DH$27*(1+Assumptions!$U$22)*IF(DH2&lt;Assumptions!$V$22,0,1)</f>
        <v>10039.74904</v>
      </c>
      <c r="DI20" s="50">
        <f>-DI$27*(1+Assumptions!$U$22)*IF(DI2&lt;Assumptions!$V$22,0,1)</f>
        <v>10039.74904</v>
      </c>
      <c r="DJ20" s="50">
        <f>-DJ$27*(1+Assumptions!$U$22)*IF(DJ2&lt;Assumptions!$V$22,0,1)</f>
        <v>10039.74904</v>
      </c>
      <c r="DK20" s="50">
        <f>-DK$27*(1+Assumptions!$U$22)*IF(DK2&lt;Assumptions!$V$22,0,1)</f>
        <v>10039.74904</v>
      </c>
      <c r="DL20" s="50">
        <f>-DL$27*(1+Assumptions!$U$22)*IF(DL2&lt;Assumptions!$V$22,0,1)</f>
        <v>10039.74904</v>
      </c>
      <c r="DM20" s="50">
        <f>-DM$27*(1+Assumptions!$U$22)*IF(DM2&lt;Assumptions!$V$22,0,1)</f>
        <v>10039.74904</v>
      </c>
      <c r="DN20" s="50">
        <f>-DN$27*(1+Assumptions!$U$22)*IF(DN2&lt;Assumptions!$V$22,0,1)</f>
        <v>10039.74904</v>
      </c>
      <c r="DO20" s="50">
        <f>-DO$27*(1+Assumptions!$U$22)*IF(DO2&lt;Assumptions!$V$22,0,1)</f>
        <v>10039.74904</v>
      </c>
      <c r="DP20" s="50">
        <f>-DP$27*(1+Assumptions!$U$22)*IF(DP2&lt;Assumptions!$V$22,0,1)</f>
        <v>10039.74904</v>
      </c>
      <c r="DQ20" s="50">
        <f>-DQ$27*(1+Assumptions!$U$22)*IF(DQ2&lt;Assumptions!$V$22,0,1)</f>
        <v>10039.74904</v>
      </c>
      <c r="DR20" s="50">
        <f>-DR$27*(1+Assumptions!$U$22)*IF(DR2&lt;Assumptions!$V$22,0,1)</f>
        <v>10039.74904</v>
      </c>
      <c r="DS20" s="50">
        <f>-DS$27*(1+Assumptions!$U$22)*IF(DS2&lt;Assumptions!$V$22,0,1)</f>
        <v>10039.74904</v>
      </c>
      <c r="DT20" s="50">
        <f>-DT$27*(1+Assumptions!$U$22)*IF(DT2&lt;Assumptions!$V$22,0,1)</f>
        <v>10340.94151</v>
      </c>
      <c r="DU20" s="50">
        <f>-DU$27*(1+Assumptions!$U$22)*IF(DU2&lt;Assumptions!$V$22,0,1)</f>
        <v>10340.94151</v>
      </c>
      <c r="DV20" s="50">
        <f>-DV$27*(1+Assumptions!$U$22)*IF(DV2&lt;Assumptions!$V$22,0,1)</f>
        <v>10340.94151</v>
      </c>
      <c r="DW20" s="50">
        <f>-DW$27*(1+Assumptions!$U$22)*IF(DW2&lt;Assumptions!$V$22,0,1)</f>
        <v>10340.94151</v>
      </c>
      <c r="DX20" s="50">
        <f>-DX$27*(1+Assumptions!$U$22)*IF(DX2&lt;Assumptions!$V$22,0,1)</f>
        <v>10340.94151</v>
      </c>
      <c r="DY20" s="50">
        <f>-DY$27*(1+Assumptions!$U$22)*IF(DY2&lt;Assumptions!$V$22,0,1)</f>
        <v>10340.94151</v>
      </c>
      <c r="DZ20" s="50">
        <f>-DZ$27*(1+Assumptions!$U$22)*IF(DZ2&lt;Assumptions!$V$22,0,1)</f>
        <v>10340.94151</v>
      </c>
      <c r="EA20" s="50">
        <f>-EA$27*(1+Assumptions!$U$22)*IF(EA2&lt;Assumptions!$V$22,0,1)</f>
        <v>10340.94151</v>
      </c>
      <c r="EB20" s="50">
        <f>-EB$27*(1+Assumptions!$U$22)*IF(EB2&lt;Assumptions!$V$22,0,1)</f>
        <v>10340.94151</v>
      </c>
      <c r="EC20" s="50">
        <f>-EC$27*(1+Assumptions!$U$22)*IF(EC2&lt;Assumptions!$V$22,0,1)</f>
        <v>10340.94151</v>
      </c>
      <c r="ED20" s="50">
        <f>-ED$27*(1+Assumptions!$U$22)*IF(ED2&lt;Assumptions!$V$22,0,1)</f>
        <v>10340.94151</v>
      </c>
      <c r="EE20" s="50">
        <f>-EE$27*(1+Assumptions!$U$22)*IF(EE2&lt;Assumptions!$V$22,0,1)</f>
        <v>10340.94151</v>
      </c>
    </row>
    <row r="21" ht="15.75" customHeight="1">
      <c r="A21" s="1"/>
      <c r="B21" s="43" t="s">
        <v>81</v>
      </c>
      <c r="C21" s="43"/>
      <c r="D21" s="213">
        <f t="shared" ref="D21:EE21" si="5">SUM(D18:D20)</f>
        <v>96527.08465</v>
      </c>
      <c r="E21" s="213">
        <f t="shared" si="5"/>
        <v>96527.08465</v>
      </c>
      <c r="F21" s="213">
        <f t="shared" si="5"/>
        <v>96527.08465</v>
      </c>
      <c r="G21" s="213">
        <f t="shared" si="5"/>
        <v>96527.08465</v>
      </c>
      <c r="H21" s="213">
        <f t="shared" si="5"/>
        <v>96527.08465</v>
      </c>
      <c r="I21" s="213">
        <f t="shared" si="5"/>
        <v>96527.08465</v>
      </c>
      <c r="J21" s="213">
        <f t="shared" si="5"/>
        <v>96527.08465</v>
      </c>
      <c r="K21" s="213">
        <f t="shared" si="5"/>
        <v>96527.08465</v>
      </c>
      <c r="L21" s="213">
        <f t="shared" si="5"/>
        <v>96527.08465</v>
      </c>
      <c r="M21" s="213">
        <f t="shared" si="5"/>
        <v>96527.08465</v>
      </c>
      <c r="N21" s="213">
        <f t="shared" si="5"/>
        <v>96527.08465</v>
      </c>
      <c r="O21" s="213">
        <f t="shared" si="5"/>
        <v>96527.08465</v>
      </c>
      <c r="P21" s="213">
        <f t="shared" si="5"/>
        <v>101455.9843</v>
      </c>
      <c r="Q21" s="213">
        <f t="shared" si="5"/>
        <v>101455.9843</v>
      </c>
      <c r="R21" s="213">
        <f t="shared" si="5"/>
        <v>101455.9843</v>
      </c>
      <c r="S21" s="213">
        <f t="shared" si="5"/>
        <v>101455.9843</v>
      </c>
      <c r="T21" s="213">
        <f t="shared" si="5"/>
        <v>101455.9843</v>
      </c>
      <c r="U21" s="213">
        <f t="shared" si="5"/>
        <v>101455.9843</v>
      </c>
      <c r="V21" s="213">
        <f t="shared" si="5"/>
        <v>101455.9843</v>
      </c>
      <c r="W21" s="213">
        <f t="shared" si="5"/>
        <v>101455.9843</v>
      </c>
      <c r="X21" s="213">
        <f t="shared" si="5"/>
        <v>101455.9843</v>
      </c>
      <c r="Y21" s="213">
        <f t="shared" si="5"/>
        <v>101455.9843</v>
      </c>
      <c r="Z21" s="213">
        <f t="shared" si="5"/>
        <v>101455.9843</v>
      </c>
      <c r="AA21" s="213">
        <f t="shared" si="5"/>
        <v>101455.9843</v>
      </c>
      <c r="AB21" s="213">
        <f t="shared" si="5"/>
        <v>104499.6639</v>
      </c>
      <c r="AC21" s="213">
        <f t="shared" si="5"/>
        <v>104499.6639</v>
      </c>
      <c r="AD21" s="213">
        <f t="shared" si="5"/>
        <v>104499.6639</v>
      </c>
      <c r="AE21" s="213">
        <f t="shared" si="5"/>
        <v>104499.6639</v>
      </c>
      <c r="AF21" s="213">
        <f t="shared" si="5"/>
        <v>104499.6639</v>
      </c>
      <c r="AG21" s="213">
        <f t="shared" si="5"/>
        <v>104499.6639</v>
      </c>
      <c r="AH21" s="213">
        <f t="shared" si="5"/>
        <v>104499.6639</v>
      </c>
      <c r="AI21" s="213">
        <f t="shared" si="5"/>
        <v>104499.6639</v>
      </c>
      <c r="AJ21" s="213">
        <f t="shared" si="5"/>
        <v>104499.6639</v>
      </c>
      <c r="AK21" s="213">
        <f t="shared" si="5"/>
        <v>104499.6639</v>
      </c>
      <c r="AL21" s="213">
        <f t="shared" si="5"/>
        <v>104499.6639</v>
      </c>
      <c r="AM21" s="213">
        <f t="shared" si="5"/>
        <v>104499.6639</v>
      </c>
      <c r="AN21" s="213">
        <f t="shared" si="5"/>
        <v>107634.6538</v>
      </c>
      <c r="AO21" s="213">
        <f t="shared" si="5"/>
        <v>107634.6538</v>
      </c>
      <c r="AP21" s="213">
        <f t="shared" si="5"/>
        <v>107634.6538</v>
      </c>
      <c r="AQ21" s="213">
        <f t="shared" si="5"/>
        <v>107634.6538</v>
      </c>
      <c r="AR21" s="213">
        <f t="shared" si="5"/>
        <v>107634.6538</v>
      </c>
      <c r="AS21" s="213">
        <f t="shared" si="5"/>
        <v>107634.6538</v>
      </c>
      <c r="AT21" s="213">
        <f t="shared" si="5"/>
        <v>107634.6538</v>
      </c>
      <c r="AU21" s="213">
        <f t="shared" si="5"/>
        <v>107634.6538</v>
      </c>
      <c r="AV21" s="213">
        <f t="shared" si="5"/>
        <v>107634.6538</v>
      </c>
      <c r="AW21" s="213">
        <f t="shared" si="5"/>
        <v>107634.6538</v>
      </c>
      <c r="AX21" s="213">
        <f t="shared" si="5"/>
        <v>107634.6538</v>
      </c>
      <c r="AY21" s="213">
        <f t="shared" si="5"/>
        <v>107634.6538</v>
      </c>
      <c r="AZ21" s="213">
        <f t="shared" si="5"/>
        <v>110863.6934</v>
      </c>
      <c r="BA21" s="213">
        <f t="shared" si="5"/>
        <v>110863.6934</v>
      </c>
      <c r="BB21" s="213">
        <f t="shared" si="5"/>
        <v>110863.6934</v>
      </c>
      <c r="BC21" s="213">
        <f t="shared" si="5"/>
        <v>110863.6934</v>
      </c>
      <c r="BD21" s="213">
        <f t="shared" si="5"/>
        <v>110863.6934</v>
      </c>
      <c r="BE21" s="213">
        <f t="shared" si="5"/>
        <v>110863.6934</v>
      </c>
      <c r="BF21" s="213">
        <f t="shared" si="5"/>
        <v>110863.6934</v>
      </c>
      <c r="BG21" s="213">
        <f t="shared" si="5"/>
        <v>110863.6934</v>
      </c>
      <c r="BH21" s="213">
        <f t="shared" si="5"/>
        <v>110863.6934</v>
      </c>
      <c r="BI21" s="213">
        <f t="shared" si="5"/>
        <v>110863.6934</v>
      </c>
      <c r="BJ21" s="213">
        <f t="shared" si="5"/>
        <v>110863.6934</v>
      </c>
      <c r="BK21" s="213">
        <f t="shared" si="5"/>
        <v>110863.6934</v>
      </c>
      <c r="BL21" s="213">
        <f t="shared" si="5"/>
        <v>114189.6042</v>
      </c>
      <c r="BM21" s="213">
        <f t="shared" si="5"/>
        <v>114189.6042</v>
      </c>
      <c r="BN21" s="213">
        <f t="shared" si="5"/>
        <v>114189.6042</v>
      </c>
      <c r="BO21" s="213">
        <f t="shared" si="5"/>
        <v>114189.6042</v>
      </c>
      <c r="BP21" s="213">
        <f t="shared" si="5"/>
        <v>114189.6042</v>
      </c>
      <c r="BQ21" s="213">
        <f t="shared" si="5"/>
        <v>114189.6042</v>
      </c>
      <c r="BR21" s="213">
        <f t="shared" si="5"/>
        <v>114189.6042</v>
      </c>
      <c r="BS21" s="213">
        <f t="shared" si="5"/>
        <v>114189.6042</v>
      </c>
      <c r="BT21" s="213">
        <f t="shared" si="5"/>
        <v>114189.6042</v>
      </c>
      <c r="BU21" s="213">
        <f t="shared" si="5"/>
        <v>114189.6042</v>
      </c>
      <c r="BV21" s="213">
        <f t="shared" si="5"/>
        <v>114189.6042</v>
      </c>
      <c r="BW21" s="213">
        <f t="shared" si="5"/>
        <v>114189.6042</v>
      </c>
      <c r="BX21" s="213">
        <f t="shared" si="5"/>
        <v>117615.2923</v>
      </c>
      <c r="BY21" s="213">
        <f t="shared" si="5"/>
        <v>117615.2923</v>
      </c>
      <c r="BZ21" s="213">
        <f t="shared" si="5"/>
        <v>117615.2923</v>
      </c>
      <c r="CA21" s="213">
        <f t="shared" si="5"/>
        <v>117615.2923</v>
      </c>
      <c r="CB21" s="213">
        <f t="shared" si="5"/>
        <v>117615.2923</v>
      </c>
      <c r="CC21" s="213">
        <f t="shared" si="5"/>
        <v>117615.2923</v>
      </c>
      <c r="CD21" s="213">
        <f t="shared" si="5"/>
        <v>117615.2923</v>
      </c>
      <c r="CE21" s="213">
        <f t="shared" si="5"/>
        <v>117615.2923</v>
      </c>
      <c r="CF21" s="213">
        <f t="shared" si="5"/>
        <v>117615.2923</v>
      </c>
      <c r="CG21" s="213">
        <f t="shared" si="5"/>
        <v>117615.2923</v>
      </c>
      <c r="CH21" s="213">
        <f t="shared" si="5"/>
        <v>117615.2923</v>
      </c>
      <c r="CI21" s="213">
        <f t="shared" si="5"/>
        <v>117615.2923</v>
      </c>
      <c r="CJ21" s="213">
        <f t="shared" si="5"/>
        <v>121143.7511</v>
      </c>
      <c r="CK21" s="213">
        <f t="shared" si="5"/>
        <v>121143.7511</v>
      </c>
      <c r="CL21" s="213">
        <f t="shared" si="5"/>
        <v>121143.7511</v>
      </c>
      <c r="CM21" s="213">
        <f t="shared" si="5"/>
        <v>121143.7511</v>
      </c>
      <c r="CN21" s="213">
        <f t="shared" si="5"/>
        <v>121143.7511</v>
      </c>
      <c r="CO21" s="213">
        <f t="shared" si="5"/>
        <v>121143.7511</v>
      </c>
      <c r="CP21" s="213">
        <f t="shared" si="5"/>
        <v>121143.7511</v>
      </c>
      <c r="CQ21" s="213">
        <f t="shared" si="5"/>
        <v>121143.7511</v>
      </c>
      <c r="CR21" s="213">
        <f t="shared" si="5"/>
        <v>121143.7511</v>
      </c>
      <c r="CS21" s="213">
        <f t="shared" si="5"/>
        <v>121143.7511</v>
      </c>
      <c r="CT21" s="213">
        <f t="shared" si="5"/>
        <v>121143.7511</v>
      </c>
      <c r="CU21" s="213">
        <f t="shared" si="5"/>
        <v>121143.7511</v>
      </c>
      <c r="CV21" s="213">
        <f t="shared" si="5"/>
        <v>124778.0636</v>
      </c>
      <c r="CW21" s="213">
        <f t="shared" si="5"/>
        <v>124778.0636</v>
      </c>
      <c r="CX21" s="213">
        <f t="shared" si="5"/>
        <v>124778.0636</v>
      </c>
      <c r="CY21" s="213">
        <f t="shared" si="5"/>
        <v>124778.0636</v>
      </c>
      <c r="CZ21" s="213">
        <f t="shared" si="5"/>
        <v>124778.0636</v>
      </c>
      <c r="DA21" s="213">
        <f t="shared" si="5"/>
        <v>124778.0636</v>
      </c>
      <c r="DB21" s="213">
        <f t="shared" si="5"/>
        <v>124778.0636</v>
      </c>
      <c r="DC21" s="213">
        <f t="shared" si="5"/>
        <v>124778.0636</v>
      </c>
      <c r="DD21" s="213">
        <f t="shared" si="5"/>
        <v>124778.0636</v>
      </c>
      <c r="DE21" s="213">
        <f t="shared" si="5"/>
        <v>124778.0636</v>
      </c>
      <c r="DF21" s="213">
        <f t="shared" si="5"/>
        <v>124778.0636</v>
      </c>
      <c r="DG21" s="213">
        <f t="shared" si="5"/>
        <v>124778.0636</v>
      </c>
      <c r="DH21" s="213">
        <f t="shared" si="5"/>
        <v>124821.4576</v>
      </c>
      <c r="DI21" s="213">
        <f t="shared" si="5"/>
        <v>124821.4576</v>
      </c>
      <c r="DJ21" s="213">
        <f t="shared" si="5"/>
        <v>124821.4576</v>
      </c>
      <c r="DK21" s="213">
        <f t="shared" si="5"/>
        <v>124821.4576</v>
      </c>
      <c r="DL21" s="213">
        <f t="shared" si="5"/>
        <v>124821.4576</v>
      </c>
      <c r="DM21" s="213">
        <f t="shared" si="5"/>
        <v>124821.4576</v>
      </c>
      <c r="DN21" s="213">
        <f t="shared" si="5"/>
        <v>124821.4576</v>
      </c>
      <c r="DO21" s="213">
        <f t="shared" si="5"/>
        <v>124821.4576</v>
      </c>
      <c r="DP21" s="213">
        <f t="shared" si="5"/>
        <v>124821.4576</v>
      </c>
      <c r="DQ21" s="213">
        <f t="shared" si="5"/>
        <v>124821.4576</v>
      </c>
      <c r="DR21" s="213">
        <f t="shared" si="5"/>
        <v>124821.4576</v>
      </c>
      <c r="DS21" s="213">
        <f t="shared" si="5"/>
        <v>124821.4576</v>
      </c>
      <c r="DT21" s="213">
        <f t="shared" si="5"/>
        <v>132377.0477</v>
      </c>
      <c r="DU21" s="213">
        <f t="shared" si="5"/>
        <v>132377.0477</v>
      </c>
      <c r="DV21" s="213">
        <f t="shared" si="5"/>
        <v>132377.0477</v>
      </c>
      <c r="DW21" s="213">
        <f t="shared" si="5"/>
        <v>132377.0477</v>
      </c>
      <c r="DX21" s="213">
        <f t="shared" si="5"/>
        <v>132377.0477</v>
      </c>
      <c r="DY21" s="213">
        <f t="shared" si="5"/>
        <v>132377.0477</v>
      </c>
      <c r="DZ21" s="213">
        <f t="shared" si="5"/>
        <v>132377.0477</v>
      </c>
      <c r="EA21" s="213">
        <f t="shared" si="5"/>
        <v>132377.0477</v>
      </c>
      <c r="EB21" s="213">
        <f t="shared" si="5"/>
        <v>132377.0477</v>
      </c>
      <c r="EC21" s="213">
        <f t="shared" si="5"/>
        <v>132377.0477</v>
      </c>
      <c r="ED21" s="213">
        <f t="shared" si="5"/>
        <v>132377.0477</v>
      </c>
      <c r="EE21" s="213">
        <f t="shared" si="5"/>
        <v>132377.0477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3" t="s">
        <v>82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Assumptions!J26</f>
        <v>Maintenance - Non Recurring</v>
      </c>
      <c r="D24" s="50">
        <f>-Assumptions!$V$26*D$21</f>
        <v>-1930.541693</v>
      </c>
      <c r="E24" s="50">
        <f>-Assumptions!$V$26*E$21</f>
        <v>-1930.541693</v>
      </c>
      <c r="F24" s="50">
        <f>-Assumptions!$V$26*F$21</f>
        <v>-1930.541693</v>
      </c>
      <c r="G24" s="50">
        <f>-Assumptions!$V$26*G$21</f>
        <v>-1930.541693</v>
      </c>
      <c r="H24" s="50">
        <f>-Assumptions!$V$26*H$21</f>
        <v>-1930.541693</v>
      </c>
      <c r="I24" s="50">
        <f>-Assumptions!$V$26*I$21</f>
        <v>-1930.541693</v>
      </c>
      <c r="J24" s="50">
        <f>-Assumptions!$V$26*J$21</f>
        <v>-1930.541693</v>
      </c>
      <c r="K24" s="50">
        <f>-Assumptions!$V$26*K$21</f>
        <v>-1930.541693</v>
      </c>
      <c r="L24" s="50">
        <f>-Assumptions!$V$26*L$21</f>
        <v>-1930.541693</v>
      </c>
      <c r="M24" s="50">
        <f>-Assumptions!$V$26*M$21</f>
        <v>-1930.541693</v>
      </c>
      <c r="N24" s="50">
        <f>-Assumptions!$V$26*N$21</f>
        <v>-1930.541693</v>
      </c>
      <c r="O24" s="50">
        <f>-Assumptions!$V$26*O$21</f>
        <v>-1930.541693</v>
      </c>
      <c r="P24" s="50">
        <f>-Assumptions!$V$26*P$21</f>
        <v>-2029.119686</v>
      </c>
      <c r="Q24" s="50">
        <f>-Assumptions!$V$26*Q$21</f>
        <v>-2029.119686</v>
      </c>
      <c r="R24" s="50">
        <f>-Assumptions!$V$26*R$21</f>
        <v>-2029.119686</v>
      </c>
      <c r="S24" s="50">
        <f>-Assumptions!$V$26*S$21</f>
        <v>-2029.119686</v>
      </c>
      <c r="T24" s="50">
        <f>-Assumptions!$V$26*T$21</f>
        <v>-2029.119686</v>
      </c>
      <c r="U24" s="50">
        <f>-Assumptions!$V$26*U$21</f>
        <v>-2029.119686</v>
      </c>
      <c r="V24" s="50">
        <f>-Assumptions!$V$26*V$21</f>
        <v>-2029.119686</v>
      </c>
      <c r="W24" s="50">
        <f>-Assumptions!$V$26*W$21</f>
        <v>-2029.119686</v>
      </c>
      <c r="X24" s="50">
        <f>-Assumptions!$V$26*X$21</f>
        <v>-2029.119686</v>
      </c>
      <c r="Y24" s="50">
        <f>-Assumptions!$V$26*Y$21</f>
        <v>-2029.119686</v>
      </c>
      <c r="Z24" s="50">
        <f>-Assumptions!$V$26*Z$21</f>
        <v>-2029.119686</v>
      </c>
      <c r="AA24" s="50">
        <f>-Assumptions!$V$26*AA$21</f>
        <v>-2029.119686</v>
      </c>
      <c r="AB24" s="50">
        <f>-Assumptions!$V$26*AB$21</f>
        <v>-2089.993277</v>
      </c>
      <c r="AC24" s="50">
        <f>-Assumptions!$V$26*AC$21</f>
        <v>-2089.993277</v>
      </c>
      <c r="AD24" s="50">
        <f>-Assumptions!$V$26*AD$21</f>
        <v>-2089.993277</v>
      </c>
      <c r="AE24" s="50">
        <f>-Assumptions!$V$26*AE$21</f>
        <v>-2089.993277</v>
      </c>
      <c r="AF24" s="50">
        <f>-Assumptions!$V$26*AF$21</f>
        <v>-2089.993277</v>
      </c>
      <c r="AG24" s="50">
        <f>-Assumptions!$V$26*AG$21</f>
        <v>-2089.993277</v>
      </c>
      <c r="AH24" s="50">
        <f>-Assumptions!$V$26*AH$21</f>
        <v>-2089.993277</v>
      </c>
      <c r="AI24" s="50">
        <f>-Assumptions!$V$26*AI$21</f>
        <v>-2089.993277</v>
      </c>
      <c r="AJ24" s="50">
        <f>-Assumptions!$V$26*AJ$21</f>
        <v>-2089.993277</v>
      </c>
      <c r="AK24" s="50">
        <f>-Assumptions!$V$26*AK$21</f>
        <v>-2089.993277</v>
      </c>
      <c r="AL24" s="50">
        <f>-Assumptions!$V$26*AL$21</f>
        <v>-2089.993277</v>
      </c>
      <c r="AM24" s="50">
        <f>-Assumptions!$V$26*AM$21</f>
        <v>-2089.993277</v>
      </c>
      <c r="AN24" s="50">
        <f>-Assumptions!$V$26*AN$21</f>
        <v>-2152.693075</v>
      </c>
      <c r="AO24" s="50">
        <f>-Assumptions!$V$26*AO$21</f>
        <v>-2152.693075</v>
      </c>
      <c r="AP24" s="50">
        <f>-Assumptions!$V$26*AP$21</f>
        <v>-2152.693075</v>
      </c>
      <c r="AQ24" s="50">
        <f>-Assumptions!$V$26*AQ$21</f>
        <v>-2152.693075</v>
      </c>
      <c r="AR24" s="50">
        <f>-Assumptions!$V$26*AR$21</f>
        <v>-2152.693075</v>
      </c>
      <c r="AS24" s="50">
        <f>-Assumptions!$V$26*AS$21</f>
        <v>-2152.693075</v>
      </c>
      <c r="AT24" s="50">
        <f>-Assumptions!$V$26*AT$21</f>
        <v>-2152.693075</v>
      </c>
      <c r="AU24" s="50">
        <f>-Assumptions!$V$26*AU$21</f>
        <v>-2152.693075</v>
      </c>
      <c r="AV24" s="50">
        <f>-Assumptions!$V$26*AV$21</f>
        <v>-2152.693075</v>
      </c>
      <c r="AW24" s="50">
        <f>-Assumptions!$V$26*AW$21</f>
        <v>-2152.693075</v>
      </c>
      <c r="AX24" s="50">
        <f>-Assumptions!$V$26*AX$21</f>
        <v>-2152.693075</v>
      </c>
      <c r="AY24" s="50">
        <f>-Assumptions!$V$26*AY$21</f>
        <v>-2152.693075</v>
      </c>
      <c r="AZ24" s="50">
        <f>-Assumptions!$V$26*AZ$21</f>
        <v>-2217.273868</v>
      </c>
      <c r="BA24" s="50">
        <f>-Assumptions!$V$26*BA$21</f>
        <v>-2217.273868</v>
      </c>
      <c r="BB24" s="50">
        <f>-Assumptions!$V$26*BB$21</f>
        <v>-2217.273868</v>
      </c>
      <c r="BC24" s="50">
        <f>-Assumptions!$V$26*BC$21</f>
        <v>-2217.273868</v>
      </c>
      <c r="BD24" s="50">
        <f>-Assumptions!$V$26*BD$21</f>
        <v>-2217.273868</v>
      </c>
      <c r="BE24" s="50">
        <f>-Assumptions!$V$26*BE$21</f>
        <v>-2217.273868</v>
      </c>
      <c r="BF24" s="50">
        <f>-Assumptions!$V$26*BF$21</f>
        <v>-2217.273868</v>
      </c>
      <c r="BG24" s="50">
        <f>-Assumptions!$V$26*BG$21</f>
        <v>-2217.273868</v>
      </c>
      <c r="BH24" s="50">
        <f>-Assumptions!$V$26*BH$21</f>
        <v>-2217.273868</v>
      </c>
      <c r="BI24" s="50">
        <f>-Assumptions!$V$26*BI$21</f>
        <v>-2217.273868</v>
      </c>
      <c r="BJ24" s="50">
        <f>-Assumptions!$V$26*BJ$21</f>
        <v>-2217.273868</v>
      </c>
      <c r="BK24" s="50">
        <f>-Assumptions!$V$26*BK$21</f>
        <v>-2217.273868</v>
      </c>
      <c r="BL24" s="50">
        <f>-Assumptions!$V$26*BL$21</f>
        <v>-2283.792084</v>
      </c>
      <c r="BM24" s="50">
        <f>-Assumptions!$V$26*BM$21</f>
        <v>-2283.792084</v>
      </c>
      <c r="BN24" s="50">
        <f>-Assumptions!$V$26*BN$21</f>
        <v>-2283.792084</v>
      </c>
      <c r="BO24" s="50">
        <f>-Assumptions!$V$26*BO$21</f>
        <v>-2283.792084</v>
      </c>
      <c r="BP24" s="50">
        <f>-Assumptions!$V$26*BP$21</f>
        <v>-2283.792084</v>
      </c>
      <c r="BQ24" s="50">
        <f>-Assumptions!$V$26*BQ$21</f>
        <v>-2283.792084</v>
      </c>
      <c r="BR24" s="50">
        <f>-Assumptions!$V$26*BR$21</f>
        <v>-2283.792084</v>
      </c>
      <c r="BS24" s="50">
        <f>-Assumptions!$V$26*BS$21</f>
        <v>-2283.792084</v>
      </c>
      <c r="BT24" s="50">
        <f>-Assumptions!$V$26*BT$21</f>
        <v>-2283.792084</v>
      </c>
      <c r="BU24" s="50">
        <f>-Assumptions!$V$26*BU$21</f>
        <v>-2283.792084</v>
      </c>
      <c r="BV24" s="50">
        <f>-Assumptions!$V$26*BV$21</f>
        <v>-2283.792084</v>
      </c>
      <c r="BW24" s="50">
        <f>-Assumptions!$V$26*BW$21</f>
        <v>-2283.792084</v>
      </c>
      <c r="BX24" s="50">
        <f>-Assumptions!$V$26*BX$21</f>
        <v>-2352.305846</v>
      </c>
      <c r="BY24" s="50">
        <f>-Assumptions!$V$26*BY$21</f>
        <v>-2352.305846</v>
      </c>
      <c r="BZ24" s="50">
        <f>-Assumptions!$V$26*BZ$21</f>
        <v>-2352.305846</v>
      </c>
      <c r="CA24" s="50">
        <f>-Assumptions!$V$26*CA$21</f>
        <v>-2352.305846</v>
      </c>
      <c r="CB24" s="50">
        <f>-Assumptions!$V$26*CB$21</f>
        <v>-2352.305846</v>
      </c>
      <c r="CC24" s="50">
        <f>-Assumptions!$V$26*CC$21</f>
        <v>-2352.305846</v>
      </c>
      <c r="CD24" s="50">
        <f>-Assumptions!$V$26*CD$21</f>
        <v>-2352.305846</v>
      </c>
      <c r="CE24" s="50">
        <f>-Assumptions!$V$26*CE$21</f>
        <v>-2352.305846</v>
      </c>
      <c r="CF24" s="50">
        <f>-Assumptions!$V$26*CF$21</f>
        <v>-2352.305846</v>
      </c>
      <c r="CG24" s="50">
        <f>-Assumptions!$V$26*CG$21</f>
        <v>-2352.305846</v>
      </c>
      <c r="CH24" s="50">
        <f>-Assumptions!$V$26*CH$21</f>
        <v>-2352.305846</v>
      </c>
      <c r="CI24" s="50">
        <f>-Assumptions!$V$26*CI$21</f>
        <v>-2352.305846</v>
      </c>
      <c r="CJ24" s="50">
        <f>-Assumptions!$V$26*CJ$21</f>
        <v>-2422.875022</v>
      </c>
      <c r="CK24" s="50">
        <f>-Assumptions!$V$26*CK$21</f>
        <v>-2422.875022</v>
      </c>
      <c r="CL24" s="50">
        <f>-Assumptions!$V$26*CL$21</f>
        <v>-2422.875022</v>
      </c>
      <c r="CM24" s="50">
        <f>-Assumptions!$V$26*CM$21</f>
        <v>-2422.875022</v>
      </c>
      <c r="CN24" s="50">
        <f>-Assumptions!$V$26*CN$21</f>
        <v>-2422.875022</v>
      </c>
      <c r="CO24" s="50">
        <f>-Assumptions!$V$26*CO$21</f>
        <v>-2422.875022</v>
      </c>
      <c r="CP24" s="50">
        <f>-Assumptions!$V$26*CP$21</f>
        <v>-2422.875022</v>
      </c>
      <c r="CQ24" s="50">
        <f>-Assumptions!$V$26*CQ$21</f>
        <v>-2422.875022</v>
      </c>
      <c r="CR24" s="50">
        <f>-Assumptions!$V$26*CR$21</f>
        <v>-2422.875022</v>
      </c>
      <c r="CS24" s="50">
        <f>-Assumptions!$V$26*CS$21</f>
        <v>-2422.875022</v>
      </c>
      <c r="CT24" s="50">
        <f>-Assumptions!$V$26*CT$21</f>
        <v>-2422.875022</v>
      </c>
      <c r="CU24" s="50">
        <f>-Assumptions!$V$26*CU$21</f>
        <v>-2422.875022</v>
      </c>
      <c r="CV24" s="50">
        <f>-Assumptions!$V$26*CV$21</f>
        <v>-2495.561272</v>
      </c>
      <c r="CW24" s="50">
        <f>-Assumptions!$V$26*CW$21</f>
        <v>-2495.561272</v>
      </c>
      <c r="CX24" s="50">
        <f>-Assumptions!$V$26*CX$21</f>
        <v>-2495.561272</v>
      </c>
      <c r="CY24" s="50">
        <f>-Assumptions!$V$26*CY$21</f>
        <v>-2495.561272</v>
      </c>
      <c r="CZ24" s="50">
        <f>-Assumptions!$V$26*CZ$21</f>
        <v>-2495.561272</v>
      </c>
      <c r="DA24" s="50">
        <f>-Assumptions!$V$26*DA$21</f>
        <v>-2495.561272</v>
      </c>
      <c r="DB24" s="50">
        <f>-Assumptions!$V$26*DB$21</f>
        <v>-2495.561272</v>
      </c>
      <c r="DC24" s="50">
        <f>-Assumptions!$V$26*DC$21</f>
        <v>-2495.561272</v>
      </c>
      <c r="DD24" s="50">
        <f>-Assumptions!$V$26*DD$21</f>
        <v>-2495.561272</v>
      </c>
      <c r="DE24" s="50">
        <f>-Assumptions!$V$26*DE$21</f>
        <v>-2495.561272</v>
      </c>
      <c r="DF24" s="50">
        <f>-Assumptions!$V$26*DF$21</f>
        <v>-2495.561272</v>
      </c>
      <c r="DG24" s="50">
        <f>-Assumptions!$V$26*DG$21</f>
        <v>-2495.561272</v>
      </c>
      <c r="DH24" s="50">
        <f>-Assumptions!$V$26*DH$21</f>
        <v>-2496.429152</v>
      </c>
      <c r="DI24" s="50">
        <f>-Assumptions!$V$26*DI$21</f>
        <v>-2496.429152</v>
      </c>
      <c r="DJ24" s="50">
        <f>-Assumptions!$V$26*DJ$21</f>
        <v>-2496.429152</v>
      </c>
      <c r="DK24" s="50">
        <f>-Assumptions!$V$26*DK$21</f>
        <v>-2496.429152</v>
      </c>
      <c r="DL24" s="50">
        <f>-Assumptions!$V$26*DL$21</f>
        <v>-2496.429152</v>
      </c>
      <c r="DM24" s="50">
        <f>-Assumptions!$V$26*DM$21</f>
        <v>-2496.429152</v>
      </c>
      <c r="DN24" s="50">
        <f>-Assumptions!$V$26*DN$21</f>
        <v>-2496.429152</v>
      </c>
      <c r="DO24" s="50">
        <f>-Assumptions!$V$26*DO$21</f>
        <v>-2496.429152</v>
      </c>
      <c r="DP24" s="50">
        <f>-Assumptions!$V$26*DP$21</f>
        <v>-2496.429152</v>
      </c>
      <c r="DQ24" s="50">
        <f>-Assumptions!$V$26*DQ$21</f>
        <v>-2496.429152</v>
      </c>
      <c r="DR24" s="50">
        <f>-Assumptions!$V$26*DR$21</f>
        <v>-2496.429152</v>
      </c>
      <c r="DS24" s="50">
        <f>-Assumptions!$V$26*DS$21</f>
        <v>-2496.429152</v>
      </c>
      <c r="DT24" s="50">
        <f>-Assumptions!$V$26*DT$21</f>
        <v>-2647.540954</v>
      </c>
      <c r="DU24" s="50">
        <f>-Assumptions!$V$26*DU$21</f>
        <v>-2647.540954</v>
      </c>
      <c r="DV24" s="50">
        <f>-Assumptions!$V$26*DV$21</f>
        <v>-2647.540954</v>
      </c>
      <c r="DW24" s="50">
        <f>-Assumptions!$V$26*DW$21</f>
        <v>-2647.540954</v>
      </c>
      <c r="DX24" s="50">
        <f>-Assumptions!$V$26*DX$21</f>
        <v>-2647.540954</v>
      </c>
      <c r="DY24" s="50">
        <f>-Assumptions!$V$26*DY$21</f>
        <v>-2647.540954</v>
      </c>
      <c r="DZ24" s="50">
        <f>-Assumptions!$V$26*DZ$21</f>
        <v>-2647.540954</v>
      </c>
      <c r="EA24" s="50">
        <f>-Assumptions!$V$26*EA$21</f>
        <v>-2647.540954</v>
      </c>
      <c r="EB24" s="50">
        <f>-Assumptions!$V$26*EB$21</f>
        <v>-2647.540954</v>
      </c>
      <c r="EC24" s="50">
        <f>-Assumptions!$V$26*EC$21</f>
        <v>-2647.540954</v>
      </c>
      <c r="ED24" s="50">
        <f>-Assumptions!$V$26*ED$21</f>
        <v>-2647.540954</v>
      </c>
      <c r="EE24" s="50">
        <f>-Assumptions!$V$26*EE$21</f>
        <v>-2647.540954</v>
      </c>
    </row>
    <row r="25" ht="15.75" customHeight="1">
      <c r="A25" s="1"/>
      <c r="B25" s="1"/>
      <c r="C25" s="1" t="str">
        <f>Assumptions!J27</f>
        <v>Maintenance - Recurring</v>
      </c>
      <c r="D25" s="50">
        <f>-Assumptions!$V$27*D$21</f>
        <v>-7722.166772</v>
      </c>
      <c r="E25" s="50">
        <f>-Assumptions!$V$27*E$21</f>
        <v>-7722.166772</v>
      </c>
      <c r="F25" s="50">
        <f>-Assumptions!$V$27*F$21</f>
        <v>-7722.166772</v>
      </c>
      <c r="G25" s="50">
        <f>-Assumptions!$V$27*G$21</f>
        <v>-7722.166772</v>
      </c>
      <c r="H25" s="50">
        <f>-Assumptions!$V$27*H$21</f>
        <v>-7722.166772</v>
      </c>
      <c r="I25" s="50">
        <f>-Assumptions!$V$27*I$21</f>
        <v>-7722.166772</v>
      </c>
      <c r="J25" s="50">
        <f>-Assumptions!$V$27*J$21</f>
        <v>-7722.166772</v>
      </c>
      <c r="K25" s="50">
        <f>-Assumptions!$V$27*K$21</f>
        <v>-7722.166772</v>
      </c>
      <c r="L25" s="50">
        <f>-Assumptions!$V$27*L$21</f>
        <v>-7722.166772</v>
      </c>
      <c r="M25" s="50">
        <f>-Assumptions!$V$27*M$21</f>
        <v>-7722.166772</v>
      </c>
      <c r="N25" s="50">
        <f>-Assumptions!$V$27*N$21</f>
        <v>-7722.166772</v>
      </c>
      <c r="O25" s="50">
        <f>-Assumptions!$V$27*O$21</f>
        <v>-7722.166772</v>
      </c>
      <c r="P25" s="50">
        <f>-Assumptions!$V$27*P$21</f>
        <v>-8116.478746</v>
      </c>
      <c r="Q25" s="50">
        <f>-Assumptions!$V$27*Q$21</f>
        <v>-8116.478746</v>
      </c>
      <c r="R25" s="50">
        <f>-Assumptions!$V$27*R$21</f>
        <v>-8116.478746</v>
      </c>
      <c r="S25" s="50">
        <f>-Assumptions!$V$27*S$21</f>
        <v>-8116.478746</v>
      </c>
      <c r="T25" s="50">
        <f>-Assumptions!$V$27*T$21</f>
        <v>-8116.478746</v>
      </c>
      <c r="U25" s="50">
        <f>-Assumptions!$V$27*U$21</f>
        <v>-8116.478746</v>
      </c>
      <c r="V25" s="50">
        <f>-Assumptions!$V$27*V$21</f>
        <v>-8116.478746</v>
      </c>
      <c r="W25" s="50">
        <f>-Assumptions!$V$27*W$21</f>
        <v>-8116.478746</v>
      </c>
      <c r="X25" s="50">
        <f>-Assumptions!$V$27*X$21</f>
        <v>-8116.478746</v>
      </c>
      <c r="Y25" s="50">
        <f>-Assumptions!$V$27*Y$21</f>
        <v>-8116.478746</v>
      </c>
      <c r="Z25" s="50">
        <f>-Assumptions!$V$27*Z$21</f>
        <v>-8116.478746</v>
      </c>
      <c r="AA25" s="50">
        <f>-Assumptions!$V$27*AA$21</f>
        <v>-8116.478746</v>
      </c>
      <c r="AB25" s="50">
        <f>-Assumptions!$V$27*AB$21</f>
        <v>-8359.973108</v>
      </c>
      <c r="AC25" s="50">
        <f>-Assumptions!$V$27*AC$21</f>
        <v>-8359.973108</v>
      </c>
      <c r="AD25" s="50">
        <f>-Assumptions!$V$27*AD$21</f>
        <v>-8359.973108</v>
      </c>
      <c r="AE25" s="50">
        <f>-Assumptions!$V$27*AE$21</f>
        <v>-8359.973108</v>
      </c>
      <c r="AF25" s="50">
        <f>-Assumptions!$V$27*AF$21</f>
        <v>-8359.973108</v>
      </c>
      <c r="AG25" s="50">
        <f>-Assumptions!$V$27*AG$21</f>
        <v>-8359.973108</v>
      </c>
      <c r="AH25" s="50">
        <f>-Assumptions!$V$27*AH$21</f>
        <v>-8359.973108</v>
      </c>
      <c r="AI25" s="50">
        <f>-Assumptions!$V$27*AI$21</f>
        <v>-8359.973108</v>
      </c>
      <c r="AJ25" s="50">
        <f>-Assumptions!$V$27*AJ$21</f>
        <v>-8359.973108</v>
      </c>
      <c r="AK25" s="50">
        <f>-Assumptions!$V$27*AK$21</f>
        <v>-8359.973108</v>
      </c>
      <c r="AL25" s="50">
        <f>-Assumptions!$V$27*AL$21</f>
        <v>-8359.973108</v>
      </c>
      <c r="AM25" s="50">
        <f>-Assumptions!$V$27*AM$21</f>
        <v>-8359.973108</v>
      </c>
      <c r="AN25" s="50">
        <f>-Assumptions!$V$27*AN$21</f>
        <v>-8610.772301</v>
      </c>
      <c r="AO25" s="50">
        <f>-Assumptions!$V$27*AO$21</f>
        <v>-8610.772301</v>
      </c>
      <c r="AP25" s="50">
        <f>-Assumptions!$V$27*AP$21</f>
        <v>-8610.772301</v>
      </c>
      <c r="AQ25" s="50">
        <f>-Assumptions!$V$27*AQ$21</f>
        <v>-8610.772301</v>
      </c>
      <c r="AR25" s="50">
        <f>-Assumptions!$V$27*AR$21</f>
        <v>-8610.772301</v>
      </c>
      <c r="AS25" s="50">
        <f>-Assumptions!$V$27*AS$21</f>
        <v>-8610.772301</v>
      </c>
      <c r="AT25" s="50">
        <f>-Assumptions!$V$27*AT$21</f>
        <v>-8610.772301</v>
      </c>
      <c r="AU25" s="50">
        <f>-Assumptions!$V$27*AU$21</f>
        <v>-8610.772301</v>
      </c>
      <c r="AV25" s="50">
        <f>-Assumptions!$V$27*AV$21</f>
        <v>-8610.772301</v>
      </c>
      <c r="AW25" s="50">
        <f>-Assumptions!$V$27*AW$21</f>
        <v>-8610.772301</v>
      </c>
      <c r="AX25" s="50">
        <f>-Assumptions!$V$27*AX$21</f>
        <v>-8610.772301</v>
      </c>
      <c r="AY25" s="50">
        <f>-Assumptions!$V$27*AY$21</f>
        <v>-8610.772301</v>
      </c>
      <c r="AZ25" s="50">
        <f>-Assumptions!$V$27*AZ$21</f>
        <v>-8869.09547</v>
      </c>
      <c r="BA25" s="50">
        <f>-Assumptions!$V$27*BA$21</f>
        <v>-8869.09547</v>
      </c>
      <c r="BB25" s="50">
        <f>-Assumptions!$V$27*BB$21</f>
        <v>-8869.09547</v>
      </c>
      <c r="BC25" s="50">
        <f>-Assumptions!$V$27*BC$21</f>
        <v>-8869.09547</v>
      </c>
      <c r="BD25" s="50">
        <f>-Assumptions!$V$27*BD$21</f>
        <v>-8869.09547</v>
      </c>
      <c r="BE25" s="50">
        <f>-Assumptions!$V$27*BE$21</f>
        <v>-8869.09547</v>
      </c>
      <c r="BF25" s="50">
        <f>-Assumptions!$V$27*BF$21</f>
        <v>-8869.09547</v>
      </c>
      <c r="BG25" s="50">
        <f>-Assumptions!$V$27*BG$21</f>
        <v>-8869.09547</v>
      </c>
      <c r="BH25" s="50">
        <f>-Assumptions!$V$27*BH$21</f>
        <v>-8869.09547</v>
      </c>
      <c r="BI25" s="50">
        <f>-Assumptions!$V$27*BI$21</f>
        <v>-8869.09547</v>
      </c>
      <c r="BJ25" s="50">
        <f>-Assumptions!$V$27*BJ$21</f>
        <v>-8869.09547</v>
      </c>
      <c r="BK25" s="50">
        <f>-Assumptions!$V$27*BK$21</f>
        <v>-8869.09547</v>
      </c>
      <c r="BL25" s="50">
        <f>-Assumptions!$V$27*BL$21</f>
        <v>-9135.168334</v>
      </c>
      <c r="BM25" s="50">
        <f>-Assumptions!$V$27*BM$21</f>
        <v>-9135.168334</v>
      </c>
      <c r="BN25" s="50">
        <f>-Assumptions!$V$27*BN$21</f>
        <v>-9135.168334</v>
      </c>
      <c r="BO25" s="50">
        <f>-Assumptions!$V$27*BO$21</f>
        <v>-9135.168334</v>
      </c>
      <c r="BP25" s="50">
        <f>-Assumptions!$V$27*BP$21</f>
        <v>-9135.168334</v>
      </c>
      <c r="BQ25" s="50">
        <f>-Assumptions!$V$27*BQ$21</f>
        <v>-9135.168334</v>
      </c>
      <c r="BR25" s="50">
        <f>-Assumptions!$V$27*BR$21</f>
        <v>-9135.168334</v>
      </c>
      <c r="BS25" s="50">
        <f>-Assumptions!$V$27*BS$21</f>
        <v>-9135.168334</v>
      </c>
      <c r="BT25" s="50">
        <f>-Assumptions!$V$27*BT$21</f>
        <v>-9135.168334</v>
      </c>
      <c r="BU25" s="50">
        <f>-Assumptions!$V$27*BU$21</f>
        <v>-9135.168334</v>
      </c>
      <c r="BV25" s="50">
        <f>-Assumptions!$V$27*BV$21</f>
        <v>-9135.168334</v>
      </c>
      <c r="BW25" s="50">
        <f>-Assumptions!$V$27*BW$21</f>
        <v>-9135.168334</v>
      </c>
      <c r="BX25" s="50">
        <f>-Assumptions!$V$27*BX$21</f>
        <v>-9409.223384</v>
      </c>
      <c r="BY25" s="50">
        <f>-Assumptions!$V$27*BY$21</f>
        <v>-9409.223384</v>
      </c>
      <c r="BZ25" s="50">
        <f>-Assumptions!$V$27*BZ$21</f>
        <v>-9409.223384</v>
      </c>
      <c r="CA25" s="50">
        <f>-Assumptions!$V$27*CA$21</f>
        <v>-9409.223384</v>
      </c>
      <c r="CB25" s="50">
        <f>-Assumptions!$V$27*CB$21</f>
        <v>-9409.223384</v>
      </c>
      <c r="CC25" s="50">
        <f>-Assumptions!$V$27*CC$21</f>
        <v>-9409.223384</v>
      </c>
      <c r="CD25" s="50">
        <f>-Assumptions!$V$27*CD$21</f>
        <v>-9409.223384</v>
      </c>
      <c r="CE25" s="50">
        <f>-Assumptions!$V$27*CE$21</f>
        <v>-9409.223384</v>
      </c>
      <c r="CF25" s="50">
        <f>-Assumptions!$V$27*CF$21</f>
        <v>-9409.223384</v>
      </c>
      <c r="CG25" s="50">
        <f>-Assumptions!$V$27*CG$21</f>
        <v>-9409.223384</v>
      </c>
      <c r="CH25" s="50">
        <f>-Assumptions!$V$27*CH$21</f>
        <v>-9409.223384</v>
      </c>
      <c r="CI25" s="50">
        <f>-Assumptions!$V$27*CI$21</f>
        <v>-9409.223384</v>
      </c>
      <c r="CJ25" s="50">
        <f>-Assumptions!$V$27*CJ$21</f>
        <v>-9691.500086</v>
      </c>
      <c r="CK25" s="50">
        <f>-Assumptions!$V$27*CK$21</f>
        <v>-9691.500086</v>
      </c>
      <c r="CL25" s="50">
        <f>-Assumptions!$V$27*CL$21</f>
        <v>-9691.500086</v>
      </c>
      <c r="CM25" s="50">
        <f>-Assumptions!$V$27*CM$21</f>
        <v>-9691.500086</v>
      </c>
      <c r="CN25" s="50">
        <f>-Assumptions!$V$27*CN$21</f>
        <v>-9691.500086</v>
      </c>
      <c r="CO25" s="50">
        <f>-Assumptions!$V$27*CO$21</f>
        <v>-9691.500086</v>
      </c>
      <c r="CP25" s="50">
        <f>-Assumptions!$V$27*CP$21</f>
        <v>-9691.500086</v>
      </c>
      <c r="CQ25" s="50">
        <f>-Assumptions!$V$27*CQ$21</f>
        <v>-9691.500086</v>
      </c>
      <c r="CR25" s="50">
        <f>-Assumptions!$V$27*CR$21</f>
        <v>-9691.500086</v>
      </c>
      <c r="CS25" s="50">
        <f>-Assumptions!$V$27*CS$21</f>
        <v>-9691.500086</v>
      </c>
      <c r="CT25" s="50">
        <f>-Assumptions!$V$27*CT$21</f>
        <v>-9691.500086</v>
      </c>
      <c r="CU25" s="50">
        <f>-Assumptions!$V$27*CU$21</f>
        <v>-9691.500086</v>
      </c>
      <c r="CV25" s="50">
        <f>-Assumptions!$V$27*CV$21</f>
        <v>-9982.245089</v>
      </c>
      <c r="CW25" s="50">
        <f>-Assumptions!$V$27*CW$21</f>
        <v>-9982.245089</v>
      </c>
      <c r="CX25" s="50">
        <f>-Assumptions!$V$27*CX$21</f>
        <v>-9982.245089</v>
      </c>
      <c r="CY25" s="50">
        <f>-Assumptions!$V$27*CY$21</f>
        <v>-9982.245089</v>
      </c>
      <c r="CZ25" s="50">
        <f>-Assumptions!$V$27*CZ$21</f>
        <v>-9982.245089</v>
      </c>
      <c r="DA25" s="50">
        <f>-Assumptions!$V$27*DA$21</f>
        <v>-9982.245089</v>
      </c>
      <c r="DB25" s="50">
        <f>-Assumptions!$V$27*DB$21</f>
        <v>-9982.245089</v>
      </c>
      <c r="DC25" s="50">
        <f>-Assumptions!$V$27*DC$21</f>
        <v>-9982.245089</v>
      </c>
      <c r="DD25" s="50">
        <f>-Assumptions!$V$27*DD$21</f>
        <v>-9982.245089</v>
      </c>
      <c r="DE25" s="50">
        <f>-Assumptions!$V$27*DE$21</f>
        <v>-9982.245089</v>
      </c>
      <c r="DF25" s="50">
        <f>-Assumptions!$V$27*DF$21</f>
        <v>-9982.245089</v>
      </c>
      <c r="DG25" s="50">
        <f>-Assumptions!$V$27*DG$21</f>
        <v>-9982.245089</v>
      </c>
      <c r="DH25" s="50">
        <f>-Assumptions!$V$27*DH$21</f>
        <v>-9985.716607</v>
      </c>
      <c r="DI25" s="50">
        <f>-Assumptions!$V$27*DI$21</f>
        <v>-9985.716607</v>
      </c>
      <c r="DJ25" s="50">
        <f>-Assumptions!$V$27*DJ$21</f>
        <v>-9985.716607</v>
      </c>
      <c r="DK25" s="50">
        <f>-Assumptions!$V$27*DK$21</f>
        <v>-9985.716607</v>
      </c>
      <c r="DL25" s="50">
        <f>-Assumptions!$V$27*DL$21</f>
        <v>-9985.716607</v>
      </c>
      <c r="DM25" s="50">
        <f>-Assumptions!$V$27*DM$21</f>
        <v>-9985.716607</v>
      </c>
      <c r="DN25" s="50">
        <f>-Assumptions!$V$27*DN$21</f>
        <v>-9985.716607</v>
      </c>
      <c r="DO25" s="50">
        <f>-Assumptions!$V$27*DO$21</f>
        <v>-9985.716607</v>
      </c>
      <c r="DP25" s="50">
        <f>-Assumptions!$V$27*DP$21</f>
        <v>-9985.716607</v>
      </c>
      <c r="DQ25" s="50">
        <f>-Assumptions!$V$27*DQ$21</f>
        <v>-9985.716607</v>
      </c>
      <c r="DR25" s="50">
        <f>-Assumptions!$V$27*DR$21</f>
        <v>-9985.716607</v>
      </c>
      <c r="DS25" s="50">
        <f>-Assumptions!$V$27*DS$21</f>
        <v>-9985.716607</v>
      </c>
      <c r="DT25" s="50">
        <f>-Assumptions!$V$27*DT$21</f>
        <v>-10590.16381</v>
      </c>
      <c r="DU25" s="50">
        <f>-Assumptions!$V$27*DU$21</f>
        <v>-10590.16381</v>
      </c>
      <c r="DV25" s="50">
        <f>-Assumptions!$V$27*DV$21</f>
        <v>-10590.16381</v>
      </c>
      <c r="DW25" s="50">
        <f>-Assumptions!$V$27*DW$21</f>
        <v>-10590.16381</v>
      </c>
      <c r="DX25" s="50">
        <f>-Assumptions!$V$27*DX$21</f>
        <v>-10590.16381</v>
      </c>
      <c r="DY25" s="50">
        <f>-Assumptions!$V$27*DY$21</f>
        <v>-10590.16381</v>
      </c>
      <c r="DZ25" s="50">
        <f>-Assumptions!$V$27*DZ$21</f>
        <v>-10590.16381</v>
      </c>
      <c r="EA25" s="50">
        <f>-Assumptions!$V$27*EA$21</f>
        <v>-10590.16381</v>
      </c>
      <c r="EB25" s="50">
        <f>-Assumptions!$V$27*EB$21</f>
        <v>-10590.16381</v>
      </c>
      <c r="EC25" s="50">
        <f>-Assumptions!$V$27*EC$21</f>
        <v>-10590.16381</v>
      </c>
      <c r="ED25" s="50">
        <f>-Assumptions!$V$27*ED$21</f>
        <v>-10590.16381</v>
      </c>
      <c r="EE25" s="50">
        <f>-Assumptions!$V$27*EE$21</f>
        <v>-10590.16381</v>
      </c>
    </row>
    <row r="26" ht="15.75" customHeight="1">
      <c r="A26" s="1"/>
      <c r="B26" s="1"/>
      <c r="C26" s="1" t="str">
        <f>Assumptions!J28</f>
        <v>Study &amp; Fitness Center Expense</v>
      </c>
      <c r="D26" s="50">
        <f t="array" ref="D26">-(IF(D$2=1,Assumptions!$X28/12,-(SUMIF($D$2:$EE$2,D$2-1,$D26:$EE26)/12)*(1+XLOOKUP(D$2,Assumptions!$C$95:$M$95,Assumptions!$C$99:$M$99))))</f>
        <v>-1064.419167</v>
      </c>
      <c r="E26" s="50">
        <f t="array" ref="E26">-(IF(E$2=1,Assumptions!$X28/12,-(SUMIF($D$2:$EE$2,E$2-1,$D26:$EE26)/12)*(1+XLOOKUP(E$2,Assumptions!$C$95:$M$95,Assumptions!$C$99:$M$99))))</f>
        <v>-1064.419167</v>
      </c>
      <c r="F26" s="50">
        <f t="array" ref="F26">-(IF(F$2=1,Assumptions!$X28/12,-(SUMIF($D$2:$EE$2,F$2-1,$D26:$EE26)/12)*(1+XLOOKUP(F$2,Assumptions!$C$95:$M$95,Assumptions!$C$99:$M$99))))</f>
        <v>-1064.419167</v>
      </c>
      <c r="G26" s="50">
        <f t="array" ref="G26">-(IF(G$2=1,Assumptions!$X28/12,-(SUMIF($D$2:$EE$2,G$2-1,$D26:$EE26)/12)*(1+XLOOKUP(G$2,Assumptions!$C$95:$M$95,Assumptions!$C$99:$M$99))))</f>
        <v>-1064.419167</v>
      </c>
      <c r="H26" s="50">
        <f t="array" ref="H26">-(IF(H$2=1,Assumptions!$X28/12,-(SUMIF($D$2:$EE$2,H$2-1,$D26:$EE26)/12)*(1+XLOOKUP(H$2,Assumptions!$C$95:$M$95,Assumptions!$C$99:$M$99))))</f>
        <v>-1064.419167</v>
      </c>
      <c r="I26" s="50">
        <f t="array" ref="I26">-(IF(I$2=1,Assumptions!$X28/12,-(SUMIF($D$2:$EE$2,I$2-1,$D26:$EE26)/12)*(1+XLOOKUP(I$2,Assumptions!$C$95:$M$95,Assumptions!$C$99:$M$99))))</f>
        <v>-1064.419167</v>
      </c>
      <c r="J26" s="50">
        <f t="array" ref="J26">-(IF(J$2=1,Assumptions!$X28/12,-(SUMIF($D$2:$EE$2,J$2-1,$D26:$EE26)/12)*(1+XLOOKUP(J$2,Assumptions!$C$95:$M$95,Assumptions!$C$99:$M$99))))</f>
        <v>-1064.419167</v>
      </c>
      <c r="K26" s="50">
        <f t="array" ref="K26">-(IF(K$2=1,Assumptions!$X28/12,-(SUMIF($D$2:$EE$2,K$2-1,$D26:$EE26)/12)*(1+XLOOKUP(K$2,Assumptions!$C$95:$M$95,Assumptions!$C$99:$M$99))))</f>
        <v>-1064.419167</v>
      </c>
      <c r="L26" s="50">
        <f t="array" ref="L26">-(IF(L$2=1,Assumptions!$X28/12,-(SUMIF($D$2:$EE$2,L$2-1,$D26:$EE26)/12)*(1+XLOOKUP(L$2,Assumptions!$C$95:$M$95,Assumptions!$C$99:$M$99))))</f>
        <v>-1064.419167</v>
      </c>
      <c r="M26" s="50">
        <f t="array" ref="M26">-(IF(M$2=1,Assumptions!$X28/12,-(SUMIF($D$2:$EE$2,M$2-1,$D26:$EE26)/12)*(1+XLOOKUP(M$2,Assumptions!$C$95:$M$95,Assumptions!$C$99:$M$99))))</f>
        <v>-1064.419167</v>
      </c>
      <c r="N26" s="50">
        <f t="array" ref="N26">-(IF(N$2=1,Assumptions!$X28/12,-(SUMIF($D$2:$EE$2,N$2-1,$D26:$EE26)/12)*(1+XLOOKUP(N$2,Assumptions!$C$95:$M$95,Assumptions!$C$99:$M$99))))</f>
        <v>-1064.419167</v>
      </c>
      <c r="O26" s="50">
        <f t="array" ref="O26">-(IF(O$2=1,Assumptions!$X28/12,-(SUMIF($D$2:$EE$2,O$2-1,$D26:$EE26)/12)*(1+XLOOKUP(O$2,Assumptions!$C$95:$M$95,Assumptions!$C$99:$M$99))))</f>
        <v>-1064.419167</v>
      </c>
      <c r="P26" s="50">
        <f t="array" ref="P26">-(IF(P$2=1,Assumptions!$X28/12,-(SUMIF($D$2:$EE$2,P$2-1,$D26:$EE26)/12)*(1+XLOOKUP(P$2,Assumptions!$C$95:$M$95,Assumptions!$C$99:$M$99))))</f>
        <v>-1096.351742</v>
      </c>
      <c r="Q26" s="50">
        <f t="array" ref="Q26">-(IF(Q$2=1,Assumptions!$X28/12,-(SUMIF($D$2:$EE$2,Q$2-1,$D26:$EE26)/12)*(1+XLOOKUP(Q$2,Assumptions!$C$95:$M$95,Assumptions!$C$99:$M$99))))</f>
        <v>-1096.351742</v>
      </c>
      <c r="R26" s="50">
        <f t="array" ref="R26">-(IF(R$2=1,Assumptions!$X28/12,-(SUMIF($D$2:$EE$2,R$2-1,$D26:$EE26)/12)*(1+XLOOKUP(R$2,Assumptions!$C$95:$M$95,Assumptions!$C$99:$M$99))))</f>
        <v>-1096.351742</v>
      </c>
      <c r="S26" s="50">
        <f t="array" ref="S26">-(IF(S$2=1,Assumptions!$X28/12,-(SUMIF($D$2:$EE$2,S$2-1,$D26:$EE26)/12)*(1+XLOOKUP(S$2,Assumptions!$C$95:$M$95,Assumptions!$C$99:$M$99))))</f>
        <v>-1096.351742</v>
      </c>
      <c r="T26" s="50">
        <f t="array" ref="T26">-(IF(T$2=1,Assumptions!$X28/12,-(SUMIF($D$2:$EE$2,T$2-1,$D26:$EE26)/12)*(1+XLOOKUP(T$2,Assumptions!$C$95:$M$95,Assumptions!$C$99:$M$99))))</f>
        <v>-1096.351742</v>
      </c>
      <c r="U26" s="50">
        <f t="array" ref="U26">-(IF(U$2=1,Assumptions!$X28/12,-(SUMIF($D$2:$EE$2,U$2-1,$D26:$EE26)/12)*(1+XLOOKUP(U$2,Assumptions!$C$95:$M$95,Assumptions!$C$99:$M$99))))</f>
        <v>-1096.351742</v>
      </c>
      <c r="V26" s="50">
        <f t="array" ref="V26">-(IF(V$2=1,Assumptions!$X28/12,-(SUMIF($D$2:$EE$2,V$2-1,$D26:$EE26)/12)*(1+XLOOKUP(V$2,Assumptions!$C$95:$M$95,Assumptions!$C$99:$M$99))))</f>
        <v>-1096.351742</v>
      </c>
      <c r="W26" s="50">
        <f t="array" ref="W26">-(IF(W$2=1,Assumptions!$X28/12,-(SUMIF($D$2:$EE$2,W$2-1,$D26:$EE26)/12)*(1+XLOOKUP(W$2,Assumptions!$C$95:$M$95,Assumptions!$C$99:$M$99))))</f>
        <v>-1096.351742</v>
      </c>
      <c r="X26" s="50">
        <f t="array" ref="X26">-(IF(X$2=1,Assumptions!$X28/12,-(SUMIF($D$2:$EE$2,X$2-1,$D26:$EE26)/12)*(1+XLOOKUP(X$2,Assumptions!$C$95:$M$95,Assumptions!$C$99:$M$99))))</f>
        <v>-1096.351742</v>
      </c>
      <c r="Y26" s="50">
        <f t="array" ref="Y26">-(IF(Y$2=1,Assumptions!$X28/12,-(SUMIF($D$2:$EE$2,Y$2-1,$D26:$EE26)/12)*(1+XLOOKUP(Y$2,Assumptions!$C$95:$M$95,Assumptions!$C$99:$M$99))))</f>
        <v>-1096.351742</v>
      </c>
      <c r="Z26" s="50">
        <f t="array" ref="Z26">-(IF(Z$2=1,Assumptions!$X28/12,-(SUMIF($D$2:$EE$2,Z$2-1,$D26:$EE26)/12)*(1+XLOOKUP(Z$2,Assumptions!$C$95:$M$95,Assumptions!$C$99:$M$99))))</f>
        <v>-1096.351742</v>
      </c>
      <c r="AA26" s="50">
        <f t="array" ref="AA26">-(IF(AA$2=1,Assumptions!$X28/12,-(SUMIF($D$2:$EE$2,AA$2-1,$D26:$EE26)/12)*(1+XLOOKUP(AA$2,Assumptions!$C$95:$M$95,Assumptions!$C$99:$M$99))))</f>
        <v>-1096.351742</v>
      </c>
      <c r="AB26" s="50">
        <f t="array" ref="AB26">-(IF(AB$2=1,Assumptions!$X28/12,-(SUMIF($D$2:$EE$2,AB$2-1,$D26:$EE26)/12)*(1+XLOOKUP(AB$2,Assumptions!$C$95:$M$95,Assumptions!$C$99:$M$99))))</f>
        <v>-1129.242294</v>
      </c>
      <c r="AC26" s="50">
        <f t="array" ref="AC26">-(IF(AC$2=1,Assumptions!$X28/12,-(SUMIF($D$2:$EE$2,AC$2-1,$D26:$EE26)/12)*(1+XLOOKUP(AC$2,Assumptions!$C$95:$M$95,Assumptions!$C$99:$M$99))))</f>
        <v>-1129.242294</v>
      </c>
      <c r="AD26" s="50">
        <f t="array" ref="AD26">-(IF(AD$2=1,Assumptions!$X28/12,-(SUMIF($D$2:$EE$2,AD$2-1,$D26:$EE26)/12)*(1+XLOOKUP(AD$2,Assumptions!$C$95:$M$95,Assumptions!$C$99:$M$99))))</f>
        <v>-1129.242294</v>
      </c>
      <c r="AE26" s="50">
        <f t="array" ref="AE26">-(IF(AE$2=1,Assumptions!$X28/12,-(SUMIF($D$2:$EE$2,AE$2-1,$D26:$EE26)/12)*(1+XLOOKUP(AE$2,Assumptions!$C$95:$M$95,Assumptions!$C$99:$M$99))))</f>
        <v>-1129.242294</v>
      </c>
      <c r="AF26" s="50">
        <f t="array" ref="AF26">-(IF(AF$2=1,Assumptions!$X28/12,-(SUMIF($D$2:$EE$2,AF$2-1,$D26:$EE26)/12)*(1+XLOOKUP(AF$2,Assumptions!$C$95:$M$95,Assumptions!$C$99:$M$99))))</f>
        <v>-1129.242294</v>
      </c>
      <c r="AG26" s="50">
        <f t="array" ref="AG26">-(IF(AG$2=1,Assumptions!$X28/12,-(SUMIF($D$2:$EE$2,AG$2-1,$D26:$EE26)/12)*(1+XLOOKUP(AG$2,Assumptions!$C$95:$M$95,Assumptions!$C$99:$M$99))))</f>
        <v>-1129.242294</v>
      </c>
      <c r="AH26" s="50">
        <f t="array" ref="AH26">-(IF(AH$2=1,Assumptions!$X28/12,-(SUMIF($D$2:$EE$2,AH$2-1,$D26:$EE26)/12)*(1+XLOOKUP(AH$2,Assumptions!$C$95:$M$95,Assumptions!$C$99:$M$99))))</f>
        <v>-1129.242294</v>
      </c>
      <c r="AI26" s="50">
        <f t="array" ref="AI26">-(IF(AI$2=1,Assumptions!$X28/12,-(SUMIF($D$2:$EE$2,AI$2-1,$D26:$EE26)/12)*(1+XLOOKUP(AI$2,Assumptions!$C$95:$M$95,Assumptions!$C$99:$M$99))))</f>
        <v>-1129.242294</v>
      </c>
      <c r="AJ26" s="50">
        <f t="array" ref="AJ26">-(IF(AJ$2=1,Assumptions!$X28/12,-(SUMIF($D$2:$EE$2,AJ$2-1,$D26:$EE26)/12)*(1+XLOOKUP(AJ$2,Assumptions!$C$95:$M$95,Assumptions!$C$99:$M$99))))</f>
        <v>-1129.242294</v>
      </c>
      <c r="AK26" s="50">
        <f t="array" ref="AK26">-(IF(AK$2=1,Assumptions!$X28/12,-(SUMIF($D$2:$EE$2,AK$2-1,$D26:$EE26)/12)*(1+XLOOKUP(AK$2,Assumptions!$C$95:$M$95,Assumptions!$C$99:$M$99))))</f>
        <v>-1129.242294</v>
      </c>
      <c r="AL26" s="50">
        <f t="array" ref="AL26">-(IF(AL$2=1,Assumptions!$X28/12,-(SUMIF($D$2:$EE$2,AL$2-1,$D26:$EE26)/12)*(1+XLOOKUP(AL$2,Assumptions!$C$95:$M$95,Assumptions!$C$99:$M$99))))</f>
        <v>-1129.242294</v>
      </c>
      <c r="AM26" s="50">
        <f t="array" ref="AM26">-(IF(AM$2=1,Assumptions!$X28/12,-(SUMIF($D$2:$EE$2,AM$2-1,$D26:$EE26)/12)*(1+XLOOKUP(AM$2,Assumptions!$C$95:$M$95,Assumptions!$C$99:$M$99))))</f>
        <v>-1129.242294</v>
      </c>
      <c r="AN26" s="50">
        <f t="array" ref="AN26">-(IF(AN$2=1,Assumptions!$X28/12,-(SUMIF($D$2:$EE$2,AN$2-1,$D26:$EE26)/12)*(1+XLOOKUP(AN$2,Assumptions!$C$95:$M$95,Assumptions!$C$99:$M$99))))</f>
        <v>-1163.119563</v>
      </c>
      <c r="AO26" s="50">
        <f t="array" ref="AO26">-(IF(AO$2=1,Assumptions!$X28/12,-(SUMIF($D$2:$EE$2,AO$2-1,$D26:$EE26)/12)*(1+XLOOKUP(AO$2,Assumptions!$C$95:$M$95,Assumptions!$C$99:$M$99))))</f>
        <v>-1163.119563</v>
      </c>
      <c r="AP26" s="50">
        <f t="array" ref="AP26">-(IF(AP$2=1,Assumptions!$X28/12,-(SUMIF($D$2:$EE$2,AP$2-1,$D26:$EE26)/12)*(1+XLOOKUP(AP$2,Assumptions!$C$95:$M$95,Assumptions!$C$99:$M$99))))</f>
        <v>-1163.119563</v>
      </c>
      <c r="AQ26" s="50">
        <f t="array" ref="AQ26">-(IF(AQ$2=1,Assumptions!$X28/12,-(SUMIF($D$2:$EE$2,AQ$2-1,$D26:$EE26)/12)*(1+XLOOKUP(AQ$2,Assumptions!$C$95:$M$95,Assumptions!$C$99:$M$99))))</f>
        <v>-1163.119563</v>
      </c>
      <c r="AR26" s="50">
        <f t="array" ref="AR26">-(IF(AR$2=1,Assumptions!$X28/12,-(SUMIF($D$2:$EE$2,AR$2-1,$D26:$EE26)/12)*(1+XLOOKUP(AR$2,Assumptions!$C$95:$M$95,Assumptions!$C$99:$M$99))))</f>
        <v>-1163.119563</v>
      </c>
      <c r="AS26" s="50">
        <f t="array" ref="AS26">-(IF(AS$2=1,Assumptions!$X28/12,-(SUMIF($D$2:$EE$2,AS$2-1,$D26:$EE26)/12)*(1+XLOOKUP(AS$2,Assumptions!$C$95:$M$95,Assumptions!$C$99:$M$99))))</f>
        <v>-1163.119563</v>
      </c>
      <c r="AT26" s="50">
        <f t="array" ref="AT26">-(IF(AT$2=1,Assumptions!$X28/12,-(SUMIF($D$2:$EE$2,AT$2-1,$D26:$EE26)/12)*(1+XLOOKUP(AT$2,Assumptions!$C$95:$M$95,Assumptions!$C$99:$M$99))))</f>
        <v>-1163.119563</v>
      </c>
      <c r="AU26" s="50">
        <f t="array" ref="AU26">-(IF(AU$2=1,Assumptions!$X28/12,-(SUMIF($D$2:$EE$2,AU$2-1,$D26:$EE26)/12)*(1+XLOOKUP(AU$2,Assumptions!$C$95:$M$95,Assumptions!$C$99:$M$99))))</f>
        <v>-1163.119563</v>
      </c>
      <c r="AV26" s="50">
        <f t="array" ref="AV26">-(IF(AV$2=1,Assumptions!$X28/12,-(SUMIF($D$2:$EE$2,AV$2-1,$D26:$EE26)/12)*(1+XLOOKUP(AV$2,Assumptions!$C$95:$M$95,Assumptions!$C$99:$M$99))))</f>
        <v>-1163.119563</v>
      </c>
      <c r="AW26" s="50">
        <f t="array" ref="AW26">-(IF(AW$2=1,Assumptions!$X28/12,-(SUMIF($D$2:$EE$2,AW$2-1,$D26:$EE26)/12)*(1+XLOOKUP(AW$2,Assumptions!$C$95:$M$95,Assumptions!$C$99:$M$99))))</f>
        <v>-1163.119563</v>
      </c>
      <c r="AX26" s="50">
        <f t="array" ref="AX26">-(IF(AX$2=1,Assumptions!$X28/12,-(SUMIF($D$2:$EE$2,AX$2-1,$D26:$EE26)/12)*(1+XLOOKUP(AX$2,Assumptions!$C$95:$M$95,Assumptions!$C$99:$M$99))))</f>
        <v>-1163.119563</v>
      </c>
      <c r="AY26" s="50">
        <f t="array" ref="AY26">-(IF(AY$2=1,Assumptions!$X28/12,-(SUMIF($D$2:$EE$2,AY$2-1,$D26:$EE26)/12)*(1+XLOOKUP(AY$2,Assumptions!$C$95:$M$95,Assumptions!$C$99:$M$99))))</f>
        <v>-1163.119563</v>
      </c>
      <c r="AZ26" s="50">
        <f t="array" ref="AZ26">-(IF(AZ$2=1,Assumptions!$X28/12,-(SUMIF($D$2:$EE$2,AZ$2-1,$D26:$EE26)/12)*(1+XLOOKUP(AZ$2,Assumptions!$C$95:$M$95,Assumptions!$C$99:$M$99))))</f>
        <v>-1198.01315</v>
      </c>
      <c r="BA26" s="50">
        <f t="array" ref="BA26">-(IF(BA$2=1,Assumptions!$X28/12,-(SUMIF($D$2:$EE$2,BA$2-1,$D26:$EE26)/12)*(1+XLOOKUP(BA$2,Assumptions!$C$95:$M$95,Assumptions!$C$99:$M$99))))</f>
        <v>-1198.01315</v>
      </c>
      <c r="BB26" s="50">
        <f t="array" ref="BB26">-(IF(BB$2=1,Assumptions!$X28/12,-(SUMIF($D$2:$EE$2,BB$2-1,$D26:$EE26)/12)*(1+XLOOKUP(BB$2,Assumptions!$C$95:$M$95,Assumptions!$C$99:$M$99))))</f>
        <v>-1198.01315</v>
      </c>
      <c r="BC26" s="50">
        <f t="array" ref="BC26">-(IF(BC$2=1,Assumptions!$X28/12,-(SUMIF($D$2:$EE$2,BC$2-1,$D26:$EE26)/12)*(1+XLOOKUP(BC$2,Assumptions!$C$95:$M$95,Assumptions!$C$99:$M$99))))</f>
        <v>-1198.01315</v>
      </c>
      <c r="BD26" s="50">
        <f t="array" ref="BD26">-(IF(BD$2=1,Assumptions!$X28/12,-(SUMIF($D$2:$EE$2,BD$2-1,$D26:$EE26)/12)*(1+XLOOKUP(BD$2,Assumptions!$C$95:$M$95,Assumptions!$C$99:$M$99))))</f>
        <v>-1198.01315</v>
      </c>
      <c r="BE26" s="50">
        <f t="array" ref="BE26">-(IF(BE$2=1,Assumptions!$X28/12,-(SUMIF($D$2:$EE$2,BE$2-1,$D26:$EE26)/12)*(1+XLOOKUP(BE$2,Assumptions!$C$95:$M$95,Assumptions!$C$99:$M$99))))</f>
        <v>-1198.01315</v>
      </c>
      <c r="BF26" s="50">
        <f t="array" ref="BF26">-(IF(BF$2=1,Assumptions!$X28/12,-(SUMIF($D$2:$EE$2,BF$2-1,$D26:$EE26)/12)*(1+XLOOKUP(BF$2,Assumptions!$C$95:$M$95,Assumptions!$C$99:$M$99))))</f>
        <v>-1198.01315</v>
      </c>
      <c r="BG26" s="50">
        <f t="array" ref="BG26">-(IF(BG$2=1,Assumptions!$X28/12,-(SUMIF($D$2:$EE$2,BG$2-1,$D26:$EE26)/12)*(1+XLOOKUP(BG$2,Assumptions!$C$95:$M$95,Assumptions!$C$99:$M$99))))</f>
        <v>-1198.01315</v>
      </c>
      <c r="BH26" s="50">
        <f t="array" ref="BH26">-(IF(BH$2=1,Assumptions!$X28/12,-(SUMIF($D$2:$EE$2,BH$2-1,$D26:$EE26)/12)*(1+XLOOKUP(BH$2,Assumptions!$C$95:$M$95,Assumptions!$C$99:$M$99))))</f>
        <v>-1198.01315</v>
      </c>
      <c r="BI26" s="50">
        <f t="array" ref="BI26">-(IF(BI$2=1,Assumptions!$X28/12,-(SUMIF($D$2:$EE$2,BI$2-1,$D26:$EE26)/12)*(1+XLOOKUP(BI$2,Assumptions!$C$95:$M$95,Assumptions!$C$99:$M$99))))</f>
        <v>-1198.01315</v>
      </c>
      <c r="BJ26" s="50">
        <f t="array" ref="BJ26">-(IF(BJ$2=1,Assumptions!$X28/12,-(SUMIF($D$2:$EE$2,BJ$2-1,$D26:$EE26)/12)*(1+XLOOKUP(BJ$2,Assumptions!$C$95:$M$95,Assumptions!$C$99:$M$99))))</f>
        <v>-1198.01315</v>
      </c>
      <c r="BK26" s="50">
        <f t="array" ref="BK26">-(IF(BK$2=1,Assumptions!$X28/12,-(SUMIF($D$2:$EE$2,BK$2-1,$D26:$EE26)/12)*(1+XLOOKUP(BK$2,Assumptions!$C$95:$M$95,Assumptions!$C$99:$M$99))))</f>
        <v>-1198.01315</v>
      </c>
      <c r="BL26" s="50">
        <f t="array" ref="BL26">-(IF(BL$2=1,Assumptions!$X28/12,-(SUMIF($D$2:$EE$2,BL$2-1,$D26:$EE26)/12)*(1+XLOOKUP(BL$2,Assumptions!$C$95:$M$95,Assumptions!$C$99:$M$99))))</f>
        <v>-1233.953544</v>
      </c>
      <c r="BM26" s="50">
        <f t="array" ref="BM26">-(IF(BM$2=1,Assumptions!$X28/12,-(SUMIF($D$2:$EE$2,BM$2-1,$D26:$EE26)/12)*(1+XLOOKUP(BM$2,Assumptions!$C$95:$M$95,Assumptions!$C$99:$M$99))))</f>
        <v>-1233.953544</v>
      </c>
      <c r="BN26" s="50">
        <f t="array" ref="BN26">-(IF(BN$2=1,Assumptions!$X28/12,-(SUMIF($D$2:$EE$2,BN$2-1,$D26:$EE26)/12)*(1+XLOOKUP(BN$2,Assumptions!$C$95:$M$95,Assumptions!$C$99:$M$99))))</f>
        <v>-1233.953544</v>
      </c>
      <c r="BO26" s="50">
        <f t="array" ref="BO26">-(IF(BO$2=1,Assumptions!$X28/12,-(SUMIF($D$2:$EE$2,BO$2-1,$D26:$EE26)/12)*(1+XLOOKUP(BO$2,Assumptions!$C$95:$M$95,Assumptions!$C$99:$M$99))))</f>
        <v>-1233.953544</v>
      </c>
      <c r="BP26" s="50">
        <f t="array" ref="BP26">-(IF(BP$2=1,Assumptions!$X28/12,-(SUMIF($D$2:$EE$2,BP$2-1,$D26:$EE26)/12)*(1+XLOOKUP(BP$2,Assumptions!$C$95:$M$95,Assumptions!$C$99:$M$99))))</f>
        <v>-1233.953544</v>
      </c>
      <c r="BQ26" s="50">
        <f t="array" ref="BQ26">-(IF(BQ$2=1,Assumptions!$X28/12,-(SUMIF($D$2:$EE$2,BQ$2-1,$D26:$EE26)/12)*(1+XLOOKUP(BQ$2,Assumptions!$C$95:$M$95,Assumptions!$C$99:$M$99))))</f>
        <v>-1233.953544</v>
      </c>
      <c r="BR26" s="50">
        <f t="array" ref="BR26">-(IF(BR$2=1,Assumptions!$X28/12,-(SUMIF($D$2:$EE$2,BR$2-1,$D26:$EE26)/12)*(1+XLOOKUP(BR$2,Assumptions!$C$95:$M$95,Assumptions!$C$99:$M$99))))</f>
        <v>-1233.953544</v>
      </c>
      <c r="BS26" s="50">
        <f t="array" ref="BS26">-(IF(BS$2=1,Assumptions!$X28/12,-(SUMIF($D$2:$EE$2,BS$2-1,$D26:$EE26)/12)*(1+XLOOKUP(BS$2,Assumptions!$C$95:$M$95,Assumptions!$C$99:$M$99))))</f>
        <v>-1233.953544</v>
      </c>
      <c r="BT26" s="50">
        <f t="array" ref="BT26">-(IF(BT$2=1,Assumptions!$X28/12,-(SUMIF($D$2:$EE$2,BT$2-1,$D26:$EE26)/12)*(1+XLOOKUP(BT$2,Assumptions!$C$95:$M$95,Assumptions!$C$99:$M$99))))</f>
        <v>-1233.953544</v>
      </c>
      <c r="BU26" s="50">
        <f t="array" ref="BU26">-(IF(BU$2=1,Assumptions!$X28/12,-(SUMIF($D$2:$EE$2,BU$2-1,$D26:$EE26)/12)*(1+XLOOKUP(BU$2,Assumptions!$C$95:$M$95,Assumptions!$C$99:$M$99))))</f>
        <v>-1233.953544</v>
      </c>
      <c r="BV26" s="50">
        <f t="array" ref="BV26">-(IF(BV$2=1,Assumptions!$X28/12,-(SUMIF($D$2:$EE$2,BV$2-1,$D26:$EE26)/12)*(1+XLOOKUP(BV$2,Assumptions!$C$95:$M$95,Assumptions!$C$99:$M$99))))</f>
        <v>-1233.953544</v>
      </c>
      <c r="BW26" s="50">
        <f t="array" ref="BW26">-(IF(BW$2=1,Assumptions!$X28/12,-(SUMIF($D$2:$EE$2,BW$2-1,$D26:$EE26)/12)*(1+XLOOKUP(BW$2,Assumptions!$C$95:$M$95,Assumptions!$C$99:$M$99))))</f>
        <v>-1233.953544</v>
      </c>
      <c r="BX26" s="50">
        <f t="array" ref="BX26">-(IF(BX$2=1,Assumptions!$X28/12,-(SUMIF($D$2:$EE$2,BX$2-1,$D26:$EE26)/12)*(1+XLOOKUP(BX$2,Assumptions!$C$95:$M$95,Assumptions!$C$99:$M$99))))</f>
        <v>-1270.97215</v>
      </c>
      <c r="BY26" s="50">
        <f t="array" ref="BY26">-(IF(BY$2=1,Assumptions!$X28/12,-(SUMIF($D$2:$EE$2,BY$2-1,$D26:$EE26)/12)*(1+XLOOKUP(BY$2,Assumptions!$C$95:$M$95,Assumptions!$C$99:$M$99))))</f>
        <v>-1270.97215</v>
      </c>
      <c r="BZ26" s="50">
        <f t="array" ref="BZ26">-(IF(BZ$2=1,Assumptions!$X28/12,-(SUMIF($D$2:$EE$2,BZ$2-1,$D26:$EE26)/12)*(1+XLOOKUP(BZ$2,Assumptions!$C$95:$M$95,Assumptions!$C$99:$M$99))))</f>
        <v>-1270.97215</v>
      </c>
      <c r="CA26" s="50">
        <f t="array" ref="CA26">-(IF(CA$2=1,Assumptions!$X28/12,-(SUMIF($D$2:$EE$2,CA$2-1,$D26:$EE26)/12)*(1+XLOOKUP(CA$2,Assumptions!$C$95:$M$95,Assumptions!$C$99:$M$99))))</f>
        <v>-1270.97215</v>
      </c>
      <c r="CB26" s="50">
        <f t="array" ref="CB26">-(IF(CB$2=1,Assumptions!$X28/12,-(SUMIF($D$2:$EE$2,CB$2-1,$D26:$EE26)/12)*(1+XLOOKUP(CB$2,Assumptions!$C$95:$M$95,Assumptions!$C$99:$M$99))))</f>
        <v>-1270.97215</v>
      </c>
      <c r="CC26" s="50">
        <f t="array" ref="CC26">-(IF(CC$2=1,Assumptions!$X28/12,-(SUMIF($D$2:$EE$2,CC$2-1,$D26:$EE26)/12)*(1+XLOOKUP(CC$2,Assumptions!$C$95:$M$95,Assumptions!$C$99:$M$99))))</f>
        <v>-1270.97215</v>
      </c>
      <c r="CD26" s="50">
        <f t="array" ref="CD26">-(IF(CD$2=1,Assumptions!$X28/12,-(SUMIF($D$2:$EE$2,CD$2-1,$D26:$EE26)/12)*(1+XLOOKUP(CD$2,Assumptions!$C$95:$M$95,Assumptions!$C$99:$M$99))))</f>
        <v>-1270.97215</v>
      </c>
      <c r="CE26" s="50">
        <f t="array" ref="CE26">-(IF(CE$2=1,Assumptions!$X28/12,-(SUMIF($D$2:$EE$2,CE$2-1,$D26:$EE26)/12)*(1+XLOOKUP(CE$2,Assumptions!$C$95:$M$95,Assumptions!$C$99:$M$99))))</f>
        <v>-1270.97215</v>
      </c>
      <c r="CF26" s="50">
        <f t="array" ref="CF26">-(IF(CF$2=1,Assumptions!$X28/12,-(SUMIF($D$2:$EE$2,CF$2-1,$D26:$EE26)/12)*(1+XLOOKUP(CF$2,Assumptions!$C$95:$M$95,Assumptions!$C$99:$M$99))))</f>
        <v>-1270.97215</v>
      </c>
      <c r="CG26" s="50">
        <f t="array" ref="CG26">-(IF(CG$2=1,Assumptions!$X28/12,-(SUMIF($D$2:$EE$2,CG$2-1,$D26:$EE26)/12)*(1+XLOOKUP(CG$2,Assumptions!$C$95:$M$95,Assumptions!$C$99:$M$99))))</f>
        <v>-1270.97215</v>
      </c>
      <c r="CH26" s="50">
        <f t="array" ref="CH26">-(IF(CH$2=1,Assumptions!$X28/12,-(SUMIF($D$2:$EE$2,CH$2-1,$D26:$EE26)/12)*(1+XLOOKUP(CH$2,Assumptions!$C$95:$M$95,Assumptions!$C$99:$M$99))))</f>
        <v>-1270.97215</v>
      </c>
      <c r="CI26" s="50">
        <f t="array" ref="CI26">-(IF(CI$2=1,Assumptions!$X28/12,-(SUMIF($D$2:$EE$2,CI$2-1,$D26:$EE26)/12)*(1+XLOOKUP(CI$2,Assumptions!$C$95:$M$95,Assumptions!$C$99:$M$99))))</f>
        <v>-1270.97215</v>
      </c>
      <c r="CJ26" s="50">
        <f t="array" ref="CJ26">-(IF(CJ$2=1,Assumptions!$X28/12,-(SUMIF($D$2:$EE$2,CJ$2-1,$D26:$EE26)/12)*(1+XLOOKUP(CJ$2,Assumptions!$C$95:$M$95,Assumptions!$C$99:$M$99))))</f>
        <v>-1309.101315</v>
      </c>
      <c r="CK26" s="50">
        <f t="array" ref="CK26">-(IF(CK$2=1,Assumptions!$X28/12,-(SUMIF($D$2:$EE$2,CK$2-1,$D26:$EE26)/12)*(1+XLOOKUP(CK$2,Assumptions!$C$95:$M$95,Assumptions!$C$99:$M$99))))</f>
        <v>-1309.101315</v>
      </c>
      <c r="CL26" s="50">
        <f t="array" ref="CL26">-(IF(CL$2=1,Assumptions!$X28/12,-(SUMIF($D$2:$EE$2,CL$2-1,$D26:$EE26)/12)*(1+XLOOKUP(CL$2,Assumptions!$C$95:$M$95,Assumptions!$C$99:$M$99))))</f>
        <v>-1309.101315</v>
      </c>
      <c r="CM26" s="50">
        <f t="array" ref="CM26">-(IF(CM$2=1,Assumptions!$X28/12,-(SUMIF($D$2:$EE$2,CM$2-1,$D26:$EE26)/12)*(1+XLOOKUP(CM$2,Assumptions!$C$95:$M$95,Assumptions!$C$99:$M$99))))</f>
        <v>-1309.101315</v>
      </c>
      <c r="CN26" s="50">
        <f t="array" ref="CN26">-(IF(CN$2=1,Assumptions!$X28/12,-(SUMIF($D$2:$EE$2,CN$2-1,$D26:$EE26)/12)*(1+XLOOKUP(CN$2,Assumptions!$C$95:$M$95,Assumptions!$C$99:$M$99))))</f>
        <v>-1309.101315</v>
      </c>
      <c r="CO26" s="50">
        <f t="array" ref="CO26">-(IF(CO$2=1,Assumptions!$X28/12,-(SUMIF($D$2:$EE$2,CO$2-1,$D26:$EE26)/12)*(1+XLOOKUP(CO$2,Assumptions!$C$95:$M$95,Assumptions!$C$99:$M$99))))</f>
        <v>-1309.101315</v>
      </c>
      <c r="CP26" s="50">
        <f t="array" ref="CP26">-(IF(CP$2=1,Assumptions!$X28/12,-(SUMIF($D$2:$EE$2,CP$2-1,$D26:$EE26)/12)*(1+XLOOKUP(CP$2,Assumptions!$C$95:$M$95,Assumptions!$C$99:$M$99))))</f>
        <v>-1309.101315</v>
      </c>
      <c r="CQ26" s="50">
        <f t="array" ref="CQ26">-(IF(CQ$2=1,Assumptions!$X28/12,-(SUMIF($D$2:$EE$2,CQ$2-1,$D26:$EE26)/12)*(1+XLOOKUP(CQ$2,Assumptions!$C$95:$M$95,Assumptions!$C$99:$M$99))))</f>
        <v>-1309.101315</v>
      </c>
      <c r="CR26" s="50">
        <f t="array" ref="CR26">-(IF(CR$2=1,Assumptions!$X28/12,-(SUMIF($D$2:$EE$2,CR$2-1,$D26:$EE26)/12)*(1+XLOOKUP(CR$2,Assumptions!$C$95:$M$95,Assumptions!$C$99:$M$99))))</f>
        <v>-1309.101315</v>
      </c>
      <c r="CS26" s="50">
        <f t="array" ref="CS26">-(IF(CS$2=1,Assumptions!$X28/12,-(SUMIF($D$2:$EE$2,CS$2-1,$D26:$EE26)/12)*(1+XLOOKUP(CS$2,Assumptions!$C$95:$M$95,Assumptions!$C$99:$M$99))))</f>
        <v>-1309.101315</v>
      </c>
      <c r="CT26" s="50">
        <f t="array" ref="CT26">-(IF(CT$2=1,Assumptions!$X28/12,-(SUMIF($D$2:$EE$2,CT$2-1,$D26:$EE26)/12)*(1+XLOOKUP(CT$2,Assumptions!$C$95:$M$95,Assumptions!$C$99:$M$99))))</f>
        <v>-1309.101315</v>
      </c>
      <c r="CU26" s="50">
        <f t="array" ref="CU26">-(IF(CU$2=1,Assumptions!$X28/12,-(SUMIF($D$2:$EE$2,CU$2-1,$D26:$EE26)/12)*(1+XLOOKUP(CU$2,Assumptions!$C$95:$M$95,Assumptions!$C$99:$M$99))))</f>
        <v>-1309.101315</v>
      </c>
      <c r="CV26" s="50">
        <f t="array" ref="CV26">-(IF(CV$2=1,Assumptions!$X28/12,-(SUMIF($D$2:$EE$2,CV$2-1,$D26:$EE26)/12)*(1+XLOOKUP(CV$2,Assumptions!$C$95:$M$95,Assumptions!$C$99:$M$99))))</f>
        <v>-1348.374354</v>
      </c>
      <c r="CW26" s="50">
        <f t="array" ref="CW26">-(IF(CW$2=1,Assumptions!$X28/12,-(SUMIF($D$2:$EE$2,CW$2-1,$D26:$EE26)/12)*(1+XLOOKUP(CW$2,Assumptions!$C$95:$M$95,Assumptions!$C$99:$M$99))))</f>
        <v>-1348.374354</v>
      </c>
      <c r="CX26" s="50">
        <f t="array" ref="CX26">-(IF(CX$2=1,Assumptions!$X28/12,-(SUMIF($D$2:$EE$2,CX$2-1,$D26:$EE26)/12)*(1+XLOOKUP(CX$2,Assumptions!$C$95:$M$95,Assumptions!$C$99:$M$99))))</f>
        <v>-1348.374354</v>
      </c>
      <c r="CY26" s="50">
        <f t="array" ref="CY26">-(IF(CY$2=1,Assumptions!$X28/12,-(SUMIF($D$2:$EE$2,CY$2-1,$D26:$EE26)/12)*(1+XLOOKUP(CY$2,Assumptions!$C$95:$M$95,Assumptions!$C$99:$M$99))))</f>
        <v>-1348.374354</v>
      </c>
      <c r="CZ26" s="50">
        <f t="array" ref="CZ26">-(IF(CZ$2=1,Assumptions!$X28/12,-(SUMIF($D$2:$EE$2,CZ$2-1,$D26:$EE26)/12)*(1+XLOOKUP(CZ$2,Assumptions!$C$95:$M$95,Assumptions!$C$99:$M$99))))</f>
        <v>-1348.374354</v>
      </c>
      <c r="DA26" s="50">
        <f t="array" ref="DA26">-(IF(DA$2=1,Assumptions!$X28/12,-(SUMIF($D$2:$EE$2,DA$2-1,$D26:$EE26)/12)*(1+XLOOKUP(DA$2,Assumptions!$C$95:$M$95,Assumptions!$C$99:$M$99))))</f>
        <v>-1348.374354</v>
      </c>
      <c r="DB26" s="50">
        <f t="array" ref="DB26">-(IF(DB$2=1,Assumptions!$X28/12,-(SUMIF($D$2:$EE$2,DB$2-1,$D26:$EE26)/12)*(1+XLOOKUP(DB$2,Assumptions!$C$95:$M$95,Assumptions!$C$99:$M$99))))</f>
        <v>-1348.374354</v>
      </c>
      <c r="DC26" s="50">
        <f t="array" ref="DC26">-(IF(DC$2=1,Assumptions!$X28/12,-(SUMIF($D$2:$EE$2,DC$2-1,$D26:$EE26)/12)*(1+XLOOKUP(DC$2,Assumptions!$C$95:$M$95,Assumptions!$C$99:$M$99))))</f>
        <v>-1348.374354</v>
      </c>
      <c r="DD26" s="50">
        <f t="array" ref="DD26">-(IF(DD$2=1,Assumptions!$X28/12,-(SUMIF($D$2:$EE$2,DD$2-1,$D26:$EE26)/12)*(1+XLOOKUP(DD$2,Assumptions!$C$95:$M$95,Assumptions!$C$99:$M$99))))</f>
        <v>-1348.374354</v>
      </c>
      <c r="DE26" s="50">
        <f t="array" ref="DE26">-(IF(DE$2=1,Assumptions!$X28/12,-(SUMIF($D$2:$EE$2,DE$2-1,$D26:$EE26)/12)*(1+XLOOKUP(DE$2,Assumptions!$C$95:$M$95,Assumptions!$C$99:$M$99))))</f>
        <v>-1348.374354</v>
      </c>
      <c r="DF26" s="50">
        <f t="array" ref="DF26">-(IF(DF$2=1,Assumptions!$X28/12,-(SUMIF($D$2:$EE$2,DF$2-1,$D26:$EE26)/12)*(1+XLOOKUP(DF$2,Assumptions!$C$95:$M$95,Assumptions!$C$99:$M$99))))</f>
        <v>-1348.374354</v>
      </c>
      <c r="DG26" s="50">
        <f t="array" ref="DG26">-(IF(DG$2=1,Assumptions!$X28/12,-(SUMIF($D$2:$EE$2,DG$2-1,$D26:$EE26)/12)*(1+XLOOKUP(DG$2,Assumptions!$C$95:$M$95,Assumptions!$C$99:$M$99))))</f>
        <v>-1348.374354</v>
      </c>
      <c r="DH26" s="50">
        <f t="array" ref="DH26">-(IF(DH$2=1,Assumptions!$X28/12,-(SUMIF($D$2:$EE$2,DH$2-1,$D26:$EE26)/12)*(1+XLOOKUP(DH$2,Assumptions!$C$95:$M$95,Assumptions!$C$99:$M$99))))</f>
        <v>-1388.825585</v>
      </c>
      <c r="DI26" s="50">
        <f t="array" ref="DI26">-(IF(DI$2=1,Assumptions!$X28/12,-(SUMIF($D$2:$EE$2,DI$2-1,$D26:$EE26)/12)*(1+XLOOKUP(DI$2,Assumptions!$C$95:$M$95,Assumptions!$C$99:$M$99))))</f>
        <v>-1388.825585</v>
      </c>
      <c r="DJ26" s="50">
        <f t="array" ref="DJ26">-(IF(DJ$2=1,Assumptions!$X28/12,-(SUMIF($D$2:$EE$2,DJ$2-1,$D26:$EE26)/12)*(1+XLOOKUP(DJ$2,Assumptions!$C$95:$M$95,Assumptions!$C$99:$M$99))))</f>
        <v>-1388.825585</v>
      </c>
      <c r="DK26" s="50">
        <f t="array" ref="DK26">-(IF(DK$2=1,Assumptions!$X28/12,-(SUMIF($D$2:$EE$2,DK$2-1,$D26:$EE26)/12)*(1+XLOOKUP(DK$2,Assumptions!$C$95:$M$95,Assumptions!$C$99:$M$99))))</f>
        <v>-1388.825585</v>
      </c>
      <c r="DL26" s="50">
        <f t="array" ref="DL26">-(IF(DL$2=1,Assumptions!$X28/12,-(SUMIF($D$2:$EE$2,DL$2-1,$D26:$EE26)/12)*(1+XLOOKUP(DL$2,Assumptions!$C$95:$M$95,Assumptions!$C$99:$M$99))))</f>
        <v>-1388.825585</v>
      </c>
      <c r="DM26" s="50">
        <f t="array" ref="DM26">-(IF(DM$2=1,Assumptions!$X28/12,-(SUMIF($D$2:$EE$2,DM$2-1,$D26:$EE26)/12)*(1+XLOOKUP(DM$2,Assumptions!$C$95:$M$95,Assumptions!$C$99:$M$99))))</f>
        <v>-1388.825585</v>
      </c>
      <c r="DN26" s="50">
        <f t="array" ref="DN26">-(IF(DN$2=1,Assumptions!$X28/12,-(SUMIF($D$2:$EE$2,DN$2-1,$D26:$EE26)/12)*(1+XLOOKUP(DN$2,Assumptions!$C$95:$M$95,Assumptions!$C$99:$M$99))))</f>
        <v>-1388.825585</v>
      </c>
      <c r="DO26" s="50">
        <f t="array" ref="DO26">-(IF(DO$2=1,Assumptions!$X28/12,-(SUMIF($D$2:$EE$2,DO$2-1,$D26:$EE26)/12)*(1+XLOOKUP(DO$2,Assumptions!$C$95:$M$95,Assumptions!$C$99:$M$99))))</f>
        <v>-1388.825585</v>
      </c>
      <c r="DP26" s="50">
        <f t="array" ref="DP26">-(IF(DP$2=1,Assumptions!$X28/12,-(SUMIF($D$2:$EE$2,DP$2-1,$D26:$EE26)/12)*(1+XLOOKUP(DP$2,Assumptions!$C$95:$M$95,Assumptions!$C$99:$M$99))))</f>
        <v>-1388.825585</v>
      </c>
      <c r="DQ26" s="50">
        <f t="array" ref="DQ26">-(IF(DQ$2=1,Assumptions!$X28/12,-(SUMIF($D$2:$EE$2,DQ$2-1,$D26:$EE26)/12)*(1+XLOOKUP(DQ$2,Assumptions!$C$95:$M$95,Assumptions!$C$99:$M$99))))</f>
        <v>-1388.825585</v>
      </c>
      <c r="DR26" s="50">
        <f t="array" ref="DR26">-(IF(DR$2=1,Assumptions!$X28/12,-(SUMIF($D$2:$EE$2,DR$2-1,$D26:$EE26)/12)*(1+XLOOKUP(DR$2,Assumptions!$C$95:$M$95,Assumptions!$C$99:$M$99))))</f>
        <v>-1388.825585</v>
      </c>
      <c r="DS26" s="50">
        <f t="array" ref="DS26">-(IF(DS$2=1,Assumptions!$X28/12,-(SUMIF($D$2:$EE$2,DS$2-1,$D26:$EE26)/12)*(1+XLOOKUP(DS$2,Assumptions!$C$95:$M$95,Assumptions!$C$99:$M$99))))</f>
        <v>-1388.825585</v>
      </c>
      <c r="DT26" s="50">
        <f t="array" ref="DT26">-(IF(DT$2=1,Assumptions!$X28/12,-(SUMIF($D$2:$EE$2,DT$2-1,$D26:$EE26)/12)*(1+XLOOKUP(DT$2,Assumptions!$C$95:$M$95,Assumptions!$C$99:$M$99))))</f>
        <v>-1430.490353</v>
      </c>
      <c r="DU26" s="50">
        <f t="array" ref="DU26">-(IF(DU$2=1,Assumptions!$X28/12,-(SUMIF($D$2:$EE$2,DU$2-1,$D26:$EE26)/12)*(1+XLOOKUP(DU$2,Assumptions!$C$95:$M$95,Assumptions!$C$99:$M$99))))</f>
        <v>-1430.490353</v>
      </c>
      <c r="DV26" s="50">
        <f t="array" ref="DV26">-(IF(DV$2=1,Assumptions!$X28/12,-(SUMIF($D$2:$EE$2,DV$2-1,$D26:$EE26)/12)*(1+XLOOKUP(DV$2,Assumptions!$C$95:$M$95,Assumptions!$C$99:$M$99))))</f>
        <v>-1430.490353</v>
      </c>
      <c r="DW26" s="50">
        <f t="array" ref="DW26">-(IF(DW$2=1,Assumptions!$X28/12,-(SUMIF($D$2:$EE$2,DW$2-1,$D26:$EE26)/12)*(1+XLOOKUP(DW$2,Assumptions!$C$95:$M$95,Assumptions!$C$99:$M$99))))</f>
        <v>-1430.490353</v>
      </c>
      <c r="DX26" s="50">
        <f t="array" ref="DX26">-(IF(DX$2=1,Assumptions!$X28/12,-(SUMIF($D$2:$EE$2,DX$2-1,$D26:$EE26)/12)*(1+XLOOKUP(DX$2,Assumptions!$C$95:$M$95,Assumptions!$C$99:$M$99))))</f>
        <v>-1430.490353</v>
      </c>
      <c r="DY26" s="50">
        <f t="array" ref="DY26">-(IF(DY$2=1,Assumptions!$X28/12,-(SUMIF($D$2:$EE$2,DY$2-1,$D26:$EE26)/12)*(1+XLOOKUP(DY$2,Assumptions!$C$95:$M$95,Assumptions!$C$99:$M$99))))</f>
        <v>-1430.490353</v>
      </c>
      <c r="DZ26" s="50">
        <f t="array" ref="DZ26">-(IF(DZ$2=1,Assumptions!$X28/12,-(SUMIF($D$2:$EE$2,DZ$2-1,$D26:$EE26)/12)*(1+XLOOKUP(DZ$2,Assumptions!$C$95:$M$95,Assumptions!$C$99:$M$99))))</f>
        <v>-1430.490353</v>
      </c>
      <c r="EA26" s="50">
        <f t="array" ref="EA26">-(IF(EA$2=1,Assumptions!$X28/12,-(SUMIF($D$2:$EE$2,EA$2-1,$D26:$EE26)/12)*(1+XLOOKUP(EA$2,Assumptions!$C$95:$M$95,Assumptions!$C$99:$M$99))))</f>
        <v>-1430.490353</v>
      </c>
      <c r="EB26" s="50">
        <f t="array" ref="EB26">-(IF(EB$2=1,Assumptions!$X28/12,-(SUMIF($D$2:$EE$2,EB$2-1,$D26:$EE26)/12)*(1+XLOOKUP(EB$2,Assumptions!$C$95:$M$95,Assumptions!$C$99:$M$99))))</f>
        <v>-1430.490353</v>
      </c>
      <c r="EC26" s="50">
        <f t="array" ref="EC26">-(IF(EC$2=1,Assumptions!$X28/12,-(SUMIF($D$2:$EE$2,EC$2-1,$D26:$EE26)/12)*(1+XLOOKUP(EC$2,Assumptions!$C$95:$M$95,Assumptions!$C$99:$M$99))))</f>
        <v>-1430.490353</v>
      </c>
      <c r="ED26" s="50">
        <f t="array" ref="ED26">-(IF(ED$2=1,Assumptions!$X28/12,-(SUMIF($D$2:$EE$2,ED$2-1,$D26:$EE26)/12)*(1+XLOOKUP(ED$2,Assumptions!$C$95:$M$95,Assumptions!$C$99:$M$99))))</f>
        <v>-1430.490353</v>
      </c>
      <c r="EE26" s="50">
        <f t="array" ref="EE26">-(IF(EE$2=1,Assumptions!$X28/12,-(SUMIF($D$2:$EE$2,EE$2-1,$D26:$EE26)/12)*(1+XLOOKUP(EE$2,Assumptions!$C$95:$M$95,Assumptions!$C$99:$M$99))))</f>
        <v>-1430.490353</v>
      </c>
    </row>
    <row r="27" ht="15.75" customHeight="1">
      <c r="A27" s="1"/>
      <c r="B27" s="1"/>
      <c r="C27" s="1" t="str">
        <f>Assumptions!J29</f>
        <v>Utilities (Electricity, Gas, Cable &amp; Internet)</v>
      </c>
      <c r="D27" s="50">
        <f t="array" ref="D27">-(IF(D$2=1,Assumptions!$X29/12,-(SUMIF($D$2:$EE$2,D$2-1,$D27:$EE27)/12)*(1+XLOOKUP(D$2,Assumptions!$C$95:$M$95,Assumptions!$C$99:$M$99))))</f>
        <v>-6995.119683</v>
      </c>
      <c r="E27" s="50">
        <f t="array" ref="E27">-(IF(E$2=1,Assumptions!$X29/12,-(SUMIF($D$2:$EE$2,E$2-1,$D27:$EE27)/12)*(1+XLOOKUP(E$2,Assumptions!$C$95:$M$95,Assumptions!$C$99:$M$99))))</f>
        <v>-6995.119683</v>
      </c>
      <c r="F27" s="50">
        <f t="array" ref="F27">-(IF(F$2=1,Assumptions!$X29/12,-(SUMIF($D$2:$EE$2,F$2-1,$D27:$EE27)/12)*(1+XLOOKUP(F$2,Assumptions!$C$95:$M$95,Assumptions!$C$99:$M$99))))</f>
        <v>-6995.119683</v>
      </c>
      <c r="G27" s="50">
        <f t="array" ref="G27">-(IF(G$2=1,Assumptions!$X29/12,-(SUMIF($D$2:$EE$2,G$2-1,$D27:$EE27)/12)*(1+XLOOKUP(G$2,Assumptions!$C$95:$M$95,Assumptions!$C$99:$M$99))))</f>
        <v>-6995.119683</v>
      </c>
      <c r="H27" s="50">
        <f t="array" ref="H27">-(IF(H$2=1,Assumptions!$X29/12,-(SUMIF($D$2:$EE$2,H$2-1,$D27:$EE27)/12)*(1+XLOOKUP(H$2,Assumptions!$C$95:$M$95,Assumptions!$C$99:$M$99))))</f>
        <v>-6995.119683</v>
      </c>
      <c r="I27" s="50">
        <f t="array" ref="I27">-(IF(I$2=1,Assumptions!$X29/12,-(SUMIF($D$2:$EE$2,I$2-1,$D27:$EE27)/12)*(1+XLOOKUP(I$2,Assumptions!$C$95:$M$95,Assumptions!$C$99:$M$99))))</f>
        <v>-6995.119683</v>
      </c>
      <c r="J27" s="50">
        <f t="array" ref="J27">-(IF(J$2=1,Assumptions!$X29/12,-(SUMIF($D$2:$EE$2,J$2-1,$D27:$EE27)/12)*(1+XLOOKUP(J$2,Assumptions!$C$95:$M$95,Assumptions!$C$99:$M$99))))</f>
        <v>-6995.119683</v>
      </c>
      <c r="K27" s="50">
        <f t="array" ref="K27">-(IF(K$2=1,Assumptions!$X29/12,-(SUMIF($D$2:$EE$2,K$2-1,$D27:$EE27)/12)*(1+XLOOKUP(K$2,Assumptions!$C$95:$M$95,Assumptions!$C$99:$M$99))))</f>
        <v>-6995.119683</v>
      </c>
      <c r="L27" s="50">
        <f t="array" ref="L27">-(IF(L$2=1,Assumptions!$X29/12,-(SUMIF($D$2:$EE$2,L$2-1,$D27:$EE27)/12)*(1+XLOOKUP(L$2,Assumptions!$C$95:$M$95,Assumptions!$C$99:$M$99))))</f>
        <v>-6995.119683</v>
      </c>
      <c r="M27" s="50">
        <f t="array" ref="M27">-(IF(M$2=1,Assumptions!$X29/12,-(SUMIF($D$2:$EE$2,M$2-1,$D27:$EE27)/12)*(1+XLOOKUP(M$2,Assumptions!$C$95:$M$95,Assumptions!$C$99:$M$99))))</f>
        <v>-6995.119683</v>
      </c>
      <c r="N27" s="50">
        <f t="array" ref="N27">-(IF(N$2=1,Assumptions!$X29/12,-(SUMIF($D$2:$EE$2,N$2-1,$D27:$EE27)/12)*(1+XLOOKUP(N$2,Assumptions!$C$95:$M$95,Assumptions!$C$99:$M$99))))</f>
        <v>-6995.119683</v>
      </c>
      <c r="O27" s="50">
        <f t="array" ref="O27">-(IF(O$2=1,Assumptions!$X29/12,-(SUMIF($D$2:$EE$2,O$2-1,$D27:$EE27)/12)*(1+XLOOKUP(O$2,Assumptions!$C$95:$M$95,Assumptions!$C$99:$M$99))))</f>
        <v>-6995.119683</v>
      </c>
      <c r="P27" s="50">
        <f t="array" ref="P27">-(IF(P$2=1,Assumptions!$X29/12,-(SUMIF($D$2:$EE$2,P$2-1,$D27:$EE27)/12)*(1+XLOOKUP(P$2,Assumptions!$C$95:$M$95,Assumptions!$C$99:$M$99))))</f>
        <v>-7204.973274</v>
      </c>
      <c r="Q27" s="50">
        <f t="array" ref="Q27">-(IF(Q$2=1,Assumptions!$X29/12,-(SUMIF($D$2:$EE$2,Q$2-1,$D27:$EE27)/12)*(1+XLOOKUP(Q$2,Assumptions!$C$95:$M$95,Assumptions!$C$99:$M$99))))</f>
        <v>-7204.973274</v>
      </c>
      <c r="R27" s="50">
        <f t="array" ref="R27">-(IF(R$2=1,Assumptions!$X29/12,-(SUMIF($D$2:$EE$2,R$2-1,$D27:$EE27)/12)*(1+XLOOKUP(R$2,Assumptions!$C$95:$M$95,Assumptions!$C$99:$M$99))))</f>
        <v>-7204.973274</v>
      </c>
      <c r="S27" s="50">
        <f t="array" ref="S27">-(IF(S$2=1,Assumptions!$X29/12,-(SUMIF($D$2:$EE$2,S$2-1,$D27:$EE27)/12)*(1+XLOOKUP(S$2,Assumptions!$C$95:$M$95,Assumptions!$C$99:$M$99))))</f>
        <v>-7204.973274</v>
      </c>
      <c r="T27" s="50">
        <f t="array" ref="T27">-(IF(T$2=1,Assumptions!$X29/12,-(SUMIF($D$2:$EE$2,T$2-1,$D27:$EE27)/12)*(1+XLOOKUP(T$2,Assumptions!$C$95:$M$95,Assumptions!$C$99:$M$99))))</f>
        <v>-7204.973274</v>
      </c>
      <c r="U27" s="50">
        <f t="array" ref="U27">-(IF(U$2=1,Assumptions!$X29/12,-(SUMIF($D$2:$EE$2,U$2-1,$D27:$EE27)/12)*(1+XLOOKUP(U$2,Assumptions!$C$95:$M$95,Assumptions!$C$99:$M$99))))</f>
        <v>-7204.973274</v>
      </c>
      <c r="V27" s="50">
        <f t="array" ref="V27">-(IF(V$2=1,Assumptions!$X29/12,-(SUMIF($D$2:$EE$2,V$2-1,$D27:$EE27)/12)*(1+XLOOKUP(V$2,Assumptions!$C$95:$M$95,Assumptions!$C$99:$M$99))))</f>
        <v>-7204.973274</v>
      </c>
      <c r="W27" s="50">
        <f t="array" ref="W27">-(IF(W$2=1,Assumptions!$X29/12,-(SUMIF($D$2:$EE$2,W$2-1,$D27:$EE27)/12)*(1+XLOOKUP(W$2,Assumptions!$C$95:$M$95,Assumptions!$C$99:$M$99))))</f>
        <v>-7204.973274</v>
      </c>
      <c r="X27" s="50">
        <f t="array" ref="X27">-(IF(X$2=1,Assumptions!$X29/12,-(SUMIF($D$2:$EE$2,X$2-1,$D27:$EE27)/12)*(1+XLOOKUP(X$2,Assumptions!$C$95:$M$95,Assumptions!$C$99:$M$99))))</f>
        <v>-7204.973274</v>
      </c>
      <c r="Y27" s="50">
        <f t="array" ref="Y27">-(IF(Y$2=1,Assumptions!$X29/12,-(SUMIF($D$2:$EE$2,Y$2-1,$D27:$EE27)/12)*(1+XLOOKUP(Y$2,Assumptions!$C$95:$M$95,Assumptions!$C$99:$M$99))))</f>
        <v>-7204.973274</v>
      </c>
      <c r="Z27" s="50">
        <f t="array" ref="Z27">-(IF(Z$2=1,Assumptions!$X29/12,-(SUMIF($D$2:$EE$2,Z$2-1,$D27:$EE27)/12)*(1+XLOOKUP(Z$2,Assumptions!$C$95:$M$95,Assumptions!$C$99:$M$99))))</f>
        <v>-7204.973274</v>
      </c>
      <c r="AA27" s="50">
        <f t="array" ref="AA27">-(IF(AA$2=1,Assumptions!$X29/12,-(SUMIF($D$2:$EE$2,AA$2-1,$D27:$EE27)/12)*(1+XLOOKUP(AA$2,Assumptions!$C$95:$M$95,Assumptions!$C$99:$M$99))))</f>
        <v>-7204.973274</v>
      </c>
      <c r="AB27" s="50">
        <f t="array" ref="AB27">-(IF(AB$2=1,Assumptions!$X29/12,-(SUMIF($D$2:$EE$2,AB$2-1,$D27:$EE27)/12)*(1+XLOOKUP(AB$2,Assumptions!$C$95:$M$95,Assumptions!$C$99:$M$99))))</f>
        <v>-7421.122472</v>
      </c>
      <c r="AC27" s="50">
        <f t="array" ref="AC27">-(IF(AC$2=1,Assumptions!$X29/12,-(SUMIF($D$2:$EE$2,AC$2-1,$D27:$EE27)/12)*(1+XLOOKUP(AC$2,Assumptions!$C$95:$M$95,Assumptions!$C$99:$M$99))))</f>
        <v>-7421.122472</v>
      </c>
      <c r="AD27" s="50">
        <f t="array" ref="AD27">-(IF(AD$2=1,Assumptions!$X29/12,-(SUMIF($D$2:$EE$2,AD$2-1,$D27:$EE27)/12)*(1+XLOOKUP(AD$2,Assumptions!$C$95:$M$95,Assumptions!$C$99:$M$99))))</f>
        <v>-7421.122472</v>
      </c>
      <c r="AE27" s="50">
        <f t="array" ref="AE27">-(IF(AE$2=1,Assumptions!$X29/12,-(SUMIF($D$2:$EE$2,AE$2-1,$D27:$EE27)/12)*(1+XLOOKUP(AE$2,Assumptions!$C$95:$M$95,Assumptions!$C$99:$M$99))))</f>
        <v>-7421.122472</v>
      </c>
      <c r="AF27" s="50">
        <f t="array" ref="AF27">-(IF(AF$2=1,Assumptions!$X29/12,-(SUMIF($D$2:$EE$2,AF$2-1,$D27:$EE27)/12)*(1+XLOOKUP(AF$2,Assumptions!$C$95:$M$95,Assumptions!$C$99:$M$99))))</f>
        <v>-7421.122472</v>
      </c>
      <c r="AG27" s="50">
        <f t="array" ref="AG27">-(IF(AG$2=1,Assumptions!$X29/12,-(SUMIF($D$2:$EE$2,AG$2-1,$D27:$EE27)/12)*(1+XLOOKUP(AG$2,Assumptions!$C$95:$M$95,Assumptions!$C$99:$M$99))))</f>
        <v>-7421.122472</v>
      </c>
      <c r="AH27" s="50">
        <f t="array" ref="AH27">-(IF(AH$2=1,Assumptions!$X29/12,-(SUMIF($D$2:$EE$2,AH$2-1,$D27:$EE27)/12)*(1+XLOOKUP(AH$2,Assumptions!$C$95:$M$95,Assumptions!$C$99:$M$99))))</f>
        <v>-7421.122472</v>
      </c>
      <c r="AI27" s="50">
        <f t="array" ref="AI27">-(IF(AI$2=1,Assumptions!$X29/12,-(SUMIF($D$2:$EE$2,AI$2-1,$D27:$EE27)/12)*(1+XLOOKUP(AI$2,Assumptions!$C$95:$M$95,Assumptions!$C$99:$M$99))))</f>
        <v>-7421.122472</v>
      </c>
      <c r="AJ27" s="50">
        <f t="array" ref="AJ27">-(IF(AJ$2=1,Assumptions!$X29/12,-(SUMIF($D$2:$EE$2,AJ$2-1,$D27:$EE27)/12)*(1+XLOOKUP(AJ$2,Assumptions!$C$95:$M$95,Assumptions!$C$99:$M$99))))</f>
        <v>-7421.122472</v>
      </c>
      <c r="AK27" s="50">
        <f t="array" ref="AK27">-(IF(AK$2=1,Assumptions!$X29/12,-(SUMIF($D$2:$EE$2,AK$2-1,$D27:$EE27)/12)*(1+XLOOKUP(AK$2,Assumptions!$C$95:$M$95,Assumptions!$C$99:$M$99))))</f>
        <v>-7421.122472</v>
      </c>
      <c r="AL27" s="50">
        <f t="array" ref="AL27">-(IF(AL$2=1,Assumptions!$X29/12,-(SUMIF($D$2:$EE$2,AL$2-1,$D27:$EE27)/12)*(1+XLOOKUP(AL$2,Assumptions!$C$95:$M$95,Assumptions!$C$99:$M$99))))</f>
        <v>-7421.122472</v>
      </c>
      <c r="AM27" s="50">
        <f t="array" ref="AM27">-(IF(AM$2=1,Assumptions!$X29/12,-(SUMIF($D$2:$EE$2,AM$2-1,$D27:$EE27)/12)*(1+XLOOKUP(AM$2,Assumptions!$C$95:$M$95,Assumptions!$C$99:$M$99))))</f>
        <v>-7421.122472</v>
      </c>
      <c r="AN27" s="50">
        <f t="array" ref="AN27">-(IF(AN$2=1,Assumptions!$X29/12,-(SUMIF($D$2:$EE$2,AN$2-1,$D27:$EE27)/12)*(1+XLOOKUP(AN$2,Assumptions!$C$95:$M$95,Assumptions!$C$99:$M$99))))</f>
        <v>-7643.756146</v>
      </c>
      <c r="AO27" s="50">
        <f t="array" ref="AO27">-(IF(AO$2=1,Assumptions!$X29/12,-(SUMIF($D$2:$EE$2,AO$2-1,$D27:$EE27)/12)*(1+XLOOKUP(AO$2,Assumptions!$C$95:$M$95,Assumptions!$C$99:$M$99))))</f>
        <v>-7643.756146</v>
      </c>
      <c r="AP27" s="50">
        <f t="array" ref="AP27">-(IF(AP$2=1,Assumptions!$X29/12,-(SUMIF($D$2:$EE$2,AP$2-1,$D27:$EE27)/12)*(1+XLOOKUP(AP$2,Assumptions!$C$95:$M$95,Assumptions!$C$99:$M$99))))</f>
        <v>-7643.756146</v>
      </c>
      <c r="AQ27" s="50">
        <f t="array" ref="AQ27">-(IF(AQ$2=1,Assumptions!$X29/12,-(SUMIF($D$2:$EE$2,AQ$2-1,$D27:$EE27)/12)*(1+XLOOKUP(AQ$2,Assumptions!$C$95:$M$95,Assumptions!$C$99:$M$99))))</f>
        <v>-7643.756146</v>
      </c>
      <c r="AR27" s="50">
        <f t="array" ref="AR27">-(IF(AR$2=1,Assumptions!$X29/12,-(SUMIF($D$2:$EE$2,AR$2-1,$D27:$EE27)/12)*(1+XLOOKUP(AR$2,Assumptions!$C$95:$M$95,Assumptions!$C$99:$M$99))))</f>
        <v>-7643.756146</v>
      </c>
      <c r="AS27" s="50">
        <f t="array" ref="AS27">-(IF(AS$2=1,Assumptions!$X29/12,-(SUMIF($D$2:$EE$2,AS$2-1,$D27:$EE27)/12)*(1+XLOOKUP(AS$2,Assumptions!$C$95:$M$95,Assumptions!$C$99:$M$99))))</f>
        <v>-7643.756146</v>
      </c>
      <c r="AT27" s="50">
        <f t="array" ref="AT27">-(IF(AT$2=1,Assumptions!$X29/12,-(SUMIF($D$2:$EE$2,AT$2-1,$D27:$EE27)/12)*(1+XLOOKUP(AT$2,Assumptions!$C$95:$M$95,Assumptions!$C$99:$M$99))))</f>
        <v>-7643.756146</v>
      </c>
      <c r="AU27" s="50">
        <f t="array" ref="AU27">-(IF(AU$2=1,Assumptions!$X29/12,-(SUMIF($D$2:$EE$2,AU$2-1,$D27:$EE27)/12)*(1+XLOOKUP(AU$2,Assumptions!$C$95:$M$95,Assumptions!$C$99:$M$99))))</f>
        <v>-7643.756146</v>
      </c>
      <c r="AV27" s="50">
        <f t="array" ref="AV27">-(IF(AV$2=1,Assumptions!$X29/12,-(SUMIF($D$2:$EE$2,AV$2-1,$D27:$EE27)/12)*(1+XLOOKUP(AV$2,Assumptions!$C$95:$M$95,Assumptions!$C$99:$M$99))))</f>
        <v>-7643.756146</v>
      </c>
      <c r="AW27" s="50">
        <f t="array" ref="AW27">-(IF(AW$2=1,Assumptions!$X29/12,-(SUMIF($D$2:$EE$2,AW$2-1,$D27:$EE27)/12)*(1+XLOOKUP(AW$2,Assumptions!$C$95:$M$95,Assumptions!$C$99:$M$99))))</f>
        <v>-7643.756146</v>
      </c>
      <c r="AX27" s="50">
        <f t="array" ref="AX27">-(IF(AX$2=1,Assumptions!$X29/12,-(SUMIF($D$2:$EE$2,AX$2-1,$D27:$EE27)/12)*(1+XLOOKUP(AX$2,Assumptions!$C$95:$M$95,Assumptions!$C$99:$M$99))))</f>
        <v>-7643.756146</v>
      </c>
      <c r="AY27" s="50">
        <f t="array" ref="AY27">-(IF(AY$2=1,Assumptions!$X29/12,-(SUMIF($D$2:$EE$2,AY$2-1,$D27:$EE27)/12)*(1+XLOOKUP(AY$2,Assumptions!$C$95:$M$95,Assumptions!$C$99:$M$99))))</f>
        <v>-7643.756146</v>
      </c>
      <c r="AZ27" s="50">
        <f t="array" ref="AZ27">-(IF(AZ$2=1,Assumptions!$X29/12,-(SUMIF($D$2:$EE$2,AZ$2-1,$D27:$EE27)/12)*(1+XLOOKUP(AZ$2,Assumptions!$C$95:$M$95,Assumptions!$C$99:$M$99))))</f>
        <v>-7873.068831</v>
      </c>
      <c r="BA27" s="50">
        <f t="array" ref="BA27">-(IF(BA$2=1,Assumptions!$X29/12,-(SUMIF($D$2:$EE$2,BA$2-1,$D27:$EE27)/12)*(1+XLOOKUP(BA$2,Assumptions!$C$95:$M$95,Assumptions!$C$99:$M$99))))</f>
        <v>-7873.068831</v>
      </c>
      <c r="BB27" s="50">
        <f t="array" ref="BB27">-(IF(BB$2=1,Assumptions!$X29/12,-(SUMIF($D$2:$EE$2,BB$2-1,$D27:$EE27)/12)*(1+XLOOKUP(BB$2,Assumptions!$C$95:$M$95,Assumptions!$C$99:$M$99))))</f>
        <v>-7873.068831</v>
      </c>
      <c r="BC27" s="50">
        <f t="array" ref="BC27">-(IF(BC$2=1,Assumptions!$X29/12,-(SUMIF($D$2:$EE$2,BC$2-1,$D27:$EE27)/12)*(1+XLOOKUP(BC$2,Assumptions!$C$95:$M$95,Assumptions!$C$99:$M$99))))</f>
        <v>-7873.068831</v>
      </c>
      <c r="BD27" s="50">
        <f t="array" ref="BD27">-(IF(BD$2=1,Assumptions!$X29/12,-(SUMIF($D$2:$EE$2,BD$2-1,$D27:$EE27)/12)*(1+XLOOKUP(BD$2,Assumptions!$C$95:$M$95,Assumptions!$C$99:$M$99))))</f>
        <v>-7873.068831</v>
      </c>
      <c r="BE27" s="50">
        <f t="array" ref="BE27">-(IF(BE$2=1,Assumptions!$X29/12,-(SUMIF($D$2:$EE$2,BE$2-1,$D27:$EE27)/12)*(1+XLOOKUP(BE$2,Assumptions!$C$95:$M$95,Assumptions!$C$99:$M$99))))</f>
        <v>-7873.068831</v>
      </c>
      <c r="BF27" s="50">
        <f t="array" ref="BF27">-(IF(BF$2=1,Assumptions!$X29/12,-(SUMIF($D$2:$EE$2,BF$2-1,$D27:$EE27)/12)*(1+XLOOKUP(BF$2,Assumptions!$C$95:$M$95,Assumptions!$C$99:$M$99))))</f>
        <v>-7873.068831</v>
      </c>
      <c r="BG27" s="50">
        <f t="array" ref="BG27">-(IF(BG$2=1,Assumptions!$X29/12,-(SUMIF($D$2:$EE$2,BG$2-1,$D27:$EE27)/12)*(1+XLOOKUP(BG$2,Assumptions!$C$95:$M$95,Assumptions!$C$99:$M$99))))</f>
        <v>-7873.068831</v>
      </c>
      <c r="BH27" s="50">
        <f t="array" ref="BH27">-(IF(BH$2=1,Assumptions!$X29/12,-(SUMIF($D$2:$EE$2,BH$2-1,$D27:$EE27)/12)*(1+XLOOKUP(BH$2,Assumptions!$C$95:$M$95,Assumptions!$C$99:$M$99))))</f>
        <v>-7873.068831</v>
      </c>
      <c r="BI27" s="50">
        <f t="array" ref="BI27">-(IF(BI$2=1,Assumptions!$X29/12,-(SUMIF($D$2:$EE$2,BI$2-1,$D27:$EE27)/12)*(1+XLOOKUP(BI$2,Assumptions!$C$95:$M$95,Assumptions!$C$99:$M$99))))</f>
        <v>-7873.068831</v>
      </c>
      <c r="BJ27" s="50">
        <f t="array" ref="BJ27">-(IF(BJ$2=1,Assumptions!$X29/12,-(SUMIF($D$2:$EE$2,BJ$2-1,$D27:$EE27)/12)*(1+XLOOKUP(BJ$2,Assumptions!$C$95:$M$95,Assumptions!$C$99:$M$99))))</f>
        <v>-7873.068831</v>
      </c>
      <c r="BK27" s="50">
        <f t="array" ref="BK27">-(IF(BK$2=1,Assumptions!$X29/12,-(SUMIF($D$2:$EE$2,BK$2-1,$D27:$EE27)/12)*(1+XLOOKUP(BK$2,Assumptions!$C$95:$M$95,Assumptions!$C$99:$M$99))))</f>
        <v>-7873.068831</v>
      </c>
      <c r="BL27" s="50">
        <f t="array" ref="BL27">-(IF(BL$2=1,Assumptions!$X29/12,-(SUMIF($D$2:$EE$2,BL$2-1,$D27:$EE27)/12)*(1+XLOOKUP(BL$2,Assumptions!$C$95:$M$95,Assumptions!$C$99:$M$99))))</f>
        <v>-8109.260896</v>
      </c>
      <c r="BM27" s="50">
        <f t="array" ref="BM27">-(IF(BM$2=1,Assumptions!$X29/12,-(SUMIF($D$2:$EE$2,BM$2-1,$D27:$EE27)/12)*(1+XLOOKUP(BM$2,Assumptions!$C$95:$M$95,Assumptions!$C$99:$M$99))))</f>
        <v>-8109.260896</v>
      </c>
      <c r="BN27" s="50">
        <f t="array" ref="BN27">-(IF(BN$2=1,Assumptions!$X29/12,-(SUMIF($D$2:$EE$2,BN$2-1,$D27:$EE27)/12)*(1+XLOOKUP(BN$2,Assumptions!$C$95:$M$95,Assumptions!$C$99:$M$99))))</f>
        <v>-8109.260896</v>
      </c>
      <c r="BO27" s="50">
        <f t="array" ref="BO27">-(IF(BO$2=1,Assumptions!$X29/12,-(SUMIF($D$2:$EE$2,BO$2-1,$D27:$EE27)/12)*(1+XLOOKUP(BO$2,Assumptions!$C$95:$M$95,Assumptions!$C$99:$M$99))))</f>
        <v>-8109.260896</v>
      </c>
      <c r="BP27" s="50">
        <f t="array" ref="BP27">-(IF(BP$2=1,Assumptions!$X29/12,-(SUMIF($D$2:$EE$2,BP$2-1,$D27:$EE27)/12)*(1+XLOOKUP(BP$2,Assumptions!$C$95:$M$95,Assumptions!$C$99:$M$99))))</f>
        <v>-8109.260896</v>
      </c>
      <c r="BQ27" s="50">
        <f t="array" ref="BQ27">-(IF(BQ$2=1,Assumptions!$X29/12,-(SUMIF($D$2:$EE$2,BQ$2-1,$D27:$EE27)/12)*(1+XLOOKUP(BQ$2,Assumptions!$C$95:$M$95,Assumptions!$C$99:$M$99))))</f>
        <v>-8109.260896</v>
      </c>
      <c r="BR27" s="50">
        <f t="array" ref="BR27">-(IF(BR$2=1,Assumptions!$X29/12,-(SUMIF($D$2:$EE$2,BR$2-1,$D27:$EE27)/12)*(1+XLOOKUP(BR$2,Assumptions!$C$95:$M$95,Assumptions!$C$99:$M$99))))</f>
        <v>-8109.260896</v>
      </c>
      <c r="BS27" s="50">
        <f t="array" ref="BS27">-(IF(BS$2=1,Assumptions!$X29/12,-(SUMIF($D$2:$EE$2,BS$2-1,$D27:$EE27)/12)*(1+XLOOKUP(BS$2,Assumptions!$C$95:$M$95,Assumptions!$C$99:$M$99))))</f>
        <v>-8109.260896</v>
      </c>
      <c r="BT27" s="50">
        <f t="array" ref="BT27">-(IF(BT$2=1,Assumptions!$X29/12,-(SUMIF($D$2:$EE$2,BT$2-1,$D27:$EE27)/12)*(1+XLOOKUP(BT$2,Assumptions!$C$95:$M$95,Assumptions!$C$99:$M$99))))</f>
        <v>-8109.260896</v>
      </c>
      <c r="BU27" s="50">
        <f t="array" ref="BU27">-(IF(BU$2=1,Assumptions!$X29/12,-(SUMIF($D$2:$EE$2,BU$2-1,$D27:$EE27)/12)*(1+XLOOKUP(BU$2,Assumptions!$C$95:$M$95,Assumptions!$C$99:$M$99))))</f>
        <v>-8109.260896</v>
      </c>
      <c r="BV27" s="50">
        <f t="array" ref="BV27">-(IF(BV$2=1,Assumptions!$X29/12,-(SUMIF($D$2:$EE$2,BV$2-1,$D27:$EE27)/12)*(1+XLOOKUP(BV$2,Assumptions!$C$95:$M$95,Assumptions!$C$99:$M$99))))</f>
        <v>-8109.260896</v>
      </c>
      <c r="BW27" s="50">
        <f t="array" ref="BW27">-(IF(BW$2=1,Assumptions!$X29/12,-(SUMIF($D$2:$EE$2,BW$2-1,$D27:$EE27)/12)*(1+XLOOKUP(BW$2,Assumptions!$C$95:$M$95,Assumptions!$C$99:$M$99))))</f>
        <v>-8109.260896</v>
      </c>
      <c r="BX27" s="50">
        <f t="array" ref="BX27">-(IF(BX$2=1,Assumptions!$X29/12,-(SUMIF($D$2:$EE$2,BX$2-1,$D27:$EE27)/12)*(1+XLOOKUP(BX$2,Assumptions!$C$95:$M$95,Assumptions!$C$99:$M$99))))</f>
        <v>-8352.538722</v>
      </c>
      <c r="BY27" s="50">
        <f t="array" ref="BY27">-(IF(BY$2=1,Assumptions!$X29/12,-(SUMIF($D$2:$EE$2,BY$2-1,$D27:$EE27)/12)*(1+XLOOKUP(BY$2,Assumptions!$C$95:$M$95,Assumptions!$C$99:$M$99))))</f>
        <v>-8352.538722</v>
      </c>
      <c r="BZ27" s="50">
        <f t="array" ref="BZ27">-(IF(BZ$2=1,Assumptions!$X29/12,-(SUMIF($D$2:$EE$2,BZ$2-1,$D27:$EE27)/12)*(1+XLOOKUP(BZ$2,Assumptions!$C$95:$M$95,Assumptions!$C$99:$M$99))))</f>
        <v>-8352.538722</v>
      </c>
      <c r="CA27" s="50">
        <f t="array" ref="CA27">-(IF(CA$2=1,Assumptions!$X29/12,-(SUMIF($D$2:$EE$2,CA$2-1,$D27:$EE27)/12)*(1+XLOOKUP(CA$2,Assumptions!$C$95:$M$95,Assumptions!$C$99:$M$99))))</f>
        <v>-8352.538722</v>
      </c>
      <c r="CB27" s="50">
        <f t="array" ref="CB27">-(IF(CB$2=1,Assumptions!$X29/12,-(SUMIF($D$2:$EE$2,CB$2-1,$D27:$EE27)/12)*(1+XLOOKUP(CB$2,Assumptions!$C$95:$M$95,Assumptions!$C$99:$M$99))))</f>
        <v>-8352.538722</v>
      </c>
      <c r="CC27" s="50">
        <f t="array" ref="CC27">-(IF(CC$2=1,Assumptions!$X29/12,-(SUMIF($D$2:$EE$2,CC$2-1,$D27:$EE27)/12)*(1+XLOOKUP(CC$2,Assumptions!$C$95:$M$95,Assumptions!$C$99:$M$99))))</f>
        <v>-8352.538722</v>
      </c>
      <c r="CD27" s="50">
        <f t="array" ref="CD27">-(IF(CD$2=1,Assumptions!$X29/12,-(SUMIF($D$2:$EE$2,CD$2-1,$D27:$EE27)/12)*(1+XLOOKUP(CD$2,Assumptions!$C$95:$M$95,Assumptions!$C$99:$M$99))))</f>
        <v>-8352.538722</v>
      </c>
      <c r="CE27" s="50">
        <f t="array" ref="CE27">-(IF(CE$2=1,Assumptions!$X29/12,-(SUMIF($D$2:$EE$2,CE$2-1,$D27:$EE27)/12)*(1+XLOOKUP(CE$2,Assumptions!$C$95:$M$95,Assumptions!$C$99:$M$99))))</f>
        <v>-8352.538722</v>
      </c>
      <c r="CF27" s="50">
        <f t="array" ref="CF27">-(IF(CF$2=1,Assumptions!$X29/12,-(SUMIF($D$2:$EE$2,CF$2-1,$D27:$EE27)/12)*(1+XLOOKUP(CF$2,Assumptions!$C$95:$M$95,Assumptions!$C$99:$M$99))))</f>
        <v>-8352.538722</v>
      </c>
      <c r="CG27" s="50">
        <f t="array" ref="CG27">-(IF(CG$2=1,Assumptions!$X29/12,-(SUMIF($D$2:$EE$2,CG$2-1,$D27:$EE27)/12)*(1+XLOOKUP(CG$2,Assumptions!$C$95:$M$95,Assumptions!$C$99:$M$99))))</f>
        <v>-8352.538722</v>
      </c>
      <c r="CH27" s="50">
        <f t="array" ref="CH27">-(IF(CH$2=1,Assumptions!$X29/12,-(SUMIF($D$2:$EE$2,CH$2-1,$D27:$EE27)/12)*(1+XLOOKUP(CH$2,Assumptions!$C$95:$M$95,Assumptions!$C$99:$M$99))))</f>
        <v>-8352.538722</v>
      </c>
      <c r="CI27" s="50">
        <f t="array" ref="CI27">-(IF(CI$2=1,Assumptions!$X29/12,-(SUMIF($D$2:$EE$2,CI$2-1,$D27:$EE27)/12)*(1+XLOOKUP(CI$2,Assumptions!$C$95:$M$95,Assumptions!$C$99:$M$99))))</f>
        <v>-8352.538722</v>
      </c>
      <c r="CJ27" s="50">
        <f t="array" ref="CJ27">-(IF(CJ$2=1,Assumptions!$X29/12,-(SUMIF($D$2:$EE$2,CJ$2-1,$D27:$EE27)/12)*(1+XLOOKUP(CJ$2,Assumptions!$C$95:$M$95,Assumptions!$C$99:$M$99))))</f>
        <v>-8603.114884</v>
      </c>
      <c r="CK27" s="50">
        <f t="array" ref="CK27">-(IF(CK$2=1,Assumptions!$X29/12,-(SUMIF($D$2:$EE$2,CK$2-1,$D27:$EE27)/12)*(1+XLOOKUP(CK$2,Assumptions!$C$95:$M$95,Assumptions!$C$99:$M$99))))</f>
        <v>-8603.114884</v>
      </c>
      <c r="CL27" s="50">
        <f t="array" ref="CL27">-(IF(CL$2=1,Assumptions!$X29/12,-(SUMIF($D$2:$EE$2,CL$2-1,$D27:$EE27)/12)*(1+XLOOKUP(CL$2,Assumptions!$C$95:$M$95,Assumptions!$C$99:$M$99))))</f>
        <v>-8603.114884</v>
      </c>
      <c r="CM27" s="50">
        <f t="array" ref="CM27">-(IF(CM$2=1,Assumptions!$X29/12,-(SUMIF($D$2:$EE$2,CM$2-1,$D27:$EE27)/12)*(1+XLOOKUP(CM$2,Assumptions!$C$95:$M$95,Assumptions!$C$99:$M$99))))</f>
        <v>-8603.114884</v>
      </c>
      <c r="CN27" s="50">
        <f t="array" ref="CN27">-(IF(CN$2=1,Assumptions!$X29/12,-(SUMIF($D$2:$EE$2,CN$2-1,$D27:$EE27)/12)*(1+XLOOKUP(CN$2,Assumptions!$C$95:$M$95,Assumptions!$C$99:$M$99))))</f>
        <v>-8603.114884</v>
      </c>
      <c r="CO27" s="50">
        <f t="array" ref="CO27">-(IF(CO$2=1,Assumptions!$X29/12,-(SUMIF($D$2:$EE$2,CO$2-1,$D27:$EE27)/12)*(1+XLOOKUP(CO$2,Assumptions!$C$95:$M$95,Assumptions!$C$99:$M$99))))</f>
        <v>-8603.114884</v>
      </c>
      <c r="CP27" s="50">
        <f t="array" ref="CP27">-(IF(CP$2=1,Assumptions!$X29/12,-(SUMIF($D$2:$EE$2,CP$2-1,$D27:$EE27)/12)*(1+XLOOKUP(CP$2,Assumptions!$C$95:$M$95,Assumptions!$C$99:$M$99))))</f>
        <v>-8603.114884</v>
      </c>
      <c r="CQ27" s="50">
        <f t="array" ref="CQ27">-(IF(CQ$2=1,Assumptions!$X29/12,-(SUMIF($D$2:$EE$2,CQ$2-1,$D27:$EE27)/12)*(1+XLOOKUP(CQ$2,Assumptions!$C$95:$M$95,Assumptions!$C$99:$M$99))))</f>
        <v>-8603.114884</v>
      </c>
      <c r="CR27" s="50">
        <f t="array" ref="CR27">-(IF(CR$2=1,Assumptions!$X29/12,-(SUMIF($D$2:$EE$2,CR$2-1,$D27:$EE27)/12)*(1+XLOOKUP(CR$2,Assumptions!$C$95:$M$95,Assumptions!$C$99:$M$99))))</f>
        <v>-8603.114884</v>
      </c>
      <c r="CS27" s="50">
        <f t="array" ref="CS27">-(IF(CS$2=1,Assumptions!$X29/12,-(SUMIF($D$2:$EE$2,CS$2-1,$D27:$EE27)/12)*(1+XLOOKUP(CS$2,Assumptions!$C$95:$M$95,Assumptions!$C$99:$M$99))))</f>
        <v>-8603.114884</v>
      </c>
      <c r="CT27" s="50">
        <f t="array" ref="CT27">-(IF(CT$2=1,Assumptions!$X29/12,-(SUMIF($D$2:$EE$2,CT$2-1,$D27:$EE27)/12)*(1+XLOOKUP(CT$2,Assumptions!$C$95:$M$95,Assumptions!$C$99:$M$99))))</f>
        <v>-8603.114884</v>
      </c>
      <c r="CU27" s="50">
        <f t="array" ref="CU27">-(IF(CU$2=1,Assumptions!$X29/12,-(SUMIF($D$2:$EE$2,CU$2-1,$D27:$EE27)/12)*(1+XLOOKUP(CU$2,Assumptions!$C$95:$M$95,Assumptions!$C$99:$M$99))))</f>
        <v>-8603.114884</v>
      </c>
      <c r="CV27" s="50">
        <f t="array" ref="CV27">-(IF(CV$2=1,Assumptions!$X29/12,-(SUMIF($D$2:$EE$2,CV$2-1,$D27:$EE27)/12)*(1+XLOOKUP(CV$2,Assumptions!$C$95:$M$95,Assumptions!$C$99:$M$99))))</f>
        <v>-8861.208331</v>
      </c>
      <c r="CW27" s="50">
        <f t="array" ref="CW27">-(IF(CW$2=1,Assumptions!$X29/12,-(SUMIF($D$2:$EE$2,CW$2-1,$D27:$EE27)/12)*(1+XLOOKUP(CW$2,Assumptions!$C$95:$M$95,Assumptions!$C$99:$M$99))))</f>
        <v>-8861.208331</v>
      </c>
      <c r="CX27" s="50">
        <f t="array" ref="CX27">-(IF(CX$2=1,Assumptions!$X29/12,-(SUMIF($D$2:$EE$2,CX$2-1,$D27:$EE27)/12)*(1+XLOOKUP(CX$2,Assumptions!$C$95:$M$95,Assumptions!$C$99:$M$99))))</f>
        <v>-8861.208331</v>
      </c>
      <c r="CY27" s="50">
        <f t="array" ref="CY27">-(IF(CY$2=1,Assumptions!$X29/12,-(SUMIF($D$2:$EE$2,CY$2-1,$D27:$EE27)/12)*(1+XLOOKUP(CY$2,Assumptions!$C$95:$M$95,Assumptions!$C$99:$M$99))))</f>
        <v>-8861.208331</v>
      </c>
      <c r="CZ27" s="50">
        <f t="array" ref="CZ27">-(IF(CZ$2=1,Assumptions!$X29/12,-(SUMIF($D$2:$EE$2,CZ$2-1,$D27:$EE27)/12)*(1+XLOOKUP(CZ$2,Assumptions!$C$95:$M$95,Assumptions!$C$99:$M$99))))</f>
        <v>-8861.208331</v>
      </c>
      <c r="DA27" s="50">
        <f t="array" ref="DA27">-(IF(DA$2=1,Assumptions!$X29/12,-(SUMIF($D$2:$EE$2,DA$2-1,$D27:$EE27)/12)*(1+XLOOKUP(DA$2,Assumptions!$C$95:$M$95,Assumptions!$C$99:$M$99))))</f>
        <v>-8861.208331</v>
      </c>
      <c r="DB27" s="50">
        <f t="array" ref="DB27">-(IF(DB$2=1,Assumptions!$X29/12,-(SUMIF($D$2:$EE$2,DB$2-1,$D27:$EE27)/12)*(1+XLOOKUP(DB$2,Assumptions!$C$95:$M$95,Assumptions!$C$99:$M$99))))</f>
        <v>-8861.208331</v>
      </c>
      <c r="DC27" s="50">
        <f t="array" ref="DC27">-(IF(DC$2=1,Assumptions!$X29/12,-(SUMIF($D$2:$EE$2,DC$2-1,$D27:$EE27)/12)*(1+XLOOKUP(DC$2,Assumptions!$C$95:$M$95,Assumptions!$C$99:$M$99))))</f>
        <v>-8861.208331</v>
      </c>
      <c r="DD27" s="50">
        <f t="array" ref="DD27">-(IF(DD$2=1,Assumptions!$X29/12,-(SUMIF($D$2:$EE$2,DD$2-1,$D27:$EE27)/12)*(1+XLOOKUP(DD$2,Assumptions!$C$95:$M$95,Assumptions!$C$99:$M$99))))</f>
        <v>-8861.208331</v>
      </c>
      <c r="DE27" s="50">
        <f t="array" ref="DE27">-(IF(DE$2=1,Assumptions!$X29/12,-(SUMIF($D$2:$EE$2,DE$2-1,$D27:$EE27)/12)*(1+XLOOKUP(DE$2,Assumptions!$C$95:$M$95,Assumptions!$C$99:$M$99))))</f>
        <v>-8861.208331</v>
      </c>
      <c r="DF27" s="50">
        <f t="array" ref="DF27">-(IF(DF$2=1,Assumptions!$X29/12,-(SUMIF($D$2:$EE$2,DF$2-1,$D27:$EE27)/12)*(1+XLOOKUP(DF$2,Assumptions!$C$95:$M$95,Assumptions!$C$99:$M$99))))</f>
        <v>-8861.208331</v>
      </c>
      <c r="DG27" s="50">
        <f t="array" ref="DG27">-(IF(DG$2=1,Assumptions!$X29/12,-(SUMIF($D$2:$EE$2,DG$2-1,$D27:$EE27)/12)*(1+XLOOKUP(DG$2,Assumptions!$C$95:$M$95,Assumptions!$C$99:$M$99))))</f>
        <v>-8861.208331</v>
      </c>
      <c r="DH27" s="50">
        <f t="array" ref="DH27">-(IF(DH$2=1,Assumptions!$X29/12,-(SUMIF($D$2:$EE$2,DH$2-1,$D27:$EE27)/12)*(1+XLOOKUP(DH$2,Assumptions!$C$95:$M$95,Assumptions!$C$99:$M$99))))</f>
        <v>-9127.04458</v>
      </c>
      <c r="DI27" s="50">
        <f t="array" ref="DI27">-(IF(DI$2=1,Assumptions!$X29/12,-(SUMIF($D$2:$EE$2,DI$2-1,$D27:$EE27)/12)*(1+XLOOKUP(DI$2,Assumptions!$C$95:$M$95,Assumptions!$C$99:$M$99))))</f>
        <v>-9127.04458</v>
      </c>
      <c r="DJ27" s="50">
        <f t="array" ref="DJ27">-(IF(DJ$2=1,Assumptions!$X29/12,-(SUMIF($D$2:$EE$2,DJ$2-1,$D27:$EE27)/12)*(1+XLOOKUP(DJ$2,Assumptions!$C$95:$M$95,Assumptions!$C$99:$M$99))))</f>
        <v>-9127.04458</v>
      </c>
      <c r="DK27" s="50">
        <f t="array" ref="DK27">-(IF(DK$2=1,Assumptions!$X29/12,-(SUMIF($D$2:$EE$2,DK$2-1,$D27:$EE27)/12)*(1+XLOOKUP(DK$2,Assumptions!$C$95:$M$95,Assumptions!$C$99:$M$99))))</f>
        <v>-9127.04458</v>
      </c>
      <c r="DL27" s="50">
        <f t="array" ref="DL27">-(IF(DL$2=1,Assumptions!$X29/12,-(SUMIF($D$2:$EE$2,DL$2-1,$D27:$EE27)/12)*(1+XLOOKUP(DL$2,Assumptions!$C$95:$M$95,Assumptions!$C$99:$M$99))))</f>
        <v>-9127.04458</v>
      </c>
      <c r="DM27" s="50">
        <f t="array" ref="DM27">-(IF(DM$2=1,Assumptions!$X29/12,-(SUMIF($D$2:$EE$2,DM$2-1,$D27:$EE27)/12)*(1+XLOOKUP(DM$2,Assumptions!$C$95:$M$95,Assumptions!$C$99:$M$99))))</f>
        <v>-9127.04458</v>
      </c>
      <c r="DN27" s="50">
        <f t="array" ref="DN27">-(IF(DN$2=1,Assumptions!$X29/12,-(SUMIF($D$2:$EE$2,DN$2-1,$D27:$EE27)/12)*(1+XLOOKUP(DN$2,Assumptions!$C$95:$M$95,Assumptions!$C$99:$M$99))))</f>
        <v>-9127.04458</v>
      </c>
      <c r="DO27" s="50">
        <f t="array" ref="DO27">-(IF(DO$2=1,Assumptions!$X29/12,-(SUMIF($D$2:$EE$2,DO$2-1,$D27:$EE27)/12)*(1+XLOOKUP(DO$2,Assumptions!$C$95:$M$95,Assumptions!$C$99:$M$99))))</f>
        <v>-9127.04458</v>
      </c>
      <c r="DP27" s="50">
        <f t="array" ref="DP27">-(IF(DP$2=1,Assumptions!$X29/12,-(SUMIF($D$2:$EE$2,DP$2-1,$D27:$EE27)/12)*(1+XLOOKUP(DP$2,Assumptions!$C$95:$M$95,Assumptions!$C$99:$M$99))))</f>
        <v>-9127.04458</v>
      </c>
      <c r="DQ27" s="50">
        <f t="array" ref="DQ27">-(IF(DQ$2=1,Assumptions!$X29/12,-(SUMIF($D$2:$EE$2,DQ$2-1,$D27:$EE27)/12)*(1+XLOOKUP(DQ$2,Assumptions!$C$95:$M$95,Assumptions!$C$99:$M$99))))</f>
        <v>-9127.04458</v>
      </c>
      <c r="DR27" s="50">
        <f t="array" ref="DR27">-(IF(DR$2=1,Assumptions!$X29/12,-(SUMIF($D$2:$EE$2,DR$2-1,$D27:$EE27)/12)*(1+XLOOKUP(DR$2,Assumptions!$C$95:$M$95,Assumptions!$C$99:$M$99))))</f>
        <v>-9127.04458</v>
      </c>
      <c r="DS27" s="50">
        <f t="array" ref="DS27">-(IF(DS$2=1,Assumptions!$X29/12,-(SUMIF($D$2:$EE$2,DS$2-1,$D27:$EE27)/12)*(1+XLOOKUP(DS$2,Assumptions!$C$95:$M$95,Assumptions!$C$99:$M$99))))</f>
        <v>-9127.04458</v>
      </c>
      <c r="DT27" s="50">
        <f t="array" ref="DT27">-(IF(DT$2=1,Assumptions!$X29/12,-(SUMIF($D$2:$EE$2,DT$2-1,$D27:$EE27)/12)*(1+XLOOKUP(DT$2,Assumptions!$C$95:$M$95,Assumptions!$C$99:$M$99))))</f>
        <v>-9400.855918</v>
      </c>
      <c r="DU27" s="50">
        <f t="array" ref="DU27">-(IF(DU$2=1,Assumptions!$X29/12,-(SUMIF($D$2:$EE$2,DU$2-1,$D27:$EE27)/12)*(1+XLOOKUP(DU$2,Assumptions!$C$95:$M$95,Assumptions!$C$99:$M$99))))</f>
        <v>-9400.855918</v>
      </c>
      <c r="DV27" s="50">
        <f t="array" ref="DV27">-(IF(DV$2=1,Assumptions!$X29/12,-(SUMIF($D$2:$EE$2,DV$2-1,$D27:$EE27)/12)*(1+XLOOKUP(DV$2,Assumptions!$C$95:$M$95,Assumptions!$C$99:$M$99))))</f>
        <v>-9400.855918</v>
      </c>
      <c r="DW27" s="50">
        <f t="array" ref="DW27">-(IF(DW$2=1,Assumptions!$X29/12,-(SUMIF($D$2:$EE$2,DW$2-1,$D27:$EE27)/12)*(1+XLOOKUP(DW$2,Assumptions!$C$95:$M$95,Assumptions!$C$99:$M$99))))</f>
        <v>-9400.855918</v>
      </c>
      <c r="DX27" s="50">
        <f t="array" ref="DX27">-(IF(DX$2=1,Assumptions!$X29/12,-(SUMIF($D$2:$EE$2,DX$2-1,$D27:$EE27)/12)*(1+XLOOKUP(DX$2,Assumptions!$C$95:$M$95,Assumptions!$C$99:$M$99))))</f>
        <v>-9400.855918</v>
      </c>
      <c r="DY27" s="50">
        <f t="array" ref="DY27">-(IF(DY$2=1,Assumptions!$X29/12,-(SUMIF($D$2:$EE$2,DY$2-1,$D27:$EE27)/12)*(1+XLOOKUP(DY$2,Assumptions!$C$95:$M$95,Assumptions!$C$99:$M$99))))</f>
        <v>-9400.855918</v>
      </c>
      <c r="DZ27" s="50">
        <f t="array" ref="DZ27">-(IF(DZ$2=1,Assumptions!$X29/12,-(SUMIF($D$2:$EE$2,DZ$2-1,$D27:$EE27)/12)*(1+XLOOKUP(DZ$2,Assumptions!$C$95:$M$95,Assumptions!$C$99:$M$99))))</f>
        <v>-9400.855918</v>
      </c>
      <c r="EA27" s="50">
        <f t="array" ref="EA27">-(IF(EA$2=1,Assumptions!$X29/12,-(SUMIF($D$2:$EE$2,EA$2-1,$D27:$EE27)/12)*(1+XLOOKUP(EA$2,Assumptions!$C$95:$M$95,Assumptions!$C$99:$M$99))))</f>
        <v>-9400.855918</v>
      </c>
      <c r="EB27" s="50">
        <f t="array" ref="EB27">-(IF(EB$2=1,Assumptions!$X29/12,-(SUMIF($D$2:$EE$2,EB$2-1,$D27:$EE27)/12)*(1+XLOOKUP(EB$2,Assumptions!$C$95:$M$95,Assumptions!$C$99:$M$99))))</f>
        <v>-9400.855918</v>
      </c>
      <c r="EC27" s="50">
        <f t="array" ref="EC27">-(IF(EC$2=1,Assumptions!$X29/12,-(SUMIF($D$2:$EE$2,EC$2-1,$D27:$EE27)/12)*(1+XLOOKUP(EC$2,Assumptions!$C$95:$M$95,Assumptions!$C$99:$M$99))))</f>
        <v>-9400.855918</v>
      </c>
      <c r="ED27" s="50">
        <f t="array" ref="ED27">-(IF(ED$2=1,Assumptions!$X29/12,-(SUMIF($D$2:$EE$2,ED$2-1,$D27:$EE27)/12)*(1+XLOOKUP(ED$2,Assumptions!$C$95:$M$95,Assumptions!$C$99:$M$99))))</f>
        <v>-9400.855918</v>
      </c>
      <c r="EE27" s="50">
        <f t="array" ref="EE27">-(IF(EE$2=1,Assumptions!$X29/12,-(SUMIF($D$2:$EE$2,EE$2-1,$D27:$EE27)/12)*(1+XLOOKUP(EE$2,Assumptions!$C$95:$M$95,Assumptions!$C$99:$M$99))))</f>
        <v>-9400.855918</v>
      </c>
    </row>
    <row r="28" ht="15.75" customHeight="1">
      <c r="A28" s="1"/>
      <c r="B28" s="1"/>
      <c r="C28" s="1" t="str">
        <f>Assumptions!J30</f>
        <v>Other Utilities</v>
      </c>
      <c r="D28" s="50">
        <f t="array" ref="D28">-(IF(D$2=1,Assumptions!$X30/12,-(SUMIF($D$2:$EE$2,D$2-1,$D28:$EE28)/12)*(1+XLOOKUP(D$2,Assumptions!$C$95:$M$95,Assumptions!$C$99:$M$99))))</f>
        <v>-1350.008125</v>
      </c>
      <c r="E28" s="50">
        <f t="array" ref="E28">-(IF(E$2=1,Assumptions!$X30/12,-(SUMIF($D$2:$EE$2,E$2-1,$D28:$EE28)/12)*(1+XLOOKUP(E$2,Assumptions!$C$95:$M$95,Assumptions!$C$99:$M$99))))</f>
        <v>-1350.008125</v>
      </c>
      <c r="F28" s="50">
        <f t="array" ref="F28">-(IF(F$2=1,Assumptions!$X30/12,-(SUMIF($D$2:$EE$2,F$2-1,$D28:$EE28)/12)*(1+XLOOKUP(F$2,Assumptions!$C$95:$M$95,Assumptions!$C$99:$M$99))))</f>
        <v>-1350.008125</v>
      </c>
      <c r="G28" s="50">
        <f t="array" ref="G28">-(IF(G$2=1,Assumptions!$X30/12,-(SUMIF($D$2:$EE$2,G$2-1,$D28:$EE28)/12)*(1+XLOOKUP(G$2,Assumptions!$C$95:$M$95,Assumptions!$C$99:$M$99))))</f>
        <v>-1350.008125</v>
      </c>
      <c r="H28" s="50">
        <f t="array" ref="H28">-(IF(H$2=1,Assumptions!$X30/12,-(SUMIF($D$2:$EE$2,H$2-1,$D28:$EE28)/12)*(1+XLOOKUP(H$2,Assumptions!$C$95:$M$95,Assumptions!$C$99:$M$99))))</f>
        <v>-1350.008125</v>
      </c>
      <c r="I28" s="50">
        <f t="array" ref="I28">-(IF(I$2=1,Assumptions!$X30/12,-(SUMIF($D$2:$EE$2,I$2-1,$D28:$EE28)/12)*(1+XLOOKUP(I$2,Assumptions!$C$95:$M$95,Assumptions!$C$99:$M$99))))</f>
        <v>-1350.008125</v>
      </c>
      <c r="J28" s="50">
        <f t="array" ref="J28">-(IF(J$2=1,Assumptions!$X30/12,-(SUMIF($D$2:$EE$2,J$2-1,$D28:$EE28)/12)*(1+XLOOKUP(J$2,Assumptions!$C$95:$M$95,Assumptions!$C$99:$M$99))))</f>
        <v>-1350.008125</v>
      </c>
      <c r="K28" s="50">
        <f t="array" ref="K28">-(IF(K$2=1,Assumptions!$X30/12,-(SUMIF($D$2:$EE$2,K$2-1,$D28:$EE28)/12)*(1+XLOOKUP(K$2,Assumptions!$C$95:$M$95,Assumptions!$C$99:$M$99))))</f>
        <v>-1350.008125</v>
      </c>
      <c r="L28" s="50">
        <f t="array" ref="L28">-(IF(L$2=1,Assumptions!$X30/12,-(SUMIF($D$2:$EE$2,L$2-1,$D28:$EE28)/12)*(1+XLOOKUP(L$2,Assumptions!$C$95:$M$95,Assumptions!$C$99:$M$99))))</f>
        <v>-1350.008125</v>
      </c>
      <c r="M28" s="50">
        <f t="array" ref="M28">-(IF(M$2=1,Assumptions!$X30/12,-(SUMIF($D$2:$EE$2,M$2-1,$D28:$EE28)/12)*(1+XLOOKUP(M$2,Assumptions!$C$95:$M$95,Assumptions!$C$99:$M$99))))</f>
        <v>-1350.008125</v>
      </c>
      <c r="N28" s="50">
        <f t="array" ref="N28">-(IF(N$2=1,Assumptions!$X30/12,-(SUMIF($D$2:$EE$2,N$2-1,$D28:$EE28)/12)*(1+XLOOKUP(N$2,Assumptions!$C$95:$M$95,Assumptions!$C$99:$M$99))))</f>
        <v>-1350.008125</v>
      </c>
      <c r="O28" s="50">
        <f t="array" ref="O28">-(IF(O$2=1,Assumptions!$X30/12,-(SUMIF($D$2:$EE$2,O$2-1,$D28:$EE28)/12)*(1+XLOOKUP(O$2,Assumptions!$C$95:$M$95,Assumptions!$C$99:$M$99))))</f>
        <v>-1350.008125</v>
      </c>
      <c r="P28" s="50">
        <f t="array" ref="P28">-(IF(P$2=1,Assumptions!$X30/12,-(SUMIF($D$2:$EE$2,P$2-1,$D28:$EE28)/12)*(1+XLOOKUP(P$2,Assumptions!$C$95:$M$95,Assumptions!$C$99:$M$99))))</f>
        <v>-1390.508369</v>
      </c>
      <c r="Q28" s="50">
        <f t="array" ref="Q28">-(IF(Q$2=1,Assumptions!$X30/12,-(SUMIF($D$2:$EE$2,Q$2-1,$D28:$EE28)/12)*(1+XLOOKUP(Q$2,Assumptions!$C$95:$M$95,Assumptions!$C$99:$M$99))))</f>
        <v>-1390.508369</v>
      </c>
      <c r="R28" s="50">
        <f t="array" ref="R28">-(IF(R$2=1,Assumptions!$X30/12,-(SUMIF($D$2:$EE$2,R$2-1,$D28:$EE28)/12)*(1+XLOOKUP(R$2,Assumptions!$C$95:$M$95,Assumptions!$C$99:$M$99))))</f>
        <v>-1390.508369</v>
      </c>
      <c r="S28" s="50">
        <f t="array" ref="S28">-(IF(S$2=1,Assumptions!$X30/12,-(SUMIF($D$2:$EE$2,S$2-1,$D28:$EE28)/12)*(1+XLOOKUP(S$2,Assumptions!$C$95:$M$95,Assumptions!$C$99:$M$99))))</f>
        <v>-1390.508369</v>
      </c>
      <c r="T28" s="50">
        <f t="array" ref="T28">-(IF(T$2=1,Assumptions!$X30/12,-(SUMIF($D$2:$EE$2,T$2-1,$D28:$EE28)/12)*(1+XLOOKUP(T$2,Assumptions!$C$95:$M$95,Assumptions!$C$99:$M$99))))</f>
        <v>-1390.508369</v>
      </c>
      <c r="U28" s="50">
        <f t="array" ref="U28">-(IF(U$2=1,Assumptions!$X30/12,-(SUMIF($D$2:$EE$2,U$2-1,$D28:$EE28)/12)*(1+XLOOKUP(U$2,Assumptions!$C$95:$M$95,Assumptions!$C$99:$M$99))))</f>
        <v>-1390.508369</v>
      </c>
      <c r="V28" s="50">
        <f t="array" ref="V28">-(IF(V$2=1,Assumptions!$X30/12,-(SUMIF($D$2:$EE$2,V$2-1,$D28:$EE28)/12)*(1+XLOOKUP(V$2,Assumptions!$C$95:$M$95,Assumptions!$C$99:$M$99))))</f>
        <v>-1390.508369</v>
      </c>
      <c r="W28" s="50">
        <f t="array" ref="W28">-(IF(W$2=1,Assumptions!$X30/12,-(SUMIF($D$2:$EE$2,W$2-1,$D28:$EE28)/12)*(1+XLOOKUP(W$2,Assumptions!$C$95:$M$95,Assumptions!$C$99:$M$99))))</f>
        <v>-1390.508369</v>
      </c>
      <c r="X28" s="50">
        <f t="array" ref="X28">-(IF(X$2=1,Assumptions!$X30/12,-(SUMIF($D$2:$EE$2,X$2-1,$D28:$EE28)/12)*(1+XLOOKUP(X$2,Assumptions!$C$95:$M$95,Assumptions!$C$99:$M$99))))</f>
        <v>-1390.508369</v>
      </c>
      <c r="Y28" s="50">
        <f t="array" ref="Y28">-(IF(Y$2=1,Assumptions!$X30/12,-(SUMIF($D$2:$EE$2,Y$2-1,$D28:$EE28)/12)*(1+XLOOKUP(Y$2,Assumptions!$C$95:$M$95,Assumptions!$C$99:$M$99))))</f>
        <v>-1390.508369</v>
      </c>
      <c r="Z28" s="50">
        <f t="array" ref="Z28">-(IF(Z$2=1,Assumptions!$X30/12,-(SUMIF($D$2:$EE$2,Z$2-1,$D28:$EE28)/12)*(1+XLOOKUP(Z$2,Assumptions!$C$95:$M$95,Assumptions!$C$99:$M$99))))</f>
        <v>-1390.508369</v>
      </c>
      <c r="AA28" s="50">
        <f t="array" ref="AA28">-(IF(AA$2=1,Assumptions!$X30/12,-(SUMIF($D$2:$EE$2,AA$2-1,$D28:$EE28)/12)*(1+XLOOKUP(AA$2,Assumptions!$C$95:$M$95,Assumptions!$C$99:$M$99))))</f>
        <v>-1390.508369</v>
      </c>
      <c r="AB28" s="50">
        <f t="array" ref="AB28">-(IF(AB$2=1,Assumptions!$X30/12,-(SUMIF($D$2:$EE$2,AB$2-1,$D28:$EE28)/12)*(1+XLOOKUP(AB$2,Assumptions!$C$95:$M$95,Assumptions!$C$99:$M$99))))</f>
        <v>-1432.22362</v>
      </c>
      <c r="AC28" s="50">
        <f t="array" ref="AC28">-(IF(AC$2=1,Assumptions!$X30/12,-(SUMIF($D$2:$EE$2,AC$2-1,$D28:$EE28)/12)*(1+XLOOKUP(AC$2,Assumptions!$C$95:$M$95,Assumptions!$C$99:$M$99))))</f>
        <v>-1432.22362</v>
      </c>
      <c r="AD28" s="50">
        <f t="array" ref="AD28">-(IF(AD$2=1,Assumptions!$X30/12,-(SUMIF($D$2:$EE$2,AD$2-1,$D28:$EE28)/12)*(1+XLOOKUP(AD$2,Assumptions!$C$95:$M$95,Assumptions!$C$99:$M$99))))</f>
        <v>-1432.22362</v>
      </c>
      <c r="AE28" s="50">
        <f t="array" ref="AE28">-(IF(AE$2=1,Assumptions!$X30/12,-(SUMIF($D$2:$EE$2,AE$2-1,$D28:$EE28)/12)*(1+XLOOKUP(AE$2,Assumptions!$C$95:$M$95,Assumptions!$C$99:$M$99))))</f>
        <v>-1432.22362</v>
      </c>
      <c r="AF28" s="50">
        <f t="array" ref="AF28">-(IF(AF$2=1,Assumptions!$X30/12,-(SUMIF($D$2:$EE$2,AF$2-1,$D28:$EE28)/12)*(1+XLOOKUP(AF$2,Assumptions!$C$95:$M$95,Assumptions!$C$99:$M$99))))</f>
        <v>-1432.22362</v>
      </c>
      <c r="AG28" s="50">
        <f t="array" ref="AG28">-(IF(AG$2=1,Assumptions!$X30/12,-(SUMIF($D$2:$EE$2,AG$2-1,$D28:$EE28)/12)*(1+XLOOKUP(AG$2,Assumptions!$C$95:$M$95,Assumptions!$C$99:$M$99))))</f>
        <v>-1432.22362</v>
      </c>
      <c r="AH28" s="50">
        <f t="array" ref="AH28">-(IF(AH$2=1,Assumptions!$X30/12,-(SUMIF($D$2:$EE$2,AH$2-1,$D28:$EE28)/12)*(1+XLOOKUP(AH$2,Assumptions!$C$95:$M$95,Assumptions!$C$99:$M$99))))</f>
        <v>-1432.22362</v>
      </c>
      <c r="AI28" s="50">
        <f t="array" ref="AI28">-(IF(AI$2=1,Assumptions!$X30/12,-(SUMIF($D$2:$EE$2,AI$2-1,$D28:$EE28)/12)*(1+XLOOKUP(AI$2,Assumptions!$C$95:$M$95,Assumptions!$C$99:$M$99))))</f>
        <v>-1432.22362</v>
      </c>
      <c r="AJ28" s="50">
        <f t="array" ref="AJ28">-(IF(AJ$2=1,Assumptions!$X30/12,-(SUMIF($D$2:$EE$2,AJ$2-1,$D28:$EE28)/12)*(1+XLOOKUP(AJ$2,Assumptions!$C$95:$M$95,Assumptions!$C$99:$M$99))))</f>
        <v>-1432.22362</v>
      </c>
      <c r="AK28" s="50">
        <f t="array" ref="AK28">-(IF(AK$2=1,Assumptions!$X30/12,-(SUMIF($D$2:$EE$2,AK$2-1,$D28:$EE28)/12)*(1+XLOOKUP(AK$2,Assumptions!$C$95:$M$95,Assumptions!$C$99:$M$99))))</f>
        <v>-1432.22362</v>
      </c>
      <c r="AL28" s="50">
        <f t="array" ref="AL28">-(IF(AL$2=1,Assumptions!$X30/12,-(SUMIF($D$2:$EE$2,AL$2-1,$D28:$EE28)/12)*(1+XLOOKUP(AL$2,Assumptions!$C$95:$M$95,Assumptions!$C$99:$M$99))))</f>
        <v>-1432.22362</v>
      </c>
      <c r="AM28" s="50">
        <f t="array" ref="AM28">-(IF(AM$2=1,Assumptions!$X30/12,-(SUMIF($D$2:$EE$2,AM$2-1,$D28:$EE28)/12)*(1+XLOOKUP(AM$2,Assumptions!$C$95:$M$95,Assumptions!$C$99:$M$99))))</f>
        <v>-1432.22362</v>
      </c>
      <c r="AN28" s="50">
        <f t="array" ref="AN28">-(IF(AN$2=1,Assumptions!$X30/12,-(SUMIF($D$2:$EE$2,AN$2-1,$D28:$EE28)/12)*(1+XLOOKUP(AN$2,Assumptions!$C$95:$M$95,Assumptions!$C$99:$M$99))))</f>
        <v>-1475.190328</v>
      </c>
      <c r="AO28" s="50">
        <f t="array" ref="AO28">-(IF(AO$2=1,Assumptions!$X30/12,-(SUMIF($D$2:$EE$2,AO$2-1,$D28:$EE28)/12)*(1+XLOOKUP(AO$2,Assumptions!$C$95:$M$95,Assumptions!$C$99:$M$99))))</f>
        <v>-1475.190328</v>
      </c>
      <c r="AP28" s="50">
        <f t="array" ref="AP28">-(IF(AP$2=1,Assumptions!$X30/12,-(SUMIF($D$2:$EE$2,AP$2-1,$D28:$EE28)/12)*(1+XLOOKUP(AP$2,Assumptions!$C$95:$M$95,Assumptions!$C$99:$M$99))))</f>
        <v>-1475.190328</v>
      </c>
      <c r="AQ28" s="50">
        <f t="array" ref="AQ28">-(IF(AQ$2=1,Assumptions!$X30/12,-(SUMIF($D$2:$EE$2,AQ$2-1,$D28:$EE28)/12)*(1+XLOOKUP(AQ$2,Assumptions!$C$95:$M$95,Assumptions!$C$99:$M$99))))</f>
        <v>-1475.190328</v>
      </c>
      <c r="AR28" s="50">
        <f t="array" ref="AR28">-(IF(AR$2=1,Assumptions!$X30/12,-(SUMIF($D$2:$EE$2,AR$2-1,$D28:$EE28)/12)*(1+XLOOKUP(AR$2,Assumptions!$C$95:$M$95,Assumptions!$C$99:$M$99))))</f>
        <v>-1475.190328</v>
      </c>
      <c r="AS28" s="50">
        <f t="array" ref="AS28">-(IF(AS$2=1,Assumptions!$X30/12,-(SUMIF($D$2:$EE$2,AS$2-1,$D28:$EE28)/12)*(1+XLOOKUP(AS$2,Assumptions!$C$95:$M$95,Assumptions!$C$99:$M$99))))</f>
        <v>-1475.190328</v>
      </c>
      <c r="AT28" s="50">
        <f t="array" ref="AT28">-(IF(AT$2=1,Assumptions!$X30/12,-(SUMIF($D$2:$EE$2,AT$2-1,$D28:$EE28)/12)*(1+XLOOKUP(AT$2,Assumptions!$C$95:$M$95,Assumptions!$C$99:$M$99))))</f>
        <v>-1475.190328</v>
      </c>
      <c r="AU28" s="50">
        <f t="array" ref="AU28">-(IF(AU$2=1,Assumptions!$X30/12,-(SUMIF($D$2:$EE$2,AU$2-1,$D28:$EE28)/12)*(1+XLOOKUP(AU$2,Assumptions!$C$95:$M$95,Assumptions!$C$99:$M$99))))</f>
        <v>-1475.190328</v>
      </c>
      <c r="AV28" s="50">
        <f t="array" ref="AV28">-(IF(AV$2=1,Assumptions!$X30/12,-(SUMIF($D$2:$EE$2,AV$2-1,$D28:$EE28)/12)*(1+XLOOKUP(AV$2,Assumptions!$C$95:$M$95,Assumptions!$C$99:$M$99))))</f>
        <v>-1475.190328</v>
      </c>
      <c r="AW28" s="50">
        <f t="array" ref="AW28">-(IF(AW$2=1,Assumptions!$X30/12,-(SUMIF($D$2:$EE$2,AW$2-1,$D28:$EE28)/12)*(1+XLOOKUP(AW$2,Assumptions!$C$95:$M$95,Assumptions!$C$99:$M$99))))</f>
        <v>-1475.190328</v>
      </c>
      <c r="AX28" s="50">
        <f t="array" ref="AX28">-(IF(AX$2=1,Assumptions!$X30/12,-(SUMIF($D$2:$EE$2,AX$2-1,$D28:$EE28)/12)*(1+XLOOKUP(AX$2,Assumptions!$C$95:$M$95,Assumptions!$C$99:$M$99))))</f>
        <v>-1475.190328</v>
      </c>
      <c r="AY28" s="50">
        <f t="array" ref="AY28">-(IF(AY$2=1,Assumptions!$X30/12,-(SUMIF($D$2:$EE$2,AY$2-1,$D28:$EE28)/12)*(1+XLOOKUP(AY$2,Assumptions!$C$95:$M$95,Assumptions!$C$99:$M$99))))</f>
        <v>-1475.190328</v>
      </c>
      <c r="AZ28" s="50">
        <f t="array" ref="AZ28">-(IF(AZ$2=1,Assumptions!$X30/12,-(SUMIF($D$2:$EE$2,AZ$2-1,$D28:$EE28)/12)*(1+XLOOKUP(AZ$2,Assumptions!$C$95:$M$95,Assumptions!$C$99:$M$99))))</f>
        <v>-1519.446038</v>
      </c>
      <c r="BA28" s="50">
        <f t="array" ref="BA28">-(IF(BA$2=1,Assumptions!$X30/12,-(SUMIF($D$2:$EE$2,BA$2-1,$D28:$EE28)/12)*(1+XLOOKUP(BA$2,Assumptions!$C$95:$M$95,Assumptions!$C$99:$M$99))))</f>
        <v>-1519.446038</v>
      </c>
      <c r="BB28" s="50">
        <f t="array" ref="BB28">-(IF(BB$2=1,Assumptions!$X30/12,-(SUMIF($D$2:$EE$2,BB$2-1,$D28:$EE28)/12)*(1+XLOOKUP(BB$2,Assumptions!$C$95:$M$95,Assumptions!$C$99:$M$99))))</f>
        <v>-1519.446038</v>
      </c>
      <c r="BC28" s="50">
        <f t="array" ref="BC28">-(IF(BC$2=1,Assumptions!$X30/12,-(SUMIF($D$2:$EE$2,BC$2-1,$D28:$EE28)/12)*(1+XLOOKUP(BC$2,Assumptions!$C$95:$M$95,Assumptions!$C$99:$M$99))))</f>
        <v>-1519.446038</v>
      </c>
      <c r="BD28" s="50">
        <f t="array" ref="BD28">-(IF(BD$2=1,Assumptions!$X30/12,-(SUMIF($D$2:$EE$2,BD$2-1,$D28:$EE28)/12)*(1+XLOOKUP(BD$2,Assumptions!$C$95:$M$95,Assumptions!$C$99:$M$99))))</f>
        <v>-1519.446038</v>
      </c>
      <c r="BE28" s="50">
        <f t="array" ref="BE28">-(IF(BE$2=1,Assumptions!$X30/12,-(SUMIF($D$2:$EE$2,BE$2-1,$D28:$EE28)/12)*(1+XLOOKUP(BE$2,Assumptions!$C$95:$M$95,Assumptions!$C$99:$M$99))))</f>
        <v>-1519.446038</v>
      </c>
      <c r="BF28" s="50">
        <f t="array" ref="BF28">-(IF(BF$2=1,Assumptions!$X30/12,-(SUMIF($D$2:$EE$2,BF$2-1,$D28:$EE28)/12)*(1+XLOOKUP(BF$2,Assumptions!$C$95:$M$95,Assumptions!$C$99:$M$99))))</f>
        <v>-1519.446038</v>
      </c>
      <c r="BG28" s="50">
        <f t="array" ref="BG28">-(IF(BG$2=1,Assumptions!$X30/12,-(SUMIF($D$2:$EE$2,BG$2-1,$D28:$EE28)/12)*(1+XLOOKUP(BG$2,Assumptions!$C$95:$M$95,Assumptions!$C$99:$M$99))))</f>
        <v>-1519.446038</v>
      </c>
      <c r="BH28" s="50">
        <f t="array" ref="BH28">-(IF(BH$2=1,Assumptions!$X30/12,-(SUMIF($D$2:$EE$2,BH$2-1,$D28:$EE28)/12)*(1+XLOOKUP(BH$2,Assumptions!$C$95:$M$95,Assumptions!$C$99:$M$99))))</f>
        <v>-1519.446038</v>
      </c>
      <c r="BI28" s="50">
        <f t="array" ref="BI28">-(IF(BI$2=1,Assumptions!$X30/12,-(SUMIF($D$2:$EE$2,BI$2-1,$D28:$EE28)/12)*(1+XLOOKUP(BI$2,Assumptions!$C$95:$M$95,Assumptions!$C$99:$M$99))))</f>
        <v>-1519.446038</v>
      </c>
      <c r="BJ28" s="50">
        <f t="array" ref="BJ28">-(IF(BJ$2=1,Assumptions!$X30/12,-(SUMIF($D$2:$EE$2,BJ$2-1,$D28:$EE28)/12)*(1+XLOOKUP(BJ$2,Assumptions!$C$95:$M$95,Assumptions!$C$99:$M$99))))</f>
        <v>-1519.446038</v>
      </c>
      <c r="BK28" s="50">
        <f t="array" ref="BK28">-(IF(BK$2=1,Assumptions!$X30/12,-(SUMIF($D$2:$EE$2,BK$2-1,$D28:$EE28)/12)*(1+XLOOKUP(BK$2,Assumptions!$C$95:$M$95,Assumptions!$C$99:$M$99))))</f>
        <v>-1519.446038</v>
      </c>
      <c r="BL28" s="50">
        <f t="array" ref="BL28">-(IF(BL$2=1,Assumptions!$X30/12,-(SUMIF($D$2:$EE$2,BL$2-1,$D28:$EE28)/12)*(1+XLOOKUP(BL$2,Assumptions!$C$95:$M$95,Assumptions!$C$99:$M$99))))</f>
        <v>-1565.029419</v>
      </c>
      <c r="BM28" s="50">
        <f t="array" ref="BM28">-(IF(BM$2=1,Assumptions!$X30/12,-(SUMIF($D$2:$EE$2,BM$2-1,$D28:$EE28)/12)*(1+XLOOKUP(BM$2,Assumptions!$C$95:$M$95,Assumptions!$C$99:$M$99))))</f>
        <v>-1565.029419</v>
      </c>
      <c r="BN28" s="50">
        <f t="array" ref="BN28">-(IF(BN$2=1,Assumptions!$X30/12,-(SUMIF($D$2:$EE$2,BN$2-1,$D28:$EE28)/12)*(1+XLOOKUP(BN$2,Assumptions!$C$95:$M$95,Assumptions!$C$99:$M$99))))</f>
        <v>-1565.029419</v>
      </c>
      <c r="BO28" s="50">
        <f t="array" ref="BO28">-(IF(BO$2=1,Assumptions!$X30/12,-(SUMIF($D$2:$EE$2,BO$2-1,$D28:$EE28)/12)*(1+XLOOKUP(BO$2,Assumptions!$C$95:$M$95,Assumptions!$C$99:$M$99))))</f>
        <v>-1565.029419</v>
      </c>
      <c r="BP28" s="50">
        <f t="array" ref="BP28">-(IF(BP$2=1,Assumptions!$X30/12,-(SUMIF($D$2:$EE$2,BP$2-1,$D28:$EE28)/12)*(1+XLOOKUP(BP$2,Assumptions!$C$95:$M$95,Assumptions!$C$99:$M$99))))</f>
        <v>-1565.029419</v>
      </c>
      <c r="BQ28" s="50">
        <f t="array" ref="BQ28">-(IF(BQ$2=1,Assumptions!$X30/12,-(SUMIF($D$2:$EE$2,BQ$2-1,$D28:$EE28)/12)*(1+XLOOKUP(BQ$2,Assumptions!$C$95:$M$95,Assumptions!$C$99:$M$99))))</f>
        <v>-1565.029419</v>
      </c>
      <c r="BR28" s="50">
        <f t="array" ref="BR28">-(IF(BR$2=1,Assumptions!$X30/12,-(SUMIF($D$2:$EE$2,BR$2-1,$D28:$EE28)/12)*(1+XLOOKUP(BR$2,Assumptions!$C$95:$M$95,Assumptions!$C$99:$M$99))))</f>
        <v>-1565.029419</v>
      </c>
      <c r="BS28" s="50">
        <f t="array" ref="BS28">-(IF(BS$2=1,Assumptions!$X30/12,-(SUMIF($D$2:$EE$2,BS$2-1,$D28:$EE28)/12)*(1+XLOOKUP(BS$2,Assumptions!$C$95:$M$95,Assumptions!$C$99:$M$99))))</f>
        <v>-1565.029419</v>
      </c>
      <c r="BT28" s="50">
        <f t="array" ref="BT28">-(IF(BT$2=1,Assumptions!$X30/12,-(SUMIF($D$2:$EE$2,BT$2-1,$D28:$EE28)/12)*(1+XLOOKUP(BT$2,Assumptions!$C$95:$M$95,Assumptions!$C$99:$M$99))))</f>
        <v>-1565.029419</v>
      </c>
      <c r="BU28" s="50">
        <f t="array" ref="BU28">-(IF(BU$2=1,Assumptions!$X30/12,-(SUMIF($D$2:$EE$2,BU$2-1,$D28:$EE28)/12)*(1+XLOOKUP(BU$2,Assumptions!$C$95:$M$95,Assumptions!$C$99:$M$99))))</f>
        <v>-1565.029419</v>
      </c>
      <c r="BV28" s="50">
        <f t="array" ref="BV28">-(IF(BV$2=1,Assumptions!$X30/12,-(SUMIF($D$2:$EE$2,BV$2-1,$D28:$EE28)/12)*(1+XLOOKUP(BV$2,Assumptions!$C$95:$M$95,Assumptions!$C$99:$M$99))))</f>
        <v>-1565.029419</v>
      </c>
      <c r="BW28" s="50">
        <f t="array" ref="BW28">-(IF(BW$2=1,Assumptions!$X30/12,-(SUMIF($D$2:$EE$2,BW$2-1,$D28:$EE28)/12)*(1+XLOOKUP(BW$2,Assumptions!$C$95:$M$95,Assumptions!$C$99:$M$99))))</f>
        <v>-1565.029419</v>
      </c>
      <c r="BX28" s="50">
        <f t="array" ref="BX28">-(IF(BX$2=1,Assumptions!$X30/12,-(SUMIF($D$2:$EE$2,BX$2-1,$D28:$EE28)/12)*(1+XLOOKUP(BX$2,Assumptions!$C$95:$M$95,Assumptions!$C$99:$M$99))))</f>
        <v>-1611.980302</v>
      </c>
      <c r="BY28" s="50">
        <f t="array" ref="BY28">-(IF(BY$2=1,Assumptions!$X30/12,-(SUMIF($D$2:$EE$2,BY$2-1,$D28:$EE28)/12)*(1+XLOOKUP(BY$2,Assumptions!$C$95:$M$95,Assumptions!$C$99:$M$99))))</f>
        <v>-1611.980302</v>
      </c>
      <c r="BZ28" s="50">
        <f t="array" ref="BZ28">-(IF(BZ$2=1,Assumptions!$X30/12,-(SUMIF($D$2:$EE$2,BZ$2-1,$D28:$EE28)/12)*(1+XLOOKUP(BZ$2,Assumptions!$C$95:$M$95,Assumptions!$C$99:$M$99))))</f>
        <v>-1611.980302</v>
      </c>
      <c r="CA28" s="50">
        <f t="array" ref="CA28">-(IF(CA$2=1,Assumptions!$X30/12,-(SUMIF($D$2:$EE$2,CA$2-1,$D28:$EE28)/12)*(1+XLOOKUP(CA$2,Assumptions!$C$95:$M$95,Assumptions!$C$99:$M$99))))</f>
        <v>-1611.980302</v>
      </c>
      <c r="CB28" s="50">
        <f t="array" ref="CB28">-(IF(CB$2=1,Assumptions!$X30/12,-(SUMIF($D$2:$EE$2,CB$2-1,$D28:$EE28)/12)*(1+XLOOKUP(CB$2,Assumptions!$C$95:$M$95,Assumptions!$C$99:$M$99))))</f>
        <v>-1611.980302</v>
      </c>
      <c r="CC28" s="50">
        <f t="array" ref="CC28">-(IF(CC$2=1,Assumptions!$X30/12,-(SUMIF($D$2:$EE$2,CC$2-1,$D28:$EE28)/12)*(1+XLOOKUP(CC$2,Assumptions!$C$95:$M$95,Assumptions!$C$99:$M$99))))</f>
        <v>-1611.980302</v>
      </c>
      <c r="CD28" s="50">
        <f t="array" ref="CD28">-(IF(CD$2=1,Assumptions!$X30/12,-(SUMIF($D$2:$EE$2,CD$2-1,$D28:$EE28)/12)*(1+XLOOKUP(CD$2,Assumptions!$C$95:$M$95,Assumptions!$C$99:$M$99))))</f>
        <v>-1611.980302</v>
      </c>
      <c r="CE28" s="50">
        <f t="array" ref="CE28">-(IF(CE$2=1,Assumptions!$X30/12,-(SUMIF($D$2:$EE$2,CE$2-1,$D28:$EE28)/12)*(1+XLOOKUP(CE$2,Assumptions!$C$95:$M$95,Assumptions!$C$99:$M$99))))</f>
        <v>-1611.980302</v>
      </c>
      <c r="CF28" s="50">
        <f t="array" ref="CF28">-(IF(CF$2=1,Assumptions!$X30/12,-(SUMIF($D$2:$EE$2,CF$2-1,$D28:$EE28)/12)*(1+XLOOKUP(CF$2,Assumptions!$C$95:$M$95,Assumptions!$C$99:$M$99))))</f>
        <v>-1611.980302</v>
      </c>
      <c r="CG28" s="50">
        <f t="array" ref="CG28">-(IF(CG$2=1,Assumptions!$X30/12,-(SUMIF($D$2:$EE$2,CG$2-1,$D28:$EE28)/12)*(1+XLOOKUP(CG$2,Assumptions!$C$95:$M$95,Assumptions!$C$99:$M$99))))</f>
        <v>-1611.980302</v>
      </c>
      <c r="CH28" s="50">
        <f t="array" ref="CH28">-(IF(CH$2=1,Assumptions!$X30/12,-(SUMIF($D$2:$EE$2,CH$2-1,$D28:$EE28)/12)*(1+XLOOKUP(CH$2,Assumptions!$C$95:$M$95,Assumptions!$C$99:$M$99))))</f>
        <v>-1611.980302</v>
      </c>
      <c r="CI28" s="50">
        <f t="array" ref="CI28">-(IF(CI$2=1,Assumptions!$X30/12,-(SUMIF($D$2:$EE$2,CI$2-1,$D28:$EE28)/12)*(1+XLOOKUP(CI$2,Assumptions!$C$95:$M$95,Assumptions!$C$99:$M$99))))</f>
        <v>-1611.980302</v>
      </c>
      <c r="CJ28" s="50">
        <f t="array" ref="CJ28">-(IF(CJ$2=1,Assumptions!$X30/12,-(SUMIF($D$2:$EE$2,CJ$2-1,$D28:$EE28)/12)*(1+XLOOKUP(CJ$2,Assumptions!$C$95:$M$95,Assumptions!$C$99:$M$99))))</f>
        <v>-1660.339711</v>
      </c>
      <c r="CK28" s="50">
        <f t="array" ref="CK28">-(IF(CK$2=1,Assumptions!$X30/12,-(SUMIF($D$2:$EE$2,CK$2-1,$D28:$EE28)/12)*(1+XLOOKUP(CK$2,Assumptions!$C$95:$M$95,Assumptions!$C$99:$M$99))))</f>
        <v>-1660.339711</v>
      </c>
      <c r="CL28" s="50">
        <f t="array" ref="CL28">-(IF(CL$2=1,Assumptions!$X30/12,-(SUMIF($D$2:$EE$2,CL$2-1,$D28:$EE28)/12)*(1+XLOOKUP(CL$2,Assumptions!$C$95:$M$95,Assumptions!$C$99:$M$99))))</f>
        <v>-1660.339711</v>
      </c>
      <c r="CM28" s="50">
        <f t="array" ref="CM28">-(IF(CM$2=1,Assumptions!$X30/12,-(SUMIF($D$2:$EE$2,CM$2-1,$D28:$EE28)/12)*(1+XLOOKUP(CM$2,Assumptions!$C$95:$M$95,Assumptions!$C$99:$M$99))))</f>
        <v>-1660.339711</v>
      </c>
      <c r="CN28" s="50">
        <f t="array" ref="CN28">-(IF(CN$2=1,Assumptions!$X30/12,-(SUMIF($D$2:$EE$2,CN$2-1,$D28:$EE28)/12)*(1+XLOOKUP(CN$2,Assumptions!$C$95:$M$95,Assumptions!$C$99:$M$99))))</f>
        <v>-1660.339711</v>
      </c>
      <c r="CO28" s="50">
        <f t="array" ref="CO28">-(IF(CO$2=1,Assumptions!$X30/12,-(SUMIF($D$2:$EE$2,CO$2-1,$D28:$EE28)/12)*(1+XLOOKUP(CO$2,Assumptions!$C$95:$M$95,Assumptions!$C$99:$M$99))))</f>
        <v>-1660.339711</v>
      </c>
      <c r="CP28" s="50">
        <f t="array" ref="CP28">-(IF(CP$2=1,Assumptions!$X30/12,-(SUMIF($D$2:$EE$2,CP$2-1,$D28:$EE28)/12)*(1+XLOOKUP(CP$2,Assumptions!$C$95:$M$95,Assumptions!$C$99:$M$99))))</f>
        <v>-1660.339711</v>
      </c>
      <c r="CQ28" s="50">
        <f t="array" ref="CQ28">-(IF(CQ$2=1,Assumptions!$X30/12,-(SUMIF($D$2:$EE$2,CQ$2-1,$D28:$EE28)/12)*(1+XLOOKUP(CQ$2,Assumptions!$C$95:$M$95,Assumptions!$C$99:$M$99))))</f>
        <v>-1660.339711</v>
      </c>
      <c r="CR28" s="50">
        <f t="array" ref="CR28">-(IF(CR$2=1,Assumptions!$X30/12,-(SUMIF($D$2:$EE$2,CR$2-1,$D28:$EE28)/12)*(1+XLOOKUP(CR$2,Assumptions!$C$95:$M$95,Assumptions!$C$99:$M$99))))</f>
        <v>-1660.339711</v>
      </c>
      <c r="CS28" s="50">
        <f t="array" ref="CS28">-(IF(CS$2=1,Assumptions!$X30/12,-(SUMIF($D$2:$EE$2,CS$2-1,$D28:$EE28)/12)*(1+XLOOKUP(CS$2,Assumptions!$C$95:$M$95,Assumptions!$C$99:$M$99))))</f>
        <v>-1660.339711</v>
      </c>
      <c r="CT28" s="50">
        <f t="array" ref="CT28">-(IF(CT$2=1,Assumptions!$X30/12,-(SUMIF($D$2:$EE$2,CT$2-1,$D28:$EE28)/12)*(1+XLOOKUP(CT$2,Assumptions!$C$95:$M$95,Assumptions!$C$99:$M$99))))</f>
        <v>-1660.339711</v>
      </c>
      <c r="CU28" s="50">
        <f t="array" ref="CU28">-(IF(CU$2=1,Assumptions!$X30/12,-(SUMIF($D$2:$EE$2,CU$2-1,$D28:$EE28)/12)*(1+XLOOKUP(CU$2,Assumptions!$C$95:$M$95,Assumptions!$C$99:$M$99))))</f>
        <v>-1660.339711</v>
      </c>
      <c r="CV28" s="50">
        <f t="array" ref="CV28">-(IF(CV$2=1,Assumptions!$X30/12,-(SUMIF($D$2:$EE$2,CV$2-1,$D28:$EE28)/12)*(1+XLOOKUP(CV$2,Assumptions!$C$95:$M$95,Assumptions!$C$99:$M$99))))</f>
        <v>-1710.149902</v>
      </c>
      <c r="CW28" s="50">
        <f t="array" ref="CW28">-(IF(CW$2=1,Assumptions!$X30/12,-(SUMIF($D$2:$EE$2,CW$2-1,$D28:$EE28)/12)*(1+XLOOKUP(CW$2,Assumptions!$C$95:$M$95,Assumptions!$C$99:$M$99))))</f>
        <v>-1710.149902</v>
      </c>
      <c r="CX28" s="50">
        <f t="array" ref="CX28">-(IF(CX$2=1,Assumptions!$X30/12,-(SUMIF($D$2:$EE$2,CX$2-1,$D28:$EE28)/12)*(1+XLOOKUP(CX$2,Assumptions!$C$95:$M$95,Assumptions!$C$99:$M$99))))</f>
        <v>-1710.149902</v>
      </c>
      <c r="CY28" s="50">
        <f t="array" ref="CY28">-(IF(CY$2=1,Assumptions!$X30/12,-(SUMIF($D$2:$EE$2,CY$2-1,$D28:$EE28)/12)*(1+XLOOKUP(CY$2,Assumptions!$C$95:$M$95,Assumptions!$C$99:$M$99))))</f>
        <v>-1710.149902</v>
      </c>
      <c r="CZ28" s="50">
        <f t="array" ref="CZ28">-(IF(CZ$2=1,Assumptions!$X30/12,-(SUMIF($D$2:$EE$2,CZ$2-1,$D28:$EE28)/12)*(1+XLOOKUP(CZ$2,Assumptions!$C$95:$M$95,Assumptions!$C$99:$M$99))))</f>
        <v>-1710.149902</v>
      </c>
      <c r="DA28" s="50">
        <f t="array" ref="DA28">-(IF(DA$2=1,Assumptions!$X30/12,-(SUMIF($D$2:$EE$2,DA$2-1,$D28:$EE28)/12)*(1+XLOOKUP(DA$2,Assumptions!$C$95:$M$95,Assumptions!$C$99:$M$99))))</f>
        <v>-1710.149902</v>
      </c>
      <c r="DB28" s="50">
        <f t="array" ref="DB28">-(IF(DB$2=1,Assumptions!$X30/12,-(SUMIF($D$2:$EE$2,DB$2-1,$D28:$EE28)/12)*(1+XLOOKUP(DB$2,Assumptions!$C$95:$M$95,Assumptions!$C$99:$M$99))))</f>
        <v>-1710.149902</v>
      </c>
      <c r="DC28" s="50">
        <f t="array" ref="DC28">-(IF(DC$2=1,Assumptions!$X30/12,-(SUMIF($D$2:$EE$2,DC$2-1,$D28:$EE28)/12)*(1+XLOOKUP(DC$2,Assumptions!$C$95:$M$95,Assumptions!$C$99:$M$99))))</f>
        <v>-1710.149902</v>
      </c>
      <c r="DD28" s="50">
        <f t="array" ref="DD28">-(IF(DD$2=1,Assumptions!$X30/12,-(SUMIF($D$2:$EE$2,DD$2-1,$D28:$EE28)/12)*(1+XLOOKUP(DD$2,Assumptions!$C$95:$M$95,Assumptions!$C$99:$M$99))))</f>
        <v>-1710.149902</v>
      </c>
      <c r="DE28" s="50">
        <f t="array" ref="DE28">-(IF(DE$2=1,Assumptions!$X30/12,-(SUMIF($D$2:$EE$2,DE$2-1,$D28:$EE28)/12)*(1+XLOOKUP(DE$2,Assumptions!$C$95:$M$95,Assumptions!$C$99:$M$99))))</f>
        <v>-1710.149902</v>
      </c>
      <c r="DF28" s="50">
        <f t="array" ref="DF28">-(IF(DF$2=1,Assumptions!$X30/12,-(SUMIF($D$2:$EE$2,DF$2-1,$D28:$EE28)/12)*(1+XLOOKUP(DF$2,Assumptions!$C$95:$M$95,Assumptions!$C$99:$M$99))))</f>
        <v>-1710.149902</v>
      </c>
      <c r="DG28" s="50">
        <f t="array" ref="DG28">-(IF(DG$2=1,Assumptions!$X30/12,-(SUMIF($D$2:$EE$2,DG$2-1,$D28:$EE28)/12)*(1+XLOOKUP(DG$2,Assumptions!$C$95:$M$95,Assumptions!$C$99:$M$99))))</f>
        <v>-1710.149902</v>
      </c>
      <c r="DH28" s="50">
        <f t="array" ref="DH28">-(IF(DH$2=1,Assumptions!$X30/12,-(SUMIF($D$2:$EE$2,DH$2-1,$D28:$EE28)/12)*(1+XLOOKUP(DH$2,Assumptions!$C$95:$M$95,Assumptions!$C$99:$M$99))))</f>
        <v>-1761.454399</v>
      </c>
      <c r="DI28" s="50">
        <f t="array" ref="DI28">-(IF(DI$2=1,Assumptions!$X30/12,-(SUMIF($D$2:$EE$2,DI$2-1,$D28:$EE28)/12)*(1+XLOOKUP(DI$2,Assumptions!$C$95:$M$95,Assumptions!$C$99:$M$99))))</f>
        <v>-1761.454399</v>
      </c>
      <c r="DJ28" s="50">
        <f t="array" ref="DJ28">-(IF(DJ$2=1,Assumptions!$X30/12,-(SUMIF($D$2:$EE$2,DJ$2-1,$D28:$EE28)/12)*(1+XLOOKUP(DJ$2,Assumptions!$C$95:$M$95,Assumptions!$C$99:$M$99))))</f>
        <v>-1761.454399</v>
      </c>
      <c r="DK28" s="50">
        <f t="array" ref="DK28">-(IF(DK$2=1,Assumptions!$X30/12,-(SUMIF($D$2:$EE$2,DK$2-1,$D28:$EE28)/12)*(1+XLOOKUP(DK$2,Assumptions!$C$95:$M$95,Assumptions!$C$99:$M$99))))</f>
        <v>-1761.454399</v>
      </c>
      <c r="DL28" s="50">
        <f t="array" ref="DL28">-(IF(DL$2=1,Assumptions!$X30/12,-(SUMIF($D$2:$EE$2,DL$2-1,$D28:$EE28)/12)*(1+XLOOKUP(DL$2,Assumptions!$C$95:$M$95,Assumptions!$C$99:$M$99))))</f>
        <v>-1761.454399</v>
      </c>
      <c r="DM28" s="50">
        <f t="array" ref="DM28">-(IF(DM$2=1,Assumptions!$X30/12,-(SUMIF($D$2:$EE$2,DM$2-1,$D28:$EE28)/12)*(1+XLOOKUP(DM$2,Assumptions!$C$95:$M$95,Assumptions!$C$99:$M$99))))</f>
        <v>-1761.454399</v>
      </c>
      <c r="DN28" s="50">
        <f t="array" ref="DN28">-(IF(DN$2=1,Assumptions!$X30/12,-(SUMIF($D$2:$EE$2,DN$2-1,$D28:$EE28)/12)*(1+XLOOKUP(DN$2,Assumptions!$C$95:$M$95,Assumptions!$C$99:$M$99))))</f>
        <v>-1761.454399</v>
      </c>
      <c r="DO28" s="50">
        <f t="array" ref="DO28">-(IF(DO$2=1,Assumptions!$X30/12,-(SUMIF($D$2:$EE$2,DO$2-1,$D28:$EE28)/12)*(1+XLOOKUP(DO$2,Assumptions!$C$95:$M$95,Assumptions!$C$99:$M$99))))</f>
        <v>-1761.454399</v>
      </c>
      <c r="DP28" s="50">
        <f t="array" ref="DP28">-(IF(DP$2=1,Assumptions!$X30/12,-(SUMIF($D$2:$EE$2,DP$2-1,$D28:$EE28)/12)*(1+XLOOKUP(DP$2,Assumptions!$C$95:$M$95,Assumptions!$C$99:$M$99))))</f>
        <v>-1761.454399</v>
      </c>
      <c r="DQ28" s="50">
        <f t="array" ref="DQ28">-(IF(DQ$2=1,Assumptions!$X30/12,-(SUMIF($D$2:$EE$2,DQ$2-1,$D28:$EE28)/12)*(1+XLOOKUP(DQ$2,Assumptions!$C$95:$M$95,Assumptions!$C$99:$M$99))))</f>
        <v>-1761.454399</v>
      </c>
      <c r="DR28" s="50">
        <f t="array" ref="DR28">-(IF(DR$2=1,Assumptions!$X30/12,-(SUMIF($D$2:$EE$2,DR$2-1,$D28:$EE28)/12)*(1+XLOOKUP(DR$2,Assumptions!$C$95:$M$95,Assumptions!$C$99:$M$99))))</f>
        <v>-1761.454399</v>
      </c>
      <c r="DS28" s="50">
        <f t="array" ref="DS28">-(IF(DS$2=1,Assumptions!$X30/12,-(SUMIF($D$2:$EE$2,DS$2-1,$D28:$EE28)/12)*(1+XLOOKUP(DS$2,Assumptions!$C$95:$M$95,Assumptions!$C$99:$M$99))))</f>
        <v>-1761.454399</v>
      </c>
      <c r="DT28" s="50">
        <f t="array" ref="DT28">-(IF(DT$2=1,Assumptions!$X30/12,-(SUMIF($D$2:$EE$2,DT$2-1,$D28:$EE28)/12)*(1+XLOOKUP(DT$2,Assumptions!$C$95:$M$95,Assumptions!$C$99:$M$99))))</f>
        <v>-1814.298031</v>
      </c>
      <c r="DU28" s="50">
        <f t="array" ref="DU28">-(IF(DU$2=1,Assumptions!$X30/12,-(SUMIF($D$2:$EE$2,DU$2-1,$D28:$EE28)/12)*(1+XLOOKUP(DU$2,Assumptions!$C$95:$M$95,Assumptions!$C$99:$M$99))))</f>
        <v>-1814.298031</v>
      </c>
      <c r="DV28" s="50">
        <f t="array" ref="DV28">-(IF(DV$2=1,Assumptions!$X30/12,-(SUMIF($D$2:$EE$2,DV$2-1,$D28:$EE28)/12)*(1+XLOOKUP(DV$2,Assumptions!$C$95:$M$95,Assumptions!$C$99:$M$99))))</f>
        <v>-1814.298031</v>
      </c>
      <c r="DW28" s="50">
        <f t="array" ref="DW28">-(IF(DW$2=1,Assumptions!$X30/12,-(SUMIF($D$2:$EE$2,DW$2-1,$D28:$EE28)/12)*(1+XLOOKUP(DW$2,Assumptions!$C$95:$M$95,Assumptions!$C$99:$M$99))))</f>
        <v>-1814.298031</v>
      </c>
      <c r="DX28" s="50">
        <f t="array" ref="DX28">-(IF(DX$2=1,Assumptions!$X30/12,-(SUMIF($D$2:$EE$2,DX$2-1,$D28:$EE28)/12)*(1+XLOOKUP(DX$2,Assumptions!$C$95:$M$95,Assumptions!$C$99:$M$99))))</f>
        <v>-1814.298031</v>
      </c>
      <c r="DY28" s="50">
        <f t="array" ref="DY28">-(IF(DY$2=1,Assumptions!$X30/12,-(SUMIF($D$2:$EE$2,DY$2-1,$D28:$EE28)/12)*(1+XLOOKUP(DY$2,Assumptions!$C$95:$M$95,Assumptions!$C$99:$M$99))))</f>
        <v>-1814.298031</v>
      </c>
      <c r="DZ28" s="50">
        <f t="array" ref="DZ28">-(IF(DZ$2=1,Assumptions!$X30/12,-(SUMIF($D$2:$EE$2,DZ$2-1,$D28:$EE28)/12)*(1+XLOOKUP(DZ$2,Assumptions!$C$95:$M$95,Assumptions!$C$99:$M$99))))</f>
        <v>-1814.298031</v>
      </c>
      <c r="EA28" s="50">
        <f t="array" ref="EA28">-(IF(EA$2=1,Assumptions!$X30/12,-(SUMIF($D$2:$EE$2,EA$2-1,$D28:$EE28)/12)*(1+XLOOKUP(EA$2,Assumptions!$C$95:$M$95,Assumptions!$C$99:$M$99))))</f>
        <v>-1814.298031</v>
      </c>
      <c r="EB28" s="50">
        <f t="array" ref="EB28">-(IF(EB$2=1,Assumptions!$X30/12,-(SUMIF($D$2:$EE$2,EB$2-1,$D28:$EE28)/12)*(1+XLOOKUP(EB$2,Assumptions!$C$95:$M$95,Assumptions!$C$99:$M$99))))</f>
        <v>-1814.298031</v>
      </c>
      <c r="EC28" s="50">
        <f t="array" ref="EC28">-(IF(EC$2=1,Assumptions!$X30/12,-(SUMIF($D$2:$EE$2,EC$2-1,$D28:$EE28)/12)*(1+XLOOKUP(EC$2,Assumptions!$C$95:$M$95,Assumptions!$C$99:$M$99))))</f>
        <v>-1814.298031</v>
      </c>
      <c r="ED28" s="50">
        <f t="array" ref="ED28">-(IF(ED$2=1,Assumptions!$X30/12,-(SUMIF($D$2:$EE$2,ED$2-1,$D28:$EE28)/12)*(1+XLOOKUP(ED$2,Assumptions!$C$95:$M$95,Assumptions!$C$99:$M$99))))</f>
        <v>-1814.298031</v>
      </c>
      <c r="EE28" s="50">
        <f t="array" ref="EE28">-(IF(EE$2=1,Assumptions!$X30/12,-(SUMIF($D$2:$EE$2,EE$2-1,$D28:$EE28)/12)*(1+XLOOKUP(EE$2,Assumptions!$C$95:$M$95,Assumptions!$C$99:$M$99))))</f>
        <v>-1814.298031</v>
      </c>
    </row>
    <row r="29" ht="15.75" customHeight="1">
      <c r="A29" s="1"/>
      <c r="B29" s="1"/>
      <c r="C29" s="1" t="str">
        <f>Assumptions!J31</f>
        <v>Management Fee</v>
      </c>
      <c r="D29" s="50">
        <f>-D$18*Assumptions!$V$31</f>
        <v>-2663.05779</v>
      </c>
      <c r="E29" s="50">
        <f>-E$18*Assumptions!$V$31</f>
        <v>-2663.05779</v>
      </c>
      <c r="F29" s="50">
        <f>-F$18*Assumptions!$V$31</f>
        <v>-2663.05779</v>
      </c>
      <c r="G29" s="50">
        <f>-G$18*Assumptions!$V$31</f>
        <v>-2663.05779</v>
      </c>
      <c r="H29" s="50">
        <f>-H$18*Assumptions!$V$31</f>
        <v>-2663.05779</v>
      </c>
      <c r="I29" s="50">
        <f>-I$18*Assumptions!$V$31</f>
        <v>-2663.05779</v>
      </c>
      <c r="J29" s="50">
        <f>-J$18*Assumptions!$V$31</f>
        <v>-2663.05779</v>
      </c>
      <c r="K29" s="50">
        <f>-K$18*Assumptions!$V$31</f>
        <v>-2663.05779</v>
      </c>
      <c r="L29" s="50">
        <f>-L$18*Assumptions!$V$31</f>
        <v>-2663.05779</v>
      </c>
      <c r="M29" s="50">
        <f>-M$18*Assumptions!$V$31</f>
        <v>-2663.05779</v>
      </c>
      <c r="N29" s="50">
        <f>-N$18*Assumptions!$V$31</f>
        <v>-2663.05779</v>
      </c>
      <c r="O29" s="50">
        <f>-O$18*Assumptions!$V$31</f>
        <v>-2663.05779</v>
      </c>
      <c r="P29" s="50">
        <f>-P$18*Assumptions!$V$31</f>
        <v>-2803.942138</v>
      </c>
      <c r="Q29" s="50">
        <f>-Q$18*Assumptions!$V$31</f>
        <v>-2803.942138</v>
      </c>
      <c r="R29" s="50">
        <f>-R$18*Assumptions!$V$31</f>
        <v>-2803.942138</v>
      </c>
      <c r="S29" s="50">
        <f>-S$18*Assumptions!$V$31</f>
        <v>-2803.942138</v>
      </c>
      <c r="T29" s="50">
        <f>-T$18*Assumptions!$V$31</f>
        <v>-2803.942138</v>
      </c>
      <c r="U29" s="50">
        <f>-U$18*Assumptions!$V$31</f>
        <v>-2803.942138</v>
      </c>
      <c r="V29" s="50">
        <f>-V$18*Assumptions!$V$31</f>
        <v>-2803.942138</v>
      </c>
      <c r="W29" s="50">
        <f>-W$18*Assumptions!$V$31</f>
        <v>-2803.942138</v>
      </c>
      <c r="X29" s="50">
        <f>-X$18*Assumptions!$V$31</f>
        <v>-2803.942138</v>
      </c>
      <c r="Y29" s="50">
        <f>-Y$18*Assumptions!$V$31</f>
        <v>-2803.942138</v>
      </c>
      <c r="Z29" s="50">
        <f>-Z$18*Assumptions!$V$31</f>
        <v>-2803.942138</v>
      </c>
      <c r="AA29" s="50">
        <f>-AA$18*Assumptions!$V$31</f>
        <v>-2803.942138</v>
      </c>
      <c r="AB29" s="50">
        <f>-AB$18*Assumptions!$V$31</f>
        <v>-2888.060402</v>
      </c>
      <c r="AC29" s="50">
        <f>-AC$18*Assumptions!$V$31</f>
        <v>-2888.060402</v>
      </c>
      <c r="AD29" s="50">
        <f>-AD$18*Assumptions!$V$31</f>
        <v>-2888.060402</v>
      </c>
      <c r="AE29" s="50">
        <f>-AE$18*Assumptions!$V$31</f>
        <v>-2888.060402</v>
      </c>
      <c r="AF29" s="50">
        <f>-AF$18*Assumptions!$V$31</f>
        <v>-2888.060402</v>
      </c>
      <c r="AG29" s="50">
        <f>-AG$18*Assumptions!$V$31</f>
        <v>-2888.060402</v>
      </c>
      <c r="AH29" s="50">
        <f>-AH$18*Assumptions!$V$31</f>
        <v>-2888.060402</v>
      </c>
      <c r="AI29" s="50">
        <f>-AI$18*Assumptions!$V$31</f>
        <v>-2888.060402</v>
      </c>
      <c r="AJ29" s="50">
        <f>-AJ$18*Assumptions!$V$31</f>
        <v>-2888.060402</v>
      </c>
      <c r="AK29" s="50">
        <f>-AK$18*Assumptions!$V$31</f>
        <v>-2888.060402</v>
      </c>
      <c r="AL29" s="50">
        <f>-AL$18*Assumptions!$V$31</f>
        <v>-2888.060402</v>
      </c>
      <c r="AM29" s="50">
        <f>-AM$18*Assumptions!$V$31</f>
        <v>-2888.060402</v>
      </c>
      <c r="AN29" s="50">
        <f>-AN$18*Assumptions!$V$31</f>
        <v>-2974.702214</v>
      </c>
      <c r="AO29" s="50">
        <f>-AO$18*Assumptions!$V$31</f>
        <v>-2974.702214</v>
      </c>
      <c r="AP29" s="50">
        <f>-AP$18*Assumptions!$V$31</f>
        <v>-2974.702214</v>
      </c>
      <c r="AQ29" s="50">
        <f>-AQ$18*Assumptions!$V$31</f>
        <v>-2974.702214</v>
      </c>
      <c r="AR29" s="50">
        <f>-AR$18*Assumptions!$V$31</f>
        <v>-2974.702214</v>
      </c>
      <c r="AS29" s="50">
        <f>-AS$18*Assumptions!$V$31</f>
        <v>-2974.702214</v>
      </c>
      <c r="AT29" s="50">
        <f>-AT$18*Assumptions!$V$31</f>
        <v>-2974.702214</v>
      </c>
      <c r="AU29" s="50">
        <f>-AU$18*Assumptions!$V$31</f>
        <v>-2974.702214</v>
      </c>
      <c r="AV29" s="50">
        <f>-AV$18*Assumptions!$V$31</f>
        <v>-2974.702214</v>
      </c>
      <c r="AW29" s="50">
        <f>-AW$18*Assumptions!$V$31</f>
        <v>-2974.702214</v>
      </c>
      <c r="AX29" s="50">
        <f>-AX$18*Assumptions!$V$31</f>
        <v>-2974.702214</v>
      </c>
      <c r="AY29" s="50">
        <f>-AY$18*Assumptions!$V$31</f>
        <v>-2974.702214</v>
      </c>
      <c r="AZ29" s="50">
        <f>-AZ$18*Assumptions!$V$31</f>
        <v>-3063.94328</v>
      </c>
      <c r="BA29" s="50">
        <f>-BA$18*Assumptions!$V$31</f>
        <v>-3063.94328</v>
      </c>
      <c r="BB29" s="50">
        <f>-BB$18*Assumptions!$V$31</f>
        <v>-3063.94328</v>
      </c>
      <c r="BC29" s="50">
        <f>-BC$18*Assumptions!$V$31</f>
        <v>-3063.94328</v>
      </c>
      <c r="BD29" s="50">
        <f>-BD$18*Assumptions!$V$31</f>
        <v>-3063.94328</v>
      </c>
      <c r="BE29" s="50">
        <f>-BE$18*Assumptions!$V$31</f>
        <v>-3063.94328</v>
      </c>
      <c r="BF29" s="50">
        <f>-BF$18*Assumptions!$V$31</f>
        <v>-3063.94328</v>
      </c>
      <c r="BG29" s="50">
        <f>-BG$18*Assumptions!$V$31</f>
        <v>-3063.94328</v>
      </c>
      <c r="BH29" s="50">
        <f>-BH$18*Assumptions!$V$31</f>
        <v>-3063.94328</v>
      </c>
      <c r="BI29" s="50">
        <f>-BI$18*Assumptions!$V$31</f>
        <v>-3063.94328</v>
      </c>
      <c r="BJ29" s="50">
        <f>-BJ$18*Assumptions!$V$31</f>
        <v>-3063.94328</v>
      </c>
      <c r="BK29" s="50">
        <f>-BK$18*Assumptions!$V$31</f>
        <v>-3063.94328</v>
      </c>
      <c r="BL29" s="50">
        <f>-BL$18*Assumptions!$V$31</f>
        <v>-3155.861579</v>
      </c>
      <c r="BM29" s="50">
        <f>-BM$18*Assumptions!$V$31</f>
        <v>-3155.861579</v>
      </c>
      <c r="BN29" s="50">
        <f>-BN$18*Assumptions!$V$31</f>
        <v>-3155.861579</v>
      </c>
      <c r="BO29" s="50">
        <f>-BO$18*Assumptions!$V$31</f>
        <v>-3155.861579</v>
      </c>
      <c r="BP29" s="50">
        <f>-BP$18*Assumptions!$V$31</f>
        <v>-3155.861579</v>
      </c>
      <c r="BQ29" s="50">
        <f>-BQ$18*Assumptions!$V$31</f>
        <v>-3155.861579</v>
      </c>
      <c r="BR29" s="50">
        <f>-BR$18*Assumptions!$V$31</f>
        <v>-3155.861579</v>
      </c>
      <c r="BS29" s="50">
        <f>-BS$18*Assumptions!$V$31</f>
        <v>-3155.861579</v>
      </c>
      <c r="BT29" s="50">
        <f>-BT$18*Assumptions!$V$31</f>
        <v>-3155.861579</v>
      </c>
      <c r="BU29" s="50">
        <f>-BU$18*Assumptions!$V$31</f>
        <v>-3155.861579</v>
      </c>
      <c r="BV29" s="50">
        <f>-BV$18*Assumptions!$V$31</f>
        <v>-3155.861579</v>
      </c>
      <c r="BW29" s="50">
        <f>-BW$18*Assumptions!$V$31</f>
        <v>-3155.861579</v>
      </c>
      <c r="BX29" s="50">
        <f>-BX$18*Assumptions!$V$31</f>
        <v>-3250.537426</v>
      </c>
      <c r="BY29" s="50">
        <f>-BY$18*Assumptions!$V$31</f>
        <v>-3250.537426</v>
      </c>
      <c r="BZ29" s="50">
        <f>-BZ$18*Assumptions!$V$31</f>
        <v>-3250.537426</v>
      </c>
      <c r="CA29" s="50">
        <f>-CA$18*Assumptions!$V$31</f>
        <v>-3250.537426</v>
      </c>
      <c r="CB29" s="50">
        <f>-CB$18*Assumptions!$V$31</f>
        <v>-3250.537426</v>
      </c>
      <c r="CC29" s="50">
        <f>-CC$18*Assumptions!$V$31</f>
        <v>-3250.537426</v>
      </c>
      <c r="CD29" s="50">
        <f>-CD$18*Assumptions!$V$31</f>
        <v>-3250.537426</v>
      </c>
      <c r="CE29" s="50">
        <f>-CE$18*Assumptions!$V$31</f>
        <v>-3250.537426</v>
      </c>
      <c r="CF29" s="50">
        <f>-CF$18*Assumptions!$V$31</f>
        <v>-3250.537426</v>
      </c>
      <c r="CG29" s="50">
        <f>-CG$18*Assumptions!$V$31</f>
        <v>-3250.537426</v>
      </c>
      <c r="CH29" s="50">
        <f>-CH$18*Assumptions!$V$31</f>
        <v>-3250.537426</v>
      </c>
      <c r="CI29" s="50">
        <f>-CI$18*Assumptions!$V$31</f>
        <v>-3250.537426</v>
      </c>
      <c r="CJ29" s="50">
        <f>-CJ$18*Assumptions!$V$31</f>
        <v>-3348.053549</v>
      </c>
      <c r="CK29" s="50">
        <f>-CK$18*Assumptions!$V$31</f>
        <v>-3348.053549</v>
      </c>
      <c r="CL29" s="50">
        <f>-CL$18*Assumptions!$V$31</f>
        <v>-3348.053549</v>
      </c>
      <c r="CM29" s="50">
        <f>-CM$18*Assumptions!$V$31</f>
        <v>-3348.053549</v>
      </c>
      <c r="CN29" s="50">
        <f>-CN$18*Assumptions!$V$31</f>
        <v>-3348.053549</v>
      </c>
      <c r="CO29" s="50">
        <f>-CO$18*Assumptions!$V$31</f>
        <v>-3348.053549</v>
      </c>
      <c r="CP29" s="50">
        <f>-CP$18*Assumptions!$V$31</f>
        <v>-3348.053549</v>
      </c>
      <c r="CQ29" s="50">
        <f>-CQ$18*Assumptions!$V$31</f>
        <v>-3348.053549</v>
      </c>
      <c r="CR29" s="50">
        <f>-CR$18*Assumptions!$V$31</f>
        <v>-3348.053549</v>
      </c>
      <c r="CS29" s="50">
        <f>-CS$18*Assumptions!$V$31</f>
        <v>-3348.053549</v>
      </c>
      <c r="CT29" s="50">
        <f>-CT$18*Assumptions!$V$31</f>
        <v>-3348.053549</v>
      </c>
      <c r="CU29" s="50">
        <f>-CU$18*Assumptions!$V$31</f>
        <v>-3348.053549</v>
      </c>
      <c r="CV29" s="50">
        <f>-CV$18*Assumptions!$V$31</f>
        <v>-3448.495155</v>
      </c>
      <c r="CW29" s="50">
        <f>-CW$18*Assumptions!$V$31</f>
        <v>-3448.495155</v>
      </c>
      <c r="CX29" s="50">
        <f>-CX$18*Assumptions!$V$31</f>
        <v>-3448.495155</v>
      </c>
      <c r="CY29" s="50">
        <f>-CY$18*Assumptions!$V$31</f>
        <v>-3448.495155</v>
      </c>
      <c r="CZ29" s="50">
        <f>-CZ$18*Assumptions!$V$31</f>
        <v>-3448.495155</v>
      </c>
      <c r="DA29" s="50">
        <f>-DA$18*Assumptions!$V$31</f>
        <v>-3448.495155</v>
      </c>
      <c r="DB29" s="50">
        <f>-DB$18*Assumptions!$V$31</f>
        <v>-3448.495155</v>
      </c>
      <c r="DC29" s="50">
        <f>-DC$18*Assumptions!$V$31</f>
        <v>-3448.495155</v>
      </c>
      <c r="DD29" s="50">
        <f>-DD$18*Assumptions!$V$31</f>
        <v>-3448.495155</v>
      </c>
      <c r="DE29" s="50">
        <f>-DE$18*Assumptions!$V$31</f>
        <v>-3448.495155</v>
      </c>
      <c r="DF29" s="50">
        <f>-DF$18*Assumptions!$V$31</f>
        <v>-3448.495155</v>
      </c>
      <c r="DG29" s="50">
        <f>-DG$18*Assumptions!$V$31</f>
        <v>-3448.495155</v>
      </c>
      <c r="DH29" s="50">
        <f>-DH$18*Assumptions!$V$31</f>
        <v>-3440.951572</v>
      </c>
      <c r="DI29" s="50">
        <f>-DI$18*Assumptions!$V$31</f>
        <v>-3440.951572</v>
      </c>
      <c r="DJ29" s="50">
        <f>-DJ$18*Assumptions!$V$31</f>
        <v>-3440.951572</v>
      </c>
      <c r="DK29" s="50">
        <f>-DK$18*Assumptions!$V$31</f>
        <v>-3440.951572</v>
      </c>
      <c r="DL29" s="50">
        <f>-DL$18*Assumptions!$V$31</f>
        <v>-3440.951572</v>
      </c>
      <c r="DM29" s="50">
        <f>-DM$18*Assumptions!$V$31</f>
        <v>-3440.951572</v>
      </c>
      <c r="DN29" s="50">
        <f>-DN$18*Assumptions!$V$31</f>
        <v>-3440.951572</v>
      </c>
      <c r="DO29" s="50">
        <f>-DO$18*Assumptions!$V$31</f>
        <v>-3440.951572</v>
      </c>
      <c r="DP29" s="50">
        <f>-DP$18*Assumptions!$V$31</f>
        <v>-3440.951572</v>
      </c>
      <c r="DQ29" s="50">
        <f>-DQ$18*Assumptions!$V$31</f>
        <v>-3440.951572</v>
      </c>
      <c r="DR29" s="50">
        <f>-DR$18*Assumptions!$V$31</f>
        <v>-3440.951572</v>
      </c>
      <c r="DS29" s="50">
        <f>-DS$18*Assumptions!$V$31</f>
        <v>-3440.951572</v>
      </c>
      <c r="DT29" s="50">
        <f>-DT$18*Assumptions!$V$31</f>
        <v>-3658.50851</v>
      </c>
      <c r="DU29" s="50">
        <f>-DU$18*Assumptions!$V$31</f>
        <v>-3658.50851</v>
      </c>
      <c r="DV29" s="50">
        <f>-DV$18*Assumptions!$V$31</f>
        <v>-3658.50851</v>
      </c>
      <c r="DW29" s="50">
        <f>-DW$18*Assumptions!$V$31</f>
        <v>-3658.50851</v>
      </c>
      <c r="DX29" s="50">
        <f>-DX$18*Assumptions!$V$31</f>
        <v>-3658.50851</v>
      </c>
      <c r="DY29" s="50">
        <f>-DY$18*Assumptions!$V$31</f>
        <v>-3658.50851</v>
      </c>
      <c r="DZ29" s="50">
        <f>-DZ$18*Assumptions!$V$31</f>
        <v>-3658.50851</v>
      </c>
      <c r="EA29" s="50">
        <f>-EA$18*Assumptions!$V$31</f>
        <v>-3658.50851</v>
      </c>
      <c r="EB29" s="50">
        <f>-EB$18*Assumptions!$V$31</f>
        <v>-3658.50851</v>
      </c>
      <c r="EC29" s="50">
        <f>-EC$18*Assumptions!$V$31</f>
        <v>-3658.50851</v>
      </c>
      <c r="ED29" s="50">
        <f>-ED$18*Assumptions!$V$31</f>
        <v>-3658.50851</v>
      </c>
      <c r="EE29" s="50">
        <f>-EE$18*Assumptions!$V$31</f>
        <v>-3658.50851</v>
      </c>
    </row>
    <row r="30" ht="15.75" customHeight="1">
      <c r="A30" s="1"/>
      <c r="B30" s="1"/>
      <c r="C30" s="1" t="str">
        <f>Assumptions!J32</f>
        <v>Hauling</v>
      </c>
      <c r="D30" s="50">
        <f t="array" ref="D30">-(IF(D$2=1,Assumptions!$X32/12,-(SUMIF($D$2:$EE$2,D$2-1,$D30:$EE30)/12)*(1+XLOOKUP(D$2,Assumptions!$C$95:$M$95,Assumptions!$C$99:$M$99))))</f>
        <v>-264.8147167</v>
      </c>
      <c r="E30" s="50">
        <f t="array" ref="E30">-(IF(E$2=1,Assumptions!$X32/12,-(SUMIF($D$2:$EE$2,E$2-1,$D30:$EE30)/12)*(1+XLOOKUP(E$2,Assumptions!$C$95:$M$95,Assumptions!$C$99:$M$99))))</f>
        <v>-264.8147167</v>
      </c>
      <c r="F30" s="50">
        <f t="array" ref="F30">-(IF(F$2=1,Assumptions!$X32/12,-(SUMIF($D$2:$EE$2,F$2-1,$D30:$EE30)/12)*(1+XLOOKUP(F$2,Assumptions!$C$95:$M$95,Assumptions!$C$99:$M$99))))</f>
        <v>-264.8147167</v>
      </c>
      <c r="G30" s="50">
        <f t="array" ref="G30">-(IF(G$2=1,Assumptions!$X32/12,-(SUMIF($D$2:$EE$2,G$2-1,$D30:$EE30)/12)*(1+XLOOKUP(G$2,Assumptions!$C$95:$M$95,Assumptions!$C$99:$M$99))))</f>
        <v>-264.8147167</v>
      </c>
      <c r="H30" s="50">
        <f t="array" ref="H30">-(IF(H$2=1,Assumptions!$X32/12,-(SUMIF($D$2:$EE$2,H$2-1,$D30:$EE30)/12)*(1+XLOOKUP(H$2,Assumptions!$C$95:$M$95,Assumptions!$C$99:$M$99))))</f>
        <v>-264.8147167</v>
      </c>
      <c r="I30" s="50">
        <f t="array" ref="I30">-(IF(I$2=1,Assumptions!$X32/12,-(SUMIF($D$2:$EE$2,I$2-1,$D30:$EE30)/12)*(1+XLOOKUP(I$2,Assumptions!$C$95:$M$95,Assumptions!$C$99:$M$99))))</f>
        <v>-264.8147167</v>
      </c>
      <c r="J30" s="50">
        <f t="array" ref="J30">-(IF(J$2=1,Assumptions!$X32/12,-(SUMIF($D$2:$EE$2,J$2-1,$D30:$EE30)/12)*(1+XLOOKUP(J$2,Assumptions!$C$95:$M$95,Assumptions!$C$99:$M$99))))</f>
        <v>-264.8147167</v>
      </c>
      <c r="K30" s="50">
        <f t="array" ref="K30">-(IF(K$2=1,Assumptions!$X32/12,-(SUMIF($D$2:$EE$2,K$2-1,$D30:$EE30)/12)*(1+XLOOKUP(K$2,Assumptions!$C$95:$M$95,Assumptions!$C$99:$M$99))))</f>
        <v>-264.8147167</v>
      </c>
      <c r="L30" s="50">
        <f t="array" ref="L30">-(IF(L$2=1,Assumptions!$X32/12,-(SUMIF($D$2:$EE$2,L$2-1,$D30:$EE30)/12)*(1+XLOOKUP(L$2,Assumptions!$C$95:$M$95,Assumptions!$C$99:$M$99))))</f>
        <v>-264.8147167</v>
      </c>
      <c r="M30" s="50">
        <f t="array" ref="M30">-(IF(M$2=1,Assumptions!$X32/12,-(SUMIF($D$2:$EE$2,M$2-1,$D30:$EE30)/12)*(1+XLOOKUP(M$2,Assumptions!$C$95:$M$95,Assumptions!$C$99:$M$99))))</f>
        <v>-264.8147167</v>
      </c>
      <c r="N30" s="50">
        <f t="array" ref="N30">-(IF(N$2=1,Assumptions!$X32/12,-(SUMIF($D$2:$EE$2,N$2-1,$D30:$EE30)/12)*(1+XLOOKUP(N$2,Assumptions!$C$95:$M$95,Assumptions!$C$99:$M$99))))</f>
        <v>-264.8147167</v>
      </c>
      <c r="O30" s="50">
        <f t="array" ref="O30">-(IF(O$2=1,Assumptions!$X32/12,-(SUMIF($D$2:$EE$2,O$2-1,$D30:$EE30)/12)*(1+XLOOKUP(O$2,Assumptions!$C$95:$M$95,Assumptions!$C$99:$M$99))))</f>
        <v>-264.8147167</v>
      </c>
      <c r="P30" s="50">
        <f t="array" ref="P30">-(IF(P$2=1,Assumptions!$X32/12,-(SUMIF($D$2:$EE$2,P$2-1,$D30:$EE30)/12)*(1+XLOOKUP(P$2,Assumptions!$C$95:$M$95,Assumptions!$C$99:$M$99))))</f>
        <v>-272.7591582</v>
      </c>
      <c r="Q30" s="50">
        <f t="array" ref="Q30">-(IF(Q$2=1,Assumptions!$X32/12,-(SUMIF($D$2:$EE$2,Q$2-1,$D30:$EE30)/12)*(1+XLOOKUP(Q$2,Assumptions!$C$95:$M$95,Assumptions!$C$99:$M$99))))</f>
        <v>-272.7591582</v>
      </c>
      <c r="R30" s="50">
        <f t="array" ref="R30">-(IF(R$2=1,Assumptions!$X32/12,-(SUMIF($D$2:$EE$2,R$2-1,$D30:$EE30)/12)*(1+XLOOKUP(R$2,Assumptions!$C$95:$M$95,Assumptions!$C$99:$M$99))))</f>
        <v>-272.7591582</v>
      </c>
      <c r="S30" s="50">
        <f t="array" ref="S30">-(IF(S$2=1,Assumptions!$X32/12,-(SUMIF($D$2:$EE$2,S$2-1,$D30:$EE30)/12)*(1+XLOOKUP(S$2,Assumptions!$C$95:$M$95,Assumptions!$C$99:$M$99))))</f>
        <v>-272.7591582</v>
      </c>
      <c r="T30" s="50">
        <f t="array" ref="T30">-(IF(T$2=1,Assumptions!$X32/12,-(SUMIF($D$2:$EE$2,T$2-1,$D30:$EE30)/12)*(1+XLOOKUP(T$2,Assumptions!$C$95:$M$95,Assumptions!$C$99:$M$99))))</f>
        <v>-272.7591582</v>
      </c>
      <c r="U30" s="50">
        <f t="array" ref="U30">-(IF(U$2=1,Assumptions!$X32/12,-(SUMIF($D$2:$EE$2,U$2-1,$D30:$EE30)/12)*(1+XLOOKUP(U$2,Assumptions!$C$95:$M$95,Assumptions!$C$99:$M$99))))</f>
        <v>-272.7591582</v>
      </c>
      <c r="V30" s="50">
        <f t="array" ref="V30">-(IF(V$2=1,Assumptions!$X32/12,-(SUMIF($D$2:$EE$2,V$2-1,$D30:$EE30)/12)*(1+XLOOKUP(V$2,Assumptions!$C$95:$M$95,Assumptions!$C$99:$M$99))))</f>
        <v>-272.7591582</v>
      </c>
      <c r="W30" s="50">
        <f t="array" ref="W30">-(IF(W$2=1,Assumptions!$X32/12,-(SUMIF($D$2:$EE$2,W$2-1,$D30:$EE30)/12)*(1+XLOOKUP(W$2,Assumptions!$C$95:$M$95,Assumptions!$C$99:$M$99))))</f>
        <v>-272.7591582</v>
      </c>
      <c r="X30" s="50">
        <f t="array" ref="X30">-(IF(X$2=1,Assumptions!$X32/12,-(SUMIF($D$2:$EE$2,X$2-1,$D30:$EE30)/12)*(1+XLOOKUP(X$2,Assumptions!$C$95:$M$95,Assumptions!$C$99:$M$99))))</f>
        <v>-272.7591582</v>
      </c>
      <c r="Y30" s="50">
        <f t="array" ref="Y30">-(IF(Y$2=1,Assumptions!$X32/12,-(SUMIF($D$2:$EE$2,Y$2-1,$D30:$EE30)/12)*(1+XLOOKUP(Y$2,Assumptions!$C$95:$M$95,Assumptions!$C$99:$M$99))))</f>
        <v>-272.7591582</v>
      </c>
      <c r="Z30" s="50">
        <f t="array" ref="Z30">-(IF(Z$2=1,Assumptions!$X32/12,-(SUMIF($D$2:$EE$2,Z$2-1,$D30:$EE30)/12)*(1+XLOOKUP(Z$2,Assumptions!$C$95:$M$95,Assumptions!$C$99:$M$99))))</f>
        <v>-272.7591582</v>
      </c>
      <c r="AA30" s="50">
        <f t="array" ref="AA30">-(IF(AA$2=1,Assumptions!$X32/12,-(SUMIF($D$2:$EE$2,AA$2-1,$D30:$EE30)/12)*(1+XLOOKUP(AA$2,Assumptions!$C$95:$M$95,Assumptions!$C$99:$M$99))))</f>
        <v>-272.7591582</v>
      </c>
      <c r="AB30" s="50">
        <f t="array" ref="AB30">-(IF(AB$2=1,Assumptions!$X32/12,-(SUMIF($D$2:$EE$2,AB$2-1,$D30:$EE30)/12)*(1+XLOOKUP(AB$2,Assumptions!$C$95:$M$95,Assumptions!$C$99:$M$99))))</f>
        <v>-280.9419329</v>
      </c>
      <c r="AC30" s="50">
        <f t="array" ref="AC30">-(IF(AC$2=1,Assumptions!$X32/12,-(SUMIF($D$2:$EE$2,AC$2-1,$D30:$EE30)/12)*(1+XLOOKUP(AC$2,Assumptions!$C$95:$M$95,Assumptions!$C$99:$M$99))))</f>
        <v>-280.9419329</v>
      </c>
      <c r="AD30" s="50">
        <f t="array" ref="AD30">-(IF(AD$2=1,Assumptions!$X32/12,-(SUMIF($D$2:$EE$2,AD$2-1,$D30:$EE30)/12)*(1+XLOOKUP(AD$2,Assumptions!$C$95:$M$95,Assumptions!$C$99:$M$99))))</f>
        <v>-280.9419329</v>
      </c>
      <c r="AE30" s="50">
        <f t="array" ref="AE30">-(IF(AE$2=1,Assumptions!$X32/12,-(SUMIF($D$2:$EE$2,AE$2-1,$D30:$EE30)/12)*(1+XLOOKUP(AE$2,Assumptions!$C$95:$M$95,Assumptions!$C$99:$M$99))))</f>
        <v>-280.9419329</v>
      </c>
      <c r="AF30" s="50">
        <f t="array" ref="AF30">-(IF(AF$2=1,Assumptions!$X32/12,-(SUMIF($D$2:$EE$2,AF$2-1,$D30:$EE30)/12)*(1+XLOOKUP(AF$2,Assumptions!$C$95:$M$95,Assumptions!$C$99:$M$99))))</f>
        <v>-280.9419329</v>
      </c>
      <c r="AG30" s="50">
        <f t="array" ref="AG30">-(IF(AG$2=1,Assumptions!$X32/12,-(SUMIF($D$2:$EE$2,AG$2-1,$D30:$EE30)/12)*(1+XLOOKUP(AG$2,Assumptions!$C$95:$M$95,Assumptions!$C$99:$M$99))))</f>
        <v>-280.9419329</v>
      </c>
      <c r="AH30" s="50">
        <f t="array" ref="AH30">-(IF(AH$2=1,Assumptions!$X32/12,-(SUMIF($D$2:$EE$2,AH$2-1,$D30:$EE30)/12)*(1+XLOOKUP(AH$2,Assumptions!$C$95:$M$95,Assumptions!$C$99:$M$99))))</f>
        <v>-280.9419329</v>
      </c>
      <c r="AI30" s="50">
        <f t="array" ref="AI30">-(IF(AI$2=1,Assumptions!$X32/12,-(SUMIF($D$2:$EE$2,AI$2-1,$D30:$EE30)/12)*(1+XLOOKUP(AI$2,Assumptions!$C$95:$M$95,Assumptions!$C$99:$M$99))))</f>
        <v>-280.9419329</v>
      </c>
      <c r="AJ30" s="50">
        <f t="array" ref="AJ30">-(IF(AJ$2=1,Assumptions!$X32/12,-(SUMIF($D$2:$EE$2,AJ$2-1,$D30:$EE30)/12)*(1+XLOOKUP(AJ$2,Assumptions!$C$95:$M$95,Assumptions!$C$99:$M$99))))</f>
        <v>-280.9419329</v>
      </c>
      <c r="AK30" s="50">
        <f t="array" ref="AK30">-(IF(AK$2=1,Assumptions!$X32/12,-(SUMIF($D$2:$EE$2,AK$2-1,$D30:$EE30)/12)*(1+XLOOKUP(AK$2,Assumptions!$C$95:$M$95,Assumptions!$C$99:$M$99))))</f>
        <v>-280.9419329</v>
      </c>
      <c r="AL30" s="50">
        <f t="array" ref="AL30">-(IF(AL$2=1,Assumptions!$X32/12,-(SUMIF($D$2:$EE$2,AL$2-1,$D30:$EE30)/12)*(1+XLOOKUP(AL$2,Assumptions!$C$95:$M$95,Assumptions!$C$99:$M$99))))</f>
        <v>-280.9419329</v>
      </c>
      <c r="AM30" s="50">
        <f t="array" ref="AM30">-(IF(AM$2=1,Assumptions!$X32/12,-(SUMIF($D$2:$EE$2,AM$2-1,$D30:$EE30)/12)*(1+XLOOKUP(AM$2,Assumptions!$C$95:$M$95,Assumptions!$C$99:$M$99))))</f>
        <v>-280.9419329</v>
      </c>
      <c r="AN30" s="50">
        <f t="array" ref="AN30">-(IF(AN$2=1,Assumptions!$X32/12,-(SUMIF($D$2:$EE$2,AN$2-1,$D30:$EE30)/12)*(1+XLOOKUP(AN$2,Assumptions!$C$95:$M$95,Assumptions!$C$99:$M$99))))</f>
        <v>-289.3701909</v>
      </c>
      <c r="AO30" s="50">
        <f t="array" ref="AO30">-(IF(AO$2=1,Assumptions!$X32/12,-(SUMIF($D$2:$EE$2,AO$2-1,$D30:$EE30)/12)*(1+XLOOKUP(AO$2,Assumptions!$C$95:$M$95,Assumptions!$C$99:$M$99))))</f>
        <v>-289.3701909</v>
      </c>
      <c r="AP30" s="50">
        <f t="array" ref="AP30">-(IF(AP$2=1,Assumptions!$X32/12,-(SUMIF($D$2:$EE$2,AP$2-1,$D30:$EE30)/12)*(1+XLOOKUP(AP$2,Assumptions!$C$95:$M$95,Assumptions!$C$99:$M$99))))</f>
        <v>-289.3701909</v>
      </c>
      <c r="AQ30" s="50">
        <f t="array" ref="AQ30">-(IF(AQ$2=1,Assumptions!$X32/12,-(SUMIF($D$2:$EE$2,AQ$2-1,$D30:$EE30)/12)*(1+XLOOKUP(AQ$2,Assumptions!$C$95:$M$95,Assumptions!$C$99:$M$99))))</f>
        <v>-289.3701909</v>
      </c>
      <c r="AR30" s="50">
        <f t="array" ref="AR30">-(IF(AR$2=1,Assumptions!$X32/12,-(SUMIF($D$2:$EE$2,AR$2-1,$D30:$EE30)/12)*(1+XLOOKUP(AR$2,Assumptions!$C$95:$M$95,Assumptions!$C$99:$M$99))))</f>
        <v>-289.3701909</v>
      </c>
      <c r="AS30" s="50">
        <f t="array" ref="AS30">-(IF(AS$2=1,Assumptions!$X32/12,-(SUMIF($D$2:$EE$2,AS$2-1,$D30:$EE30)/12)*(1+XLOOKUP(AS$2,Assumptions!$C$95:$M$95,Assumptions!$C$99:$M$99))))</f>
        <v>-289.3701909</v>
      </c>
      <c r="AT30" s="50">
        <f t="array" ref="AT30">-(IF(AT$2=1,Assumptions!$X32/12,-(SUMIF($D$2:$EE$2,AT$2-1,$D30:$EE30)/12)*(1+XLOOKUP(AT$2,Assumptions!$C$95:$M$95,Assumptions!$C$99:$M$99))))</f>
        <v>-289.3701909</v>
      </c>
      <c r="AU30" s="50">
        <f t="array" ref="AU30">-(IF(AU$2=1,Assumptions!$X32/12,-(SUMIF($D$2:$EE$2,AU$2-1,$D30:$EE30)/12)*(1+XLOOKUP(AU$2,Assumptions!$C$95:$M$95,Assumptions!$C$99:$M$99))))</f>
        <v>-289.3701909</v>
      </c>
      <c r="AV30" s="50">
        <f t="array" ref="AV30">-(IF(AV$2=1,Assumptions!$X32/12,-(SUMIF($D$2:$EE$2,AV$2-1,$D30:$EE30)/12)*(1+XLOOKUP(AV$2,Assumptions!$C$95:$M$95,Assumptions!$C$99:$M$99))))</f>
        <v>-289.3701909</v>
      </c>
      <c r="AW30" s="50">
        <f t="array" ref="AW30">-(IF(AW$2=1,Assumptions!$X32/12,-(SUMIF($D$2:$EE$2,AW$2-1,$D30:$EE30)/12)*(1+XLOOKUP(AW$2,Assumptions!$C$95:$M$95,Assumptions!$C$99:$M$99))))</f>
        <v>-289.3701909</v>
      </c>
      <c r="AX30" s="50">
        <f t="array" ref="AX30">-(IF(AX$2=1,Assumptions!$X32/12,-(SUMIF($D$2:$EE$2,AX$2-1,$D30:$EE30)/12)*(1+XLOOKUP(AX$2,Assumptions!$C$95:$M$95,Assumptions!$C$99:$M$99))))</f>
        <v>-289.3701909</v>
      </c>
      <c r="AY30" s="50">
        <f t="array" ref="AY30">-(IF(AY$2=1,Assumptions!$X32/12,-(SUMIF($D$2:$EE$2,AY$2-1,$D30:$EE30)/12)*(1+XLOOKUP(AY$2,Assumptions!$C$95:$M$95,Assumptions!$C$99:$M$99))))</f>
        <v>-289.3701909</v>
      </c>
      <c r="AZ30" s="50">
        <f t="array" ref="AZ30">-(IF(AZ$2=1,Assumptions!$X32/12,-(SUMIF($D$2:$EE$2,AZ$2-1,$D30:$EE30)/12)*(1+XLOOKUP(AZ$2,Assumptions!$C$95:$M$95,Assumptions!$C$99:$M$99))))</f>
        <v>-298.0512966</v>
      </c>
      <c r="BA30" s="50">
        <f t="array" ref="BA30">-(IF(BA$2=1,Assumptions!$X32/12,-(SUMIF($D$2:$EE$2,BA$2-1,$D30:$EE30)/12)*(1+XLOOKUP(BA$2,Assumptions!$C$95:$M$95,Assumptions!$C$99:$M$99))))</f>
        <v>-298.0512966</v>
      </c>
      <c r="BB30" s="50">
        <f t="array" ref="BB30">-(IF(BB$2=1,Assumptions!$X32/12,-(SUMIF($D$2:$EE$2,BB$2-1,$D30:$EE30)/12)*(1+XLOOKUP(BB$2,Assumptions!$C$95:$M$95,Assumptions!$C$99:$M$99))))</f>
        <v>-298.0512966</v>
      </c>
      <c r="BC30" s="50">
        <f t="array" ref="BC30">-(IF(BC$2=1,Assumptions!$X32/12,-(SUMIF($D$2:$EE$2,BC$2-1,$D30:$EE30)/12)*(1+XLOOKUP(BC$2,Assumptions!$C$95:$M$95,Assumptions!$C$99:$M$99))))</f>
        <v>-298.0512966</v>
      </c>
      <c r="BD30" s="50">
        <f t="array" ref="BD30">-(IF(BD$2=1,Assumptions!$X32/12,-(SUMIF($D$2:$EE$2,BD$2-1,$D30:$EE30)/12)*(1+XLOOKUP(BD$2,Assumptions!$C$95:$M$95,Assumptions!$C$99:$M$99))))</f>
        <v>-298.0512966</v>
      </c>
      <c r="BE30" s="50">
        <f t="array" ref="BE30">-(IF(BE$2=1,Assumptions!$X32/12,-(SUMIF($D$2:$EE$2,BE$2-1,$D30:$EE30)/12)*(1+XLOOKUP(BE$2,Assumptions!$C$95:$M$95,Assumptions!$C$99:$M$99))))</f>
        <v>-298.0512966</v>
      </c>
      <c r="BF30" s="50">
        <f t="array" ref="BF30">-(IF(BF$2=1,Assumptions!$X32/12,-(SUMIF($D$2:$EE$2,BF$2-1,$D30:$EE30)/12)*(1+XLOOKUP(BF$2,Assumptions!$C$95:$M$95,Assumptions!$C$99:$M$99))))</f>
        <v>-298.0512966</v>
      </c>
      <c r="BG30" s="50">
        <f t="array" ref="BG30">-(IF(BG$2=1,Assumptions!$X32/12,-(SUMIF($D$2:$EE$2,BG$2-1,$D30:$EE30)/12)*(1+XLOOKUP(BG$2,Assumptions!$C$95:$M$95,Assumptions!$C$99:$M$99))))</f>
        <v>-298.0512966</v>
      </c>
      <c r="BH30" s="50">
        <f t="array" ref="BH30">-(IF(BH$2=1,Assumptions!$X32/12,-(SUMIF($D$2:$EE$2,BH$2-1,$D30:$EE30)/12)*(1+XLOOKUP(BH$2,Assumptions!$C$95:$M$95,Assumptions!$C$99:$M$99))))</f>
        <v>-298.0512966</v>
      </c>
      <c r="BI30" s="50">
        <f t="array" ref="BI30">-(IF(BI$2=1,Assumptions!$X32/12,-(SUMIF($D$2:$EE$2,BI$2-1,$D30:$EE30)/12)*(1+XLOOKUP(BI$2,Assumptions!$C$95:$M$95,Assumptions!$C$99:$M$99))))</f>
        <v>-298.0512966</v>
      </c>
      <c r="BJ30" s="50">
        <f t="array" ref="BJ30">-(IF(BJ$2=1,Assumptions!$X32/12,-(SUMIF($D$2:$EE$2,BJ$2-1,$D30:$EE30)/12)*(1+XLOOKUP(BJ$2,Assumptions!$C$95:$M$95,Assumptions!$C$99:$M$99))))</f>
        <v>-298.0512966</v>
      </c>
      <c r="BK30" s="50">
        <f t="array" ref="BK30">-(IF(BK$2=1,Assumptions!$X32/12,-(SUMIF($D$2:$EE$2,BK$2-1,$D30:$EE30)/12)*(1+XLOOKUP(BK$2,Assumptions!$C$95:$M$95,Assumptions!$C$99:$M$99))))</f>
        <v>-298.0512966</v>
      </c>
      <c r="BL30" s="50">
        <f t="array" ref="BL30">-(IF(BL$2=1,Assumptions!$X32/12,-(SUMIF($D$2:$EE$2,BL$2-1,$D30:$EE30)/12)*(1+XLOOKUP(BL$2,Assumptions!$C$95:$M$95,Assumptions!$C$99:$M$99))))</f>
        <v>-306.9928355</v>
      </c>
      <c r="BM30" s="50">
        <f t="array" ref="BM30">-(IF(BM$2=1,Assumptions!$X32/12,-(SUMIF($D$2:$EE$2,BM$2-1,$D30:$EE30)/12)*(1+XLOOKUP(BM$2,Assumptions!$C$95:$M$95,Assumptions!$C$99:$M$99))))</f>
        <v>-306.9928355</v>
      </c>
      <c r="BN30" s="50">
        <f t="array" ref="BN30">-(IF(BN$2=1,Assumptions!$X32/12,-(SUMIF($D$2:$EE$2,BN$2-1,$D30:$EE30)/12)*(1+XLOOKUP(BN$2,Assumptions!$C$95:$M$95,Assumptions!$C$99:$M$99))))</f>
        <v>-306.9928355</v>
      </c>
      <c r="BO30" s="50">
        <f t="array" ref="BO30">-(IF(BO$2=1,Assumptions!$X32/12,-(SUMIF($D$2:$EE$2,BO$2-1,$D30:$EE30)/12)*(1+XLOOKUP(BO$2,Assumptions!$C$95:$M$95,Assumptions!$C$99:$M$99))))</f>
        <v>-306.9928355</v>
      </c>
      <c r="BP30" s="50">
        <f t="array" ref="BP30">-(IF(BP$2=1,Assumptions!$X32/12,-(SUMIF($D$2:$EE$2,BP$2-1,$D30:$EE30)/12)*(1+XLOOKUP(BP$2,Assumptions!$C$95:$M$95,Assumptions!$C$99:$M$99))))</f>
        <v>-306.9928355</v>
      </c>
      <c r="BQ30" s="50">
        <f t="array" ref="BQ30">-(IF(BQ$2=1,Assumptions!$X32/12,-(SUMIF($D$2:$EE$2,BQ$2-1,$D30:$EE30)/12)*(1+XLOOKUP(BQ$2,Assumptions!$C$95:$M$95,Assumptions!$C$99:$M$99))))</f>
        <v>-306.9928355</v>
      </c>
      <c r="BR30" s="50">
        <f t="array" ref="BR30">-(IF(BR$2=1,Assumptions!$X32/12,-(SUMIF($D$2:$EE$2,BR$2-1,$D30:$EE30)/12)*(1+XLOOKUP(BR$2,Assumptions!$C$95:$M$95,Assumptions!$C$99:$M$99))))</f>
        <v>-306.9928355</v>
      </c>
      <c r="BS30" s="50">
        <f t="array" ref="BS30">-(IF(BS$2=1,Assumptions!$X32/12,-(SUMIF($D$2:$EE$2,BS$2-1,$D30:$EE30)/12)*(1+XLOOKUP(BS$2,Assumptions!$C$95:$M$95,Assumptions!$C$99:$M$99))))</f>
        <v>-306.9928355</v>
      </c>
      <c r="BT30" s="50">
        <f t="array" ref="BT30">-(IF(BT$2=1,Assumptions!$X32/12,-(SUMIF($D$2:$EE$2,BT$2-1,$D30:$EE30)/12)*(1+XLOOKUP(BT$2,Assumptions!$C$95:$M$95,Assumptions!$C$99:$M$99))))</f>
        <v>-306.9928355</v>
      </c>
      <c r="BU30" s="50">
        <f t="array" ref="BU30">-(IF(BU$2=1,Assumptions!$X32/12,-(SUMIF($D$2:$EE$2,BU$2-1,$D30:$EE30)/12)*(1+XLOOKUP(BU$2,Assumptions!$C$95:$M$95,Assumptions!$C$99:$M$99))))</f>
        <v>-306.9928355</v>
      </c>
      <c r="BV30" s="50">
        <f t="array" ref="BV30">-(IF(BV$2=1,Assumptions!$X32/12,-(SUMIF($D$2:$EE$2,BV$2-1,$D30:$EE30)/12)*(1+XLOOKUP(BV$2,Assumptions!$C$95:$M$95,Assumptions!$C$99:$M$99))))</f>
        <v>-306.9928355</v>
      </c>
      <c r="BW30" s="50">
        <f t="array" ref="BW30">-(IF(BW$2=1,Assumptions!$X32/12,-(SUMIF($D$2:$EE$2,BW$2-1,$D30:$EE30)/12)*(1+XLOOKUP(BW$2,Assumptions!$C$95:$M$95,Assumptions!$C$99:$M$99))))</f>
        <v>-306.9928355</v>
      </c>
      <c r="BX30" s="50">
        <f t="array" ref="BX30">-(IF(BX$2=1,Assumptions!$X32/12,-(SUMIF($D$2:$EE$2,BX$2-1,$D30:$EE30)/12)*(1+XLOOKUP(BX$2,Assumptions!$C$95:$M$95,Assumptions!$C$99:$M$99))))</f>
        <v>-316.2026206</v>
      </c>
      <c r="BY30" s="50">
        <f t="array" ref="BY30">-(IF(BY$2=1,Assumptions!$X32/12,-(SUMIF($D$2:$EE$2,BY$2-1,$D30:$EE30)/12)*(1+XLOOKUP(BY$2,Assumptions!$C$95:$M$95,Assumptions!$C$99:$M$99))))</f>
        <v>-316.2026206</v>
      </c>
      <c r="BZ30" s="50">
        <f t="array" ref="BZ30">-(IF(BZ$2=1,Assumptions!$X32/12,-(SUMIF($D$2:$EE$2,BZ$2-1,$D30:$EE30)/12)*(1+XLOOKUP(BZ$2,Assumptions!$C$95:$M$95,Assumptions!$C$99:$M$99))))</f>
        <v>-316.2026206</v>
      </c>
      <c r="CA30" s="50">
        <f t="array" ref="CA30">-(IF(CA$2=1,Assumptions!$X32/12,-(SUMIF($D$2:$EE$2,CA$2-1,$D30:$EE30)/12)*(1+XLOOKUP(CA$2,Assumptions!$C$95:$M$95,Assumptions!$C$99:$M$99))))</f>
        <v>-316.2026206</v>
      </c>
      <c r="CB30" s="50">
        <f t="array" ref="CB30">-(IF(CB$2=1,Assumptions!$X32/12,-(SUMIF($D$2:$EE$2,CB$2-1,$D30:$EE30)/12)*(1+XLOOKUP(CB$2,Assumptions!$C$95:$M$95,Assumptions!$C$99:$M$99))))</f>
        <v>-316.2026206</v>
      </c>
      <c r="CC30" s="50">
        <f t="array" ref="CC30">-(IF(CC$2=1,Assumptions!$X32/12,-(SUMIF($D$2:$EE$2,CC$2-1,$D30:$EE30)/12)*(1+XLOOKUP(CC$2,Assumptions!$C$95:$M$95,Assumptions!$C$99:$M$99))))</f>
        <v>-316.2026206</v>
      </c>
      <c r="CD30" s="50">
        <f t="array" ref="CD30">-(IF(CD$2=1,Assumptions!$X32/12,-(SUMIF($D$2:$EE$2,CD$2-1,$D30:$EE30)/12)*(1+XLOOKUP(CD$2,Assumptions!$C$95:$M$95,Assumptions!$C$99:$M$99))))</f>
        <v>-316.2026206</v>
      </c>
      <c r="CE30" s="50">
        <f t="array" ref="CE30">-(IF(CE$2=1,Assumptions!$X32/12,-(SUMIF($D$2:$EE$2,CE$2-1,$D30:$EE30)/12)*(1+XLOOKUP(CE$2,Assumptions!$C$95:$M$95,Assumptions!$C$99:$M$99))))</f>
        <v>-316.2026206</v>
      </c>
      <c r="CF30" s="50">
        <f t="array" ref="CF30">-(IF(CF$2=1,Assumptions!$X32/12,-(SUMIF($D$2:$EE$2,CF$2-1,$D30:$EE30)/12)*(1+XLOOKUP(CF$2,Assumptions!$C$95:$M$95,Assumptions!$C$99:$M$99))))</f>
        <v>-316.2026206</v>
      </c>
      <c r="CG30" s="50">
        <f t="array" ref="CG30">-(IF(CG$2=1,Assumptions!$X32/12,-(SUMIF($D$2:$EE$2,CG$2-1,$D30:$EE30)/12)*(1+XLOOKUP(CG$2,Assumptions!$C$95:$M$95,Assumptions!$C$99:$M$99))))</f>
        <v>-316.2026206</v>
      </c>
      <c r="CH30" s="50">
        <f t="array" ref="CH30">-(IF(CH$2=1,Assumptions!$X32/12,-(SUMIF($D$2:$EE$2,CH$2-1,$D30:$EE30)/12)*(1+XLOOKUP(CH$2,Assumptions!$C$95:$M$95,Assumptions!$C$99:$M$99))))</f>
        <v>-316.2026206</v>
      </c>
      <c r="CI30" s="50">
        <f t="array" ref="CI30">-(IF(CI$2=1,Assumptions!$X32/12,-(SUMIF($D$2:$EE$2,CI$2-1,$D30:$EE30)/12)*(1+XLOOKUP(CI$2,Assumptions!$C$95:$M$95,Assumptions!$C$99:$M$99))))</f>
        <v>-316.2026206</v>
      </c>
      <c r="CJ30" s="50">
        <f t="array" ref="CJ30">-(IF(CJ$2=1,Assumptions!$X32/12,-(SUMIF($D$2:$EE$2,CJ$2-1,$D30:$EE30)/12)*(1+XLOOKUP(CJ$2,Assumptions!$C$95:$M$95,Assumptions!$C$99:$M$99))))</f>
        <v>-325.6886992</v>
      </c>
      <c r="CK30" s="50">
        <f t="array" ref="CK30">-(IF(CK$2=1,Assumptions!$X32/12,-(SUMIF($D$2:$EE$2,CK$2-1,$D30:$EE30)/12)*(1+XLOOKUP(CK$2,Assumptions!$C$95:$M$95,Assumptions!$C$99:$M$99))))</f>
        <v>-325.6886992</v>
      </c>
      <c r="CL30" s="50">
        <f t="array" ref="CL30">-(IF(CL$2=1,Assumptions!$X32/12,-(SUMIF($D$2:$EE$2,CL$2-1,$D30:$EE30)/12)*(1+XLOOKUP(CL$2,Assumptions!$C$95:$M$95,Assumptions!$C$99:$M$99))))</f>
        <v>-325.6886992</v>
      </c>
      <c r="CM30" s="50">
        <f t="array" ref="CM30">-(IF(CM$2=1,Assumptions!$X32/12,-(SUMIF($D$2:$EE$2,CM$2-1,$D30:$EE30)/12)*(1+XLOOKUP(CM$2,Assumptions!$C$95:$M$95,Assumptions!$C$99:$M$99))))</f>
        <v>-325.6886992</v>
      </c>
      <c r="CN30" s="50">
        <f t="array" ref="CN30">-(IF(CN$2=1,Assumptions!$X32/12,-(SUMIF($D$2:$EE$2,CN$2-1,$D30:$EE30)/12)*(1+XLOOKUP(CN$2,Assumptions!$C$95:$M$95,Assumptions!$C$99:$M$99))))</f>
        <v>-325.6886992</v>
      </c>
      <c r="CO30" s="50">
        <f t="array" ref="CO30">-(IF(CO$2=1,Assumptions!$X32/12,-(SUMIF($D$2:$EE$2,CO$2-1,$D30:$EE30)/12)*(1+XLOOKUP(CO$2,Assumptions!$C$95:$M$95,Assumptions!$C$99:$M$99))))</f>
        <v>-325.6886992</v>
      </c>
      <c r="CP30" s="50">
        <f t="array" ref="CP30">-(IF(CP$2=1,Assumptions!$X32/12,-(SUMIF($D$2:$EE$2,CP$2-1,$D30:$EE30)/12)*(1+XLOOKUP(CP$2,Assumptions!$C$95:$M$95,Assumptions!$C$99:$M$99))))</f>
        <v>-325.6886992</v>
      </c>
      <c r="CQ30" s="50">
        <f t="array" ref="CQ30">-(IF(CQ$2=1,Assumptions!$X32/12,-(SUMIF($D$2:$EE$2,CQ$2-1,$D30:$EE30)/12)*(1+XLOOKUP(CQ$2,Assumptions!$C$95:$M$95,Assumptions!$C$99:$M$99))))</f>
        <v>-325.6886992</v>
      </c>
      <c r="CR30" s="50">
        <f t="array" ref="CR30">-(IF(CR$2=1,Assumptions!$X32/12,-(SUMIF($D$2:$EE$2,CR$2-1,$D30:$EE30)/12)*(1+XLOOKUP(CR$2,Assumptions!$C$95:$M$95,Assumptions!$C$99:$M$99))))</f>
        <v>-325.6886992</v>
      </c>
      <c r="CS30" s="50">
        <f t="array" ref="CS30">-(IF(CS$2=1,Assumptions!$X32/12,-(SUMIF($D$2:$EE$2,CS$2-1,$D30:$EE30)/12)*(1+XLOOKUP(CS$2,Assumptions!$C$95:$M$95,Assumptions!$C$99:$M$99))))</f>
        <v>-325.6886992</v>
      </c>
      <c r="CT30" s="50">
        <f t="array" ref="CT30">-(IF(CT$2=1,Assumptions!$X32/12,-(SUMIF($D$2:$EE$2,CT$2-1,$D30:$EE30)/12)*(1+XLOOKUP(CT$2,Assumptions!$C$95:$M$95,Assumptions!$C$99:$M$99))))</f>
        <v>-325.6886992</v>
      </c>
      <c r="CU30" s="50">
        <f t="array" ref="CU30">-(IF(CU$2=1,Assumptions!$X32/12,-(SUMIF($D$2:$EE$2,CU$2-1,$D30:$EE30)/12)*(1+XLOOKUP(CU$2,Assumptions!$C$95:$M$95,Assumptions!$C$99:$M$99))))</f>
        <v>-325.6886992</v>
      </c>
      <c r="CV30" s="50">
        <f t="array" ref="CV30">-(IF(CV$2=1,Assumptions!$X32/12,-(SUMIF($D$2:$EE$2,CV$2-1,$D30:$EE30)/12)*(1+XLOOKUP(CV$2,Assumptions!$C$95:$M$95,Assumptions!$C$99:$M$99))))</f>
        <v>-335.4593602</v>
      </c>
      <c r="CW30" s="50">
        <f t="array" ref="CW30">-(IF(CW$2=1,Assumptions!$X32/12,-(SUMIF($D$2:$EE$2,CW$2-1,$D30:$EE30)/12)*(1+XLOOKUP(CW$2,Assumptions!$C$95:$M$95,Assumptions!$C$99:$M$99))))</f>
        <v>-335.4593602</v>
      </c>
      <c r="CX30" s="50">
        <f t="array" ref="CX30">-(IF(CX$2=1,Assumptions!$X32/12,-(SUMIF($D$2:$EE$2,CX$2-1,$D30:$EE30)/12)*(1+XLOOKUP(CX$2,Assumptions!$C$95:$M$95,Assumptions!$C$99:$M$99))))</f>
        <v>-335.4593602</v>
      </c>
      <c r="CY30" s="50">
        <f t="array" ref="CY30">-(IF(CY$2=1,Assumptions!$X32/12,-(SUMIF($D$2:$EE$2,CY$2-1,$D30:$EE30)/12)*(1+XLOOKUP(CY$2,Assumptions!$C$95:$M$95,Assumptions!$C$99:$M$99))))</f>
        <v>-335.4593602</v>
      </c>
      <c r="CZ30" s="50">
        <f t="array" ref="CZ30">-(IF(CZ$2=1,Assumptions!$X32/12,-(SUMIF($D$2:$EE$2,CZ$2-1,$D30:$EE30)/12)*(1+XLOOKUP(CZ$2,Assumptions!$C$95:$M$95,Assumptions!$C$99:$M$99))))</f>
        <v>-335.4593602</v>
      </c>
      <c r="DA30" s="50">
        <f t="array" ref="DA30">-(IF(DA$2=1,Assumptions!$X32/12,-(SUMIF($D$2:$EE$2,DA$2-1,$D30:$EE30)/12)*(1+XLOOKUP(DA$2,Assumptions!$C$95:$M$95,Assumptions!$C$99:$M$99))))</f>
        <v>-335.4593602</v>
      </c>
      <c r="DB30" s="50">
        <f t="array" ref="DB30">-(IF(DB$2=1,Assumptions!$X32/12,-(SUMIF($D$2:$EE$2,DB$2-1,$D30:$EE30)/12)*(1+XLOOKUP(DB$2,Assumptions!$C$95:$M$95,Assumptions!$C$99:$M$99))))</f>
        <v>-335.4593602</v>
      </c>
      <c r="DC30" s="50">
        <f t="array" ref="DC30">-(IF(DC$2=1,Assumptions!$X32/12,-(SUMIF($D$2:$EE$2,DC$2-1,$D30:$EE30)/12)*(1+XLOOKUP(DC$2,Assumptions!$C$95:$M$95,Assumptions!$C$99:$M$99))))</f>
        <v>-335.4593602</v>
      </c>
      <c r="DD30" s="50">
        <f t="array" ref="DD30">-(IF(DD$2=1,Assumptions!$X32/12,-(SUMIF($D$2:$EE$2,DD$2-1,$D30:$EE30)/12)*(1+XLOOKUP(DD$2,Assumptions!$C$95:$M$95,Assumptions!$C$99:$M$99))))</f>
        <v>-335.4593602</v>
      </c>
      <c r="DE30" s="50">
        <f t="array" ref="DE30">-(IF(DE$2=1,Assumptions!$X32/12,-(SUMIF($D$2:$EE$2,DE$2-1,$D30:$EE30)/12)*(1+XLOOKUP(DE$2,Assumptions!$C$95:$M$95,Assumptions!$C$99:$M$99))))</f>
        <v>-335.4593602</v>
      </c>
      <c r="DF30" s="50">
        <f t="array" ref="DF30">-(IF(DF$2=1,Assumptions!$X32/12,-(SUMIF($D$2:$EE$2,DF$2-1,$D30:$EE30)/12)*(1+XLOOKUP(DF$2,Assumptions!$C$95:$M$95,Assumptions!$C$99:$M$99))))</f>
        <v>-335.4593602</v>
      </c>
      <c r="DG30" s="50">
        <f t="array" ref="DG30">-(IF(DG$2=1,Assumptions!$X32/12,-(SUMIF($D$2:$EE$2,DG$2-1,$D30:$EE30)/12)*(1+XLOOKUP(DG$2,Assumptions!$C$95:$M$95,Assumptions!$C$99:$M$99))))</f>
        <v>-335.4593602</v>
      </c>
      <c r="DH30" s="50">
        <f t="array" ref="DH30">-(IF(DH$2=1,Assumptions!$X32/12,-(SUMIF($D$2:$EE$2,DH$2-1,$D30:$EE30)/12)*(1+XLOOKUP(DH$2,Assumptions!$C$95:$M$95,Assumptions!$C$99:$M$99))))</f>
        <v>-345.523141</v>
      </c>
      <c r="DI30" s="50">
        <f t="array" ref="DI30">-(IF(DI$2=1,Assumptions!$X32/12,-(SUMIF($D$2:$EE$2,DI$2-1,$D30:$EE30)/12)*(1+XLOOKUP(DI$2,Assumptions!$C$95:$M$95,Assumptions!$C$99:$M$99))))</f>
        <v>-345.523141</v>
      </c>
      <c r="DJ30" s="50">
        <f t="array" ref="DJ30">-(IF(DJ$2=1,Assumptions!$X32/12,-(SUMIF($D$2:$EE$2,DJ$2-1,$D30:$EE30)/12)*(1+XLOOKUP(DJ$2,Assumptions!$C$95:$M$95,Assumptions!$C$99:$M$99))))</f>
        <v>-345.523141</v>
      </c>
      <c r="DK30" s="50">
        <f t="array" ref="DK30">-(IF(DK$2=1,Assumptions!$X32/12,-(SUMIF($D$2:$EE$2,DK$2-1,$D30:$EE30)/12)*(1+XLOOKUP(DK$2,Assumptions!$C$95:$M$95,Assumptions!$C$99:$M$99))))</f>
        <v>-345.523141</v>
      </c>
      <c r="DL30" s="50">
        <f t="array" ref="DL30">-(IF(DL$2=1,Assumptions!$X32/12,-(SUMIF($D$2:$EE$2,DL$2-1,$D30:$EE30)/12)*(1+XLOOKUP(DL$2,Assumptions!$C$95:$M$95,Assumptions!$C$99:$M$99))))</f>
        <v>-345.523141</v>
      </c>
      <c r="DM30" s="50">
        <f t="array" ref="DM30">-(IF(DM$2=1,Assumptions!$X32/12,-(SUMIF($D$2:$EE$2,DM$2-1,$D30:$EE30)/12)*(1+XLOOKUP(DM$2,Assumptions!$C$95:$M$95,Assumptions!$C$99:$M$99))))</f>
        <v>-345.523141</v>
      </c>
      <c r="DN30" s="50">
        <f t="array" ref="DN30">-(IF(DN$2=1,Assumptions!$X32/12,-(SUMIF($D$2:$EE$2,DN$2-1,$D30:$EE30)/12)*(1+XLOOKUP(DN$2,Assumptions!$C$95:$M$95,Assumptions!$C$99:$M$99))))</f>
        <v>-345.523141</v>
      </c>
      <c r="DO30" s="50">
        <f t="array" ref="DO30">-(IF(DO$2=1,Assumptions!$X32/12,-(SUMIF($D$2:$EE$2,DO$2-1,$D30:$EE30)/12)*(1+XLOOKUP(DO$2,Assumptions!$C$95:$M$95,Assumptions!$C$99:$M$99))))</f>
        <v>-345.523141</v>
      </c>
      <c r="DP30" s="50">
        <f t="array" ref="DP30">-(IF(DP$2=1,Assumptions!$X32/12,-(SUMIF($D$2:$EE$2,DP$2-1,$D30:$EE30)/12)*(1+XLOOKUP(DP$2,Assumptions!$C$95:$M$95,Assumptions!$C$99:$M$99))))</f>
        <v>-345.523141</v>
      </c>
      <c r="DQ30" s="50">
        <f t="array" ref="DQ30">-(IF(DQ$2=1,Assumptions!$X32/12,-(SUMIF($D$2:$EE$2,DQ$2-1,$D30:$EE30)/12)*(1+XLOOKUP(DQ$2,Assumptions!$C$95:$M$95,Assumptions!$C$99:$M$99))))</f>
        <v>-345.523141</v>
      </c>
      <c r="DR30" s="50">
        <f t="array" ref="DR30">-(IF(DR$2=1,Assumptions!$X32/12,-(SUMIF($D$2:$EE$2,DR$2-1,$D30:$EE30)/12)*(1+XLOOKUP(DR$2,Assumptions!$C$95:$M$95,Assumptions!$C$99:$M$99))))</f>
        <v>-345.523141</v>
      </c>
      <c r="DS30" s="50">
        <f t="array" ref="DS30">-(IF(DS$2=1,Assumptions!$X32/12,-(SUMIF($D$2:$EE$2,DS$2-1,$D30:$EE30)/12)*(1+XLOOKUP(DS$2,Assumptions!$C$95:$M$95,Assumptions!$C$99:$M$99))))</f>
        <v>-345.523141</v>
      </c>
      <c r="DT30" s="50">
        <f t="array" ref="DT30">-(IF(DT$2=1,Assumptions!$X32/12,-(SUMIF($D$2:$EE$2,DT$2-1,$D30:$EE30)/12)*(1+XLOOKUP(DT$2,Assumptions!$C$95:$M$95,Assumptions!$C$99:$M$99))))</f>
        <v>-355.8888352</v>
      </c>
      <c r="DU30" s="50">
        <f t="array" ref="DU30">-(IF(DU$2=1,Assumptions!$X32/12,-(SUMIF($D$2:$EE$2,DU$2-1,$D30:$EE30)/12)*(1+XLOOKUP(DU$2,Assumptions!$C$95:$M$95,Assumptions!$C$99:$M$99))))</f>
        <v>-355.8888352</v>
      </c>
      <c r="DV30" s="50">
        <f t="array" ref="DV30">-(IF(DV$2=1,Assumptions!$X32/12,-(SUMIF($D$2:$EE$2,DV$2-1,$D30:$EE30)/12)*(1+XLOOKUP(DV$2,Assumptions!$C$95:$M$95,Assumptions!$C$99:$M$99))))</f>
        <v>-355.8888352</v>
      </c>
      <c r="DW30" s="50">
        <f t="array" ref="DW30">-(IF(DW$2=1,Assumptions!$X32/12,-(SUMIF($D$2:$EE$2,DW$2-1,$D30:$EE30)/12)*(1+XLOOKUP(DW$2,Assumptions!$C$95:$M$95,Assumptions!$C$99:$M$99))))</f>
        <v>-355.8888352</v>
      </c>
      <c r="DX30" s="50">
        <f t="array" ref="DX30">-(IF(DX$2=1,Assumptions!$X32/12,-(SUMIF($D$2:$EE$2,DX$2-1,$D30:$EE30)/12)*(1+XLOOKUP(DX$2,Assumptions!$C$95:$M$95,Assumptions!$C$99:$M$99))))</f>
        <v>-355.8888352</v>
      </c>
      <c r="DY30" s="50">
        <f t="array" ref="DY30">-(IF(DY$2=1,Assumptions!$X32/12,-(SUMIF($D$2:$EE$2,DY$2-1,$D30:$EE30)/12)*(1+XLOOKUP(DY$2,Assumptions!$C$95:$M$95,Assumptions!$C$99:$M$99))))</f>
        <v>-355.8888352</v>
      </c>
      <c r="DZ30" s="50">
        <f t="array" ref="DZ30">-(IF(DZ$2=1,Assumptions!$X32/12,-(SUMIF($D$2:$EE$2,DZ$2-1,$D30:$EE30)/12)*(1+XLOOKUP(DZ$2,Assumptions!$C$95:$M$95,Assumptions!$C$99:$M$99))))</f>
        <v>-355.8888352</v>
      </c>
      <c r="EA30" s="50">
        <f t="array" ref="EA30">-(IF(EA$2=1,Assumptions!$X32/12,-(SUMIF($D$2:$EE$2,EA$2-1,$D30:$EE30)/12)*(1+XLOOKUP(EA$2,Assumptions!$C$95:$M$95,Assumptions!$C$99:$M$99))))</f>
        <v>-355.8888352</v>
      </c>
      <c r="EB30" s="50">
        <f t="array" ref="EB30">-(IF(EB$2=1,Assumptions!$X32/12,-(SUMIF($D$2:$EE$2,EB$2-1,$D30:$EE30)/12)*(1+XLOOKUP(EB$2,Assumptions!$C$95:$M$95,Assumptions!$C$99:$M$99))))</f>
        <v>-355.8888352</v>
      </c>
      <c r="EC30" s="50">
        <f t="array" ref="EC30">-(IF(EC$2=1,Assumptions!$X32/12,-(SUMIF($D$2:$EE$2,EC$2-1,$D30:$EE30)/12)*(1+XLOOKUP(EC$2,Assumptions!$C$95:$M$95,Assumptions!$C$99:$M$99))))</f>
        <v>-355.8888352</v>
      </c>
      <c r="ED30" s="50">
        <f t="array" ref="ED30">-(IF(ED$2=1,Assumptions!$X32/12,-(SUMIF($D$2:$EE$2,ED$2-1,$D30:$EE30)/12)*(1+XLOOKUP(ED$2,Assumptions!$C$95:$M$95,Assumptions!$C$99:$M$99))))</f>
        <v>-355.8888352</v>
      </c>
      <c r="EE30" s="50">
        <f t="array" ref="EE30">-(IF(EE$2=1,Assumptions!$X32/12,-(SUMIF($D$2:$EE$2,EE$2-1,$D30:$EE30)/12)*(1+XLOOKUP(EE$2,Assumptions!$C$95:$M$95,Assumptions!$C$99:$M$99))))</f>
        <v>-355.8888352</v>
      </c>
    </row>
    <row r="31" ht="15.75" customHeight="1">
      <c r="A31" s="1"/>
      <c r="B31" s="1"/>
      <c r="C31" s="1" t="str">
        <f>Assumptions!J33</f>
        <v>Pest Control</v>
      </c>
      <c r="D31" s="50">
        <f t="array" ref="D31">-(IF(D$2=1,Assumptions!$X33/12,-(SUMIF($D$2:$EE$2,D$2-1,$D31:$EE31)/12)*(1+XLOOKUP(D$2,Assumptions!$C$95:$M$95,Assumptions!$C$99:$M$99))))</f>
        <v>-608.814975</v>
      </c>
      <c r="E31" s="50">
        <f t="array" ref="E31">-(IF(E$2=1,Assumptions!$X33/12,-(SUMIF($D$2:$EE$2,E$2-1,$D31:$EE31)/12)*(1+XLOOKUP(E$2,Assumptions!$C$95:$M$95,Assumptions!$C$99:$M$99))))</f>
        <v>-608.814975</v>
      </c>
      <c r="F31" s="50">
        <f t="array" ref="F31">-(IF(F$2=1,Assumptions!$X33/12,-(SUMIF($D$2:$EE$2,F$2-1,$D31:$EE31)/12)*(1+XLOOKUP(F$2,Assumptions!$C$95:$M$95,Assumptions!$C$99:$M$99))))</f>
        <v>-608.814975</v>
      </c>
      <c r="G31" s="50">
        <f t="array" ref="G31">-(IF(G$2=1,Assumptions!$X33/12,-(SUMIF($D$2:$EE$2,G$2-1,$D31:$EE31)/12)*(1+XLOOKUP(G$2,Assumptions!$C$95:$M$95,Assumptions!$C$99:$M$99))))</f>
        <v>-608.814975</v>
      </c>
      <c r="H31" s="50">
        <f t="array" ref="H31">-(IF(H$2=1,Assumptions!$X33/12,-(SUMIF($D$2:$EE$2,H$2-1,$D31:$EE31)/12)*(1+XLOOKUP(H$2,Assumptions!$C$95:$M$95,Assumptions!$C$99:$M$99))))</f>
        <v>-608.814975</v>
      </c>
      <c r="I31" s="50">
        <f t="array" ref="I31">-(IF(I$2=1,Assumptions!$X33/12,-(SUMIF($D$2:$EE$2,I$2-1,$D31:$EE31)/12)*(1+XLOOKUP(I$2,Assumptions!$C$95:$M$95,Assumptions!$C$99:$M$99))))</f>
        <v>-608.814975</v>
      </c>
      <c r="J31" s="50">
        <f t="array" ref="J31">-(IF(J$2=1,Assumptions!$X33/12,-(SUMIF($D$2:$EE$2,J$2-1,$D31:$EE31)/12)*(1+XLOOKUP(J$2,Assumptions!$C$95:$M$95,Assumptions!$C$99:$M$99))))</f>
        <v>-608.814975</v>
      </c>
      <c r="K31" s="50">
        <f t="array" ref="K31">-(IF(K$2=1,Assumptions!$X33/12,-(SUMIF($D$2:$EE$2,K$2-1,$D31:$EE31)/12)*(1+XLOOKUP(K$2,Assumptions!$C$95:$M$95,Assumptions!$C$99:$M$99))))</f>
        <v>-608.814975</v>
      </c>
      <c r="L31" s="50">
        <f t="array" ref="L31">-(IF(L$2=1,Assumptions!$X33/12,-(SUMIF($D$2:$EE$2,L$2-1,$D31:$EE31)/12)*(1+XLOOKUP(L$2,Assumptions!$C$95:$M$95,Assumptions!$C$99:$M$99))))</f>
        <v>-608.814975</v>
      </c>
      <c r="M31" s="50">
        <f t="array" ref="M31">-(IF(M$2=1,Assumptions!$X33/12,-(SUMIF($D$2:$EE$2,M$2-1,$D31:$EE31)/12)*(1+XLOOKUP(M$2,Assumptions!$C$95:$M$95,Assumptions!$C$99:$M$99))))</f>
        <v>-608.814975</v>
      </c>
      <c r="N31" s="50">
        <f t="array" ref="N31">-(IF(N$2=1,Assumptions!$X33/12,-(SUMIF($D$2:$EE$2,N$2-1,$D31:$EE31)/12)*(1+XLOOKUP(N$2,Assumptions!$C$95:$M$95,Assumptions!$C$99:$M$99))))</f>
        <v>-608.814975</v>
      </c>
      <c r="O31" s="50">
        <f t="array" ref="O31">-(IF(O$2=1,Assumptions!$X33/12,-(SUMIF($D$2:$EE$2,O$2-1,$D31:$EE31)/12)*(1+XLOOKUP(O$2,Assumptions!$C$95:$M$95,Assumptions!$C$99:$M$99))))</f>
        <v>-608.814975</v>
      </c>
      <c r="P31" s="50">
        <f t="array" ref="P31">-(IF(P$2=1,Assumptions!$X33/12,-(SUMIF($D$2:$EE$2,P$2-1,$D31:$EE31)/12)*(1+XLOOKUP(P$2,Assumptions!$C$95:$M$95,Assumptions!$C$99:$M$99))))</f>
        <v>-627.0794243</v>
      </c>
      <c r="Q31" s="50">
        <f t="array" ref="Q31">-(IF(Q$2=1,Assumptions!$X33/12,-(SUMIF($D$2:$EE$2,Q$2-1,$D31:$EE31)/12)*(1+XLOOKUP(Q$2,Assumptions!$C$95:$M$95,Assumptions!$C$99:$M$99))))</f>
        <v>-627.0794243</v>
      </c>
      <c r="R31" s="50">
        <f t="array" ref="R31">-(IF(R$2=1,Assumptions!$X33/12,-(SUMIF($D$2:$EE$2,R$2-1,$D31:$EE31)/12)*(1+XLOOKUP(R$2,Assumptions!$C$95:$M$95,Assumptions!$C$99:$M$99))))</f>
        <v>-627.0794243</v>
      </c>
      <c r="S31" s="50">
        <f t="array" ref="S31">-(IF(S$2=1,Assumptions!$X33/12,-(SUMIF($D$2:$EE$2,S$2-1,$D31:$EE31)/12)*(1+XLOOKUP(S$2,Assumptions!$C$95:$M$95,Assumptions!$C$99:$M$99))))</f>
        <v>-627.0794243</v>
      </c>
      <c r="T31" s="50">
        <f t="array" ref="T31">-(IF(T$2=1,Assumptions!$X33/12,-(SUMIF($D$2:$EE$2,T$2-1,$D31:$EE31)/12)*(1+XLOOKUP(T$2,Assumptions!$C$95:$M$95,Assumptions!$C$99:$M$99))))</f>
        <v>-627.0794243</v>
      </c>
      <c r="U31" s="50">
        <f t="array" ref="U31">-(IF(U$2=1,Assumptions!$X33/12,-(SUMIF($D$2:$EE$2,U$2-1,$D31:$EE31)/12)*(1+XLOOKUP(U$2,Assumptions!$C$95:$M$95,Assumptions!$C$99:$M$99))))</f>
        <v>-627.0794243</v>
      </c>
      <c r="V31" s="50">
        <f t="array" ref="V31">-(IF(V$2=1,Assumptions!$X33/12,-(SUMIF($D$2:$EE$2,V$2-1,$D31:$EE31)/12)*(1+XLOOKUP(V$2,Assumptions!$C$95:$M$95,Assumptions!$C$99:$M$99))))</f>
        <v>-627.0794243</v>
      </c>
      <c r="W31" s="50">
        <f t="array" ref="W31">-(IF(W$2=1,Assumptions!$X33/12,-(SUMIF($D$2:$EE$2,W$2-1,$D31:$EE31)/12)*(1+XLOOKUP(W$2,Assumptions!$C$95:$M$95,Assumptions!$C$99:$M$99))))</f>
        <v>-627.0794243</v>
      </c>
      <c r="X31" s="50">
        <f t="array" ref="X31">-(IF(X$2=1,Assumptions!$X33/12,-(SUMIF($D$2:$EE$2,X$2-1,$D31:$EE31)/12)*(1+XLOOKUP(X$2,Assumptions!$C$95:$M$95,Assumptions!$C$99:$M$99))))</f>
        <v>-627.0794243</v>
      </c>
      <c r="Y31" s="50">
        <f t="array" ref="Y31">-(IF(Y$2=1,Assumptions!$X33/12,-(SUMIF($D$2:$EE$2,Y$2-1,$D31:$EE31)/12)*(1+XLOOKUP(Y$2,Assumptions!$C$95:$M$95,Assumptions!$C$99:$M$99))))</f>
        <v>-627.0794243</v>
      </c>
      <c r="Z31" s="50">
        <f t="array" ref="Z31">-(IF(Z$2=1,Assumptions!$X33/12,-(SUMIF($D$2:$EE$2,Z$2-1,$D31:$EE31)/12)*(1+XLOOKUP(Z$2,Assumptions!$C$95:$M$95,Assumptions!$C$99:$M$99))))</f>
        <v>-627.0794243</v>
      </c>
      <c r="AA31" s="50">
        <f t="array" ref="AA31">-(IF(AA$2=1,Assumptions!$X33/12,-(SUMIF($D$2:$EE$2,AA$2-1,$D31:$EE31)/12)*(1+XLOOKUP(AA$2,Assumptions!$C$95:$M$95,Assumptions!$C$99:$M$99))))</f>
        <v>-627.0794243</v>
      </c>
      <c r="AB31" s="50">
        <f t="array" ref="AB31">-(IF(AB$2=1,Assumptions!$X33/12,-(SUMIF($D$2:$EE$2,AB$2-1,$D31:$EE31)/12)*(1+XLOOKUP(AB$2,Assumptions!$C$95:$M$95,Assumptions!$C$99:$M$99))))</f>
        <v>-645.891807</v>
      </c>
      <c r="AC31" s="50">
        <f t="array" ref="AC31">-(IF(AC$2=1,Assumptions!$X33/12,-(SUMIF($D$2:$EE$2,AC$2-1,$D31:$EE31)/12)*(1+XLOOKUP(AC$2,Assumptions!$C$95:$M$95,Assumptions!$C$99:$M$99))))</f>
        <v>-645.891807</v>
      </c>
      <c r="AD31" s="50">
        <f t="array" ref="AD31">-(IF(AD$2=1,Assumptions!$X33/12,-(SUMIF($D$2:$EE$2,AD$2-1,$D31:$EE31)/12)*(1+XLOOKUP(AD$2,Assumptions!$C$95:$M$95,Assumptions!$C$99:$M$99))))</f>
        <v>-645.891807</v>
      </c>
      <c r="AE31" s="50">
        <f t="array" ref="AE31">-(IF(AE$2=1,Assumptions!$X33/12,-(SUMIF($D$2:$EE$2,AE$2-1,$D31:$EE31)/12)*(1+XLOOKUP(AE$2,Assumptions!$C$95:$M$95,Assumptions!$C$99:$M$99))))</f>
        <v>-645.891807</v>
      </c>
      <c r="AF31" s="50">
        <f t="array" ref="AF31">-(IF(AF$2=1,Assumptions!$X33/12,-(SUMIF($D$2:$EE$2,AF$2-1,$D31:$EE31)/12)*(1+XLOOKUP(AF$2,Assumptions!$C$95:$M$95,Assumptions!$C$99:$M$99))))</f>
        <v>-645.891807</v>
      </c>
      <c r="AG31" s="50">
        <f t="array" ref="AG31">-(IF(AG$2=1,Assumptions!$X33/12,-(SUMIF($D$2:$EE$2,AG$2-1,$D31:$EE31)/12)*(1+XLOOKUP(AG$2,Assumptions!$C$95:$M$95,Assumptions!$C$99:$M$99))))</f>
        <v>-645.891807</v>
      </c>
      <c r="AH31" s="50">
        <f t="array" ref="AH31">-(IF(AH$2=1,Assumptions!$X33/12,-(SUMIF($D$2:$EE$2,AH$2-1,$D31:$EE31)/12)*(1+XLOOKUP(AH$2,Assumptions!$C$95:$M$95,Assumptions!$C$99:$M$99))))</f>
        <v>-645.891807</v>
      </c>
      <c r="AI31" s="50">
        <f t="array" ref="AI31">-(IF(AI$2=1,Assumptions!$X33/12,-(SUMIF($D$2:$EE$2,AI$2-1,$D31:$EE31)/12)*(1+XLOOKUP(AI$2,Assumptions!$C$95:$M$95,Assumptions!$C$99:$M$99))))</f>
        <v>-645.891807</v>
      </c>
      <c r="AJ31" s="50">
        <f t="array" ref="AJ31">-(IF(AJ$2=1,Assumptions!$X33/12,-(SUMIF($D$2:$EE$2,AJ$2-1,$D31:$EE31)/12)*(1+XLOOKUP(AJ$2,Assumptions!$C$95:$M$95,Assumptions!$C$99:$M$99))))</f>
        <v>-645.891807</v>
      </c>
      <c r="AK31" s="50">
        <f t="array" ref="AK31">-(IF(AK$2=1,Assumptions!$X33/12,-(SUMIF($D$2:$EE$2,AK$2-1,$D31:$EE31)/12)*(1+XLOOKUP(AK$2,Assumptions!$C$95:$M$95,Assumptions!$C$99:$M$99))))</f>
        <v>-645.891807</v>
      </c>
      <c r="AL31" s="50">
        <f t="array" ref="AL31">-(IF(AL$2=1,Assumptions!$X33/12,-(SUMIF($D$2:$EE$2,AL$2-1,$D31:$EE31)/12)*(1+XLOOKUP(AL$2,Assumptions!$C$95:$M$95,Assumptions!$C$99:$M$99))))</f>
        <v>-645.891807</v>
      </c>
      <c r="AM31" s="50">
        <f t="array" ref="AM31">-(IF(AM$2=1,Assumptions!$X33/12,-(SUMIF($D$2:$EE$2,AM$2-1,$D31:$EE31)/12)*(1+XLOOKUP(AM$2,Assumptions!$C$95:$M$95,Assumptions!$C$99:$M$99))))</f>
        <v>-645.891807</v>
      </c>
      <c r="AN31" s="50">
        <f t="array" ref="AN31">-(IF(AN$2=1,Assumptions!$X33/12,-(SUMIF($D$2:$EE$2,AN$2-1,$D31:$EE31)/12)*(1+XLOOKUP(AN$2,Assumptions!$C$95:$M$95,Assumptions!$C$99:$M$99))))</f>
        <v>-665.2685612</v>
      </c>
      <c r="AO31" s="50">
        <f t="array" ref="AO31">-(IF(AO$2=1,Assumptions!$X33/12,-(SUMIF($D$2:$EE$2,AO$2-1,$D31:$EE31)/12)*(1+XLOOKUP(AO$2,Assumptions!$C$95:$M$95,Assumptions!$C$99:$M$99))))</f>
        <v>-665.2685612</v>
      </c>
      <c r="AP31" s="50">
        <f t="array" ref="AP31">-(IF(AP$2=1,Assumptions!$X33/12,-(SUMIF($D$2:$EE$2,AP$2-1,$D31:$EE31)/12)*(1+XLOOKUP(AP$2,Assumptions!$C$95:$M$95,Assumptions!$C$99:$M$99))))</f>
        <v>-665.2685612</v>
      </c>
      <c r="AQ31" s="50">
        <f t="array" ref="AQ31">-(IF(AQ$2=1,Assumptions!$X33/12,-(SUMIF($D$2:$EE$2,AQ$2-1,$D31:$EE31)/12)*(1+XLOOKUP(AQ$2,Assumptions!$C$95:$M$95,Assumptions!$C$99:$M$99))))</f>
        <v>-665.2685612</v>
      </c>
      <c r="AR31" s="50">
        <f t="array" ref="AR31">-(IF(AR$2=1,Assumptions!$X33/12,-(SUMIF($D$2:$EE$2,AR$2-1,$D31:$EE31)/12)*(1+XLOOKUP(AR$2,Assumptions!$C$95:$M$95,Assumptions!$C$99:$M$99))))</f>
        <v>-665.2685612</v>
      </c>
      <c r="AS31" s="50">
        <f t="array" ref="AS31">-(IF(AS$2=1,Assumptions!$X33/12,-(SUMIF($D$2:$EE$2,AS$2-1,$D31:$EE31)/12)*(1+XLOOKUP(AS$2,Assumptions!$C$95:$M$95,Assumptions!$C$99:$M$99))))</f>
        <v>-665.2685612</v>
      </c>
      <c r="AT31" s="50">
        <f t="array" ref="AT31">-(IF(AT$2=1,Assumptions!$X33/12,-(SUMIF($D$2:$EE$2,AT$2-1,$D31:$EE31)/12)*(1+XLOOKUP(AT$2,Assumptions!$C$95:$M$95,Assumptions!$C$99:$M$99))))</f>
        <v>-665.2685612</v>
      </c>
      <c r="AU31" s="50">
        <f t="array" ref="AU31">-(IF(AU$2=1,Assumptions!$X33/12,-(SUMIF($D$2:$EE$2,AU$2-1,$D31:$EE31)/12)*(1+XLOOKUP(AU$2,Assumptions!$C$95:$M$95,Assumptions!$C$99:$M$99))))</f>
        <v>-665.2685612</v>
      </c>
      <c r="AV31" s="50">
        <f t="array" ref="AV31">-(IF(AV$2=1,Assumptions!$X33/12,-(SUMIF($D$2:$EE$2,AV$2-1,$D31:$EE31)/12)*(1+XLOOKUP(AV$2,Assumptions!$C$95:$M$95,Assumptions!$C$99:$M$99))))</f>
        <v>-665.2685612</v>
      </c>
      <c r="AW31" s="50">
        <f t="array" ref="AW31">-(IF(AW$2=1,Assumptions!$X33/12,-(SUMIF($D$2:$EE$2,AW$2-1,$D31:$EE31)/12)*(1+XLOOKUP(AW$2,Assumptions!$C$95:$M$95,Assumptions!$C$99:$M$99))))</f>
        <v>-665.2685612</v>
      </c>
      <c r="AX31" s="50">
        <f t="array" ref="AX31">-(IF(AX$2=1,Assumptions!$X33/12,-(SUMIF($D$2:$EE$2,AX$2-1,$D31:$EE31)/12)*(1+XLOOKUP(AX$2,Assumptions!$C$95:$M$95,Assumptions!$C$99:$M$99))))</f>
        <v>-665.2685612</v>
      </c>
      <c r="AY31" s="50">
        <f t="array" ref="AY31">-(IF(AY$2=1,Assumptions!$X33/12,-(SUMIF($D$2:$EE$2,AY$2-1,$D31:$EE31)/12)*(1+XLOOKUP(AY$2,Assumptions!$C$95:$M$95,Assumptions!$C$99:$M$99))))</f>
        <v>-665.2685612</v>
      </c>
      <c r="AZ31" s="50">
        <f t="array" ref="AZ31">-(IF(AZ$2=1,Assumptions!$X33/12,-(SUMIF($D$2:$EE$2,AZ$2-1,$D31:$EE31)/12)*(1+XLOOKUP(AZ$2,Assumptions!$C$95:$M$95,Assumptions!$C$99:$M$99))))</f>
        <v>-685.226618</v>
      </c>
      <c r="BA31" s="50">
        <f t="array" ref="BA31">-(IF(BA$2=1,Assumptions!$X33/12,-(SUMIF($D$2:$EE$2,BA$2-1,$D31:$EE31)/12)*(1+XLOOKUP(BA$2,Assumptions!$C$95:$M$95,Assumptions!$C$99:$M$99))))</f>
        <v>-685.226618</v>
      </c>
      <c r="BB31" s="50">
        <f t="array" ref="BB31">-(IF(BB$2=1,Assumptions!$X33/12,-(SUMIF($D$2:$EE$2,BB$2-1,$D31:$EE31)/12)*(1+XLOOKUP(BB$2,Assumptions!$C$95:$M$95,Assumptions!$C$99:$M$99))))</f>
        <v>-685.226618</v>
      </c>
      <c r="BC31" s="50">
        <f t="array" ref="BC31">-(IF(BC$2=1,Assumptions!$X33/12,-(SUMIF($D$2:$EE$2,BC$2-1,$D31:$EE31)/12)*(1+XLOOKUP(BC$2,Assumptions!$C$95:$M$95,Assumptions!$C$99:$M$99))))</f>
        <v>-685.226618</v>
      </c>
      <c r="BD31" s="50">
        <f t="array" ref="BD31">-(IF(BD$2=1,Assumptions!$X33/12,-(SUMIF($D$2:$EE$2,BD$2-1,$D31:$EE31)/12)*(1+XLOOKUP(BD$2,Assumptions!$C$95:$M$95,Assumptions!$C$99:$M$99))))</f>
        <v>-685.226618</v>
      </c>
      <c r="BE31" s="50">
        <f t="array" ref="BE31">-(IF(BE$2=1,Assumptions!$X33/12,-(SUMIF($D$2:$EE$2,BE$2-1,$D31:$EE31)/12)*(1+XLOOKUP(BE$2,Assumptions!$C$95:$M$95,Assumptions!$C$99:$M$99))))</f>
        <v>-685.226618</v>
      </c>
      <c r="BF31" s="50">
        <f t="array" ref="BF31">-(IF(BF$2=1,Assumptions!$X33/12,-(SUMIF($D$2:$EE$2,BF$2-1,$D31:$EE31)/12)*(1+XLOOKUP(BF$2,Assumptions!$C$95:$M$95,Assumptions!$C$99:$M$99))))</f>
        <v>-685.226618</v>
      </c>
      <c r="BG31" s="50">
        <f t="array" ref="BG31">-(IF(BG$2=1,Assumptions!$X33/12,-(SUMIF($D$2:$EE$2,BG$2-1,$D31:$EE31)/12)*(1+XLOOKUP(BG$2,Assumptions!$C$95:$M$95,Assumptions!$C$99:$M$99))))</f>
        <v>-685.226618</v>
      </c>
      <c r="BH31" s="50">
        <f t="array" ref="BH31">-(IF(BH$2=1,Assumptions!$X33/12,-(SUMIF($D$2:$EE$2,BH$2-1,$D31:$EE31)/12)*(1+XLOOKUP(BH$2,Assumptions!$C$95:$M$95,Assumptions!$C$99:$M$99))))</f>
        <v>-685.226618</v>
      </c>
      <c r="BI31" s="50">
        <f t="array" ref="BI31">-(IF(BI$2=1,Assumptions!$X33/12,-(SUMIF($D$2:$EE$2,BI$2-1,$D31:$EE31)/12)*(1+XLOOKUP(BI$2,Assumptions!$C$95:$M$95,Assumptions!$C$99:$M$99))))</f>
        <v>-685.226618</v>
      </c>
      <c r="BJ31" s="50">
        <f t="array" ref="BJ31">-(IF(BJ$2=1,Assumptions!$X33/12,-(SUMIF($D$2:$EE$2,BJ$2-1,$D31:$EE31)/12)*(1+XLOOKUP(BJ$2,Assumptions!$C$95:$M$95,Assumptions!$C$99:$M$99))))</f>
        <v>-685.226618</v>
      </c>
      <c r="BK31" s="50">
        <f t="array" ref="BK31">-(IF(BK$2=1,Assumptions!$X33/12,-(SUMIF($D$2:$EE$2,BK$2-1,$D31:$EE31)/12)*(1+XLOOKUP(BK$2,Assumptions!$C$95:$M$95,Assumptions!$C$99:$M$99))))</f>
        <v>-685.226618</v>
      </c>
      <c r="BL31" s="50">
        <f t="array" ref="BL31">-(IF(BL$2=1,Assumptions!$X33/12,-(SUMIF($D$2:$EE$2,BL$2-1,$D31:$EE31)/12)*(1+XLOOKUP(BL$2,Assumptions!$C$95:$M$95,Assumptions!$C$99:$M$99))))</f>
        <v>-705.7834166</v>
      </c>
      <c r="BM31" s="50">
        <f t="array" ref="BM31">-(IF(BM$2=1,Assumptions!$X33/12,-(SUMIF($D$2:$EE$2,BM$2-1,$D31:$EE31)/12)*(1+XLOOKUP(BM$2,Assumptions!$C$95:$M$95,Assumptions!$C$99:$M$99))))</f>
        <v>-705.7834166</v>
      </c>
      <c r="BN31" s="50">
        <f t="array" ref="BN31">-(IF(BN$2=1,Assumptions!$X33/12,-(SUMIF($D$2:$EE$2,BN$2-1,$D31:$EE31)/12)*(1+XLOOKUP(BN$2,Assumptions!$C$95:$M$95,Assumptions!$C$99:$M$99))))</f>
        <v>-705.7834166</v>
      </c>
      <c r="BO31" s="50">
        <f t="array" ref="BO31">-(IF(BO$2=1,Assumptions!$X33/12,-(SUMIF($D$2:$EE$2,BO$2-1,$D31:$EE31)/12)*(1+XLOOKUP(BO$2,Assumptions!$C$95:$M$95,Assumptions!$C$99:$M$99))))</f>
        <v>-705.7834166</v>
      </c>
      <c r="BP31" s="50">
        <f t="array" ref="BP31">-(IF(BP$2=1,Assumptions!$X33/12,-(SUMIF($D$2:$EE$2,BP$2-1,$D31:$EE31)/12)*(1+XLOOKUP(BP$2,Assumptions!$C$95:$M$95,Assumptions!$C$99:$M$99))))</f>
        <v>-705.7834166</v>
      </c>
      <c r="BQ31" s="50">
        <f t="array" ref="BQ31">-(IF(BQ$2=1,Assumptions!$X33/12,-(SUMIF($D$2:$EE$2,BQ$2-1,$D31:$EE31)/12)*(1+XLOOKUP(BQ$2,Assumptions!$C$95:$M$95,Assumptions!$C$99:$M$99))))</f>
        <v>-705.7834166</v>
      </c>
      <c r="BR31" s="50">
        <f t="array" ref="BR31">-(IF(BR$2=1,Assumptions!$X33/12,-(SUMIF($D$2:$EE$2,BR$2-1,$D31:$EE31)/12)*(1+XLOOKUP(BR$2,Assumptions!$C$95:$M$95,Assumptions!$C$99:$M$99))))</f>
        <v>-705.7834166</v>
      </c>
      <c r="BS31" s="50">
        <f t="array" ref="BS31">-(IF(BS$2=1,Assumptions!$X33/12,-(SUMIF($D$2:$EE$2,BS$2-1,$D31:$EE31)/12)*(1+XLOOKUP(BS$2,Assumptions!$C$95:$M$95,Assumptions!$C$99:$M$99))))</f>
        <v>-705.7834166</v>
      </c>
      <c r="BT31" s="50">
        <f t="array" ref="BT31">-(IF(BT$2=1,Assumptions!$X33/12,-(SUMIF($D$2:$EE$2,BT$2-1,$D31:$EE31)/12)*(1+XLOOKUP(BT$2,Assumptions!$C$95:$M$95,Assumptions!$C$99:$M$99))))</f>
        <v>-705.7834166</v>
      </c>
      <c r="BU31" s="50">
        <f t="array" ref="BU31">-(IF(BU$2=1,Assumptions!$X33/12,-(SUMIF($D$2:$EE$2,BU$2-1,$D31:$EE31)/12)*(1+XLOOKUP(BU$2,Assumptions!$C$95:$M$95,Assumptions!$C$99:$M$99))))</f>
        <v>-705.7834166</v>
      </c>
      <c r="BV31" s="50">
        <f t="array" ref="BV31">-(IF(BV$2=1,Assumptions!$X33/12,-(SUMIF($D$2:$EE$2,BV$2-1,$D31:$EE31)/12)*(1+XLOOKUP(BV$2,Assumptions!$C$95:$M$95,Assumptions!$C$99:$M$99))))</f>
        <v>-705.7834166</v>
      </c>
      <c r="BW31" s="50">
        <f t="array" ref="BW31">-(IF(BW$2=1,Assumptions!$X33/12,-(SUMIF($D$2:$EE$2,BW$2-1,$D31:$EE31)/12)*(1+XLOOKUP(BW$2,Assumptions!$C$95:$M$95,Assumptions!$C$99:$M$99))))</f>
        <v>-705.7834166</v>
      </c>
      <c r="BX31" s="50">
        <f t="array" ref="BX31">-(IF(BX$2=1,Assumptions!$X33/12,-(SUMIF($D$2:$EE$2,BX$2-1,$D31:$EE31)/12)*(1+XLOOKUP(BX$2,Assumptions!$C$95:$M$95,Assumptions!$C$99:$M$99))))</f>
        <v>-726.9569191</v>
      </c>
      <c r="BY31" s="50">
        <f t="array" ref="BY31">-(IF(BY$2=1,Assumptions!$X33/12,-(SUMIF($D$2:$EE$2,BY$2-1,$D31:$EE31)/12)*(1+XLOOKUP(BY$2,Assumptions!$C$95:$M$95,Assumptions!$C$99:$M$99))))</f>
        <v>-726.9569191</v>
      </c>
      <c r="BZ31" s="50">
        <f t="array" ref="BZ31">-(IF(BZ$2=1,Assumptions!$X33/12,-(SUMIF($D$2:$EE$2,BZ$2-1,$D31:$EE31)/12)*(1+XLOOKUP(BZ$2,Assumptions!$C$95:$M$95,Assumptions!$C$99:$M$99))))</f>
        <v>-726.9569191</v>
      </c>
      <c r="CA31" s="50">
        <f t="array" ref="CA31">-(IF(CA$2=1,Assumptions!$X33/12,-(SUMIF($D$2:$EE$2,CA$2-1,$D31:$EE31)/12)*(1+XLOOKUP(CA$2,Assumptions!$C$95:$M$95,Assumptions!$C$99:$M$99))))</f>
        <v>-726.9569191</v>
      </c>
      <c r="CB31" s="50">
        <f t="array" ref="CB31">-(IF(CB$2=1,Assumptions!$X33/12,-(SUMIF($D$2:$EE$2,CB$2-1,$D31:$EE31)/12)*(1+XLOOKUP(CB$2,Assumptions!$C$95:$M$95,Assumptions!$C$99:$M$99))))</f>
        <v>-726.9569191</v>
      </c>
      <c r="CC31" s="50">
        <f t="array" ref="CC31">-(IF(CC$2=1,Assumptions!$X33/12,-(SUMIF($D$2:$EE$2,CC$2-1,$D31:$EE31)/12)*(1+XLOOKUP(CC$2,Assumptions!$C$95:$M$95,Assumptions!$C$99:$M$99))))</f>
        <v>-726.9569191</v>
      </c>
      <c r="CD31" s="50">
        <f t="array" ref="CD31">-(IF(CD$2=1,Assumptions!$X33/12,-(SUMIF($D$2:$EE$2,CD$2-1,$D31:$EE31)/12)*(1+XLOOKUP(CD$2,Assumptions!$C$95:$M$95,Assumptions!$C$99:$M$99))))</f>
        <v>-726.9569191</v>
      </c>
      <c r="CE31" s="50">
        <f t="array" ref="CE31">-(IF(CE$2=1,Assumptions!$X33/12,-(SUMIF($D$2:$EE$2,CE$2-1,$D31:$EE31)/12)*(1+XLOOKUP(CE$2,Assumptions!$C$95:$M$95,Assumptions!$C$99:$M$99))))</f>
        <v>-726.9569191</v>
      </c>
      <c r="CF31" s="50">
        <f t="array" ref="CF31">-(IF(CF$2=1,Assumptions!$X33/12,-(SUMIF($D$2:$EE$2,CF$2-1,$D31:$EE31)/12)*(1+XLOOKUP(CF$2,Assumptions!$C$95:$M$95,Assumptions!$C$99:$M$99))))</f>
        <v>-726.9569191</v>
      </c>
      <c r="CG31" s="50">
        <f t="array" ref="CG31">-(IF(CG$2=1,Assumptions!$X33/12,-(SUMIF($D$2:$EE$2,CG$2-1,$D31:$EE31)/12)*(1+XLOOKUP(CG$2,Assumptions!$C$95:$M$95,Assumptions!$C$99:$M$99))))</f>
        <v>-726.9569191</v>
      </c>
      <c r="CH31" s="50">
        <f t="array" ref="CH31">-(IF(CH$2=1,Assumptions!$X33/12,-(SUMIF($D$2:$EE$2,CH$2-1,$D31:$EE31)/12)*(1+XLOOKUP(CH$2,Assumptions!$C$95:$M$95,Assumptions!$C$99:$M$99))))</f>
        <v>-726.9569191</v>
      </c>
      <c r="CI31" s="50">
        <f t="array" ref="CI31">-(IF(CI$2=1,Assumptions!$X33/12,-(SUMIF($D$2:$EE$2,CI$2-1,$D31:$EE31)/12)*(1+XLOOKUP(CI$2,Assumptions!$C$95:$M$95,Assumptions!$C$99:$M$99))))</f>
        <v>-726.9569191</v>
      </c>
      <c r="CJ31" s="50">
        <f t="array" ref="CJ31">-(IF(CJ$2=1,Assumptions!$X33/12,-(SUMIF($D$2:$EE$2,CJ$2-1,$D31:$EE31)/12)*(1+XLOOKUP(CJ$2,Assumptions!$C$95:$M$95,Assumptions!$C$99:$M$99))))</f>
        <v>-748.7656266</v>
      </c>
      <c r="CK31" s="50">
        <f t="array" ref="CK31">-(IF(CK$2=1,Assumptions!$X33/12,-(SUMIF($D$2:$EE$2,CK$2-1,$D31:$EE31)/12)*(1+XLOOKUP(CK$2,Assumptions!$C$95:$M$95,Assumptions!$C$99:$M$99))))</f>
        <v>-748.7656266</v>
      </c>
      <c r="CL31" s="50">
        <f t="array" ref="CL31">-(IF(CL$2=1,Assumptions!$X33/12,-(SUMIF($D$2:$EE$2,CL$2-1,$D31:$EE31)/12)*(1+XLOOKUP(CL$2,Assumptions!$C$95:$M$95,Assumptions!$C$99:$M$99))))</f>
        <v>-748.7656266</v>
      </c>
      <c r="CM31" s="50">
        <f t="array" ref="CM31">-(IF(CM$2=1,Assumptions!$X33/12,-(SUMIF($D$2:$EE$2,CM$2-1,$D31:$EE31)/12)*(1+XLOOKUP(CM$2,Assumptions!$C$95:$M$95,Assumptions!$C$99:$M$99))))</f>
        <v>-748.7656266</v>
      </c>
      <c r="CN31" s="50">
        <f t="array" ref="CN31">-(IF(CN$2=1,Assumptions!$X33/12,-(SUMIF($D$2:$EE$2,CN$2-1,$D31:$EE31)/12)*(1+XLOOKUP(CN$2,Assumptions!$C$95:$M$95,Assumptions!$C$99:$M$99))))</f>
        <v>-748.7656266</v>
      </c>
      <c r="CO31" s="50">
        <f t="array" ref="CO31">-(IF(CO$2=1,Assumptions!$X33/12,-(SUMIF($D$2:$EE$2,CO$2-1,$D31:$EE31)/12)*(1+XLOOKUP(CO$2,Assumptions!$C$95:$M$95,Assumptions!$C$99:$M$99))))</f>
        <v>-748.7656266</v>
      </c>
      <c r="CP31" s="50">
        <f t="array" ref="CP31">-(IF(CP$2=1,Assumptions!$X33/12,-(SUMIF($D$2:$EE$2,CP$2-1,$D31:$EE31)/12)*(1+XLOOKUP(CP$2,Assumptions!$C$95:$M$95,Assumptions!$C$99:$M$99))))</f>
        <v>-748.7656266</v>
      </c>
      <c r="CQ31" s="50">
        <f t="array" ref="CQ31">-(IF(CQ$2=1,Assumptions!$X33/12,-(SUMIF($D$2:$EE$2,CQ$2-1,$D31:$EE31)/12)*(1+XLOOKUP(CQ$2,Assumptions!$C$95:$M$95,Assumptions!$C$99:$M$99))))</f>
        <v>-748.7656266</v>
      </c>
      <c r="CR31" s="50">
        <f t="array" ref="CR31">-(IF(CR$2=1,Assumptions!$X33/12,-(SUMIF($D$2:$EE$2,CR$2-1,$D31:$EE31)/12)*(1+XLOOKUP(CR$2,Assumptions!$C$95:$M$95,Assumptions!$C$99:$M$99))))</f>
        <v>-748.7656266</v>
      </c>
      <c r="CS31" s="50">
        <f t="array" ref="CS31">-(IF(CS$2=1,Assumptions!$X33/12,-(SUMIF($D$2:$EE$2,CS$2-1,$D31:$EE31)/12)*(1+XLOOKUP(CS$2,Assumptions!$C$95:$M$95,Assumptions!$C$99:$M$99))))</f>
        <v>-748.7656266</v>
      </c>
      <c r="CT31" s="50">
        <f t="array" ref="CT31">-(IF(CT$2=1,Assumptions!$X33/12,-(SUMIF($D$2:$EE$2,CT$2-1,$D31:$EE31)/12)*(1+XLOOKUP(CT$2,Assumptions!$C$95:$M$95,Assumptions!$C$99:$M$99))))</f>
        <v>-748.7656266</v>
      </c>
      <c r="CU31" s="50">
        <f t="array" ref="CU31">-(IF(CU$2=1,Assumptions!$X33/12,-(SUMIF($D$2:$EE$2,CU$2-1,$D31:$EE31)/12)*(1+XLOOKUP(CU$2,Assumptions!$C$95:$M$95,Assumptions!$C$99:$M$99))))</f>
        <v>-748.7656266</v>
      </c>
      <c r="CV31" s="50">
        <f t="array" ref="CV31">-(IF(CV$2=1,Assumptions!$X33/12,-(SUMIF($D$2:$EE$2,CV$2-1,$D31:$EE31)/12)*(1+XLOOKUP(CV$2,Assumptions!$C$95:$M$95,Assumptions!$C$99:$M$99))))</f>
        <v>-771.2285954</v>
      </c>
      <c r="CW31" s="50">
        <f t="array" ref="CW31">-(IF(CW$2=1,Assumptions!$X33/12,-(SUMIF($D$2:$EE$2,CW$2-1,$D31:$EE31)/12)*(1+XLOOKUP(CW$2,Assumptions!$C$95:$M$95,Assumptions!$C$99:$M$99))))</f>
        <v>-771.2285954</v>
      </c>
      <c r="CX31" s="50">
        <f t="array" ref="CX31">-(IF(CX$2=1,Assumptions!$X33/12,-(SUMIF($D$2:$EE$2,CX$2-1,$D31:$EE31)/12)*(1+XLOOKUP(CX$2,Assumptions!$C$95:$M$95,Assumptions!$C$99:$M$99))))</f>
        <v>-771.2285954</v>
      </c>
      <c r="CY31" s="50">
        <f t="array" ref="CY31">-(IF(CY$2=1,Assumptions!$X33/12,-(SUMIF($D$2:$EE$2,CY$2-1,$D31:$EE31)/12)*(1+XLOOKUP(CY$2,Assumptions!$C$95:$M$95,Assumptions!$C$99:$M$99))))</f>
        <v>-771.2285954</v>
      </c>
      <c r="CZ31" s="50">
        <f t="array" ref="CZ31">-(IF(CZ$2=1,Assumptions!$X33/12,-(SUMIF($D$2:$EE$2,CZ$2-1,$D31:$EE31)/12)*(1+XLOOKUP(CZ$2,Assumptions!$C$95:$M$95,Assumptions!$C$99:$M$99))))</f>
        <v>-771.2285954</v>
      </c>
      <c r="DA31" s="50">
        <f t="array" ref="DA31">-(IF(DA$2=1,Assumptions!$X33/12,-(SUMIF($D$2:$EE$2,DA$2-1,$D31:$EE31)/12)*(1+XLOOKUP(DA$2,Assumptions!$C$95:$M$95,Assumptions!$C$99:$M$99))))</f>
        <v>-771.2285954</v>
      </c>
      <c r="DB31" s="50">
        <f t="array" ref="DB31">-(IF(DB$2=1,Assumptions!$X33/12,-(SUMIF($D$2:$EE$2,DB$2-1,$D31:$EE31)/12)*(1+XLOOKUP(DB$2,Assumptions!$C$95:$M$95,Assumptions!$C$99:$M$99))))</f>
        <v>-771.2285954</v>
      </c>
      <c r="DC31" s="50">
        <f t="array" ref="DC31">-(IF(DC$2=1,Assumptions!$X33/12,-(SUMIF($D$2:$EE$2,DC$2-1,$D31:$EE31)/12)*(1+XLOOKUP(DC$2,Assumptions!$C$95:$M$95,Assumptions!$C$99:$M$99))))</f>
        <v>-771.2285954</v>
      </c>
      <c r="DD31" s="50">
        <f t="array" ref="DD31">-(IF(DD$2=1,Assumptions!$X33/12,-(SUMIF($D$2:$EE$2,DD$2-1,$D31:$EE31)/12)*(1+XLOOKUP(DD$2,Assumptions!$C$95:$M$95,Assumptions!$C$99:$M$99))))</f>
        <v>-771.2285954</v>
      </c>
      <c r="DE31" s="50">
        <f t="array" ref="DE31">-(IF(DE$2=1,Assumptions!$X33/12,-(SUMIF($D$2:$EE$2,DE$2-1,$D31:$EE31)/12)*(1+XLOOKUP(DE$2,Assumptions!$C$95:$M$95,Assumptions!$C$99:$M$99))))</f>
        <v>-771.2285954</v>
      </c>
      <c r="DF31" s="50">
        <f t="array" ref="DF31">-(IF(DF$2=1,Assumptions!$X33/12,-(SUMIF($D$2:$EE$2,DF$2-1,$D31:$EE31)/12)*(1+XLOOKUP(DF$2,Assumptions!$C$95:$M$95,Assumptions!$C$99:$M$99))))</f>
        <v>-771.2285954</v>
      </c>
      <c r="DG31" s="50">
        <f t="array" ref="DG31">-(IF(DG$2=1,Assumptions!$X33/12,-(SUMIF($D$2:$EE$2,DG$2-1,$D31:$EE31)/12)*(1+XLOOKUP(DG$2,Assumptions!$C$95:$M$95,Assumptions!$C$99:$M$99))))</f>
        <v>-771.2285954</v>
      </c>
      <c r="DH31" s="50">
        <f t="array" ref="DH31">-(IF(DH$2=1,Assumptions!$X33/12,-(SUMIF($D$2:$EE$2,DH$2-1,$D31:$EE31)/12)*(1+XLOOKUP(DH$2,Assumptions!$C$95:$M$95,Assumptions!$C$99:$M$99))))</f>
        <v>-794.3654533</v>
      </c>
      <c r="DI31" s="50">
        <f t="array" ref="DI31">-(IF(DI$2=1,Assumptions!$X33/12,-(SUMIF($D$2:$EE$2,DI$2-1,$D31:$EE31)/12)*(1+XLOOKUP(DI$2,Assumptions!$C$95:$M$95,Assumptions!$C$99:$M$99))))</f>
        <v>-794.3654533</v>
      </c>
      <c r="DJ31" s="50">
        <f t="array" ref="DJ31">-(IF(DJ$2=1,Assumptions!$X33/12,-(SUMIF($D$2:$EE$2,DJ$2-1,$D31:$EE31)/12)*(1+XLOOKUP(DJ$2,Assumptions!$C$95:$M$95,Assumptions!$C$99:$M$99))))</f>
        <v>-794.3654533</v>
      </c>
      <c r="DK31" s="50">
        <f t="array" ref="DK31">-(IF(DK$2=1,Assumptions!$X33/12,-(SUMIF($D$2:$EE$2,DK$2-1,$D31:$EE31)/12)*(1+XLOOKUP(DK$2,Assumptions!$C$95:$M$95,Assumptions!$C$99:$M$99))))</f>
        <v>-794.3654533</v>
      </c>
      <c r="DL31" s="50">
        <f t="array" ref="DL31">-(IF(DL$2=1,Assumptions!$X33/12,-(SUMIF($D$2:$EE$2,DL$2-1,$D31:$EE31)/12)*(1+XLOOKUP(DL$2,Assumptions!$C$95:$M$95,Assumptions!$C$99:$M$99))))</f>
        <v>-794.3654533</v>
      </c>
      <c r="DM31" s="50">
        <f t="array" ref="DM31">-(IF(DM$2=1,Assumptions!$X33/12,-(SUMIF($D$2:$EE$2,DM$2-1,$D31:$EE31)/12)*(1+XLOOKUP(DM$2,Assumptions!$C$95:$M$95,Assumptions!$C$99:$M$99))))</f>
        <v>-794.3654533</v>
      </c>
      <c r="DN31" s="50">
        <f t="array" ref="DN31">-(IF(DN$2=1,Assumptions!$X33/12,-(SUMIF($D$2:$EE$2,DN$2-1,$D31:$EE31)/12)*(1+XLOOKUP(DN$2,Assumptions!$C$95:$M$95,Assumptions!$C$99:$M$99))))</f>
        <v>-794.3654533</v>
      </c>
      <c r="DO31" s="50">
        <f t="array" ref="DO31">-(IF(DO$2=1,Assumptions!$X33/12,-(SUMIF($D$2:$EE$2,DO$2-1,$D31:$EE31)/12)*(1+XLOOKUP(DO$2,Assumptions!$C$95:$M$95,Assumptions!$C$99:$M$99))))</f>
        <v>-794.3654533</v>
      </c>
      <c r="DP31" s="50">
        <f t="array" ref="DP31">-(IF(DP$2=1,Assumptions!$X33/12,-(SUMIF($D$2:$EE$2,DP$2-1,$D31:$EE31)/12)*(1+XLOOKUP(DP$2,Assumptions!$C$95:$M$95,Assumptions!$C$99:$M$99))))</f>
        <v>-794.3654533</v>
      </c>
      <c r="DQ31" s="50">
        <f t="array" ref="DQ31">-(IF(DQ$2=1,Assumptions!$X33/12,-(SUMIF($D$2:$EE$2,DQ$2-1,$D31:$EE31)/12)*(1+XLOOKUP(DQ$2,Assumptions!$C$95:$M$95,Assumptions!$C$99:$M$99))))</f>
        <v>-794.3654533</v>
      </c>
      <c r="DR31" s="50">
        <f t="array" ref="DR31">-(IF(DR$2=1,Assumptions!$X33/12,-(SUMIF($D$2:$EE$2,DR$2-1,$D31:$EE31)/12)*(1+XLOOKUP(DR$2,Assumptions!$C$95:$M$95,Assumptions!$C$99:$M$99))))</f>
        <v>-794.3654533</v>
      </c>
      <c r="DS31" s="50">
        <f t="array" ref="DS31">-(IF(DS$2=1,Assumptions!$X33/12,-(SUMIF($D$2:$EE$2,DS$2-1,$D31:$EE31)/12)*(1+XLOOKUP(DS$2,Assumptions!$C$95:$M$95,Assumptions!$C$99:$M$99))))</f>
        <v>-794.3654533</v>
      </c>
      <c r="DT31" s="50">
        <f t="array" ref="DT31">-(IF(DT$2=1,Assumptions!$X33/12,-(SUMIF($D$2:$EE$2,DT$2-1,$D31:$EE31)/12)*(1+XLOOKUP(DT$2,Assumptions!$C$95:$M$95,Assumptions!$C$99:$M$99))))</f>
        <v>-818.1964169</v>
      </c>
      <c r="DU31" s="50">
        <f t="array" ref="DU31">-(IF(DU$2=1,Assumptions!$X33/12,-(SUMIF($D$2:$EE$2,DU$2-1,$D31:$EE31)/12)*(1+XLOOKUP(DU$2,Assumptions!$C$95:$M$95,Assumptions!$C$99:$M$99))))</f>
        <v>-818.1964169</v>
      </c>
      <c r="DV31" s="50">
        <f t="array" ref="DV31">-(IF(DV$2=1,Assumptions!$X33/12,-(SUMIF($D$2:$EE$2,DV$2-1,$D31:$EE31)/12)*(1+XLOOKUP(DV$2,Assumptions!$C$95:$M$95,Assumptions!$C$99:$M$99))))</f>
        <v>-818.1964169</v>
      </c>
      <c r="DW31" s="50">
        <f t="array" ref="DW31">-(IF(DW$2=1,Assumptions!$X33/12,-(SUMIF($D$2:$EE$2,DW$2-1,$D31:$EE31)/12)*(1+XLOOKUP(DW$2,Assumptions!$C$95:$M$95,Assumptions!$C$99:$M$99))))</f>
        <v>-818.1964169</v>
      </c>
      <c r="DX31" s="50">
        <f t="array" ref="DX31">-(IF(DX$2=1,Assumptions!$X33/12,-(SUMIF($D$2:$EE$2,DX$2-1,$D31:$EE31)/12)*(1+XLOOKUP(DX$2,Assumptions!$C$95:$M$95,Assumptions!$C$99:$M$99))))</f>
        <v>-818.1964169</v>
      </c>
      <c r="DY31" s="50">
        <f t="array" ref="DY31">-(IF(DY$2=1,Assumptions!$X33/12,-(SUMIF($D$2:$EE$2,DY$2-1,$D31:$EE31)/12)*(1+XLOOKUP(DY$2,Assumptions!$C$95:$M$95,Assumptions!$C$99:$M$99))))</f>
        <v>-818.1964169</v>
      </c>
      <c r="DZ31" s="50">
        <f t="array" ref="DZ31">-(IF(DZ$2=1,Assumptions!$X33/12,-(SUMIF($D$2:$EE$2,DZ$2-1,$D31:$EE31)/12)*(1+XLOOKUP(DZ$2,Assumptions!$C$95:$M$95,Assumptions!$C$99:$M$99))))</f>
        <v>-818.1964169</v>
      </c>
      <c r="EA31" s="50">
        <f t="array" ref="EA31">-(IF(EA$2=1,Assumptions!$X33/12,-(SUMIF($D$2:$EE$2,EA$2-1,$D31:$EE31)/12)*(1+XLOOKUP(EA$2,Assumptions!$C$95:$M$95,Assumptions!$C$99:$M$99))))</f>
        <v>-818.1964169</v>
      </c>
      <c r="EB31" s="50">
        <f t="array" ref="EB31">-(IF(EB$2=1,Assumptions!$X33/12,-(SUMIF($D$2:$EE$2,EB$2-1,$D31:$EE31)/12)*(1+XLOOKUP(EB$2,Assumptions!$C$95:$M$95,Assumptions!$C$99:$M$99))))</f>
        <v>-818.1964169</v>
      </c>
      <c r="EC31" s="50">
        <f t="array" ref="EC31">-(IF(EC$2=1,Assumptions!$X33/12,-(SUMIF($D$2:$EE$2,EC$2-1,$D31:$EE31)/12)*(1+XLOOKUP(EC$2,Assumptions!$C$95:$M$95,Assumptions!$C$99:$M$99))))</f>
        <v>-818.1964169</v>
      </c>
      <c r="ED31" s="50">
        <f t="array" ref="ED31">-(IF(ED$2=1,Assumptions!$X33/12,-(SUMIF($D$2:$EE$2,ED$2-1,$D31:$EE31)/12)*(1+XLOOKUP(ED$2,Assumptions!$C$95:$M$95,Assumptions!$C$99:$M$99))))</f>
        <v>-818.1964169</v>
      </c>
      <c r="EE31" s="50">
        <f t="array" ref="EE31">-(IF(EE$2=1,Assumptions!$X33/12,-(SUMIF($D$2:$EE$2,EE$2-1,$D31:$EE31)/12)*(1+XLOOKUP(EE$2,Assumptions!$C$95:$M$95,Assumptions!$C$99:$M$99))))</f>
        <v>-818.1964169</v>
      </c>
    </row>
    <row r="32" ht="15.75" customHeight="1">
      <c r="A32" s="1"/>
      <c r="B32" s="1"/>
      <c r="C32" s="1" t="str">
        <f>Assumptions!J34</f>
        <v>Alarm Services</v>
      </c>
      <c r="D32" s="50">
        <f t="array" ref="D32">-(IF(D$2=1,Assumptions!$X34/12,-(SUMIF($D$2:$EE$2,D$2-1,$D32:$EE32)/12)*(1+XLOOKUP(D$2,Assumptions!$C$95:$M$95,Assumptions!$C$99:$M$99))))</f>
        <v>-144.6291667</v>
      </c>
      <c r="E32" s="50">
        <f t="array" ref="E32">-(IF(E$2=1,Assumptions!$X34/12,-(SUMIF($D$2:$EE$2,E$2-1,$D32:$EE32)/12)*(1+XLOOKUP(E$2,Assumptions!$C$95:$M$95,Assumptions!$C$99:$M$99))))</f>
        <v>-144.6291667</v>
      </c>
      <c r="F32" s="50">
        <f t="array" ref="F32">-(IF(F$2=1,Assumptions!$X34/12,-(SUMIF($D$2:$EE$2,F$2-1,$D32:$EE32)/12)*(1+XLOOKUP(F$2,Assumptions!$C$95:$M$95,Assumptions!$C$99:$M$99))))</f>
        <v>-144.6291667</v>
      </c>
      <c r="G32" s="50">
        <f t="array" ref="G32">-(IF(G$2=1,Assumptions!$X34/12,-(SUMIF($D$2:$EE$2,G$2-1,$D32:$EE32)/12)*(1+XLOOKUP(G$2,Assumptions!$C$95:$M$95,Assumptions!$C$99:$M$99))))</f>
        <v>-144.6291667</v>
      </c>
      <c r="H32" s="50">
        <f t="array" ref="H32">-(IF(H$2=1,Assumptions!$X34/12,-(SUMIF($D$2:$EE$2,H$2-1,$D32:$EE32)/12)*(1+XLOOKUP(H$2,Assumptions!$C$95:$M$95,Assumptions!$C$99:$M$99))))</f>
        <v>-144.6291667</v>
      </c>
      <c r="I32" s="50">
        <f t="array" ref="I32">-(IF(I$2=1,Assumptions!$X34/12,-(SUMIF($D$2:$EE$2,I$2-1,$D32:$EE32)/12)*(1+XLOOKUP(I$2,Assumptions!$C$95:$M$95,Assumptions!$C$99:$M$99))))</f>
        <v>-144.6291667</v>
      </c>
      <c r="J32" s="50">
        <f t="array" ref="J32">-(IF(J$2=1,Assumptions!$X34/12,-(SUMIF($D$2:$EE$2,J$2-1,$D32:$EE32)/12)*(1+XLOOKUP(J$2,Assumptions!$C$95:$M$95,Assumptions!$C$99:$M$99))))</f>
        <v>-144.6291667</v>
      </c>
      <c r="K32" s="50">
        <f t="array" ref="K32">-(IF(K$2=1,Assumptions!$X34/12,-(SUMIF($D$2:$EE$2,K$2-1,$D32:$EE32)/12)*(1+XLOOKUP(K$2,Assumptions!$C$95:$M$95,Assumptions!$C$99:$M$99))))</f>
        <v>-144.6291667</v>
      </c>
      <c r="L32" s="50">
        <f t="array" ref="L32">-(IF(L$2=1,Assumptions!$X34/12,-(SUMIF($D$2:$EE$2,L$2-1,$D32:$EE32)/12)*(1+XLOOKUP(L$2,Assumptions!$C$95:$M$95,Assumptions!$C$99:$M$99))))</f>
        <v>-144.6291667</v>
      </c>
      <c r="M32" s="50">
        <f t="array" ref="M32">-(IF(M$2=1,Assumptions!$X34/12,-(SUMIF($D$2:$EE$2,M$2-1,$D32:$EE32)/12)*(1+XLOOKUP(M$2,Assumptions!$C$95:$M$95,Assumptions!$C$99:$M$99))))</f>
        <v>-144.6291667</v>
      </c>
      <c r="N32" s="50">
        <f t="array" ref="N32">-(IF(N$2=1,Assumptions!$X34/12,-(SUMIF($D$2:$EE$2,N$2-1,$D32:$EE32)/12)*(1+XLOOKUP(N$2,Assumptions!$C$95:$M$95,Assumptions!$C$99:$M$99))))</f>
        <v>-144.6291667</v>
      </c>
      <c r="O32" s="50">
        <f t="array" ref="O32">-(IF(O$2=1,Assumptions!$X34/12,-(SUMIF($D$2:$EE$2,O$2-1,$D32:$EE32)/12)*(1+XLOOKUP(O$2,Assumptions!$C$95:$M$95,Assumptions!$C$99:$M$99))))</f>
        <v>-144.6291667</v>
      </c>
      <c r="P32" s="50">
        <f t="array" ref="P32">-(IF(P$2=1,Assumptions!$X34/12,-(SUMIF($D$2:$EE$2,P$2-1,$D32:$EE32)/12)*(1+XLOOKUP(P$2,Assumptions!$C$95:$M$95,Assumptions!$C$99:$M$99))))</f>
        <v>-148.9680417</v>
      </c>
      <c r="Q32" s="50">
        <f t="array" ref="Q32">-(IF(Q$2=1,Assumptions!$X34/12,-(SUMIF($D$2:$EE$2,Q$2-1,$D32:$EE32)/12)*(1+XLOOKUP(Q$2,Assumptions!$C$95:$M$95,Assumptions!$C$99:$M$99))))</f>
        <v>-148.9680417</v>
      </c>
      <c r="R32" s="50">
        <f t="array" ref="R32">-(IF(R$2=1,Assumptions!$X34/12,-(SUMIF($D$2:$EE$2,R$2-1,$D32:$EE32)/12)*(1+XLOOKUP(R$2,Assumptions!$C$95:$M$95,Assumptions!$C$99:$M$99))))</f>
        <v>-148.9680417</v>
      </c>
      <c r="S32" s="50">
        <f t="array" ref="S32">-(IF(S$2=1,Assumptions!$X34/12,-(SUMIF($D$2:$EE$2,S$2-1,$D32:$EE32)/12)*(1+XLOOKUP(S$2,Assumptions!$C$95:$M$95,Assumptions!$C$99:$M$99))))</f>
        <v>-148.9680417</v>
      </c>
      <c r="T32" s="50">
        <f t="array" ref="T32">-(IF(T$2=1,Assumptions!$X34/12,-(SUMIF($D$2:$EE$2,T$2-1,$D32:$EE32)/12)*(1+XLOOKUP(T$2,Assumptions!$C$95:$M$95,Assumptions!$C$99:$M$99))))</f>
        <v>-148.9680417</v>
      </c>
      <c r="U32" s="50">
        <f t="array" ref="U32">-(IF(U$2=1,Assumptions!$X34/12,-(SUMIF($D$2:$EE$2,U$2-1,$D32:$EE32)/12)*(1+XLOOKUP(U$2,Assumptions!$C$95:$M$95,Assumptions!$C$99:$M$99))))</f>
        <v>-148.9680417</v>
      </c>
      <c r="V32" s="50">
        <f t="array" ref="V32">-(IF(V$2=1,Assumptions!$X34/12,-(SUMIF($D$2:$EE$2,V$2-1,$D32:$EE32)/12)*(1+XLOOKUP(V$2,Assumptions!$C$95:$M$95,Assumptions!$C$99:$M$99))))</f>
        <v>-148.9680417</v>
      </c>
      <c r="W32" s="50">
        <f t="array" ref="W32">-(IF(W$2=1,Assumptions!$X34/12,-(SUMIF($D$2:$EE$2,W$2-1,$D32:$EE32)/12)*(1+XLOOKUP(W$2,Assumptions!$C$95:$M$95,Assumptions!$C$99:$M$99))))</f>
        <v>-148.9680417</v>
      </c>
      <c r="X32" s="50">
        <f t="array" ref="X32">-(IF(X$2=1,Assumptions!$X34/12,-(SUMIF($D$2:$EE$2,X$2-1,$D32:$EE32)/12)*(1+XLOOKUP(X$2,Assumptions!$C$95:$M$95,Assumptions!$C$99:$M$99))))</f>
        <v>-148.9680417</v>
      </c>
      <c r="Y32" s="50">
        <f t="array" ref="Y32">-(IF(Y$2=1,Assumptions!$X34/12,-(SUMIF($D$2:$EE$2,Y$2-1,$D32:$EE32)/12)*(1+XLOOKUP(Y$2,Assumptions!$C$95:$M$95,Assumptions!$C$99:$M$99))))</f>
        <v>-148.9680417</v>
      </c>
      <c r="Z32" s="50">
        <f t="array" ref="Z32">-(IF(Z$2=1,Assumptions!$X34/12,-(SUMIF($D$2:$EE$2,Z$2-1,$D32:$EE32)/12)*(1+XLOOKUP(Z$2,Assumptions!$C$95:$M$95,Assumptions!$C$99:$M$99))))</f>
        <v>-148.9680417</v>
      </c>
      <c r="AA32" s="50">
        <f t="array" ref="AA32">-(IF(AA$2=1,Assumptions!$X34/12,-(SUMIF($D$2:$EE$2,AA$2-1,$D32:$EE32)/12)*(1+XLOOKUP(AA$2,Assumptions!$C$95:$M$95,Assumptions!$C$99:$M$99))))</f>
        <v>-148.9680417</v>
      </c>
      <c r="AB32" s="50">
        <f t="array" ref="AB32">-(IF(AB$2=1,Assumptions!$X34/12,-(SUMIF($D$2:$EE$2,AB$2-1,$D32:$EE32)/12)*(1+XLOOKUP(AB$2,Assumptions!$C$95:$M$95,Assumptions!$C$99:$M$99))))</f>
        <v>-153.4370829</v>
      </c>
      <c r="AC32" s="50">
        <f t="array" ref="AC32">-(IF(AC$2=1,Assumptions!$X34/12,-(SUMIF($D$2:$EE$2,AC$2-1,$D32:$EE32)/12)*(1+XLOOKUP(AC$2,Assumptions!$C$95:$M$95,Assumptions!$C$99:$M$99))))</f>
        <v>-153.4370829</v>
      </c>
      <c r="AD32" s="50">
        <f t="array" ref="AD32">-(IF(AD$2=1,Assumptions!$X34/12,-(SUMIF($D$2:$EE$2,AD$2-1,$D32:$EE32)/12)*(1+XLOOKUP(AD$2,Assumptions!$C$95:$M$95,Assumptions!$C$99:$M$99))))</f>
        <v>-153.4370829</v>
      </c>
      <c r="AE32" s="50">
        <f t="array" ref="AE32">-(IF(AE$2=1,Assumptions!$X34/12,-(SUMIF($D$2:$EE$2,AE$2-1,$D32:$EE32)/12)*(1+XLOOKUP(AE$2,Assumptions!$C$95:$M$95,Assumptions!$C$99:$M$99))))</f>
        <v>-153.4370829</v>
      </c>
      <c r="AF32" s="50">
        <f t="array" ref="AF32">-(IF(AF$2=1,Assumptions!$X34/12,-(SUMIF($D$2:$EE$2,AF$2-1,$D32:$EE32)/12)*(1+XLOOKUP(AF$2,Assumptions!$C$95:$M$95,Assumptions!$C$99:$M$99))))</f>
        <v>-153.4370829</v>
      </c>
      <c r="AG32" s="50">
        <f t="array" ref="AG32">-(IF(AG$2=1,Assumptions!$X34/12,-(SUMIF($D$2:$EE$2,AG$2-1,$D32:$EE32)/12)*(1+XLOOKUP(AG$2,Assumptions!$C$95:$M$95,Assumptions!$C$99:$M$99))))</f>
        <v>-153.4370829</v>
      </c>
      <c r="AH32" s="50">
        <f t="array" ref="AH32">-(IF(AH$2=1,Assumptions!$X34/12,-(SUMIF($D$2:$EE$2,AH$2-1,$D32:$EE32)/12)*(1+XLOOKUP(AH$2,Assumptions!$C$95:$M$95,Assumptions!$C$99:$M$99))))</f>
        <v>-153.4370829</v>
      </c>
      <c r="AI32" s="50">
        <f t="array" ref="AI32">-(IF(AI$2=1,Assumptions!$X34/12,-(SUMIF($D$2:$EE$2,AI$2-1,$D32:$EE32)/12)*(1+XLOOKUP(AI$2,Assumptions!$C$95:$M$95,Assumptions!$C$99:$M$99))))</f>
        <v>-153.4370829</v>
      </c>
      <c r="AJ32" s="50">
        <f t="array" ref="AJ32">-(IF(AJ$2=1,Assumptions!$X34/12,-(SUMIF($D$2:$EE$2,AJ$2-1,$D32:$EE32)/12)*(1+XLOOKUP(AJ$2,Assumptions!$C$95:$M$95,Assumptions!$C$99:$M$99))))</f>
        <v>-153.4370829</v>
      </c>
      <c r="AK32" s="50">
        <f t="array" ref="AK32">-(IF(AK$2=1,Assumptions!$X34/12,-(SUMIF($D$2:$EE$2,AK$2-1,$D32:$EE32)/12)*(1+XLOOKUP(AK$2,Assumptions!$C$95:$M$95,Assumptions!$C$99:$M$99))))</f>
        <v>-153.4370829</v>
      </c>
      <c r="AL32" s="50">
        <f t="array" ref="AL32">-(IF(AL$2=1,Assumptions!$X34/12,-(SUMIF($D$2:$EE$2,AL$2-1,$D32:$EE32)/12)*(1+XLOOKUP(AL$2,Assumptions!$C$95:$M$95,Assumptions!$C$99:$M$99))))</f>
        <v>-153.4370829</v>
      </c>
      <c r="AM32" s="50">
        <f t="array" ref="AM32">-(IF(AM$2=1,Assumptions!$X34/12,-(SUMIF($D$2:$EE$2,AM$2-1,$D32:$EE32)/12)*(1+XLOOKUP(AM$2,Assumptions!$C$95:$M$95,Assumptions!$C$99:$M$99))))</f>
        <v>-153.4370829</v>
      </c>
      <c r="AN32" s="50">
        <f t="array" ref="AN32">-(IF(AN$2=1,Assumptions!$X34/12,-(SUMIF($D$2:$EE$2,AN$2-1,$D32:$EE32)/12)*(1+XLOOKUP(AN$2,Assumptions!$C$95:$M$95,Assumptions!$C$99:$M$99))))</f>
        <v>-158.0401954</v>
      </c>
      <c r="AO32" s="50">
        <f t="array" ref="AO32">-(IF(AO$2=1,Assumptions!$X34/12,-(SUMIF($D$2:$EE$2,AO$2-1,$D32:$EE32)/12)*(1+XLOOKUP(AO$2,Assumptions!$C$95:$M$95,Assumptions!$C$99:$M$99))))</f>
        <v>-158.0401954</v>
      </c>
      <c r="AP32" s="50">
        <f t="array" ref="AP32">-(IF(AP$2=1,Assumptions!$X34/12,-(SUMIF($D$2:$EE$2,AP$2-1,$D32:$EE32)/12)*(1+XLOOKUP(AP$2,Assumptions!$C$95:$M$95,Assumptions!$C$99:$M$99))))</f>
        <v>-158.0401954</v>
      </c>
      <c r="AQ32" s="50">
        <f t="array" ref="AQ32">-(IF(AQ$2=1,Assumptions!$X34/12,-(SUMIF($D$2:$EE$2,AQ$2-1,$D32:$EE32)/12)*(1+XLOOKUP(AQ$2,Assumptions!$C$95:$M$95,Assumptions!$C$99:$M$99))))</f>
        <v>-158.0401954</v>
      </c>
      <c r="AR32" s="50">
        <f t="array" ref="AR32">-(IF(AR$2=1,Assumptions!$X34/12,-(SUMIF($D$2:$EE$2,AR$2-1,$D32:$EE32)/12)*(1+XLOOKUP(AR$2,Assumptions!$C$95:$M$95,Assumptions!$C$99:$M$99))))</f>
        <v>-158.0401954</v>
      </c>
      <c r="AS32" s="50">
        <f t="array" ref="AS32">-(IF(AS$2=1,Assumptions!$X34/12,-(SUMIF($D$2:$EE$2,AS$2-1,$D32:$EE32)/12)*(1+XLOOKUP(AS$2,Assumptions!$C$95:$M$95,Assumptions!$C$99:$M$99))))</f>
        <v>-158.0401954</v>
      </c>
      <c r="AT32" s="50">
        <f t="array" ref="AT32">-(IF(AT$2=1,Assumptions!$X34/12,-(SUMIF($D$2:$EE$2,AT$2-1,$D32:$EE32)/12)*(1+XLOOKUP(AT$2,Assumptions!$C$95:$M$95,Assumptions!$C$99:$M$99))))</f>
        <v>-158.0401954</v>
      </c>
      <c r="AU32" s="50">
        <f t="array" ref="AU32">-(IF(AU$2=1,Assumptions!$X34/12,-(SUMIF($D$2:$EE$2,AU$2-1,$D32:$EE32)/12)*(1+XLOOKUP(AU$2,Assumptions!$C$95:$M$95,Assumptions!$C$99:$M$99))))</f>
        <v>-158.0401954</v>
      </c>
      <c r="AV32" s="50">
        <f t="array" ref="AV32">-(IF(AV$2=1,Assumptions!$X34/12,-(SUMIF($D$2:$EE$2,AV$2-1,$D32:$EE32)/12)*(1+XLOOKUP(AV$2,Assumptions!$C$95:$M$95,Assumptions!$C$99:$M$99))))</f>
        <v>-158.0401954</v>
      </c>
      <c r="AW32" s="50">
        <f t="array" ref="AW32">-(IF(AW$2=1,Assumptions!$X34/12,-(SUMIF($D$2:$EE$2,AW$2-1,$D32:$EE32)/12)*(1+XLOOKUP(AW$2,Assumptions!$C$95:$M$95,Assumptions!$C$99:$M$99))))</f>
        <v>-158.0401954</v>
      </c>
      <c r="AX32" s="50">
        <f t="array" ref="AX32">-(IF(AX$2=1,Assumptions!$X34/12,-(SUMIF($D$2:$EE$2,AX$2-1,$D32:$EE32)/12)*(1+XLOOKUP(AX$2,Assumptions!$C$95:$M$95,Assumptions!$C$99:$M$99))))</f>
        <v>-158.0401954</v>
      </c>
      <c r="AY32" s="50">
        <f t="array" ref="AY32">-(IF(AY$2=1,Assumptions!$X34/12,-(SUMIF($D$2:$EE$2,AY$2-1,$D32:$EE32)/12)*(1+XLOOKUP(AY$2,Assumptions!$C$95:$M$95,Assumptions!$C$99:$M$99))))</f>
        <v>-158.0401954</v>
      </c>
      <c r="AZ32" s="50">
        <f t="array" ref="AZ32">-(IF(AZ$2=1,Assumptions!$X34/12,-(SUMIF($D$2:$EE$2,AZ$2-1,$D32:$EE32)/12)*(1+XLOOKUP(AZ$2,Assumptions!$C$95:$M$95,Assumptions!$C$99:$M$99))))</f>
        <v>-162.7814013</v>
      </c>
      <c r="BA32" s="50">
        <f t="array" ref="BA32">-(IF(BA$2=1,Assumptions!$X34/12,-(SUMIF($D$2:$EE$2,BA$2-1,$D32:$EE32)/12)*(1+XLOOKUP(BA$2,Assumptions!$C$95:$M$95,Assumptions!$C$99:$M$99))))</f>
        <v>-162.7814013</v>
      </c>
      <c r="BB32" s="50">
        <f t="array" ref="BB32">-(IF(BB$2=1,Assumptions!$X34/12,-(SUMIF($D$2:$EE$2,BB$2-1,$D32:$EE32)/12)*(1+XLOOKUP(BB$2,Assumptions!$C$95:$M$95,Assumptions!$C$99:$M$99))))</f>
        <v>-162.7814013</v>
      </c>
      <c r="BC32" s="50">
        <f t="array" ref="BC32">-(IF(BC$2=1,Assumptions!$X34/12,-(SUMIF($D$2:$EE$2,BC$2-1,$D32:$EE32)/12)*(1+XLOOKUP(BC$2,Assumptions!$C$95:$M$95,Assumptions!$C$99:$M$99))))</f>
        <v>-162.7814013</v>
      </c>
      <c r="BD32" s="50">
        <f t="array" ref="BD32">-(IF(BD$2=1,Assumptions!$X34/12,-(SUMIF($D$2:$EE$2,BD$2-1,$D32:$EE32)/12)*(1+XLOOKUP(BD$2,Assumptions!$C$95:$M$95,Assumptions!$C$99:$M$99))))</f>
        <v>-162.7814013</v>
      </c>
      <c r="BE32" s="50">
        <f t="array" ref="BE32">-(IF(BE$2=1,Assumptions!$X34/12,-(SUMIF($D$2:$EE$2,BE$2-1,$D32:$EE32)/12)*(1+XLOOKUP(BE$2,Assumptions!$C$95:$M$95,Assumptions!$C$99:$M$99))))</f>
        <v>-162.7814013</v>
      </c>
      <c r="BF32" s="50">
        <f t="array" ref="BF32">-(IF(BF$2=1,Assumptions!$X34/12,-(SUMIF($D$2:$EE$2,BF$2-1,$D32:$EE32)/12)*(1+XLOOKUP(BF$2,Assumptions!$C$95:$M$95,Assumptions!$C$99:$M$99))))</f>
        <v>-162.7814013</v>
      </c>
      <c r="BG32" s="50">
        <f t="array" ref="BG32">-(IF(BG$2=1,Assumptions!$X34/12,-(SUMIF($D$2:$EE$2,BG$2-1,$D32:$EE32)/12)*(1+XLOOKUP(BG$2,Assumptions!$C$95:$M$95,Assumptions!$C$99:$M$99))))</f>
        <v>-162.7814013</v>
      </c>
      <c r="BH32" s="50">
        <f t="array" ref="BH32">-(IF(BH$2=1,Assumptions!$X34/12,-(SUMIF($D$2:$EE$2,BH$2-1,$D32:$EE32)/12)*(1+XLOOKUP(BH$2,Assumptions!$C$95:$M$95,Assumptions!$C$99:$M$99))))</f>
        <v>-162.7814013</v>
      </c>
      <c r="BI32" s="50">
        <f t="array" ref="BI32">-(IF(BI$2=1,Assumptions!$X34/12,-(SUMIF($D$2:$EE$2,BI$2-1,$D32:$EE32)/12)*(1+XLOOKUP(BI$2,Assumptions!$C$95:$M$95,Assumptions!$C$99:$M$99))))</f>
        <v>-162.7814013</v>
      </c>
      <c r="BJ32" s="50">
        <f t="array" ref="BJ32">-(IF(BJ$2=1,Assumptions!$X34/12,-(SUMIF($D$2:$EE$2,BJ$2-1,$D32:$EE32)/12)*(1+XLOOKUP(BJ$2,Assumptions!$C$95:$M$95,Assumptions!$C$99:$M$99))))</f>
        <v>-162.7814013</v>
      </c>
      <c r="BK32" s="50">
        <f t="array" ref="BK32">-(IF(BK$2=1,Assumptions!$X34/12,-(SUMIF($D$2:$EE$2,BK$2-1,$D32:$EE32)/12)*(1+XLOOKUP(BK$2,Assumptions!$C$95:$M$95,Assumptions!$C$99:$M$99))))</f>
        <v>-162.7814013</v>
      </c>
      <c r="BL32" s="50">
        <f t="array" ref="BL32">-(IF(BL$2=1,Assumptions!$X34/12,-(SUMIF($D$2:$EE$2,BL$2-1,$D32:$EE32)/12)*(1+XLOOKUP(BL$2,Assumptions!$C$95:$M$95,Assumptions!$C$99:$M$99))))</f>
        <v>-167.6648433</v>
      </c>
      <c r="BM32" s="50">
        <f t="array" ref="BM32">-(IF(BM$2=1,Assumptions!$X34/12,-(SUMIF($D$2:$EE$2,BM$2-1,$D32:$EE32)/12)*(1+XLOOKUP(BM$2,Assumptions!$C$95:$M$95,Assumptions!$C$99:$M$99))))</f>
        <v>-167.6648433</v>
      </c>
      <c r="BN32" s="50">
        <f t="array" ref="BN32">-(IF(BN$2=1,Assumptions!$X34/12,-(SUMIF($D$2:$EE$2,BN$2-1,$D32:$EE32)/12)*(1+XLOOKUP(BN$2,Assumptions!$C$95:$M$95,Assumptions!$C$99:$M$99))))</f>
        <v>-167.6648433</v>
      </c>
      <c r="BO32" s="50">
        <f t="array" ref="BO32">-(IF(BO$2=1,Assumptions!$X34/12,-(SUMIF($D$2:$EE$2,BO$2-1,$D32:$EE32)/12)*(1+XLOOKUP(BO$2,Assumptions!$C$95:$M$95,Assumptions!$C$99:$M$99))))</f>
        <v>-167.6648433</v>
      </c>
      <c r="BP32" s="50">
        <f t="array" ref="BP32">-(IF(BP$2=1,Assumptions!$X34/12,-(SUMIF($D$2:$EE$2,BP$2-1,$D32:$EE32)/12)*(1+XLOOKUP(BP$2,Assumptions!$C$95:$M$95,Assumptions!$C$99:$M$99))))</f>
        <v>-167.6648433</v>
      </c>
      <c r="BQ32" s="50">
        <f t="array" ref="BQ32">-(IF(BQ$2=1,Assumptions!$X34/12,-(SUMIF($D$2:$EE$2,BQ$2-1,$D32:$EE32)/12)*(1+XLOOKUP(BQ$2,Assumptions!$C$95:$M$95,Assumptions!$C$99:$M$99))))</f>
        <v>-167.6648433</v>
      </c>
      <c r="BR32" s="50">
        <f t="array" ref="BR32">-(IF(BR$2=1,Assumptions!$X34/12,-(SUMIF($D$2:$EE$2,BR$2-1,$D32:$EE32)/12)*(1+XLOOKUP(BR$2,Assumptions!$C$95:$M$95,Assumptions!$C$99:$M$99))))</f>
        <v>-167.6648433</v>
      </c>
      <c r="BS32" s="50">
        <f t="array" ref="BS32">-(IF(BS$2=1,Assumptions!$X34/12,-(SUMIF($D$2:$EE$2,BS$2-1,$D32:$EE32)/12)*(1+XLOOKUP(BS$2,Assumptions!$C$95:$M$95,Assumptions!$C$99:$M$99))))</f>
        <v>-167.6648433</v>
      </c>
      <c r="BT32" s="50">
        <f t="array" ref="BT32">-(IF(BT$2=1,Assumptions!$X34/12,-(SUMIF($D$2:$EE$2,BT$2-1,$D32:$EE32)/12)*(1+XLOOKUP(BT$2,Assumptions!$C$95:$M$95,Assumptions!$C$99:$M$99))))</f>
        <v>-167.6648433</v>
      </c>
      <c r="BU32" s="50">
        <f t="array" ref="BU32">-(IF(BU$2=1,Assumptions!$X34/12,-(SUMIF($D$2:$EE$2,BU$2-1,$D32:$EE32)/12)*(1+XLOOKUP(BU$2,Assumptions!$C$95:$M$95,Assumptions!$C$99:$M$99))))</f>
        <v>-167.6648433</v>
      </c>
      <c r="BV32" s="50">
        <f t="array" ref="BV32">-(IF(BV$2=1,Assumptions!$X34/12,-(SUMIF($D$2:$EE$2,BV$2-1,$D32:$EE32)/12)*(1+XLOOKUP(BV$2,Assumptions!$C$95:$M$95,Assumptions!$C$99:$M$99))))</f>
        <v>-167.6648433</v>
      </c>
      <c r="BW32" s="50">
        <f t="array" ref="BW32">-(IF(BW$2=1,Assumptions!$X34/12,-(SUMIF($D$2:$EE$2,BW$2-1,$D32:$EE32)/12)*(1+XLOOKUP(BW$2,Assumptions!$C$95:$M$95,Assumptions!$C$99:$M$99))))</f>
        <v>-167.6648433</v>
      </c>
      <c r="BX32" s="50">
        <f t="array" ref="BX32">-(IF(BX$2=1,Assumptions!$X34/12,-(SUMIF($D$2:$EE$2,BX$2-1,$D32:$EE32)/12)*(1+XLOOKUP(BX$2,Assumptions!$C$95:$M$95,Assumptions!$C$99:$M$99))))</f>
        <v>-172.6947886</v>
      </c>
      <c r="BY32" s="50">
        <f t="array" ref="BY32">-(IF(BY$2=1,Assumptions!$X34/12,-(SUMIF($D$2:$EE$2,BY$2-1,$D32:$EE32)/12)*(1+XLOOKUP(BY$2,Assumptions!$C$95:$M$95,Assumptions!$C$99:$M$99))))</f>
        <v>-172.6947886</v>
      </c>
      <c r="BZ32" s="50">
        <f t="array" ref="BZ32">-(IF(BZ$2=1,Assumptions!$X34/12,-(SUMIF($D$2:$EE$2,BZ$2-1,$D32:$EE32)/12)*(1+XLOOKUP(BZ$2,Assumptions!$C$95:$M$95,Assumptions!$C$99:$M$99))))</f>
        <v>-172.6947886</v>
      </c>
      <c r="CA32" s="50">
        <f t="array" ref="CA32">-(IF(CA$2=1,Assumptions!$X34/12,-(SUMIF($D$2:$EE$2,CA$2-1,$D32:$EE32)/12)*(1+XLOOKUP(CA$2,Assumptions!$C$95:$M$95,Assumptions!$C$99:$M$99))))</f>
        <v>-172.6947886</v>
      </c>
      <c r="CB32" s="50">
        <f t="array" ref="CB32">-(IF(CB$2=1,Assumptions!$X34/12,-(SUMIF($D$2:$EE$2,CB$2-1,$D32:$EE32)/12)*(1+XLOOKUP(CB$2,Assumptions!$C$95:$M$95,Assumptions!$C$99:$M$99))))</f>
        <v>-172.6947886</v>
      </c>
      <c r="CC32" s="50">
        <f t="array" ref="CC32">-(IF(CC$2=1,Assumptions!$X34/12,-(SUMIF($D$2:$EE$2,CC$2-1,$D32:$EE32)/12)*(1+XLOOKUP(CC$2,Assumptions!$C$95:$M$95,Assumptions!$C$99:$M$99))))</f>
        <v>-172.6947886</v>
      </c>
      <c r="CD32" s="50">
        <f t="array" ref="CD32">-(IF(CD$2=1,Assumptions!$X34/12,-(SUMIF($D$2:$EE$2,CD$2-1,$D32:$EE32)/12)*(1+XLOOKUP(CD$2,Assumptions!$C$95:$M$95,Assumptions!$C$99:$M$99))))</f>
        <v>-172.6947886</v>
      </c>
      <c r="CE32" s="50">
        <f t="array" ref="CE32">-(IF(CE$2=1,Assumptions!$X34/12,-(SUMIF($D$2:$EE$2,CE$2-1,$D32:$EE32)/12)*(1+XLOOKUP(CE$2,Assumptions!$C$95:$M$95,Assumptions!$C$99:$M$99))))</f>
        <v>-172.6947886</v>
      </c>
      <c r="CF32" s="50">
        <f t="array" ref="CF32">-(IF(CF$2=1,Assumptions!$X34/12,-(SUMIF($D$2:$EE$2,CF$2-1,$D32:$EE32)/12)*(1+XLOOKUP(CF$2,Assumptions!$C$95:$M$95,Assumptions!$C$99:$M$99))))</f>
        <v>-172.6947886</v>
      </c>
      <c r="CG32" s="50">
        <f t="array" ref="CG32">-(IF(CG$2=1,Assumptions!$X34/12,-(SUMIF($D$2:$EE$2,CG$2-1,$D32:$EE32)/12)*(1+XLOOKUP(CG$2,Assumptions!$C$95:$M$95,Assumptions!$C$99:$M$99))))</f>
        <v>-172.6947886</v>
      </c>
      <c r="CH32" s="50">
        <f t="array" ref="CH32">-(IF(CH$2=1,Assumptions!$X34/12,-(SUMIF($D$2:$EE$2,CH$2-1,$D32:$EE32)/12)*(1+XLOOKUP(CH$2,Assumptions!$C$95:$M$95,Assumptions!$C$99:$M$99))))</f>
        <v>-172.6947886</v>
      </c>
      <c r="CI32" s="50">
        <f t="array" ref="CI32">-(IF(CI$2=1,Assumptions!$X34/12,-(SUMIF($D$2:$EE$2,CI$2-1,$D32:$EE32)/12)*(1+XLOOKUP(CI$2,Assumptions!$C$95:$M$95,Assumptions!$C$99:$M$99))))</f>
        <v>-172.6947886</v>
      </c>
      <c r="CJ32" s="50">
        <f t="array" ref="CJ32">-(IF(CJ$2=1,Assumptions!$X34/12,-(SUMIF($D$2:$EE$2,CJ$2-1,$D32:$EE32)/12)*(1+XLOOKUP(CJ$2,Assumptions!$C$95:$M$95,Assumptions!$C$99:$M$99))))</f>
        <v>-177.8756323</v>
      </c>
      <c r="CK32" s="50">
        <f t="array" ref="CK32">-(IF(CK$2=1,Assumptions!$X34/12,-(SUMIF($D$2:$EE$2,CK$2-1,$D32:$EE32)/12)*(1+XLOOKUP(CK$2,Assumptions!$C$95:$M$95,Assumptions!$C$99:$M$99))))</f>
        <v>-177.8756323</v>
      </c>
      <c r="CL32" s="50">
        <f t="array" ref="CL32">-(IF(CL$2=1,Assumptions!$X34/12,-(SUMIF($D$2:$EE$2,CL$2-1,$D32:$EE32)/12)*(1+XLOOKUP(CL$2,Assumptions!$C$95:$M$95,Assumptions!$C$99:$M$99))))</f>
        <v>-177.8756323</v>
      </c>
      <c r="CM32" s="50">
        <f t="array" ref="CM32">-(IF(CM$2=1,Assumptions!$X34/12,-(SUMIF($D$2:$EE$2,CM$2-1,$D32:$EE32)/12)*(1+XLOOKUP(CM$2,Assumptions!$C$95:$M$95,Assumptions!$C$99:$M$99))))</f>
        <v>-177.8756323</v>
      </c>
      <c r="CN32" s="50">
        <f t="array" ref="CN32">-(IF(CN$2=1,Assumptions!$X34/12,-(SUMIF($D$2:$EE$2,CN$2-1,$D32:$EE32)/12)*(1+XLOOKUP(CN$2,Assumptions!$C$95:$M$95,Assumptions!$C$99:$M$99))))</f>
        <v>-177.8756323</v>
      </c>
      <c r="CO32" s="50">
        <f t="array" ref="CO32">-(IF(CO$2=1,Assumptions!$X34/12,-(SUMIF($D$2:$EE$2,CO$2-1,$D32:$EE32)/12)*(1+XLOOKUP(CO$2,Assumptions!$C$95:$M$95,Assumptions!$C$99:$M$99))))</f>
        <v>-177.8756323</v>
      </c>
      <c r="CP32" s="50">
        <f t="array" ref="CP32">-(IF(CP$2=1,Assumptions!$X34/12,-(SUMIF($D$2:$EE$2,CP$2-1,$D32:$EE32)/12)*(1+XLOOKUP(CP$2,Assumptions!$C$95:$M$95,Assumptions!$C$99:$M$99))))</f>
        <v>-177.8756323</v>
      </c>
      <c r="CQ32" s="50">
        <f t="array" ref="CQ32">-(IF(CQ$2=1,Assumptions!$X34/12,-(SUMIF($D$2:$EE$2,CQ$2-1,$D32:$EE32)/12)*(1+XLOOKUP(CQ$2,Assumptions!$C$95:$M$95,Assumptions!$C$99:$M$99))))</f>
        <v>-177.8756323</v>
      </c>
      <c r="CR32" s="50">
        <f t="array" ref="CR32">-(IF(CR$2=1,Assumptions!$X34/12,-(SUMIF($D$2:$EE$2,CR$2-1,$D32:$EE32)/12)*(1+XLOOKUP(CR$2,Assumptions!$C$95:$M$95,Assumptions!$C$99:$M$99))))</f>
        <v>-177.8756323</v>
      </c>
      <c r="CS32" s="50">
        <f t="array" ref="CS32">-(IF(CS$2=1,Assumptions!$X34/12,-(SUMIF($D$2:$EE$2,CS$2-1,$D32:$EE32)/12)*(1+XLOOKUP(CS$2,Assumptions!$C$95:$M$95,Assumptions!$C$99:$M$99))))</f>
        <v>-177.8756323</v>
      </c>
      <c r="CT32" s="50">
        <f t="array" ref="CT32">-(IF(CT$2=1,Assumptions!$X34/12,-(SUMIF($D$2:$EE$2,CT$2-1,$D32:$EE32)/12)*(1+XLOOKUP(CT$2,Assumptions!$C$95:$M$95,Assumptions!$C$99:$M$99))))</f>
        <v>-177.8756323</v>
      </c>
      <c r="CU32" s="50">
        <f t="array" ref="CU32">-(IF(CU$2=1,Assumptions!$X34/12,-(SUMIF($D$2:$EE$2,CU$2-1,$D32:$EE32)/12)*(1+XLOOKUP(CU$2,Assumptions!$C$95:$M$95,Assumptions!$C$99:$M$99))))</f>
        <v>-177.8756323</v>
      </c>
      <c r="CV32" s="50">
        <f t="array" ref="CV32">-(IF(CV$2=1,Assumptions!$X34/12,-(SUMIF($D$2:$EE$2,CV$2-1,$D32:$EE32)/12)*(1+XLOOKUP(CV$2,Assumptions!$C$95:$M$95,Assumptions!$C$99:$M$99))))</f>
        <v>-183.2119012</v>
      </c>
      <c r="CW32" s="50">
        <f t="array" ref="CW32">-(IF(CW$2=1,Assumptions!$X34/12,-(SUMIF($D$2:$EE$2,CW$2-1,$D32:$EE32)/12)*(1+XLOOKUP(CW$2,Assumptions!$C$95:$M$95,Assumptions!$C$99:$M$99))))</f>
        <v>-183.2119012</v>
      </c>
      <c r="CX32" s="50">
        <f t="array" ref="CX32">-(IF(CX$2=1,Assumptions!$X34/12,-(SUMIF($D$2:$EE$2,CX$2-1,$D32:$EE32)/12)*(1+XLOOKUP(CX$2,Assumptions!$C$95:$M$95,Assumptions!$C$99:$M$99))))</f>
        <v>-183.2119012</v>
      </c>
      <c r="CY32" s="50">
        <f t="array" ref="CY32">-(IF(CY$2=1,Assumptions!$X34/12,-(SUMIF($D$2:$EE$2,CY$2-1,$D32:$EE32)/12)*(1+XLOOKUP(CY$2,Assumptions!$C$95:$M$95,Assumptions!$C$99:$M$99))))</f>
        <v>-183.2119012</v>
      </c>
      <c r="CZ32" s="50">
        <f t="array" ref="CZ32">-(IF(CZ$2=1,Assumptions!$X34/12,-(SUMIF($D$2:$EE$2,CZ$2-1,$D32:$EE32)/12)*(1+XLOOKUP(CZ$2,Assumptions!$C$95:$M$95,Assumptions!$C$99:$M$99))))</f>
        <v>-183.2119012</v>
      </c>
      <c r="DA32" s="50">
        <f t="array" ref="DA32">-(IF(DA$2=1,Assumptions!$X34/12,-(SUMIF($D$2:$EE$2,DA$2-1,$D32:$EE32)/12)*(1+XLOOKUP(DA$2,Assumptions!$C$95:$M$95,Assumptions!$C$99:$M$99))))</f>
        <v>-183.2119012</v>
      </c>
      <c r="DB32" s="50">
        <f t="array" ref="DB32">-(IF(DB$2=1,Assumptions!$X34/12,-(SUMIF($D$2:$EE$2,DB$2-1,$D32:$EE32)/12)*(1+XLOOKUP(DB$2,Assumptions!$C$95:$M$95,Assumptions!$C$99:$M$99))))</f>
        <v>-183.2119012</v>
      </c>
      <c r="DC32" s="50">
        <f t="array" ref="DC32">-(IF(DC$2=1,Assumptions!$X34/12,-(SUMIF($D$2:$EE$2,DC$2-1,$D32:$EE32)/12)*(1+XLOOKUP(DC$2,Assumptions!$C$95:$M$95,Assumptions!$C$99:$M$99))))</f>
        <v>-183.2119012</v>
      </c>
      <c r="DD32" s="50">
        <f t="array" ref="DD32">-(IF(DD$2=1,Assumptions!$X34/12,-(SUMIF($D$2:$EE$2,DD$2-1,$D32:$EE32)/12)*(1+XLOOKUP(DD$2,Assumptions!$C$95:$M$95,Assumptions!$C$99:$M$99))))</f>
        <v>-183.2119012</v>
      </c>
      <c r="DE32" s="50">
        <f t="array" ref="DE32">-(IF(DE$2=1,Assumptions!$X34/12,-(SUMIF($D$2:$EE$2,DE$2-1,$D32:$EE32)/12)*(1+XLOOKUP(DE$2,Assumptions!$C$95:$M$95,Assumptions!$C$99:$M$99))))</f>
        <v>-183.2119012</v>
      </c>
      <c r="DF32" s="50">
        <f t="array" ref="DF32">-(IF(DF$2=1,Assumptions!$X34/12,-(SUMIF($D$2:$EE$2,DF$2-1,$D32:$EE32)/12)*(1+XLOOKUP(DF$2,Assumptions!$C$95:$M$95,Assumptions!$C$99:$M$99))))</f>
        <v>-183.2119012</v>
      </c>
      <c r="DG32" s="50">
        <f t="array" ref="DG32">-(IF(DG$2=1,Assumptions!$X34/12,-(SUMIF($D$2:$EE$2,DG$2-1,$D32:$EE32)/12)*(1+XLOOKUP(DG$2,Assumptions!$C$95:$M$95,Assumptions!$C$99:$M$99))))</f>
        <v>-183.2119012</v>
      </c>
      <c r="DH32" s="50">
        <f t="array" ref="DH32">-(IF(DH$2=1,Assumptions!$X34/12,-(SUMIF($D$2:$EE$2,DH$2-1,$D32:$EE32)/12)*(1+XLOOKUP(DH$2,Assumptions!$C$95:$M$95,Assumptions!$C$99:$M$99))))</f>
        <v>-188.7082583</v>
      </c>
      <c r="DI32" s="50">
        <f t="array" ref="DI32">-(IF(DI$2=1,Assumptions!$X34/12,-(SUMIF($D$2:$EE$2,DI$2-1,$D32:$EE32)/12)*(1+XLOOKUP(DI$2,Assumptions!$C$95:$M$95,Assumptions!$C$99:$M$99))))</f>
        <v>-188.7082583</v>
      </c>
      <c r="DJ32" s="50">
        <f t="array" ref="DJ32">-(IF(DJ$2=1,Assumptions!$X34/12,-(SUMIF($D$2:$EE$2,DJ$2-1,$D32:$EE32)/12)*(1+XLOOKUP(DJ$2,Assumptions!$C$95:$M$95,Assumptions!$C$99:$M$99))))</f>
        <v>-188.7082583</v>
      </c>
      <c r="DK32" s="50">
        <f t="array" ref="DK32">-(IF(DK$2=1,Assumptions!$X34/12,-(SUMIF($D$2:$EE$2,DK$2-1,$D32:$EE32)/12)*(1+XLOOKUP(DK$2,Assumptions!$C$95:$M$95,Assumptions!$C$99:$M$99))))</f>
        <v>-188.7082583</v>
      </c>
      <c r="DL32" s="50">
        <f t="array" ref="DL32">-(IF(DL$2=1,Assumptions!$X34/12,-(SUMIF($D$2:$EE$2,DL$2-1,$D32:$EE32)/12)*(1+XLOOKUP(DL$2,Assumptions!$C$95:$M$95,Assumptions!$C$99:$M$99))))</f>
        <v>-188.7082583</v>
      </c>
      <c r="DM32" s="50">
        <f t="array" ref="DM32">-(IF(DM$2=1,Assumptions!$X34/12,-(SUMIF($D$2:$EE$2,DM$2-1,$D32:$EE32)/12)*(1+XLOOKUP(DM$2,Assumptions!$C$95:$M$95,Assumptions!$C$99:$M$99))))</f>
        <v>-188.7082583</v>
      </c>
      <c r="DN32" s="50">
        <f t="array" ref="DN32">-(IF(DN$2=1,Assumptions!$X34/12,-(SUMIF($D$2:$EE$2,DN$2-1,$D32:$EE32)/12)*(1+XLOOKUP(DN$2,Assumptions!$C$95:$M$95,Assumptions!$C$99:$M$99))))</f>
        <v>-188.7082583</v>
      </c>
      <c r="DO32" s="50">
        <f t="array" ref="DO32">-(IF(DO$2=1,Assumptions!$X34/12,-(SUMIF($D$2:$EE$2,DO$2-1,$D32:$EE32)/12)*(1+XLOOKUP(DO$2,Assumptions!$C$95:$M$95,Assumptions!$C$99:$M$99))))</f>
        <v>-188.7082583</v>
      </c>
      <c r="DP32" s="50">
        <f t="array" ref="DP32">-(IF(DP$2=1,Assumptions!$X34/12,-(SUMIF($D$2:$EE$2,DP$2-1,$D32:$EE32)/12)*(1+XLOOKUP(DP$2,Assumptions!$C$95:$M$95,Assumptions!$C$99:$M$99))))</f>
        <v>-188.7082583</v>
      </c>
      <c r="DQ32" s="50">
        <f t="array" ref="DQ32">-(IF(DQ$2=1,Assumptions!$X34/12,-(SUMIF($D$2:$EE$2,DQ$2-1,$D32:$EE32)/12)*(1+XLOOKUP(DQ$2,Assumptions!$C$95:$M$95,Assumptions!$C$99:$M$99))))</f>
        <v>-188.7082583</v>
      </c>
      <c r="DR32" s="50">
        <f t="array" ref="DR32">-(IF(DR$2=1,Assumptions!$X34/12,-(SUMIF($D$2:$EE$2,DR$2-1,$D32:$EE32)/12)*(1+XLOOKUP(DR$2,Assumptions!$C$95:$M$95,Assumptions!$C$99:$M$99))))</f>
        <v>-188.7082583</v>
      </c>
      <c r="DS32" s="50">
        <f t="array" ref="DS32">-(IF(DS$2=1,Assumptions!$X34/12,-(SUMIF($D$2:$EE$2,DS$2-1,$D32:$EE32)/12)*(1+XLOOKUP(DS$2,Assumptions!$C$95:$M$95,Assumptions!$C$99:$M$99))))</f>
        <v>-188.7082583</v>
      </c>
      <c r="DT32" s="50">
        <f t="array" ref="DT32">-(IF(DT$2=1,Assumptions!$X34/12,-(SUMIF($D$2:$EE$2,DT$2-1,$D32:$EE32)/12)*(1+XLOOKUP(DT$2,Assumptions!$C$95:$M$95,Assumptions!$C$99:$M$99))))</f>
        <v>-194.369506</v>
      </c>
      <c r="DU32" s="50">
        <f t="array" ref="DU32">-(IF(DU$2=1,Assumptions!$X34/12,-(SUMIF($D$2:$EE$2,DU$2-1,$D32:$EE32)/12)*(1+XLOOKUP(DU$2,Assumptions!$C$95:$M$95,Assumptions!$C$99:$M$99))))</f>
        <v>-194.369506</v>
      </c>
      <c r="DV32" s="50">
        <f t="array" ref="DV32">-(IF(DV$2=1,Assumptions!$X34/12,-(SUMIF($D$2:$EE$2,DV$2-1,$D32:$EE32)/12)*(1+XLOOKUP(DV$2,Assumptions!$C$95:$M$95,Assumptions!$C$99:$M$99))))</f>
        <v>-194.369506</v>
      </c>
      <c r="DW32" s="50">
        <f t="array" ref="DW32">-(IF(DW$2=1,Assumptions!$X34/12,-(SUMIF($D$2:$EE$2,DW$2-1,$D32:$EE32)/12)*(1+XLOOKUP(DW$2,Assumptions!$C$95:$M$95,Assumptions!$C$99:$M$99))))</f>
        <v>-194.369506</v>
      </c>
      <c r="DX32" s="50">
        <f t="array" ref="DX32">-(IF(DX$2=1,Assumptions!$X34/12,-(SUMIF($D$2:$EE$2,DX$2-1,$D32:$EE32)/12)*(1+XLOOKUP(DX$2,Assumptions!$C$95:$M$95,Assumptions!$C$99:$M$99))))</f>
        <v>-194.369506</v>
      </c>
      <c r="DY32" s="50">
        <f t="array" ref="DY32">-(IF(DY$2=1,Assumptions!$X34/12,-(SUMIF($D$2:$EE$2,DY$2-1,$D32:$EE32)/12)*(1+XLOOKUP(DY$2,Assumptions!$C$95:$M$95,Assumptions!$C$99:$M$99))))</f>
        <v>-194.369506</v>
      </c>
      <c r="DZ32" s="50">
        <f t="array" ref="DZ32">-(IF(DZ$2=1,Assumptions!$X34/12,-(SUMIF($D$2:$EE$2,DZ$2-1,$D32:$EE32)/12)*(1+XLOOKUP(DZ$2,Assumptions!$C$95:$M$95,Assumptions!$C$99:$M$99))))</f>
        <v>-194.369506</v>
      </c>
      <c r="EA32" s="50">
        <f t="array" ref="EA32">-(IF(EA$2=1,Assumptions!$X34/12,-(SUMIF($D$2:$EE$2,EA$2-1,$D32:$EE32)/12)*(1+XLOOKUP(EA$2,Assumptions!$C$95:$M$95,Assumptions!$C$99:$M$99))))</f>
        <v>-194.369506</v>
      </c>
      <c r="EB32" s="50">
        <f t="array" ref="EB32">-(IF(EB$2=1,Assumptions!$X34/12,-(SUMIF($D$2:$EE$2,EB$2-1,$D32:$EE32)/12)*(1+XLOOKUP(EB$2,Assumptions!$C$95:$M$95,Assumptions!$C$99:$M$99))))</f>
        <v>-194.369506</v>
      </c>
      <c r="EC32" s="50">
        <f t="array" ref="EC32">-(IF(EC$2=1,Assumptions!$X34/12,-(SUMIF($D$2:$EE$2,EC$2-1,$D32:$EE32)/12)*(1+XLOOKUP(EC$2,Assumptions!$C$95:$M$95,Assumptions!$C$99:$M$99))))</f>
        <v>-194.369506</v>
      </c>
      <c r="ED32" s="50">
        <f t="array" ref="ED32">-(IF(ED$2=1,Assumptions!$X34/12,-(SUMIF($D$2:$EE$2,ED$2-1,$D32:$EE32)/12)*(1+XLOOKUP(ED$2,Assumptions!$C$95:$M$95,Assumptions!$C$99:$M$99))))</f>
        <v>-194.369506</v>
      </c>
      <c r="EE32" s="50">
        <f t="array" ref="EE32">-(IF(EE$2=1,Assumptions!$X34/12,-(SUMIF($D$2:$EE$2,EE$2-1,$D32:$EE32)/12)*(1+XLOOKUP(EE$2,Assumptions!$C$95:$M$95,Assumptions!$C$99:$M$99))))</f>
        <v>-194.369506</v>
      </c>
    </row>
    <row r="33" ht="15.75" customHeight="1">
      <c r="A33" s="1"/>
      <c r="B33" s="1"/>
      <c r="C33" s="1" t="str">
        <f>Assumptions!J35</f>
        <v>Tax</v>
      </c>
      <c r="D33" s="50">
        <f t="array" ref="D33">-(IF(D$2=1,Assumptions!$X35/12,-(SUMIF($D$2:$EE$2,D$2-1,$D33:$EE33)/12)*(1+XLOOKUP(D$2,Assumptions!$C$95:$M$95,Assumptions!$C$99:$M$99))))</f>
        <v>-9702.574113</v>
      </c>
      <c r="E33" s="50">
        <f t="array" ref="E33">-(IF(E$2=1,Assumptions!$X35/12,-(SUMIF($D$2:$EE$2,E$2-1,$D33:$EE33)/12)*(1+XLOOKUP(E$2,Assumptions!$C$95:$M$95,Assumptions!$C$99:$M$99))))</f>
        <v>-9702.574113</v>
      </c>
      <c r="F33" s="50">
        <f t="array" ref="F33">-(IF(F$2=1,Assumptions!$X35/12,-(SUMIF($D$2:$EE$2,F$2-1,$D33:$EE33)/12)*(1+XLOOKUP(F$2,Assumptions!$C$95:$M$95,Assumptions!$C$99:$M$99))))</f>
        <v>-9702.574113</v>
      </c>
      <c r="G33" s="50">
        <f t="array" ref="G33">-(IF(G$2=1,Assumptions!$X35/12,-(SUMIF($D$2:$EE$2,G$2-1,$D33:$EE33)/12)*(1+XLOOKUP(G$2,Assumptions!$C$95:$M$95,Assumptions!$C$99:$M$99))))</f>
        <v>-9702.574113</v>
      </c>
      <c r="H33" s="50">
        <f t="array" ref="H33">-(IF(H$2=1,Assumptions!$X35/12,-(SUMIF($D$2:$EE$2,H$2-1,$D33:$EE33)/12)*(1+XLOOKUP(H$2,Assumptions!$C$95:$M$95,Assumptions!$C$99:$M$99))))</f>
        <v>-9702.574113</v>
      </c>
      <c r="I33" s="50">
        <f t="array" ref="I33">-(IF(I$2=1,Assumptions!$X35/12,-(SUMIF($D$2:$EE$2,I$2-1,$D33:$EE33)/12)*(1+XLOOKUP(I$2,Assumptions!$C$95:$M$95,Assumptions!$C$99:$M$99))))</f>
        <v>-9702.574113</v>
      </c>
      <c r="J33" s="50">
        <f t="array" ref="J33">-(IF(J$2=1,Assumptions!$X35/12,-(SUMIF($D$2:$EE$2,J$2-1,$D33:$EE33)/12)*(1+XLOOKUP(J$2,Assumptions!$C$95:$M$95,Assumptions!$C$99:$M$99))))</f>
        <v>-9702.574113</v>
      </c>
      <c r="K33" s="50">
        <f t="array" ref="K33">-(IF(K$2=1,Assumptions!$X35/12,-(SUMIF($D$2:$EE$2,K$2-1,$D33:$EE33)/12)*(1+XLOOKUP(K$2,Assumptions!$C$95:$M$95,Assumptions!$C$99:$M$99))))</f>
        <v>-9702.574113</v>
      </c>
      <c r="L33" s="50">
        <f t="array" ref="L33">-(IF(L$2=1,Assumptions!$X35/12,-(SUMIF($D$2:$EE$2,L$2-1,$D33:$EE33)/12)*(1+XLOOKUP(L$2,Assumptions!$C$95:$M$95,Assumptions!$C$99:$M$99))))</f>
        <v>-9702.574113</v>
      </c>
      <c r="M33" s="50">
        <f t="array" ref="M33">-(IF(M$2=1,Assumptions!$X35/12,-(SUMIF($D$2:$EE$2,M$2-1,$D33:$EE33)/12)*(1+XLOOKUP(M$2,Assumptions!$C$95:$M$95,Assumptions!$C$99:$M$99))))</f>
        <v>-9702.574113</v>
      </c>
      <c r="N33" s="50">
        <f t="array" ref="N33">-(IF(N$2=1,Assumptions!$X35/12,-(SUMIF($D$2:$EE$2,N$2-1,$D33:$EE33)/12)*(1+XLOOKUP(N$2,Assumptions!$C$95:$M$95,Assumptions!$C$99:$M$99))))</f>
        <v>-9702.574113</v>
      </c>
      <c r="O33" s="50">
        <f t="array" ref="O33">-(IF(O$2=1,Assumptions!$X35/12,-(SUMIF($D$2:$EE$2,O$2-1,$D33:$EE33)/12)*(1+XLOOKUP(O$2,Assumptions!$C$95:$M$95,Assumptions!$C$99:$M$99))))</f>
        <v>-9702.574113</v>
      </c>
      <c r="P33" s="50">
        <f t="array" ref="P33">-(IF(P$2=1,Assumptions!$X35/12,-(SUMIF($D$2:$EE$2,P$2-1,$D33:$EE33)/12)*(1+XLOOKUP(P$2,Assumptions!$C$95:$M$95,Assumptions!$C$99:$M$99))))</f>
        <v>-9993.651336</v>
      </c>
      <c r="Q33" s="50">
        <f t="array" ref="Q33">-(IF(Q$2=1,Assumptions!$X35/12,-(SUMIF($D$2:$EE$2,Q$2-1,$D33:$EE33)/12)*(1+XLOOKUP(Q$2,Assumptions!$C$95:$M$95,Assumptions!$C$99:$M$99))))</f>
        <v>-9993.651336</v>
      </c>
      <c r="R33" s="50">
        <f t="array" ref="R33">-(IF(R$2=1,Assumptions!$X35/12,-(SUMIF($D$2:$EE$2,R$2-1,$D33:$EE33)/12)*(1+XLOOKUP(R$2,Assumptions!$C$95:$M$95,Assumptions!$C$99:$M$99))))</f>
        <v>-9993.651336</v>
      </c>
      <c r="S33" s="50">
        <f t="array" ref="S33">-(IF(S$2=1,Assumptions!$X35/12,-(SUMIF($D$2:$EE$2,S$2-1,$D33:$EE33)/12)*(1+XLOOKUP(S$2,Assumptions!$C$95:$M$95,Assumptions!$C$99:$M$99))))</f>
        <v>-9993.651336</v>
      </c>
      <c r="T33" s="50">
        <f t="array" ref="T33">-(IF(T$2=1,Assumptions!$X35/12,-(SUMIF($D$2:$EE$2,T$2-1,$D33:$EE33)/12)*(1+XLOOKUP(T$2,Assumptions!$C$95:$M$95,Assumptions!$C$99:$M$99))))</f>
        <v>-9993.651336</v>
      </c>
      <c r="U33" s="50">
        <f t="array" ref="U33">-(IF(U$2=1,Assumptions!$X35/12,-(SUMIF($D$2:$EE$2,U$2-1,$D33:$EE33)/12)*(1+XLOOKUP(U$2,Assumptions!$C$95:$M$95,Assumptions!$C$99:$M$99))))</f>
        <v>-9993.651336</v>
      </c>
      <c r="V33" s="50">
        <f t="array" ref="V33">-(IF(V$2=1,Assumptions!$X35/12,-(SUMIF($D$2:$EE$2,V$2-1,$D33:$EE33)/12)*(1+XLOOKUP(V$2,Assumptions!$C$95:$M$95,Assumptions!$C$99:$M$99))))</f>
        <v>-9993.651336</v>
      </c>
      <c r="W33" s="50">
        <f t="array" ref="W33">-(IF(W$2=1,Assumptions!$X35/12,-(SUMIF($D$2:$EE$2,W$2-1,$D33:$EE33)/12)*(1+XLOOKUP(W$2,Assumptions!$C$95:$M$95,Assumptions!$C$99:$M$99))))</f>
        <v>-9993.651336</v>
      </c>
      <c r="X33" s="50">
        <f t="array" ref="X33">-(IF(X$2=1,Assumptions!$X35/12,-(SUMIF($D$2:$EE$2,X$2-1,$D33:$EE33)/12)*(1+XLOOKUP(X$2,Assumptions!$C$95:$M$95,Assumptions!$C$99:$M$99))))</f>
        <v>-9993.651336</v>
      </c>
      <c r="Y33" s="50">
        <f t="array" ref="Y33">-(IF(Y$2=1,Assumptions!$X35/12,-(SUMIF($D$2:$EE$2,Y$2-1,$D33:$EE33)/12)*(1+XLOOKUP(Y$2,Assumptions!$C$95:$M$95,Assumptions!$C$99:$M$99))))</f>
        <v>-9993.651336</v>
      </c>
      <c r="Z33" s="50">
        <f t="array" ref="Z33">-(IF(Z$2=1,Assumptions!$X35/12,-(SUMIF($D$2:$EE$2,Z$2-1,$D33:$EE33)/12)*(1+XLOOKUP(Z$2,Assumptions!$C$95:$M$95,Assumptions!$C$99:$M$99))))</f>
        <v>-9993.651336</v>
      </c>
      <c r="AA33" s="50">
        <f t="array" ref="AA33">-(IF(AA$2=1,Assumptions!$X35/12,-(SUMIF($D$2:$EE$2,AA$2-1,$D33:$EE33)/12)*(1+XLOOKUP(AA$2,Assumptions!$C$95:$M$95,Assumptions!$C$99:$M$99))))</f>
        <v>-9993.651336</v>
      </c>
      <c r="AB33" s="50">
        <f t="array" ref="AB33">-(IF(AB$2=1,Assumptions!$X35/12,-(SUMIF($D$2:$EE$2,AB$2-1,$D33:$EE33)/12)*(1+XLOOKUP(AB$2,Assumptions!$C$95:$M$95,Assumptions!$C$99:$M$99))))</f>
        <v>-10293.46088</v>
      </c>
      <c r="AC33" s="50">
        <f t="array" ref="AC33">-(IF(AC$2=1,Assumptions!$X35/12,-(SUMIF($D$2:$EE$2,AC$2-1,$D33:$EE33)/12)*(1+XLOOKUP(AC$2,Assumptions!$C$95:$M$95,Assumptions!$C$99:$M$99))))</f>
        <v>-10293.46088</v>
      </c>
      <c r="AD33" s="50">
        <f t="array" ref="AD33">-(IF(AD$2=1,Assumptions!$X35/12,-(SUMIF($D$2:$EE$2,AD$2-1,$D33:$EE33)/12)*(1+XLOOKUP(AD$2,Assumptions!$C$95:$M$95,Assumptions!$C$99:$M$99))))</f>
        <v>-10293.46088</v>
      </c>
      <c r="AE33" s="50">
        <f t="array" ref="AE33">-(IF(AE$2=1,Assumptions!$X35/12,-(SUMIF($D$2:$EE$2,AE$2-1,$D33:$EE33)/12)*(1+XLOOKUP(AE$2,Assumptions!$C$95:$M$95,Assumptions!$C$99:$M$99))))</f>
        <v>-10293.46088</v>
      </c>
      <c r="AF33" s="50">
        <f t="array" ref="AF33">-(IF(AF$2=1,Assumptions!$X35/12,-(SUMIF($D$2:$EE$2,AF$2-1,$D33:$EE33)/12)*(1+XLOOKUP(AF$2,Assumptions!$C$95:$M$95,Assumptions!$C$99:$M$99))))</f>
        <v>-10293.46088</v>
      </c>
      <c r="AG33" s="50">
        <f t="array" ref="AG33">-(IF(AG$2=1,Assumptions!$X35/12,-(SUMIF($D$2:$EE$2,AG$2-1,$D33:$EE33)/12)*(1+XLOOKUP(AG$2,Assumptions!$C$95:$M$95,Assumptions!$C$99:$M$99))))</f>
        <v>-10293.46088</v>
      </c>
      <c r="AH33" s="50">
        <f t="array" ref="AH33">-(IF(AH$2=1,Assumptions!$X35/12,-(SUMIF($D$2:$EE$2,AH$2-1,$D33:$EE33)/12)*(1+XLOOKUP(AH$2,Assumptions!$C$95:$M$95,Assumptions!$C$99:$M$99))))</f>
        <v>-10293.46088</v>
      </c>
      <c r="AI33" s="50">
        <f t="array" ref="AI33">-(IF(AI$2=1,Assumptions!$X35/12,-(SUMIF($D$2:$EE$2,AI$2-1,$D33:$EE33)/12)*(1+XLOOKUP(AI$2,Assumptions!$C$95:$M$95,Assumptions!$C$99:$M$99))))</f>
        <v>-10293.46088</v>
      </c>
      <c r="AJ33" s="50">
        <f t="array" ref="AJ33">-(IF(AJ$2=1,Assumptions!$X35/12,-(SUMIF($D$2:$EE$2,AJ$2-1,$D33:$EE33)/12)*(1+XLOOKUP(AJ$2,Assumptions!$C$95:$M$95,Assumptions!$C$99:$M$99))))</f>
        <v>-10293.46088</v>
      </c>
      <c r="AK33" s="50">
        <f t="array" ref="AK33">-(IF(AK$2=1,Assumptions!$X35/12,-(SUMIF($D$2:$EE$2,AK$2-1,$D33:$EE33)/12)*(1+XLOOKUP(AK$2,Assumptions!$C$95:$M$95,Assumptions!$C$99:$M$99))))</f>
        <v>-10293.46088</v>
      </c>
      <c r="AL33" s="50">
        <f t="array" ref="AL33">-(IF(AL$2=1,Assumptions!$X35/12,-(SUMIF($D$2:$EE$2,AL$2-1,$D33:$EE33)/12)*(1+XLOOKUP(AL$2,Assumptions!$C$95:$M$95,Assumptions!$C$99:$M$99))))</f>
        <v>-10293.46088</v>
      </c>
      <c r="AM33" s="50">
        <f t="array" ref="AM33">-(IF(AM$2=1,Assumptions!$X35/12,-(SUMIF($D$2:$EE$2,AM$2-1,$D33:$EE33)/12)*(1+XLOOKUP(AM$2,Assumptions!$C$95:$M$95,Assumptions!$C$99:$M$99))))</f>
        <v>-10293.46088</v>
      </c>
      <c r="AN33" s="50">
        <f t="array" ref="AN33">-(IF(AN$2=1,Assumptions!$X35/12,-(SUMIF($D$2:$EE$2,AN$2-1,$D33:$EE33)/12)*(1+XLOOKUP(AN$2,Assumptions!$C$95:$M$95,Assumptions!$C$99:$M$99))))</f>
        <v>-10602.2647</v>
      </c>
      <c r="AO33" s="50">
        <f t="array" ref="AO33">-(IF(AO$2=1,Assumptions!$X35/12,-(SUMIF($D$2:$EE$2,AO$2-1,$D33:$EE33)/12)*(1+XLOOKUP(AO$2,Assumptions!$C$95:$M$95,Assumptions!$C$99:$M$99))))</f>
        <v>-10602.2647</v>
      </c>
      <c r="AP33" s="50">
        <f t="array" ref="AP33">-(IF(AP$2=1,Assumptions!$X35/12,-(SUMIF($D$2:$EE$2,AP$2-1,$D33:$EE33)/12)*(1+XLOOKUP(AP$2,Assumptions!$C$95:$M$95,Assumptions!$C$99:$M$99))))</f>
        <v>-10602.2647</v>
      </c>
      <c r="AQ33" s="50">
        <f t="array" ref="AQ33">-(IF(AQ$2=1,Assumptions!$X35/12,-(SUMIF($D$2:$EE$2,AQ$2-1,$D33:$EE33)/12)*(1+XLOOKUP(AQ$2,Assumptions!$C$95:$M$95,Assumptions!$C$99:$M$99))))</f>
        <v>-10602.2647</v>
      </c>
      <c r="AR33" s="50">
        <f t="array" ref="AR33">-(IF(AR$2=1,Assumptions!$X35/12,-(SUMIF($D$2:$EE$2,AR$2-1,$D33:$EE33)/12)*(1+XLOOKUP(AR$2,Assumptions!$C$95:$M$95,Assumptions!$C$99:$M$99))))</f>
        <v>-10602.2647</v>
      </c>
      <c r="AS33" s="50">
        <f t="array" ref="AS33">-(IF(AS$2=1,Assumptions!$X35/12,-(SUMIF($D$2:$EE$2,AS$2-1,$D33:$EE33)/12)*(1+XLOOKUP(AS$2,Assumptions!$C$95:$M$95,Assumptions!$C$99:$M$99))))</f>
        <v>-10602.2647</v>
      </c>
      <c r="AT33" s="50">
        <f t="array" ref="AT33">-(IF(AT$2=1,Assumptions!$X35/12,-(SUMIF($D$2:$EE$2,AT$2-1,$D33:$EE33)/12)*(1+XLOOKUP(AT$2,Assumptions!$C$95:$M$95,Assumptions!$C$99:$M$99))))</f>
        <v>-10602.2647</v>
      </c>
      <c r="AU33" s="50">
        <f t="array" ref="AU33">-(IF(AU$2=1,Assumptions!$X35/12,-(SUMIF($D$2:$EE$2,AU$2-1,$D33:$EE33)/12)*(1+XLOOKUP(AU$2,Assumptions!$C$95:$M$95,Assumptions!$C$99:$M$99))))</f>
        <v>-10602.2647</v>
      </c>
      <c r="AV33" s="50">
        <f t="array" ref="AV33">-(IF(AV$2=1,Assumptions!$X35/12,-(SUMIF($D$2:$EE$2,AV$2-1,$D33:$EE33)/12)*(1+XLOOKUP(AV$2,Assumptions!$C$95:$M$95,Assumptions!$C$99:$M$99))))</f>
        <v>-10602.2647</v>
      </c>
      <c r="AW33" s="50">
        <f t="array" ref="AW33">-(IF(AW$2=1,Assumptions!$X35/12,-(SUMIF($D$2:$EE$2,AW$2-1,$D33:$EE33)/12)*(1+XLOOKUP(AW$2,Assumptions!$C$95:$M$95,Assumptions!$C$99:$M$99))))</f>
        <v>-10602.2647</v>
      </c>
      <c r="AX33" s="50">
        <f t="array" ref="AX33">-(IF(AX$2=1,Assumptions!$X35/12,-(SUMIF($D$2:$EE$2,AX$2-1,$D33:$EE33)/12)*(1+XLOOKUP(AX$2,Assumptions!$C$95:$M$95,Assumptions!$C$99:$M$99))))</f>
        <v>-10602.2647</v>
      </c>
      <c r="AY33" s="50">
        <f t="array" ref="AY33">-(IF(AY$2=1,Assumptions!$X35/12,-(SUMIF($D$2:$EE$2,AY$2-1,$D33:$EE33)/12)*(1+XLOOKUP(AY$2,Assumptions!$C$95:$M$95,Assumptions!$C$99:$M$99))))</f>
        <v>-10602.2647</v>
      </c>
      <c r="AZ33" s="50">
        <f t="array" ref="AZ33">-(IF(AZ$2=1,Assumptions!$X35/12,-(SUMIF($D$2:$EE$2,AZ$2-1,$D33:$EE33)/12)*(1+XLOOKUP(AZ$2,Assumptions!$C$95:$M$95,Assumptions!$C$99:$M$99))))</f>
        <v>-10920.33264</v>
      </c>
      <c r="BA33" s="50">
        <f t="array" ref="BA33">-(IF(BA$2=1,Assumptions!$X35/12,-(SUMIF($D$2:$EE$2,BA$2-1,$D33:$EE33)/12)*(1+XLOOKUP(BA$2,Assumptions!$C$95:$M$95,Assumptions!$C$99:$M$99))))</f>
        <v>-10920.33264</v>
      </c>
      <c r="BB33" s="50">
        <f t="array" ref="BB33">-(IF(BB$2=1,Assumptions!$X35/12,-(SUMIF($D$2:$EE$2,BB$2-1,$D33:$EE33)/12)*(1+XLOOKUP(BB$2,Assumptions!$C$95:$M$95,Assumptions!$C$99:$M$99))))</f>
        <v>-10920.33264</v>
      </c>
      <c r="BC33" s="50">
        <f t="array" ref="BC33">-(IF(BC$2=1,Assumptions!$X35/12,-(SUMIF($D$2:$EE$2,BC$2-1,$D33:$EE33)/12)*(1+XLOOKUP(BC$2,Assumptions!$C$95:$M$95,Assumptions!$C$99:$M$99))))</f>
        <v>-10920.33264</v>
      </c>
      <c r="BD33" s="50">
        <f t="array" ref="BD33">-(IF(BD$2=1,Assumptions!$X35/12,-(SUMIF($D$2:$EE$2,BD$2-1,$D33:$EE33)/12)*(1+XLOOKUP(BD$2,Assumptions!$C$95:$M$95,Assumptions!$C$99:$M$99))))</f>
        <v>-10920.33264</v>
      </c>
      <c r="BE33" s="50">
        <f t="array" ref="BE33">-(IF(BE$2=1,Assumptions!$X35/12,-(SUMIF($D$2:$EE$2,BE$2-1,$D33:$EE33)/12)*(1+XLOOKUP(BE$2,Assumptions!$C$95:$M$95,Assumptions!$C$99:$M$99))))</f>
        <v>-10920.33264</v>
      </c>
      <c r="BF33" s="50">
        <f t="array" ref="BF33">-(IF(BF$2=1,Assumptions!$X35/12,-(SUMIF($D$2:$EE$2,BF$2-1,$D33:$EE33)/12)*(1+XLOOKUP(BF$2,Assumptions!$C$95:$M$95,Assumptions!$C$99:$M$99))))</f>
        <v>-10920.33264</v>
      </c>
      <c r="BG33" s="50">
        <f t="array" ref="BG33">-(IF(BG$2=1,Assumptions!$X35/12,-(SUMIF($D$2:$EE$2,BG$2-1,$D33:$EE33)/12)*(1+XLOOKUP(BG$2,Assumptions!$C$95:$M$95,Assumptions!$C$99:$M$99))))</f>
        <v>-10920.33264</v>
      </c>
      <c r="BH33" s="50">
        <f t="array" ref="BH33">-(IF(BH$2=1,Assumptions!$X35/12,-(SUMIF($D$2:$EE$2,BH$2-1,$D33:$EE33)/12)*(1+XLOOKUP(BH$2,Assumptions!$C$95:$M$95,Assumptions!$C$99:$M$99))))</f>
        <v>-10920.33264</v>
      </c>
      <c r="BI33" s="50">
        <f t="array" ref="BI33">-(IF(BI$2=1,Assumptions!$X35/12,-(SUMIF($D$2:$EE$2,BI$2-1,$D33:$EE33)/12)*(1+XLOOKUP(BI$2,Assumptions!$C$95:$M$95,Assumptions!$C$99:$M$99))))</f>
        <v>-10920.33264</v>
      </c>
      <c r="BJ33" s="50">
        <f t="array" ref="BJ33">-(IF(BJ$2=1,Assumptions!$X35/12,-(SUMIF($D$2:$EE$2,BJ$2-1,$D33:$EE33)/12)*(1+XLOOKUP(BJ$2,Assumptions!$C$95:$M$95,Assumptions!$C$99:$M$99))))</f>
        <v>-10920.33264</v>
      </c>
      <c r="BK33" s="50">
        <f t="array" ref="BK33">-(IF(BK$2=1,Assumptions!$X35/12,-(SUMIF($D$2:$EE$2,BK$2-1,$D33:$EE33)/12)*(1+XLOOKUP(BK$2,Assumptions!$C$95:$M$95,Assumptions!$C$99:$M$99))))</f>
        <v>-10920.33264</v>
      </c>
      <c r="BL33" s="50">
        <f t="array" ref="BL33">-(IF(BL$2=1,Assumptions!$X35/12,-(SUMIF($D$2:$EE$2,BL$2-1,$D33:$EE33)/12)*(1+XLOOKUP(BL$2,Assumptions!$C$95:$M$95,Assumptions!$C$99:$M$99))))</f>
        <v>-11247.94262</v>
      </c>
      <c r="BM33" s="50">
        <f t="array" ref="BM33">-(IF(BM$2=1,Assumptions!$X35/12,-(SUMIF($D$2:$EE$2,BM$2-1,$D33:$EE33)/12)*(1+XLOOKUP(BM$2,Assumptions!$C$95:$M$95,Assumptions!$C$99:$M$99))))</f>
        <v>-11247.94262</v>
      </c>
      <c r="BN33" s="50">
        <f t="array" ref="BN33">-(IF(BN$2=1,Assumptions!$X35/12,-(SUMIF($D$2:$EE$2,BN$2-1,$D33:$EE33)/12)*(1+XLOOKUP(BN$2,Assumptions!$C$95:$M$95,Assumptions!$C$99:$M$99))))</f>
        <v>-11247.94262</v>
      </c>
      <c r="BO33" s="50">
        <f t="array" ref="BO33">-(IF(BO$2=1,Assumptions!$X35/12,-(SUMIF($D$2:$EE$2,BO$2-1,$D33:$EE33)/12)*(1+XLOOKUP(BO$2,Assumptions!$C$95:$M$95,Assumptions!$C$99:$M$99))))</f>
        <v>-11247.94262</v>
      </c>
      <c r="BP33" s="50">
        <f t="array" ref="BP33">-(IF(BP$2=1,Assumptions!$X35/12,-(SUMIF($D$2:$EE$2,BP$2-1,$D33:$EE33)/12)*(1+XLOOKUP(BP$2,Assumptions!$C$95:$M$95,Assumptions!$C$99:$M$99))))</f>
        <v>-11247.94262</v>
      </c>
      <c r="BQ33" s="50">
        <f t="array" ref="BQ33">-(IF(BQ$2=1,Assumptions!$X35/12,-(SUMIF($D$2:$EE$2,BQ$2-1,$D33:$EE33)/12)*(1+XLOOKUP(BQ$2,Assumptions!$C$95:$M$95,Assumptions!$C$99:$M$99))))</f>
        <v>-11247.94262</v>
      </c>
      <c r="BR33" s="50">
        <f t="array" ref="BR33">-(IF(BR$2=1,Assumptions!$X35/12,-(SUMIF($D$2:$EE$2,BR$2-1,$D33:$EE33)/12)*(1+XLOOKUP(BR$2,Assumptions!$C$95:$M$95,Assumptions!$C$99:$M$99))))</f>
        <v>-11247.94262</v>
      </c>
      <c r="BS33" s="50">
        <f t="array" ref="BS33">-(IF(BS$2=1,Assumptions!$X35/12,-(SUMIF($D$2:$EE$2,BS$2-1,$D33:$EE33)/12)*(1+XLOOKUP(BS$2,Assumptions!$C$95:$M$95,Assumptions!$C$99:$M$99))))</f>
        <v>-11247.94262</v>
      </c>
      <c r="BT33" s="50">
        <f t="array" ref="BT33">-(IF(BT$2=1,Assumptions!$X35/12,-(SUMIF($D$2:$EE$2,BT$2-1,$D33:$EE33)/12)*(1+XLOOKUP(BT$2,Assumptions!$C$95:$M$95,Assumptions!$C$99:$M$99))))</f>
        <v>-11247.94262</v>
      </c>
      <c r="BU33" s="50">
        <f t="array" ref="BU33">-(IF(BU$2=1,Assumptions!$X35/12,-(SUMIF($D$2:$EE$2,BU$2-1,$D33:$EE33)/12)*(1+XLOOKUP(BU$2,Assumptions!$C$95:$M$95,Assumptions!$C$99:$M$99))))</f>
        <v>-11247.94262</v>
      </c>
      <c r="BV33" s="50">
        <f t="array" ref="BV33">-(IF(BV$2=1,Assumptions!$X35/12,-(SUMIF($D$2:$EE$2,BV$2-1,$D33:$EE33)/12)*(1+XLOOKUP(BV$2,Assumptions!$C$95:$M$95,Assumptions!$C$99:$M$99))))</f>
        <v>-11247.94262</v>
      </c>
      <c r="BW33" s="50">
        <f t="array" ref="BW33">-(IF(BW$2=1,Assumptions!$X35/12,-(SUMIF($D$2:$EE$2,BW$2-1,$D33:$EE33)/12)*(1+XLOOKUP(BW$2,Assumptions!$C$95:$M$95,Assumptions!$C$99:$M$99))))</f>
        <v>-11247.94262</v>
      </c>
      <c r="BX33" s="50">
        <f t="array" ref="BX33">-(IF(BX$2=1,Assumptions!$X35/12,-(SUMIF($D$2:$EE$2,BX$2-1,$D33:$EE33)/12)*(1+XLOOKUP(BX$2,Assumptions!$C$95:$M$95,Assumptions!$C$99:$M$99))))</f>
        <v>-11585.3809</v>
      </c>
      <c r="BY33" s="50">
        <f t="array" ref="BY33">-(IF(BY$2=1,Assumptions!$X35/12,-(SUMIF($D$2:$EE$2,BY$2-1,$D33:$EE33)/12)*(1+XLOOKUP(BY$2,Assumptions!$C$95:$M$95,Assumptions!$C$99:$M$99))))</f>
        <v>-11585.3809</v>
      </c>
      <c r="BZ33" s="50">
        <f t="array" ref="BZ33">-(IF(BZ$2=1,Assumptions!$X35/12,-(SUMIF($D$2:$EE$2,BZ$2-1,$D33:$EE33)/12)*(1+XLOOKUP(BZ$2,Assumptions!$C$95:$M$95,Assumptions!$C$99:$M$99))))</f>
        <v>-11585.3809</v>
      </c>
      <c r="CA33" s="50">
        <f t="array" ref="CA33">-(IF(CA$2=1,Assumptions!$X35/12,-(SUMIF($D$2:$EE$2,CA$2-1,$D33:$EE33)/12)*(1+XLOOKUP(CA$2,Assumptions!$C$95:$M$95,Assumptions!$C$99:$M$99))))</f>
        <v>-11585.3809</v>
      </c>
      <c r="CB33" s="50">
        <f t="array" ref="CB33">-(IF(CB$2=1,Assumptions!$X35/12,-(SUMIF($D$2:$EE$2,CB$2-1,$D33:$EE33)/12)*(1+XLOOKUP(CB$2,Assumptions!$C$95:$M$95,Assumptions!$C$99:$M$99))))</f>
        <v>-11585.3809</v>
      </c>
      <c r="CC33" s="50">
        <f t="array" ref="CC33">-(IF(CC$2=1,Assumptions!$X35/12,-(SUMIF($D$2:$EE$2,CC$2-1,$D33:$EE33)/12)*(1+XLOOKUP(CC$2,Assumptions!$C$95:$M$95,Assumptions!$C$99:$M$99))))</f>
        <v>-11585.3809</v>
      </c>
      <c r="CD33" s="50">
        <f t="array" ref="CD33">-(IF(CD$2=1,Assumptions!$X35/12,-(SUMIF($D$2:$EE$2,CD$2-1,$D33:$EE33)/12)*(1+XLOOKUP(CD$2,Assumptions!$C$95:$M$95,Assumptions!$C$99:$M$99))))</f>
        <v>-11585.3809</v>
      </c>
      <c r="CE33" s="50">
        <f t="array" ref="CE33">-(IF(CE$2=1,Assumptions!$X35/12,-(SUMIF($D$2:$EE$2,CE$2-1,$D33:$EE33)/12)*(1+XLOOKUP(CE$2,Assumptions!$C$95:$M$95,Assumptions!$C$99:$M$99))))</f>
        <v>-11585.3809</v>
      </c>
      <c r="CF33" s="50">
        <f t="array" ref="CF33">-(IF(CF$2=1,Assumptions!$X35/12,-(SUMIF($D$2:$EE$2,CF$2-1,$D33:$EE33)/12)*(1+XLOOKUP(CF$2,Assumptions!$C$95:$M$95,Assumptions!$C$99:$M$99))))</f>
        <v>-11585.3809</v>
      </c>
      <c r="CG33" s="50">
        <f t="array" ref="CG33">-(IF(CG$2=1,Assumptions!$X35/12,-(SUMIF($D$2:$EE$2,CG$2-1,$D33:$EE33)/12)*(1+XLOOKUP(CG$2,Assumptions!$C$95:$M$95,Assumptions!$C$99:$M$99))))</f>
        <v>-11585.3809</v>
      </c>
      <c r="CH33" s="50">
        <f t="array" ref="CH33">-(IF(CH$2=1,Assumptions!$X35/12,-(SUMIF($D$2:$EE$2,CH$2-1,$D33:$EE33)/12)*(1+XLOOKUP(CH$2,Assumptions!$C$95:$M$95,Assumptions!$C$99:$M$99))))</f>
        <v>-11585.3809</v>
      </c>
      <c r="CI33" s="50">
        <f t="array" ref="CI33">-(IF(CI$2=1,Assumptions!$X35/12,-(SUMIF($D$2:$EE$2,CI$2-1,$D33:$EE33)/12)*(1+XLOOKUP(CI$2,Assumptions!$C$95:$M$95,Assumptions!$C$99:$M$99))))</f>
        <v>-11585.3809</v>
      </c>
      <c r="CJ33" s="50">
        <f t="array" ref="CJ33">-(IF(CJ$2=1,Assumptions!$X35/12,-(SUMIF($D$2:$EE$2,CJ$2-1,$D33:$EE33)/12)*(1+XLOOKUP(CJ$2,Assumptions!$C$95:$M$95,Assumptions!$C$99:$M$99))))</f>
        <v>-11932.94233</v>
      </c>
      <c r="CK33" s="50">
        <f t="array" ref="CK33">-(IF(CK$2=1,Assumptions!$X35/12,-(SUMIF($D$2:$EE$2,CK$2-1,$D33:$EE33)/12)*(1+XLOOKUP(CK$2,Assumptions!$C$95:$M$95,Assumptions!$C$99:$M$99))))</f>
        <v>-11932.94233</v>
      </c>
      <c r="CL33" s="50">
        <f t="array" ref="CL33">-(IF(CL$2=1,Assumptions!$X35/12,-(SUMIF($D$2:$EE$2,CL$2-1,$D33:$EE33)/12)*(1+XLOOKUP(CL$2,Assumptions!$C$95:$M$95,Assumptions!$C$99:$M$99))))</f>
        <v>-11932.94233</v>
      </c>
      <c r="CM33" s="50">
        <f t="array" ref="CM33">-(IF(CM$2=1,Assumptions!$X35/12,-(SUMIF($D$2:$EE$2,CM$2-1,$D33:$EE33)/12)*(1+XLOOKUP(CM$2,Assumptions!$C$95:$M$95,Assumptions!$C$99:$M$99))))</f>
        <v>-11932.94233</v>
      </c>
      <c r="CN33" s="50">
        <f t="array" ref="CN33">-(IF(CN$2=1,Assumptions!$X35/12,-(SUMIF($D$2:$EE$2,CN$2-1,$D33:$EE33)/12)*(1+XLOOKUP(CN$2,Assumptions!$C$95:$M$95,Assumptions!$C$99:$M$99))))</f>
        <v>-11932.94233</v>
      </c>
      <c r="CO33" s="50">
        <f t="array" ref="CO33">-(IF(CO$2=1,Assumptions!$X35/12,-(SUMIF($D$2:$EE$2,CO$2-1,$D33:$EE33)/12)*(1+XLOOKUP(CO$2,Assumptions!$C$95:$M$95,Assumptions!$C$99:$M$99))))</f>
        <v>-11932.94233</v>
      </c>
      <c r="CP33" s="50">
        <f t="array" ref="CP33">-(IF(CP$2=1,Assumptions!$X35/12,-(SUMIF($D$2:$EE$2,CP$2-1,$D33:$EE33)/12)*(1+XLOOKUP(CP$2,Assumptions!$C$95:$M$95,Assumptions!$C$99:$M$99))))</f>
        <v>-11932.94233</v>
      </c>
      <c r="CQ33" s="50">
        <f t="array" ref="CQ33">-(IF(CQ$2=1,Assumptions!$X35/12,-(SUMIF($D$2:$EE$2,CQ$2-1,$D33:$EE33)/12)*(1+XLOOKUP(CQ$2,Assumptions!$C$95:$M$95,Assumptions!$C$99:$M$99))))</f>
        <v>-11932.94233</v>
      </c>
      <c r="CR33" s="50">
        <f t="array" ref="CR33">-(IF(CR$2=1,Assumptions!$X35/12,-(SUMIF($D$2:$EE$2,CR$2-1,$D33:$EE33)/12)*(1+XLOOKUP(CR$2,Assumptions!$C$95:$M$95,Assumptions!$C$99:$M$99))))</f>
        <v>-11932.94233</v>
      </c>
      <c r="CS33" s="50">
        <f t="array" ref="CS33">-(IF(CS$2=1,Assumptions!$X35/12,-(SUMIF($D$2:$EE$2,CS$2-1,$D33:$EE33)/12)*(1+XLOOKUP(CS$2,Assumptions!$C$95:$M$95,Assumptions!$C$99:$M$99))))</f>
        <v>-11932.94233</v>
      </c>
      <c r="CT33" s="50">
        <f t="array" ref="CT33">-(IF(CT$2=1,Assumptions!$X35/12,-(SUMIF($D$2:$EE$2,CT$2-1,$D33:$EE33)/12)*(1+XLOOKUP(CT$2,Assumptions!$C$95:$M$95,Assumptions!$C$99:$M$99))))</f>
        <v>-11932.94233</v>
      </c>
      <c r="CU33" s="50">
        <f t="array" ref="CU33">-(IF(CU$2=1,Assumptions!$X35/12,-(SUMIF($D$2:$EE$2,CU$2-1,$D33:$EE33)/12)*(1+XLOOKUP(CU$2,Assumptions!$C$95:$M$95,Assumptions!$C$99:$M$99))))</f>
        <v>-11932.94233</v>
      </c>
      <c r="CV33" s="50">
        <f t="array" ref="CV33">-(IF(CV$2=1,Assumptions!$X35/12,-(SUMIF($D$2:$EE$2,CV$2-1,$D33:$EE33)/12)*(1+XLOOKUP(CV$2,Assumptions!$C$95:$M$95,Assumptions!$C$99:$M$99))))</f>
        <v>-12290.9306</v>
      </c>
      <c r="CW33" s="50">
        <f t="array" ref="CW33">-(IF(CW$2=1,Assumptions!$X35/12,-(SUMIF($D$2:$EE$2,CW$2-1,$D33:$EE33)/12)*(1+XLOOKUP(CW$2,Assumptions!$C$95:$M$95,Assumptions!$C$99:$M$99))))</f>
        <v>-12290.9306</v>
      </c>
      <c r="CX33" s="50">
        <f t="array" ref="CX33">-(IF(CX$2=1,Assumptions!$X35/12,-(SUMIF($D$2:$EE$2,CX$2-1,$D33:$EE33)/12)*(1+XLOOKUP(CX$2,Assumptions!$C$95:$M$95,Assumptions!$C$99:$M$99))))</f>
        <v>-12290.9306</v>
      </c>
      <c r="CY33" s="50">
        <f t="array" ref="CY33">-(IF(CY$2=1,Assumptions!$X35/12,-(SUMIF($D$2:$EE$2,CY$2-1,$D33:$EE33)/12)*(1+XLOOKUP(CY$2,Assumptions!$C$95:$M$95,Assumptions!$C$99:$M$99))))</f>
        <v>-12290.9306</v>
      </c>
      <c r="CZ33" s="50">
        <f t="array" ref="CZ33">-(IF(CZ$2=1,Assumptions!$X35/12,-(SUMIF($D$2:$EE$2,CZ$2-1,$D33:$EE33)/12)*(1+XLOOKUP(CZ$2,Assumptions!$C$95:$M$95,Assumptions!$C$99:$M$99))))</f>
        <v>-12290.9306</v>
      </c>
      <c r="DA33" s="50">
        <f t="array" ref="DA33">-(IF(DA$2=1,Assumptions!$X35/12,-(SUMIF($D$2:$EE$2,DA$2-1,$D33:$EE33)/12)*(1+XLOOKUP(DA$2,Assumptions!$C$95:$M$95,Assumptions!$C$99:$M$99))))</f>
        <v>-12290.9306</v>
      </c>
      <c r="DB33" s="50">
        <f t="array" ref="DB33">-(IF(DB$2=1,Assumptions!$X35/12,-(SUMIF($D$2:$EE$2,DB$2-1,$D33:$EE33)/12)*(1+XLOOKUP(DB$2,Assumptions!$C$95:$M$95,Assumptions!$C$99:$M$99))))</f>
        <v>-12290.9306</v>
      </c>
      <c r="DC33" s="50">
        <f t="array" ref="DC33">-(IF(DC$2=1,Assumptions!$X35/12,-(SUMIF($D$2:$EE$2,DC$2-1,$D33:$EE33)/12)*(1+XLOOKUP(DC$2,Assumptions!$C$95:$M$95,Assumptions!$C$99:$M$99))))</f>
        <v>-12290.9306</v>
      </c>
      <c r="DD33" s="50">
        <f t="array" ref="DD33">-(IF(DD$2=1,Assumptions!$X35/12,-(SUMIF($D$2:$EE$2,DD$2-1,$D33:$EE33)/12)*(1+XLOOKUP(DD$2,Assumptions!$C$95:$M$95,Assumptions!$C$99:$M$99))))</f>
        <v>-12290.9306</v>
      </c>
      <c r="DE33" s="50">
        <f t="array" ref="DE33">-(IF(DE$2=1,Assumptions!$X35/12,-(SUMIF($D$2:$EE$2,DE$2-1,$D33:$EE33)/12)*(1+XLOOKUP(DE$2,Assumptions!$C$95:$M$95,Assumptions!$C$99:$M$99))))</f>
        <v>-12290.9306</v>
      </c>
      <c r="DF33" s="50">
        <f t="array" ref="DF33">-(IF(DF$2=1,Assumptions!$X35/12,-(SUMIF($D$2:$EE$2,DF$2-1,$D33:$EE33)/12)*(1+XLOOKUP(DF$2,Assumptions!$C$95:$M$95,Assumptions!$C$99:$M$99))))</f>
        <v>-12290.9306</v>
      </c>
      <c r="DG33" s="50">
        <f t="array" ref="DG33">-(IF(DG$2=1,Assumptions!$X35/12,-(SUMIF($D$2:$EE$2,DG$2-1,$D33:$EE33)/12)*(1+XLOOKUP(DG$2,Assumptions!$C$95:$M$95,Assumptions!$C$99:$M$99))))</f>
        <v>-12290.9306</v>
      </c>
      <c r="DH33" s="50">
        <f t="array" ref="DH33">-(IF(DH$2=1,Assumptions!$X35/12,-(SUMIF($D$2:$EE$2,DH$2-1,$D33:$EE33)/12)*(1+XLOOKUP(DH$2,Assumptions!$C$95:$M$95,Assumptions!$C$99:$M$99))))</f>
        <v>-12659.65852</v>
      </c>
      <c r="DI33" s="50">
        <f t="array" ref="DI33">-(IF(DI$2=1,Assumptions!$X35/12,-(SUMIF($D$2:$EE$2,DI$2-1,$D33:$EE33)/12)*(1+XLOOKUP(DI$2,Assumptions!$C$95:$M$95,Assumptions!$C$99:$M$99))))</f>
        <v>-12659.65852</v>
      </c>
      <c r="DJ33" s="50">
        <f t="array" ref="DJ33">-(IF(DJ$2=1,Assumptions!$X35/12,-(SUMIF($D$2:$EE$2,DJ$2-1,$D33:$EE33)/12)*(1+XLOOKUP(DJ$2,Assumptions!$C$95:$M$95,Assumptions!$C$99:$M$99))))</f>
        <v>-12659.65852</v>
      </c>
      <c r="DK33" s="50">
        <f t="array" ref="DK33">-(IF(DK$2=1,Assumptions!$X35/12,-(SUMIF($D$2:$EE$2,DK$2-1,$D33:$EE33)/12)*(1+XLOOKUP(DK$2,Assumptions!$C$95:$M$95,Assumptions!$C$99:$M$99))))</f>
        <v>-12659.65852</v>
      </c>
      <c r="DL33" s="50">
        <f t="array" ref="DL33">-(IF(DL$2=1,Assumptions!$X35/12,-(SUMIF($D$2:$EE$2,DL$2-1,$D33:$EE33)/12)*(1+XLOOKUP(DL$2,Assumptions!$C$95:$M$95,Assumptions!$C$99:$M$99))))</f>
        <v>-12659.65852</v>
      </c>
      <c r="DM33" s="50">
        <f t="array" ref="DM33">-(IF(DM$2=1,Assumptions!$X35/12,-(SUMIF($D$2:$EE$2,DM$2-1,$D33:$EE33)/12)*(1+XLOOKUP(DM$2,Assumptions!$C$95:$M$95,Assumptions!$C$99:$M$99))))</f>
        <v>-12659.65852</v>
      </c>
      <c r="DN33" s="50">
        <f t="array" ref="DN33">-(IF(DN$2=1,Assumptions!$X35/12,-(SUMIF($D$2:$EE$2,DN$2-1,$D33:$EE33)/12)*(1+XLOOKUP(DN$2,Assumptions!$C$95:$M$95,Assumptions!$C$99:$M$99))))</f>
        <v>-12659.65852</v>
      </c>
      <c r="DO33" s="50">
        <f t="array" ref="DO33">-(IF(DO$2=1,Assumptions!$X35/12,-(SUMIF($D$2:$EE$2,DO$2-1,$D33:$EE33)/12)*(1+XLOOKUP(DO$2,Assumptions!$C$95:$M$95,Assumptions!$C$99:$M$99))))</f>
        <v>-12659.65852</v>
      </c>
      <c r="DP33" s="50">
        <f t="array" ref="DP33">-(IF(DP$2=1,Assumptions!$X35/12,-(SUMIF($D$2:$EE$2,DP$2-1,$D33:$EE33)/12)*(1+XLOOKUP(DP$2,Assumptions!$C$95:$M$95,Assumptions!$C$99:$M$99))))</f>
        <v>-12659.65852</v>
      </c>
      <c r="DQ33" s="50">
        <f t="array" ref="DQ33">-(IF(DQ$2=1,Assumptions!$X35/12,-(SUMIF($D$2:$EE$2,DQ$2-1,$D33:$EE33)/12)*(1+XLOOKUP(DQ$2,Assumptions!$C$95:$M$95,Assumptions!$C$99:$M$99))))</f>
        <v>-12659.65852</v>
      </c>
      <c r="DR33" s="50">
        <f t="array" ref="DR33">-(IF(DR$2=1,Assumptions!$X35/12,-(SUMIF($D$2:$EE$2,DR$2-1,$D33:$EE33)/12)*(1+XLOOKUP(DR$2,Assumptions!$C$95:$M$95,Assumptions!$C$99:$M$99))))</f>
        <v>-12659.65852</v>
      </c>
      <c r="DS33" s="50">
        <f t="array" ref="DS33">-(IF(DS$2=1,Assumptions!$X35/12,-(SUMIF($D$2:$EE$2,DS$2-1,$D33:$EE33)/12)*(1+XLOOKUP(DS$2,Assumptions!$C$95:$M$95,Assumptions!$C$99:$M$99))))</f>
        <v>-12659.65852</v>
      </c>
      <c r="DT33" s="50">
        <f t="array" ref="DT33">-(IF(DT$2=1,Assumptions!$X35/12,-(SUMIF($D$2:$EE$2,DT$2-1,$D33:$EE33)/12)*(1+XLOOKUP(DT$2,Assumptions!$C$95:$M$95,Assumptions!$C$99:$M$99))))</f>
        <v>-13039.44827</v>
      </c>
      <c r="DU33" s="50">
        <f t="array" ref="DU33">-(IF(DU$2=1,Assumptions!$X35/12,-(SUMIF($D$2:$EE$2,DU$2-1,$D33:$EE33)/12)*(1+XLOOKUP(DU$2,Assumptions!$C$95:$M$95,Assumptions!$C$99:$M$99))))</f>
        <v>-13039.44827</v>
      </c>
      <c r="DV33" s="50">
        <f t="array" ref="DV33">-(IF(DV$2=1,Assumptions!$X35/12,-(SUMIF($D$2:$EE$2,DV$2-1,$D33:$EE33)/12)*(1+XLOOKUP(DV$2,Assumptions!$C$95:$M$95,Assumptions!$C$99:$M$99))))</f>
        <v>-13039.44827</v>
      </c>
      <c r="DW33" s="50">
        <f t="array" ref="DW33">-(IF(DW$2=1,Assumptions!$X35/12,-(SUMIF($D$2:$EE$2,DW$2-1,$D33:$EE33)/12)*(1+XLOOKUP(DW$2,Assumptions!$C$95:$M$95,Assumptions!$C$99:$M$99))))</f>
        <v>-13039.44827</v>
      </c>
      <c r="DX33" s="50">
        <f t="array" ref="DX33">-(IF(DX$2=1,Assumptions!$X35/12,-(SUMIF($D$2:$EE$2,DX$2-1,$D33:$EE33)/12)*(1+XLOOKUP(DX$2,Assumptions!$C$95:$M$95,Assumptions!$C$99:$M$99))))</f>
        <v>-13039.44827</v>
      </c>
      <c r="DY33" s="50">
        <f t="array" ref="DY33">-(IF(DY$2=1,Assumptions!$X35/12,-(SUMIF($D$2:$EE$2,DY$2-1,$D33:$EE33)/12)*(1+XLOOKUP(DY$2,Assumptions!$C$95:$M$95,Assumptions!$C$99:$M$99))))</f>
        <v>-13039.44827</v>
      </c>
      <c r="DZ33" s="50">
        <f t="array" ref="DZ33">-(IF(DZ$2=1,Assumptions!$X35/12,-(SUMIF($D$2:$EE$2,DZ$2-1,$D33:$EE33)/12)*(1+XLOOKUP(DZ$2,Assumptions!$C$95:$M$95,Assumptions!$C$99:$M$99))))</f>
        <v>-13039.44827</v>
      </c>
      <c r="EA33" s="50">
        <f t="array" ref="EA33">-(IF(EA$2=1,Assumptions!$X35/12,-(SUMIF($D$2:$EE$2,EA$2-1,$D33:$EE33)/12)*(1+XLOOKUP(EA$2,Assumptions!$C$95:$M$95,Assumptions!$C$99:$M$99))))</f>
        <v>-13039.44827</v>
      </c>
      <c r="EB33" s="50">
        <f t="array" ref="EB33">-(IF(EB$2=1,Assumptions!$X35/12,-(SUMIF($D$2:$EE$2,EB$2-1,$D33:$EE33)/12)*(1+XLOOKUP(EB$2,Assumptions!$C$95:$M$95,Assumptions!$C$99:$M$99))))</f>
        <v>-13039.44827</v>
      </c>
      <c r="EC33" s="50">
        <f t="array" ref="EC33">-(IF(EC$2=1,Assumptions!$X35/12,-(SUMIF($D$2:$EE$2,EC$2-1,$D33:$EE33)/12)*(1+XLOOKUP(EC$2,Assumptions!$C$95:$M$95,Assumptions!$C$99:$M$99))))</f>
        <v>-13039.44827</v>
      </c>
      <c r="ED33" s="50">
        <f t="array" ref="ED33">-(IF(ED$2=1,Assumptions!$X35/12,-(SUMIF($D$2:$EE$2,ED$2-1,$D33:$EE33)/12)*(1+XLOOKUP(ED$2,Assumptions!$C$95:$M$95,Assumptions!$C$99:$M$99))))</f>
        <v>-13039.44827</v>
      </c>
      <c r="EE33" s="50">
        <f t="array" ref="EE33">-(IF(EE$2=1,Assumptions!$X35/12,-(SUMIF($D$2:$EE$2,EE$2-1,$D33:$EE33)/12)*(1+XLOOKUP(EE$2,Assumptions!$C$95:$M$95,Assumptions!$C$99:$M$99))))</f>
        <v>-13039.44827</v>
      </c>
    </row>
    <row r="34" ht="15.75" customHeight="1">
      <c r="A34" s="1"/>
      <c r="B34" s="1"/>
      <c r="C34" s="1" t="str">
        <f>Assumptions!J36</f>
        <v>Insurance</v>
      </c>
      <c r="D34" s="50">
        <f t="array" ref="D34">-(IF(D$2=1,Assumptions!$X36/12,-(SUMIF($D$2:$EE$2,D$2-1,$D34:$EE34)/12)*(1+XLOOKUP(D$2,Assumptions!$C$95:$M$95,Assumptions!$C$99:$M$99))))</f>
        <v>-3083.305</v>
      </c>
      <c r="E34" s="50">
        <f t="array" ref="E34">-(IF(E$2=1,Assumptions!$X36/12,-(SUMIF($D$2:$EE$2,E$2-1,$D34:$EE34)/12)*(1+XLOOKUP(E$2,Assumptions!$C$95:$M$95,Assumptions!$C$99:$M$99))))</f>
        <v>-3083.305</v>
      </c>
      <c r="F34" s="50">
        <f t="array" ref="F34">-(IF(F$2=1,Assumptions!$X36/12,-(SUMIF($D$2:$EE$2,F$2-1,$D34:$EE34)/12)*(1+XLOOKUP(F$2,Assumptions!$C$95:$M$95,Assumptions!$C$99:$M$99))))</f>
        <v>-3083.305</v>
      </c>
      <c r="G34" s="50">
        <f t="array" ref="G34">-(IF(G$2=1,Assumptions!$X36/12,-(SUMIF($D$2:$EE$2,G$2-1,$D34:$EE34)/12)*(1+XLOOKUP(G$2,Assumptions!$C$95:$M$95,Assumptions!$C$99:$M$99))))</f>
        <v>-3083.305</v>
      </c>
      <c r="H34" s="50">
        <f t="array" ref="H34">-(IF(H$2=1,Assumptions!$X36/12,-(SUMIF($D$2:$EE$2,H$2-1,$D34:$EE34)/12)*(1+XLOOKUP(H$2,Assumptions!$C$95:$M$95,Assumptions!$C$99:$M$99))))</f>
        <v>-3083.305</v>
      </c>
      <c r="I34" s="50">
        <f t="array" ref="I34">-(IF(I$2=1,Assumptions!$X36/12,-(SUMIF($D$2:$EE$2,I$2-1,$D34:$EE34)/12)*(1+XLOOKUP(I$2,Assumptions!$C$95:$M$95,Assumptions!$C$99:$M$99))))</f>
        <v>-3083.305</v>
      </c>
      <c r="J34" s="50">
        <f t="array" ref="J34">-(IF(J$2=1,Assumptions!$X36/12,-(SUMIF($D$2:$EE$2,J$2-1,$D34:$EE34)/12)*(1+XLOOKUP(J$2,Assumptions!$C$95:$M$95,Assumptions!$C$99:$M$99))))</f>
        <v>-3083.305</v>
      </c>
      <c r="K34" s="50">
        <f t="array" ref="K34">-(IF(K$2=1,Assumptions!$X36/12,-(SUMIF($D$2:$EE$2,K$2-1,$D34:$EE34)/12)*(1+XLOOKUP(K$2,Assumptions!$C$95:$M$95,Assumptions!$C$99:$M$99))))</f>
        <v>-3083.305</v>
      </c>
      <c r="L34" s="50">
        <f t="array" ref="L34">-(IF(L$2=1,Assumptions!$X36/12,-(SUMIF($D$2:$EE$2,L$2-1,$D34:$EE34)/12)*(1+XLOOKUP(L$2,Assumptions!$C$95:$M$95,Assumptions!$C$99:$M$99))))</f>
        <v>-3083.305</v>
      </c>
      <c r="M34" s="50">
        <f t="array" ref="M34">-(IF(M$2=1,Assumptions!$X36/12,-(SUMIF($D$2:$EE$2,M$2-1,$D34:$EE34)/12)*(1+XLOOKUP(M$2,Assumptions!$C$95:$M$95,Assumptions!$C$99:$M$99))))</f>
        <v>-3083.305</v>
      </c>
      <c r="N34" s="50">
        <f t="array" ref="N34">-(IF(N$2=1,Assumptions!$X36/12,-(SUMIF($D$2:$EE$2,N$2-1,$D34:$EE34)/12)*(1+XLOOKUP(N$2,Assumptions!$C$95:$M$95,Assumptions!$C$99:$M$99))))</f>
        <v>-3083.305</v>
      </c>
      <c r="O34" s="50">
        <f t="array" ref="O34">-(IF(O$2=1,Assumptions!$X36/12,-(SUMIF($D$2:$EE$2,O$2-1,$D34:$EE34)/12)*(1+XLOOKUP(O$2,Assumptions!$C$95:$M$95,Assumptions!$C$99:$M$99))))</f>
        <v>-3083.305</v>
      </c>
      <c r="P34" s="50">
        <f t="array" ref="P34">-(IF(P$2=1,Assumptions!$X36/12,-(SUMIF($D$2:$EE$2,P$2-1,$D34:$EE34)/12)*(1+XLOOKUP(P$2,Assumptions!$C$95:$M$95,Assumptions!$C$99:$M$99))))</f>
        <v>-3175.80415</v>
      </c>
      <c r="Q34" s="50">
        <f t="array" ref="Q34">-(IF(Q$2=1,Assumptions!$X36/12,-(SUMIF($D$2:$EE$2,Q$2-1,$D34:$EE34)/12)*(1+XLOOKUP(Q$2,Assumptions!$C$95:$M$95,Assumptions!$C$99:$M$99))))</f>
        <v>-3175.80415</v>
      </c>
      <c r="R34" s="50">
        <f t="array" ref="R34">-(IF(R$2=1,Assumptions!$X36/12,-(SUMIF($D$2:$EE$2,R$2-1,$D34:$EE34)/12)*(1+XLOOKUP(R$2,Assumptions!$C$95:$M$95,Assumptions!$C$99:$M$99))))</f>
        <v>-3175.80415</v>
      </c>
      <c r="S34" s="50">
        <f t="array" ref="S34">-(IF(S$2=1,Assumptions!$X36/12,-(SUMIF($D$2:$EE$2,S$2-1,$D34:$EE34)/12)*(1+XLOOKUP(S$2,Assumptions!$C$95:$M$95,Assumptions!$C$99:$M$99))))</f>
        <v>-3175.80415</v>
      </c>
      <c r="T34" s="50">
        <f t="array" ref="T34">-(IF(T$2=1,Assumptions!$X36/12,-(SUMIF($D$2:$EE$2,T$2-1,$D34:$EE34)/12)*(1+XLOOKUP(T$2,Assumptions!$C$95:$M$95,Assumptions!$C$99:$M$99))))</f>
        <v>-3175.80415</v>
      </c>
      <c r="U34" s="50">
        <f t="array" ref="U34">-(IF(U$2=1,Assumptions!$X36/12,-(SUMIF($D$2:$EE$2,U$2-1,$D34:$EE34)/12)*(1+XLOOKUP(U$2,Assumptions!$C$95:$M$95,Assumptions!$C$99:$M$99))))</f>
        <v>-3175.80415</v>
      </c>
      <c r="V34" s="50">
        <f t="array" ref="V34">-(IF(V$2=1,Assumptions!$X36/12,-(SUMIF($D$2:$EE$2,V$2-1,$D34:$EE34)/12)*(1+XLOOKUP(V$2,Assumptions!$C$95:$M$95,Assumptions!$C$99:$M$99))))</f>
        <v>-3175.80415</v>
      </c>
      <c r="W34" s="50">
        <f t="array" ref="W34">-(IF(W$2=1,Assumptions!$X36/12,-(SUMIF($D$2:$EE$2,W$2-1,$D34:$EE34)/12)*(1+XLOOKUP(W$2,Assumptions!$C$95:$M$95,Assumptions!$C$99:$M$99))))</f>
        <v>-3175.80415</v>
      </c>
      <c r="X34" s="50">
        <f t="array" ref="X34">-(IF(X$2=1,Assumptions!$X36/12,-(SUMIF($D$2:$EE$2,X$2-1,$D34:$EE34)/12)*(1+XLOOKUP(X$2,Assumptions!$C$95:$M$95,Assumptions!$C$99:$M$99))))</f>
        <v>-3175.80415</v>
      </c>
      <c r="Y34" s="50">
        <f t="array" ref="Y34">-(IF(Y$2=1,Assumptions!$X36/12,-(SUMIF($D$2:$EE$2,Y$2-1,$D34:$EE34)/12)*(1+XLOOKUP(Y$2,Assumptions!$C$95:$M$95,Assumptions!$C$99:$M$99))))</f>
        <v>-3175.80415</v>
      </c>
      <c r="Z34" s="50">
        <f t="array" ref="Z34">-(IF(Z$2=1,Assumptions!$X36/12,-(SUMIF($D$2:$EE$2,Z$2-1,$D34:$EE34)/12)*(1+XLOOKUP(Z$2,Assumptions!$C$95:$M$95,Assumptions!$C$99:$M$99))))</f>
        <v>-3175.80415</v>
      </c>
      <c r="AA34" s="50">
        <f t="array" ref="AA34">-(IF(AA$2=1,Assumptions!$X36/12,-(SUMIF($D$2:$EE$2,AA$2-1,$D34:$EE34)/12)*(1+XLOOKUP(AA$2,Assumptions!$C$95:$M$95,Assumptions!$C$99:$M$99))))</f>
        <v>-3175.80415</v>
      </c>
      <c r="AB34" s="50">
        <f t="array" ref="AB34">-(IF(AB$2=1,Assumptions!$X36/12,-(SUMIF($D$2:$EE$2,AB$2-1,$D34:$EE34)/12)*(1+XLOOKUP(AB$2,Assumptions!$C$95:$M$95,Assumptions!$C$99:$M$99))))</f>
        <v>-3271.078275</v>
      </c>
      <c r="AC34" s="50">
        <f t="array" ref="AC34">-(IF(AC$2=1,Assumptions!$X36/12,-(SUMIF($D$2:$EE$2,AC$2-1,$D34:$EE34)/12)*(1+XLOOKUP(AC$2,Assumptions!$C$95:$M$95,Assumptions!$C$99:$M$99))))</f>
        <v>-3271.078275</v>
      </c>
      <c r="AD34" s="50">
        <f t="array" ref="AD34">-(IF(AD$2=1,Assumptions!$X36/12,-(SUMIF($D$2:$EE$2,AD$2-1,$D34:$EE34)/12)*(1+XLOOKUP(AD$2,Assumptions!$C$95:$M$95,Assumptions!$C$99:$M$99))))</f>
        <v>-3271.078275</v>
      </c>
      <c r="AE34" s="50">
        <f t="array" ref="AE34">-(IF(AE$2=1,Assumptions!$X36/12,-(SUMIF($D$2:$EE$2,AE$2-1,$D34:$EE34)/12)*(1+XLOOKUP(AE$2,Assumptions!$C$95:$M$95,Assumptions!$C$99:$M$99))))</f>
        <v>-3271.078275</v>
      </c>
      <c r="AF34" s="50">
        <f t="array" ref="AF34">-(IF(AF$2=1,Assumptions!$X36/12,-(SUMIF($D$2:$EE$2,AF$2-1,$D34:$EE34)/12)*(1+XLOOKUP(AF$2,Assumptions!$C$95:$M$95,Assumptions!$C$99:$M$99))))</f>
        <v>-3271.078275</v>
      </c>
      <c r="AG34" s="50">
        <f t="array" ref="AG34">-(IF(AG$2=1,Assumptions!$X36/12,-(SUMIF($D$2:$EE$2,AG$2-1,$D34:$EE34)/12)*(1+XLOOKUP(AG$2,Assumptions!$C$95:$M$95,Assumptions!$C$99:$M$99))))</f>
        <v>-3271.078275</v>
      </c>
      <c r="AH34" s="50">
        <f t="array" ref="AH34">-(IF(AH$2=1,Assumptions!$X36/12,-(SUMIF($D$2:$EE$2,AH$2-1,$D34:$EE34)/12)*(1+XLOOKUP(AH$2,Assumptions!$C$95:$M$95,Assumptions!$C$99:$M$99))))</f>
        <v>-3271.078275</v>
      </c>
      <c r="AI34" s="50">
        <f t="array" ref="AI34">-(IF(AI$2=1,Assumptions!$X36/12,-(SUMIF($D$2:$EE$2,AI$2-1,$D34:$EE34)/12)*(1+XLOOKUP(AI$2,Assumptions!$C$95:$M$95,Assumptions!$C$99:$M$99))))</f>
        <v>-3271.078275</v>
      </c>
      <c r="AJ34" s="50">
        <f t="array" ref="AJ34">-(IF(AJ$2=1,Assumptions!$X36/12,-(SUMIF($D$2:$EE$2,AJ$2-1,$D34:$EE34)/12)*(1+XLOOKUP(AJ$2,Assumptions!$C$95:$M$95,Assumptions!$C$99:$M$99))))</f>
        <v>-3271.078275</v>
      </c>
      <c r="AK34" s="50">
        <f t="array" ref="AK34">-(IF(AK$2=1,Assumptions!$X36/12,-(SUMIF($D$2:$EE$2,AK$2-1,$D34:$EE34)/12)*(1+XLOOKUP(AK$2,Assumptions!$C$95:$M$95,Assumptions!$C$99:$M$99))))</f>
        <v>-3271.078275</v>
      </c>
      <c r="AL34" s="50">
        <f t="array" ref="AL34">-(IF(AL$2=1,Assumptions!$X36/12,-(SUMIF($D$2:$EE$2,AL$2-1,$D34:$EE34)/12)*(1+XLOOKUP(AL$2,Assumptions!$C$95:$M$95,Assumptions!$C$99:$M$99))))</f>
        <v>-3271.078275</v>
      </c>
      <c r="AM34" s="50">
        <f t="array" ref="AM34">-(IF(AM$2=1,Assumptions!$X36/12,-(SUMIF($D$2:$EE$2,AM$2-1,$D34:$EE34)/12)*(1+XLOOKUP(AM$2,Assumptions!$C$95:$M$95,Assumptions!$C$99:$M$99))))</f>
        <v>-3271.078275</v>
      </c>
      <c r="AN34" s="50">
        <f t="array" ref="AN34">-(IF(AN$2=1,Assumptions!$X36/12,-(SUMIF($D$2:$EE$2,AN$2-1,$D34:$EE34)/12)*(1+XLOOKUP(AN$2,Assumptions!$C$95:$M$95,Assumptions!$C$99:$M$99))))</f>
        <v>-3369.210623</v>
      </c>
      <c r="AO34" s="50">
        <f t="array" ref="AO34">-(IF(AO$2=1,Assumptions!$X36/12,-(SUMIF($D$2:$EE$2,AO$2-1,$D34:$EE34)/12)*(1+XLOOKUP(AO$2,Assumptions!$C$95:$M$95,Assumptions!$C$99:$M$99))))</f>
        <v>-3369.210623</v>
      </c>
      <c r="AP34" s="50">
        <f t="array" ref="AP34">-(IF(AP$2=1,Assumptions!$X36/12,-(SUMIF($D$2:$EE$2,AP$2-1,$D34:$EE34)/12)*(1+XLOOKUP(AP$2,Assumptions!$C$95:$M$95,Assumptions!$C$99:$M$99))))</f>
        <v>-3369.210623</v>
      </c>
      <c r="AQ34" s="50">
        <f t="array" ref="AQ34">-(IF(AQ$2=1,Assumptions!$X36/12,-(SUMIF($D$2:$EE$2,AQ$2-1,$D34:$EE34)/12)*(1+XLOOKUP(AQ$2,Assumptions!$C$95:$M$95,Assumptions!$C$99:$M$99))))</f>
        <v>-3369.210623</v>
      </c>
      <c r="AR34" s="50">
        <f t="array" ref="AR34">-(IF(AR$2=1,Assumptions!$X36/12,-(SUMIF($D$2:$EE$2,AR$2-1,$D34:$EE34)/12)*(1+XLOOKUP(AR$2,Assumptions!$C$95:$M$95,Assumptions!$C$99:$M$99))))</f>
        <v>-3369.210623</v>
      </c>
      <c r="AS34" s="50">
        <f t="array" ref="AS34">-(IF(AS$2=1,Assumptions!$X36/12,-(SUMIF($D$2:$EE$2,AS$2-1,$D34:$EE34)/12)*(1+XLOOKUP(AS$2,Assumptions!$C$95:$M$95,Assumptions!$C$99:$M$99))))</f>
        <v>-3369.210623</v>
      </c>
      <c r="AT34" s="50">
        <f t="array" ref="AT34">-(IF(AT$2=1,Assumptions!$X36/12,-(SUMIF($D$2:$EE$2,AT$2-1,$D34:$EE34)/12)*(1+XLOOKUP(AT$2,Assumptions!$C$95:$M$95,Assumptions!$C$99:$M$99))))</f>
        <v>-3369.210623</v>
      </c>
      <c r="AU34" s="50">
        <f t="array" ref="AU34">-(IF(AU$2=1,Assumptions!$X36/12,-(SUMIF($D$2:$EE$2,AU$2-1,$D34:$EE34)/12)*(1+XLOOKUP(AU$2,Assumptions!$C$95:$M$95,Assumptions!$C$99:$M$99))))</f>
        <v>-3369.210623</v>
      </c>
      <c r="AV34" s="50">
        <f t="array" ref="AV34">-(IF(AV$2=1,Assumptions!$X36/12,-(SUMIF($D$2:$EE$2,AV$2-1,$D34:$EE34)/12)*(1+XLOOKUP(AV$2,Assumptions!$C$95:$M$95,Assumptions!$C$99:$M$99))))</f>
        <v>-3369.210623</v>
      </c>
      <c r="AW34" s="50">
        <f t="array" ref="AW34">-(IF(AW$2=1,Assumptions!$X36/12,-(SUMIF($D$2:$EE$2,AW$2-1,$D34:$EE34)/12)*(1+XLOOKUP(AW$2,Assumptions!$C$95:$M$95,Assumptions!$C$99:$M$99))))</f>
        <v>-3369.210623</v>
      </c>
      <c r="AX34" s="50">
        <f t="array" ref="AX34">-(IF(AX$2=1,Assumptions!$X36/12,-(SUMIF($D$2:$EE$2,AX$2-1,$D34:$EE34)/12)*(1+XLOOKUP(AX$2,Assumptions!$C$95:$M$95,Assumptions!$C$99:$M$99))))</f>
        <v>-3369.210623</v>
      </c>
      <c r="AY34" s="50">
        <f t="array" ref="AY34">-(IF(AY$2=1,Assumptions!$X36/12,-(SUMIF($D$2:$EE$2,AY$2-1,$D34:$EE34)/12)*(1+XLOOKUP(AY$2,Assumptions!$C$95:$M$95,Assumptions!$C$99:$M$99))))</f>
        <v>-3369.210623</v>
      </c>
      <c r="AZ34" s="50">
        <f t="array" ref="AZ34">-(IF(AZ$2=1,Assumptions!$X36/12,-(SUMIF($D$2:$EE$2,AZ$2-1,$D34:$EE34)/12)*(1+XLOOKUP(AZ$2,Assumptions!$C$95:$M$95,Assumptions!$C$99:$M$99))))</f>
        <v>-3470.286941</v>
      </c>
      <c r="BA34" s="50">
        <f t="array" ref="BA34">-(IF(BA$2=1,Assumptions!$X36/12,-(SUMIF($D$2:$EE$2,BA$2-1,$D34:$EE34)/12)*(1+XLOOKUP(BA$2,Assumptions!$C$95:$M$95,Assumptions!$C$99:$M$99))))</f>
        <v>-3470.286941</v>
      </c>
      <c r="BB34" s="50">
        <f t="array" ref="BB34">-(IF(BB$2=1,Assumptions!$X36/12,-(SUMIF($D$2:$EE$2,BB$2-1,$D34:$EE34)/12)*(1+XLOOKUP(BB$2,Assumptions!$C$95:$M$95,Assumptions!$C$99:$M$99))))</f>
        <v>-3470.286941</v>
      </c>
      <c r="BC34" s="50">
        <f t="array" ref="BC34">-(IF(BC$2=1,Assumptions!$X36/12,-(SUMIF($D$2:$EE$2,BC$2-1,$D34:$EE34)/12)*(1+XLOOKUP(BC$2,Assumptions!$C$95:$M$95,Assumptions!$C$99:$M$99))))</f>
        <v>-3470.286941</v>
      </c>
      <c r="BD34" s="50">
        <f t="array" ref="BD34">-(IF(BD$2=1,Assumptions!$X36/12,-(SUMIF($D$2:$EE$2,BD$2-1,$D34:$EE34)/12)*(1+XLOOKUP(BD$2,Assumptions!$C$95:$M$95,Assumptions!$C$99:$M$99))))</f>
        <v>-3470.286941</v>
      </c>
      <c r="BE34" s="50">
        <f t="array" ref="BE34">-(IF(BE$2=1,Assumptions!$X36/12,-(SUMIF($D$2:$EE$2,BE$2-1,$D34:$EE34)/12)*(1+XLOOKUP(BE$2,Assumptions!$C$95:$M$95,Assumptions!$C$99:$M$99))))</f>
        <v>-3470.286941</v>
      </c>
      <c r="BF34" s="50">
        <f t="array" ref="BF34">-(IF(BF$2=1,Assumptions!$X36/12,-(SUMIF($D$2:$EE$2,BF$2-1,$D34:$EE34)/12)*(1+XLOOKUP(BF$2,Assumptions!$C$95:$M$95,Assumptions!$C$99:$M$99))))</f>
        <v>-3470.286941</v>
      </c>
      <c r="BG34" s="50">
        <f t="array" ref="BG34">-(IF(BG$2=1,Assumptions!$X36/12,-(SUMIF($D$2:$EE$2,BG$2-1,$D34:$EE34)/12)*(1+XLOOKUP(BG$2,Assumptions!$C$95:$M$95,Assumptions!$C$99:$M$99))))</f>
        <v>-3470.286941</v>
      </c>
      <c r="BH34" s="50">
        <f t="array" ref="BH34">-(IF(BH$2=1,Assumptions!$X36/12,-(SUMIF($D$2:$EE$2,BH$2-1,$D34:$EE34)/12)*(1+XLOOKUP(BH$2,Assumptions!$C$95:$M$95,Assumptions!$C$99:$M$99))))</f>
        <v>-3470.286941</v>
      </c>
      <c r="BI34" s="50">
        <f t="array" ref="BI34">-(IF(BI$2=1,Assumptions!$X36/12,-(SUMIF($D$2:$EE$2,BI$2-1,$D34:$EE34)/12)*(1+XLOOKUP(BI$2,Assumptions!$C$95:$M$95,Assumptions!$C$99:$M$99))))</f>
        <v>-3470.286941</v>
      </c>
      <c r="BJ34" s="50">
        <f t="array" ref="BJ34">-(IF(BJ$2=1,Assumptions!$X36/12,-(SUMIF($D$2:$EE$2,BJ$2-1,$D34:$EE34)/12)*(1+XLOOKUP(BJ$2,Assumptions!$C$95:$M$95,Assumptions!$C$99:$M$99))))</f>
        <v>-3470.286941</v>
      </c>
      <c r="BK34" s="50">
        <f t="array" ref="BK34">-(IF(BK$2=1,Assumptions!$X36/12,-(SUMIF($D$2:$EE$2,BK$2-1,$D34:$EE34)/12)*(1+XLOOKUP(BK$2,Assumptions!$C$95:$M$95,Assumptions!$C$99:$M$99))))</f>
        <v>-3470.286941</v>
      </c>
      <c r="BL34" s="50">
        <f t="array" ref="BL34">-(IF(BL$2=1,Assumptions!$X36/12,-(SUMIF($D$2:$EE$2,BL$2-1,$D34:$EE34)/12)*(1+XLOOKUP(BL$2,Assumptions!$C$95:$M$95,Assumptions!$C$99:$M$99))))</f>
        <v>-3574.39555</v>
      </c>
      <c r="BM34" s="50">
        <f t="array" ref="BM34">-(IF(BM$2=1,Assumptions!$X36/12,-(SUMIF($D$2:$EE$2,BM$2-1,$D34:$EE34)/12)*(1+XLOOKUP(BM$2,Assumptions!$C$95:$M$95,Assumptions!$C$99:$M$99))))</f>
        <v>-3574.39555</v>
      </c>
      <c r="BN34" s="50">
        <f t="array" ref="BN34">-(IF(BN$2=1,Assumptions!$X36/12,-(SUMIF($D$2:$EE$2,BN$2-1,$D34:$EE34)/12)*(1+XLOOKUP(BN$2,Assumptions!$C$95:$M$95,Assumptions!$C$99:$M$99))))</f>
        <v>-3574.39555</v>
      </c>
      <c r="BO34" s="50">
        <f t="array" ref="BO34">-(IF(BO$2=1,Assumptions!$X36/12,-(SUMIF($D$2:$EE$2,BO$2-1,$D34:$EE34)/12)*(1+XLOOKUP(BO$2,Assumptions!$C$95:$M$95,Assumptions!$C$99:$M$99))))</f>
        <v>-3574.39555</v>
      </c>
      <c r="BP34" s="50">
        <f t="array" ref="BP34">-(IF(BP$2=1,Assumptions!$X36/12,-(SUMIF($D$2:$EE$2,BP$2-1,$D34:$EE34)/12)*(1+XLOOKUP(BP$2,Assumptions!$C$95:$M$95,Assumptions!$C$99:$M$99))))</f>
        <v>-3574.39555</v>
      </c>
      <c r="BQ34" s="50">
        <f t="array" ref="BQ34">-(IF(BQ$2=1,Assumptions!$X36/12,-(SUMIF($D$2:$EE$2,BQ$2-1,$D34:$EE34)/12)*(1+XLOOKUP(BQ$2,Assumptions!$C$95:$M$95,Assumptions!$C$99:$M$99))))</f>
        <v>-3574.39555</v>
      </c>
      <c r="BR34" s="50">
        <f t="array" ref="BR34">-(IF(BR$2=1,Assumptions!$X36/12,-(SUMIF($D$2:$EE$2,BR$2-1,$D34:$EE34)/12)*(1+XLOOKUP(BR$2,Assumptions!$C$95:$M$95,Assumptions!$C$99:$M$99))))</f>
        <v>-3574.39555</v>
      </c>
      <c r="BS34" s="50">
        <f t="array" ref="BS34">-(IF(BS$2=1,Assumptions!$X36/12,-(SUMIF($D$2:$EE$2,BS$2-1,$D34:$EE34)/12)*(1+XLOOKUP(BS$2,Assumptions!$C$95:$M$95,Assumptions!$C$99:$M$99))))</f>
        <v>-3574.39555</v>
      </c>
      <c r="BT34" s="50">
        <f t="array" ref="BT34">-(IF(BT$2=1,Assumptions!$X36/12,-(SUMIF($D$2:$EE$2,BT$2-1,$D34:$EE34)/12)*(1+XLOOKUP(BT$2,Assumptions!$C$95:$M$95,Assumptions!$C$99:$M$99))))</f>
        <v>-3574.39555</v>
      </c>
      <c r="BU34" s="50">
        <f t="array" ref="BU34">-(IF(BU$2=1,Assumptions!$X36/12,-(SUMIF($D$2:$EE$2,BU$2-1,$D34:$EE34)/12)*(1+XLOOKUP(BU$2,Assumptions!$C$95:$M$95,Assumptions!$C$99:$M$99))))</f>
        <v>-3574.39555</v>
      </c>
      <c r="BV34" s="50">
        <f t="array" ref="BV34">-(IF(BV$2=1,Assumptions!$X36/12,-(SUMIF($D$2:$EE$2,BV$2-1,$D34:$EE34)/12)*(1+XLOOKUP(BV$2,Assumptions!$C$95:$M$95,Assumptions!$C$99:$M$99))))</f>
        <v>-3574.39555</v>
      </c>
      <c r="BW34" s="50">
        <f t="array" ref="BW34">-(IF(BW$2=1,Assumptions!$X36/12,-(SUMIF($D$2:$EE$2,BW$2-1,$D34:$EE34)/12)*(1+XLOOKUP(BW$2,Assumptions!$C$95:$M$95,Assumptions!$C$99:$M$99))))</f>
        <v>-3574.39555</v>
      </c>
      <c r="BX34" s="50">
        <f t="array" ref="BX34">-(IF(BX$2=1,Assumptions!$X36/12,-(SUMIF($D$2:$EE$2,BX$2-1,$D34:$EE34)/12)*(1+XLOOKUP(BX$2,Assumptions!$C$95:$M$95,Assumptions!$C$99:$M$99))))</f>
        <v>-3681.627416</v>
      </c>
      <c r="BY34" s="50">
        <f t="array" ref="BY34">-(IF(BY$2=1,Assumptions!$X36/12,-(SUMIF($D$2:$EE$2,BY$2-1,$D34:$EE34)/12)*(1+XLOOKUP(BY$2,Assumptions!$C$95:$M$95,Assumptions!$C$99:$M$99))))</f>
        <v>-3681.627416</v>
      </c>
      <c r="BZ34" s="50">
        <f t="array" ref="BZ34">-(IF(BZ$2=1,Assumptions!$X36/12,-(SUMIF($D$2:$EE$2,BZ$2-1,$D34:$EE34)/12)*(1+XLOOKUP(BZ$2,Assumptions!$C$95:$M$95,Assumptions!$C$99:$M$99))))</f>
        <v>-3681.627416</v>
      </c>
      <c r="CA34" s="50">
        <f t="array" ref="CA34">-(IF(CA$2=1,Assumptions!$X36/12,-(SUMIF($D$2:$EE$2,CA$2-1,$D34:$EE34)/12)*(1+XLOOKUP(CA$2,Assumptions!$C$95:$M$95,Assumptions!$C$99:$M$99))))</f>
        <v>-3681.627416</v>
      </c>
      <c r="CB34" s="50">
        <f t="array" ref="CB34">-(IF(CB$2=1,Assumptions!$X36/12,-(SUMIF($D$2:$EE$2,CB$2-1,$D34:$EE34)/12)*(1+XLOOKUP(CB$2,Assumptions!$C$95:$M$95,Assumptions!$C$99:$M$99))))</f>
        <v>-3681.627416</v>
      </c>
      <c r="CC34" s="50">
        <f t="array" ref="CC34">-(IF(CC$2=1,Assumptions!$X36/12,-(SUMIF($D$2:$EE$2,CC$2-1,$D34:$EE34)/12)*(1+XLOOKUP(CC$2,Assumptions!$C$95:$M$95,Assumptions!$C$99:$M$99))))</f>
        <v>-3681.627416</v>
      </c>
      <c r="CD34" s="50">
        <f t="array" ref="CD34">-(IF(CD$2=1,Assumptions!$X36/12,-(SUMIF($D$2:$EE$2,CD$2-1,$D34:$EE34)/12)*(1+XLOOKUP(CD$2,Assumptions!$C$95:$M$95,Assumptions!$C$99:$M$99))))</f>
        <v>-3681.627416</v>
      </c>
      <c r="CE34" s="50">
        <f t="array" ref="CE34">-(IF(CE$2=1,Assumptions!$X36/12,-(SUMIF($D$2:$EE$2,CE$2-1,$D34:$EE34)/12)*(1+XLOOKUP(CE$2,Assumptions!$C$95:$M$95,Assumptions!$C$99:$M$99))))</f>
        <v>-3681.627416</v>
      </c>
      <c r="CF34" s="50">
        <f t="array" ref="CF34">-(IF(CF$2=1,Assumptions!$X36/12,-(SUMIF($D$2:$EE$2,CF$2-1,$D34:$EE34)/12)*(1+XLOOKUP(CF$2,Assumptions!$C$95:$M$95,Assumptions!$C$99:$M$99))))</f>
        <v>-3681.627416</v>
      </c>
      <c r="CG34" s="50">
        <f t="array" ref="CG34">-(IF(CG$2=1,Assumptions!$X36/12,-(SUMIF($D$2:$EE$2,CG$2-1,$D34:$EE34)/12)*(1+XLOOKUP(CG$2,Assumptions!$C$95:$M$95,Assumptions!$C$99:$M$99))))</f>
        <v>-3681.627416</v>
      </c>
      <c r="CH34" s="50">
        <f t="array" ref="CH34">-(IF(CH$2=1,Assumptions!$X36/12,-(SUMIF($D$2:$EE$2,CH$2-1,$D34:$EE34)/12)*(1+XLOOKUP(CH$2,Assumptions!$C$95:$M$95,Assumptions!$C$99:$M$99))))</f>
        <v>-3681.627416</v>
      </c>
      <c r="CI34" s="50">
        <f t="array" ref="CI34">-(IF(CI$2=1,Assumptions!$X36/12,-(SUMIF($D$2:$EE$2,CI$2-1,$D34:$EE34)/12)*(1+XLOOKUP(CI$2,Assumptions!$C$95:$M$95,Assumptions!$C$99:$M$99))))</f>
        <v>-3681.627416</v>
      </c>
      <c r="CJ34" s="50">
        <f t="array" ref="CJ34">-(IF(CJ$2=1,Assumptions!$X36/12,-(SUMIF($D$2:$EE$2,CJ$2-1,$D34:$EE34)/12)*(1+XLOOKUP(CJ$2,Assumptions!$C$95:$M$95,Assumptions!$C$99:$M$99))))</f>
        <v>-3792.076239</v>
      </c>
      <c r="CK34" s="50">
        <f t="array" ref="CK34">-(IF(CK$2=1,Assumptions!$X36/12,-(SUMIF($D$2:$EE$2,CK$2-1,$D34:$EE34)/12)*(1+XLOOKUP(CK$2,Assumptions!$C$95:$M$95,Assumptions!$C$99:$M$99))))</f>
        <v>-3792.076239</v>
      </c>
      <c r="CL34" s="50">
        <f t="array" ref="CL34">-(IF(CL$2=1,Assumptions!$X36/12,-(SUMIF($D$2:$EE$2,CL$2-1,$D34:$EE34)/12)*(1+XLOOKUP(CL$2,Assumptions!$C$95:$M$95,Assumptions!$C$99:$M$99))))</f>
        <v>-3792.076239</v>
      </c>
      <c r="CM34" s="50">
        <f t="array" ref="CM34">-(IF(CM$2=1,Assumptions!$X36/12,-(SUMIF($D$2:$EE$2,CM$2-1,$D34:$EE34)/12)*(1+XLOOKUP(CM$2,Assumptions!$C$95:$M$95,Assumptions!$C$99:$M$99))))</f>
        <v>-3792.076239</v>
      </c>
      <c r="CN34" s="50">
        <f t="array" ref="CN34">-(IF(CN$2=1,Assumptions!$X36/12,-(SUMIF($D$2:$EE$2,CN$2-1,$D34:$EE34)/12)*(1+XLOOKUP(CN$2,Assumptions!$C$95:$M$95,Assumptions!$C$99:$M$99))))</f>
        <v>-3792.076239</v>
      </c>
      <c r="CO34" s="50">
        <f t="array" ref="CO34">-(IF(CO$2=1,Assumptions!$X36/12,-(SUMIF($D$2:$EE$2,CO$2-1,$D34:$EE34)/12)*(1+XLOOKUP(CO$2,Assumptions!$C$95:$M$95,Assumptions!$C$99:$M$99))))</f>
        <v>-3792.076239</v>
      </c>
      <c r="CP34" s="50">
        <f t="array" ref="CP34">-(IF(CP$2=1,Assumptions!$X36/12,-(SUMIF($D$2:$EE$2,CP$2-1,$D34:$EE34)/12)*(1+XLOOKUP(CP$2,Assumptions!$C$95:$M$95,Assumptions!$C$99:$M$99))))</f>
        <v>-3792.076239</v>
      </c>
      <c r="CQ34" s="50">
        <f t="array" ref="CQ34">-(IF(CQ$2=1,Assumptions!$X36/12,-(SUMIF($D$2:$EE$2,CQ$2-1,$D34:$EE34)/12)*(1+XLOOKUP(CQ$2,Assumptions!$C$95:$M$95,Assumptions!$C$99:$M$99))))</f>
        <v>-3792.076239</v>
      </c>
      <c r="CR34" s="50">
        <f t="array" ref="CR34">-(IF(CR$2=1,Assumptions!$X36/12,-(SUMIF($D$2:$EE$2,CR$2-1,$D34:$EE34)/12)*(1+XLOOKUP(CR$2,Assumptions!$C$95:$M$95,Assumptions!$C$99:$M$99))))</f>
        <v>-3792.076239</v>
      </c>
      <c r="CS34" s="50">
        <f t="array" ref="CS34">-(IF(CS$2=1,Assumptions!$X36/12,-(SUMIF($D$2:$EE$2,CS$2-1,$D34:$EE34)/12)*(1+XLOOKUP(CS$2,Assumptions!$C$95:$M$95,Assumptions!$C$99:$M$99))))</f>
        <v>-3792.076239</v>
      </c>
      <c r="CT34" s="50">
        <f t="array" ref="CT34">-(IF(CT$2=1,Assumptions!$X36/12,-(SUMIF($D$2:$EE$2,CT$2-1,$D34:$EE34)/12)*(1+XLOOKUP(CT$2,Assumptions!$C$95:$M$95,Assumptions!$C$99:$M$99))))</f>
        <v>-3792.076239</v>
      </c>
      <c r="CU34" s="50">
        <f t="array" ref="CU34">-(IF(CU$2=1,Assumptions!$X36/12,-(SUMIF($D$2:$EE$2,CU$2-1,$D34:$EE34)/12)*(1+XLOOKUP(CU$2,Assumptions!$C$95:$M$95,Assumptions!$C$99:$M$99))))</f>
        <v>-3792.076239</v>
      </c>
      <c r="CV34" s="50">
        <f t="array" ref="CV34">-(IF(CV$2=1,Assumptions!$X36/12,-(SUMIF($D$2:$EE$2,CV$2-1,$D34:$EE34)/12)*(1+XLOOKUP(CV$2,Assumptions!$C$95:$M$95,Assumptions!$C$99:$M$99))))</f>
        <v>-3905.838526</v>
      </c>
      <c r="CW34" s="50">
        <f t="array" ref="CW34">-(IF(CW$2=1,Assumptions!$X36/12,-(SUMIF($D$2:$EE$2,CW$2-1,$D34:$EE34)/12)*(1+XLOOKUP(CW$2,Assumptions!$C$95:$M$95,Assumptions!$C$99:$M$99))))</f>
        <v>-3905.838526</v>
      </c>
      <c r="CX34" s="50">
        <f t="array" ref="CX34">-(IF(CX$2=1,Assumptions!$X36/12,-(SUMIF($D$2:$EE$2,CX$2-1,$D34:$EE34)/12)*(1+XLOOKUP(CX$2,Assumptions!$C$95:$M$95,Assumptions!$C$99:$M$99))))</f>
        <v>-3905.838526</v>
      </c>
      <c r="CY34" s="50">
        <f t="array" ref="CY34">-(IF(CY$2=1,Assumptions!$X36/12,-(SUMIF($D$2:$EE$2,CY$2-1,$D34:$EE34)/12)*(1+XLOOKUP(CY$2,Assumptions!$C$95:$M$95,Assumptions!$C$99:$M$99))))</f>
        <v>-3905.838526</v>
      </c>
      <c r="CZ34" s="50">
        <f t="array" ref="CZ34">-(IF(CZ$2=1,Assumptions!$X36/12,-(SUMIF($D$2:$EE$2,CZ$2-1,$D34:$EE34)/12)*(1+XLOOKUP(CZ$2,Assumptions!$C$95:$M$95,Assumptions!$C$99:$M$99))))</f>
        <v>-3905.838526</v>
      </c>
      <c r="DA34" s="50">
        <f t="array" ref="DA34">-(IF(DA$2=1,Assumptions!$X36/12,-(SUMIF($D$2:$EE$2,DA$2-1,$D34:$EE34)/12)*(1+XLOOKUP(DA$2,Assumptions!$C$95:$M$95,Assumptions!$C$99:$M$99))))</f>
        <v>-3905.838526</v>
      </c>
      <c r="DB34" s="50">
        <f t="array" ref="DB34">-(IF(DB$2=1,Assumptions!$X36/12,-(SUMIF($D$2:$EE$2,DB$2-1,$D34:$EE34)/12)*(1+XLOOKUP(DB$2,Assumptions!$C$95:$M$95,Assumptions!$C$99:$M$99))))</f>
        <v>-3905.838526</v>
      </c>
      <c r="DC34" s="50">
        <f t="array" ref="DC34">-(IF(DC$2=1,Assumptions!$X36/12,-(SUMIF($D$2:$EE$2,DC$2-1,$D34:$EE34)/12)*(1+XLOOKUP(DC$2,Assumptions!$C$95:$M$95,Assumptions!$C$99:$M$99))))</f>
        <v>-3905.838526</v>
      </c>
      <c r="DD34" s="50">
        <f t="array" ref="DD34">-(IF(DD$2=1,Assumptions!$X36/12,-(SUMIF($D$2:$EE$2,DD$2-1,$D34:$EE34)/12)*(1+XLOOKUP(DD$2,Assumptions!$C$95:$M$95,Assumptions!$C$99:$M$99))))</f>
        <v>-3905.838526</v>
      </c>
      <c r="DE34" s="50">
        <f t="array" ref="DE34">-(IF(DE$2=1,Assumptions!$X36/12,-(SUMIF($D$2:$EE$2,DE$2-1,$D34:$EE34)/12)*(1+XLOOKUP(DE$2,Assumptions!$C$95:$M$95,Assumptions!$C$99:$M$99))))</f>
        <v>-3905.838526</v>
      </c>
      <c r="DF34" s="50">
        <f t="array" ref="DF34">-(IF(DF$2=1,Assumptions!$X36/12,-(SUMIF($D$2:$EE$2,DF$2-1,$D34:$EE34)/12)*(1+XLOOKUP(DF$2,Assumptions!$C$95:$M$95,Assumptions!$C$99:$M$99))))</f>
        <v>-3905.838526</v>
      </c>
      <c r="DG34" s="50">
        <f t="array" ref="DG34">-(IF(DG$2=1,Assumptions!$X36/12,-(SUMIF($D$2:$EE$2,DG$2-1,$D34:$EE34)/12)*(1+XLOOKUP(DG$2,Assumptions!$C$95:$M$95,Assumptions!$C$99:$M$99))))</f>
        <v>-3905.838526</v>
      </c>
      <c r="DH34" s="50">
        <f t="array" ref="DH34">-(IF(DH$2=1,Assumptions!$X36/12,-(SUMIF($D$2:$EE$2,DH$2-1,$D34:$EE34)/12)*(1+XLOOKUP(DH$2,Assumptions!$C$95:$M$95,Assumptions!$C$99:$M$99))))</f>
        <v>-4023.013682</v>
      </c>
      <c r="DI34" s="50">
        <f t="array" ref="DI34">-(IF(DI$2=1,Assumptions!$X36/12,-(SUMIF($D$2:$EE$2,DI$2-1,$D34:$EE34)/12)*(1+XLOOKUP(DI$2,Assumptions!$C$95:$M$95,Assumptions!$C$99:$M$99))))</f>
        <v>-4023.013682</v>
      </c>
      <c r="DJ34" s="50">
        <f t="array" ref="DJ34">-(IF(DJ$2=1,Assumptions!$X36/12,-(SUMIF($D$2:$EE$2,DJ$2-1,$D34:$EE34)/12)*(1+XLOOKUP(DJ$2,Assumptions!$C$95:$M$95,Assumptions!$C$99:$M$99))))</f>
        <v>-4023.013682</v>
      </c>
      <c r="DK34" s="50">
        <f t="array" ref="DK34">-(IF(DK$2=1,Assumptions!$X36/12,-(SUMIF($D$2:$EE$2,DK$2-1,$D34:$EE34)/12)*(1+XLOOKUP(DK$2,Assumptions!$C$95:$M$95,Assumptions!$C$99:$M$99))))</f>
        <v>-4023.013682</v>
      </c>
      <c r="DL34" s="50">
        <f t="array" ref="DL34">-(IF(DL$2=1,Assumptions!$X36/12,-(SUMIF($D$2:$EE$2,DL$2-1,$D34:$EE34)/12)*(1+XLOOKUP(DL$2,Assumptions!$C$95:$M$95,Assumptions!$C$99:$M$99))))</f>
        <v>-4023.013682</v>
      </c>
      <c r="DM34" s="50">
        <f t="array" ref="DM34">-(IF(DM$2=1,Assumptions!$X36/12,-(SUMIF($D$2:$EE$2,DM$2-1,$D34:$EE34)/12)*(1+XLOOKUP(DM$2,Assumptions!$C$95:$M$95,Assumptions!$C$99:$M$99))))</f>
        <v>-4023.013682</v>
      </c>
      <c r="DN34" s="50">
        <f t="array" ref="DN34">-(IF(DN$2=1,Assumptions!$X36/12,-(SUMIF($D$2:$EE$2,DN$2-1,$D34:$EE34)/12)*(1+XLOOKUP(DN$2,Assumptions!$C$95:$M$95,Assumptions!$C$99:$M$99))))</f>
        <v>-4023.013682</v>
      </c>
      <c r="DO34" s="50">
        <f t="array" ref="DO34">-(IF(DO$2=1,Assumptions!$X36/12,-(SUMIF($D$2:$EE$2,DO$2-1,$D34:$EE34)/12)*(1+XLOOKUP(DO$2,Assumptions!$C$95:$M$95,Assumptions!$C$99:$M$99))))</f>
        <v>-4023.013682</v>
      </c>
      <c r="DP34" s="50">
        <f t="array" ref="DP34">-(IF(DP$2=1,Assumptions!$X36/12,-(SUMIF($D$2:$EE$2,DP$2-1,$D34:$EE34)/12)*(1+XLOOKUP(DP$2,Assumptions!$C$95:$M$95,Assumptions!$C$99:$M$99))))</f>
        <v>-4023.013682</v>
      </c>
      <c r="DQ34" s="50">
        <f t="array" ref="DQ34">-(IF(DQ$2=1,Assumptions!$X36/12,-(SUMIF($D$2:$EE$2,DQ$2-1,$D34:$EE34)/12)*(1+XLOOKUP(DQ$2,Assumptions!$C$95:$M$95,Assumptions!$C$99:$M$99))))</f>
        <v>-4023.013682</v>
      </c>
      <c r="DR34" s="50">
        <f t="array" ref="DR34">-(IF(DR$2=1,Assumptions!$X36/12,-(SUMIF($D$2:$EE$2,DR$2-1,$D34:$EE34)/12)*(1+XLOOKUP(DR$2,Assumptions!$C$95:$M$95,Assumptions!$C$99:$M$99))))</f>
        <v>-4023.013682</v>
      </c>
      <c r="DS34" s="50">
        <f t="array" ref="DS34">-(IF(DS$2=1,Assumptions!$X36/12,-(SUMIF($D$2:$EE$2,DS$2-1,$D34:$EE34)/12)*(1+XLOOKUP(DS$2,Assumptions!$C$95:$M$95,Assumptions!$C$99:$M$99))))</f>
        <v>-4023.013682</v>
      </c>
      <c r="DT34" s="50">
        <f t="array" ref="DT34">-(IF(DT$2=1,Assumptions!$X36/12,-(SUMIF($D$2:$EE$2,DT$2-1,$D34:$EE34)/12)*(1+XLOOKUP(DT$2,Assumptions!$C$95:$M$95,Assumptions!$C$99:$M$99))))</f>
        <v>-4143.704092</v>
      </c>
      <c r="DU34" s="50">
        <f t="array" ref="DU34">-(IF(DU$2=1,Assumptions!$X36/12,-(SUMIF($D$2:$EE$2,DU$2-1,$D34:$EE34)/12)*(1+XLOOKUP(DU$2,Assumptions!$C$95:$M$95,Assumptions!$C$99:$M$99))))</f>
        <v>-4143.704092</v>
      </c>
      <c r="DV34" s="50">
        <f t="array" ref="DV34">-(IF(DV$2=1,Assumptions!$X36/12,-(SUMIF($D$2:$EE$2,DV$2-1,$D34:$EE34)/12)*(1+XLOOKUP(DV$2,Assumptions!$C$95:$M$95,Assumptions!$C$99:$M$99))))</f>
        <v>-4143.704092</v>
      </c>
      <c r="DW34" s="50">
        <f t="array" ref="DW34">-(IF(DW$2=1,Assumptions!$X36/12,-(SUMIF($D$2:$EE$2,DW$2-1,$D34:$EE34)/12)*(1+XLOOKUP(DW$2,Assumptions!$C$95:$M$95,Assumptions!$C$99:$M$99))))</f>
        <v>-4143.704092</v>
      </c>
      <c r="DX34" s="50">
        <f t="array" ref="DX34">-(IF(DX$2=1,Assumptions!$X36/12,-(SUMIF($D$2:$EE$2,DX$2-1,$D34:$EE34)/12)*(1+XLOOKUP(DX$2,Assumptions!$C$95:$M$95,Assumptions!$C$99:$M$99))))</f>
        <v>-4143.704092</v>
      </c>
      <c r="DY34" s="50">
        <f t="array" ref="DY34">-(IF(DY$2=1,Assumptions!$X36/12,-(SUMIF($D$2:$EE$2,DY$2-1,$D34:$EE34)/12)*(1+XLOOKUP(DY$2,Assumptions!$C$95:$M$95,Assumptions!$C$99:$M$99))))</f>
        <v>-4143.704092</v>
      </c>
      <c r="DZ34" s="50">
        <f t="array" ref="DZ34">-(IF(DZ$2=1,Assumptions!$X36/12,-(SUMIF($D$2:$EE$2,DZ$2-1,$D34:$EE34)/12)*(1+XLOOKUP(DZ$2,Assumptions!$C$95:$M$95,Assumptions!$C$99:$M$99))))</f>
        <v>-4143.704092</v>
      </c>
      <c r="EA34" s="50">
        <f t="array" ref="EA34">-(IF(EA$2=1,Assumptions!$X36/12,-(SUMIF($D$2:$EE$2,EA$2-1,$D34:$EE34)/12)*(1+XLOOKUP(EA$2,Assumptions!$C$95:$M$95,Assumptions!$C$99:$M$99))))</f>
        <v>-4143.704092</v>
      </c>
      <c r="EB34" s="50">
        <f t="array" ref="EB34">-(IF(EB$2=1,Assumptions!$X36/12,-(SUMIF($D$2:$EE$2,EB$2-1,$D34:$EE34)/12)*(1+XLOOKUP(EB$2,Assumptions!$C$95:$M$95,Assumptions!$C$99:$M$99))))</f>
        <v>-4143.704092</v>
      </c>
      <c r="EC34" s="50">
        <f t="array" ref="EC34">-(IF(EC$2=1,Assumptions!$X36/12,-(SUMIF($D$2:$EE$2,EC$2-1,$D34:$EE34)/12)*(1+XLOOKUP(EC$2,Assumptions!$C$95:$M$95,Assumptions!$C$99:$M$99))))</f>
        <v>-4143.704092</v>
      </c>
      <c r="ED34" s="50">
        <f t="array" ref="ED34">-(IF(ED$2=1,Assumptions!$X36/12,-(SUMIF($D$2:$EE$2,ED$2-1,$D34:$EE34)/12)*(1+XLOOKUP(ED$2,Assumptions!$C$95:$M$95,Assumptions!$C$99:$M$99))))</f>
        <v>-4143.704092</v>
      </c>
      <c r="EE34" s="50">
        <f t="array" ref="EE34">-(IF(EE$2=1,Assumptions!$X36/12,-(SUMIF($D$2:$EE$2,EE$2-1,$D34:$EE34)/12)*(1+XLOOKUP(EE$2,Assumptions!$C$95:$M$95,Assumptions!$C$99:$M$99))))</f>
        <v>-4143.704092</v>
      </c>
    </row>
    <row r="35" ht="15.75" customHeight="1">
      <c r="A35" s="1"/>
      <c r="B35" s="1"/>
      <c r="C35" s="1" t="str">
        <f>Assumptions!J37</f>
        <v>Other Expenses (Elevator, Technology fee, Professional fee)</v>
      </c>
      <c r="D35" s="50">
        <f t="array" ref="D35">-(IF(D$2=1,Assumptions!$X37/12,-(SUMIF($D$2:$EE$2,D$2-1,$D35:$EE35)/12)*(1+XLOOKUP(D$2,Assumptions!$C$95:$M$95,Assumptions!$C$99:$M$99))))</f>
        <v>-1069.826667</v>
      </c>
      <c r="E35" s="50">
        <f t="array" ref="E35">-(IF(E$2=1,Assumptions!$X37/12,-(SUMIF($D$2:$EE$2,E$2-1,$D35:$EE35)/12)*(1+XLOOKUP(E$2,Assumptions!$C$95:$M$95,Assumptions!$C$99:$M$99))))</f>
        <v>-1069.826667</v>
      </c>
      <c r="F35" s="50">
        <f t="array" ref="F35">-(IF(F$2=1,Assumptions!$X37/12,-(SUMIF($D$2:$EE$2,F$2-1,$D35:$EE35)/12)*(1+XLOOKUP(F$2,Assumptions!$C$95:$M$95,Assumptions!$C$99:$M$99))))</f>
        <v>-1069.826667</v>
      </c>
      <c r="G35" s="50">
        <f t="array" ref="G35">-(IF(G$2=1,Assumptions!$X37/12,-(SUMIF($D$2:$EE$2,G$2-1,$D35:$EE35)/12)*(1+XLOOKUP(G$2,Assumptions!$C$95:$M$95,Assumptions!$C$99:$M$99))))</f>
        <v>-1069.826667</v>
      </c>
      <c r="H35" s="50">
        <f t="array" ref="H35">-(IF(H$2=1,Assumptions!$X37/12,-(SUMIF($D$2:$EE$2,H$2-1,$D35:$EE35)/12)*(1+XLOOKUP(H$2,Assumptions!$C$95:$M$95,Assumptions!$C$99:$M$99))))</f>
        <v>-1069.826667</v>
      </c>
      <c r="I35" s="50">
        <f t="array" ref="I35">-(IF(I$2=1,Assumptions!$X37/12,-(SUMIF($D$2:$EE$2,I$2-1,$D35:$EE35)/12)*(1+XLOOKUP(I$2,Assumptions!$C$95:$M$95,Assumptions!$C$99:$M$99))))</f>
        <v>-1069.826667</v>
      </c>
      <c r="J35" s="50">
        <f t="array" ref="J35">-(IF(J$2=1,Assumptions!$X37/12,-(SUMIF($D$2:$EE$2,J$2-1,$D35:$EE35)/12)*(1+XLOOKUP(J$2,Assumptions!$C$95:$M$95,Assumptions!$C$99:$M$99))))</f>
        <v>-1069.826667</v>
      </c>
      <c r="K35" s="50">
        <f t="array" ref="K35">-(IF(K$2=1,Assumptions!$X37/12,-(SUMIF($D$2:$EE$2,K$2-1,$D35:$EE35)/12)*(1+XLOOKUP(K$2,Assumptions!$C$95:$M$95,Assumptions!$C$99:$M$99))))</f>
        <v>-1069.826667</v>
      </c>
      <c r="L35" s="50">
        <f t="array" ref="L35">-(IF(L$2=1,Assumptions!$X37/12,-(SUMIF($D$2:$EE$2,L$2-1,$D35:$EE35)/12)*(1+XLOOKUP(L$2,Assumptions!$C$95:$M$95,Assumptions!$C$99:$M$99))))</f>
        <v>-1069.826667</v>
      </c>
      <c r="M35" s="50">
        <f t="array" ref="M35">-(IF(M$2=1,Assumptions!$X37/12,-(SUMIF($D$2:$EE$2,M$2-1,$D35:$EE35)/12)*(1+XLOOKUP(M$2,Assumptions!$C$95:$M$95,Assumptions!$C$99:$M$99))))</f>
        <v>-1069.826667</v>
      </c>
      <c r="N35" s="50">
        <f t="array" ref="N35">-(IF(N$2=1,Assumptions!$X37/12,-(SUMIF($D$2:$EE$2,N$2-1,$D35:$EE35)/12)*(1+XLOOKUP(N$2,Assumptions!$C$95:$M$95,Assumptions!$C$99:$M$99))))</f>
        <v>-1069.826667</v>
      </c>
      <c r="O35" s="50">
        <f t="array" ref="O35">-(IF(O$2=1,Assumptions!$X37/12,-(SUMIF($D$2:$EE$2,O$2-1,$D35:$EE35)/12)*(1+XLOOKUP(O$2,Assumptions!$C$95:$M$95,Assumptions!$C$99:$M$99))))</f>
        <v>-1069.826667</v>
      </c>
      <c r="P35" s="50">
        <f t="array" ref="P35">-(IF(P$2=1,Assumptions!$X37/12,-(SUMIF($D$2:$EE$2,P$2-1,$D35:$EE35)/12)*(1+XLOOKUP(P$2,Assumptions!$C$95:$M$95,Assumptions!$C$99:$M$99))))</f>
        <v>-1101.921467</v>
      </c>
      <c r="Q35" s="50">
        <f t="array" ref="Q35">-(IF(Q$2=1,Assumptions!$X37/12,-(SUMIF($D$2:$EE$2,Q$2-1,$D35:$EE35)/12)*(1+XLOOKUP(Q$2,Assumptions!$C$95:$M$95,Assumptions!$C$99:$M$99))))</f>
        <v>-1101.921467</v>
      </c>
      <c r="R35" s="50">
        <f t="array" ref="R35">-(IF(R$2=1,Assumptions!$X37/12,-(SUMIF($D$2:$EE$2,R$2-1,$D35:$EE35)/12)*(1+XLOOKUP(R$2,Assumptions!$C$95:$M$95,Assumptions!$C$99:$M$99))))</f>
        <v>-1101.921467</v>
      </c>
      <c r="S35" s="50">
        <f t="array" ref="S35">-(IF(S$2=1,Assumptions!$X37/12,-(SUMIF($D$2:$EE$2,S$2-1,$D35:$EE35)/12)*(1+XLOOKUP(S$2,Assumptions!$C$95:$M$95,Assumptions!$C$99:$M$99))))</f>
        <v>-1101.921467</v>
      </c>
      <c r="T35" s="50">
        <f t="array" ref="T35">-(IF(T$2=1,Assumptions!$X37/12,-(SUMIF($D$2:$EE$2,T$2-1,$D35:$EE35)/12)*(1+XLOOKUP(T$2,Assumptions!$C$95:$M$95,Assumptions!$C$99:$M$99))))</f>
        <v>-1101.921467</v>
      </c>
      <c r="U35" s="50">
        <f t="array" ref="U35">-(IF(U$2=1,Assumptions!$X37/12,-(SUMIF($D$2:$EE$2,U$2-1,$D35:$EE35)/12)*(1+XLOOKUP(U$2,Assumptions!$C$95:$M$95,Assumptions!$C$99:$M$99))))</f>
        <v>-1101.921467</v>
      </c>
      <c r="V35" s="50">
        <f t="array" ref="V35">-(IF(V$2=1,Assumptions!$X37/12,-(SUMIF($D$2:$EE$2,V$2-1,$D35:$EE35)/12)*(1+XLOOKUP(V$2,Assumptions!$C$95:$M$95,Assumptions!$C$99:$M$99))))</f>
        <v>-1101.921467</v>
      </c>
      <c r="W35" s="50">
        <f t="array" ref="W35">-(IF(W$2=1,Assumptions!$X37/12,-(SUMIF($D$2:$EE$2,W$2-1,$D35:$EE35)/12)*(1+XLOOKUP(W$2,Assumptions!$C$95:$M$95,Assumptions!$C$99:$M$99))))</f>
        <v>-1101.921467</v>
      </c>
      <c r="X35" s="50">
        <f t="array" ref="X35">-(IF(X$2=1,Assumptions!$X37/12,-(SUMIF($D$2:$EE$2,X$2-1,$D35:$EE35)/12)*(1+XLOOKUP(X$2,Assumptions!$C$95:$M$95,Assumptions!$C$99:$M$99))))</f>
        <v>-1101.921467</v>
      </c>
      <c r="Y35" s="50">
        <f t="array" ref="Y35">-(IF(Y$2=1,Assumptions!$X37/12,-(SUMIF($D$2:$EE$2,Y$2-1,$D35:$EE35)/12)*(1+XLOOKUP(Y$2,Assumptions!$C$95:$M$95,Assumptions!$C$99:$M$99))))</f>
        <v>-1101.921467</v>
      </c>
      <c r="Z35" s="50">
        <f t="array" ref="Z35">-(IF(Z$2=1,Assumptions!$X37/12,-(SUMIF($D$2:$EE$2,Z$2-1,$D35:$EE35)/12)*(1+XLOOKUP(Z$2,Assumptions!$C$95:$M$95,Assumptions!$C$99:$M$99))))</f>
        <v>-1101.921467</v>
      </c>
      <c r="AA35" s="50">
        <f t="array" ref="AA35">-(IF(AA$2=1,Assumptions!$X37/12,-(SUMIF($D$2:$EE$2,AA$2-1,$D35:$EE35)/12)*(1+XLOOKUP(AA$2,Assumptions!$C$95:$M$95,Assumptions!$C$99:$M$99))))</f>
        <v>-1101.921467</v>
      </c>
      <c r="AB35" s="50">
        <f t="array" ref="AB35">-(IF(AB$2=1,Assumptions!$X37/12,-(SUMIF($D$2:$EE$2,AB$2-1,$D35:$EE35)/12)*(1+XLOOKUP(AB$2,Assumptions!$C$95:$M$95,Assumptions!$C$99:$M$99))))</f>
        <v>-1134.979111</v>
      </c>
      <c r="AC35" s="50">
        <f t="array" ref="AC35">-(IF(AC$2=1,Assumptions!$X37/12,-(SUMIF($D$2:$EE$2,AC$2-1,$D35:$EE35)/12)*(1+XLOOKUP(AC$2,Assumptions!$C$95:$M$95,Assumptions!$C$99:$M$99))))</f>
        <v>-1134.979111</v>
      </c>
      <c r="AD35" s="50">
        <f t="array" ref="AD35">-(IF(AD$2=1,Assumptions!$X37/12,-(SUMIF($D$2:$EE$2,AD$2-1,$D35:$EE35)/12)*(1+XLOOKUP(AD$2,Assumptions!$C$95:$M$95,Assumptions!$C$99:$M$99))))</f>
        <v>-1134.979111</v>
      </c>
      <c r="AE35" s="50">
        <f t="array" ref="AE35">-(IF(AE$2=1,Assumptions!$X37/12,-(SUMIF($D$2:$EE$2,AE$2-1,$D35:$EE35)/12)*(1+XLOOKUP(AE$2,Assumptions!$C$95:$M$95,Assumptions!$C$99:$M$99))))</f>
        <v>-1134.979111</v>
      </c>
      <c r="AF35" s="50">
        <f t="array" ref="AF35">-(IF(AF$2=1,Assumptions!$X37/12,-(SUMIF($D$2:$EE$2,AF$2-1,$D35:$EE35)/12)*(1+XLOOKUP(AF$2,Assumptions!$C$95:$M$95,Assumptions!$C$99:$M$99))))</f>
        <v>-1134.979111</v>
      </c>
      <c r="AG35" s="50">
        <f t="array" ref="AG35">-(IF(AG$2=1,Assumptions!$X37/12,-(SUMIF($D$2:$EE$2,AG$2-1,$D35:$EE35)/12)*(1+XLOOKUP(AG$2,Assumptions!$C$95:$M$95,Assumptions!$C$99:$M$99))))</f>
        <v>-1134.979111</v>
      </c>
      <c r="AH35" s="50">
        <f t="array" ref="AH35">-(IF(AH$2=1,Assumptions!$X37/12,-(SUMIF($D$2:$EE$2,AH$2-1,$D35:$EE35)/12)*(1+XLOOKUP(AH$2,Assumptions!$C$95:$M$95,Assumptions!$C$99:$M$99))))</f>
        <v>-1134.979111</v>
      </c>
      <c r="AI35" s="50">
        <f t="array" ref="AI35">-(IF(AI$2=1,Assumptions!$X37/12,-(SUMIF($D$2:$EE$2,AI$2-1,$D35:$EE35)/12)*(1+XLOOKUP(AI$2,Assumptions!$C$95:$M$95,Assumptions!$C$99:$M$99))))</f>
        <v>-1134.979111</v>
      </c>
      <c r="AJ35" s="50">
        <f t="array" ref="AJ35">-(IF(AJ$2=1,Assumptions!$X37/12,-(SUMIF($D$2:$EE$2,AJ$2-1,$D35:$EE35)/12)*(1+XLOOKUP(AJ$2,Assumptions!$C$95:$M$95,Assumptions!$C$99:$M$99))))</f>
        <v>-1134.979111</v>
      </c>
      <c r="AK35" s="50">
        <f t="array" ref="AK35">-(IF(AK$2=1,Assumptions!$X37/12,-(SUMIF($D$2:$EE$2,AK$2-1,$D35:$EE35)/12)*(1+XLOOKUP(AK$2,Assumptions!$C$95:$M$95,Assumptions!$C$99:$M$99))))</f>
        <v>-1134.979111</v>
      </c>
      <c r="AL35" s="50">
        <f t="array" ref="AL35">-(IF(AL$2=1,Assumptions!$X37/12,-(SUMIF($D$2:$EE$2,AL$2-1,$D35:$EE35)/12)*(1+XLOOKUP(AL$2,Assumptions!$C$95:$M$95,Assumptions!$C$99:$M$99))))</f>
        <v>-1134.979111</v>
      </c>
      <c r="AM35" s="50">
        <f t="array" ref="AM35">-(IF(AM$2=1,Assumptions!$X37/12,-(SUMIF($D$2:$EE$2,AM$2-1,$D35:$EE35)/12)*(1+XLOOKUP(AM$2,Assumptions!$C$95:$M$95,Assumptions!$C$99:$M$99))))</f>
        <v>-1134.979111</v>
      </c>
      <c r="AN35" s="50">
        <f t="array" ref="AN35">-(IF(AN$2=1,Assumptions!$X37/12,-(SUMIF($D$2:$EE$2,AN$2-1,$D35:$EE35)/12)*(1+XLOOKUP(AN$2,Assumptions!$C$95:$M$95,Assumptions!$C$99:$M$99))))</f>
        <v>-1169.028484</v>
      </c>
      <c r="AO35" s="50">
        <f t="array" ref="AO35">-(IF(AO$2=1,Assumptions!$X37/12,-(SUMIF($D$2:$EE$2,AO$2-1,$D35:$EE35)/12)*(1+XLOOKUP(AO$2,Assumptions!$C$95:$M$95,Assumptions!$C$99:$M$99))))</f>
        <v>-1169.028484</v>
      </c>
      <c r="AP35" s="50">
        <f t="array" ref="AP35">-(IF(AP$2=1,Assumptions!$X37/12,-(SUMIF($D$2:$EE$2,AP$2-1,$D35:$EE35)/12)*(1+XLOOKUP(AP$2,Assumptions!$C$95:$M$95,Assumptions!$C$99:$M$99))))</f>
        <v>-1169.028484</v>
      </c>
      <c r="AQ35" s="50">
        <f t="array" ref="AQ35">-(IF(AQ$2=1,Assumptions!$X37/12,-(SUMIF($D$2:$EE$2,AQ$2-1,$D35:$EE35)/12)*(1+XLOOKUP(AQ$2,Assumptions!$C$95:$M$95,Assumptions!$C$99:$M$99))))</f>
        <v>-1169.028484</v>
      </c>
      <c r="AR35" s="50">
        <f t="array" ref="AR35">-(IF(AR$2=1,Assumptions!$X37/12,-(SUMIF($D$2:$EE$2,AR$2-1,$D35:$EE35)/12)*(1+XLOOKUP(AR$2,Assumptions!$C$95:$M$95,Assumptions!$C$99:$M$99))))</f>
        <v>-1169.028484</v>
      </c>
      <c r="AS35" s="50">
        <f t="array" ref="AS35">-(IF(AS$2=1,Assumptions!$X37/12,-(SUMIF($D$2:$EE$2,AS$2-1,$D35:$EE35)/12)*(1+XLOOKUP(AS$2,Assumptions!$C$95:$M$95,Assumptions!$C$99:$M$99))))</f>
        <v>-1169.028484</v>
      </c>
      <c r="AT35" s="50">
        <f t="array" ref="AT35">-(IF(AT$2=1,Assumptions!$X37/12,-(SUMIF($D$2:$EE$2,AT$2-1,$D35:$EE35)/12)*(1+XLOOKUP(AT$2,Assumptions!$C$95:$M$95,Assumptions!$C$99:$M$99))))</f>
        <v>-1169.028484</v>
      </c>
      <c r="AU35" s="50">
        <f t="array" ref="AU35">-(IF(AU$2=1,Assumptions!$X37/12,-(SUMIF($D$2:$EE$2,AU$2-1,$D35:$EE35)/12)*(1+XLOOKUP(AU$2,Assumptions!$C$95:$M$95,Assumptions!$C$99:$M$99))))</f>
        <v>-1169.028484</v>
      </c>
      <c r="AV35" s="50">
        <f t="array" ref="AV35">-(IF(AV$2=1,Assumptions!$X37/12,-(SUMIF($D$2:$EE$2,AV$2-1,$D35:$EE35)/12)*(1+XLOOKUP(AV$2,Assumptions!$C$95:$M$95,Assumptions!$C$99:$M$99))))</f>
        <v>-1169.028484</v>
      </c>
      <c r="AW35" s="50">
        <f t="array" ref="AW35">-(IF(AW$2=1,Assumptions!$X37/12,-(SUMIF($D$2:$EE$2,AW$2-1,$D35:$EE35)/12)*(1+XLOOKUP(AW$2,Assumptions!$C$95:$M$95,Assumptions!$C$99:$M$99))))</f>
        <v>-1169.028484</v>
      </c>
      <c r="AX35" s="50">
        <f t="array" ref="AX35">-(IF(AX$2=1,Assumptions!$X37/12,-(SUMIF($D$2:$EE$2,AX$2-1,$D35:$EE35)/12)*(1+XLOOKUP(AX$2,Assumptions!$C$95:$M$95,Assumptions!$C$99:$M$99))))</f>
        <v>-1169.028484</v>
      </c>
      <c r="AY35" s="50">
        <f t="array" ref="AY35">-(IF(AY$2=1,Assumptions!$X37/12,-(SUMIF($D$2:$EE$2,AY$2-1,$D35:$EE35)/12)*(1+XLOOKUP(AY$2,Assumptions!$C$95:$M$95,Assumptions!$C$99:$M$99))))</f>
        <v>-1169.028484</v>
      </c>
      <c r="AZ35" s="50">
        <f t="array" ref="AZ35">-(IF(AZ$2=1,Assumptions!$X37/12,-(SUMIF($D$2:$EE$2,AZ$2-1,$D35:$EE35)/12)*(1+XLOOKUP(AZ$2,Assumptions!$C$95:$M$95,Assumptions!$C$99:$M$99))))</f>
        <v>-1204.099339</v>
      </c>
      <c r="BA35" s="50">
        <f t="array" ref="BA35">-(IF(BA$2=1,Assumptions!$X37/12,-(SUMIF($D$2:$EE$2,BA$2-1,$D35:$EE35)/12)*(1+XLOOKUP(BA$2,Assumptions!$C$95:$M$95,Assumptions!$C$99:$M$99))))</f>
        <v>-1204.099339</v>
      </c>
      <c r="BB35" s="50">
        <f t="array" ref="BB35">-(IF(BB$2=1,Assumptions!$X37/12,-(SUMIF($D$2:$EE$2,BB$2-1,$D35:$EE35)/12)*(1+XLOOKUP(BB$2,Assumptions!$C$95:$M$95,Assumptions!$C$99:$M$99))))</f>
        <v>-1204.099339</v>
      </c>
      <c r="BC35" s="50">
        <f t="array" ref="BC35">-(IF(BC$2=1,Assumptions!$X37/12,-(SUMIF($D$2:$EE$2,BC$2-1,$D35:$EE35)/12)*(1+XLOOKUP(BC$2,Assumptions!$C$95:$M$95,Assumptions!$C$99:$M$99))))</f>
        <v>-1204.099339</v>
      </c>
      <c r="BD35" s="50">
        <f t="array" ref="BD35">-(IF(BD$2=1,Assumptions!$X37/12,-(SUMIF($D$2:$EE$2,BD$2-1,$D35:$EE35)/12)*(1+XLOOKUP(BD$2,Assumptions!$C$95:$M$95,Assumptions!$C$99:$M$99))))</f>
        <v>-1204.099339</v>
      </c>
      <c r="BE35" s="50">
        <f t="array" ref="BE35">-(IF(BE$2=1,Assumptions!$X37/12,-(SUMIF($D$2:$EE$2,BE$2-1,$D35:$EE35)/12)*(1+XLOOKUP(BE$2,Assumptions!$C$95:$M$95,Assumptions!$C$99:$M$99))))</f>
        <v>-1204.099339</v>
      </c>
      <c r="BF35" s="50">
        <f t="array" ref="BF35">-(IF(BF$2=1,Assumptions!$X37/12,-(SUMIF($D$2:$EE$2,BF$2-1,$D35:$EE35)/12)*(1+XLOOKUP(BF$2,Assumptions!$C$95:$M$95,Assumptions!$C$99:$M$99))))</f>
        <v>-1204.099339</v>
      </c>
      <c r="BG35" s="50">
        <f t="array" ref="BG35">-(IF(BG$2=1,Assumptions!$X37/12,-(SUMIF($D$2:$EE$2,BG$2-1,$D35:$EE35)/12)*(1+XLOOKUP(BG$2,Assumptions!$C$95:$M$95,Assumptions!$C$99:$M$99))))</f>
        <v>-1204.099339</v>
      </c>
      <c r="BH35" s="50">
        <f t="array" ref="BH35">-(IF(BH$2=1,Assumptions!$X37/12,-(SUMIF($D$2:$EE$2,BH$2-1,$D35:$EE35)/12)*(1+XLOOKUP(BH$2,Assumptions!$C$95:$M$95,Assumptions!$C$99:$M$99))))</f>
        <v>-1204.099339</v>
      </c>
      <c r="BI35" s="50">
        <f t="array" ref="BI35">-(IF(BI$2=1,Assumptions!$X37/12,-(SUMIF($D$2:$EE$2,BI$2-1,$D35:$EE35)/12)*(1+XLOOKUP(BI$2,Assumptions!$C$95:$M$95,Assumptions!$C$99:$M$99))))</f>
        <v>-1204.099339</v>
      </c>
      <c r="BJ35" s="50">
        <f t="array" ref="BJ35">-(IF(BJ$2=1,Assumptions!$X37/12,-(SUMIF($D$2:$EE$2,BJ$2-1,$D35:$EE35)/12)*(1+XLOOKUP(BJ$2,Assumptions!$C$95:$M$95,Assumptions!$C$99:$M$99))))</f>
        <v>-1204.099339</v>
      </c>
      <c r="BK35" s="50">
        <f t="array" ref="BK35">-(IF(BK$2=1,Assumptions!$X37/12,-(SUMIF($D$2:$EE$2,BK$2-1,$D35:$EE35)/12)*(1+XLOOKUP(BK$2,Assumptions!$C$95:$M$95,Assumptions!$C$99:$M$99))))</f>
        <v>-1204.099339</v>
      </c>
      <c r="BL35" s="50">
        <f t="array" ref="BL35">-(IF(BL$2=1,Assumptions!$X37/12,-(SUMIF($D$2:$EE$2,BL$2-1,$D35:$EE35)/12)*(1+XLOOKUP(BL$2,Assumptions!$C$95:$M$95,Assumptions!$C$99:$M$99))))</f>
        <v>-1240.222319</v>
      </c>
      <c r="BM35" s="50">
        <f t="array" ref="BM35">-(IF(BM$2=1,Assumptions!$X37/12,-(SUMIF($D$2:$EE$2,BM$2-1,$D35:$EE35)/12)*(1+XLOOKUP(BM$2,Assumptions!$C$95:$M$95,Assumptions!$C$99:$M$99))))</f>
        <v>-1240.222319</v>
      </c>
      <c r="BN35" s="50">
        <f t="array" ref="BN35">-(IF(BN$2=1,Assumptions!$X37/12,-(SUMIF($D$2:$EE$2,BN$2-1,$D35:$EE35)/12)*(1+XLOOKUP(BN$2,Assumptions!$C$95:$M$95,Assumptions!$C$99:$M$99))))</f>
        <v>-1240.222319</v>
      </c>
      <c r="BO35" s="50">
        <f t="array" ref="BO35">-(IF(BO$2=1,Assumptions!$X37/12,-(SUMIF($D$2:$EE$2,BO$2-1,$D35:$EE35)/12)*(1+XLOOKUP(BO$2,Assumptions!$C$95:$M$95,Assumptions!$C$99:$M$99))))</f>
        <v>-1240.222319</v>
      </c>
      <c r="BP35" s="50">
        <f t="array" ref="BP35">-(IF(BP$2=1,Assumptions!$X37/12,-(SUMIF($D$2:$EE$2,BP$2-1,$D35:$EE35)/12)*(1+XLOOKUP(BP$2,Assumptions!$C$95:$M$95,Assumptions!$C$99:$M$99))))</f>
        <v>-1240.222319</v>
      </c>
      <c r="BQ35" s="50">
        <f t="array" ref="BQ35">-(IF(BQ$2=1,Assumptions!$X37/12,-(SUMIF($D$2:$EE$2,BQ$2-1,$D35:$EE35)/12)*(1+XLOOKUP(BQ$2,Assumptions!$C$95:$M$95,Assumptions!$C$99:$M$99))))</f>
        <v>-1240.222319</v>
      </c>
      <c r="BR35" s="50">
        <f t="array" ref="BR35">-(IF(BR$2=1,Assumptions!$X37/12,-(SUMIF($D$2:$EE$2,BR$2-1,$D35:$EE35)/12)*(1+XLOOKUP(BR$2,Assumptions!$C$95:$M$95,Assumptions!$C$99:$M$99))))</f>
        <v>-1240.222319</v>
      </c>
      <c r="BS35" s="50">
        <f t="array" ref="BS35">-(IF(BS$2=1,Assumptions!$X37/12,-(SUMIF($D$2:$EE$2,BS$2-1,$D35:$EE35)/12)*(1+XLOOKUP(BS$2,Assumptions!$C$95:$M$95,Assumptions!$C$99:$M$99))))</f>
        <v>-1240.222319</v>
      </c>
      <c r="BT35" s="50">
        <f t="array" ref="BT35">-(IF(BT$2=1,Assumptions!$X37/12,-(SUMIF($D$2:$EE$2,BT$2-1,$D35:$EE35)/12)*(1+XLOOKUP(BT$2,Assumptions!$C$95:$M$95,Assumptions!$C$99:$M$99))))</f>
        <v>-1240.222319</v>
      </c>
      <c r="BU35" s="50">
        <f t="array" ref="BU35">-(IF(BU$2=1,Assumptions!$X37/12,-(SUMIF($D$2:$EE$2,BU$2-1,$D35:$EE35)/12)*(1+XLOOKUP(BU$2,Assumptions!$C$95:$M$95,Assumptions!$C$99:$M$99))))</f>
        <v>-1240.222319</v>
      </c>
      <c r="BV35" s="50">
        <f t="array" ref="BV35">-(IF(BV$2=1,Assumptions!$X37/12,-(SUMIF($D$2:$EE$2,BV$2-1,$D35:$EE35)/12)*(1+XLOOKUP(BV$2,Assumptions!$C$95:$M$95,Assumptions!$C$99:$M$99))))</f>
        <v>-1240.222319</v>
      </c>
      <c r="BW35" s="50">
        <f t="array" ref="BW35">-(IF(BW$2=1,Assumptions!$X37/12,-(SUMIF($D$2:$EE$2,BW$2-1,$D35:$EE35)/12)*(1+XLOOKUP(BW$2,Assumptions!$C$95:$M$95,Assumptions!$C$99:$M$99))))</f>
        <v>-1240.222319</v>
      </c>
      <c r="BX35" s="50">
        <f t="array" ref="BX35">-(IF(BX$2=1,Assumptions!$X37/12,-(SUMIF($D$2:$EE$2,BX$2-1,$D35:$EE35)/12)*(1+XLOOKUP(BX$2,Assumptions!$C$95:$M$95,Assumptions!$C$99:$M$99))))</f>
        <v>-1277.428988</v>
      </c>
      <c r="BY35" s="50">
        <f t="array" ref="BY35">-(IF(BY$2=1,Assumptions!$X37/12,-(SUMIF($D$2:$EE$2,BY$2-1,$D35:$EE35)/12)*(1+XLOOKUP(BY$2,Assumptions!$C$95:$M$95,Assumptions!$C$99:$M$99))))</f>
        <v>-1277.428988</v>
      </c>
      <c r="BZ35" s="50">
        <f t="array" ref="BZ35">-(IF(BZ$2=1,Assumptions!$X37/12,-(SUMIF($D$2:$EE$2,BZ$2-1,$D35:$EE35)/12)*(1+XLOOKUP(BZ$2,Assumptions!$C$95:$M$95,Assumptions!$C$99:$M$99))))</f>
        <v>-1277.428988</v>
      </c>
      <c r="CA35" s="50">
        <f t="array" ref="CA35">-(IF(CA$2=1,Assumptions!$X37/12,-(SUMIF($D$2:$EE$2,CA$2-1,$D35:$EE35)/12)*(1+XLOOKUP(CA$2,Assumptions!$C$95:$M$95,Assumptions!$C$99:$M$99))))</f>
        <v>-1277.428988</v>
      </c>
      <c r="CB35" s="50">
        <f t="array" ref="CB35">-(IF(CB$2=1,Assumptions!$X37/12,-(SUMIF($D$2:$EE$2,CB$2-1,$D35:$EE35)/12)*(1+XLOOKUP(CB$2,Assumptions!$C$95:$M$95,Assumptions!$C$99:$M$99))))</f>
        <v>-1277.428988</v>
      </c>
      <c r="CC35" s="50">
        <f t="array" ref="CC35">-(IF(CC$2=1,Assumptions!$X37/12,-(SUMIF($D$2:$EE$2,CC$2-1,$D35:$EE35)/12)*(1+XLOOKUP(CC$2,Assumptions!$C$95:$M$95,Assumptions!$C$99:$M$99))))</f>
        <v>-1277.428988</v>
      </c>
      <c r="CD35" s="50">
        <f t="array" ref="CD35">-(IF(CD$2=1,Assumptions!$X37/12,-(SUMIF($D$2:$EE$2,CD$2-1,$D35:$EE35)/12)*(1+XLOOKUP(CD$2,Assumptions!$C$95:$M$95,Assumptions!$C$99:$M$99))))</f>
        <v>-1277.428988</v>
      </c>
      <c r="CE35" s="50">
        <f t="array" ref="CE35">-(IF(CE$2=1,Assumptions!$X37/12,-(SUMIF($D$2:$EE$2,CE$2-1,$D35:$EE35)/12)*(1+XLOOKUP(CE$2,Assumptions!$C$95:$M$95,Assumptions!$C$99:$M$99))))</f>
        <v>-1277.428988</v>
      </c>
      <c r="CF35" s="50">
        <f t="array" ref="CF35">-(IF(CF$2=1,Assumptions!$X37/12,-(SUMIF($D$2:$EE$2,CF$2-1,$D35:$EE35)/12)*(1+XLOOKUP(CF$2,Assumptions!$C$95:$M$95,Assumptions!$C$99:$M$99))))</f>
        <v>-1277.428988</v>
      </c>
      <c r="CG35" s="50">
        <f t="array" ref="CG35">-(IF(CG$2=1,Assumptions!$X37/12,-(SUMIF($D$2:$EE$2,CG$2-1,$D35:$EE35)/12)*(1+XLOOKUP(CG$2,Assumptions!$C$95:$M$95,Assumptions!$C$99:$M$99))))</f>
        <v>-1277.428988</v>
      </c>
      <c r="CH35" s="50">
        <f t="array" ref="CH35">-(IF(CH$2=1,Assumptions!$X37/12,-(SUMIF($D$2:$EE$2,CH$2-1,$D35:$EE35)/12)*(1+XLOOKUP(CH$2,Assumptions!$C$95:$M$95,Assumptions!$C$99:$M$99))))</f>
        <v>-1277.428988</v>
      </c>
      <c r="CI35" s="50">
        <f t="array" ref="CI35">-(IF(CI$2=1,Assumptions!$X37/12,-(SUMIF($D$2:$EE$2,CI$2-1,$D35:$EE35)/12)*(1+XLOOKUP(CI$2,Assumptions!$C$95:$M$95,Assumptions!$C$99:$M$99))))</f>
        <v>-1277.428988</v>
      </c>
      <c r="CJ35" s="50">
        <f t="array" ref="CJ35">-(IF(CJ$2=1,Assumptions!$X37/12,-(SUMIF($D$2:$EE$2,CJ$2-1,$D35:$EE35)/12)*(1+XLOOKUP(CJ$2,Assumptions!$C$95:$M$95,Assumptions!$C$99:$M$99))))</f>
        <v>-1315.751858</v>
      </c>
      <c r="CK35" s="50">
        <f t="array" ref="CK35">-(IF(CK$2=1,Assumptions!$X37/12,-(SUMIF($D$2:$EE$2,CK$2-1,$D35:$EE35)/12)*(1+XLOOKUP(CK$2,Assumptions!$C$95:$M$95,Assumptions!$C$99:$M$99))))</f>
        <v>-1315.751858</v>
      </c>
      <c r="CL35" s="50">
        <f t="array" ref="CL35">-(IF(CL$2=1,Assumptions!$X37/12,-(SUMIF($D$2:$EE$2,CL$2-1,$D35:$EE35)/12)*(1+XLOOKUP(CL$2,Assumptions!$C$95:$M$95,Assumptions!$C$99:$M$99))))</f>
        <v>-1315.751858</v>
      </c>
      <c r="CM35" s="50">
        <f t="array" ref="CM35">-(IF(CM$2=1,Assumptions!$X37/12,-(SUMIF($D$2:$EE$2,CM$2-1,$D35:$EE35)/12)*(1+XLOOKUP(CM$2,Assumptions!$C$95:$M$95,Assumptions!$C$99:$M$99))))</f>
        <v>-1315.751858</v>
      </c>
      <c r="CN35" s="50">
        <f t="array" ref="CN35">-(IF(CN$2=1,Assumptions!$X37/12,-(SUMIF($D$2:$EE$2,CN$2-1,$D35:$EE35)/12)*(1+XLOOKUP(CN$2,Assumptions!$C$95:$M$95,Assumptions!$C$99:$M$99))))</f>
        <v>-1315.751858</v>
      </c>
      <c r="CO35" s="50">
        <f t="array" ref="CO35">-(IF(CO$2=1,Assumptions!$X37/12,-(SUMIF($D$2:$EE$2,CO$2-1,$D35:$EE35)/12)*(1+XLOOKUP(CO$2,Assumptions!$C$95:$M$95,Assumptions!$C$99:$M$99))))</f>
        <v>-1315.751858</v>
      </c>
      <c r="CP35" s="50">
        <f t="array" ref="CP35">-(IF(CP$2=1,Assumptions!$X37/12,-(SUMIF($D$2:$EE$2,CP$2-1,$D35:$EE35)/12)*(1+XLOOKUP(CP$2,Assumptions!$C$95:$M$95,Assumptions!$C$99:$M$99))))</f>
        <v>-1315.751858</v>
      </c>
      <c r="CQ35" s="50">
        <f t="array" ref="CQ35">-(IF(CQ$2=1,Assumptions!$X37/12,-(SUMIF($D$2:$EE$2,CQ$2-1,$D35:$EE35)/12)*(1+XLOOKUP(CQ$2,Assumptions!$C$95:$M$95,Assumptions!$C$99:$M$99))))</f>
        <v>-1315.751858</v>
      </c>
      <c r="CR35" s="50">
        <f t="array" ref="CR35">-(IF(CR$2=1,Assumptions!$X37/12,-(SUMIF($D$2:$EE$2,CR$2-1,$D35:$EE35)/12)*(1+XLOOKUP(CR$2,Assumptions!$C$95:$M$95,Assumptions!$C$99:$M$99))))</f>
        <v>-1315.751858</v>
      </c>
      <c r="CS35" s="50">
        <f t="array" ref="CS35">-(IF(CS$2=1,Assumptions!$X37/12,-(SUMIF($D$2:$EE$2,CS$2-1,$D35:$EE35)/12)*(1+XLOOKUP(CS$2,Assumptions!$C$95:$M$95,Assumptions!$C$99:$M$99))))</f>
        <v>-1315.751858</v>
      </c>
      <c r="CT35" s="50">
        <f t="array" ref="CT35">-(IF(CT$2=1,Assumptions!$X37/12,-(SUMIF($D$2:$EE$2,CT$2-1,$D35:$EE35)/12)*(1+XLOOKUP(CT$2,Assumptions!$C$95:$M$95,Assumptions!$C$99:$M$99))))</f>
        <v>-1315.751858</v>
      </c>
      <c r="CU35" s="50">
        <f t="array" ref="CU35">-(IF(CU$2=1,Assumptions!$X37/12,-(SUMIF($D$2:$EE$2,CU$2-1,$D35:$EE35)/12)*(1+XLOOKUP(CU$2,Assumptions!$C$95:$M$95,Assumptions!$C$99:$M$99))))</f>
        <v>-1315.751858</v>
      </c>
      <c r="CV35" s="50">
        <f t="array" ref="CV35">-(IF(CV$2=1,Assumptions!$X37/12,-(SUMIF($D$2:$EE$2,CV$2-1,$D35:$EE35)/12)*(1+XLOOKUP(CV$2,Assumptions!$C$95:$M$95,Assumptions!$C$99:$M$99))))</f>
        <v>-1355.224414</v>
      </c>
      <c r="CW35" s="50">
        <f t="array" ref="CW35">-(IF(CW$2=1,Assumptions!$X37/12,-(SUMIF($D$2:$EE$2,CW$2-1,$D35:$EE35)/12)*(1+XLOOKUP(CW$2,Assumptions!$C$95:$M$95,Assumptions!$C$99:$M$99))))</f>
        <v>-1355.224414</v>
      </c>
      <c r="CX35" s="50">
        <f t="array" ref="CX35">-(IF(CX$2=1,Assumptions!$X37/12,-(SUMIF($D$2:$EE$2,CX$2-1,$D35:$EE35)/12)*(1+XLOOKUP(CX$2,Assumptions!$C$95:$M$95,Assumptions!$C$99:$M$99))))</f>
        <v>-1355.224414</v>
      </c>
      <c r="CY35" s="50">
        <f t="array" ref="CY35">-(IF(CY$2=1,Assumptions!$X37/12,-(SUMIF($D$2:$EE$2,CY$2-1,$D35:$EE35)/12)*(1+XLOOKUP(CY$2,Assumptions!$C$95:$M$95,Assumptions!$C$99:$M$99))))</f>
        <v>-1355.224414</v>
      </c>
      <c r="CZ35" s="50">
        <f t="array" ref="CZ35">-(IF(CZ$2=1,Assumptions!$X37/12,-(SUMIF($D$2:$EE$2,CZ$2-1,$D35:$EE35)/12)*(1+XLOOKUP(CZ$2,Assumptions!$C$95:$M$95,Assumptions!$C$99:$M$99))))</f>
        <v>-1355.224414</v>
      </c>
      <c r="DA35" s="50">
        <f t="array" ref="DA35">-(IF(DA$2=1,Assumptions!$X37/12,-(SUMIF($D$2:$EE$2,DA$2-1,$D35:$EE35)/12)*(1+XLOOKUP(DA$2,Assumptions!$C$95:$M$95,Assumptions!$C$99:$M$99))))</f>
        <v>-1355.224414</v>
      </c>
      <c r="DB35" s="50">
        <f t="array" ref="DB35">-(IF(DB$2=1,Assumptions!$X37/12,-(SUMIF($D$2:$EE$2,DB$2-1,$D35:$EE35)/12)*(1+XLOOKUP(DB$2,Assumptions!$C$95:$M$95,Assumptions!$C$99:$M$99))))</f>
        <v>-1355.224414</v>
      </c>
      <c r="DC35" s="50">
        <f t="array" ref="DC35">-(IF(DC$2=1,Assumptions!$X37/12,-(SUMIF($D$2:$EE$2,DC$2-1,$D35:$EE35)/12)*(1+XLOOKUP(DC$2,Assumptions!$C$95:$M$95,Assumptions!$C$99:$M$99))))</f>
        <v>-1355.224414</v>
      </c>
      <c r="DD35" s="50">
        <f t="array" ref="DD35">-(IF(DD$2=1,Assumptions!$X37/12,-(SUMIF($D$2:$EE$2,DD$2-1,$D35:$EE35)/12)*(1+XLOOKUP(DD$2,Assumptions!$C$95:$M$95,Assumptions!$C$99:$M$99))))</f>
        <v>-1355.224414</v>
      </c>
      <c r="DE35" s="50">
        <f t="array" ref="DE35">-(IF(DE$2=1,Assumptions!$X37/12,-(SUMIF($D$2:$EE$2,DE$2-1,$D35:$EE35)/12)*(1+XLOOKUP(DE$2,Assumptions!$C$95:$M$95,Assumptions!$C$99:$M$99))))</f>
        <v>-1355.224414</v>
      </c>
      <c r="DF35" s="50">
        <f t="array" ref="DF35">-(IF(DF$2=1,Assumptions!$X37/12,-(SUMIF($D$2:$EE$2,DF$2-1,$D35:$EE35)/12)*(1+XLOOKUP(DF$2,Assumptions!$C$95:$M$95,Assumptions!$C$99:$M$99))))</f>
        <v>-1355.224414</v>
      </c>
      <c r="DG35" s="50">
        <f t="array" ref="DG35">-(IF(DG$2=1,Assumptions!$X37/12,-(SUMIF($D$2:$EE$2,DG$2-1,$D35:$EE35)/12)*(1+XLOOKUP(DG$2,Assumptions!$C$95:$M$95,Assumptions!$C$99:$M$99))))</f>
        <v>-1355.224414</v>
      </c>
      <c r="DH35" s="50">
        <f t="array" ref="DH35">-(IF(DH$2=1,Assumptions!$X37/12,-(SUMIF($D$2:$EE$2,DH$2-1,$D35:$EE35)/12)*(1+XLOOKUP(DH$2,Assumptions!$C$95:$M$95,Assumptions!$C$99:$M$99))))</f>
        <v>-1395.881146</v>
      </c>
      <c r="DI35" s="50">
        <f t="array" ref="DI35">-(IF(DI$2=1,Assumptions!$X37/12,-(SUMIF($D$2:$EE$2,DI$2-1,$D35:$EE35)/12)*(1+XLOOKUP(DI$2,Assumptions!$C$95:$M$95,Assumptions!$C$99:$M$99))))</f>
        <v>-1395.881146</v>
      </c>
      <c r="DJ35" s="50">
        <f t="array" ref="DJ35">-(IF(DJ$2=1,Assumptions!$X37/12,-(SUMIF($D$2:$EE$2,DJ$2-1,$D35:$EE35)/12)*(1+XLOOKUP(DJ$2,Assumptions!$C$95:$M$95,Assumptions!$C$99:$M$99))))</f>
        <v>-1395.881146</v>
      </c>
      <c r="DK35" s="50">
        <f t="array" ref="DK35">-(IF(DK$2=1,Assumptions!$X37/12,-(SUMIF($D$2:$EE$2,DK$2-1,$D35:$EE35)/12)*(1+XLOOKUP(DK$2,Assumptions!$C$95:$M$95,Assumptions!$C$99:$M$99))))</f>
        <v>-1395.881146</v>
      </c>
      <c r="DL35" s="50">
        <f t="array" ref="DL35">-(IF(DL$2=1,Assumptions!$X37/12,-(SUMIF($D$2:$EE$2,DL$2-1,$D35:$EE35)/12)*(1+XLOOKUP(DL$2,Assumptions!$C$95:$M$95,Assumptions!$C$99:$M$99))))</f>
        <v>-1395.881146</v>
      </c>
      <c r="DM35" s="50">
        <f t="array" ref="DM35">-(IF(DM$2=1,Assumptions!$X37/12,-(SUMIF($D$2:$EE$2,DM$2-1,$D35:$EE35)/12)*(1+XLOOKUP(DM$2,Assumptions!$C$95:$M$95,Assumptions!$C$99:$M$99))))</f>
        <v>-1395.881146</v>
      </c>
      <c r="DN35" s="50">
        <f t="array" ref="DN35">-(IF(DN$2=1,Assumptions!$X37/12,-(SUMIF($D$2:$EE$2,DN$2-1,$D35:$EE35)/12)*(1+XLOOKUP(DN$2,Assumptions!$C$95:$M$95,Assumptions!$C$99:$M$99))))</f>
        <v>-1395.881146</v>
      </c>
      <c r="DO35" s="50">
        <f t="array" ref="DO35">-(IF(DO$2=1,Assumptions!$X37/12,-(SUMIF($D$2:$EE$2,DO$2-1,$D35:$EE35)/12)*(1+XLOOKUP(DO$2,Assumptions!$C$95:$M$95,Assumptions!$C$99:$M$99))))</f>
        <v>-1395.881146</v>
      </c>
      <c r="DP35" s="50">
        <f t="array" ref="DP35">-(IF(DP$2=1,Assumptions!$X37/12,-(SUMIF($D$2:$EE$2,DP$2-1,$D35:$EE35)/12)*(1+XLOOKUP(DP$2,Assumptions!$C$95:$M$95,Assumptions!$C$99:$M$99))))</f>
        <v>-1395.881146</v>
      </c>
      <c r="DQ35" s="50">
        <f t="array" ref="DQ35">-(IF(DQ$2=1,Assumptions!$X37/12,-(SUMIF($D$2:$EE$2,DQ$2-1,$D35:$EE35)/12)*(1+XLOOKUP(DQ$2,Assumptions!$C$95:$M$95,Assumptions!$C$99:$M$99))))</f>
        <v>-1395.881146</v>
      </c>
      <c r="DR35" s="50">
        <f t="array" ref="DR35">-(IF(DR$2=1,Assumptions!$X37/12,-(SUMIF($D$2:$EE$2,DR$2-1,$D35:$EE35)/12)*(1+XLOOKUP(DR$2,Assumptions!$C$95:$M$95,Assumptions!$C$99:$M$99))))</f>
        <v>-1395.881146</v>
      </c>
      <c r="DS35" s="50">
        <f t="array" ref="DS35">-(IF(DS$2=1,Assumptions!$X37/12,-(SUMIF($D$2:$EE$2,DS$2-1,$D35:$EE35)/12)*(1+XLOOKUP(DS$2,Assumptions!$C$95:$M$95,Assumptions!$C$99:$M$99))))</f>
        <v>-1395.881146</v>
      </c>
      <c r="DT35" s="50">
        <f t="array" ref="DT35">-(IF(DT$2=1,Assumptions!$X37/12,-(SUMIF($D$2:$EE$2,DT$2-1,$D35:$EE35)/12)*(1+XLOOKUP(DT$2,Assumptions!$C$95:$M$95,Assumptions!$C$99:$M$99))))</f>
        <v>-1437.75758</v>
      </c>
      <c r="DU35" s="50">
        <f t="array" ref="DU35">-(IF(DU$2=1,Assumptions!$X37/12,-(SUMIF($D$2:$EE$2,DU$2-1,$D35:$EE35)/12)*(1+XLOOKUP(DU$2,Assumptions!$C$95:$M$95,Assumptions!$C$99:$M$99))))</f>
        <v>-1437.75758</v>
      </c>
      <c r="DV35" s="50">
        <f t="array" ref="DV35">-(IF(DV$2=1,Assumptions!$X37/12,-(SUMIF($D$2:$EE$2,DV$2-1,$D35:$EE35)/12)*(1+XLOOKUP(DV$2,Assumptions!$C$95:$M$95,Assumptions!$C$99:$M$99))))</f>
        <v>-1437.75758</v>
      </c>
      <c r="DW35" s="50">
        <f t="array" ref="DW35">-(IF(DW$2=1,Assumptions!$X37/12,-(SUMIF($D$2:$EE$2,DW$2-1,$D35:$EE35)/12)*(1+XLOOKUP(DW$2,Assumptions!$C$95:$M$95,Assumptions!$C$99:$M$99))))</f>
        <v>-1437.75758</v>
      </c>
      <c r="DX35" s="50">
        <f t="array" ref="DX35">-(IF(DX$2=1,Assumptions!$X37/12,-(SUMIF($D$2:$EE$2,DX$2-1,$D35:$EE35)/12)*(1+XLOOKUP(DX$2,Assumptions!$C$95:$M$95,Assumptions!$C$99:$M$99))))</f>
        <v>-1437.75758</v>
      </c>
      <c r="DY35" s="50">
        <f t="array" ref="DY35">-(IF(DY$2=1,Assumptions!$X37/12,-(SUMIF($D$2:$EE$2,DY$2-1,$D35:$EE35)/12)*(1+XLOOKUP(DY$2,Assumptions!$C$95:$M$95,Assumptions!$C$99:$M$99))))</f>
        <v>-1437.75758</v>
      </c>
      <c r="DZ35" s="50">
        <f t="array" ref="DZ35">-(IF(DZ$2=1,Assumptions!$X37/12,-(SUMIF($D$2:$EE$2,DZ$2-1,$D35:$EE35)/12)*(1+XLOOKUP(DZ$2,Assumptions!$C$95:$M$95,Assumptions!$C$99:$M$99))))</f>
        <v>-1437.75758</v>
      </c>
      <c r="EA35" s="50">
        <f t="array" ref="EA35">-(IF(EA$2=1,Assumptions!$X37/12,-(SUMIF($D$2:$EE$2,EA$2-1,$D35:$EE35)/12)*(1+XLOOKUP(EA$2,Assumptions!$C$95:$M$95,Assumptions!$C$99:$M$99))))</f>
        <v>-1437.75758</v>
      </c>
      <c r="EB35" s="50">
        <f t="array" ref="EB35">-(IF(EB$2=1,Assumptions!$X37/12,-(SUMIF($D$2:$EE$2,EB$2-1,$D35:$EE35)/12)*(1+XLOOKUP(EB$2,Assumptions!$C$95:$M$95,Assumptions!$C$99:$M$99))))</f>
        <v>-1437.75758</v>
      </c>
      <c r="EC35" s="50">
        <f t="array" ref="EC35">-(IF(EC$2=1,Assumptions!$X37/12,-(SUMIF($D$2:$EE$2,EC$2-1,$D35:$EE35)/12)*(1+XLOOKUP(EC$2,Assumptions!$C$95:$M$95,Assumptions!$C$99:$M$99))))</f>
        <v>-1437.75758</v>
      </c>
      <c r="ED35" s="50">
        <f t="array" ref="ED35">-(IF(ED$2=1,Assumptions!$X37/12,-(SUMIF($D$2:$EE$2,ED$2-1,$D35:$EE35)/12)*(1+XLOOKUP(ED$2,Assumptions!$C$95:$M$95,Assumptions!$C$99:$M$99))))</f>
        <v>-1437.75758</v>
      </c>
      <c r="EE35" s="50">
        <f t="array" ref="EE35">-(IF(EE$2=1,Assumptions!$X37/12,-(SUMIF($D$2:$EE$2,EE$2-1,$D35:$EE35)/12)*(1+XLOOKUP(EE$2,Assumptions!$C$95:$M$95,Assumptions!$C$99:$M$99))))</f>
        <v>-1437.75758</v>
      </c>
    </row>
    <row r="36" ht="15.75" customHeight="1">
      <c r="A36" s="1"/>
      <c r="B36" s="89"/>
      <c r="C36" s="43" t="str">
        <f>Assumptions!J38</f>
        <v>Total Operating Expenses</v>
      </c>
      <c r="D36" s="209">
        <f t="shared" ref="D36:EE36" si="6">SUM(D24:D35)</f>
        <v>-36599.27787</v>
      </c>
      <c r="E36" s="209">
        <f t="shared" si="6"/>
        <v>-36599.27787</v>
      </c>
      <c r="F36" s="209">
        <f t="shared" si="6"/>
        <v>-36599.27787</v>
      </c>
      <c r="G36" s="209">
        <f t="shared" si="6"/>
        <v>-36599.27787</v>
      </c>
      <c r="H36" s="209">
        <f t="shared" si="6"/>
        <v>-36599.27787</v>
      </c>
      <c r="I36" s="209">
        <f t="shared" si="6"/>
        <v>-36599.27787</v>
      </c>
      <c r="J36" s="209">
        <f t="shared" si="6"/>
        <v>-36599.27787</v>
      </c>
      <c r="K36" s="209">
        <f t="shared" si="6"/>
        <v>-36599.27787</v>
      </c>
      <c r="L36" s="209">
        <f t="shared" si="6"/>
        <v>-36599.27787</v>
      </c>
      <c r="M36" s="209">
        <f t="shared" si="6"/>
        <v>-36599.27787</v>
      </c>
      <c r="N36" s="209">
        <f t="shared" si="6"/>
        <v>-36599.27787</v>
      </c>
      <c r="O36" s="209">
        <f t="shared" si="6"/>
        <v>-36599.27787</v>
      </c>
      <c r="P36" s="209">
        <f t="shared" si="6"/>
        <v>-37961.55753</v>
      </c>
      <c r="Q36" s="209">
        <f t="shared" si="6"/>
        <v>-37961.55753</v>
      </c>
      <c r="R36" s="209">
        <f t="shared" si="6"/>
        <v>-37961.55753</v>
      </c>
      <c r="S36" s="209">
        <f t="shared" si="6"/>
        <v>-37961.55753</v>
      </c>
      <c r="T36" s="209">
        <f t="shared" si="6"/>
        <v>-37961.55753</v>
      </c>
      <c r="U36" s="209">
        <f t="shared" si="6"/>
        <v>-37961.55753</v>
      </c>
      <c r="V36" s="209">
        <f t="shared" si="6"/>
        <v>-37961.55753</v>
      </c>
      <c r="W36" s="209">
        <f t="shared" si="6"/>
        <v>-37961.55753</v>
      </c>
      <c r="X36" s="209">
        <f t="shared" si="6"/>
        <v>-37961.55753</v>
      </c>
      <c r="Y36" s="209">
        <f t="shared" si="6"/>
        <v>-37961.55753</v>
      </c>
      <c r="Z36" s="209">
        <f t="shared" si="6"/>
        <v>-37961.55753</v>
      </c>
      <c r="AA36" s="209">
        <f t="shared" si="6"/>
        <v>-37961.55753</v>
      </c>
      <c r="AB36" s="209">
        <f t="shared" si="6"/>
        <v>-39100.40426</v>
      </c>
      <c r="AC36" s="209">
        <f t="shared" si="6"/>
        <v>-39100.40426</v>
      </c>
      <c r="AD36" s="209">
        <f t="shared" si="6"/>
        <v>-39100.40426</v>
      </c>
      <c r="AE36" s="209">
        <f t="shared" si="6"/>
        <v>-39100.40426</v>
      </c>
      <c r="AF36" s="209">
        <f t="shared" si="6"/>
        <v>-39100.40426</v>
      </c>
      <c r="AG36" s="209">
        <f t="shared" si="6"/>
        <v>-39100.40426</v>
      </c>
      <c r="AH36" s="209">
        <f t="shared" si="6"/>
        <v>-39100.40426</v>
      </c>
      <c r="AI36" s="209">
        <f t="shared" si="6"/>
        <v>-39100.40426</v>
      </c>
      <c r="AJ36" s="209">
        <f t="shared" si="6"/>
        <v>-39100.40426</v>
      </c>
      <c r="AK36" s="209">
        <f t="shared" si="6"/>
        <v>-39100.40426</v>
      </c>
      <c r="AL36" s="209">
        <f t="shared" si="6"/>
        <v>-39100.40426</v>
      </c>
      <c r="AM36" s="209">
        <f t="shared" si="6"/>
        <v>-39100.40426</v>
      </c>
      <c r="AN36" s="209">
        <f t="shared" si="6"/>
        <v>-40273.41638</v>
      </c>
      <c r="AO36" s="209">
        <f t="shared" si="6"/>
        <v>-40273.41638</v>
      </c>
      <c r="AP36" s="209">
        <f t="shared" si="6"/>
        <v>-40273.41638</v>
      </c>
      <c r="AQ36" s="209">
        <f t="shared" si="6"/>
        <v>-40273.41638</v>
      </c>
      <c r="AR36" s="209">
        <f t="shared" si="6"/>
        <v>-40273.41638</v>
      </c>
      <c r="AS36" s="209">
        <f t="shared" si="6"/>
        <v>-40273.41638</v>
      </c>
      <c r="AT36" s="209">
        <f t="shared" si="6"/>
        <v>-40273.41638</v>
      </c>
      <c r="AU36" s="209">
        <f t="shared" si="6"/>
        <v>-40273.41638</v>
      </c>
      <c r="AV36" s="209">
        <f t="shared" si="6"/>
        <v>-40273.41638</v>
      </c>
      <c r="AW36" s="209">
        <f t="shared" si="6"/>
        <v>-40273.41638</v>
      </c>
      <c r="AX36" s="209">
        <f t="shared" si="6"/>
        <v>-40273.41638</v>
      </c>
      <c r="AY36" s="209">
        <f t="shared" si="6"/>
        <v>-40273.41638</v>
      </c>
      <c r="AZ36" s="209">
        <f t="shared" si="6"/>
        <v>-41481.61888</v>
      </c>
      <c r="BA36" s="209">
        <f t="shared" si="6"/>
        <v>-41481.61888</v>
      </c>
      <c r="BB36" s="209">
        <f t="shared" si="6"/>
        <v>-41481.61888</v>
      </c>
      <c r="BC36" s="209">
        <f t="shared" si="6"/>
        <v>-41481.61888</v>
      </c>
      <c r="BD36" s="209">
        <f t="shared" si="6"/>
        <v>-41481.61888</v>
      </c>
      <c r="BE36" s="209">
        <f t="shared" si="6"/>
        <v>-41481.61888</v>
      </c>
      <c r="BF36" s="209">
        <f t="shared" si="6"/>
        <v>-41481.61888</v>
      </c>
      <c r="BG36" s="209">
        <f t="shared" si="6"/>
        <v>-41481.61888</v>
      </c>
      <c r="BH36" s="209">
        <f t="shared" si="6"/>
        <v>-41481.61888</v>
      </c>
      <c r="BI36" s="209">
        <f t="shared" si="6"/>
        <v>-41481.61888</v>
      </c>
      <c r="BJ36" s="209">
        <f t="shared" si="6"/>
        <v>-41481.61888</v>
      </c>
      <c r="BK36" s="209">
        <f t="shared" si="6"/>
        <v>-41481.61888</v>
      </c>
      <c r="BL36" s="209">
        <f t="shared" si="6"/>
        <v>-42726.06744</v>
      </c>
      <c r="BM36" s="209">
        <f t="shared" si="6"/>
        <v>-42726.06744</v>
      </c>
      <c r="BN36" s="209">
        <f t="shared" si="6"/>
        <v>-42726.06744</v>
      </c>
      <c r="BO36" s="209">
        <f t="shared" si="6"/>
        <v>-42726.06744</v>
      </c>
      <c r="BP36" s="209">
        <f t="shared" si="6"/>
        <v>-42726.06744</v>
      </c>
      <c r="BQ36" s="209">
        <f t="shared" si="6"/>
        <v>-42726.06744</v>
      </c>
      <c r="BR36" s="209">
        <f t="shared" si="6"/>
        <v>-42726.06744</v>
      </c>
      <c r="BS36" s="209">
        <f t="shared" si="6"/>
        <v>-42726.06744</v>
      </c>
      <c r="BT36" s="209">
        <f t="shared" si="6"/>
        <v>-42726.06744</v>
      </c>
      <c r="BU36" s="209">
        <f t="shared" si="6"/>
        <v>-42726.06744</v>
      </c>
      <c r="BV36" s="209">
        <f t="shared" si="6"/>
        <v>-42726.06744</v>
      </c>
      <c r="BW36" s="209">
        <f t="shared" si="6"/>
        <v>-42726.06744</v>
      </c>
      <c r="BX36" s="209">
        <f t="shared" si="6"/>
        <v>-44007.84947</v>
      </c>
      <c r="BY36" s="209">
        <f t="shared" si="6"/>
        <v>-44007.84947</v>
      </c>
      <c r="BZ36" s="209">
        <f t="shared" si="6"/>
        <v>-44007.84947</v>
      </c>
      <c r="CA36" s="209">
        <f t="shared" si="6"/>
        <v>-44007.84947</v>
      </c>
      <c r="CB36" s="209">
        <f t="shared" si="6"/>
        <v>-44007.84947</v>
      </c>
      <c r="CC36" s="209">
        <f t="shared" si="6"/>
        <v>-44007.84947</v>
      </c>
      <c r="CD36" s="209">
        <f t="shared" si="6"/>
        <v>-44007.84947</v>
      </c>
      <c r="CE36" s="209">
        <f t="shared" si="6"/>
        <v>-44007.84947</v>
      </c>
      <c r="CF36" s="209">
        <f t="shared" si="6"/>
        <v>-44007.84947</v>
      </c>
      <c r="CG36" s="209">
        <f t="shared" si="6"/>
        <v>-44007.84947</v>
      </c>
      <c r="CH36" s="209">
        <f t="shared" si="6"/>
        <v>-44007.84947</v>
      </c>
      <c r="CI36" s="209">
        <f t="shared" si="6"/>
        <v>-44007.84947</v>
      </c>
      <c r="CJ36" s="209">
        <f t="shared" si="6"/>
        <v>-45328.08495</v>
      </c>
      <c r="CK36" s="209">
        <f t="shared" si="6"/>
        <v>-45328.08495</v>
      </c>
      <c r="CL36" s="209">
        <f t="shared" si="6"/>
        <v>-45328.08495</v>
      </c>
      <c r="CM36" s="209">
        <f t="shared" si="6"/>
        <v>-45328.08495</v>
      </c>
      <c r="CN36" s="209">
        <f t="shared" si="6"/>
        <v>-45328.08495</v>
      </c>
      <c r="CO36" s="209">
        <f t="shared" si="6"/>
        <v>-45328.08495</v>
      </c>
      <c r="CP36" s="209">
        <f t="shared" si="6"/>
        <v>-45328.08495</v>
      </c>
      <c r="CQ36" s="209">
        <f t="shared" si="6"/>
        <v>-45328.08495</v>
      </c>
      <c r="CR36" s="209">
        <f t="shared" si="6"/>
        <v>-45328.08495</v>
      </c>
      <c r="CS36" s="209">
        <f t="shared" si="6"/>
        <v>-45328.08495</v>
      </c>
      <c r="CT36" s="209">
        <f t="shared" si="6"/>
        <v>-45328.08495</v>
      </c>
      <c r="CU36" s="209">
        <f t="shared" si="6"/>
        <v>-45328.08495</v>
      </c>
      <c r="CV36" s="209">
        <f t="shared" si="6"/>
        <v>-46687.9275</v>
      </c>
      <c r="CW36" s="209">
        <f t="shared" si="6"/>
        <v>-46687.9275</v>
      </c>
      <c r="CX36" s="209">
        <f t="shared" si="6"/>
        <v>-46687.9275</v>
      </c>
      <c r="CY36" s="209">
        <f t="shared" si="6"/>
        <v>-46687.9275</v>
      </c>
      <c r="CZ36" s="209">
        <f t="shared" si="6"/>
        <v>-46687.9275</v>
      </c>
      <c r="DA36" s="209">
        <f t="shared" si="6"/>
        <v>-46687.9275</v>
      </c>
      <c r="DB36" s="209">
        <f t="shared" si="6"/>
        <v>-46687.9275</v>
      </c>
      <c r="DC36" s="209">
        <f t="shared" si="6"/>
        <v>-46687.9275</v>
      </c>
      <c r="DD36" s="209">
        <f t="shared" si="6"/>
        <v>-46687.9275</v>
      </c>
      <c r="DE36" s="209">
        <f t="shared" si="6"/>
        <v>-46687.9275</v>
      </c>
      <c r="DF36" s="209">
        <f t="shared" si="6"/>
        <v>-46687.9275</v>
      </c>
      <c r="DG36" s="209">
        <f t="shared" si="6"/>
        <v>-46687.9275</v>
      </c>
      <c r="DH36" s="209">
        <f t="shared" si="6"/>
        <v>-47607.57209</v>
      </c>
      <c r="DI36" s="209">
        <f t="shared" si="6"/>
        <v>-47607.57209</v>
      </c>
      <c r="DJ36" s="209">
        <f t="shared" si="6"/>
        <v>-47607.57209</v>
      </c>
      <c r="DK36" s="209">
        <f t="shared" si="6"/>
        <v>-47607.57209</v>
      </c>
      <c r="DL36" s="209">
        <f t="shared" si="6"/>
        <v>-47607.57209</v>
      </c>
      <c r="DM36" s="209">
        <f t="shared" si="6"/>
        <v>-47607.57209</v>
      </c>
      <c r="DN36" s="209">
        <f t="shared" si="6"/>
        <v>-47607.57209</v>
      </c>
      <c r="DO36" s="209">
        <f t="shared" si="6"/>
        <v>-47607.57209</v>
      </c>
      <c r="DP36" s="209">
        <f t="shared" si="6"/>
        <v>-47607.57209</v>
      </c>
      <c r="DQ36" s="209">
        <f t="shared" si="6"/>
        <v>-47607.57209</v>
      </c>
      <c r="DR36" s="209">
        <f t="shared" si="6"/>
        <v>-47607.57209</v>
      </c>
      <c r="DS36" s="209">
        <f t="shared" si="6"/>
        <v>-47607.57209</v>
      </c>
      <c r="DT36" s="209">
        <f t="shared" si="6"/>
        <v>-49531.22228</v>
      </c>
      <c r="DU36" s="209">
        <f t="shared" si="6"/>
        <v>-49531.22228</v>
      </c>
      <c r="DV36" s="209">
        <f t="shared" si="6"/>
        <v>-49531.22228</v>
      </c>
      <c r="DW36" s="209">
        <f t="shared" si="6"/>
        <v>-49531.22228</v>
      </c>
      <c r="DX36" s="209">
        <f t="shared" si="6"/>
        <v>-49531.22228</v>
      </c>
      <c r="DY36" s="209">
        <f t="shared" si="6"/>
        <v>-49531.22228</v>
      </c>
      <c r="DZ36" s="209">
        <f t="shared" si="6"/>
        <v>-49531.22228</v>
      </c>
      <c r="EA36" s="209">
        <f t="shared" si="6"/>
        <v>-49531.22228</v>
      </c>
      <c r="EB36" s="209">
        <f t="shared" si="6"/>
        <v>-49531.22228</v>
      </c>
      <c r="EC36" s="209">
        <f t="shared" si="6"/>
        <v>-49531.22228</v>
      </c>
      <c r="ED36" s="209">
        <f t="shared" si="6"/>
        <v>-49531.22228</v>
      </c>
      <c r="EE36" s="209">
        <f t="shared" si="6"/>
        <v>-49531.22228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Assumptions!J40</f>
        <v>Net Operating Income</v>
      </c>
      <c r="D38" s="213">
        <f>IF(OR(D$1=Assumptions!$B$116,D$1=Assumptions!$C$116,D$1=Assumptions!$D$116,D$1=Assumptions!$E$116,D$1=Assumptions!$F$116),(Assumptions!$C$106*D$21)+(SUM(D28+D30+D32+D33+D34)+(Assumptions!$C$106*SUM(D$24:D$27,D$29,D$31,D$35))),(D$21+D$36))</f>
        <v>59927.80678</v>
      </c>
      <c r="E38" s="213">
        <f t="shared" ref="E38:EE38" si="7">E21+E36</f>
        <v>59927.80678</v>
      </c>
      <c r="F38" s="213">
        <f t="shared" si="7"/>
        <v>59927.80678</v>
      </c>
      <c r="G38" s="213">
        <f t="shared" si="7"/>
        <v>59927.80678</v>
      </c>
      <c r="H38" s="213">
        <f t="shared" si="7"/>
        <v>59927.80678</v>
      </c>
      <c r="I38" s="213">
        <f t="shared" si="7"/>
        <v>59927.80678</v>
      </c>
      <c r="J38" s="213">
        <f t="shared" si="7"/>
        <v>59927.80678</v>
      </c>
      <c r="K38" s="213">
        <f t="shared" si="7"/>
        <v>59927.80678</v>
      </c>
      <c r="L38" s="213">
        <f t="shared" si="7"/>
        <v>59927.80678</v>
      </c>
      <c r="M38" s="213">
        <f t="shared" si="7"/>
        <v>59927.80678</v>
      </c>
      <c r="N38" s="213">
        <f t="shared" si="7"/>
        <v>59927.80678</v>
      </c>
      <c r="O38" s="213">
        <f t="shared" si="7"/>
        <v>59927.80678</v>
      </c>
      <c r="P38" s="213">
        <f t="shared" si="7"/>
        <v>63494.42679</v>
      </c>
      <c r="Q38" s="213">
        <f t="shared" si="7"/>
        <v>63494.42679</v>
      </c>
      <c r="R38" s="213">
        <f t="shared" si="7"/>
        <v>63494.42679</v>
      </c>
      <c r="S38" s="213">
        <f t="shared" si="7"/>
        <v>63494.42679</v>
      </c>
      <c r="T38" s="213">
        <f t="shared" si="7"/>
        <v>63494.42679</v>
      </c>
      <c r="U38" s="213">
        <f t="shared" si="7"/>
        <v>63494.42679</v>
      </c>
      <c r="V38" s="213">
        <f t="shared" si="7"/>
        <v>63494.42679</v>
      </c>
      <c r="W38" s="213">
        <f t="shared" si="7"/>
        <v>63494.42679</v>
      </c>
      <c r="X38" s="213">
        <f t="shared" si="7"/>
        <v>63494.42679</v>
      </c>
      <c r="Y38" s="213">
        <f t="shared" si="7"/>
        <v>63494.42679</v>
      </c>
      <c r="Z38" s="213">
        <f t="shared" si="7"/>
        <v>63494.42679</v>
      </c>
      <c r="AA38" s="213">
        <f t="shared" si="7"/>
        <v>63494.42679</v>
      </c>
      <c r="AB38" s="213">
        <f t="shared" si="7"/>
        <v>65399.25959</v>
      </c>
      <c r="AC38" s="213">
        <f t="shared" si="7"/>
        <v>65399.25959</v>
      </c>
      <c r="AD38" s="213">
        <f t="shared" si="7"/>
        <v>65399.25959</v>
      </c>
      <c r="AE38" s="213">
        <f t="shared" si="7"/>
        <v>65399.25959</v>
      </c>
      <c r="AF38" s="213">
        <f t="shared" si="7"/>
        <v>65399.25959</v>
      </c>
      <c r="AG38" s="213">
        <f t="shared" si="7"/>
        <v>65399.25959</v>
      </c>
      <c r="AH38" s="213">
        <f t="shared" si="7"/>
        <v>65399.25959</v>
      </c>
      <c r="AI38" s="213">
        <f t="shared" si="7"/>
        <v>65399.25959</v>
      </c>
      <c r="AJ38" s="213">
        <f t="shared" si="7"/>
        <v>65399.25959</v>
      </c>
      <c r="AK38" s="213">
        <f t="shared" si="7"/>
        <v>65399.25959</v>
      </c>
      <c r="AL38" s="213">
        <f t="shared" si="7"/>
        <v>65399.25959</v>
      </c>
      <c r="AM38" s="213">
        <f t="shared" si="7"/>
        <v>65399.25959</v>
      </c>
      <c r="AN38" s="213">
        <f t="shared" si="7"/>
        <v>67361.23738</v>
      </c>
      <c r="AO38" s="213">
        <f t="shared" si="7"/>
        <v>67361.23738</v>
      </c>
      <c r="AP38" s="213">
        <f t="shared" si="7"/>
        <v>67361.23738</v>
      </c>
      <c r="AQ38" s="213">
        <f t="shared" si="7"/>
        <v>67361.23738</v>
      </c>
      <c r="AR38" s="213">
        <f t="shared" si="7"/>
        <v>67361.23738</v>
      </c>
      <c r="AS38" s="213">
        <f t="shared" si="7"/>
        <v>67361.23738</v>
      </c>
      <c r="AT38" s="213">
        <f t="shared" si="7"/>
        <v>67361.23738</v>
      </c>
      <c r="AU38" s="213">
        <f t="shared" si="7"/>
        <v>67361.23738</v>
      </c>
      <c r="AV38" s="213">
        <f t="shared" si="7"/>
        <v>67361.23738</v>
      </c>
      <c r="AW38" s="213">
        <f t="shared" si="7"/>
        <v>67361.23738</v>
      </c>
      <c r="AX38" s="213">
        <f t="shared" si="7"/>
        <v>67361.23738</v>
      </c>
      <c r="AY38" s="213">
        <f t="shared" si="7"/>
        <v>67361.23738</v>
      </c>
      <c r="AZ38" s="213">
        <f t="shared" si="7"/>
        <v>69382.0745</v>
      </c>
      <c r="BA38" s="213">
        <f t="shared" si="7"/>
        <v>69382.0745</v>
      </c>
      <c r="BB38" s="213">
        <f t="shared" si="7"/>
        <v>69382.0745</v>
      </c>
      <c r="BC38" s="213">
        <f t="shared" si="7"/>
        <v>69382.0745</v>
      </c>
      <c r="BD38" s="213">
        <f t="shared" si="7"/>
        <v>69382.0745</v>
      </c>
      <c r="BE38" s="213">
        <f t="shared" si="7"/>
        <v>69382.0745</v>
      </c>
      <c r="BF38" s="213">
        <f t="shared" si="7"/>
        <v>69382.0745</v>
      </c>
      <c r="BG38" s="213">
        <f t="shared" si="7"/>
        <v>69382.0745</v>
      </c>
      <c r="BH38" s="213">
        <f t="shared" si="7"/>
        <v>69382.0745</v>
      </c>
      <c r="BI38" s="213">
        <f t="shared" si="7"/>
        <v>69382.0745</v>
      </c>
      <c r="BJ38" s="213">
        <f t="shared" si="7"/>
        <v>69382.0745</v>
      </c>
      <c r="BK38" s="213">
        <f t="shared" si="7"/>
        <v>69382.0745</v>
      </c>
      <c r="BL38" s="213">
        <f t="shared" si="7"/>
        <v>71463.53674</v>
      </c>
      <c r="BM38" s="213">
        <f t="shared" si="7"/>
        <v>71463.53674</v>
      </c>
      <c r="BN38" s="213">
        <f t="shared" si="7"/>
        <v>71463.53674</v>
      </c>
      <c r="BO38" s="213">
        <f t="shared" si="7"/>
        <v>71463.53674</v>
      </c>
      <c r="BP38" s="213">
        <f t="shared" si="7"/>
        <v>71463.53674</v>
      </c>
      <c r="BQ38" s="213">
        <f t="shared" si="7"/>
        <v>71463.53674</v>
      </c>
      <c r="BR38" s="213">
        <f t="shared" si="7"/>
        <v>71463.53674</v>
      </c>
      <c r="BS38" s="213">
        <f t="shared" si="7"/>
        <v>71463.53674</v>
      </c>
      <c r="BT38" s="213">
        <f t="shared" si="7"/>
        <v>71463.53674</v>
      </c>
      <c r="BU38" s="213">
        <f t="shared" si="7"/>
        <v>71463.53674</v>
      </c>
      <c r="BV38" s="213">
        <f t="shared" si="7"/>
        <v>71463.53674</v>
      </c>
      <c r="BW38" s="213">
        <f t="shared" si="7"/>
        <v>71463.53674</v>
      </c>
      <c r="BX38" s="213">
        <f t="shared" si="7"/>
        <v>73607.44284</v>
      </c>
      <c r="BY38" s="213">
        <f t="shared" si="7"/>
        <v>73607.44284</v>
      </c>
      <c r="BZ38" s="213">
        <f t="shared" si="7"/>
        <v>73607.44284</v>
      </c>
      <c r="CA38" s="213">
        <f t="shared" si="7"/>
        <v>73607.44284</v>
      </c>
      <c r="CB38" s="213">
        <f t="shared" si="7"/>
        <v>73607.44284</v>
      </c>
      <c r="CC38" s="213">
        <f t="shared" si="7"/>
        <v>73607.44284</v>
      </c>
      <c r="CD38" s="213">
        <f t="shared" si="7"/>
        <v>73607.44284</v>
      </c>
      <c r="CE38" s="213">
        <f t="shared" si="7"/>
        <v>73607.44284</v>
      </c>
      <c r="CF38" s="213">
        <f t="shared" si="7"/>
        <v>73607.44284</v>
      </c>
      <c r="CG38" s="213">
        <f t="shared" si="7"/>
        <v>73607.44284</v>
      </c>
      <c r="CH38" s="213">
        <f t="shared" si="7"/>
        <v>73607.44284</v>
      </c>
      <c r="CI38" s="213">
        <f t="shared" si="7"/>
        <v>73607.44284</v>
      </c>
      <c r="CJ38" s="213">
        <f t="shared" si="7"/>
        <v>75815.66613</v>
      </c>
      <c r="CK38" s="213">
        <f t="shared" si="7"/>
        <v>75815.66613</v>
      </c>
      <c r="CL38" s="213">
        <f t="shared" si="7"/>
        <v>75815.66613</v>
      </c>
      <c r="CM38" s="213">
        <f t="shared" si="7"/>
        <v>75815.66613</v>
      </c>
      <c r="CN38" s="213">
        <f t="shared" si="7"/>
        <v>75815.66613</v>
      </c>
      <c r="CO38" s="213">
        <f t="shared" si="7"/>
        <v>75815.66613</v>
      </c>
      <c r="CP38" s="213">
        <f t="shared" si="7"/>
        <v>75815.66613</v>
      </c>
      <c r="CQ38" s="213">
        <f t="shared" si="7"/>
        <v>75815.66613</v>
      </c>
      <c r="CR38" s="213">
        <f t="shared" si="7"/>
        <v>75815.66613</v>
      </c>
      <c r="CS38" s="213">
        <f t="shared" si="7"/>
        <v>75815.66613</v>
      </c>
      <c r="CT38" s="213">
        <f t="shared" si="7"/>
        <v>75815.66613</v>
      </c>
      <c r="CU38" s="213">
        <f t="shared" si="7"/>
        <v>75815.66613</v>
      </c>
      <c r="CV38" s="213">
        <f t="shared" si="7"/>
        <v>78090.13611</v>
      </c>
      <c r="CW38" s="213">
        <f t="shared" si="7"/>
        <v>78090.13611</v>
      </c>
      <c r="CX38" s="213">
        <f t="shared" si="7"/>
        <v>78090.13611</v>
      </c>
      <c r="CY38" s="213">
        <f t="shared" si="7"/>
        <v>78090.13611</v>
      </c>
      <c r="CZ38" s="213">
        <f t="shared" si="7"/>
        <v>78090.13611</v>
      </c>
      <c r="DA38" s="213">
        <f t="shared" si="7"/>
        <v>78090.13611</v>
      </c>
      <c r="DB38" s="213">
        <f t="shared" si="7"/>
        <v>78090.13611</v>
      </c>
      <c r="DC38" s="213">
        <f t="shared" si="7"/>
        <v>78090.13611</v>
      </c>
      <c r="DD38" s="213">
        <f t="shared" si="7"/>
        <v>78090.13611</v>
      </c>
      <c r="DE38" s="213">
        <f t="shared" si="7"/>
        <v>78090.13611</v>
      </c>
      <c r="DF38" s="213">
        <f t="shared" si="7"/>
        <v>78090.13611</v>
      </c>
      <c r="DG38" s="213">
        <f t="shared" si="7"/>
        <v>78090.13611</v>
      </c>
      <c r="DH38" s="213">
        <f t="shared" si="7"/>
        <v>77213.8855</v>
      </c>
      <c r="DI38" s="213">
        <f t="shared" si="7"/>
        <v>77213.8855</v>
      </c>
      <c r="DJ38" s="213">
        <f t="shared" si="7"/>
        <v>77213.8855</v>
      </c>
      <c r="DK38" s="213">
        <f t="shared" si="7"/>
        <v>77213.8855</v>
      </c>
      <c r="DL38" s="213">
        <f t="shared" si="7"/>
        <v>77213.8855</v>
      </c>
      <c r="DM38" s="213">
        <f t="shared" si="7"/>
        <v>77213.8855</v>
      </c>
      <c r="DN38" s="213">
        <f t="shared" si="7"/>
        <v>77213.8855</v>
      </c>
      <c r="DO38" s="213">
        <f t="shared" si="7"/>
        <v>77213.8855</v>
      </c>
      <c r="DP38" s="213">
        <f t="shared" si="7"/>
        <v>77213.8855</v>
      </c>
      <c r="DQ38" s="213">
        <f t="shared" si="7"/>
        <v>77213.8855</v>
      </c>
      <c r="DR38" s="213">
        <f t="shared" si="7"/>
        <v>77213.8855</v>
      </c>
      <c r="DS38" s="213">
        <f t="shared" si="7"/>
        <v>77213.8855</v>
      </c>
      <c r="DT38" s="213">
        <f t="shared" si="7"/>
        <v>82845.8254</v>
      </c>
      <c r="DU38" s="213">
        <f t="shared" si="7"/>
        <v>82845.8254</v>
      </c>
      <c r="DV38" s="213">
        <f t="shared" si="7"/>
        <v>82845.8254</v>
      </c>
      <c r="DW38" s="213">
        <f t="shared" si="7"/>
        <v>82845.8254</v>
      </c>
      <c r="DX38" s="213">
        <f t="shared" si="7"/>
        <v>82845.8254</v>
      </c>
      <c r="DY38" s="213">
        <f t="shared" si="7"/>
        <v>82845.8254</v>
      </c>
      <c r="DZ38" s="213">
        <f t="shared" si="7"/>
        <v>82845.8254</v>
      </c>
      <c r="EA38" s="213">
        <f t="shared" si="7"/>
        <v>82845.8254</v>
      </c>
      <c r="EB38" s="213">
        <f t="shared" si="7"/>
        <v>82845.8254</v>
      </c>
      <c r="EC38" s="213">
        <f t="shared" si="7"/>
        <v>82845.8254</v>
      </c>
      <c r="ED38" s="213">
        <f t="shared" si="7"/>
        <v>82845.8254</v>
      </c>
      <c r="EE38" s="213">
        <f t="shared" si="7"/>
        <v>82845.8254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6" t="str">
        <f>'1103 s. Euclid'!C40</f>
        <v>Capital Expenditure</v>
      </c>
      <c r="D40" s="132">
        <f>IF(OR(D$1=Assumptions!$B$116,D$1=Assumptions!$C$116,D$1=Assumptions!$D$116,D$1=Assumptions!$E$116,D$1=Assumptions!$F$116),Assumptions!$T$13*Assumptions!$C$103/Assumptions!$C$105,0)</f>
        <v>0</v>
      </c>
      <c r="E40" s="132">
        <f>IF(OR(E$1=Assumptions!$B$116,E$1=Assumptions!$C$116,E$1=Assumptions!$D$116,E$1=Assumptions!$E$116,E$1=Assumptions!$F$116),Assumptions!$T$13*Assumptions!$C$103/Assumptions!$C$105,0)</f>
        <v>0</v>
      </c>
      <c r="F40" s="132">
        <f>IF(OR(F$1=Assumptions!$B$116,F$1=Assumptions!$C$116,F$1=Assumptions!$D$116,F$1=Assumptions!$E$116,F$1=Assumptions!$F$116),Assumptions!$T$13*Assumptions!$C$103/Assumptions!$C$105,0)</f>
        <v>0</v>
      </c>
      <c r="G40" s="132">
        <f>IF(OR(G$1=Assumptions!$B$116,G$1=Assumptions!$C$116,G$1=Assumptions!$D$116,G$1=Assumptions!$E$116,G$1=Assumptions!$F$116),Assumptions!$T$13*Assumptions!$C$103/Assumptions!$C$105,0)</f>
        <v>0</v>
      </c>
      <c r="H40" s="132">
        <f>IF(OR(H$1=Assumptions!$B$116,H$1=Assumptions!$C$116,H$1=Assumptions!$D$116,H$1=Assumptions!$E$116,H$1=Assumptions!$F$116),Assumptions!$T$13*Assumptions!$C$103/Assumptions!$C$105,0)</f>
        <v>0</v>
      </c>
      <c r="I40" s="132">
        <f>IF(OR(I$1=Assumptions!$B$116,I$1=Assumptions!$C$116,I$1=Assumptions!$D$116,I$1=Assumptions!$E$116,I$1=Assumptions!$F$116),Assumptions!$T$13*Assumptions!$C$103/Assumptions!$C$105,0)</f>
        <v>0</v>
      </c>
      <c r="J40" s="132">
        <f>IF(OR(J$1=Assumptions!$B$116,J$1=Assumptions!$C$116,J$1=Assumptions!$D$116,J$1=Assumptions!$E$116,J$1=Assumptions!$F$116),Assumptions!$T$13*Assumptions!$C$103/Assumptions!$C$105,0)</f>
        <v>0</v>
      </c>
      <c r="K40" s="132">
        <f>IF(OR(K$1=Assumptions!$B$116,K$1=Assumptions!$C$116,K$1=Assumptions!$D$116,K$1=Assumptions!$E$116,K$1=Assumptions!$F$116),Assumptions!$T$13*Assumptions!$C$103/Assumptions!$C$105,0)</f>
        <v>0</v>
      </c>
      <c r="L40" s="132">
        <f>IF(OR(L$1=Assumptions!$B$116,L$1=Assumptions!$C$116,L$1=Assumptions!$D$116,L$1=Assumptions!$E$116,L$1=Assumptions!$F$116),Assumptions!$T$13*Assumptions!$C$103/Assumptions!$C$105,0)</f>
        <v>0</v>
      </c>
      <c r="M40" s="132">
        <f>IF(OR(M$1=Assumptions!$B$116,M$1=Assumptions!$C$116,M$1=Assumptions!$D$116,M$1=Assumptions!$E$116,M$1=Assumptions!$F$116),Assumptions!$T$13*Assumptions!$C$103/Assumptions!$C$105,0)</f>
        <v>0</v>
      </c>
      <c r="N40" s="132">
        <f>IF(OR(N$1=Assumptions!$B$116,N$1=Assumptions!$C$116,N$1=Assumptions!$D$116,N$1=Assumptions!$E$116,N$1=Assumptions!$F$116),Assumptions!$T$13*Assumptions!$C$103/Assumptions!$C$105,0)</f>
        <v>0</v>
      </c>
      <c r="O40" s="132">
        <f>IF(OR(O$1=Assumptions!$B$116,O$1=Assumptions!$C$116,O$1=Assumptions!$D$116,O$1=Assumptions!$E$116,O$1=Assumptions!$F$116),Assumptions!$T$13*Assumptions!$C$103/Assumptions!$C$105,0)</f>
        <v>0</v>
      </c>
      <c r="P40" s="132">
        <f>IF(OR(P$1=Assumptions!$B$116,P$1=Assumptions!$C$116,P$1=Assumptions!$D$116,P$1=Assumptions!$E$116,P$1=Assumptions!$F$116),Assumptions!$T$13*Assumptions!$C$103/Assumptions!$C$105,0)</f>
        <v>0</v>
      </c>
      <c r="Q40" s="132">
        <f>IF(OR(Q$1=Assumptions!$B$116,Q$1=Assumptions!$C$116,Q$1=Assumptions!$D$116,Q$1=Assumptions!$E$116,Q$1=Assumptions!$F$116),Assumptions!$T$13*Assumptions!$C$103/Assumptions!$C$105,0)</f>
        <v>0</v>
      </c>
      <c r="R40" s="132">
        <f>IF(OR(R$1=Assumptions!$B$116,R$1=Assumptions!$C$116,R$1=Assumptions!$D$116,R$1=Assumptions!$E$116,R$1=Assumptions!$F$116),Assumptions!$T$13*Assumptions!$C$103/Assumptions!$C$105,0)</f>
        <v>0</v>
      </c>
      <c r="S40" s="132">
        <f>IF(OR(S$1=Assumptions!$B$116,S$1=Assumptions!$C$116,S$1=Assumptions!$D$116,S$1=Assumptions!$E$116,S$1=Assumptions!$F$116),Assumptions!$T$13*Assumptions!$C$103/Assumptions!$C$105,0)</f>
        <v>0</v>
      </c>
      <c r="T40" s="132">
        <f>IF(OR(T$1=Assumptions!$B$116,T$1=Assumptions!$C$116,T$1=Assumptions!$D$116,T$1=Assumptions!$E$116,T$1=Assumptions!$F$116),Assumptions!$T$13*Assumptions!$C$103/Assumptions!$C$105,0)</f>
        <v>0</v>
      </c>
      <c r="U40" s="132">
        <f>IF(OR(U$1=Assumptions!$B$116,U$1=Assumptions!$C$116,U$1=Assumptions!$D$116,U$1=Assumptions!$E$116,U$1=Assumptions!$F$116),Assumptions!$T$13*Assumptions!$C$103/Assumptions!$C$105,0)</f>
        <v>0</v>
      </c>
      <c r="V40" s="132">
        <f>IF(OR(V$1=Assumptions!$B$116,V$1=Assumptions!$C$116,V$1=Assumptions!$D$116,V$1=Assumptions!$E$116,V$1=Assumptions!$F$116),Assumptions!$T$13*Assumptions!$C$103/Assumptions!$C$105,0)</f>
        <v>0</v>
      </c>
      <c r="W40" s="132">
        <f>IF(OR(W$1=Assumptions!$B$116,W$1=Assumptions!$C$116,W$1=Assumptions!$D$116,W$1=Assumptions!$E$116,W$1=Assumptions!$F$116),Assumptions!$T$13*Assumptions!$C$103/Assumptions!$C$105,0)</f>
        <v>0</v>
      </c>
      <c r="X40" s="132">
        <f>IF(OR(X$1=Assumptions!$B$116,X$1=Assumptions!$C$116,X$1=Assumptions!$D$116,X$1=Assumptions!$E$116,X$1=Assumptions!$F$116),Assumptions!$T$13*Assumptions!$C$103/Assumptions!$C$105,0)</f>
        <v>0</v>
      </c>
      <c r="Y40" s="132">
        <f>IF(OR(Y$1=Assumptions!$B$116,Y$1=Assumptions!$C$116,Y$1=Assumptions!$D$116,Y$1=Assumptions!$E$116,Y$1=Assumptions!$F$116),Assumptions!$T$13*Assumptions!$C$103/Assumptions!$C$105,0)</f>
        <v>0</v>
      </c>
      <c r="Z40" s="132">
        <f>IF(OR(Z$1=Assumptions!$B$116,Z$1=Assumptions!$C$116,Z$1=Assumptions!$D$116,Z$1=Assumptions!$E$116,Z$1=Assumptions!$F$116),Assumptions!$T$13*Assumptions!$C$103/Assumptions!$C$105,0)</f>
        <v>0</v>
      </c>
      <c r="AA40" s="132">
        <f>IF(OR(AA$1=Assumptions!$B$116,AA$1=Assumptions!$C$116,AA$1=Assumptions!$D$116,AA$1=Assumptions!$E$116,AA$1=Assumptions!$F$116),Assumptions!$T$13*Assumptions!$C$103/Assumptions!$C$105,0)</f>
        <v>0</v>
      </c>
      <c r="AB40" s="132">
        <f>IF(OR(AB$1=Assumptions!$B$116,AB$1=Assumptions!$C$116,AB$1=Assumptions!$D$116,AB$1=Assumptions!$E$116,AB$1=Assumptions!$F$116),Assumptions!$T$13*Assumptions!$C$103/Assumptions!$C$105,0)</f>
        <v>0</v>
      </c>
      <c r="AC40" s="132">
        <f>IF(OR(AC$1=Assumptions!$B$116,AC$1=Assumptions!$C$116,AC$1=Assumptions!$D$116,AC$1=Assumptions!$E$116,AC$1=Assumptions!$F$116),Assumptions!$T$13*Assumptions!$C$103/Assumptions!$C$105,0)</f>
        <v>0</v>
      </c>
      <c r="AD40" s="132">
        <f>IF(OR(AD$1=Assumptions!$B$116,AD$1=Assumptions!$C$116,AD$1=Assumptions!$D$116,AD$1=Assumptions!$E$116,AD$1=Assumptions!$F$116),Assumptions!$T$13*Assumptions!$C$103/Assumptions!$C$105,0)</f>
        <v>0</v>
      </c>
      <c r="AE40" s="132">
        <f>IF(OR(AE$1=Assumptions!$B$116,AE$1=Assumptions!$C$116,AE$1=Assumptions!$D$116,AE$1=Assumptions!$E$116,AE$1=Assumptions!$F$116),Assumptions!$T$13*Assumptions!$C$103/Assumptions!$C$105,0)</f>
        <v>0</v>
      </c>
      <c r="AF40" s="132">
        <f>IF(OR(AF$1=Assumptions!$B$116,AF$1=Assumptions!$C$116,AF$1=Assumptions!$D$116,AF$1=Assumptions!$E$116,AF$1=Assumptions!$F$116),Assumptions!$T$13*Assumptions!$C$103/Assumptions!$C$105,0)</f>
        <v>0</v>
      </c>
      <c r="AG40" s="132">
        <f>IF(OR(AG$1=Assumptions!$B$116,AG$1=Assumptions!$C$116,AG$1=Assumptions!$D$116,AG$1=Assumptions!$E$116,AG$1=Assumptions!$F$116),Assumptions!$T$13*Assumptions!$C$103/Assumptions!$C$105,0)</f>
        <v>0</v>
      </c>
      <c r="AH40" s="132">
        <f>IF(OR(AH$1=Assumptions!$B$116,AH$1=Assumptions!$C$116,AH$1=Assumptions!$D$116,AH$1=Assumptions!$E$116,AH$1=Assumptions!$F$116),Assumptions!$T$13*Assumptions!$C$103/Assumptions!$C$105,0)</f>
        <v>0</v>
      </c>
      <c r="AI40" s="132">
        <f>IF(OR(AI$1=Assumptions!$B$116,AI$1=Assumptions!$C$116,AI$1=Assumptions!$D$116,AI$1=Assumptions!$E$116,AI$1=Assumptions!$F$116),Assumptions!$T$13*Assumptions!$C$103/Assumptions!$C$105,0)</f>
        <v>0</v>
      </c>
      <c r="AJ40" s="132">
        <f>IF(OR(AJ$1=Assumptions!$B$116,AJ$1=Assumptions!$C$116,AJ$1=Assumptions!$D$116,AJ$1=Assumptions!$E$116,AJ$1=Assumptions!$F$116),Assumptions!$T$13*Assumptions!$C$103/Assumptions!$C$105,0)</f>
        <v>0</v>
      </c>
      <c r="AK40" s="132">
        <f>IF(OR(AK$1=Assumptions!$B$116,AK$1=Assumptions!$C$116,AK$1=Assumptions!$D$116,AK$1=Assumptions!$E$116,AK$1=Assumptions!$F$116),Assumptions!$T$13*Assumptions!$C$103/Assumptions!$C$105,0)</f>
        <v>0</v>
      </c>
      <c r="AL40" s="132">
        <f>IF(OR(AL$1=Assumptions!$B$116,AL$1=Assumptions!$C$116,AL$1=Assumptions!$D$116,AL$1=Assumptions!$E$116,AL$1=Assumptions!$F$116),Assumptions!$T$13*Assumptions!$C$103/Assumptions!$C$105,0)</f>
        <v>0</v>
      </c>
      <c r="AM40" s="132">
        <f>IF(OR(AM$1=Assumptions!$B$116,AM$1=Assumptions!$C$116,AM$1=Assumptions!$D$116,AM$1=Assumptions!$E$116,AM$1=Assumptions!$F$116),Assumptions!$T$13*Assumptions!$C$103/Assumptions!$C$105,0)</f>
        <v>0</v>
      </c>
      <c r="AN40" s="132">
        <f>IF(OR(AN$1=Assumptions!$B$116,AN$1=Assumptions!$C$116,AN$1=Assumptions!$D$116,AN$1=Assumptions!$E$116,AN$1=Assumptions!$F$116),Assumptions!$T$13*Assumptions!$C$103/Assumptions!$C$105,0)</f>
        <v>0</v>
      </c>
      <c r="AO40" s="132">
        <f>IF(OR(AO$1=Assumptions!$B$116,AO$1=Assumptions!$C$116,AO$1=Assumptions!$D$116,AO$1=Assumptions!$E$116,AO$1=Assumptions!$F$116),Assumptions!$T$13*Assumptions!$C$103/Assumptions!$C$105,0)</f>
        <v>0</v>
      </c>
      <c r="AP40" s="132">
        <f>IF(OR(AP$1=Assumptions!$B$116,AP$1=Assumptions!$C$116,AP$1=Assumptions!$D$116,AP$1=Assumptions!$E$116,AP$1=Assumptions!$F$116),Assumptions!$T$13*Assumptions!$C$103/Assumptions!$C$105,0)</f>
        <v>0</v>
      </c>
      <c r="AQ40" s="132">
        <f>IF(OR(AQ$1=Assumptions!$B$116,AQ$1=Assumptions!$C$116,AQ$1=Assumptions!$D$116,AQ$1=Assumptions!$E$116,AQ$1=Assumptions!$F$116),Assumptions!$T$13*Assumptions!$C$103/Assumptions!$C$105,0)</f>
        <v>0</v>
      </c>
      <c r="AR40" s="132">
        <f>IF(OR(AR$1=Assumptions!$B$116,AR$1=Assumptions!$C$116,AR$1=Assumptions!$D$116,AR$1=Assumptions!$E$116,AR$1=Assumptions!$F$116),Assumptions!$T$13*Assumptions!$C$103/Assumptions!$C$105,0)</f>
        <v>0</v>
      </c>
      <c r="AS40" s="132">
        <f>IF(OR(AS$1=Assumptions!$B$116,AS$1=Assumptions!$C$116,AS$1=Assumptions!$D$116,AS$1=Assumptions!$E$116,AS$1=Assumptions!$F$116),Assumptions!$T$13*Assumptions!$C$103/Assumptions!$C$105,0)</f>
        <v>0</v>
      </c>
      <c r="AT40" s="132">
        <f>IF(OR(AT$1=Assumptions!$B$116,AT$1=Assumptions!$C$116,AT$1=Assumptions!$D$116,AT$1=Assumptions!$E$116,AT$1=Assumptions!$F$116),Assumptions!$T$13*Assumptions!$C$103/Assumptions!$C$105,0)</f>
        <v>0</v>
      </c>
      <c r="AU40" s="132">
        <f>IF(OR(AU$1=Assumptions!$B$116,AU$1=Assumptions!$C$116,AU$1=Assumptions!$D$116,AU$1=Assumptions!$E$116,AU$1=Assumptions!$F$116),Assumptions!$T$13*Assumptions!$C$103/Assumptions!$C$105,0)</f>
        <v>0</v>
      </c>
      <c r="AV40" s="132">
        <f>IF(OR(AV$1=Assumptions!$B$116,AV$1=Assumptions!$C$116,AV$1=Assumptions!$D$116,AV$1=Assumptions!$E$116,AV$1=Assumptions!$F$116),Assumptions!$T$13*Assumptions!$C$103/Assumptions!$C$105,0)</f>
        <v>0</v>
      </c>
      <c r="AW40" s="132">
        <f>IF(OR(AW$1=Assumptions!$B$116,AW$1=Assumptions!$C$116,AW$1=Assumptions!$D$116,AW$1=Assumptions!$E$116,AW$1=Assumptions!$F$116),Assumptions!$T$13*Assumptions!$C$103/Assumptions!$C$105,0)</f>
        <v>0</v>
      </c>
      <c r="AX40" s="132">
        <f>IF(OR(AX$1=Assumptions!$B$116,AX$1=Assumptions!$C$116,AX$1=Assumptions!$D$116,AX$1=Assumptions!$E$116,AX$1=Assumptions!$F$116),Assumptions!$T$13*Assumptions!$C$103/Assumptions!$C$105,0)</f>
        <v>0</v>
      </c>
      <c r="AY40" s="132">
        <f>IF(OR(AY$1=Assumptions!$B$116,AY$1=Assumptions!$C$116,AY$1=Assumptions!$D$116,AY$1=Assumptions!$E$116,AY$1=Assumptions!$F$116),Assumptions!$T$13*Assumptions!$C$103/Assumptions!$C$105,0)</f>
        <v>0</v>
      </c>
      <c r="AZ40" s="132">
        <f>IF(OR(AZ$1=Assumptions!$B$116,AZ$1=Assumptions!$C$116,AZ$1=Assumptions!$D$116,AZ$1=Assumptions!$E$116,AZ$1=Assumptions!$F$116),Assumptions!$T$13*Assumptions!$C$103/Assumptions!$C$105,0)</f>
        <v>0</v>
      </c>
      <c r="BA40" s="132">
        <f>IF(OR(BA$1=Assumptions!$B$116,BA$1=Assumptions!$C$116,BA$1=Assumptions!$D$116,BA$1=Assumptions!$E$116,BA$1=Assumptions!$F$116),Assumptions!$T$13*Assumptions!$C$103/Assumptions!$C$105,0)</f>
        <v>0</v>
      </c>
      <c r="BB40" s="132">
        <f>IF(OR(BB$1=Assumptions!$B$116,BB$1=Assumptions!$C$116,BB$1=Assumptions!$D$116,BB$1=Assumptions!$E$116,BB$1=Assumptions!$F$116),Assumptions!$T$13*Assumptions!$C$103/Assumptions!$C$105,0)</f>
        <v>0</v>
      </c>
      <c r="BC40" s="132">
        <f>IF(OR(BC$1=Assumptions!$B$116,BC$1=Assumptions!$C$116,BC$1=Assumptions!$D$116,BC$1=Assumptions!$E$116,BC$1=Assumptions!$F$116),Assumptions!$T$13*Assumptions!$C$103/Assumptions!$C$105,0)</f>
        <v>0</v>
      </c>
      <c r="BD40" s="132">
        <f>IF(OR(BD$1=Assumptions!$B$116,BD$1=Assumptions!$C$116,BD$1=Assumptions!$D$116,BD$1=Assumptions!$E$116,BD$1=Assumptions!$F$116),Assumptions!$T$13*Assumptions!$C$103/Assumptions!$C$105,0)</f>
        <v>0</v>
      </c>
      <c r="BE40" s="132">
        <f>IF(OR(BE$1=Assumptions!$B$116,BE$1=Assumptions!$C$116,BE$1=Assumptions!$D$116,BE$1=Assumptions!$E$116,BE$1=Assumptions!$F$116),Assumptions!$T$13*Assumptions!$C$103/Assumptions!$C$105,0)</f>
        <v>0</v>
      </c>
      <c r="BF40" s="132">
        <f>IF(OR(BF$1=Assumptions!$B$116,BF$1=Assumptions!$C$116,BF$1=Assumptions!$D$116,BF$1=Assumptions!$E$116,BF$1=Assumptions!$F$116),Assumptions!$T$13*Assumptions!$C$103/Assumptions!$C$105,0)</f>
        <v>0</v>
      </c>
      <c r="BG40" s="132">
        <f>IF(OR(BG$1=Assumptions!$B$116,BG$1=Assumptions!$C$116,BG$1=Assumptions!$D$116,BG$1=Assumptions!$E$116,BG$1=Assumptions!$F$116),Assumptions!$T$13*Assumptions!$C$103/Assumptions!$C$105,0)</f>
        <v>0</v>
      </c>
      <c r="BH40" s="132">
        <f>IF(OR(BH$1=Assumptions!$B$116,BH$1=Assumptions!$C$116,BH$1=Assumptions!$D$116,BH$1=Assumptions!$E$116,BH$1=Assumptions!$F$116),Assumptions!$T$13*Assumptions!$C$103/Assumptions!$C$105,0)</f>
        <v>0</v>
      </c>
      <c r="BI40" s="132">
        <f>IF(OR(BI$1=Assumptions!$B$116,BI$1=Assumptions!$C$116,BI$1=Assumptions!$D$116,BI$1=Assumptions!$E$116,BI$1=Assumptions!$F$116),Assumptions!$T$13*Assumptions!$C$103/Assumptions!$C$105,0)</f>
        <v>0</v>
      </c>
      <c r="BJ40" s="132">
        <f>IF(OR(BJ$1=Assumptions!$B$116,BJ$1=Assumptions!$C$116,BJ$1=Assumptions!$D$116,BJ$1=Assumptions!$E$116,BJ$1=Assumptions!$F$116),Assumptions!$T$13*Assumptions!$C$103/Assumptions!$C$105,0)</f>
        <v>0</v>
      </c>
      <c r="BK40" s="132">
        <f>IF(OR(BK$1=Assumptions!$B$116,BK$1=Assumptions!$C$116,BK$1=Assumptions!$D$116,BK$1=Assumptions!$E$116,BK$1=Assumptions!$F$116),Assumptions!$T$13*Assumptions!$C$103/Assumptions!$C$105,0)</f>
        <v>0</v>
      </c>
      <c r="BL40" s="132">
        <f>IF(OR(BL$1=Assumptions!$B$116,BL$1=Assumptions!$C$116,BL$1=Assumptions!$D$116,BL$1=Assumptions!$E$116,BL$1=Assumptions!$F$116),Assumptions!$T$13*Assumptions!$C$103/Assumptions!$C$105,0)</f>
        <v>0</v>
      </c>
      <c r="BM40" s="132">
        <f>IF(OR(BM$1=Assumptions!$B$116,BM$1=Assumptions!$C$116,BM$1=Assumptions!$D$116,BM$1=Assumptions!$E$116,BM$1=Assumptions!$F$116),Assumptions!$T$13*Assumptions!$C$103/Assumptions!$C$105,0)</f>
        <v>0</v>
      </c>
      <c r="BN40" s="132">
        <f>IF(OR(BN$1=Assumptions!$B$116,BN$1=Assumptions!$C$116,BN$1=Assumptions!$D$116,BN$1=Assumptions!$E$116,BN$1=Assumptions!$F$116),Assumptions!$T$13*Assumptions!$C$103/Assumptions!$C$105,0)</f>
        <v>0</v>
      </c>
      <c r="BO40" s="132">
        <f>IF(OR(BO$1=Assumptions!$B$116,BO$1=Assumptions!$C$116,BO$1=Assumptions!$D$116,BO$1=Assumptions!$E$116,BO$1=Assumptions!$F$116),Assumptions!$T$13*Assumptions!$C$103/Assumptions!$C$105,0)</f>
        <v>0</v>
      </c>
      <c r="BP40" s="132">
        <f>IF(OR(BP$1=Assumptions!$B$116,BP$1=Assumptions!$C$116,BP$1=Assumptions!$D$116,BP$1=Assumptions!$E$116,BP$1=Assumptions!$F$116),Assumptions!$T$13*Assumptions!$C$103/Assumptions!$C$105,0)</f>
        <v>0</v>
      </c>
      <c r="BQ40" s="132">
        <f>IF(OR(BQ$1=Assumptions!$B$116,BQ$1=Assumptions!$C$116,BQ$1=Assumptions!$D$116,BQ$1=Assumptions!$E$116,BQ$1=Assumptions!$F$116),Assumptions!$T$13*Assumptions!$C$103/Assumptions!$C$105,0)</f>
        <v>0</v>
      </c>
      <c r="BR40" s="132">
        <f>IF(OR(BR$1=Assumptions!$B$116,BR$1=Assumptions!$C$116,BR$1=Assumptions!$D$116,BR$1=Assumptions!$E$116,BR$1=Assumptions!$F$116),Assumptions!$T$13*Assumptions!$C$103/Assumptions!$C$105,0)</f>
        <v>0</v>
      </c>
      <c r="BS40" s="132">
        <f>IF(OR(BS$1=Assumptions!$B$116,BS$1=Assumptions!$C$116,BS$1=Assumptions!$D$116,BS$1=Assumptions!$E$116,BS$1=Assumptions!$F$116),Assumptions!$T$13*Assumptions!$C$103/Assumptions!$C$105,0)</f>
        <v>0</v>
      </c>
      <c r="BT40" s="132">
        <f>IF(OR(BT$1=Assumptions!$B$116,BT$1=Assumptions!$C$116,BT$1=Assumptions!$D$116,BT$1=Assumptions!$E$116,BT$1=Assumptions!$F$116),Assumptions!$T$13*Assumptions!$C$103/Assumptions!$C$105,0)</f>
        <v>0</v>
      </c>
      <c r="BU40" s="132">
        <f>IF(OR(BU$1=Assumptions!$B$116,BU$1=Assumptions!$C$116,BU$1=Assumptions!$D$116,BU$1=Assumptions!$E$116,BU$1=Assumptions!$F$116),Assumptions!$T$13*Assumptions!$C$103/Assumptions!$C$105,0)</f>
        <v>0</v>
      </c>
      <c r="BV40" s="132">
        <f>IF(OR(BV$1=Assumptions!$B$116,BV$1=Assumptions!$C$116,BV$1=Assumptions!$D$116,BV$1=Assumptions!$E$116,BV$1=Assumptions!$F$116),Assumptions!$T$13*Assumptions!$C$103/Assumptions!$C$105,0)</f>
        <v>0</v>
      </c>
      <c r="BW40" s="132">
        <f>IF(OR(BW$1=Assumptions!$B$116,BW$1=Assumptions!$C$116,BW$1=Assumptions!$D$116,BW$1=Assumptions!$E$116,BW$1=Assumptions!$F$116),Assumptions!$T$13*Assumptions!$C$103/Assumptions!$C$105,0)</f>
        <v>0</v>
      </c>
      <c r="BX40" s="132">
        <f>IF(OR(BX$1=Assumptions!$B$116,BX$1=Assumptions!$C$116,BX$1=Assumptions!$D$116,BX$1=Assumptions!$E$116,BX$1=Assumptions!$F$116),Assumptions!$T$13*Assumptions!$C$103/Assumptions!$C$105,0)</f>
        <v>0</v>
      </c>
      <c r="BY40" s="132">
        <f>IF(OR(BY$1=Assumptions!$B$116,BY$1=Assumptions!$C$116,BY$1=Assumptions!$D$116,BY$1=Assumptions!$E$116,BY$1=Assumptions!$F$116),Assumptions!$T$13*Assumptions!$C$103/Assumptions!$C$105,0)</f>
        <v>0</v>
      </c>
      <c r="BZ40" s="132">
        <f>IF(OR(BZ$1=Assumptions!$B$116,BZ$1=Assumptions!$C$116,BZ$1=Assumptions!$D$116,BZ$1=Assumptions!$E$116,BZ$1=Assumptions!$F$116),Assumptions!$T$13*Assumptions!$C$103/Assumptions!$C$105,0)</f>
        <v>0</v>
      </c>
      <c r="CA40" s="132">
        <f>IF(OR(CA$1=Assumptions!$B$116,CA$1=Assumptions!$C$116,CA$1=Assumptions!$D$116,CA$1=Assumptions!$E$116,CA$1=Assumptions!$F$116),Assumptions!$T$13*Assumptions!$C$103/Assumptions!$C$105,0)</f>
        <v>0</v>
      </c>
      <c r="CB40" s="132">
        <f>IF(OR(CB$1=Assumptions!$B$116,CB$1=Assumptions!$C$116,CB$1=Assumptions!$D$116,CB$1=Assumptions!$E$116,CB$1=Assumptions!$F$116),Assumptions!$T$13*Assumptions!$C$103/Assumptions!$C$105,0)</f>
        <v>0</v>
      </c>
      <c r="CC40" s="132">
        <f>IF(OR(CC$1=Assumptions!$B$116,CC$1=Assumptions!$C$116,CC$1=Assumptions!$D$116,CC$1=Assumptions!$E$116,CC$1=Assumptions!$F$116),Assumptions!$T$13*Assumptions!$C$103/Assumptions!$C$105,0)</f>
        <v>0</v>
      </c>
      <c r="CD40" s="132">
        <f>IF(OR(CD$1=Assumptions!$B$116,CD$1=Assumptions!$C$116,CD$1=Assumptions!$D$116,CD$1=Assumptions!$E$116,CD$1=Assumptions!$F$116),Assumptions!$T$13*Assumptions!$C$103/Assumptions!$C$105,0)</f>
        <v>0</v>
      </c>
      <c r="CE40" s="132">
        <f>IF(OR(CE$1=Assumptions!$B$116,CE$1=Assumptions!$C$116,CE$1=Assumptions!$D$116,CE$1=Assumptions!$E$116,CE$1=Assumptions!$F$116),Assumptions!$T$13*Assumptions!$C$103/Assumptions!$C$105,0)</f>
        <v>0</v>
      </c>
      <c r="CF40" s="132">
        <f>IF(OR(CF$1=Assumptions!$B$116,CF$1=Assumptions!$C$116,CF$1=Assumptions!$D$116,CF$1=Assumptions!$E$116,CF$1=Assumptions!$F$116),Assumptions!$T$13*Assumptions!$C$103/Assumptions!$C$105,0)</f>
        <v>0</v>
      </c>
      <c r="CG40" s="132">
        <f>IF(OR(CG$1=Assumptions!$B$116,CG$1=Assumptions!$C$116,CG$1=Assumptions!$D$116,CG$1=Assumptions!$E$116,CG$1=Assumptions!$F$116),Assumptions!$T$13*Assumptions!$C$103/Assumptions!$C$105,0)</f>
        <v>0</v>
      </c>
      <c r="CH40" s="132">
        <f>IF(OR(CH$1=Assumptions!$B$116,CH$1=Assumptions!$C$116,CH$1=Assumptions!$D$116,CH$1=Assumptions!$E$116,CH$1=Assumptions!$F$116),Assumptions!$T$13*Assumptions!$C$103/Assumptions!$C$105,0)</f>
        <v>0</v>
      </c>
      <c r="CI40" s="132">
        <f>IF(OR(CI$1=Assumptions!$B$116,CI$1=Assumptions!$C$116,CI$1=Assumptions!$D$116,CI$1=Assumptions!$E$116,CI$1=Assumptions!$F$116),Assumptions!$T$13*Assumptions!$C$103/Assumptions!$C$105,0)</f>
        <v>0</v>
      </c>
      <c r="CJ40" s="132">
        <f>IF(OR(CJ$1=Assumptions!$B$116,CJ$1=Assumptions!$C$116,CJ$1=Assumptions!$D$116,CJ$1=Assumptions!$E$116,CJ$1=Assumptions!$F$116),Assumptions!$T$13*Assumptions!$C$103/Assumptions!$C$105,0)</f>
        <v>0</v>
      </c>
      <c r="CK40" s="132">
        <f>IF(OR(CK$1=Assumptions!$B$116,CK$1=Assumptions!$C$116,CK$1=Assumptions!$D$116,CK$1=Assumptions!$E$116,CK$1=Assumptions!$F$116),Assumptions!$T$13*Assumptions!$C$103/Assumptions!$C$105,0)</f>
        <v>0</v>
      </c>
      <c r="CL40" s="132">
        <f>IF(OR(CL$1=Assumptions!$B$116,CL$1=Assumptions!$C$116,CL$1=Assumptions!$D$116,CL$1=Assumptions!$E$116,CL$1=Assumptions!$F$116),Assumptions!$T$13*Assumptions!$C$103/Assumptions!$C$105,0)</f>
        <v>0</v>
      </c>
      <c r="CM40" s="132">
        <f>IF(OR(CM$1=Assumptions!$B$116,CM$1=Assumptions!$C$116,CM$1=Assumptions!$D$116,CM$1=Assumptions!$E$116,CM$1=Assumptions!$F$116),Assumptions!$T$13*Assumptions!$C$103/Assumptions!$C$105,0)</f>
        <v>0</v>
      </c>
      <c r="CN40" s="132">
        <f>IF(OR(CN$1=Assumptions!$B$116,CN$1=Assumptions!$C$116,CN$1=Assumptions!$D$116,CN$1=Assumptions!$E$116,CN$1=Assumptions!$F$116),Assumptions!$T$13*Assumptions!$C$103/Assumptions!$C$105,0)</f>
        <v>0</v>
      </c>
      <c r="CO40" s="132">
        <f>IF(OR(CO$1=Assumptions!$B$116,CO$1=Assumptions!$C$116,CO$1=Assumptions!$D$116,CO$1=Assumptions!$E$116,CO$1=Assumptions!$F$116),Assumptions!$T$13*Assumptions!$C$103/Assumptions!$C$105,0)</f>
        <v>0</v>
      </c>
      <c r="CP40" s="132">
        <f>IF(OR(CP$1=Assumptions!$B$116,CP$1=Assumptions!$C$116,CP$1=Assumptions!$D$116,CP$1=Assumptions!$E$116,CP$1=Assumptions!$F$116),Assumptions!$T$13*Assumptions!$C$103/Assumptions!$C$105,0)</f>
        <v>0</v>
      </c>
      <c r="CQ40" s="132">
        <f>IF(OR(CQ$1=Assumptions!$B$116,CQ$1=Assumptions!$C$116,CQ$1=Assumptions!$D$116,CQ$1=Assumptions!$E$116,CQ$1=Assumptions!$F$116),Assumptions!$T$13*Assumptions!$C$103/Assumptions!$C$105,0)</f>
        <v>0</v>
      </c>
      <c r="CR40" s="132">
        <f>IF(OR(CR$1=Assumptions!$B$116,CR$1=Assumptions!$C$116,CR$1=Assumptions!$D$116,CR$1=Assumptions!$E$116,CR$1=Assumptions!$F$116),Assumptions!$T$13*Assumptions!$C$103/Assumptions!$C$105,0)</f>
        <v>0</v>
      </c>
      <c r="CS40" s="132">
        <f>IF(OR(CS$1=Assumptions!$B$116,CS$1=Assumptions!$C$116,CS$1=Assumptions!$D$116,CS$1=Assumptions!$E$116,CS$1=Assumptions!$F$116),Assumptions!$T$13*Assumptions!$C$103/Assumptions!$C$105,0)</f>
        <v>0</v>
      </c>
      <c r="CT40" s="132">
        <f>IF(OR(CT$1=Assumptions!$B$116,CT$1=Assumptions!$C$116,CT$1=Assumptions!$D$116,CT$1=Assumptions!$E$116,CT$1=Assumptions!$F$116),Assumptions!$T$13*Assumptions!$C$103/Assumptions!$C$105,0)</f>
        <v>0</v>
      </c>
      <c r="CU40" s="132">
        <f>IF(OR(CU$1=Assumptions!$B$116,CU$1=Assumptions!$C$116,CU$1=Assumptions!$D$116,CU$1=Assumptions!$E$116,CU$1=Assumptions!$F$116),Assumptions!$T$13*Assumptions!$C$103/Assumptions!$C$105,0)</f>
        <v>0</v>
      </c>
      <c r="CV40" s="132">
        <f>IF(OR(CV$1=Assumptions!$B$116,CV$1=Assumptions!$C$116,CV$1=Assumptions!$D$116,CV$1=Assumptions!$E$116,CV$1=Assumptions!$F$116),Assumptions!$T$13*Assumptions!$C$103/Assumptions!$C$105,0)</f>
        <v>0</v>
      </c>
      <c r="CW40" s="132">
        <f>IF(OR(CW$1=Assumptions!$B$116,CW$1=Assumptions!$C$116,CW$1=Assumptions!$D$116,CW$1=Assumptions!$E$116,CW$1=Assumptions!$F$116),Assumptions!$T$13*Assumptions!$C$103/Assumptions!$C$105,0)</f>
        <v>0</v>
      </c>
      <c r="CX40" s="132">
        <f>IF(OR(CX$1=Assumptions!$B$116,CX$1=Assumptions!$C$116,CX$1=Assumptions!$D$116,CX$1=Assumptions!$E$116,CX$1=Assumptions!$F$116),Assumptions!$T$13*Assumptions!$C$103/Assumptions!$C$105,0)</f>
        <v>0</v>
      </c>
      <c r="CY40" s="132">
        <f>IF(OR(CY$1=Assumptions!$B$116,CY$1=Assumptions!$C$116,CY$1=Assumptions!$D$116,CY$1=Assumptions!$E$116,CY$1=Assumptions!$F$116),Assumptions!$T$13*Assumptions!$C$103/Assumptions!$C$105,0)</f>
        <v>0</v>
      </c>
      <c r="CZ40" s="132">
        <f>IF(OR(CZ$1=Assumptions!$B$116,CZ$1=Assumptions!$C$116,CZ$1=Assumptions!$D$116,CZ$1=Assumptions!$E$116,CZ$1=Assumptions!$F$116),Assumptions!$T$13*Assumptions!$C$103/Assumptions!$C$105,0)</f>
        <v>0</v>
      </c>
      <c r="DA40" s="132">
        <f>IF(OR(DA$1=Assumptions!$B$116,DA$1=Assumptions!$C$116,DA$1=Assumptions!$D$116,DA$1=Assumptions!$E$116,DA$1=Assumptions!$F$116),Assumptions!$T$13*Assumptions!$C$103/Assumptions!$C$105,0)</f>
        <v>0</v>
      </c>
      <c r="DB40" s="132">
        <f>IF(OR(DB$1=Assumptions!$B$116,DB$1=Assumptions!$C$116,DB$1=Assumptions!$D$116,DB$1=Assumptions!$E$116,DB$1=Assumptions!$F$116),Assumptions!$T$13*Assumptions!$C$103/Assumptions!$C$105,0)</f>
        <v>0</v>
      </c>
      <c r="DC40" s="132">
        <f>IF(OR(DC$1=Assumptions!$B$116,DC$1=Assumptions!$C$116,DC$1=Assumptions!$D$116,DC$1=Assumptions!$E$116,DC$1=Assumptions!$F$116),Assumptions!$T$13*Assumptions!$C$103/Assumptions!$C$105,0)</f>
        <v>0</v>
      </c>
      <c r="DD40" s="132">
        <f>IF(OR(DD$1=Assumptions!$B$116,DD$1=Assumptions!$C$116,DD$1=Assumptions!$D$116,DD$1=Assumptions!$E$116,DD$1=Assumptions!$F$116),Assumptions!$T$13*Assumptions!$C$103/Assumptions!$C$105,0)</f>
        <v>0</v>
      </c>
      <c r="DE40" s="132">
        <f>IF(OR(DE$1=Assumptions!$B$116,DE$1=Assumptions!$C$116,DE$1=Assumptions!$D$116,DE$1=Assumptions!$E$116,DE$1=Assumptions!$F$116),Assumptions!$T$13*Assumptions!$C$103/Assumptions!$C$105,0)</f>
        <v>0</v>
      </c>
      <c r="DF40" s="132">
        <f>IF(OR(DF$1=Assumptions!$B$116,DF$1=Assumptions!$C$116,DF$1=Assumptions!$D$116,DF$1=Assumptions!$E$116,DF$1=Assumptions!$F$116),Assumptions!$T$13*Assumptions!$C$103/Assumptions!$C$105,0)</f>
        <v>0</v>
      </c>
      <c r="DG40" s="132">
        <f>IF(OR(DG$1=Assumptions!$B$116,DG$1=Assumptions!$C$116,DG$1=Assumptions!$D$116,DG$1=Assumptions!$E$116,DG$1=Assumptions!$F$116),Assumptions!$T$13*Assumptions!$C$103/Assumptions!$C$105,0)</f>
        <v>0</v>
      </c>
      <c r="DH40" s="132">
        <f>IF(OR(DH$1=Assumptions!$B$116,DH$1=Assumptions!$C$116,DH$1=Assumptions!$D$116,DH$1=Assumptions!$E$116,DH$1=Assumptions!$F$116),Assumptions!$T$13*Assumptions!$C$103/Assumptions!$C$105,0)</f>
        <v>0</v>
      </c>
      <c r="DI40" s="132">
        <f>IF(OR(DI$1=Assumptions!$B$116,DI$1=Assumptions!$C$116,DI$1=Assumptions!$D$116,DI$1=Assumptions!$E$116,DI$1=Assumptions!$F$116),Assumptions!$T$13*Assumptions!$C$103/Assumptions!$C$105,0)</f>
        <v>0</v>
      </c>
      <c r="DJ40" s="132">
        <f>IF(OR(DJ$1=Assumptions!$B$116,DJ$1=Assumptions!$C$116,DJ$1=Assumptions!$D$116,DJ$1=Assumptions!$E$116,DJ$1=Assumptions!$F$116),Assumptions!$T$13*Assumptions!$C$103/Assumptions!$C$105,0)</f>
        <v>0</v>
      </c>
      <c r="DK40" s="132">
        <f>IF(OR(DK$1=Assumptions!$B$116,DK$1=Assumptions!$C$116,DK$1=Assumptions!$D$116,DK$1=Assumptions!$E$116,DK$1=Assumptions!$F$116),Assumptions!$T$13*Assumptions!$C$103/Assumptions!$C$105,0)</f>
        <v>0</v>
      </c>
      <c r="DL40" s="132">
        <f>IF(OR(DL$1=Assumptions!$B$116,DL$1=Assumptions!$C$116,DL$1=Assumptions!$D$116,DL$1=Assumptions!$E$116,DL$1=Assumptions!$F$116),Assumptions!$T$13*Assumptions!$C$103/Assumptions!$C$105,0)</f>
        <v>0</v>
      </c>
      <c r="DM40" s="132">
        <f>IF(OR(DM$1=Assumptions!$B$116,DM$1=Assumptions!$C$116,DM$1=Assumptions!$D$116,DM$1=Assumptions!$E$116,DM$1=Assumptions!$F$116),Assumptions!$T$13*Assumptions!$C$103/Assumptions!$C$105,0)</f>
        <v>0</v>
      </c>
      <c r="DN40" s="132">
        <f>IF(OR(DN$1=Assumptions!$B$116,DN$1=Assumptions!$C$116,DN$1=Assumptions!$D$116,DN$1=Assumptions!$E$116,DN$1=Assumptions!$F$116),Assumptions!$T$13*Assumptions!$C$103/Assumptions!$C$105,0)</f>
        <v>0</v>
      </c>
      <c r="DO40" s="132">
        <f>IF(OR(DO$1=Assumptions!$B$116,DO$1=Assumptions!$C$116,DO$1=Assumptions!$D$116,DO$1=Assumptions!$E$116,DO$1=Assumptions!$F$116),Assumptions!$T$13*Assumptions!$C$103/Assumptions!$C$105,0)</f>
        <v>0</v>
      </c>
      <c r="DP40" s="132">
        <f>IF(OR(DP$1=Assumptions!$B$116,DP$1=Assumptions!$C$116,DP$1=Assumptions!$D$116,DP$1=Assumptions!$E$116,DP$1=Assumptions!$F$116),Assumptions!$T$13*Assumptions!$C$103/Assumptions!$C$105,0)</f>
        <v>0</v>
      </c>
      <c r="DQ40" s="132">
        <f>IF(OR(DQ$1=Assumptions!$B$116,DQ$1=Assumptions!$C$116,DQ$1=Assumptions!$D$116,DQ$1=Assumptions!$E$116,DQ$1=Assumptions!$F$116),Assumptions!$T$13*Assumptions!$C$103/Assumptions!$C$105,0)</f>
        <v>0</v>
      </c>
      <c r="DR40" s="132">
        <f>IF(OR(DR$1=Assumptions!$B$116,DR$1=Assumptions!$C$116,DR$1=Assumptions!$D$116,DR$1=Assumptions!$E$116,DR$1=Assumptions!$F$116),Assumptions!$T$13*Assumptions!$C$103/Assumptions!$C$105,0)</f>
        <v>0</v>
      </c>
      <c r="DS40" s="132">
        <f>IF(OR(DS$1=Assumptions!$B$116,DS$1=Assumptions!$C$116,DS$1=Assumptions!$D$116,DS$1=Assumptions!$E$116,DS$1=Assumptions!$F$116),Assumptions!$T$13*Assumptions!$C$103/Assumptions!$C$105,0)</f>
        <v>0</v>
      </c>
      <c r="DT40" s="132">
        <f>IF(OR(DT$1=Assumptions!$B$116,DT$1=Assumptions!$C$116,DT$1=Assumptions!$D$116,DT$1=Assumptions!$E$116,DT$1=Assumptions!$F$116),Assumptions!$T$13*Assumptions!$C$103/Assumptions!$C$105,0)</f>
        <v>0</v>
      </c>
      <c r="DU40" s="132">
        <f>IF(OR(DU$1=Assumptions!$B$116,DU$1=Assumptions!$C$116,DU$1=Assumptions!$D$116,DU$1=Assumptions!$E$116,DU$1=Assumptions!$F$116),Assumptions!$T$13*Assumptions!$C$103/Assumptions!$C$105,0)</f>
        <v>0</v>
      </c>
      <c r="DV40" s="132">
        <f>IF(OR(DV$1=Assumptions!$B$116,DV$1=Assumptions!$C$116,DV$1=Assumptions!$D$116,DV$1=Assumptions!$E$116,DV$1=Assumptions!$F$116),Assumptions!$T$13*Assumptions!$C$103/Assumptions!$C$105,0)</f>
        <v>0</v>
      </c>
      <c r="DW40" s="132">
        <f>IF(OR(DW$1=Assumptions!$B$116,DW$1=Assumptions!$C$116,DW$1=Assumptions!$D$116,DW$1=Assumptions!$E$116,DW$1=Assumptions!$F$116),Assumptions!$T$13*Assumptions!$C$103/Assumptions!$C$105,0)</f>
        <v>0</v>
      </c>
      <c r="DX40" s="132">
        <f>IF(OR(DX$1=Assumptions!$B$116,DX$1=Assumptions!$C$116,DX$1=Assumptions!$D$116,DX$1=Assumptions!$E$116,DX$1=Assumptions!$F$116),Assumptions!$T$13*Assumptions!$C$103/Assumptions!$C$105,0)</f>
        <v>0</v>
      </c>
      <c r="DY40" s="132">
        <f>IF(OR(DY$1=Assumptions!$B$116,DY$1=Assumptions!$C$116,DY$1=Assumptions!$D$116,DY$1=Assumptions!$E$116,DY$1=Assumptions!$F$116),Assumptions!$T$13*Assumptions!$C$103/Assumptions!$C$105,0)</f>
        <v>0</v>
      </c>
      <c r="DZ40" s="132">
        <f>IF(OR(DZ$1=Assumptions!$B$116,DZ$1=Assumptions!$C$116,DZ$1=Assumptions!$D$116,DZ$1=Assumptions!$E$116,DZ$1=Assumptions!$F$116),Assumptions!$T$13*Assumptions!$C$103/Assumptions!$C$105,0)</f>
        <v>0</v>
      </c>
      <c r="EA40" s="132">
        <f>IF(OR(EA$1=Assumptions!$B$116,EA$1=Assumptions!$C$116,EA$1=Assumptions!$D$116,EA$1=Assumptions!$E$116,EA$1=Assumptions!$F$116),Assumptions!$T$13*Assumptions!$C$103/Assumptions!$C$105,0)</f>
        <v>0</v>
      </c>
      <c r="EB40" s="132">
        <f>IF(OR(EB$1=Assumptions!$B$116,EB$1=Assumptions!$C$116,EB$1=Assumptions!$D$116,EB$1=Assumptions!$E$116,EB$1=Assumptions!$F$116),Assumptions!$T$13*Assumptions!$C$103/Assumptions!$C$105,0)</f>
        <v>0</v>
      </c>
      <c r="EC40" s="132">
        <f>IF(OR(EC$1=Assumptions!$B$116,EC$1=Assumptions!$C$116,EC$1=Assumptions!$D$116,EC$1=Assumptions!$E$116,EC$1=Assumptions!$F$116),Assumptions!$T$13*Assumptions!$C$103/Assumptions!$C$105,0)</f>
        <v>0</v>
      </c>
      <c r="ED40" s="132">
        <f>IF(OR(ED$1=Assumptions!$B$116,ED$1=Assumptions!$C$116,ED$1=Assumptions!$D$116,ED$1=Assumptions!$E$116,ED$1=Assumptions!$F$116),Assumptions!$T$13*Assumptions!$C$103/Assumptions!$C$105,0)</f>
        <v>0</v>
      </c>
      <c r="EE40" s="132">
        <f>IF(OR(EE$1=Assumptions!$B$116,EE$1=Assumptions!$C$116,EE$1=Assumptions!$D$116,EE$1=Assumptions!$E$116,EE$1=Assumptions!$F$116),Assumptions!$T$13*Assumptions!$C$103/Assumptions!$C$105,0)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3" t="s">
        <v>102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187</v>
      </c>
      <c r="D43" s="50">
        <f>Assumptions!X43</f>
        <v>6711914.36</v>
      </c>
      <c r="E43" s="50">
        <f t="shared" ref="E43:EE43" si="8">D47</f>
        <v>6711914.36</v>
      </c>
      <c r="F43" s="50">
        <f t="shared" si="8"/>
        <v>6711914.36</v>
      </c>
      <c r="G43" s="50">
        <f t="shared" si="8"/>
        <v>6711914.36</v>
      </c>
      <c r="H43" s="50">
        <f t="shared" si="8"/>
        <v>6711914.36</v>
      </c>
      <c r="I43" s="50">
        <f t="shared" si="8"/>
        <v>6711914.36</v>
      </c>
      <c r="J43" s="50">
        <f t="shared" si="8"/>
        <v>6711914.36</v>
      </c>
      <c r="K43" s="50">
        <f t="shared" si="8"/>
        <v>6711914.36</v>
      </c>
      <c r="L43" s="50">
        <f t="shared" si="8"/>
        <v>6711914.36</v>
      </c>
      <c r="M43" s="50">
        <f t="shared" si="8"/>
        <v>6711914.36</v>
      </c>
      <c r="N43" s="50">
        <f t="shared" si="8"/>
        <v>6711914.36</v>
      </c>
      <c r="O43" s="50">
        <f t="shared" si="8"/>
        <v>6711914.36</v>
      </c>
      <c r="P43" s="50">
        <f t="shared" si="8"/>
        <v>6711914.36</v>
      </c>
      <c r="Q43" s="50">
        <f t="shared" si="8"/>
        <v>6711914.36</v>
      </c>
      <c r="R43" s="50">
        <f t="shared" si="8"/>
        <v>6711914.36</v>
      </c>
      <c r="S43" s="50">
        <f t="shared" si="8"/>
        <v>6711914.36</v>
      </c>
      <c r="T43" s="50">
        <f t="shared" si="8"/>
        <v>6711914.36</v>
      </c>
      <c r="U43" s="50">
        <f t="shared" si="8"/>
        <v>6711914.36</v>
      </c>
      <c r="V43" s="50">
        <f t="shared" si="8"/>
        <v>6711914.36</v>
      </c>
      <c r="W43" s="50">
        <f t="shared" si="8"/>
        <v>6711914.36</v>
      </c>
      <c r="X43" s="50">
        <f t="shared" si="8"/>
        <v>6711914.36</v>
      </c>
      <c r="Y43" s="50">
        <f t="shared" si="8"/>
        <v>6711914.36</v>
      </c>
      <c r="Z43" s="50">
        <f t="shared" si="8"/>
        <v>6711914.36</v>
      </c>
      <c r="AA43" s="50">
        <f t="shared" si="8"/>
        <v>6711914.36</v>
      </c>
      <c r="AB43" s="50">
        <f t="shared" si="8"/>
        <v>6711914.36</v>
      </c>
      <c r="AC43" s="50">
        <f t="shared" si="8"/>
        <v>6711914.36</v>
      </c>
      <c r="AD43" s="50">
        <f t="shared" si="8"/>
        <v>6711914.36</v>
      </c>
      <c r="AE43" s="50">
        <f t="shared" si="8"/>
        <v>6711914.36</v>
      </c>
      <c r="AF43" s="50">
        <f t="shared" si="8"/>
        <v>6711914.36</v>
      </c>
      <c r="AG43" s="50">
        <f t="shared" si="8"/>
        <v>6711914.36</v>
      </c>
      <c r="AH43" s="50">
        <f t="shared" si="8"/>
        <v>6711914.36</v>
      </c>
      <c r="AI43" s="50">
        <f t="shared" si="8"/>
        <v>6711914.36</v>
      </c>
      <c r="AJ43" s="50">
        <f t="shared" si="8"/>
        <v>6711914.36</v>
      </c>
      <c r="AK43" s="50">
        <f t="shared" si="8"/>
        <v>6711914.36</v>
      </c>
      <c r="AL43" s="50">
        <f t="shared" si="8"/>
        <v>6711914.36</v>
      </c>
      <c r="AM43" s="50">
        <f t="shared" si="8"/>
        <v>6711914.36</v>
      </c>
      <c r="AN43" s="50">
        <f t="shared" si="8"/>
        <v>6711914.36</v>
      </c>
      <c r="AO43" s="50">
        <f t="shared" si="8"/>
        <v>6705232.614</v>
      </c>
      <c r="AP43" s="50">
        <f t="shared" si="8"/>
        <v>6698517.459</v>
      </c>
      <c r="AQ43" s="50">
        <f t="shared" si="8"/>
        <v>6691768.729</v>
      </c>
      <c r="AR43" s="50">
        <f t="shared" si="8"/>
        <v>6684986.254</v>
      </c>
      <c r="AS43" s="50">
        <f t="shared" si="8"/>
        <v>6678169.868</v>
      </c>
      <c r="AT43" s="50">
        <f t="shared" si="8"/>
        <v>6671319.399</v>
      </c>
      <c r="AU43" s="50">
        <f t="shared" si="8"/>
        <v>6664434.679</v>
      </c>
      <c r="AV43" s="50">
        <f t="shared" si="8"/>
        <v>6657515.534</v>
      </c>
      <c r="AW43" s="50">
        <f t="shared" si="8"/>
        <v>6650561.794</v>
      </c>
      <c r="AX43" s="50">
        <f t="shared" si="8"/>
        <v>6643573.285</v>
      </c>
      <c r="AY43" s="50">
        <f t="shared" si="8"/>
        <v>6636549.834</v>
      </c>
      <c r="AZ43" s="50">
        <f t="shared" si="8"/>
        <v>6629491.265</v>
      </c>
      <c r="BA43" s="50">
        <f t="shared" si="8"/>
        <v>6622397.404</v>
      </c>
      <c r="BB43" s="50">
        <f t="shared" si="8"/>
        <v>6615268.073</v>
      </c>
      <c r="BC43" s="50">
        <f t="shared" si="8"/>
        <v>6608103.096</v>
      </c>
      <c r="BD43" s="50">
        <f t="shared" si="8"/>
        <v>6600902.293</v>
      </c>
      <c r="BE43" s="50">
        <f t="shared" si="8"/>
        <v>6593665.487</v>
      </c>
      <c r="BF43" s="50">
        <f t="shared" si="8"/>
        <v>6586392.497</v>
      </c>
      <c r="BG43" s="50">
        <f t="shared" si="8"/>
        <v>6579083.141</v>
      </c>
      <c r="BH43" s="50">
        <f t="shared" si="8"/>
        <v>6571737.239</v>
      </c>
      <c r="BI43" s="50">
        <f t="shared" si="8"/>
        <v>6564354.608</v>
      </c>
      <c r="BJ43" s="50">
        <f t="shared" si="8"/>
        <v>6556935.063</v>
      </c>
      <c r="BK43" s="50">
        <f t="shared" si="8"/>
        <v>6549478.42</v>
      </c>
      <c r="BL43" s="50">
        <f t="shared" si="8"/>
        <v>6541984.495</v>
      </c>
      <c r="BM43" s="50">
        <f t="shared" si="8"/>
        <v>6534453.099</v>
      </c>
      <c r="BN43" s="50">
        <f t="shared" si="8"/>
        <v>6526884.047</v>
      </c>
      <c r="BO43" s="50">
        <f t="shared" si="8"/>
        <v>6519277.15</v>
      </c>
      <c r="BP43" s="50">
        <f t="shared" si="8"/>
        <v>6511632.218</v>
      </c>
      <c r="BQ43" s="50">
        <f t="shared" si="8"/>
        <v>6503949.061</v>
      </c>
      <c r="BR43" s="50">
        <f t="shared" si="8"/>
        <v>6496227.488</v>
      </c>
      <c r="BS43" s="50">
        <f t="shared" si="8"/>
        <v>6488467.308</v>
      </c>
      <c r="BT43" s="50">
        <f t="shared" si="8"/>
        <v>6480668.327</v>
      </c>
      <c r="BU43" s="50">
        <f t="shared" si="8"/>
        <v>6472830.351</v>
      </c>
      <c r="BV43" s="50">
        <f t="shared" si="8"/>
        <v>6464953.185</v>
      </c>
      <c r="BW43" s="50">
        <f t="shared" si="8"/>
        <v>6457036.633</v>
      </c>
      <c r="BX43" s="50">
        <f t="shared" si="8"/>
        <v>6449080.498</v>
      </c>
      <c r="BY43" s="50">
        <f t="shared" si="8"/>
        <v>6441084.583</v>
      </c>
      <c r="BZ43" s="50">
        <f t="shared" si="8"/>
        <v>6433048.688</v>
      </c>
      <c r="CA43" s="50">
        <f t="shared" si="8"/>
        <v>6424972.614</v>
      </c>
      <c r="CB43" s="50">
        <f t="shared" si="8"/>
        <v>6416856.159</v>
      </c>
      <c r="CC43" s="50">
        <f t="shared" si="8"/>
        <v>6408699.122</v>
      </c>
      <c r="CD43" s="50">
        <f t="shared" si="8"/>
        <v>6400501.3</v>
      </c>
      <c r="CE43" s="50">
        <f t="shared" si="8"/>
        <v>6392262.488</v>
      </c>
      <c r="CF43" s="50">
        <f t="shared" si="8"/>
        <v>6383982.483</v>
      </c>
      <c r="CG43" s="50">
        <f t="shared" si="8"/>
        <v>6375661.078</v>
      </c>
      <c r="CH43" s="50">
        <f t="shared" si="8"/>
        <v>6367298.065</v>
      </c>
      <c r="CI43" s="50">
        <f t="shared" si="8"/>
        <v>6358893.238</v>
      </c>
      <c r="CJ43" s="50">
        <f t="shared" si="8"/>
        <v>6350446.386</v>
      </c>
      <c r="CK43" s="50">
        <f t="shared" si="8"/>
        <v>6341957.3</v>
      </c>
      <c r="CL43" s="50">
        <f t="shared" si="8"/>
        <v>6333425.769</v>
      </c>
      <c r="CM43" s="50">
        <f t="shared" si="8"/>
        <v>6324851.58</v>
      </c>
      <c r="CN43" s="50">
        <f t="shared" si="8"/>
        <v>6316234.52</v>
      </c>
      <c r="CO43" s="50">
        <f t="shared" si="8"/>
        <v>6307574.375</v>
      </c>
      <c r="CP43" s="50">
        <f t="shared" si="8"/>
        <v>6298870.929</v>
      </c>
      <c r="CQ43" s="50">
        <f t="shared" si="8"/>
        <v>6290123.966</v>
      </c>
      <c r="CR43" s="50">
        <f t="shared" si="8"/>
        <v>6281333.268</v>
      </c>
      <c r="CS43" s="50">
        <f t="shared" si="8"/>
        <v>6272498.616</v>
      </c>
      <c r="CT43" s="50">
        <f t="shared" si="8"/>
        <v>6263619.792</v>
      </c>
      <c r="CU43" s="50">
        <f t="shared" si="8"/>
        <v>6254696.573</v>
      </c>
      <c r="CV43" s="50">
        <f t="shared" si="8"/>
        <v>6245728.738</v>
      </c>
      <c r="CW43" s="50">
        <f t="shared" si="8"/>
        <v>6236716.064</v>
      </c>
      <c r="CX43" s="50">
        <f t="shared" si="8"/>
        <v>6227658.326</v>
      </c>
      <c r="CY43" s="50">
        <f t="shared" si="8"/>
        <v>6218555.3</v>
      </c>
      <c r="CZ43" s="50">
        <f t="shared" si="8"/>
        <v>6209406.759</v>
      </c>
      <c r="DA43" s="50">
        <f t="shared" si="8"/>
        <v>6200212.475</v>
      </c>
      <c r="DB43" s="50">
        <f t="shared" si="8"/>
        <v>6190972.22</v>
      </c>
      <c r="DC43" s="50">
        <f t="shared" si="8"/>
        <v>6181685.763</v>
      </c>
      <c r="DD43" s="50">
        <f t="shared" si="8"/>
        <v>6172352.874</v>
      </c>
      <c r="DE43" s="50">
        <f t="shared" si="8"/>
        <v>6162973.32</v>
      </c>
      <c r="DF43" s="50">
        <f t="shared" si="8"/>
        <v>6153546.869</v>
      </c>
      <c r="DG43" s="50">
        <f t="shared" si="8"/>
        <v>6144073.286</v>
      </c>
      <c r="DH43" s="50">
        <f t="shared" si="8"/>
        <v>6134552.334</v>
      </c>
      <c r="DI43" s="50">
        <f t="shared" si="8"/>
        <v>6124983.778</v>
      </c>
      <c r="DJ43" s="50">
        <f t="shared" si="8"/>
        <v>6115367.379</v>
      </c>
      <c r="DK43" s="50">
        <f t="shared" si="8"/>
        <v>6105702.899</v>
      </c>
      <c r="DL43" s="50">
        <f t="shared" si="8"/>
        <v>6095990.095</v>
      </c>
      <c r="DM43" s="50">
        <f t="shared" si="8"/>
        <v>6086228.728</v>
      </c>
      <c r="DN43" s="50">
        <f t="shared" si="8"/>
        <v>6076418.554</v>
      </c>
      <c r="DO43" s="50">
        <f t="shared" si="8"/>
        <v>6066559.329</v>
      </c>
      <c r="DP43" s="50">
        <f t="shared" si="8"/>
        <v>6056650.808</v>
      </c>
      <c r="DQ43" s="50">
        <f t="shared" si="8"/>
        <v>6046692.744</v>
      </c>
      <c r="DR43" s="50">
        <f t="shared" si="8"/>
        <v>6036684.89</v>
      </c>
      <c r="DS43" s="50">
        <f t="shared" si="8"/>
        <v>6026626.996</v>
      </c>
      <c r="DT43" s="50">
        <f t="shared" si="8"/>
        <v>6016518.814</v>
      </c>
      <c r="DU43" s="50">
        <f t="shared" si="8"/>
        <v>6006360.09</v>
      </c>
      <c r="DV43" s="50">
        <f t="shared" si="8"/>
        <v>5996150.573</v>
      </c>
      <c r="DW43" s="50">
        <f t="shared" si="8"/>
        <v>5985890.008</v>
      </c>
      <c r="DX43" s="50">
        <f t="shared" si="8"/>
        <v>5975578.14</v>
      </c>
      <c r="DY43" s="50">
        <f t="shared" si="8"/>
        <v>5965214.713</v>
      </c>
      <c r="DZ43" s="50">
        <f t="shared" si="8"/>
        <v>5954799.469</v>
      </c>
      <c r="EA43" s="50">
        <f t="shared" si="8"/>
        <v>5944332.148</v>
      </c>
      <c r="EB43" s="50">
        <f t="shared" si="8"/>
        <v>5933812.491</v>
      </c>
      <c r="EC43" s="50">
        <f t="shared" si="8"/>
        <v>5923240.236</v>
      </c>
      <c r="ED43" s="50">
        <f t="shared" si="8"/>
        <v>5912615.119</v>
      </c>
      <c r="EE43" s="50">
        <f t="shared" si="8"/>
        <v>5901936.877</v>
      </c>
    </row>
    <row r="44" ht="15.75" customHeight="1">
      <c r="A44" s="1"/>
      <c r="B44" s="1"/>
      <c r="C44" s="1" t="s">
        <v>188</v>
      </c>
      <c r="D44" s="50">
        <f>(D43*Assumptions!$X45/12)*IF(D1&gt;Assumptions!$X$48,1,0)</f>
        <v>0</v>
      </c>
      <c r="E44" s="50">
        <f>(E43*Assumptions!$X45/12)*IF(E1&gt;Assumptions!$X$48,1,0)</f>
        <v>0</v>
      </c>
      <c r="F44" s="50">
        <f>(F43*Assumptions!$X45/12)*IF(F1&gt;Assumptions!$X$48,1,0)</f>
        <v>0</v>
      </c>
      <c r="G44" s="50">
        <f>(G43*Assumptions!$X45/12)*IF(G1&gt;Assumptions!$X$48,1,0)</f>
        <v>0</v>
      </c>
      <c r="H44" s="50">
        <f>(H43*Assumptions!$X45/12)*IF(H1&gt;Assumptions!$X$48,1,0)</f>
        <v>0</v>
      </c>
      <c r="I44" s="50">
        <f>(I43*Assumptions!$X45/12)*IF(I1&gt;Assumptions!$X$48,1,0)</f>
        <v>0</v>
      </c>
      <c r="J44" s="50">
        <f>(J43*Assumptions!$X45/12)*IF(J1&gt;Assumptions!$X$48,1,0)</f>
        <v>0</v>
      </c>
      <c r="K44" s="50">
        <f>(K43*Assumptions!$X45/12)*IF(K1&gt;Assumptions!$X$48,1,0)</f>
        <v>0</v>
      </c>
      <c r="L44" s="50">
        <f>(L43*Assumptions!$X45/12)*IF(L1&gt;Assumptions!$X$48,1,0)</f>
        <v>0</v>
      </c>
      <c r="M44" s="50">
        <f>(M43*Assumptions!$X45/12)*IF(M1&gt;Assumptions!$X$48,1,0)</f>
        <v>0</v>
      </c>
      <c r="N44" s="50">
        <f>(N43*Assumptions!$X45/12)*IF(N1&gt;Assumptions!$X$48,1,0)</f>
        <v>0</v>
      </c>
      <c r="O44" s="50">
        <f>(O43*Assumptions!$X45/12)*IF(O1&gt;Assumptions!$X$48,1,0)</f>
        <v>0</v>
      </c>
      <c r="P44" s="50">
        <f>(P43*Assumptions!$X45/12)*IF(P1&gt;Assumptions!$X$48,1,0)</f>
        <v>0</v>
      </c>
      <c r="Q44" s="50">
        <f>(Q43*Assumptions!$X45/12)*IF(Q1&gt;Assumptions!$X$48,1,0)</f>
        <v>0</v>
      </c>
      <c r="R44" s="50">
        <f>(R43*Assumptions!$X45/12)*IF(R1&gt;Assumptions!$X$48,1,0)</f>
        <v>0</v>
      </c>
      <c r="S44" s="50">
        <f>(S43*Assumptions!$X45/12)*IF(S1&gt;Assumptions!$X$48,1,0)</f>
        <v>0</v>
      </c>
      <c r="T44" s="50">
        <f>(T43*Assumptions!$X45/12)*IF(T1&gt;Assumptions!$X$48,1,0)</f>
        <v>0</v>
      </c>
      <c r="U44" s="50">
        <f>(U43*Assumptions!$X45/12)*IF(U1&gt;Assumptions!$X$48,1,0)</f>
        <v>0</v>
      </c>
      <c r="V44" s="50">
        <f>(V43*Assumptions!$X45/12)*IF(V1&gt;Assumptions!$X$48,1,0)</f>
        <v>0</v>
      </c>
      <c r="W44" s="50">
        <f>(W43*Assumptions!$X45/12)*IF(W1&gt;Assumptions!$X$48,1,0)</f>
        <v>0</v>
      </c>
      <c r="X44" s="50">
        <f>(X43*Assumptions!$X45/12)*IF(X1&gt;Assumptions!$X$48,1,0)</f>
        <v>0</v>
      </c>
      <c r="Y44" s="50">
        <f>(Y43*Assumptions!$X45/12)*IF(Y1&gt;Assumptions!$X$48,1,0)</f>
        <v>0</v>
      </c>
      <c r="Z44" s="50">
        <f>(Z43*Assumptions!$X45/12)*IF(Z1&gt;Assumptions!$X$48,1,0)</f>
        <v>0</v>
      </c>
      <c r="AA44" s="50">
        <f>(AA43*Assumptions!$X45/12)*IF(AA1&gt;Assumptions!$X$48,1,0)</f>
        <v>0</v>
      </c>
      <c r="AB44" s="50">
        <f>(AB43*Assumptions!$X45/12)*IF(AB1&gt;Assumptions!$X$48,1,0)</f>
        <v>0</v>
      </c>
      <c r="AC44" s="50">
        <f>(AC43*Assumptions!$X45/12)*IF(AC1&gt;Assumptions!$X$48,1,0)</f>
        <v>0</v>
      </c>
      <c r="AD44" s="50">
        <f>(AD43*Assumptions!$X45/12)*IF(AD1&gt;Assumptions!$X$48,1,0)</f>
        <v>0</v>
      </c>
      <c r="AE44" s="50">
        <f>(AE43*Assumptions!$X45/12)*IF(AE1&gt;Assumptions!$X$48,1,0)</f>
        <v>0</v>
      </c>
      <c r="AF44" s="50">
        <f>(AF43*Assumptions!$X45/12)*IF(AF1&gt;Assumptions!$X$48,1,0)</f>
        <v>0</v>
      </c>
      <c r="AG44" s="50">
        <f>(AG43*Assumptions!$X45/12)*IF(AG1&gt;Assumptions!$X$48,1,0)</f>
        <v>0</v>
      </c>
      <c r="AH44" s="50">
        <f>(AH43*Assumptions!$X45/12)*IF(AH1&gt;Assumptions!$X$48,1,0)</f>
        <v>0</v>
      </c>
      <c r="AI44" s="50">
        <f>(AI43*Assumptions!$X45/12)*IF(AI1&gt;Assumptions!$X$48,1,0)</f>
        <v>0</v>
      </c>
      <c r="AJ44" s="50">
        <f>(AJ43*Assumptions!$X45/12)*IF(AJ1&gt;Assumptions!$X$48,1,0)</f>
        <v>0</v>
      </c>
      <c r="AK44" s="50">
        <f>(AK43*Assumptions!$X45/12)*IF(AK1&gt;Assumptions!$X$48,1,0)</f>
        <v>0</v>
      </c>
      <c r="AL44" s="50">
        <f>(AL43*Assumptions!$X45/12)*IF(AL1&gt;Assumptions!$X$48,1,0)</f>
        <v>0</v>
      </c>
      <c r="AM44" s="50">
        <f>(AM43*Assumptions!$X45/12)*IF(AM1&gt;Assumptions!$X$48,1,0)</f>
        <v>0</v>
      </c>
      <c r="AN44" s="50">
        <f>(AN43*Assumptions!$X45/12)*IF(AN1&gt;Assumptions!$X$48,1,0)</f>
        <v>33559.5718</v>
      </c>
      <c r="AO44" s="50">
        <f>(AO43*Assumptions!$X45/12)*IF(AO1&gt;Assumptions!$X$48,1,0)</f>
        <v>33526.16307</v>
      </c>
      <c r="AP44" s="50">
        <f>(AP43*Assumptions!$X45/12)*IF(AP1&gt;Assumptions!$X$48,1,0)</f>
        <v>33492.5873</v>
      </c>
      <c r="AQ44" s="50">
        <f>(AQ43*Assumptions!$X45/12)*IF(AQ1&gt;Assumptions!$X$48,1,0)</f>
        <v>33458.84364</v>
      </c>
      <c r="AR44" s="50">
        <f>(AR43*Assumptions!$X45/12)*IF(AR1&gt;Assumptions!$X$48,1,0)</f>
        <v>33424.93127</v>
      </c>
      <c r="AS44" s="50">
        <f>(AS43*Assumptions!$X45/12)*IF(AS1&gt;Assumptions!$X$48,1,0)</f>
        <v>33390.84934</v>
      </c>
      <c r="AT44" s="50">
        <f>(AT43*Assumptions!$X45/12)*IF(AT1&gt;Assumptions!$X$48,1,0)</f>
        <v>33356.597</v>
      </c>
      <c r="AU44" s="50">
        <f>(AU43*Assumptions!$X45/12)*IF(AU1&gt;Assumptions!$X$48,1,0)</f>
        <v>33322.17339</v>
      </c>
      <c r="AV44" s="50">
        <f>(AV43*Assumptions!$X45/12)*IF(AV1&gt;Assumptions!$X$48,1,0)</f>
        <v>33287.57767</v>
      </c>
      <c r="AW44" s="50">
        <f>(AW43*Assumptions!$X45/12)*IF(AW1&gt;Assumptions!$X$48,1,0)</f>
        <v>33252.80897</v>
      </c>
      <c r="AX44" s="50">
        <f>(AX43*Assumptions!$X45/12)*IF(AX1&gt;Assumptions!$X$48,1,0)</f>
        <v>33217.86643</v>
      </c>
      <c r="AY44" s="50">
        <f>(AY43*Assumptions!$X45/12)*IF(AY1&gt;Assumptions!$X$48,1,0)</f>
        <v>33182.74917</v>
      </c>
      <c r="AZ44" s="50">
        <f>(AZ43*Assumptions!$X45/12)*IF(AZ1&gt;Assumptions!$X$48,1,0)</f>
        <v>33147.45633</v>
      </c>
      <c r="BA44" s="50">
        <f>(BA43*Assumptions!$X45/12)*IF(BA1&gt;Assumptions!$X$48,1,0)</f>
        <v>33111.98702</v>
      </c>
      <c r="BB44" s="50">
        <f>(BB43*Assumptions!$X45/12)*IF(BB1&gt;Assumptions!$X$48,1,0)</f>
        <v>33076.34037</v>
      </c>
      <c r="BC44" s="50">
        <f>(BC43*Assumptions!$X45/12)*IF(BC1&gt;Assumptions!$X$48,1,0)</f>
        <v>33040.51548</v>
      </c>
      <c r="BD44" s="50">
        <f>(BD43*Assumptions!$X45/12)*IF(BD1&gt;Assumptions!$X$48,1,0)</f>
        <v>33004.51147</v>
      </c>
      <c r="BE44" s="50">
        <f>(BE43*Assumptions!$X45/12)*IF(BE1&gt;Assumptions!$X$48,1,0)</f>
        <v>32968.32744</v>
      </c>
      <c r="BF44" s="50">
        <f>(BF43*Assumptions!$X45/12)*IF(BF1&gt;Assumptions!$X$48,1,0)</f>
        <v>32931.96248</v>
      </c>
      <c r="BG44" s="50">
        <f>(BG43*Assumptions!$X45/12)*IF(BG1&gt;Assumptions!$X$48,1,0)</f>
        <v>32895.41571</v>
      </c>
      <c r="BH44" s="50">
        <f>(BH43*Assumptions!$X45/12)*IF(BH1&gt;Assumptions!$X$48,1,0)</f>
        <v>32858.6862</v>
      </c>
      <c r="BI44" s="50">
        <f>(BI43*Assumptions!$X45/12)*IF(BI1&gt;Assumptions!$X$48,1,0)</f>
        <v>32821.77304</v>
      </c>
      <c r="BJ44" s="50">
        <f>(BJ43*Assumptions!$X45/12)*IF(BJ1&gt;Assumptions!$X$48,1,0)</f>
        <v>32784.67531</v>
      </c>
      <c r="BK44" s="50">
        <f>(BK43*Assumptions!$X45/12)*IF(BK1&gt;Assumptions!$X$48,1,0)</f>
        <v>32747.3921</v>
      </c>
      <c r="BL44" s="50">
        <f>(BL43*Assumptions!$X45/12)*IF(BL1&gt;Assumptions!$X$48,1,0)</f>
        <v>32709.92247</v>
      </c>
      <c r="BM44" s="50">
        <f>(BM43*Assumptions!$X45/12)*IF(BM1&gt;Assumptions!$X$48,1,0)</f>
        <v>32672.2655</v>
      </c>
      <c r="BN44" s="50">
        <f>(BN43*Assumptions!$X45/12)*IF(BN1&gt;Assumptions!$X$48,1,0)</f>
        <v>32634.42024</v>
      </c>
      <c r="BO44" s="50">
        <f>(BO43*Assumptions!$X45/12)*IF(BO1&gt;Assumptions!$X$48,1,0)</f>
        <v>32596.38575</v>
      </c>
      <c r="BP44" s="50">
        <f>(BP43*Assumptions!$X45/12)*IF(BP1&gt;Assumptions!$X$48,1,0)</f>
        <v>32558.16109</v>
      </c>
      <c r="BQ44" s="50">
        <f>(BQ43*Assumptions!$X45/12)*IF(BQ1&gt;Assumptions!$X$48,1,0)</f>
        <v>32519.7453</v>
      </c>
      <c r="BR44" s="50">
        <f>(BR43*Assumptions!$X45/12)*IF(BR1&gt;Assumptions!$X$48,1,0)</f>
        <v>32481.13744</v>
      </c>
      <c r="BS44" s="50">
        <f>(BS43*Assumptions!$X45/12)*IF(BS1&gt;Assumptions!$X$48,1,0)</f>
        <v>32442.33654</v>
      </c>
      <c r="BT44" s="50">
        <f>(BT43*Assumptions!$X45/12)*IF(BT1&gt;Assumptions!$X$48,1,0)</f>
        <v>32403.34163</v>
      </c>
      <c r="BU44" s="50">
        <f>(BU43*Assumptions!$X45/12)*IF(BU1&gt;Assumptions!$X$48,1,0)</f>
        <v>32364.15175</v>
      </c>
      <c r="BV44" s="50">
        <f>(BV43*Assumptions!$X45/12)*IF(BV1&gt;Assumptions!$X$48,1,0)</f>
        <v>32324.76592</v>
      </c>
      <c r="BW44" s="50">
        <f>(BW43*Assumptions!$X45/12)*IF(BW1&gt;Assumptions!$X$48,1,0)</f>
        <v>32285.18316</v>
      </c>
      <c r="BX44" s="50">
        <f>(BX43*Assumptions!$X45/12)*IF(BX1&gt;Assumptions!$X$48,1,0)</f>
        <v>32245.40249</v>
      </c>
      <c r="BY44" s="50">
        <f>(BY43*Assumptions!$X45/12)*IF(BY1&gt;Assumptions!$X$48,1,0)</f>
        <v>32205.42291</v>
      </c>
      <c r="BZ44" s="50">
        <f>(BZ43*Assumptions!$X45/12)*IF(BZ1&gt;Assumptions!$X$48,1,0)</f>
        <v>32165.24344</v>
      </c>
      <c r="CA44" s="50">
        <f>(CA43*Assumptions!$X45/12)*IF(CA1&gt;Assumptions!$X$48,1,0)</f>
        <v>32124.86307</v>
      </c>
      <c r="CB44" s="50">
        <f>(CB43*Assumptions!$X45/12)*IF(CB1&gt;Assumptions!$X$48,1,0)</f>
        <v>32084.28079</v>
      </c>
      <c r="CC44" s="50">
        <f>(CC43*Assumptions!$X45/12)*IF(CC1&gt;Assumptions!$X$48,1,0)</f>
        <v>32043.49561</v>
      </c>
      <c r="CD44" s="50">
        <f>(CD43*Assumptions!$X45/12)*IF(CD1&gt;Assumptions!$X$48,1,0)</f>
        <v>32002.5065</v>
      </c>
      <c r="CE44" s="50">
        <f>(CE43*Assumptions!$X45/12)*IF(CE1&gt;Assumptions!$X$48,1,0)</f>
        <v>31961.31244</v>
      </c>
      <c r="CF44" s="50">
        <f>(CF43*Assumptions!$X45/12)*IF(CF1&gt;Assumptions!$X$48,1,0)</f>
        <v>31919.91241</v>
      </c>
      <c r="CG44" s="50">
        <f>(CG43*Assumptions!$X45/12)*IF(CG1&gt;Assumptions!$X$48,1,0)</f>
        <v>31878.30539</v>
      </c>
      <c r="CH44" s="50">
        <f>(CH43*Assumptions!$X45/12)*IF(CH1&gt;Assumptions!$X$48,1,0)</f>
        <v>31836.49033</v>
      </c>
      <c r="CI44" s="50">
        <f>(CI43*Assumptions!$X45/12)*IF(CI1&gt;Assumptions!$X$48,1,0)</f>
        <v>31794.46619</v>
      </c>
      <c r="CJ44" s="50">
        <f>(CJ43*Assumptions!$X45/12)*IF(CJ1&gt;Assumptions!$X$48,1,0)</f>
        <v>31752.23193</v>
      </c>
      <c r="CK44" s="50">
        <f>(CK43*Assumptions!$X45/12)*IF(CK1&gt;Assumptions!$X$48,1,0)</f>
        <v>31709.7865</v>
      </c>
      <c r="CL44" s="50">
        <f>(CL43*Assumptions!$X45/12)*IF(CL1&gt;Assumptions!$X$48,1,0)</f>
        <v>31667.12884</v>
      </c>
      <c r="CM44" s="50">
        <f>(CM43*Assumptions!$X45/12)*IF(CM1&gt;Assumptions!$X$48,1,0)</f>
        <v>31624.2579</v>
      </c>
      <c r="CN44" s="50">
        <f>(CN43*Assumptions!$X45/12)*IF(CN1&gt;Assumptions!$X$48,1,0)</f>
        <v>31581.1726</v>
      </c>
      <c r="CO44" s="50">
        <f>(CO43*Assumptions!$X45/12)*IF(CO1&gt;Assumptions!$X$48,1,0)</f>
        <v>31537.87187</v>
      </c>
      <c r="CP44" s="50">
        <f>(CP43*Assumptions!$X45/12)*IF(CP1&gt;Assumptions!$X$48,1,0)</f>
        <v>31494.35465</v>
      </c>
      <c r="CQ44" s="50">
        <f>(CQ43*Assumptions!$X45/12)*IF(CQ1&gt;Assumptions!$X$48,1,0)</f>
        <v>31450.61983</v>
      </c>
      <c r="CR44" s="50">
        <f>(CR43*Assumptions!$X45/12)*IF(CR1&gt;Assumptions!$X$48,1,0)</f>
        <v>31406.66634</v>
      </c>
      <c r="CS44" s="50">
        <f>(CS43*Assumptions!$X45/12)*IF(CS1&gt;Assumptions!$X$48,1,0)</f>
        <v>31362.49308</v>
      </c>
      <c r="CT44" s="50">
        <f>(CT43*Assumptions!$X45/12)*IF(CT1&gt;Assumptions!$X$48,1,0)</f>
        <v>31318.09896</v>
      </c>
      <c r="CU44" s="50">
        <f>(CU43*Assumptions!$X45/12)*IF(CU1&gt;Assumptions!$X$48,1,0)</f>
        <v>31273.48286</v>
      </c>
      <c r="CV44" s="50">
        <f>(CV43*Assumptions!$X45/12)*IF(CV1&gt;Assumptions!$X$48,1,0)</f>
        <v>31228.64369</v>
      </c>
      <c r="CW44" s="50">
        <f>(CW43*Assumptions!$X45/12)*IF(CW1&gt;Assumptions!$X$48,1,0)</f>
        <v>31183.58032</v>
      </c>
      <c r="CX44" s="50">
        <f>(CX43*Assumptions!$X45/12)*IF(CX1&gt;Assumptions!$X$48,1,0)</f>
        <v>31138.29163</v>
      </c>
      <c r="CY44" s="50">
        <f>(CY43*Assumptions!$X45/12)*IF(CY1&gt;Assumptions!$X$48,1,0)</f>
        <v>31092.7765</v>
      </c>
      <c r="CZ44" s="50">
        <f>(CZ43*Assumptions!$X45/12)*IF(CZ1&gt;Assumptions!$X$48,1,0)</f>
        <v>31047.03379</v>
      </c>
      <c r="DA44" s="50">
        <f>(DA43*Assumptions!$X45/12)*IF(DA1&gt;Assumptions!$X$48,1,0)</f>
        <v>31001.06237</v>
      </c>
      <c r="DB44" s="50">
        <f>(DB43*Assumptions!$X45/12)*IF(DB1&gt;Assumptions!$X$48,1,0)</f>
        <v>30954.8611</v>
      </c>
      <c r="DC44" s="50">
        <f>(DC43*Assumptions!$X45/12)*IF(DC1&gt;Assumptions!$X$48,1,0)</f>
        <v>30908.42881</v>
      </c>
      <c r="DD44" s="50">
        <f>(DD43*Assumptions!$X45/12)*IF(DD1&gt;Assumptions!$X$48,1,0)</f>
        <v>30861.76437</v>
      </c>
      <c r="DE44" s="50">
        <f>(DE43*Assumptions!$X45/12)*IF(DE1&gt;Assumptions!$X$48,1,0)</f>
        <v>30814.8666</v>
      </c>
      <c r="DF44" s="50">
        <f>(DF43*Assumptions!$X45/12)*IF(DF1&gt;Assumptions!$X$48,1,0)</f>
        <v>30767.73435</v>
      </c>
      <c r="DG44" s="50">
        <f>(DG43*Assumptions!$X45/12)*IF(DG1&gt;Assumptions!$X$48,1,0)</f>
        <v>30720.36643</v>
      </c>
      <c r="DH44" s="50">
        <f>(DH43*Assumptions!$X45/12)*IF(DH1&gt;Assumptions!$X$48,1,0)</f>
        <v>30672.76167</v>
      </c>
      <c r="DI44" s="50">
        <f>(DI43*Assumptions!$X45/12)*IF(DI1&gt;Assumptions!$X$48,1,0)</f>
        <v>30624.91889</v>
      </c>
      <c r="DJ44" s="50">
        <f>(DJ43*Assumptions!$X45/12)*IF(DJ1&gt;Assumptions!$X$48,1,0)</f>
        <v>30576.8369</v>
      </c>
      <c r="DK44" s="50">
        <f>(DK43*Assumptions!$X45/12)*IF(DK1&gt;Assumptions!$X$48,1,0)</f>
        <v>30528.51449</v>
      </c>
      <c r="DL44" s="50">
        <f>(DL43*Assumptions!$X45/12)*IF(DL1&gt;Assumptions!$X$48,1,0)</f>
        <v>30479.95048</v>
      </c>
      <c r="DM44" s="50">
        <f>(DM43*Assumptions!$X45/12)*IF(DM1&gt;Assumptions!$X$48,1,0)</f>
        <v>30431.14364</v>
      </c>
      <c r="DN44" s="50">
        <f>(DN43*Assumptions!$X45/12)*IF(DN1&gt;Assumptions!$X$48,1,0)</f>
        <v>30382.09277</v>
      </c>
      <c r="DO44" s="50">
        <f>(DO43*Assumptions!$X45/12)*IF(DO1&gt;Assumptions!$X$48,1,0)</f>
        <v>30332.79664</v>
      </c>
      <c r="DP44" s="50">
        <f>(DP43*Assumptions!$X45/12)*IF(DP1&gt;Assumptions!$X$48,1,0)</f>
        <v>30283.25404</v>
      </c>
      <c r="DQ44" s="50">
        <f>(DQ43*Assumptions!$X45/12)*IF(DQ1&gt;Assumptions!$X$48,1,0)</f>
        <v>30233.46372</v>
      </c>
      <c r="DR44" s="50">
        <f>(DR43*Assumptions!$X45/12)*IF(DR1&gt;Assumptions!$X$48,1,0)</f>
        <v>30183.42445</v>
      </c>
      <c r="DS44" s="50">
        <f>(DS43*Assumptions!$X45/12)*IF(DS1&gt;Assumptions!$X$48,1,0)</f>
        <v>30133.13498</v>
      </c>
      <c r="DT44" s="50">
        <f>(DT43*Assumptions!$X45/12)*IF(DT1&gt;Assumptions!$X$48,1,0)</f>
        <v>30082.59407</v>
      </c>
      <c r="DU44" s="50">
        <f>(DU43*Assumptions!$X45/12)*IF(DU1&gt;Assumptions!$X$48,1,0)</f>
        <v>30031.80045</v>
      </c>
      <c r="DV44" s="50">
        <f>(DV43*Assumptions!$X45/12)*IF(DV1&gt;Assumptions!$X$48,1,0)</f>
        <v>29980.75286</v>
      </c>
      <c r="DW44" s="50">
        <f>(DW43*Assumptions!$X45/12)*IF(DW1&gt;Assumptions!$X$48,1,0)</f>
        <v>29929.45004</v>
      </c>
      <c r="DX44" s="50">
        <f>(DX43*Assumptions!$X45/12)*IF(DX1&gt;Assumptions!$X$48,1,0)</f>
        <v>29877.8907</v>
      </c>
      <c r="DY44" s="50">
        <f>(DY43*Assumptions!$X45/12)*IF(DY1&gt;Assumptions!$X$48,1,0)</f>
        <v>29826.07356</v>
      </c>
      <c r="DZ44" s="50">
        <f>(DZ43*Assumptions!$X45/12)*IF(DZ1&gt;Assumptions!$X$48,1,0)</f>
        <v>29773.99734</v>
      </c>
      <c r="EA44" s="50">
        <f>(EA43*Assumptions!$X45/12)*IF(EA1&gt;Assumptions!$X$48,1,0)</f>
        <v>29721.66074</v>
      </c>
      <c r="EB44" s="50">
        <f>(EB43*Assumptions!$X45/12)*IF(EB1&gt;Assumptions!$X$48,1,0)</f>
        <v>29669.06246</v>
      </c>
      <c r="EC44" s="50">
        <f>(EC43*Assumptions!$X45/12)*IF(EC1&gt;Assumptions!$X$48,1,0)</f>
        <v>29616.20118</v>
      </c>
      <c r="ED44" s="50">
        <f>(ED43*Assumptions!$X45/12)*IF(ED1&gt;Assumptions!$X$48,1,0)</f>
        <v>29563.0756</v>
      </c>
      <c r="EE44" s="50">
        <f>(EE43*Assumptions!$X45/12)*IF(EE1&gt;Assumptions!$X$48,1,0)</f>
        <v>29509.68438</v>
      </c>
    </row>
    <row r="45" ht="15.75" customHeight="1">
      <c r="A45" s="1"/>
      <c r="B45" s="1"/>
      <c r="C45" s="1" t="s">
        <v>212</v>
      </c>
      <c r="D45" s="50">
        <f t="shared" ref="D45:EE45" si="9">D46-D44</f>
        <v>0</v>
      </c>
      <c r="E45" s="50">
        <f t="shared" si="9"/>
        <v>0</v>
      </c>
      <c r="F45" s="50">
        <f t="shared" si="9"/>
        <v>0</v>
      </c>
      <c r="G45" s="50">
        <f t="shared" si="9"/>
        <v>0</v>
      </c>
      <c r="H45" s="50">
        <f t="shared" si="9"/>
        <v>0</v>
      </c>
      <c r="I45" s="50">
        <f t="shared" si="9"/>
        <v>0</v>
      </c>
      <c r="J45" s="50">
        <f t="shared" si="9"/>
        <v>0</v>
      </c>
      <c r="K45" s="50">
        <f t="shared" si="9"/>
        <v>0</v>
      </c>
      <c r="L45" s="50">
        <f t="shared" si="9"/>
        <v>0</v>
      </c>
      <c r="M45" s="50">
        <f t="shared" si="9"/>
        <v>0</v>
      </c>
      <c r="N45" s="50">
        <f t="shared" si="9"/>
        <v>0</v>
      </c>
      <c r="O45" s="50">
        <f t="shared" si="9"/>
        <v>0</v>
      </c>
      <c r="P45" s="50">
        <f t="shared" si="9"/>
        <v>0</v>
      </c>
      <c r="Q45" s="50">
        <f t="shared" si="9"/>
        <v>0</v>
      </c>
      <c r="R45" s="50">
        <f t="shared" si="9"/>
        <v>0</v>
      </c>
      <c r="S45" s="50">
        <f t="shared" si="9"/>
        <v>0</v>
      </c>
      <c r="T45" s="50">
        <f t="shared" si="9"/>
        <v>0</v>
      </c>
      <c r="U45" s="50">
        <f t="shared" si="9"/>
        <v>0</v>
      </c>
      <c r="V45" s="50">
        <f t="shared" si="9"/>
        <v>0</v>
      </c>
      <c r="W45" s="50">
        <f t="shared" si="9"/>
        <v>0</v>
      </c>
      <c r="X45" s="50">
        <f t="shared" si="9"/>
        <v>0</v>
      </c>
      <c r="Y45" s="50">
        <f t="shared" si="9"/>
        <v>0</v>
      </c>
      <c r="Z45" s="50">
        <f t="shared" si="9"/>
        <v>0</v>
      </c>
      <c r="AA45" s="50">
        <f t="shared" si="9"/>
        <v>0</v>
      </c>
      <c r="AB45" s="50">
        <f t="shared" si="9"/>
        <v>0</v>
      </c>
      <c r="AC45" s="50">
        <f t="shared" si="9"/>
        <v>0</v>
      </c>
      <c r="AD45" s="50">
        <f t="shared" si="9"/>
        <v>0</v>
      </c>
      <c r="AE45" s="50">
        <f t="shared" si="9"/>
        <v>0</v>
      </c>
      <c r="AF45" s="50">
        <f t="shared" si="9"/>
        <v>0</v>
      </c>
      <c r="AG45" s="50">
        <f t="shared" si="9"/>
        <v>0</v>
      </c>
      <c r="AH45" s="50">
        <f t="shared" si="9"/>
        <v>0</v>
      </c>
      <c r="AI45" s="50">
        <f t="shared" si="9"/>
        <v>0</v>
      </c>
      <c r="AJ45" s="50">
        <f t="shared" si="9"/>
        <v>0</v>
      </c>
      <c r="AK45" s="50">
        <f t="shared" si="9"/>
        <v>0</v>
      </c>
      <c r="AL45" s="50">
        <f t="shared" si="9"/>
        <v>0</v>
      </c>
      <c r="AM45" s="50">
        <f t="shared" si="9"/>
        <v>0</v>
      </c>
      <c r="AN45" s="50">
        <f t="shared" si="9"/>
        <v>6681.745993</v>
      </c>
      <c r="AO45" s="50">
        <f t="shared" si="9"/>
        <v>6715.154723</v>
      </c>
      <c r="AP45" s="50">
        <f t="shared" si="9"/>
        <v>6748.730497</v>
      </c>
      <c r="AQ45" s="50">
        <f t="shared" si="9"/>
        <v>6782.474149</v>
      </c>
      <c r="AR45" s="50">
        <f t="shared" si="9"/>
        <v>6816.38652</v>
      </c>
      <c r="AS45" s="50">
        <f t="shared" si="9"/>
        <v>6850.468452</v>
      </c>
      <c r="AT45" s="50">
        <f t="shared" si="9"/>
        <v>6884.720795</v>
      </c>
      <c r="AU45" s="50">
        <f t="shared" si="9"/>
        <v>6919.144399</v>
      </c>
      <c r="AV45" s="50">
        <f t="shared" si="9"/>
        <v>6953.740121</v>
      </c>
      <c r="AW45" s="50">
        <f t="shared" si="9"/>
        <v>6988.508821</v>
      </c>
      <c r="AX45" s="50">
        <f t="shared" si="9"/>
        <v>7023.451365</v>
      </c>
      <c r="AY45" s="50">
        <f t="shared" si="9"/>
        <v>7058.568622</v>
      </c>
      <c r="AZ45" s="50">
        <f t="shared" si="9"/>
        <v>7093.861465</v>
      </c>
      <c r="BA45" s="50">
        <f t="shared" si="9"/>
        <v>7129.330773</v>
      </c>
      <c r="BB45" s="50">
        <f t="shared" si="9"/>
        <v>7164.977426</v>
      </c>
      <c r="BC45" s="50">
        <f t="shared" si="9"/>
        <v>7200.802314</v>
      </c>
      <c r="BD45" s="50">
        <f t="shared" si="9"/>
        <v>7236.806325</v>
      </c>
      <c r="BE45" s="50">
        <f t="shared" si="9"/>
        <v>7272.990357</v>
      </c>
      <c r="BF45" s="50">
        <f t="shared" si="9"/>
        <v>7309.355309</v>
      </c>
      <c r="BG45" s="50">
        <f t="shared" si="9"/>
        <v>7345.902085</v>
      </c>
      <c r="BH45" s="50">
        <f t="shared" si="9"/>
        <v>7382.631596</v>
      </c>
      <c r="BI45" s="50">
        <f t="shared" si="9"/>
        <v>7419.544753</v>
      </c>
      <c r="BJ45" s="50">
        <f t="shared" si="9"/>
        <v>7456.642477</v>
      </c>
      <c r="BK45" s="50">
        <f t="shared" si="9"/>
        <v>7493.92569</v>
      </c>
      <c r="BL45" s="50">
        <f t="shared" si="9"/>
        <v>7531.395318</v>
      </c>
      <c r="BM45" s="50">
        <f t="shared" si="9"/>
        <v>7569.052295</v>
      </c>
      <c r="BN45" s="50">
        <f t="shared" si="9"/>
        <v>7606.897556</v>
      </c>
      <c r="BO45" s="50">
        <f t="shared" si="9"/>
        <v>7644.932044</v>
      </c>
      <c r="BP45" s="50">
        <f t="shared" si="9"/>
        <v>7683.156704</v>
      </c>
      <c r="BQ45" s="50">
        <f t="shared" si="9"/>
        <v>7721.572488</v>
      </c>
      <c r="BR45" s="50">
        <f t="shared" si="9"/>
        <v>7760.18035</v>
      </c>
      <c r="BS45" s="50">
        <f t="shared" si="9"/>
        <v>7798.981252</v>
      </c>
      <c r="BT45" s="50">
        <f t="shared" si="9"/>
        <v>7837.976158</v>
      </c>
      <c r="BU45" s="50">
        <f t="shared" si="9"/>
        <v>7877.166039</v>
      </c>
      <c r="BV45" s="50">
        <f t="shared" si="9"/>
        <v>7916.551869</v>
      </c>
      <c r="BW45" s="50">
        <f t="shared" si="9"/>
        <v>7956.134628</v>
      </c>
      <c r="BX45" s="50">
        <f t="shared" si="9"/>
        <v>7995.915302</v>
      </c>
      <c r="BY45" s="50">
        <f t="shared" si="9"/>
        <v>8035.894878</v>
      </c>
      <c r="BZ45" s="50">
        <f t="shared" si="9"/>
        <v>8076.074353</v>
      </c>
      <c r="CA45" s="50">
        <f t="shared" si="9"/>
        <v>8116.454724</v>
      </c>
      <c r="CB45" s="50">
        <f t="shared" si="9"/>
        <v>8157.036998</v>
      </c>
      <c r="CC45" s="50">
        <f t="shared" si="9"/>
        <v>8197.822183</v>
      </c>
      <c r="CD45" s="50">
        <f t="shared" si="9"/>
        <v>8238.811294</v>
      </c>
      <c r="CE45" s="50">
        <f t="shared" si="9"/>
        <v>8280.00535</v>
      </c>
      <c r="CF45" s="50">
        <f t="shared" si="9"/>
        <v>8321.405377</v>
      </c>
      <c r="CG45" s="50">
        <f t="shared" si="9"/>
        <v>8363.012404</v>
      </c>
      <c r="CH45" s="50">
        <f t="shared" si="9"/>
        <v>8404.827466</v>
      </c>
      <c r="CI45" s="50">
        <f t="shared" si="9"/>
        <v>8446.851603</v>
      </c>
      <c r="CJ45" s="50">
        <f t="shared" si="9"/>
        <v>8489.085861</v>
      </c>
      <c r="CK45" s="50">
        <f t="shared" si="9"/>
        <v>8531.531291</v>
      </c>
      <c r="CL45" s="50">
        <f t="shared" si="9"/>
        <v>8574.188947</v>
      </c>
      <c r="CM45" s="50">
        <f t="shared" si="9"/>
        <v>8617.059892</v>
      </c>
      <c r="CN45" s="50">
        <f t="shared" si="9"/>
        <v>8660.145191</v>
      </c>
      <c r="CO45" s="50">
        <f t="shared" si="9"/>
        <v>8703.445917</v>
      </c>
      <c r="CP45" s="50">
        <f t="shared" si="9"/>
        <v>8746.963147</v>
      </c>
      <c r="CQ45" s="50">
        <f t="shared" si="9"/>
        <v>8790.697962</v>
      </c>
      <c r="CR45" s="50">
        <f t="shared" si="9"/>
        <v>8834.651452</v>
      </c>
      <c r="CS45" s="50">
        <f t="shared" si="9"/>
        <v>8878.82471</v>
      </c>
      <c r="CT45" s="50">
        <f t="shared" si="9"/>
        <v>8923.218833</v>
      </c>
      <c r="CU45" s="50">
        <f t="shared" si="9"/>
        <v>8967.834927</v>
      </c>
      <c r="CV45" s="50">
        <f t="shared" si="9"/>
        <v>9012.674102</v>
      </c>
      <c r="CW45" s="50">
        <f t="shared" si="9"/>
        <v>9057.737472</v>
      </c>
      <c r="CX45" s="50">
        <f t="shared" si="9"/>
        <v>9103.02616</v>
      </c>
      <c r="CY45" s="50">
        <f t="shared" si="9"/>
        <v>9148.541291</v>
      </c>
      <c r="CZ45" s="50">
        <f t="shared" si="9"/>
        <v>9194.283997</v>
      </c>
      <c r="DA45" s="50">
        <f t="shared" si="9"/>
        <v>9240.255417</v>
      </c>
      <c r="DB45" s="50">
        <f t="shared" si="9"/>
        <v>9286.456694</v>
      </c>
      <c r="DC45" s="50">
        <f t="shared" si="9"/>
        <v>9332.888978</v>
      </c>
      <c r="DD45" s="50">
        <f t="shared" si="9"/>
        <v>9379.553422</v>
      </c>
      <c r="DE45" s="50">
        <f t="shared" si="9"/>
        <v>9426.45119</v>
      </c>
      <c r="DF45" s="50">
        <f t="shared" si="9"/>
        <v>9473.583446</v>
      </c>
      <c r="DG45" s="50">
        <f t="shared" si="9"/>
        <v>9520.951363</v>
      </c>
      <c r="DH45" s="50">
        <f t="shared" si="9"/>
        <v>9568.55612</v>
      </c>
      <c r="DI45" s="50">
        <f t="shared" si="9"/>
        <v>9616.3989</v>
      </c>
      <c r="DJ45" s="50">
        <f t="shared" si="9"/>
        <v>9664.480895</v>
      </c>
      <c r="DK45" s="50">
        <f t="shared" si="9"/>
        <v>9712.803299</v>
      </c>
      <c r="DL45" s="50">
        <f t="shared" si="9"/>
        <v>9761.367316</v>
      </c>
      <c r="DM45" s="50">
        <f t="shared" si="9"/>
        <v>9810.174152</v>
      </c>
      <c r="DN45" s="50">
        <f t="shared" si="9"/>
        <v>9859.225023</v>
      </c>
      <c r="DO45" s="50">
        <f t="shared" si="9"/>
        <v>9908.521148</v>
      </c>
      <c r="DP45" s="50">
        <f t="shared" si="9"/>
        <v>9958.063754</v>
      </c>
      <c r="DQ45" s="50">
        <f t="shared" si="9"/>
        <v>10007.85407</v>
      </c>
      <c r="DR45" s="50">
        <f t="shared" si="9"/>
        <v>10057.89334</v>
      </c>
      <c r="DS45" s="50">
        <f t="shared" si="9"/>
        <v>10108.18281</v>
      </c>
      <c r="DT45" s="50">
        <f t="shared" si="9"/>
        <v>10158.72372</v>
      </c>
      <c r="DU45" s="50">
        <f t="shared" si="9"/>
        <v>10209.51734</v>
      </c>
      <c r="DV45" s="50">
        <f t="shared" si="9"/>
        <v>10260.56493</v>
      </c>
      <c r="DW45" s="50">
        <f t="shared" si="9"/>
        <v>10311.86775</v>
      </c>
      <c r="DX45" s="50">
        <f t="shared" si="9"/>
        <v>10363.42709</v>
      </c>
      <c r="DY45" s="50">
        <f t="shared" si="9"/>
        <v>10415.24423</v>
      </c>
      <c r="DZ45" s="50">
        <f t="shared" si="9"/>
        <v>10467.32045</v>
      </c>
      <c r="EA45" s="50">
        <f t="shared" si="9"/>
        <v>10519.65705</v>
      </c>
      <c r="EB45" s="50">
        <f t="shared" si="9"/>
        <v>10572.25534</v>
      </c>
      <c r="EC45" s="50">
        <f t="shared" si="9"/>
        <v>10625.11661</v>
      </c>
      <c r="ED45" s="50">
        <f t="shared" si="9"/>
        <v>10678.2422</v>
      </c>
      <c r="EE45" s="50">
        <f t="shared" si="9"/>
        <v>10731.63341</v>
      </c>
    </row>
    <row r="46" ht="15.75" customHeight="1">
      <c r="A46" s="1"/>
      <c r="B46" s="1"/>
      <c r="C46" s="1" t="s">
        <v>213</v>
      </c>
      <c r="D46" s="50">
        <f>-PMT(Assumptions!$X45/12,Assumptions!$X46*12,Assumptions!$X43)*IF(D1&gt;Assumptions!$X$48,1,0)</f>
        <v>0</v>
      </c>
      <c r="E46" s="50">
        <f>-PMT(Assumptions!$X45/12,Assumptions!$X46*12,Assumptions!$X43)*IF(E1&gt;Assumptions!$X$48,1,0)</f>
        <v>0</v>
      </c>
      <c r="F46" s="50">
        <f>-PMT(Assumptions!$X45/12,Assumptions!$X46*12,Assumptions!$X43)*IF(F1&gt;Assumptions!$X$48,1,0)</f>
        <v>0</v>
      </c>
      <c r="G46" s="50">
        <f>-PMT(Assumptions!$X45/12,Assumptions!$X46*12,Assumptions!$X43)*IF(G1&gt;Assumptions!$X$48,1,0)</f>
        <v>0</v>
      </c>
      <c r="H46" s="50">
        <f>-PMT(Assumptions!$X45/12,Assumptions!$X46*12,Assumptions!$X43)*IF(H1&gt;Assumptions!$X$48,1,0)</f>
        <v>0</v>
      </c>
      <c r="I46" s="50">
        <f>-PMT(Assumptions!$X45/12,Assumptions!$X46*12,Assumptions!$X43)*IF(I1&gt;Assumptions!$X$48,1,0)</f>
        <v>0</v>
      </c>
      <c r="J46" s="50">
        <f>-PMT(Assumptions!$X45/12,Assumptions!$X46*12,Assumptions!$X43)*IF(J1&gt;Assumptions!$X$48,1,0)</f>
        <v>0</v>
      </c>
      <c r="K46" s="50">
        <f>-PMT(Assumptions!$X45/12,Assumptions!$X46*12,Assumptions!$X43)*IF(K1&gt;Assumptions!$X$48,1,0)</f>
        <v>0</v>
      </c>
      <c r="L46" s="50">
        <f>-PMT(Assumptions!$X45/12,Assumptions!$X46*12,Assumptions!$X43)*IF(L1&gt;Assumptions!$X$48,1,0)</f>
        <v>0</v>
      </c>
      <c r="M46" s="50">
        <f>-PMT(Assumptions!$X45/12,Assumptions!$X46*12,Assumptions!$X43)*IF(M1&gt;Assumptions!$X$48,1,0)</f>
        <v>0</v>
      </c>
      <c r="N46" s="50">
        <f>-PMT(Assumptions!$X45/12,Assumptions!$X46*12,Assumptions!$X43)*IF(N1&gt;Assumptions!$X$48,1,0)</f>
        <v>0</v>
      </c>
      <c r="O46" s="50">
        <f>-PMT(Assumptions!$X45/12,Assumptions!$X46*12,Assumptions!$X43)*IF(O1&gt;Assumptions!$X$48,1,0)</f>
        <v>0</v>
      </c>
      <c r="P46" s="50">
        <f>-PMT(Assumptions!$X45/12,Assumptions!$X46*12,Assumptions!$X43)*IF(P1&gt;Assumptions!$X$48,1,0)</f>
        <v>0</v>
      </c>
      <c r="Q46" s="50">
        <f>-PMT(Assumptions!$X45/12,Assumptions!$X46*12,Assumptions!$X43)*IF(Q1&gt;Assumptions!$X$48,1,0)</f>
        <v>0</v>
      </c>
      <c r="R46" s="50">
        <f>-PMT(Assumptions!$X45/12,Assumptions!$X46*12,Assumptions!$X43)*IF(R1&gt;Assumptions!$X$48,1,0)</f>
        <v>0</v>
      </c>
      <c r="S46" s="50">
        <f>-PMT(Assumptions!$X45/12,Assumptions!$X46*12,Assumptions!$X43)*IF(S1&gt;Assumptions!$X$48,1,0)</f>
        <v>0</v>
      </c>
      <c r="T46" s="50">
        <f>-PMT(Assumptions!$X45/12,Assumptions!$X46*12,Assumptions!$X43)*IF(T1&gt;Assumptions!$X$48,1,0)</f>
        <v>0</v>
      </c>
      <c r="U46" s="50">
        <f>-PMT(Assumptions!$X45/12,Assumptions!$X46*12,Assumptions!$X43)*IF(U1&gt;Assumptions!$X$48,1,0)</f>
        <v>0</v>
      </c>
      <c r="V46" s="50">
        <f>-PMT(Assumptions!$X45/12,Assumptions!$X46*12,Assumptions!$X43)*IF(V1&gt;Assumptions!$X$48,1,0)</f>
        <v>0</v>
      </c>
      <c r="W46" s="50">
        <f>-PMT(Assumptions!$X45/12,Assumptions!$X46*12,Assumptions!$X43)*IF(W1&gt;Assumptions!$X$48,1,0)</f>
        <v>0</v>
      </c>
      <c r="X46" s="50">
        <f>-PMT(Assumptions!$X45/12,Assumptions!$X46*12,Assumptions!$X43)*IF(X1&gt;Assumptions!$X$48,1,0)</f>
        <v>0</v>
      </c>
      <c r="Y46" s="50">
        <f>-PMT(Assumptions!$X45/12,Assumptions!$X46*12,Assumptions!$X43)*IF(Y1&gt;Assumptions!$X$48,1,0)</f>
        <v>0</v>
      </c>
      <c r="Z46" s="50">
        <f>-PMT(Assumptions!$X45/12,Assumptions!$X46*12,Assumptions!$X43)*IF(Z1&gt;Assumptions!$X$48,1,0)</f>
        <v>0</v>
      </c>
      <c r="AA46" s="50">
        <f>-PMT(Assumptions!$X45/12,Assumptions!$X46*12,Assumptions!$X43)*IF(AA1&gt;Assumptions!$X$48,1,0)</f>
        <v>0</v>
      </c>
      <c r="AB46" s="50">
        <f>-PMT(Assumptions!$X45/12,Assumptions!$X46*12,Assumptions!$X43)*IF(AB1&gt;Assumptions!$X$48,1,0)</f>
        <v>0</v>
      </c>
      <c r="AC46" s="50">
        <f>-PMT(Assumptions!$X45/12,Assumptions!$X46*12,Assumptions!$X43)*IF(AC1&gt;Assumptions!$X$48,1,0)</f>
        <v>0</v>
      </c>
      <c r="AD46" s="50">
        <f>-PMT(Assumptions!$X45/12,Assumptions!$X46*12,Assumptions!$X43)*IF(AD1&gt;Assumptions!$X$48,1,0)</f>
        <v>0</v>
      </c>
      <c r="AE46" s="50">
        <f>-PMT(Assumptions!$X45/12,Assumptions!$X46*12,Assumptions!$X43)*IF(AE1&gt;Assumptions!$X$48,1,0)</f>
        <v>0</v>
      </c>
      <c r="AF46" s="50">
        <f>-PMT(Assumptions!$X45/12,Assumptions!$X46*12,Assumptions!$X43)*IF(AF1&gt;Assumptions!$X$48,1,0)</f>
        <v>0</v>
      </c>
      <c r="AG46" s="50">
        <f>-PMT(Assumptions!$X45/12,Assumptions!$X46*12,Assumptions!$X43)*IF(AG1&gt;Assumptions!$X$48,1,0)</f>
        <v>0</v>
      </c>
      <c r="AH46" s="50">
        <f>-PMT(Assumptions!$X45/12,Assumptions!$X46*12,Assumptions!$X43)*IF(AH1&gt;Assumptions!$X$48,1,0)</f>
        <v>0</v>
      </c>
      <c r="AI46" s="50">
        <f>-PMT(Assumptions!$X45/12,Assumptions!$X46*12,Assumptions!$X43)*IF(AI1&gt;Assumptions!$X$48,1,0)</f>
        <v>0</v>
      </c>
      <c r="AJ46" s="50">
        <f>-PMT(Assumptions!$X45/12,Assumptions!$X46*12,Assumptions!$X43)*IF(AJ1&gt;Assumptions!$X$48,1,0)</f>
        <v>0</v>
      </c>
      <c r="AK46" s="50">
        <f>-PMT(Assumptions!$X45/12,Assumptions!$X46*12,Assumptions!$X43)*IF(AK1&gt;Assumptions!$X$48,1,0)</f>
        <v>0</v>
      </c>
      <c r="AL46" s="50">
        <f>-PMT(Assumptions!$X45/12,Assumptions!$X46*12,Assumptions!$X43)*IF(AL1&gt;Assumptions!$X$48,1,0)</f>
        <v>0</v>
      </c>
      <c r="AM46" s="50">
        <f>-PMT(Assumptions!$X45/12,Assumptions!$X46*12,Assumptions!$X43)*IF(AM1&gt;Assumptions!$X$48,1,0)</f>
        <v>0</v>
      </c>
      <c r="AN46" s="50">
        <f>-PMT(Assumptions!$X45/12,Assumptions!$X46*12,Assumptions!$X43)*IF(AN1&gt;Assumptions!$X$48,1,0)</f>
        <v>40241.31779</v>
      </c>
      <c r="AO46" s="50">
        <f>-PMT(Assumptions!$X45/12,Assumptions!$X46*12,Assumptions!$X43)*IF(AO1&gt;Assumptions!$X$48,1,0)</f>
        <v>40241.31779</v>
      </c>
      <c r="AP46" s="50">
        <f>-PMT(Assumptions!$X45/12,Assumptions!$X46*12,Assumptions!$X43)*IF(AP1&gt;Assumptions!$X$48,1,0)</f>
        <v>40241.31779</v>
      </c>
      <c r="AQ46" s="50">
        <f>-PMT(Assumptions!$X45/12,Assumptions!$X46*12,Assumptions!$X43)*IF(AQ1&gt;Assumptions!$X$48,1,0)</f>
        <v>40241.31779</v>
      </c>
      <c r="AR46" s="50">
        <f>-PMT(Assumptions!$X45/12,Assumptions!$X46*12,Assumptions!$X43)*IF(AR1&gt;Assumptions!$X$48,1,0)</f>
        <v>40241.31779</v>
      </c>
      <c r="AS46" s="50">
        <f>-PMT(Assumptions!$X45/12,Assumptions!$X46*12,Assumptions!$X43)*IF(AS1&gt;Assumptions!$X$48,1,0)</f>
        <v>40241.31779</v>
      </c>
      <c r="AT46" s="50">
        <f>-PMT(Assumptions!$X45/12,Assumptions!$X46*12,Assumptions!$X43)*IF(AT1&gt;Assumptions!$X$48,1,0)</f>
        <v>40241.31779</v>
      </c>
      <c r="AU46" s="50">
        <f>-PMT(Assumptions!$X45/12,Assumptions!$X46*12,Assumptions!$X43)*IF(AU1&gt;Assumptions!$X$48,1,0)</f>
        <v>40241.31779</v>
      </c>
      <c r="AV46" s="50">
        <f>-PMT(Assumptions!$X45/12,Assumptions!$X46*12,Assumptions!$X43)*IF(AV1&gt;Assumptions!$X$48,1,0)</f>
        <v>40241.31779</v>
      </c>
      <c r="AW46" s="50">
        <f>-PMT(Assumptions!$X45/12,Assumptions!$X46*12,Assumptions!$X43)*IF(AW1&gt;Assumptions!$X$48,1,0)</f>
        <v>40241.31779</v>
      </c>
      <c r="AX46" s="50">
        <f>-PMT(Assumptions!$X45/12,Assumptions!$X46*12,Assumptions!$X43)*IF(AX1&gt;Assumptions!$X$48,1,0)</f>
        <v>40241.31779</v>
      </c>
      <c r="AY46" s="50">
        <f>-PMT(Assumptions!$X45/12,Assumptions!$X46*12,Assumptions!$X43)*IF(AY1&gt;Assumptions!$X$48,1,0)</f>
        <v>40241.31779</v>
      </c>
      <c r="AZ46" s="50">
        <f>-PMT(Assumptions!$X45/12,Assumptions!$X46*12,Assumptions!$X43)*IF(AZ1&gt;Assumptions!$X$48,1,0)</f>
        <v>40241.31779</v>
      </c>
      <c r="BA46" s="50">
        <f>-PMT(Assumptions!$X45/12,Assumptions!$X46*12,Assumptions!$X43)*IF(BA1&gt;Assumptions!$X$48,1,0)</f>
        <v>40241.31779</v>
      </c>
      <c r="BB46" s="50">
        <f>-PMT(Assumptions!$X45/12,Assumptions!$X46*12,Assumptions!$X43)*IF(BB1&gt;Assumptions!$X$48,1,0)</f>
        <v>40241.31779</v>
      </c>
      <c r="BC46" s="50">
        <f>-PMT(Assumptions!$X45/12,Assumptions!$X46*12,Assumptions!$X43)*IF(BC1&gt;Assumptions!$X$48,1,0)</f>
        <v>40241.31779</v>
      </c>
      <c r="BD46" s="50">
        <f>-PMT(Assumptions!$X45/12,Assumptions!$X46*12,Assumptions!$X43)*IF(BD1&gt;Assumptions!$X$48,1,0)</f>
        <v>40241.31779</v>
      </c>
      <c r="BE46" s="50">
        <f>-PMT(Assumptions!$X45/12,Assumptions!$X46*12,Assumptions!$X43)*IF(BE1&gt;Assumptions!$X$48,1,0)</f>
        <v>40241.31779</v>
      </c>
      <c r="BF46" s="50">
        <f>-PMT(Assumptions!$X45/12,Assumptions!$X46*12,Assumptions!$X43)*IF(BF1&gt;Assumptions!$X$48,1,0)</f>
        <v>40241.31779</v>
      </c>
      <c r="BG46" s="50">
        <f>-PMT(Assumptions!$X45/12,Assumptions!$X46*12,Assumptions!$X43)*IF(BG1&gt;Assumptions!$X$48,1,0)</f>
        <v>40241.31779</v>
      </c>
      <c r="BH46" s="50">
        <f>-PMT(Assumptions!$X45/12,Assumptions!$X46*12,Assumptions!$X43)*IF(BH1&gt;Assumptions!$X$48,1,0)</f>
        <v>40241.31779</v>
      </c>
      <c r="BI46" s="50">
        <f>-PMT(Assumptions!$X45/12,Assumptions!$X46*12,Assumptions!$X43)*IF(BI1&gt;Assumptions!$X$48,1,0)</f>
        <v>40241.31779</v>
      </c>
      <c r="BJ46" s="50">
        <f>-PMT(Assumptions!$X45/12,Assumptions!$X46*12,Assumptions!$X43)*IF(BJ1&gt;Assumptions!$X$48,1,0)</f>
        <v>40241.31779</v>
      </c>
      <c r="BK46" s="50">
        <f>-PMT(Assumptions!$X45/12,Assumptions!$X46*12,Assumptions!$X43)*IF(BK1&gt;Assumptions!$X$48,1,0)</f>
        <v>40241.31779</v>
      </c>
      <c r="BL46" s="50">
        <f>-PMT(Assumptions!$X45/12,Assumptions!$X46*12,Assumptions!$X43)*IF(BL1&gt;Assumptions!$X$48,1,0)</f>
        <v>40241.31779</v>
      </c>
      <c r="BM46" s="50">
        <f>-PMT(Assumptions!$X45/12,Assumptions!$X46*12,Assumptions!$X43)*IF(BM1&gt;Assumptions!$X$48,1,0)</f>
        <v>40241.31779</v>
      </c>
      <c r="BN46" s="50">
        <f>-PMT(Assumptions!$X45/12,Assumptions!$X46*12,Assumptions!$X43)*IF(BN1&gt;Assumptions!$X$48,1,0)</f>
        <v>40241.31779</v>
      </c>
      <c r="BO46" s="50">
        <f>-PMT(Assumptions!$X45/12,Assumptions!$X46*12,Assumptions!$X43)*IF(BO1&gt;Assumptions!$X$48,1,0)</f>
        <v>40241.31779</v>
      </c>
      <c r="BP46" s="50">
        <f>-PMT(Assumptions!$X45/12,Assumptions!$X46*12,Assumptions!$X43)*IF(BP1&gt;Assumptions!$X$48,1,0)</f>
        <v>40241.31779</v>
      </c>
      <c r="BQ46" s="50">
        <f>-PMT(Assumptions!$X45/12,Assumptions!$X46*12,Assumptions!$X43)*IF(BQ1&gt;Assumptions!$X$48,1,0)</f>
        <v>40241.31779</v>
      </c>
      <c r="BR46" s="50">
        <f>-PMT(Assumptions!$X45/12,Assumptions!$X46*12,Assumptions!$X43)*IF(BR1&gt;Assumptions!$X$48,1,0)</f>
        <v>40241.31779</v>
      </c>
      <c r="BS46" s="50">
        <f>-PMT(Assumptions!$X45/12,Assumptions!$X46*12,Assumptions!$X43)*IF(BS1&gt;Assumptions!$X$48,1,0)</f>
        <v>40241.31779</v>
      </c>
      <c r="BT46" s="50">
        <f>-PMT(Assumptions!$X45/12,Assumptions!$X46*12,Assumptions!$X43)*IF(BT1&gt;Assumptions!$X$48,1,0)</f>
        <v>40241.31779</v>
      </c>
      <c r="BU46" s="50">
        <f>-PMT(Assumptions!$X45/12,Assumptions!$X46*12,Assumptions!$X43)*IF(BU1&gt;Assumptions!$X$48,1,0)</f>
        <v>40241.31779</v>
      </c>
      <c r="BV46" s="50">
        <f>-PMT(Assumptions!$X45/12,Assumptions!$X46*12,Assumptions!$X43)*IF(BV1&gt;Assumptions!$X$48,1,0)</f>
        <v>40241.31779</v>
      </c>
      <c r="BW46" s="50">
        <f>-PMT(Assumptions!$X45/12,Assumptions!$X46*12,Assumptions!$X43)*IF(BW1&gt;Assumptions!$X$48,1,0)</f>
        <v>40241.31779</v>
      </c>
      <c r="BX46" s="50">
        <f>-PMT(Assumptions!$X45/12,Assumptions!$X46*12,Assumptions!$X43)*IF(BX1&gt;Assumptions!$X$48,1,0)</f>
        <v>40241.31779</v>
      </c>
      <c r="BY46" s="50">
        <f>-PMT(Assumptions!$X45/12,Assumptions!$X46*12,Assumptions!$X43)*IF(BY1&gt;Assumptions!$X$48,1,0)</f>
        <v>40241.31779</v>
      </c>
      <c r="BZ46" s="50">
        <f>-PMT(Assumptions!$X45/12,Assumptions!$X46*12,Assumptions!$X43)*IF(BZ1&gt;Assumptions!$X$48,1,0)</f>
        <v>40241.31779</v>
      </c>
      <c r="CA46" s="50">
        <f>-PMT(Assumptions!$X45/12,Assumptions!$X46*12,Assumptions!$X43)*IF(CA1&gt;Assumptions!$X$48,1,0)</f>
        <v>40241.31779</v>
      </c>
      <c r="CB46" s="50">
        <f>-PMT(Assumptions!$X45/12,Assumptions!$X46*12,Assumptions!$X43)*IF(CB1&gt;Assumptions!$X$48,1,0)</f>
        <v>40241.31779</v>
      </c>
      <c r="CC46" s="50">
        <f>-PMT(Assumptions!$X45/12,Assumptions!$X46*12,Assumptions!$X43)*IF(CC1&gt;Assumptions!$X$48,1,0)</f>
        <v>40241.31779</v>
      </c>
      <c r="CD46" s="50">
        <f>-PMT(Assumptions!$X45/12,Assumptions!$X46*12,Assumptions!$X43)*IF(CD1&gt;Assumptions!$X$48,1,0)</f>
        <v>40241.31779</v>
      </c>
      <c r="CE46" s="50">
        <f>-PMT(Assumptions!$X45/12,Assumptions!$X46*12,Assumptions!$X43)*IF(CE1&gt;Assumptions!$X$48,1,0)</f>
        <v>40241.31779</v>
      </c>
      <c r="CF46" s="50">
        <f>-PMT(Assumptions!$X45/12,Assumptions!$X46*12,Assumptions!$X43)*IF(CF1&gt;Assumptions!$X$48,1,0)</f>
        <v>40241.31779</v>
      </c>
      <c r="CG46" s="50">
        <f>-PMT(Assumptions!$X45/12,Assumptions!$X46*12,Assumptions!$X43)*IF(CG1&gt;Assumptions!$X$48,1,0)</f>
        <v>40241.31779</v>
      </c>
      <c r="CH46" s="50">
        <f>-PMT(Assumptions!$X45/12,Assumptions!$X46*12,Assumptions!$X43)*IF(CH1&gt;Assumptions!$X$48,1,0)</f>
        <v>40241.31779</v>
      </c>
      <c r="CI46" s="50">
        <f>-PMT(Assumptions!$X45/12,Assumptions!$X46*12,Assumptions!$X43)*IF(CI1&gt;Assumptions!$X$48,1,0)</f>
        <v>40241.31779</v>
      </c>
      <c r="CJ46" s="50">
        <f>-PMT(Assumptions!$X45/12,Assumptions!$X46*12,Assumptions!$X43)*IF(CJ1&gt;Assumptions!$X$48,1,0)</f>
        <v>40241.31779</v>
      </c>
      <c r="CK46" s="50">
        <f>-PMT(Assumptions!$X45/12,Assumptions!$X46*12,Assumptions!$X43)*IF(CK1&gt;Assumptions!$X$48,1,0)</f>
        <v>40241.31779</v>
      </c>
      <c r="CL46" s="50">
        <f>-PMT(Assumptions!$X45/12,Assumptions!$X46*12,Assumptions!$X43)*IF(CL1&gt;Assumptions!$X$48,1,0)</f>
        <v>40241.31779</v>
      </c>
      <c r="CM46" s="50">
        <f>-PMT(Assumptions!$X45/12,Assumptions!$X46*12,Assumptions!$X43)*IF(CM1&gt;Assumptions!$X$48,1,0)</f>
        <v>40241.31779</v>
      </c>
      <c r="CN46" s="50">
        <f>-PMT(Assumptions!$X45/12,Assumptions!$X46*12,Assumptions!$X43)*IF(CN1&gt;Assumptions!$X$48,1,0)</f>
        <v>40241.31779</v>
      </c>
      <c r="CO46" s="50">
        <f>-PMT(Assumptions!$X45/12,Assumptions!$X46*12,Assumptions!$X43)*IF(CO1&gt;Assumptions!$X$48,1,0)</f>
        <v>40241.31779</v>
      </c>
      <c r="CP46" s="50">
        <f>-PMT(Assumptions!$X45/12,Assumptions!$X46*12,Assumptions!$X43)*IF(CP1&gt;Assumptions!$X$48,1,0)</f>
        <v>40241.31779</v>
      </c>
      <c r="CQ46" s="50">
        <f>-PMT(Assumptions!$X45/12,Assumptions!$X46*12,Assumptions!$X43)*IF(CQ1&gt;Assumptions!$X$48,1,0)</f>
        <v>40241.31779</v>
      </c>
      <c r="CR46" s="50">
        <f>-PMT(Assumptions!$X45/12,Assumptions!$X46*12,Assumptions!$X43)*IF(CR1&gt;Assumptions!$X$48,1,0)</f>
        <v>40241.31779</v>
      </c>
      <c r="CS46" s="50">
        <f>-PMT(Assumptions!$X45/12,Assumptions!$X46*12,Assumptions!$X43)*IF(CS1&gt;Assumptions!$X$48,1,0)</f>
        <v>40241.31779</v>
      </c>
      <c r="CT46" s="50">
        <f>-PMT(Assumptions!$X45/12,Assumptions!$X46*12,Assumptions!$X43)*IF(CT1&gt;Assumptions!$X$48,1,0)</f>
        <v>40241.31779</v>
      </c>
      <c r="CU46" s="50">
        <f>-PMT(Assumptions!$X45/12,Assumptions!$X46*12,Assumptions!$X43)*IF(CU1&gt;Assumptions!$X$48,1,0)</f>
        <v>40241.31779</v>
      </c>
      <c r="CV46" s="50">
        <f>-PMT(Assumptions!$X45/12,Assumptions!$X46*12,Assumptions!$X43)*IF(CV1&gt;Assumptions!$X$48,1,0)</f>
        <v>40241.31779</v>
      </c>
      <c r="CW46" s="50">
        <f>-PMT(Assumptions!$X45/12,Assumptions!$X46*12,Assumptions!$X43)*IF(CW1&gt;Assumptions!$X$48,1,0)</f>
        <v>40241.31779</v>
      </c>
      <c r="CX46" s="50">
        <f>-PMT(Assumptions!$X45/12,Assumptions!$X46*12,Assumptions!$X43)*IF(CX1&gt;Assumptions!$X$48,1,0)</f>
        <v>40241.31779</v>
      </c>
      <c r="CY46" s="50">
        <f>-PMT(Assumptions!$X45/12,Assumptions!$X46*12,Assumptions!$X43)*IF(CY1&gt;Assumptions!$X$48,1,0)</f>
        <v>40241.31779</v>
      </c>
      <c r="CZ46" s="50">
        <f>-PMT(Assumptions!$X45/12,Assumptions!$X46*12,Assumptions!$X43)*IF(CZ1&gt;Assumptions!$X$48,1,0)</f>
        <v>40241.31779</v>
      </c>
      <c r="DA46" s="50">
        <f>-PMT(Assumptions!$X45/12,Assumptions!$X46*12,Assumptions!$X43)*IF(DA1&gt;Assumptions!$X$48,1,0)</f>
        <v>40241.31779</v>
      </c>
      <c r="DB46" s="50">
        <f>-PMT(Assumptions!$X45/12,Assumptions!$X46*12,Assumptions!$X43)*IF(DB1&gt;Assumptions!$X$48,1,0)</f>
        <v>40241.31779</v>
      </c>
      <c r="DC46" s="50">
        <f>-PMT(Assumptions!$X45/12,Assumptions!$X46*12,Assumptions!$X43)*IF(DC1&gt;Assumptions!$X$48,1,0)</f>
        <v>40241.31779</v>
      </c>
      <c r="DD46" s="50">
        <f>-PMT(Assumptions!$X45/12,Assumptions!$X46*12,Assumptions!$X43)*IF(DD1&gt;Assumptions!$X$48,1,0)</f>
        <v>40241.31779</v>
      </c>
      <c r="DE46" s="50">
        <f>-PMT(Assumptions!$X45/12,Assumptions!$X46*12,Assumptions!$X43)*IF(DE1&gt;Assumptions!$X$48,1,0)</f>
        <v>40241.31779</v>
      </c>
      <c r="DF46" s="50">
        <f>-PMT(Assumptions!$X45/12,Assumptions!$X46*12,Assumptions!$X43)*IF(DF1&gt;Assumptions!$X$48,1,0)</f>
        <v>40241.31779</v>
      </c>
      <c r="DG46" s="50">
        <f>-PMT(Assumptions!$X45/12,Assumptions!$X46*12,Assumptions!$X43)*IF(DG1&gt;Assumptions!$X$48,1,0)</f>
        <v>40241.31779</v>
      </c>
      <c r="DH46" s="50">
        <f>-PMT(Assumptions!$X45/12,Assumptions!$X46*12,Assumptions!$X43)*IF(DH1&gt;Assumptions!$X$48,1,0)</f>
        <v>40241.31779</v>
      </c>
      <c r="DI46" s="50">
        <f>-PMT(Assumptions!$X45/12,Assumptions!$X46*12,Assumptions!$X43)*IF(DI1&gt;Assumptions!$X$48,1,0)</f>
        <v>40241.31779</v>
      </c>
      <c r="DJ46" s="50">
        <f>-PMT(Assumptions!$X45/12,Assumptions!$X46*12,Assumptions!$X43)*IF(DJ1&gt;Assumptions!$X$48,1,0)</f>
        <v>40241.31779</v>
      </c>
      <c r="DK46" s="50">
        <f>-PMT(Assumptions!$X45/12,Assumptions!$X46*12,Assumptions!$X43)*IF(DK1&gt;Assumptions!$X$48,1,0)</f>
        <v>40241.31779</v>
      </c>
      <c r="DL46" s="50">
        <f>-PMT(Assumptions!$X45/12,Assumptions!$X46*12,Assumptions!$X43)*IF(DL1&gt;Assumptions!$X$48,1,0)</f>
        <v>40241.31779</v>
      </c>
      <c r="DM46" s="50">
        <f>-PMT(Assumptions!$X45/12,Assumptions!$X46*12,Assumptions!$X43)*IF(DM1&gt;Assumptions!$X$48,1,0)</f>
        <v>40241.31779</v>
      </c>
      <c r="DN46" s="50">
        <f>-PMT(Assumptions!$X45/12,Assumptions!$X46*12,Assumptions!$X43)*IF(DN1&gt;Assumptions!$X$48,1,0)</f>
        <v>40241.31779</v>
      </c>
      <c r="DO46" s="50">
        <f>-PMT(Assumptions!$X45/12,Assumptions!$X46*12,Assumptions!$X43)*IF(DO1&gt;Assumptions!$X$48,1,0)</f>
        <v>40241.31779</v>
      </c>
      <c r="DP46" s="50">
        <f>-PMT(Assumptions!$X45/12,Assumptions!$X46*12,Assumptions!$X43)*IF(DP1&gt;Assumptions!$X$48,1,0)</f>
        <v>40241.31779</v>
      </c>
      <c r="DQ46" s="50">
        <f>-PMT(Assumptions!$X45/12,Assumptions!$X46*12,Assumptions!$X43)*IF(DQ1&gt;Assumptions!$X$48,1,0)</f>
        <v>40241.31779</v>
      </c>
      <c r="DR46" s="50">
        <f>-PMT(Assumptions!$X45/12,Assumptions!$X46*12,Assumptions!$X43)*IF(DR1&gt;Assumptions!$X$48,1,0)</f>
        <v>40241.31779</v>
      </c>
      <c r="DS46" s="50">
        <f>-PMT(Assumptions!$X45/12,Assumptions!$X46*12,Assumptions!$X43)*IF(DS1&gt;Assumptions!$X$48,1,0)</f>
        <v>40241.31779</v>
      </c>
      <c r="DT46" s="50">
        <f>-PMT(Assumptions!$X45/12,Assumptions!$X46*12,Assumptions!$X43)*IF(DT1&gt;Assumptions!$X$48,1,0)</f>
        <v>40241.31779</v>
      </c>
      <c r="DU46" s="50">
        <f>-PMT(Assumptions!$X45/12,Assumptions!$X46*12,Assumptions!$X43)*IF(DU1&gt;Assumptions!$X$48,1,0)</f>
        <v>40241.31779</v>
      </c>
      <c r="DV46" s="50">
        <f>-PMT(Assumptions!$X45/12,Assumptions!$X46*12,Assumptions!$X43)*IF(DV1&gt;Assumptions!$X$48,1,0)</f>
        <v>40241.31779</v>
      </c>
      <c r="DW46" s="50">
        <f>-PMT(Assumptions!$X45/12,Assumptions!$X46*12,Assumptions!$X43)*IF(DW1&gt;Assumptions!$X$48,1,0)</f>
        <v>40241.31779</v>
      </c>
      <c r="DX46" s="50">
        <f>-PMT(Assumptions!$X45/12,Assumptions!$X46*12,Assumptions!$X43)*IF(DX1&gt;Assumptions!$X$48,1,0)</f>
        <v>40241.31779</v>
      </c>
      <c r="DY46" s="50">
        <f>-PMT(Assumptions!$X45/12,Assumptions!$X46*12,Assumptions!$X43)*IF(DY1&gt;Assumptions!$X$48,1,0)</f>
        <v>40241.31779</v>
      </c>
      <c r="DZ46" s="50">
        <f>-PMT(Assumptions!$X45/12,Assumptions!$X46*12,Assumptions!$X43)*IF(DZ1&gt;Assumptions!$X$48,1,0)</f>
        <v>40241.31779</v>
      </c>
      <c r="EA46" s="50">
        <f>-PMT(Assumptions!$X45/12,Assumptions!$X46*12,Assumptions!$X43)*IF(EA1&gt;Assumptions!$X$48,1,0)</f>
        <v>40241.31779</v>
      </c>
      <c r="EB46" s="50">
        <f>-PMT(Assumptions!$X45/12,Assumptions!$X46*12,Assumptions!$X43)*IF(EB1&gt;Assumptions!$X$48,1,0)</f>
        <v>40241.31779</v>
      </c>
      <c r="EC46" s="50">
        <f>-PMT(Assumptions!$X45/12,Assumptions!$X46*12,Assumptions!$X43)*IF(EC1&gt;Assumptions!$X$48,1,0)</f>
        <v>40241.31779</v>
      </c>
      <c r="ED46" s="50">
        <f>-PMT(Assumptions!$X45/12,Assumptions!$X46*12,Assumptions!$X43)*IF(ED1&gt;Assumptions!$X$48,1,0)</f>
        <v>40241.31779</v>
      </c>
      <c r="EE46" s="50">
        <f>-PMT(Assumptions!$X45/12,Assumptions!$X46*12,Assumptions!$X43)*IF(EE1&gt;Assumptions!$X$48,1,0)</f>
        <v>40241.31779</v>
      </c>
    </row>
    <row r="47" ht="15.75" customHeight="1">
      <c r="A47" s="1"/>
      <c r="B47" s="1"/>
      <c r="C47" s="1" t="s">
        <v>190</v>
      </c>
      <c r="D47" s="50">
        <f t="shared" ref="D47:EE47" si="10">D43-D45</f>
        <v>6711914.36</v>
      </c>
      <c r="E47" s="50">
        <f t="shared" si="10"/>
        <v>6711914.36</v>
      </c>
      <c r="F47" s="50">
        <f t="shared" si="10"/>
        <v>6711914.36</v>
      </c>
      <c r="G47" s="50">
        <f t="shared" si="10"/>
        <v>6711914.36</v>
      </c>
      <c r="H47" s="50">
        <f t="shared" si="10"/>
        <v>6711914.36</v>
      </c>
      <c r="I47" s="50">
        <f t="shared" si="10"/>
        <v>6711914.36</v>
      </c>
      <c r="J47" s="50">
        <f t="shared" si="10"/>
        <v>6711914.36</v>
      </c>
      <c r="K47" s="50">
        <f t="shared" si="10"/>
        <v>6711914.36</v>
      </c>
      <c r="L47" s="50">
        <f t="shared" si="10"/>
        <v>6711914.36</v>
      </c>
      <c r="M47" s="50">
        <f t="shared" si="10"/>
        <v>6711914.36</v>
      </c>
      <c r="N47" s="50">
        <f t="shared" si="10"/>
        <v>6711914.36</v>
      </c>
      <c r="O47" s="50">
        <f t="shared" si="10"/>
        <v>6711914.36</v>
      </c>
      <c r="P47" s="50">
        <f t="shared" si="10"/>
        <v>6711914.36</v>
      </c>
      <c r="Q47" s="50">
        <f t="shared" si="10"/>
        <v>6711914.36</v>
      </c>
      <c r="R47" s="50">
        <f t="shared" si="10"/>
        <v>6711914.36</v>
      </c>
      <c r="S47" s="50">
        <f t="shared" si="10"/>
        <v>6711914.36</v>
      </c>
      <c r="T47" s="50">
        <f t="shared" si="10"/>
        <v>6711914.36</v>
      </c>
      <c r="U47" s="50">
        <f t="shared" si="10"/>
        <v>6711914.36</v>
      </c>
      <c r="V47" s="50">
        <f t="shared" si="10"/>
        <v>6711914.36</v>
      </c>
      <c r="W47" s="50">
        <f t="shared" si="10"/>
        <v>6711914.36</v>
      </c>
      <c r="X47" s="50">
        <f t="shared" si="10"/>
        <v>6711914.36</v>
      </c>
      <c r="Y47" s="50">
        <f t="shared" si="10"/>
        <v>6711914.36</v>
      </c>
      <c r="Z47" s="50">
        <f t="shared" si="10"/>
        <v>6711914.36</v>
      </c>
      <c r="AA47" s="50">
        <f t="shared" si="10"/>
        <v>6711914.36</v>
      </c>
      <c r="AB47" s="50">
        <f t="shared" si="10"/>
        <v>6711914.36</v>
      </c>
      <c r="AC47" s="50">
        <f t="shared" si="10"/>
        <v>6711914.36</v>
      </c>
      <c r="AD47" s="50">
        <f t="shared" si="10"/>
        <v>6711914.36</v>
      </c>
      <c r="AE47" s="50">
        <f t="shared" si="10"/>
        <v>6711914.36</v>
      </c>
      <c r="AF47" s="50">
        <f t="shared" si="10"/>
        <v>6711914.36</v>
      </c>
      <c r="AG47" s="50">
        <f t="shared" si="10"/>
        <v>6711914.36</v>
      </c>
      <c r="AH47" s="50">
        <f t="shared" si="10"/>
        <v>6711914.36</v>
      </c>
      <c r="AI47" s="50">
        <f t="shared" si="10"/>
        <v>6711914.36</v>
      </c>
      <c r="AJ47" s="50">
        <f t="shared" si="10"/>
        <v>6711914.36</v>
      </c>
      <c r="AK47" s="50">
        <f t="shared" si="10"/>
        <v>6711914.36</v>
      </c>
      <c r="AL47" s="50">
        <f t="shared" si="10"/>
        <v>6711914.36</v>
      </c>
      <c r="AM47" s="50">
        <f t="shared" si="10"/>
        <v>6711914.36</v>
      </c>
      <c r="AN47" s="50">
        <f t="shared" si="10"/>
        <v>6705232.614</v>
      </c>
      <c r="AO47" s="50">
        <f t="shared" si="10"/>
        <v>6698517.459</v>
      </c>
      <c r="AP47" s="50">
        <f t="shared" si="10"/>
        <v>6691768.729</v>
      </c>
      <c r="AQ47" s="50">
        <f t="shared" si="10"/>
        <v>6684986.254</v>
      </c>
      <c r="AR47" s="50">
        <f t="shared" si="10"/>
        <v>6678169.868</v>
      </c>
      <c r="AS47" s="50">
        <f t="shared" si="10"/>
        <v>6671319.399</v>
      </c>
      <c r="AT47" s="50">
        <f t="shared" si="10"/>
        <v>6664434.679</v>
      </c>
      <c r="AU47" s="50">
        <f t="shared" si="10"/>
        <v>6657515.534</v>
      </c>
      <c r="AV47" s="50">
        <f t="shared" si="10"/>
        <v>6650561.794</v>
      </c>
      <c r="AW47" s="50">
        <f t="shared" si="10"/>
        <v>6643573.285</v>
      </c>
      <c r="AX47" s="50">
        <f t="shared" si="10"/>
        <v>6636549.834</v>
      </c>
      <c r="AY47" s="50">
        <f t="shared" si="10"/>
        <v>6629491.265</v>
      </c>
      <c r="AZ47" s="50">
        <f t="shared" si="10"/>
        <v>6622397.404</v>
      </c>
      <c r="BA47" s="50">
        <f t="shared" si="10"/>
        <v>6615268.073</v>
      </c>
      <c r="BB47" s="50">
        <f t="shared" si="10"/>
        <v>6608103.096</v>
      </c>
      <c r="BC47" s="50">
        <f t="shared" si="10"/>
        <v>6600902.293</v>
      </c>
      <c r="BD47" s="50">
        <f t="shared" si="10"/>
        <v>6593665.487</v>
      </c>
      <c r="BE47" s="50">
        <f t="shared" si="10"/>
        <v>6586392.497</v>
      </c>
      <c r="BF47" s="50">
        <f t="shared" si="10"/>
        <v>6579083.141</v>
      </c>
      <c r="BG47" s="50">
        <f t="shared" si="10"/>
        <v>6571737.239</v>
      </c>
      <c r="BH47" s="50">
        <f t="shared" si="10"/>
        <v>6564354.608</v>
      </c>
      <c r="BI47" s="50">
        <f t="shared" si="10"/>
        <v>6556935.063</v>
      </c>
      <c r="BJ47" s="50">
        <f t="shared" si="10"/>
        <v>6549478.42</v>
      </c>
      <c r="BK47" s="50">
        <f t="shared" si="10"/>
        <v>6541984.495</v>
      </c>
      <c r="BL47" s="50">
        <f t="shared" si="10"/>
        <v>6534453.099</v>
      </c>
      <c r="BM47" s="50">
        <f t="shared" si="10"/>
        <v>6526884.047</v>
      </c>
      <c r="BN47" s="50">
        <f t="shared" si="10"/>
        <v>6519277.15</v>
      </c>
      <c r="BO47" s="50">
        <f t="shared" si="10"/>
        <v>6511632.218</v>
      </c>
      <c r="BP47" s="50">
        <f t="shared" si="10"/>
        <v>6503949.061</v>
      </c>
      <c r="BQ47" s="50">
        <f t="shared" si="10"/>
        <v>6496227.488</v>
      </c>
      <c r="BR47" s="50">
        <f t="shared" si="10"/>
        <v>6488467.308</v>
      </c>
      <c r="BS47" s="50">
        <f t="shared" si="10"/>
        <v>6480668.327</v>
      </c>
      <c r="BT47" s="50">
        <f t="shared" si="10"/>
        <v>6472830.351</v>
      </c>
      <c r="BU47" s="50">
        <f t="shared" si="10"/>
        <v>6464953.185</v>
      </c>
      <c r="BV47" s="50">
        <f t="shared" si="10"/>
        <v>6457036.633</v>
      </c>
      <c r="BW47" s="50">
        <f t="shared" si="10"/>
        <v>6449080.498</v>
      </c>
      <c r="BX47" s="50">
        <f t="shared" si="10"/>
        <v>6441084.583</v>
      </c>
      <c r="BY47" s="50">
        <f t="shared" si="10"/>
        <v>6433048.688</v>
      </c>
      <c r="BZ47" s="50">
        <f t="shared" si="10"/>
        <v>6424972.614</v>
      </c>
      <c r="CA47" s="50">
        <f t="shared" si="10"/>
        <v>6416856.159</v>
      </c>
      <c r="CB47" s="50">
        <f t="shared" si="10"/>
        <v>6408699.122</v>
      </c>
      <c r="CC47" s="50">
        <f t="shared" si="10"/>
        <v>6400501.3</v>
      </c>
      <c r="CD47" s="50">
        <f t="shared" si="10"/>
        <v>6392262.488</v>
      </c>
      <c r="CE47" s="50">
        <f t="shared" si="10"/>
        <v>6383982.483</v>
      </c>
      <c r="CF47" s="50">
        <f t="shared" si="10"/>
        <v>6375661.078</v>
      </c>
      <c r="CG47" s="50">
        <f t="shared" si="10"/>
        <v>6367298.065</v>
      </c>
      <c r="CH47" s="50">
        <f t="shared" si="10"/>
        <v>6358893.238</v>
      </c>
      <c r="CI47" s="50">
        <f t="shared" si="10"/>
        <v>6350446.386</v>
      </c>
      <c r="CJ47" s="50">
        <f t="shared" si="10"/>
        <v>6341957.3</v>
      </c>
      <c r="CK47" s="50">
        <f t="shared" si="10"/>
        <v>6333425.769</v>
      </c>
      <c r="CL47" s="50">
        <f t="shared" si="10"/>
        <v>6324851.58</v>
      </c>
      <c r="CM47" s="50">
        <f t="shared" si="10"/>
        <v>6316234.52</v>
      </c>
      <c r="CN47" s="50">
        <f t="shared" si="10"/>
        <v>6307574.375</v>
      </c>
      <c r="CO47" s="50">
        <f t="shared" si="10"/>
        <v>6298870.929</v>
      </c>
      <c r="CP47" s="50">
        <f t="shared" si="10"/>
        <v>6290123.966</v>
      </c>
      <c r="CQ47" s="50">
        <f t="shared" si="10"/>
        <v>6281333.268</v>
      </c>
      <c r="CR47" s="50">
        <f t="shared" si="10"/>
        <v>6272498.616</v>
      </c>
      <c r="CS47" s="50">
        <f t="shared" si="10"/>
        <v>6263619.792</v>
      </c>
      <c r="CT47" s="50">
        <f t="shared" si="10"/>
        <v>6254696.573</v>
      </c>
      <c r="CU47" s="50">
        <f t="shared" si="10"/>
        <v>6245728.738</v>
      </c>
      <c r="CV47" s="50">
        <f t="shared" si="10"/>
        <v>6236716.064</v>
      </c>
      <c r="CW47" s="50">
        <f t="shared" si="10"/>
        <v>6227658.326</v>
      </c>
      <c r="CX47" s="50">
        <f t="shared" si="10"/>
        <v>6218555.3</v>
      </c>
      <c r="CY47" s="50">
        <f t="shared" si="10"/>
        <v>6209406.759</v>
      </c>
      <c r="CZ47" s="50">
        <f t="shared" si="10"/>
        <v>6200212.475</v>
      </c>
      <c r="DA47" s="50">
        <f t="shared" si="10"/>
        <v>6190972.22</v>
      </c>
      <c r="DB47" s="50">
        <f t="shared" si="10"/>
        <v>6181685.763</v>
      </c>
      <c r="DC47" s="50">
        <f t="shared" si="10"/>
        <v>6172352.874</v>
      </c>
      <c r="DD47" s="50">
        <f t="shared" si="10"/>
        <v>6162973.32</v>
      </c>
      <c r="DE47" s="50">
        <f t="shared" si="10"/>
        <v>6153546.869</v>
      </c>
      <c r="DF47" s="50">
        <f t="shared" si="10"/>
        <v>6144073.286</v>
      </c>
      <c r="DG47" s="50">
        <f t="shared" si="10"/>
        <v>6134552.334</v>
      </c>
      <c r="DH47" s="50">
        <f t="shared" si="10"/>
        <v>6124983.778</v>
      </c>
      <c r="DI47" s="50">
        <f t="shared" si="10"/>
        <v>6115367.379</v>
      </c>
      <c r="DJ47" s="50">
        <f t="shared" si="10"/>
        <v>6105702.899</v>
      </c>
      <c r="DK47" s="50">
        <f t="shared" si="10"/>
        <v>6095990.095</v>
      </c>
      <c r="DL47" s="50">
        <f t="shared" si="10"/>
        <v>6086228.728</v>
      </c>
      <c r="DM47" s="50">
        <f t="shared" si="10"/>
        <v>6076418.554</v>
      </c>
      <c r="DN47" s="50">
        <f t="shared" si="10"/>
        <v>6066559.329</v>
      </c>
      <c r="DO47" s="50">
        <f t="shared" si="10"/>
        <v>6056650.808</v>
      </c>
      <c r="DP47" s="50">
        <f t="shared" si="10"/>
        <v>6046692.744</v>
      </c>
      <c r="DQ47" s="50">
        <f t="shared" si="10"/>
        <v>6036684.89</v>
      </c>
      <c r="DR47" s="50">
        <f t="shared" si="10"/>
        <v>6026626.996</v>
      </c>
      <c r="DS47" s="50">
        <f t="shared" si="10"/>
        <v>6016518.814</v>
      </c>
      <c r="DT47" s="50">
        <f t="shared" si="10"/>
        <v>6006360.09</v>
      </c>
      <c r="DU47" s="50">
        <f t="shared" si="10"/>
        <v>5996150.573</v>
      </c>
      <c r="DV47" s="50">
        <f t="shared" si="10"/>
        <v>5985890.008</v>
      </c>
      <c r="DW47" s="50">
        <f t="shared" si="10"/>
        <v>5975578.14</v>
      </c>
      <c r="DX47" s="50">
        <f t="shared" si="10"/>
        <v>5965214.713</v>
      </c>
      <c r="DY47" s="50">
        <f t="shared" si="10"/>
        <v>5954799.469</v>
      </c>
      <c r="DZ47" s="50">
        <f t="shared" si="10"/>
        <v>5944332.148</v>
      </c>
      <c r="EA47" s="50">
        <f t="shared" si="10"/>
        <v>5933812.491</v>
      </c>
      <c r="EB47" s="50">
        <f t="shared" si="10"/>
        <v>5923240.236</v>
      </c>
      <c r="EC47" s="50">
        <f t="shared" si="10"/>
        <v>5912615.119</v>
      </c>
      <c r="ED47" s="50">
        <f t="shared" si="10"/>
        <v>5901936.877</v>
      </c>
      <c r="EE47" s="50">
        <f t="shared" si="10"/>
        <v>5891205.244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3" t="s">
        <v>214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215</v>
      </c>
      <c r="D50" s="50">
        <f>SUM(E38:P38)/Assumptions!$T65*IF(D1=Assumptions!$T69*12,1,0)</f>
        <v>0</v>
      </c>
      <c r="E50" s="50">
        <f>SUM(F38:Q38)/Assumptions!$T65*IF(E1=Assumptions!$T69*12,1,0)</f>
        <v>0</v>
      </c>
      <c r="F50" s="50">
        <f>SUM(G38:R38)/Assumptions!$T65*IF(F1=Assumptions!$T69*12,1,0)</f>
        <v>0</v>
      </c>
      <c r="G50" s="50">
        <f>SUM(H38:S38)/Assumptions!$T65*IF(G1=Assumptions!$T69*12,1,0)</f>
        <v>0</v>
      </c>
      <c r="H50" s="50">
        <f>SUM(I38:T38)/Assumptions!$T65*IF(H1=Assumptions!$T69*12,1,0)</f>
        <v>0</v>
      </c>
      <c r="I50" s="50">
        <f>SUM(J38:U38)/Assumptions!$T65*IF(I1=Assumptions!$T69*12,1,0)</f>
        <v>0</v>
      </c>
      <c r="J50" s="50">
        <f>SUM(K38:V38)/Assumptions!$T65*IF(J1=Assumptions!$T69*12,1,0)</f>
        <v>0</v>
      </c>
      <c r="K50" s="50">
        <f>SUM(L38:W38)/Assumptions!$T65*IF(K1=Assumptions!$T69*12,1,0)</f>
        <v>0</v>
      </c>
      <c r="L50" s="50">
        <f>SUM(M38:X38)/Assumptions!$T65*IF(L1=Assumptions!$T69*12,1,0)</f>
        <v>0</v>
      </c>
      <c r="M50" s="50">
        <f>SUM(N38:Y38)/Assumptions!$T65*IF(M1=Assumptions!$T69*12,1,0)</f>
        <v>0</v>
      </c>
      <c r="N50" s="50">
        <f>SUM(O38:Z38)/Assumptions!$T65*IF(N1=Assumptions!$T69*12,1,0)</f>
        <v>0</v>
      </c>
      <c r="O50" s="50">
        <f>SUM(P38:AA38)/Assumptions!$T65*IF(O1=Assumptions!$T69*12,1,0)</f>
        <v>0</v>
      </c>
      <c r="P50" s="50">
        <f>SUM(Q38:AB38)/Assumptions!$T65*IF(P1=Assumptions!$T69*12,1,0)</f>
        <v>0</v>
      </c>
      <c r="Q50" s="50">
        <f>SUM(R38:AC38)/Assumptions!$T65*IF(Q1=Assumptions!$T69*12,1,0)</f>
        <v>0</v>
      </c>
      <c r="R50" s="50">
        <f>SUM(S38:AD38)/Assumptions!$T65*IF(R1=Assumptions!$T69*12,1,0)</f>
        <v>0</v>
      </c>
      <c r="S50" s="50">
        <f>SUM(T38:AE38)/Assumptions!$T65*IF(S1=Assumptions!$T69*12,1,0)</f>
        <v>0</v>
      </c>
      <c r="T50" s="50">
        <f>SUM(U38:AF38)/Assumptions!$T65*IF(T1=Assumptions!$T69*12,1,0)</f>
        <v>0</v>
      </c>
      <c r="U50" s="50">
        <f>SUM(V38:AG38)/Assumptions!$T65*IF(U1=Assumptions!$T69*12,1,0)</f>
        <v>0</v>
      </c>
      <c r="V50" s="50">
        <f>SUM(W38:AH38)/Assumptions!$T65*IF(V1=Assumptions!$T69*12,1,0)</f>
        <v>0</v>
      </c>
      <c r="W50" s="50">
        <f>SUM(X38:AI38)/Assumptions!$T65*IF(W1=Assumptions!$T69*12,1,0)</f>
        <v>0</v>
      </c>
      <c r="X50" s="50">
        <f>SUM(Y38:AJ38)/Assumptions!$T65*IF(X1=Assumptions!$T69*12,1,0)</f>
        <v>0</v>
      </c>
      <c r="Y50" s="50">
        <f>SUM(Z38:AK38)/Assumptions!$T65*IF(Y1=Assumptions!$T69*12,1,0)</f>
        <v>0</v>
      </c>
      <c r="Z50" s="50">
        <f>SUM(AA38:AL38)/Assumptions!$T65*IF(Z1=Assumptions!$T69*12,1,0)</f>
        <v>0</v>
      </c>
      <c r="AA50" s="50">
        <f>SUM(AB38:AM38)/Assumptions!$T65*IF(AA1=Assumptions!$T69*12,1,0)</f>
        <v>0</v>
      </c>
      <c r="AB50" s="50">
        <f>SUM(AC38:AN38)/Assumptions!$T65*IF(AB1=Assumptions!$T69*12,1,0)</f>
        <v>0</v>
      </c>
      <c r="AC50" s="50">
        <f>SUM(AD38:AO38)/Assumptions!$T65*IF(AC1=Assumptions!$T69*12,1,0)</f>
        <v>0</v>
      </c>
      <c r="AD50" s="50">
        <f>SUM(AE38:AP38)/Assumptions!$T65*IF(AD1=Assumptions!$T69*12,1,0)</f>
        <v>0</v>
      </c>
      <c r="AE50" s="50">
        <f>SUM(AF38:AQ38)/Assumptions!$T65*IF(AE1=Assumptions!$T69*12,1,0)</f>
        <v>0</v>
      </c>
      <c r="AF50" s="50">
        <f>SUM(AG38:AR38)/Assumptions!$T65*IF(AF1=Assumptions!$T69*12,1,0)</f>
        <v>0</v>
      </c>
      <c r="AG50" s="50">
        <f>SUM(AH38:AS38)/Assumptions!$T65*IF(AG1=Assumptions!$T69*12,1,0)</f>
        <v>0</v>
      </c>
      <c r="AH50" s="50">
        <f>SUM(AI38:AT38)/Assumptions!$T65*IF(AH1=Assumptions!$T69*12,1,0)</f>
        <v>0</v>
      </c>
      <c r="AI50" s="50">
        <f>SUM(AJ38:AU38)/Assumptions!$T65*IF(AI1=Assumptions!$T69*12,1,0)</f>
        <v>0</v>
      </c>
      <c r="AJ50" s="50">
        <f>SUM(AK38:AV38)/Assumptions!$T65*IF(AJ1=Assumptions!$T69*12,1,0)</f>
        <v>0</v>
      </c>
      <c r="AK50" s="50">
        <f>SUM(AL38:AW38)/Assumptions!$T65*IF(AK1=Assumptions!$T69*12,1,0)</f>
        <v>0</v>
      </c>
      <c r="AL50" s="50">
        <f>SUM(AM38:AX38)/Assumptions!$T65*IF(AL1=Assumptions!$T69*12,1,0)</f>
        <v>0</v>
      </c>
      <c r="AM50" s="50">
        <f>SUM(AN38:AY38)/Assumptions!$T65*IF(AM1=Assumptions!$T69*12,1,0)</f>
        <v>0</v>
      </c>
      <c r="AN50" s="50">
        <f>SUM(AO38:AZ38)/Assumptions!$T65*IF(AN1=Assumptions!$T69*12,1,0)</f>
        <v>0</v>
      </c>
      <c r="AO50" s="50">
        <f>SUM(AP38:BA38)/Assumptions!$T65*IF(AO1=Assumptions!$T69*12,1,0)</f>
        <v>0</v>
      </c>
      <c r="AP50" s="50">
        <f>SUM(AQ38:BB38)/Assumptions!$T65*IF(AP1=Assumptions!$T69*12,1,0)</f>
        <v>0</v>
      </c>
      <c r="AQ50" s="50">
        <f>SUM(AR38:BC38)/Assumptions!$T65*IF(AQ1=Assumptions!$T69*12,1,0)</f>
        <v>0</v>
      </c>
      <c r="AR50" s="50">
        <f>SUM(AS38:BD38)/Assumptions!$T65*IF(AR1=Assumptions!$T69*12,1,0)</f>
        <v>0</v>
      </c>
      <c r="AS50" s="50">
        <f>SUM(AT38:BE38)/Assumptions!$T65*IF(AS1=Assumptions!$T69*12,1,0)</f>
        <v>0</v>
      </c>
      <c r="AT50" s="50">
        <f>SUM(AU38:BF38)/Assumptions!$T65*IF(AT1=Assumptions!$T69*12,1,0)</f>
        <v>0</v>
      </c>
      <c r="AU50" s="50">
        <f>SUM(AV38:BG38)/Assumptions!$T65*IF(AU1=Assumptions!$T69*12,1,0)</f>
        <v>0</v>
      </c>
      <c r="AV50" s="50">
        <f>SUM(AW38:BH38)/Assumptions!$T65*IF(AV1=Assumptions!$T69*12,1,0)</f>
        <v>0</v>
      </c>
      <c r="AW50" s="50">
        <f>SUM(AX38:BI38)/Assumptions!$T65*IF(AW1=Assumptions!$T69*12,1,0)</f>
        <v>0</v>
      </c>
      <c r="AX50" s="50">
        <f>SUM(AY38:BJ38)/Assumptions!$T65*IF(AX1=Assumptions!$T69*12,1,0)</f>
        <v>0</v>
      </c>
      <c r="AY50" s="50">
        <f>SUM(AZ38:BK38)/Assumptions!$T65*IF(AY1=Assumptions!$T69*12,1,0)</f>
        <v>0</v>
      </c>
      <c r="AZ50" s="50">
        <f>SUM(BA38:BL38)/Assumptions!$T65*IF(AZ1=Assumptions!$T69*12,1,0)</f>
        <v>0</v>
      </c>
      <c r="BA50" s="50">
        <f>SUM(BB38:BM38)/Assumptions!$T65*IF(BA1=Assumptions!$T69*12,1,0)</f>
        <v>0</v>
      </c>
      <c r="BB50" s="50">
        <f>SUM(BC38:BN38)/Assumptions!$T65*IF(BB1=Assumptions!$T69*12,1,0)</f>
        <v>0</v>
      </c>
      <c r="BC50" s="50">
        <f>SUM(BD38:BO38)/Assumptions!$T65*IF(BC1=Assumptions!$T69*12,1,0)</f>
        <v>0</v>
      </c>
      <c r="BD50" s="50">
        <f>SUM(BE38:BP38)/Assumptions!$T65*IF(BD1=Assumptions!$T69*12,1,0)</f>
        <v>0</v>
      </c>
      <c r="BE50" s="50">
        <f>SUM(BF38:BQ38)/Assumptions!$T65*IF(BE1=Assumptions!$T69*12,1,0)</f>
        <v>0</v>
      </c>
      <c r="BF50" s="50">
        <f>SUM(BG38:BR38)/Assumptions!$T65*IF(BF1=Assumptions!$T69*12,1,0)</f>
        <v>0</v>
      </c>
      <c r="BG50" s="50">
        <f>SUM(BH38:BS38)/Assumptions!$T65*IF(BG1=Assumptions!$T69*12,1,0)</f>
        <v>0</v>
      </c>
      <c r="BH50" s="50">
        <f>SUM(BI38:BT38)/Assumptions!$T65*IF(BH1=Assumptions!$T69*12,1,0)</f>
        <v>0</v>
      </c>
      <c r="BI50" s="50">
        <f>SUM(BJ38:BU38)/Assumptions!$T65*IF(BI1=Assumptions!$T69*12,1,0)</f>
        <v>0</v>
      </c>
      <c r="BJ50" s="50">
        <f>SUM(BK38:BV38)/Assumptions!$T65*IF(BJ1=Assumptions!$T69*12,1,0)</f>
        <v>0</v>
      </c>
      <c r="BK50" s="50">
        <f>SUM(BL38:BW38)/Assumptions!$T65*IF(BK1=Assumptions!$T69*12,1,0)</f>
        <v>0</v>
      </c>
      <c r="BL50" s="50">
        <f>SUM(BM38:BX38)/Assumptions!$T65*IF(BL1=Assumptions!$T69*12,1,0)</f>
        <v>0</v>
      </c>
      <c r="BM50" s="50">
        <f>SUM(BN38:BY38)/Assumptions!$T65*IF(BM1=Assumptions!$T69*12,1,0)</f>
        <v>0</v>
      </c>
      <c r="BN50" s="50">
        <f>SUM(BO38:BZ38)/Assumptions!$T65*IF(BN1=Assumptions!$T69*12,1,0)</f>
        <v>0</v>
      </c>
      <c r="BO50" s="50">
        <f>SUM(BP38:CA38)/Assumptions!$T65*IF(BO1=Assumptions!$T69*12,1,0)</f>
        <v>0</v>
      </c>
      <c r="BP50" s="50">
        <f>SUM(BQ38:CB38)/Assumptions!$T65*IF(BP1=Assumptions!$T69*12,1,0)</f>
        <v>0</v>
      </c>
      <c r="BQ50" s="50">
        <f>SUM(BR38:CC38)/Assumptions!$T65*IF(BQ1=Assumptions!$T69*12,1,0)</f>
        <v>0</v>
      </c>
      <c r="BR50" s="50">
        <f>SUM(BS38:CD38)/Assumptions!$T65*IF(BR1=Assumptions!$T69*12,1,0)</f>
        <v>0</v>
      </c>
      <c r="BS50" s="50">
        <f>SUM(BT38:CE38)/Assumptions!$T65*IF(BS1=Assumptions!$T69*12,1,0)</f>
        <v>0</v>
      </c>
      <c r="BT50" s="50">
        <f>SUM(BU38:CF38)/Assumptions!$T65*IF(BT1=Assumptions!$T69*12,1,0)</f>
        <v>0</v>
      </c>
      <c r="BU50" s="50">
        <f>SUM(BV38:CG38)/Assumptions!$T65*IF(BU1=Assumptions!$T69*12,1,0)</f>
        <v>0</v>
      </c>
      <c r="BV50" s="50">
        <f>SUM(BW38:CH38)/Assumptions!$T65*IF(BV1=Assumptions!$T69*12,1,0)</f>
        <v>0</v>
      </c>
      <c r="BW50" s="50">
        <f>SUM(BX38:CI38)/Assumptions!$T65*IF(BW1=Assumptions!$T69*12,1,0)</f>
        <v>0</v>
      </c>
      <c r="BX50" s="50">
        <f>SUM(BY38:CJ38)/Assumptions!$T65*IF(BX1=Assumptions!$T69*12,1,0)</f>
        <v>0</v>
      </c>
      <c r="BY50" s="50">
        <f>SUM(BZ38:CK38)/Assumptions!$T65*IF(BY1=Assumptions!$T69*12,1,0)</f>
        <v>0</v>
      </c>
      <c r="BZ50" s="50">
        <f>SUM(CA38:CL38)/Assumptions!$T65*IF(BZ1=Assumptions!$T69*12,1,0)</f>
        <v>0</v>
      </c>
      <c r="CA50" s="50">
        <f>SUM(CB38:CM38)/Assumptions!$T65*IF(CA1=Assumptions!$T69*12,1,0)</f>
        <v>0</v>
      </c>
      <c r="CB50" s="50">
        <f>SUM(CC38:CN38)/Assumptions!$T65*IF(CB1=Assumptions!$T69*12,1,0)</f>
        <v>0</v>
      </c>
      <c r="CC50" s="50">
        <f>SUM(CD38:CO38)/Assumptions!$T65*IF(CC1=Assumptions!$T69*12,1,0)</f>
        <v>0</v>
      </c>
      <c r="CD50" s="50">
        <f>SUM(CE38:CP38)/Assumptions!$T65*IF(CD1=Assumptions!$T69*12,1,0)</f>
        <v>0</v>
      </c>
      <c r="CE50" s="50">
        <f>SUM(CF38:CQ38)/Assumptions!$T65*IF(CE1=Assumptions!$T69*12,1,0)</f>
        <v>0</v>
      </c>
      <c r="CF50" s="50">
        <f>SUM(CG38:CR38)/Assumptions!$T65*IF(CF1=Assumptions!$T69*12,1,0)</f>
        <v>0</v>
      </c>
      <c r="CG50" s="50">
        <f>SUM(CH38:CS38)/Assumptions!$T65*IF(CG1=Assumptions!$T69*12,1,0)</f>
        <v>0</v>
      </c>
      <c r="CH50" s="50">
        <f>SUM(CI38:CT38)/Assumptions!$T65*IF(CH1=Assumptions!$T69*12,1,0)</f>
        <v>0</v>
      </c>
      <c r="CI50" s="50">
        <f>SUM(CJ38:CU38)/Assumptions!$T65*IF(CI1=Assumptions!$T69*12,1,0)</f>
        <v>0</v>
      </c>
      <c r="CJ50" s="50">
        <f>SUM(CK38:CV38)/Assumptions!$T65*IF(CJ1=Assumptions!$T69*12,1,0)</f>
        <v>0</v>
      </c>
      <c r="CK50" s="50">
        <f>SUM(CL38:CW38)/Assumptions!$T65*IF(CK1=Assumptions!$T69*12,1,0)</f>
        <v>0</v>
      </c>
      <c r="CL50" s="50">
        <f>SUM(CM38:CX38)/Assumptions!$T65*IF(CL1=Assumptions!$T69*12,1,0)</f>
        <v>0</v>
      </c>
      <c r="CM50" s="50">
        <f>SUM(CN38:CY38)/Assumptions!$T65*IF(CM1=Assumptions!$T69*12,1,0)</f>
        <v>0</v>
      </c>
      <c r="CN50" s="50">
        <f>SUM(CO38:CZ38)/Assumptions!$T65*IF(CN1=Assumptions!$T69*12,1,0)</f>
        <v>0</v>
      </c>
      <c r="CO50" s="50">
        <f>SUM(CP38:DA38)/Assumptions!$T65*IF(CO1=Assumptions!$T69*12,1,0)</f>
        <v>0</v>
      </c>
      <c r="CP50" s="50">
        <f>SUM(CQ38:DB38)/Assumptions!$T65*IF(CP1=Assumptions!$T69*12,1,0)</f>
        <v>0</v>
      </c>
      <c r="CQ50" s="50">
        <f>SUM(CR38:DC38)/Assumptions!$T65*IF(CQ1=Assumptions!$T69*12,1,0)</f>
        <v>0</v>
      </c>
      <c r="CR50" s="50">
        <f>SUM(CS38:DD38)/Assumptions!$T65*IF(CR1=Assumptions!$T69*12,1,0)</f>
        <v>0</v>
      </c>
      <c r="CS50" s="50">
        <f>SUM(CT38:DE38)/Assumptions!$T65*IF(CS1=Assumptions!$T69*12,1,0)</f>
        <v>0</v>
      </c>
      <c r="CT50" s="50">
        <f>SUM(CU38:DF38)/Assumptions!$T65*IF(CT1=Assumptions!$T69*12,1,0)</f>
        <v>0</v>
      </c>
      <c r="CU50" s="50">
        <f>SUM(CV38:DG38)/Assumptions!$T65*IF(CU1=Assumptions!$T69*12,1,0)</f>
        <v>0</v>
      </c>
      <c r="CV50" s="50">
        <f>SUM(CW38:DH38)/Assumptions!$T65*IF(CV1=Assumptions!$T69*12,1,0)</f>
        <v>0</v>
      </c>
      <c r="CW50" s="50">
        <f>SUM(CX38:DI38)/Assumptions!$T65*IF(CW1=Assumptions!$T69*12,1,0)</f>
        <v>0</v>
      </c>
      <c r="CX50" s="50">
        <f>SUM(CY38:DJ38)/Assumptions!$T65*IF(CX1=Assumptions!$T69*12,1,0)</f>
        <v>0</v>
      </c>
      <c r="CY50" s="50">
        <f>SUM(CZ38:DK38)/Assumptions!$T65*IF(CY1=Assumptions!$T69*12,1,0)</f>
        <v>0</v>
      </c>
      <c r="CZ50" s="50">
        <f>SUM(DA38:DL38)/Assumptions!$T65*IF(CZ1=Assumptions!$T69*12,1,0)</f>
        <v>0</v>
      </c>
      <c r="DA50" s="50">
        <f>SUM(DB38:DM38)/Assumptions!$T65*IF(DA1=Assumptions!$T69*12,1,0)</f>
        <v>0</v>
      </c>
      <c r="DB50" s="50">
        <f>SUM(DC38:DN38)/Assumptions!$T65*IF(DB1=Assumptions!$T69*12,1,0)</f>
        <v>0</v>
      </c>
      <c r="DC50" s="50">
        <f>SUM(DD38:DO38)/Assumptions!$T65*IF(DC1=Assumptions!$T69*12,1,0)</f>
        <v>0</v>
      </c>
      <c r="DD50" s="50">
        <f>SUM(DE38:DP38)/Assumptions!$T65*IF(DD1=Assumptions!$T69*12,1,0)</f>
        <v>0</v>
      </c>
      <c r="DE50" s="50">
        <f>SUM(DF38:DQ38)/Assumptions!$T65*IF(DE1=Assumptions!$T69*12,1,0)</f>
        <v>0</v>
      </c>
      <c r="DF50" s="50">
        <f>SUM(DG38:DR38)/Assumptions!$T65*IF(DF1=Assumptions!$T69*12,1,0)</f>
        <v>0</v>
      </c>
      <c r="DG50" s="50">
        <f>SUM(DH38:DS38)/Assumptions!$T65*IF(DG1=Assumptions!$T69*12,1,0)</f>
        <v>0</v>
      </c>
      <c r="DH50" s="50">
        <f>SUM(DI38:DT38)/Assumptions!$T65*IF(DH1=Assumptions!$T69*12,1,0)</f>
        <v>0</v>
      </c>
      <c r="DI50" s="50">
        <f>SUM(DJ38:DU38)/Assumptions!$T65*IF(DI1=Assumptions!$T69*12,1,0)</f>
        <v>0</v>
      </c>
      <c r="DJ50" s="50">
        <f>SUM(DK38:DV38)/Assumptions!$T65*IF(DJ1=Assumptions!$T69*12,1,0)</f>
        <v>0</v>
      </c>
      <c r="DK50" s="50">
        <f>SUM(DL38:DW38)/Assumptions!$T65*IF(DK1=Assumptions!$T69*12,1,0)</f>
        <v>0</v>
      </c>
      <c r="DL50" s="50">
        <f>SUM(DM38:DX38)/Assumptions!$T65*IF(DL1=Assumptions!$T69*12,1,0)</f>
        <v>0</v>
      </c>
      <c r="DM50" s="50">
        <f>SUM(DN38:DY38)/Assumptions!$T65*IF(DM1=Assumptions!$T69*12,1,0)</f>
        <v>0</v>
      </c>
      <c r="DN50" s="50">
        <f>SUM(DO38:DZ38)/Assumptions!$T65*IF(DN1=Assumptions!$T69*12,1,0)</f>
        <v>0</v>
      </c>
      <c r="DO50" s="50">
        <f>SUM(DP38:EA38)/Assumptions!$T65*IF(DO1=Assumptions!$T69*12,1,0)</f>
        <v>0</v>
      </c>
      <c r="DP50" s="50">
        <f>SUM(DQ38:EB38)/Assumptions!$T65*IF(DP1=Assumptions!$T69*12,1,0)</f>
        <v>0</v>
      </c>
      <c r="DQ50" s="50">
        <f>SUM(DR38:EC38)/Assumptions!$T65*IF(DQ1=Assumptions!$T69*12,1,0)</f>
        <v>0</v>
      </c>
      <c r="DR50" s="50">
        <f>SUM(DS38:ED38)/Assumptions!$T65*IF(DR1=Assumptions!$T69*12,1,0)</f>
        <v>0</v>
      </c>
      <c r="DS50" s="50">
        <f>SUM(DT38:EE38)/Assumptions!$T65*IF(DS1=Assumptions!$T69*12,1,0)</f>
        <v>15294613.92</v>
      </c>
      <c r="DT50" s="50">
        <f>SUM(DU38:EF38)/Assumptions!$T65*IF(DT1=Assumptions!$T69*12,1,0)</f>
        <v>0</v>
      </c>
      <c r="DU50" s="50">
        <f>SUM(DV38:EG38)/Assumptions!$T65*IF(DU1=Assumptions!$T69*12,1,0)</f>
        <v>0</v>
      </c>
      <c r="DV50" s="50">
        <f>SUM(DW38:EH38)/Assumptions!$T65*IF(DV1=Assumptions!$T69*12,1,0)</f>
        <v>0</v>
      </c>
      <c r="DW50" s="50">
        <f>SUM(DX38:EI38)/Assumptions!$T65*IF(DW1=Assumptions!$T69*12,1,0)</f>
        <v>0</v>
      </c>
      <c r="DX50" s="50">
        <f>SUM(DY38:EJ38)/Assumptions!$T65*IF(DX1=Assumptions!$T69*12,1,0)</f>
        <v>0</v>
      </c>
      <c r="DY50" s="50">
        <f>SUM(DZ38:EK38)/Assumptions!$T65*IF(DY1=Assumptions!$T69*12,1,0)</f>
        <v>0</v>
      </c>
      <c r="DZ50" s="50">
        <f>SUM(EA38:EL38)/Assumptions!$T65*IF(DZ1=Assumptions!$T69*12,1,0)</f>
        <v>0</v>
      </c>
      <c r="EA50" s="50">
        <f>SUM(EB38:EM38)/Assumptions!$T65*IF(EA1=Assumptions!$T69*12,1,0)</f>
        <v>0</v>
      </c>
      <c r="EB50" s="50">
        <f>SUM(EC38:EN38)/Assumptions!$T65*IF(EB1=Assumptions!$T69*12,1,0)</f>
        <v>0</v>
      </c>
      <c r="EC50" s="50">
        <f>SUM(ED38:EO38)/Assumptions!$T65*IF(EC1=Assumptions!$T69*12,1,0)</f>
        <v>0</v>
      </c>
      <c r="ED50" s="50">
        <f>SUM(EE38:EP38)/Assumptions!$T65*IF(ED1=Assumptions!$T69*12,1,0)</f>
        <v>0</v>
      </c>
      <c r="EE50" s="50">
        <f>SUM(EF38:EQ38)/Assumptions!$T65*IF(EE1=Assumptions!$T69*12,1,0)</f>
        <v>0</v>
      </c>
    </row>
    <row r="51" ht="15.75" customHeight="1">
      <c r="A51" s="1"/>
      <c r="B51" s="1"/>
      <c r="C51" s="1" t="s">
        <v>137</v>
      </c>
      <c r="D51" s="50">
        <f>-D50*Assumptions!$T66</f>
        <v>0</v>
      </c>
      <c r="E51" s="50">
        <f>-E50*Assumptions!$T66</f>
        <v>0</v>
      </c>
      <c r="F51" s="50">
        <f>-F50*Assumptions!$T66</f>
        <v>0</v>
      </c>
      <c r="G51" s="50">
        <f>-G50*Assumptions!$T66</f>
        <v>0</v>
      </c>
      <c r="H51" s="50">
        <f>-H50*Assumptions!$T66</f>
        <v>0</v>
      </c>
      <c r="I51" s="50">
        <f>-I50*Assumptions!$T66</f>
        <v>0</v>
      </c>
      <c r="J51" s="50">
        <f>-J50*Assumptions!$T66</f>
        <v>0</v>
      </c>
      <c r="K51" s="50">
        <f>-K50*Assumptions!$T66</f>
        <v>0</v>
      </c>
      <c r="L51" s="50">
        <f>-L50*Assumptions!$T66</f>
        <v>0</v>
      </c>
      <c r="M51" s="50">
        <f>-M50*Assumptions!$T66</f>
        <v>0</v>
      </c>
      <c r="N51" s="50">
        <f>-N50*Assumptions!$T66</f>
        <v>0</v>
      </c>
      <c r="O51" s="50">
        <f>-O50*Assumptions!$T66</f>
        <v>0</v>
      </c>
      <c r="P51" s="50">
        <f>-P50*Assumptions!$T66</f>
        <v>0</v>
      </c>
      <c r="Q51" s="50">
        <f>-Q50*Assumptions!$T66</f>
        <v>0</v>
      </c>
      <c r="R51" s="50">
        <f>-R50*Assumptions!$T66</f>
        <v>0</v>
      </c>
      <c r="S51" s="50">
        <f>-S50*Assumptions!$T66</f>
        <v>0</v>
      </c>
      <c r="T51" s="50">
        <f>-T50*Assumptions!$T66</f>
        <v>0</v>
      </c>
      <c r="U51" s="50">
        <f>-U50*Assumptions!$T66</f>
        <v>0</v>
      </c>
      <c r="V51" s="50">
        <f>-V50*Assumptions!$T66</f>
        <v>0</v>
      </c>
      <c r="W51" s="50">
        <f>-W50*Assumptions!$T66</f>
        <v>0</v>
      </c>
      <c r="X51" s="50">
        <f>-X50*Assumptions!$T66</f>
        <v>0</v>
      </c>
      <c r="Y51" s="50">
        <f>-Y50*Assumptions!$T66</f>
        <v>0</v>
      </c>
      <c r="Z51" s="50">
        <f>-Z50*Assumptions!$T66</f>
        <v>0</v>
      </c>
      <c r="AA51" s="50">
        <f>-AA50*Assumptions!$T66</f>
        <v>0</v>
      </c>
      <c r="AB51" s="50">
        <f>-AB50*Assumptions!$T66</f>
        <v>0</v>
      </c>
      <c r="AC51" s="50">
        <f>-AC50*Assumptions!$T66</f>
        <v>0</v>
      </c>
      <c r="AD51" s="50">
        <f>-AD50*Assumptions!$T66</f>
        <v>0</v>
      </c>
      <c r="AE51" s="50">
        <f>-AE50*Assumptions!$T66</f>
        <v>0</v>
      </c>
      <c r="AF51" s="50">
        <f>-AF50*Assumptions!$T66</f>
        <v>0</v>
      </c>
      <c r="AG51" s="50">
        <f>-AG50*Assumptions!$T66</f>
        <v>0</v>
      </c>
      <c r="AH51" s="50">
        <f>-AH50*Assumptions!$T66</f>
        <v>0</v>
      </c>
      <c r="AI51" s="50">
        <f>-AI50*Assumptions!$T66</f>
        <v>0</v>
      </c>
      <c r="AJ51" s="50">
        <f>-AJ50*Assumptions!$T66</f>
        <v>0</v>
      </c>
      <c r="AK51" s="50">
        <f>-AK50*Assumptions!$T66</f>
        <v>0</v>
      </c>
      <c r="AL51" s="50">
        <f>-AL50*Assumptions!$T66</f>
        <v>0</v>
      </c>
      <c r="AM51" s="50">
        <f>-AM50*Assumptions!$T66</f>
        <v>0</v>
      </c>
      <c r="AN51" s="50">
        <f>-AN50*Assumptions!$T66</f>
        <v>0</v>
      </c>
      <c r="AO51" s="50">
        <f>-AO50*Assumptions!$T66</f>
        <v>0</v>
      </c>
      <c r="AP51" s="50">
        <f>-AP50*Assumptions!$T66</f>
        <v>0</v>
      </c>
      <c r="AQ51" s="50">
        <f>-AQ50*Assumptions!$T66</f>
        <v>0</v>
      </c>
      <c r="AR51" s="50">
        <f>-AR50*Assumptions!$T66</f>
        <v>0</v>
      </c>
      <c r="AS51" s="50">
        <f>-AS50*Assumptions!$T66</f>
        <v>0</v>
      </c>
      <c r="AT51" s="50">
        <f>-AT50*Assumptions!$T66</f>
        <v>0</v>
      </c>
      <c r="AU51" s="50">
        <f>-AU50*Assumptions!$T66</f>
        <v>0</v>
      </c>
      <c r="AV51" s="50">
        <f>-AV50*Assumptions!$T66</f>
        <v>0</v>
      </c>
      <c r="AW51" s="50">
        <f>-AW50*Assumptions!$T66</f>
        <v>0</v>
      </c>
      <c r="AX51" s="50">
        <f>-AX50*Assumptions!$T66</f>
        <v>0</v>
      </c>
      <c r="AY51" s="50">
        <f>-AY50*Assumptions!$T66</f>
        <v>0</v>
      </c>
      <c r="AZ51" s="50">
        <f>-AZ50*Assumptions!$T66</f>
        <v>0</v>
      </c>
      <c r="BA51" s="50">
        <f>-BA50*Assumptions!$T66</f>
        <v>0</v>
      </c>
      <c r="BB51" s="50">
        <f>-BB50*Assumptions!$T66</f>
        <v>0</v>
      </c>
      <c r="BC51" s="50">
        <f>-BC50*Assumptions!$T66</f>
        <v>0</v>
      </c>
      <c r="BD51" s="50">
        <f>-BD50*Assumptions!$T66</f>
        <v>0</v>
      </c>
      <c r="BE51" s="50">
        <f>-BE50*Assumptions!$T66</f>
        <v>0</v>
      </c>
      <c r="BF51" s="50">
        <f>-BF50*Assumptions!$T66</f>
        <v>0</v>
      </c>
      <c r="BG51" s="50">
        <f>-BG50*Assumptions!$T66</f>
        <v>0</v>
      </c>
      <c r="BH51" s="50">
        <f>-BH50*Assumptions!$T66</f>
        <v>0</v>
      </c>
      <c r="BI51" s="50">
        <f>-BI50*Assumptions!$T66</f>
        <v>0</v>
      </c>
      <c r="BJ51" s="50">
        <f>-BJ50*Assumptions!$T66</f>
        <v>0</v>
      </c>
      <c r="BK51" s="50">
        <f>-BK50*Assumptions!$T66</f>
        <v>0</v>
      </c>
      <c r="BL51" s="50">
        <f>-BL50*Assumptions!$T66</f>
        <v>0</v>
      </c>
      <c r="BM51" s="50">
        <f>-BM50*Assumptions!$T66</f>
        <v>0</v>
      </c>
      <c r="BN51" s="50">
        <f>-BN50*Assumptions!$T66</f>
        <v>0</v>
      </c>
      <c r="BO51" s="50">
        <f>-BO50*Assumptions!$T66</f>
        <v>0</v>
      </c>
      <c r="BP51" s="50">
        <f>-BP50*Assumptions!$T66</f>
        <v>0</v>
      </c>
      <c r="BQ51" s="50">
        <f>-BQ50*Assumptions!$T66</f>
        <v>0</v>
      </c>
      <c r="BR51" s="50">
        <f>-BR50*Assumptions!$T66</f>
        <v>0</v>
      </c>
      <c r="BS51" s="50">
        <f>-BS50*Assumptions!$T66</f>
        <v>0</v>
      </c>
      <c r="BT51" s="50">
        <f>-BT50*Assumptions!$T66</f>
        <v>0</v>
      </c>
      <c r="BU51" s="50">
        <f>-BU50*Assumptions!$T66</f>
        <v>0</v>
      </c>
      <c r="BV51" s="50">
        <f>-BV50*Assumptions!$T66</f>
        <v>0</v>
      </c>
      <c r="BW51" s="50">
        <f>-BW50*Assumptions!$T66</f>
        <v>0</v>
      </c>
      <c r="BX51" s="50">
        <f>-BX50*Assumptions!$T66</f>
        <v>0</v>
      </c>
      <c r="BY51" s="50">
        <f>-BY50*Assumptions!$T66</f>
        <v>0</v>
      </c>
      <c r="BZ51" s="50">
        <f>-BZ50*Assumptions!$T66</f>
        <v>0</v>
      </c>
      <c r="CA51" s="50">
        <f>-CA50*Assumptions!$T66</f>
        <v>0</v>
      </c>
      <c r="CB51" s="50">
        <f>-CB50*Assumptions!$T66</f>
        <v>0</v>
      </c>
      <c r="CC51" s="50">
        <f>-CC50*Assumptions!$T66</f>
        <v>0</v>
      </c>
      <c r="CD51" s="50">
        <f>-CD50*Assumptions!$T66</f>
        <v>0</v>
      </c>
      <c r="CE51" s="50">
        <f>-CE50*Assumptions!$T66</f>
        <v>0</v>
      </c>
      <c r="CF51" s="50">
        <f>-CF50*Assumptions!$T66</f>
        <v>0</v>
      </c>
      <c r="CG51" s="50">
        <f>-CG50*Assumptions!$T66</f>
        <v>0</v>
      </c>
      <c r="CH51" s="50">
        <f>-CH50*Assumptions!$T66</f>
        <v>0</v>
      </c>
      <c r="CI51" s="50">
        <f>-CI50*Assumptions!$T66</f>
        <v>0</v>
      </c>
      <c r="CJ51" s="50">
        <f>-CJ50*Assumptions!$T66</f>
        <v>0</v>
      </c>
      <c r="CK51" s="50">
        <f>-CK50*Assumptions!$T66</f>
        <v>0</v>
      </c>
      <c r="CL51" s="50">
        <f>-CL50*Assumptions!$T66</f>
        <v>0</v>
      </c>
      <c r="CM51" s="50">
        <f>-CM50*Assumptions!$T66</f>
        <v>0</v>
      </c>
      <c r="CN51" s="50">
        <f>-CN50*Assumptions!$T66</f>
        <v>0</v>
      </c>
      <c r="CO51" s="50">
        <f>-CO50*Assumptions!$T66</f>
        <v>0</v>
      </c>
      <c r="CP51" s="50">
        <f>-CP50*Assumptions!$T66</f>
        <v>0</v>
      </c>
      <c r="CQ51" s="50">
        <f>-CQ50*Assumptions!$T66</f>
        <v>0</v>
      </c>
      <c r="CR51" s="50">
        <f>-CR50*Assumptions!$T66</f>
        <v>0</v>
      </c>
      <c r="CS51" s="50">
        <f>-CS50*Assumptions!$T66</f>
        <v>0</v>
      </c>
      <c r="CT51" s="50">
        <f>-CT50*Assumptions!$T66</f>
        <v>0</v>
      </c>
      <c r="CU51" s="50">
        <f>-CU50*Assumptions!$T66</f>
        <v>0</v>
      </c>
      <c r="CV51" s="50">
        <f>-CV50*Assumptions!$T66</f>
        <v>0</v>
      </c>
      <c r="CW51" s="50">
        <f>-CW50*Assumptions!$T66</f>
        <v>0</v>
      </c>
      <c r="CX51" s="50">
        <f>-CX50*Assumptions!$T66</f>
        <v>0</v>
      </c>
      <c r="CY51" s="50">
        <f>-CY50*Assumptions!$T66</f>
        <v>0</v>
      </c>
      <c r="CZ51" s="50">
        <f>-CZ50*Assumptions!$T66</f>
        <v>0</v>
      </c>
      <c r="DA51" s="50">
        <f>-DA50*Assumptions!$T66</f>
        <v>0</v>
      </c>
      <c r="DB51" s="50">
        <f>-DB50*Assumptions!$T66</f>
        <v>0</v>
      </c>
      <c r="DC51" s="50">
        <f>-DC50*Assumptions!$T66</f>
        <v>0</v>
      </c>
      <c r="DD51" s="50">
        <f>-DD50*Assumptions!$T66</f>
        <v>0</v>
      </c>
      <c r="DE51" s="50">
        <f>-DE50*Assumptions!$T66</f>
        <v>0</v>
      </c>
      <c r="DF51" s="50">
        <f>-DF50*Assumptions!$T66</f>
        <v>0</v>
      </c>
      <c r="DG51" s="50">
        <f>-DG50*Assumptions!$T66</f>
        <v>0</v>
      </c>
      <c r="DH51" s="50">
        <f>-DH50*Assumptions!$T66</f>
        <v>0</v>
      </c>
      <c r="DI51" s="50">
        <f>-DI50*Assumptions!$T66</f>
        <v>0</v>
      </c>
      <c r="DJ51" s="50">
        <f>-DJ50*Assumptions!$T66</f>
        <v>0</v>
      </c>
      <c r="DK51" s="50">
        <f>-DK50*Assumptions!$T66</f>
        <v>0</v>
      </c>
      <c r="DL51" s="50">
        <f>-DL50*Assumptions!$T66</f>
        <v>0</v>
      </c>
      <c r="DM51" s="50">
        <f>-DM50*Assumptions!$T66</f>
        <v>0</v>
      </c>
      <c r="DN51" s="50">
        <f>-DN50*Assumptions!$T66</f>
        <v>0</v>
      </c>
      <c r="DO51" s="50">
        <f>-DO50*Assumptions!$T66</f>
        <v>0</v>
      </c>
      <c r="DP51" s="50">
        <f>-DP50*Assumptions!$T66</f>
        <v>0</v>
      </c>
      <c r="DQ51" s="50">
        <f>-DQ50*Assumptions!$T66</f>
        <v>0</v>
      </c>
      <c r="DR51" s="50">
        <f>-DR50*Assumptions!$T66</f>
        <v>0</v>
      </c>
      <c r="DS51" s="50">
        <f>-DS50*Assumptions!$T66</f>
        <v>-305892.2784</v>
      </c>
      <c r="DT51" s="50">
        <f>-DT50*Assumptions!$T66</f>
        <v>0</v>
      </c>
      <c r="DU51" s="50">
        <f>-DU50*Assumptions!$T66</f>
        <v>0</v>
      </c>
      <c r="DV51" s="50">
        <f>-DV50*Assumptions!$T66</f>
        <v>0</v>
      </c>
      <c r="DW51" s="50">
        <f>-DW50*Assumptions!$T66</f>
        <v>0</v>
      </c>
      <c r="DX51" s="50">
        <f>-DX50*Assumptions!$T66</f>
        <v>0</v>
      </c>
      <c r="DY51" s="50">
        <f>-DY50*Assumptions!$T66</f>
        <v>0</v>
      </c>
      <c r="DZ51" s="50">
        <f>-DZ50*Assumptions!$T66</f>
        <v>0</v>
      </c>
      <c r="EA51" s="50">
        <f>-EA50*Assumptions!$T66</f>
        <v>0</v>
      </c>
      <c r="EB51" s="50">
        <f>-EB50*Assumptions!$T66</f>
        <v>0</v>
      </c>
      <c r="EC51" s="50">
        <f>-EC50*Assumptions!$T66</f>
        <v>0</v>
      </c>
      <c r="ED51" s="50">
        <f>-ED50*Assumptions!$T66</f>
        <v>0</v>
      </c>
      <c r="EE51" s="50">
        <f>-EE50*Assumptions!$T66</f>
        <v>0</v>
      </c>
    </row>
    <row r="52" ht="15.75" customHeight="1">
      <c r="A52" s="1"/>
      <c r="B52" s="20"/>
      <c r="C52" s="20" t="s">
        <v>216</v>
      </c>
      <c r="D52" s="211">
        <f t="shared" ref="D52:EE52" si="11">-D47*IF(D50=0,0,1)</f>
        <v>0</v>
      </c>
      <c r="E52" s="211">
        <f t="shared" si="11"/>
        <v>0</v>
      </c>
      <c r="F52" s="211">
        <f t="shared" si="11"/>
        <v>0</v>
      </c>
      <c r="G52" s="211">
        <f t="shared" si="11"/>
        <v>0</v>
      </c>
      <c r="H52" s="211">
        <f t="shared" si="11"/>
        <v>0</v>
      </c>
      <c r="I52" s="211">
        <f t="shared" si="11"/>
        <v>0</v>
      </c>
      <c r="J52" s="211">
        <f t="shared" si="11"/>
        <v>0</v>
      </c>
      <c r="K52" s="211">
        <f t="shared" si="11"/>
        <v>0</v>
      </c>
      <c r="L52" s="211">
        <f t="shared" si="11"/>
        <v>0</v>
      </c>
      <c r="M52" s="211">
        <f t="shared" si="11"/>
        <v>0</v>
      </c>
      <c r="N52" s="211">
        <f t="shared" si="11"/>
        <v>0</v>
      </c>
      <c r="O52" s="211">
        <f t="shared" si="11"/>
        <v>0</v>
      </c>
      <c r="P52" s="211">
        <f t="shared" si="11"/>
        <v>0</v>
      </c>
      <c r="Q52" s="211">
        <f t="shared" si="11"/>
        <v>0</v>
      </c>
      <c r="R52" s="211">
        <f t="shared" si="11"/>
        <v>0</v>
      </c>
      <c r="S52" s="211">
        <f t="shared" si="11"/>
        <v>0</v>
      </c>
      <c r="T52" s="211">
        <f t="shared" si="11"/>
        <v>0</v>
      </c>
      <c r="U52" s="211">
        <f t="shared" si="11"/>
        <v>0</v>
      </c>
      <c r="V52" s="211">
        <f t="shared" si="11"/>
        <v>0</v>
      </c>
      <c r="W52" s="211">
        <f t="shared" si="11"/>
        <v>0</v>
      </c>
      <c r="X52" s="211">
        <f t="shared" si="11"/>
        <v>0</v>
      </c>
      <c r="Y52" s="211">
        <f t="shared" si="11"/>
        <v>0</v>
      </c>
      <c r="Z52" s="211">
        <f t="shared" si="11"/>
        <v>0</v>
      </c>
      <c r="AA52" s="211">
        <f t="shared" si="11"/>
        <v>0</v>
      </c>
      <c r="AB52" s="211">
        <f t="shared" si="11"/>
        <v>0</v>
      </c>
      <c r="AC52" s="211">
        <f t="shared" si="11"/>
        <v>0</v>
      </c>
      <c r="AD52" s="211">
        <f t="shared" si="11"/>
        <v>0</v>
      </c>
      <c r="AE52" s="211">
        <f t="shared" si="11"/>
        <v>0</v>
      </c>
      <c r="AF52" s="211">
        <f t="shared" si="11"/>
        <v>0</v>
      </c>
      <c r="AG52" s="211">
        <f t="shared" si="11"/>
        <v>0</v>
      </c>
      <c r="AH52" s="211">
        <f t="shared" si="11"/>
        <v>0</v>
      </c>
      <c r="AI52" s="211">
        <f t="shared" si="11"/>
        <v>0</v>
      </c>
      <c r="AJ52" s="211">
        <f t="shared" si="11"/>
        <v>0</v>
      </c>
      <c r="AK52" s="211">
        <f t="shared" si="11"/>
        <v>0</v>
      </c>
      <c r="AL52" s="211">
        <f t="shared" si="11"/>
        <v>0</v>
      </c>
      <c r="AM52" s="211">
        <f t="shared" si="11"/>
        <v>0</v>
      </c>
      <c r="AN52" s="211">
        <f t="shared" si="11"/>
        <v>0</v>
      </c>
      <c r="AO52" s="211">
        <f t="shared" si="11"/>
        <v>0</v>
      </c>
      <c r="AP52" s="211">
        <f t="shared" si="11"/>
        <v>0</v>
      </c>
      <c r="AQ52" s="211">
        <f t="shared" si="11"/>
        <v>0</v>
      </c>
      <c r="AR52" s="211">
        <f t="shared" si="11"/>
        <v>0</v>
      </c>
      <c r="AS52" s="211">
        <f t="shared" si="11"/>
        <v>0</v>
      </c>
      <c r="AT52" s="211">
        <f t="shared" si="11"/>
        <v>0</v>
      </c>
      <c r="AU52" s="211">
        <f t="shared" si="11"/>
        <v>0</v>
      </c>
      <c r="AV52" s="211">
        <f t="shared" si="11"/>
        <v>0</v>
      </c>
      <c r="AW52" s="211">
        <f t="shared" si="11"/>
        <v>0</v>
      </c>
      <c r="AX52" s="211">
        <f t="shared" si="11"/>
        <v>0</v>
      </c>
      <c r="AY52" s="211">
        <f t="shared" si="11"/>
        <v>0</v>
      </c>
      <c r="AZ52" s="211">
        <f t="shared" si="11"/>
        <v>0</v>
      </c>
      <c r="BA52" s="211">
        <f t="shared" si="11"/>
        <v>0</v>
      </c>
      <c r="BB52" s="211">
        <f t="shared" si="11"/>
        <v>0</v>
      </c>
      <c r="BC52" s="211">
        <f t="shared" si="11"/>
        <v>0</v>
      </c>
      <c r="BD52" s="211">
        <f t="shared" si="11"/>
        <v>0</v>
      </c>
      <c r="BE52" s="211">
        <f t="shared" si="11"/>
        <v>0</v>
      </c>
      <c r="BF52" s="211">
        <f t="shared" si="11"/>
        <v>0</v>
      </c>
      <c r="BG52" s="211">
        <f t="shared" si="11"/>
        <v>0</v>
      </c>
      <c r="BH52" s="211">
        <f t="shared" si="11"/>
        <v>0</v>
      </c>
      <c r="BI52" s="211">
        <f t="shared" si="11"/>
        <v>0</v>
      </c>
      <c r="BJ52" s="211">
        <f t="shared" si="11"/>
        <v>0</v>
      </c>
      <c r="BK52" s="211">
        <f t="shared" si="11"/>
        <v>0</v>
      </c>
      <c r="BL52" s="211">
        <f t="shared" si="11"/>
        <v>0</v>
      </c>
      <c r="BM52" s="211">
        <f t="shared" si="11"/>
        <v>0</v>
      </c>
      <c r="BN52" s="211">
        <f t="shared" si="11"/>
        <v>0</v>
      </c>
      <c r="BO52" s="211">
        <f t="shared" si="11"/>
        <v>0</v>
      </c>
      <c r="BP52" s="211">
        <f t="shared" si="11"/>
        <v>0</v>
      </c>
      <c r="BQ52" s="211">
        <f t="shared" si="11"/>
        <v>0</v>
      </c>
      <c r="BR52" s="211">
        <f t="shared" si="11"/>
        <v>0</v>
      </c>
      <c r="BS52" s="211">
        <f t="shared" si="11"/>
        <v>0</v>
      </c>
      <c r="BT52" s="211">
        <f t="shared" si="11"/>
        <v>0</v>
      </c>
      <c r="BU52" s="211">
        <f t="shared" si="11"/>
        <v>0</v>
      </c>
      <c r="BV52" s="211">
        <f t="shared" si="11"/>
        <v>0</v>
      </c>
      <c r="BW52" s="211">
        <f t="shared" si="11"/>
        <v>0</v>
      </c>
      <c r="BX52" s="211">
        <f t="shared" si="11"/>
        <v>0</v>
      </c>
      <c r="BY52" s="211">
        <f t="shared" si="11"/>
        <v>0</v>
      </c>
      <c r="BZ52" s="211">
        <f t="shared" si="11"/>
        <v>0</v>
      </c>
      <c r="CA52" s="211">
        <f t="shared" si="11"/>
        <v>0</v>
      </c>
      <c r="CB52" s="211">
        <f t="shared" si="11"/>
        <v>0</v>
      </c>
      <c r="CC52" s="211">
        <f t="shared" si="11"/>
        <v>0</v>
      </c>
      <c r="CD52" s="211">
        <f t="shared" si="11"/>
        <v>0</v>
      </c>
      <c r="CE52" s="211">
        <f t="shared" si="11"/>
        <v>0</v>
      </c>
      <c r="CF52" s="211">
        <f t="shared" si="11"/>
        <v>0</v>
      </c>
      <c r="CG52" s="211">
        <f t="shared" si="11"/>
        <v>0</v>
      </c>
      <c r="CH52" s="211">
        <f t="shared" si="11"/>
        <v>0</v>
      </c>
      <c r="CI52" s="211">
        <f t="shared" si="11"/>
        <v>0</v>
      </c>
      <c r="CJ52" s="211">
        <f t="shared" si="11"/>
        <v>0</v>
      </c>
      <c r="CK52" s="211">
        <f t="shared" si="11"/>
        <v>0</v>
      </c>
      <c r="CL52" s="211">
        <f t="shared" si="11"/>
        <v>0</v>
      </c>
      <c r="CM52" s="211">
        <f t="shared" si="11"/>
        <v>0</v>
      </c>
      <c r="CN52" s="211">
        <f t="shared" si="11"/>
        <v>0</v>
      </c>
      <c r="CO52" s="211">
        <f t="shared" si="11"/>
        <v>0</v>
      </c>
      <c r="CP52" s="211">
        <f t="shared" si="11"/>
        <v>0</v>
      </c>
      <c r="CQ52" s="211">
        <f t="shared" si="11"/>
        <v>0</v>
      </c>
      <c r="CR52" s="211">
        <f t="shared" si="11"/>
        <v>0</v>
      </c>
      <c r="CS52" s="211">
        <f t="shared" si="11"/>
        <v>0</v>
      </c>
      <c r="CT52" s="211">
        <f t="shared" si="11"/>
        <v>0</v>
      </c>
      <c r="CU52" s="211">
        <f t="shared" si="11"/>
        <v>0</v>
      </c>
      <c r="CV52" s="211">
        <f t="shared" si="11"/>
        <v>0</v>
      </c>
      <c r="CW52" s="211">
        <f t="shared" si="11"/>
        <v>0</v>
      </c>
      <c r="CX52" s="211">
        <f t="shared" si="11"/>
        <v>0</v>
      </c>
      <c r="CY52" s="211">
        <f t="shared" si="11"/>
        <v>0</v>
      </c>
      <c r="CZ52" s="211">
        <f t="shared" si="11"/>
        <v>0</v>
      </c>
      <c r="DA52" s="211">
        <f t="shared" si="11"/>
        <v>0</v>
      </c>
      <c r="DB52" s="211">
        <f t="shared" si="11"/>
        <v>0</v>
      </c>
      <c r="DC52" s="211">
        <f t="shared" si="11"/>
        <v>0</v>
      </c>
      <c r="DD52" s="211">
        <f t="shared" si="11"/>
        <v>0</v>
      </c>
      <c r="DE52" s="211">
        <f t="shared" si="11"/>
        <v>0</v>
      </c>
      <c r="DF52" s="211">
        <f t="shared" si="11"/>
        <v>0</v>
      </c>
      <c r="DG52" s="211">
        <f t="shared" si="11"/>
        <v>0</v>
      </c>
      <c r="DH52" s="211">
        <f t="shared" si="11"/>
        <v>0</v>
      </c>
      <c r="DI52" s="211">
        <f t="shared" si="11"/>
        <v>0</v>
      </c>
      <c r="DJ52" s="211">
        <f t="shared" si="11"/>
        <v>0</v>
      </c>
      <c r="DK52" s="211">
        <f t="shared" si="11"/>
        <v>0</v>
      </c>
      <c r="DL52" s="211">
        <f t="shared" si="11"/>
        <v>0</v>
      </c>
      <c r="DM52" s="211">
        <f t="shared" si="11"/>
        <v>0</v>
      </c>
      <c r="DN52" s="211">
        <f t="shared" si="11"/>
        <v>0</v>
      </c>
      <c r="DO52" s="211">
        <f t="shared" si="11"/>
        <v>0</v>
      </c>
      <c r="DP52" s="211">
        <f t="shared" si="11"/>
        <v>0</v>
      </c>
      <c r="DQ52" s="211">
        <f t="shared" si="11"/>
        <v>0</v>
      </c>
      <c r="DR52" s="211">
        <f t="shared" si="11"/>
        <v>0</v>
      </c>
      <c r="DS52" s="211">
        <f t="shared" si="11"/>
        <v>-6016518.814</v>
      </c>
      <c r="DT52" s="211">
        <f t="shared" si="11"/>
        <v>0</v>
      </c>
      <c r="DU52" s="211">
        <f t="shared" si="11"/>
        <v>0</v>
      </c>
      <c r="DV52" s="211">
        <f t="shared" si="11"/>
        <v>0</v>
      </c>
      <c r="DW52" s="211">
        <f t="shared" si="11"/>
        <v>0</v>
      </c>
      <c r="DX52" s="211">
        <f t="shared" si="11"/>
        <v>0</v>
      </c>
      <c r="DY52" s="211">
        <f t="shared" si="11"/>
        <v>0</v>
      </c>
      <c r="DZ52" s="211">
        <f t="shared" si="11"/>
        <v>0</v>
      </c>
      <c r="EA52" s="211">
        <f t="shared" si="11"/>
        <v>0</v>
      </c>
      <c r="EB52" s="211">
        <f t="shared" si="11"/>
        <v>0</v>
      </c>
      <c r="EC52" s="211">
        <f t="shared" si="11"/>
        <v>0</v>
      </c>
      <c r="ED52" s="211">
        <f t="shared" si="11"/>
        <v>0</v>
      </c>
      <c r="EE52" s="211">
        <f t="shared" si="11"/>
        <v>0</v>
      </c>
    </row>
    <row r="53" ht="15.75" customHeight="1">
      <c r="A53" s="1"/>
      <c r="B53" s="43"/>
      <c r="C53" s="43" t="s">
        <v>167</v>
      </c>
      <c r="D53" s="213">
        <f t="shared" ref="D53:EE53" si="12">SUM(D50:D52)</f>
        <v>0</v>
      </c>
      <c r="E53" s="213">
        <f t="shared" si="12"/>
        <v>0</v>
      </c>
      <c r="F53" s="213">
        <f t="shared" si="12"/>
        <v>0</v>
      </c>
      <c r="G53" s="213">
        <f t="shared" si="12"/>
        <v>0</v>
      </c>
      <c r="H53" s="213">
        <f t="shared" si="12"/>
        <v>0</v>
      </c>
      <c r="I53" s="213">
        <f t="shared" si="12"/>
        <v>0</v>
      </c>
      <c r="J53" s="213">
        <f t="shared" si="12"/>
        <v>0</v>
      </c>
      <c r="K53" s="213">
        <f t="shared" si="12"/>
        <v>0</v>
      </c>
      <c r="L53" s="213">
        <f t="shared" si="12"/>
        <v>0</v>
      </c>
      <c r="M53" s="213">
        <f t="shared" si="12"/>
        <v>0</v>
      </c>
      <c r="N53" s="213">
        <f t="shared" si="12"/>
        <v>0</v>
      </c>
      <c r="O53" s="213">
        <f t="shared" si="12"/>
        <v>0</v>
      </c>
      <c r="P53" s="213">
        <f t="shared" si="12"/>
        <v>0</v>
      </c>
      <c r="Q53" s="213">
        <f t="shared" si="12"/>
        <v>0</v>
      </c>
      <c r="R53" s="213">
        <f t="shared" si="12"/>
        <v>0</v>
      </c>
      <c r="S53" s="213">
        <f t="shared" si="12"/>
        <v>0</v>
      </c>
      <c r="T53" s="213">
        <f t="shared" si="12"/>
        <v>0</v>
      </c>
      <c r="U53" s="213">
        <f t="shared" si="12"/>
        <v>0</v>
      </c>
      <c r="V53" s="213">
        <f t="shared" si="12"/>
        <v>0</v>
      </c>
      <c r="W53" s="213">
        <f t="shared" si="12"/>
        <v>0</v>
      </c>
      <c r="X53" s="213">
        <f t="shared" si="12"/>
        <v>0</v>
      </c>
      <c r="Y53" s="213">
        <f t="shared" si="12"/>
        <v>0</v>
      </c>
      <c r="Z53" s="213">
        <f t="shared" si="12"/>
        <v>0</v>
      </c>
      <c r="AA53" s="213">
        <f t="shared" si="12"/>
        <v>0</v>
      </c>
      <c r="AB53" s="213">
        <f t="shared" si="12"/>
        <v>0</v>
      </c>
      <c r="AC53" s="213">
        <f t="shared" si="12"/>
        <v>0</v>
      </c>
      <c r="AD53" s="213">
        <f t="shared" si="12"/>
        <v>0</v>
      </c>
      <c r="AE53" s="213">
        <f t="shared" si="12"/>
        <v>0</v>
      </c>
      <c r="AF53" s="213">
        <f t="shared" si="12"/>
        <v>0</v>
      </c>
      <c r="AG53" s="213">
        <f t="shared" si="12"/>
        <v>0</v>
      </c>
      <c r="AH53" s="213">
        <f t="shared" si="12"/>
        <v>0</v>
      </c>
      <c r="AI53" s="213">
        <f t="shared" si="12"/>
        <v>0</v>
      </c>
      <c r="AJ53" s="213">
        <f t="shared" si="12"/>
        <v>0</v>
      </c>
      <c r="AK53" s="213">
        <f t="shared" si="12"/>
        <v>0</v>
      </c>
      <c r="AL53" s="213">
        <f t="shared" si="12"/>
        <v>0</v>
      </c>
      <c r="AM53" s="213">
        <f t="shared" si="12"/>
        <v>0</v>
      </c>
      <c r="AN53" s="213">
        <f t="shared" si="12"/>
        <v>0</v>
      </c>
      <c r="AO53" s="213">
        <f t="shared" si="12"/>
        <v>0</v>
      </c>
      <c r="AP53" s="213">
        <f t="shared" si="12"/>
        <v>0</v>
      </c>
      <c r="AQ53" s="213">
        <f t="shared" si="12"/>
        <v>0</v>
      </c>
      <c r="AR53" s="213">
        <f t="shared" si="12"/>
        <v>0</v>
      </c>
      <c r="AS53" s="213">
        <f t="shared" si="12"/>
        <v>0</v>
      </c>
      <c r="AT53" s="213">
        <f t="shared" si="12"/>
        <v>0</v>
      </c>
      <c r="AU53" s="213">
        <f t="shared" si="12"/>
        <v>0</v>
      </c>
      <c r="AV53" s="213">
        <f t="shared" si="12"/>
        <v>0</v>
      </c>
      <c r="AW53" s="213">
        <f t="shared" si="12"/>
        <v>0</v>
      </c>
      <c r="AX53" s="213">
        <f t="shared" si="12"/>
        <v>0</v>
      </c>
      <c r="AY53" s="213">
        <f t="shared" si="12"/>
        <v>0</v>
      </c>
      <c r="AZ53" s="213">
        <f t="shared" si="12"/>
        <v>0</v>
      </c>
      <c r="BA53" s="213">
        <f t="shared" si="12"/>
        <v>0</v>
      </c>
      <c r="BB53" s="213">
        <f t="shared" si="12"/>
        <v>0</v>
      </c>
      <c r="BC53" s="213">
        <f t="shared" si="12"/>
        <v>0</v>
      </c>
      <c r="BD53" s="213">
        <f t="shared" si="12"/>
        <v>0</v>
      </c>
      <c r="BE53" s="213">
        <f t="shared" si="12"/>
        <v>0</v>
      </c>
      <c r="BF53" s="213">
        <f t="shared" si="12"/>
        <v>0</v>
      </c>
      <c r="BG53" s="213">
        <f t="shared" si="12"/>
        <v>0</v>
      </c>
      <c r="BH53" s="213">
        <f t="shared" si="12"/>
        <v>0</v>
      </c>
      <c r="BI53" s="213">
        <f t="shared" si="12"/>
        <v>0</v>
      </c>
      <c r="BJ53" s="213">
        <f t="shared" si="12"/>
        <v>0</v>
      </c>
      <c r="BK53" s="213">
        <f t="shared" si="12"/>
        <v>0</v>
      </c>
      <c r="BL53" s="213">
        <f t="shared" si="12"/>
        <v>0</v>
      </c>
      <c r="BM53" s="213">
        <f t="shared" si="12"/>
        <v>0</v>
      </c>
      <c r="BN53" s="213">
        <f t="shared" si="12"/>
        <v>0</v>
      </c>
      <c r="BO53" s="213">
        <f t="shared" si="12"/>
        <v>0</v>
      </c>
      <c r="BP53" s="213">
        <f t="shared" si="12"/>
        <v>0</v>
      </c>
      <c r="BQ53" s="213">
        <f t="shared" si="12"/>
        <v>0</v>
      </c>
      <c r="BR53" s="213">
        <f t="shared" si="12"/>
        <v>0</v>
      </c>
      <c r="BS53" s="213">
        <f t="shared" si="12"/>
        <v>0</v>
      </c>
      <c r="BT53" s="213">
        <f t="shared" si="12"/>
        <v>0</v>
      </c>
      <c r="BU53" s="213">
        <f t="shared" si="12"/>
        <v>0</v>
      </c>
      <c r="BV53" s="213">
        <f t="shared" si="12"/>
        <v>0</v>
      </c>
      <c r="BW53" s="213">
        <f t="shared" si="12"/>
        <v>0</v>
      </c>
      <c r="BX53" s="213">
        <f t="shared" si="12"/>
        <v>0</v>
      </c>
      <c r="BY53" s="213">
        <f t="shared" si="12"/>
        <v>0</v>
      </c>
      <c r="BZ53" s="213">
        <f t="shared" si="12"/>
        <v>0</v>
      </c>
      <c r="CA53" s="213">
        <f t="shared" si="12"/>
        <v>0</v>
      </c>
      <c r="CB53" s="213">
        <f t="shared" si="12"/>
        <v>0</v>
      </c>
      <c r="CC53" s="213">
        <f t="shared" si="12"/>
        <v>0</v>
      </c>
      <c r="CD53" s="213">
        <f t="shared" si="12"/>
        <v>0</v>
      </c>
      <c r="CE53" s="213">
        <f t="shared" si="12"/>
        <v>0</v>
      </c>
      <c r="CF53" s="213">
        <f t="shared" si="12"/>
        <v>0</v>
      </c>
      <c r="CG53" s="213">
        <f t="shared" si="12"/>
        <v>0</v>
      </c>
      <c r="CH53" s="213">
        <f t="shared" si="12"/>
        <v>0</v>
      </c>
      <c r="CI53" s="213">
        <f t="shared" si="12"/>
        <v>0</v>
      </c>
      <c r="CJ53" s="213">
        <f t="shared" si="12"/>
        <v>0</v>
      </c>
      <c r="CK53" s="213">
        <f t="shared" si="12"/>
        <v>0</v>
      </c>
      <c r="CL53" s="213">
        <f t="shared" si="12"/>
        <v>0</v>
      </c>
      <c r="CM53" s="213">
        <f t="shared" si="12"/>
        <v>0</v>
      </c>
      <c r="CN53" s="213">
        <f t="shared" si="12"/>
        <v>0</v>
      </c>
      <c r="CO53" s="213">
        <f t="shared" si="12"/>
        <v>0</v>
      </c>
      <c r="CP53" s="213">
        <f t="shared" si="12"/>
        <v>0</v>
      </c>
      <c r="CQ53" s="213">
        <f t="shared" si="12"/>
        <v>0</v>
      </c>
      <c r="CR53" s="213">
        <f t="shared" si="12"/>
        <v>0</v>
      </c>
      <c r="CS53" s="213">
        <f t="shared" si="12"/>
        <v>0</v>
      </c>
      <c r="CT53" s="213">
        <f t="shared" si="12"/>
        <v>0</v>
      </c>
      <c r="CU53" s="213">
        <f t="shared" si="12"/>
        <v>0</v>
      </c>
      <c r="CV53" s="213">
        <f t="shared" si="12"/>
        <v>0</v>
      </c>
      <c r="CW53" s="213">
        <f t="shared" si="12"/>
        <v>0</v>
      </c>
      <c r="CX53" s="213">
        <f t="shared" si="12"/>
        <v>0</v>
      </c>
      <c r="CY53" s="213">
        <f t="shared" si="12"/>
        <v>0</v>
      </c>
      <c r="CZ53" s="213">
        <f t="shared" si="12"/>
        <v>0</v>
      </c>
      <c r="DA53" s="213">
        <f t="shared" si="12"/>
        <v>0</v>
      </c>
      <c r="DB53" s="213">
        <f t="shared" si="12"/>
        <v>0</v>
      </c>
      <c r="DC53" s="213">
        <f t="shared" si="12"/>
        <v>0</v>
      </c>
      <c r="DD53" s="213">
        <f t="shared" si="12"/>
        <v>0</v>
      </c>
      <c r="DE53" s="213">
        <f t="shared" si="12"/>
        <v>0</v>
      </c>
      <c r="DF53" s="213">
        <f t="shared" si="12"/>
        <v>0</v>
      </c>
      <c r="DG53" s="213">
        <f t="shared" si="12"/>
        <v>0</v>
      </c>
      <c r="DH53" s="213">
        <f t="shared" si="12"/>
        <v>0</v>
      </c>
      <c r="DI53" s="213">
        <f t="shared" si="12"/>
        <v>0</v>
      </c>
      <c r="DJ53" s="213">
        <f t="shared" si="12"/>
        <v>0</v>
      </c>
      <c r="DK53" s="213">
        <f t="shared" si="12"/>
        <v>0</v>
      </c>
      <c r="DL53" s="213">
        <f t="shared" si="12"/>
        <v>0</v>
      </c>
      <c r="DM53" s="213">
        <f t="shared" si="12"/>
        <v>0</v>
      </c>
      <c r="DN53" s="213">
        <f t="shared" si="12"/>
        <v>0</v>
      </c>
      <c r="DO53" s="213">
        <f t="shared" si="12"/>
        <v>0</v>
      </c>
      <c r="DP53" s="213">
        <f t="shared" si="12"/>
        <v>0</v>
      </c>
      <c r="DQ53" s="213">
        <f t="shared" si="12"/>
        <v>0</v>
      </c>
      <c r="DR53" s="213">
        <f t="shared" si="12"/>
        <v>0</v>
      </c>
      <c r="DS53" s="213">
        <f t="shared" si="12"/>
        <v>8972202.828</v>
      </c>
      <c r="DT53" s="213">
        <f t="shared" si="12"/>
        <v>0</v>
      </c>
      <c r="DU53" s="213">
        <f t="shared" si="12"/>
        <v>0</v>
      </c>
      <c r="DV53" s="213">
        <f t="shared" si="12"/>
        <v>0</v>
      </c>
      <c r="DW53" s="213">
        <f t="shared" si="12"/>
        <v>0</v>
      </c>
      <c r="DX53" s="213">
        <f t="shared" si="12"/>
        <v>0</v>
      </c>
      <c r="DY53" s="213">
        <f t="shared" si="12"/>
        <v>0</v>
      </c>
      <c r="DZ53" s="213">
        <f t="shared" si="12"/>
        <v>0</v>
      </c>
      <c r="EA53" s="213">
        <f t="shared" si="12"/>
        <v>0</v>
      </c>
      <c r="EB53" s="213">
        <f t="shared" si="12"/>
        <v>0</v>
      </c>
      <c r="EC53" s="213">
        <f t="shared" si="12"/>
        <v>0</v>
      </c>
      <c r="ED53" s="213">
        <f t="shared" si="12"/>
        <v>0</v>
      </c>
      <c r="EE53" s="213">
        <f t="shared" si="12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168</v>
      </c>
      <c r="D55" s="50">
        <f>(D38-D46)*IF(D1&gt;Assumptions!$T$69*12,0,1)</f>
        <v>59927.80678</v>
      </c>
      <c r="E55" s="50">
        <f>(E38-E46)*IF(E1&gt;Assumptions!$T$69*12,0,1)</f>
        <v>59927.80678</v>
      </c>
      <c r="F55" s="50">
        <f>(F38-F46)*IF(F1&gt;Assumptions!$T$69*12,0,1)</f>
        <v>59927.80678</v>
      </c>
      <c r="G55" s="50">
        <f>(G38-G46)*IF(G1&gt;Assumptions!$T$69*12,0,1)</f>
        <v>59927.80678</v>
      </c>
      <c r="H55" s="50">
        <f>(H38-H46)*IF(H1&gt;Assumptions!$T$69*12,0,1)</f>
        <v>59927.80678</v>
      </c>
      <c r="I55" s="50">
        <f>(I38-I46)*IF(I1&gt;Assumptions!$T$69*12,0,1)</f>
        <v>59927.80678</v>
      </c>
      <c r="J55" s="50">
        <f>(J38-J46)*IF(J1&gt;Assumptions!$T$69*12,0,1)</f>
        <v>59927.80678</v>
      </c>
      <c r="K55" s="50">
        <f>(K38-K46)*IF(K1&gt;Assumptions!$T$69*12,0,1)</f>
        <v>59927.80678</v>
      </c>
      <c r="L55" s="50">
        <f>(L38-L46)*IF(L1&gt;Assumptions!$T$69*12,0,1)</f>
        <v>59927.80678</v>
      </c>
      <c r="M55" s="50">
        <f>(M38-M46)*IF(M1&gt;Assumptions!$T$69*12,0,1)</f>
        <v>59927.80678</v>
      </c>
      <c r="N55" s="50">
        <f>(N38-N46)*IF(N1&gt;Assumptions!$T$69*12,0,1)</f>
        <v>59927.80678</v>
      </c>
      <c r="O55" s="50">
        <f>(O38-O46)*IF(O1&gt;Assumptions!$T$69*12,0,1)</f>
        <v>59927.80678</v>
      </c>
      <c r="P55" s="50">
        <f>(P38-P46)*IF(P1&gt;Assumptions!$T$69*12,0,1)</f>
        <v>63494.42679</v>
      </c>
      <c r="Q55" s="50">
        <f>(Q38-Q46)*IF(Q1&gt;Assumptions!$T$69*12,0,1)</f>
        <v>63494.42679</v>
      </c>
      <c r="R55" s="50">
        <f>(R38-R46)*IF(R1&gt;Assumptions!$T$69*12,0,1)</f>
        <v>63494.42679</v>
      </c>
      <c r="S55" s="50">
        <f>(S38-S46)*IF(S1&gt;Assumptions!$T$69*12,0,1)</f>
        <v>63494.42679</v>
      </c>
      <c r="T55" s="50">
        <f>(T38-T46)*IF(T1&gt;Assumptions!$T$69*12,0,1)</f>
        <v>63494.42679</v>
      </c>
      <c r="U55" s="50">
        <f>(U38-U46)*IF(U1&gt;Assumptions!$T$69*12,0,1)</f>
        <v>63494.42679</v>
      </c>
      <c r="V55" s="50">
        <f>(V38-V46)*IF(V1&gt;Assumptions!$T$69*12,0,1)</f>
        <v>63494.42679</v>
      </c>
      <c r="W55" s="50">
        <f>(W38-W46)*IF(W1&gt;Assumptions!$T$69*12,0,1)</f>
        <v>63494.42679</v>
      </c>
      <c r="X55" s="50">
        <f>(X38-X46)*IF(X1&gt;Assumptions!$T$69*12,0,1)</f>
        <v>63494.42679</v>
      </c>
      <c r="Y55" s="50">
        <f>(Y38-Y46)*IF(Y1&gt;Assumptions!$T$69*12,0,1)</f>
        <v>63494.42679</v>
      </c>
      <c r="Z55" s="50">
        <f>(Z38-Z46)*IF(Z1&gt;Assumptions!$T$69*12,0,1)</f>
        <v>63494.42679</v>
      </c>
      <c r="AA55" s="50">
        <f>(AA38-AA46)*IF(AA1&gt;Assumptions!$T$69*12,0,1)</f>
        <v>63494.42679</v>
      </c>
      <c r="AB55" s="50">
        <f>(AB38-AB46)*IF(AB1&gt;Assumptions!$T$69*12,0,1)</f>
        <v>65399.25959</v>
      </c>
      <c r="AC55" s="50">
        <f>(AC38-AC46)*IF(AC1&gt;Assumptions!$T$69*12,0,1)</f>
        <v>65399.25959</v>
      </c>
      <c r="AD55" s="50">
        <f>(AD38-AD46)*IF(AD1&gt;Assumptions!$T$69*12,0,1)</f>
        <v>65399.25959</v>
      </c>
      <c r="AE55" s="50">
        <f>(AE38-AE46)*IF(AE1&gt;Assumptions!$T$69*12,0,1)</f>
        <v>65399.25959</v>
      </c>
      <c r="AF55" s="50">
        <f>(AF38-AF46)*IF(AF1&gt;Assumptions!$T$69*12,0,1)</f>
        <v>65399.25959</v>
      </c>
      <c r="AG55" s="50">
        <f>(AG38-AG46)*IF(AG1&gt;Assumptions!$T$69*12,0,1)</f>
        <v>65399.25959</v>
      </c>
      <c r="AH55" s="50">
        <f>(AH38-AH46)*IF(AH1&gt;Assumptions!$T$69*12,0,1)</f>
        <v>65399.25959</v>
      </c>
      <c r="AI55" s="50">
        <f>(AI38-AI46)*IF(AI1&gt;Assumptions!$T$69*12,0,1)</f>
        <v>65399.25959</v>
      </c>
      <c r="AJ55" s="50">
        <f>(AJ38-AJ46)*IF(AJ1&gt;Assumptions!$T$69*12,0,1)</f>
        <v>65399.25959</v>
      </c>
      <c r="AK55" s="50">
        <f>(AK38-AK46)*IF(AK1&gt;Assumptions!$T$69*12,0,1)</f>
        <v>65399.25959</v>
      </c>
      <c r="AL55" s="50">
        <f>(AL38-AL46)*IF(AL1&gt;Assumptions!$T$69*12,0,1)</f>
        <v>65399.25959</v>
      </c>
      <c r="AM55" s="50">
        <f>(AM38-AM46)*IF(AM1&gt;Assumptions!$T$69*12,0,1)</f>
        <v>65399.25959</v>
      </c>
      <c r="AN55" s="50">
        <f>(AN38-AN46)*IF(AN1&gt;Assumptions!$T$69*12,0,1)</f>
        <v>27119.91959</v>
      </c>
      <c r="AO55" s="50">
        <f>(AO38-AO46)*IF(AO1&gt;Assumptions!$T$69*12,0,1)</f>
        <v>27119.91959</v>
      </c>
      <c r="AP55" s="50">
        <f>(AP38-AP46)*IF(AP1&gt;Assumptions!$T$69*12,0,1)</f>
        <v>27119.91959</v>
      </c>
      <c r="AQ55" s="50">
        <f>(AQ38-AQ46)*IF(AQ1&gt;Assumptions!$T$69*12,0,1)</f>
        <v>27119.91959</v>
      </c>
      <c r="AR55" s="50">
        <f>(AR38-AR46)*IF(AR1&gt;Assumptions!$T$69*12,0,1)</f>
        <v>27119.91959</v>
      </c>
      <c r="AS55" s="50">
        <f>(AS38-AS46)*IF(AS1&gt;Assumptions!$T$69*12,0,1)</f>
        <v>27119.91959</v>
      </c>
      <c r="AT55" s="50">
        <f>(AT38-AT46)*IF(AT1&gt;Assumptions!$T$69*12,0,1)</f>
        <v>27119.91959</v>
      </c>
      <c r="AU55" s="50">
        <f>(AU38-AU46)*IF(AU1&gt;Assumptions!$T$69*12,0,1)</f>
        <v>27119.91959</v>
      </c>
      <c r="AV55" s="50">
        <f>(AV38-AV46)*IF(AV1&gt;Assumptions!$T$69*12,0,1)</f>
        <v>27119.91959</v>
      </c>
      <c r="AW55" s="50">
        <f>(AW38-AW46)*IF(AW1&gt;Assumptions!$T$69*12,0,1)</f>
        <v>27119.91959</v>
      </c>
      <c r="AX55" s="50">
        <f>(AX38-AX46)*IF(AX1&gt;Assumptions!$T$69*12,0,1)</f>
        <v>27119.91959</v>
      </c>
      <c r="AY55" s="50">
        <f>(AY38-AY46)*IF(AY1&gt;Assumptions!$T$69*12,0,1)</f>
        <v>27119.91959</v>
      </c>
      <c r="AZ55" s="50">
        <f>(AZ38-AZ46)*IF(AZ1&gt;Assumptions!$T$69*12,0,1)</f>
        <v>29140.75671</v>
      </c>
      <c r="BA55" s="50">
        <f>(BA38-BA46)*IF(BA1&gt;Assumptions!$T$69*12,0,1)</f>
        <v>29140.75671</v>
      </c>
      <c r="BB55" s="50">
        <f>(BB38-BB46)*IF(BB1&gt;Assumptions!$T$69*12,0,1)</f>
        <v>29140.75671</v>
      </c>
      <c r="BC55" s="50">
        <f>(BC38-BC46)*IF(BC1&gt;Assumptions!$T$69*12,0,1)</f>
        <v>29140.75671</v>
      </c>
      <c r="BD55" s="50">
        <f>(BD38-BD46)*IF(BD1&gt;Assumptions!$T$69*12,0,1)</f>
        <v>29140.75671</v>
      </c>
      <c r="BE55" s="50">
        <f>(BE38-BE46)*IF(BE1&gt;Assumptions!$T$69*12,0,1)</f>
        <v>29140.75671</v>
      </c>
      <c r="BF55" s="50">
        <f>(BF38-BF46)*IF(BF1&gt;Assumptions!$T$69*12,0,1)</f>
        <v>29140.75671</v>
      </c>
      <c r="BG55" s="50">
        <f>(BG38-BG46)*IF(BG1&gt;Assumptions!$T$69*12,0,1)</f>
        <v>29140.75671</v>
      </c>
      <c r="BH55" s="50">
        <f>(BH38-BH46)*IF(BH1&gt;Assumptions!$T$69*12,0,1)</f>
        <v>29140.75671</v>
      </c>
      <c r="BI55" s="50">
        <f>(BI38-BI46)*IF(BI1&gt;Assumptions!$T$69*12,0,1)</f>
        <v>29140.75671</v>
      </c>
      <c r="BJ55" s="50">
        <f>(BJ38-BJ46)*IF(BJ1&gt;Assumptions!$T$69*12,0,1)</f>
        <v>29140.75671</v>
      </c>
      <c r="BK55" s="50">
        <f>(BK38-BK46)*IF(BK1&gt;Assumptions!$T$69*12,0,1)</f>
        <v>29140.75671</v>
      </c>
      <c r="BL55" s="50">
        <f>(BL38-BL46)*IF(BL1&gt;Assumptions!$T$69*12,0,1)</f>
        <v>31222.21895</v>
      </c>
      <c r="BM55" s="50">
        <f>(BM38-BM46)*IF(BM1&gt;Assumptions!$T$69*12,0,1)</f>
        <v>31222.21895</v>
      </c>
      <c r="BN55" s="50">
        <f>(BN38-BN46)*IF(BN1&gt;Assumptions!$T$69*12,0,1)</f>
        <v>31222.21895</v>
      </c>
      <c r="BO55" s="50">
        <f>(BO38-BO46)*IF(BO1&gt;Assumptions!$T$69*12,0,1)</f>
        <v>31222.21895</v>
      </c>
      <c r="BP55" s="50">
        <f>(BP38-BP46)*IF(BP1&gt;Assumptions!$T$69*12,0,1)</f>
        <v>31222.21895</v>
      </c>
      <c r="BQ55" s="50">
        <f>(BQ38-BQ46)*IF(BQ1&gt;Assumptions!$T$69*12,0,1)</f>
        <v>31222.21895</v>
      </c>
      <c r="BR55" s="50">
        <f>(BR38-BR46)*IF(BR1&gt;Assumptions!$T$69*12,0,1)</f>
        <v>31222.21895</v>
      </c>
      <c r="BS55" s="50">
        <f>(BS38-BS46)*IF(BS1&gt;Assumptions!$T$69*12,0,1)</f>
        <v>31222.21895</v>
      </c>
      <c r="BT55" s="50">
        <f>(BT38-BT46)*IF(BT1&gt;Assumptions!$T$69*12,0,1)</f>
        <v>31222.21895</v>
      </c>
      <c r="BU55" s="50">
        <f>(BU38-BU46)*IF(BU1&gt;Assumptions!$T$69*12,0,1)</f>
        <v>31222.21895</v>
      </c>
      <c r="BV55" s="50">
        <f>(BV38-BV46)*IF(BV1&gt;Assumptions!$T$69*12,0,1)</f>
        <v>31222.21895</v>
      </c>
      <c r="BW55" s="50">
        <f>(BW38-BW46)*IF(BW1&gt;Assumptions!$T$69*12,0,1)</f>
        <v>31222.21895</v>
      </c>
      <c r="BX55" s="50">
        <f>(BX38-BX46)*IF(BX1&gt;Assumptions!$T$69*12,0,1)</f>
        <v>33366.12505</v>
      </c>
      <c r="BY55" s="50">
        <f>(BY38-BY46)*IF(BY1&gt;Assumptions!$T$69*12,0,1)</f>
        <v>33366.12505</v>
      </c>
      <c r="BZ55" s="50">
        <f>(BZ38-BZ46)*IF(BZ1&gt;Assumptions!$T$69*12,0,1)</f>
        <v>33366.12505</v>
      </c>
      <c r="CA55" s="50">
        <f>(CA38-CA46)*IF(CA1&gt;Assumptions!$T$69*12,0,1)</f>
        <v>33366.12505</v>
      </c>
      <c r="CB55" s="50">
        <f>(CB38-CB46)*IF(CB1&gt;Assumptions!$T$69*12,0,1)</f>
        <v>33366.12505</v>
      </c>
      <c r="CC55" s="50">
        <f>(CC38-CC46)*IF(CC1&gt;Assumptions!$T$69*12,0,1)</f>
        <v>33366.12505</v>
      </c>
      <c r="CD55" s="50">
        <f>(CD38-CD46)*IF(CD1&gt;Assumptions!$T$69*12,0,1)</f>
        <v>33366.12505</v>
      </c>
      <c r="CE55" s="50">
        <f>(CE38-CE46)*IF(CE1&gt;Assumptions!$T$69*12,0,1)</f>
        <v>33366.12505</v>
      </c>
      <c r="CF55" s="50">
        <f>(CF38-CF46)*IF(CF1&gt;Assumptions!$T$69*12,0,1)</f>
        <v>33366.12505</v>
      </c>
      <c r="CG55" s="50">
        <f>(CG38-CG46)*IF(CG1&gt;Assumptions!$T$69*12,0,1)</f>
        <v>33366.12505</v>
      </c>
      <c r="CH55" s="50">
        <f>(CH38-CH46)*IF(CH1&gt;Assumptions!$T$69*12,0,1)</f>
        <v>33366.12505</v>
      </c>
      <c r="CI55" s="50">
        <f>(CI38-CI46)*IF(CI1&gt;Assumptions!$T$69*12,0,1)</f>
        <v>33366.12505</v>
      </c>
      <c r="CJ55" s="50">
        <f>(CJ38-CJ46)*IF(CJ1&gt;Assumptions!$T$69*12,0,1)</f>
        <v>35574.34833</v>
      </c>
      <c r="CK55" s="50">
        <f>(CK38-CK46)*IF(CK1&gt;Assumptions!$T$69*12,0,1)</f>
        <v>35574.34833</v>
      </c>
      <c r="CL55" s="50">
        <f>(CL38-CL46)*IF(CL1&gt;Assumptions!$T$69*12,0,1)</f>
        <v>35574.34833</v>
      </c>
      <c r="CM55" s="50">
        <f>(CM38-CM46)*IF(CM1&gt;Assumptions!$T$69*12,0,1)</f>
        <v>35574.34833</v>
      </c>
      <c r="CN55" s="50">
        <f>(CN38-CN46)*IF(CN1&gt;Assumptions!$T$69*12,0,1)</f>
        <v>35574.34833</v>
      </c>
      <c r="CO55" s="50">
        <f>(CO38-CO46)*IF(CO1&gt;Assumptions!$T$69*12,0,1)</f>
        <v>35574.34833</v>
      </c>
      <c r="CP55" s="50">
        <f>(CP38-CP46)*IF(CP1&gt;Assumptions!$T$69*12,0,1)</f>
        <v>35574.34833</v>
      </c>
      <c r="CQ55" s="50">
        <f>(CQ38-CQ46)*IF(CQ1&gt;Assumptions!$T$69*12,0,1)</f>
        <v>35574.34833</v>
      </c>
      <c r="CR55" s="50">
        <f>(CR38-CR46)*IF(CR1&gt;Assumptions!$T$69*12,0,1)</f>
        <v>35574.34833</v>
      </c>
      <c r="CS55" s="50">
        <f>(CS38-CS46)*IF(CS1&gt;Assumptions!$T$69*12,0,1)</f>
        <v>35574.34833</v>
      </c>
      <c r="CT55" s="50">
        <f>(CT38-CT46)*IF(CT1&gt;Assumptions!$T$69*12,0,1)</f>
        <v>35574.34833</v>
      </c>
      <c r="CU55" s="50">
        <f>(CU38-CU46)*IF(CU1&gt;Assumptions!$T$69*12,0,1)</f>
        <v>35574.34833</v>
      </c>
      <c r="CV55" s="50">
        <f>(CV38-CV46)*IF(CV1&gt;Assumptions!$T$69*12,0,1)</f>
        <v>37848.81832</v>
      </c>
      <c r="CW55" s="50">
        <f>(CW38-CW46)*IF(CW1&gt;Assumptions!$T$69*12,0,1)</f>
        <v>37848.81832</v>
      </c>
      <c r="CX55" s="50">
        <f>(CX38-CX46)*IF(CX1&gt;Assumptions!$T$69*12,0,1)</f>
        <v>37848.81832</v>
      </c>
      <c r="CY55" s="50">
        <f>(CY38-CY46)*IF(CY1&gt;Assumptions!$T$69*12,0,1)</f>
        <v>37848.81832</v>
      </c>
      <c r="CZ55" s="50">
        <f>(CZ38-CZ46)*IF(CZ1&gt;Assumptions!$T$69*12,0,1)</f>
        <v>37848.81832</v>
      </c>
      <c r="DA55" s="50">
        <f>(DA38-DA46)*IF(DA1&gt;Assumptions!$T$69*12,0,1)</f>
        <v>37848.81832</v>
      </c>
      <c r="DB55" s="50">
        <f>(DB38-DB46)*IF(DB1&gt;Assumptions!$T$69*12,0,1)</f>
        <v>37848.81832</v>
      </c>
      <c r="DC55" s="50">
        <f>(DC38-DC46)*IF(DC1&gt;Assumptions!$T$69*12,0,1)</f>
        <v>37848.81832</v>
      </c>
      <c r="DD55" s="50">
        <f>(DD38-DD46)*IF(DD1&gt;Assumptions!$T$69*12,0,1)</f>
        <v>37848.81832</v>
      </c>
      <c r="DE55" s="50">
        <f>(DE38-DE46)*IF(DE1&gt;Assumptions!$T$69*12,0,1)</f>
        <v>37848.81832</v>
      </c>
      <c r="DF55" s="50">
        <f>(DF38-DF46)*IF(DF1&gt;Assumptions!$T$69*12,0,1)</f>
        <v>37848.81832</v>
      </c>
      <c r="DG55" s="50">
        <f>(DG38-DG46)*IF(DG1&gt;Assumptions!$T$69*12,0,1)</f>
        <v>37848.81832</v>
      </c>
      <c r="DH55" s="50">
        <f>(DH38-DH46)*IF(DH1&gt;Assumptions!$T$69*12,0,1)</f>
        <v>36972.5677</v>
      </c>
      <c r="DI55" s="50">
        <f>(DI38-DI46)*IF(DI1&gt;Assumptions!$T$69*12,0,1)</f>
        <v>36972.5677</v>
      </c>
      <c r="DJ55" s="50">
        <f>(DJ38-DJ46)*IF(DJ1&gt;Assumptions!$T$69*12,0,1)</f>
        <v>36972.5677</v>
      </c>
      <c r="DK55" s="50">
        <f>(DK38-DK46)*IF(DK1&gt;Assumptions!$T$69*12,0,1)</f>
        <v>36972.5677</v>
      </c>
      <c r="DL55" s="50">
        <f>(DL38-DL46)*IF(DL1&gt;Assumptions!$T$69*12,0,1)</f>
        <v>36972.5677</v>
      </c>
      <c r="DM55" s="50">
        <f>(DM38-DM46)*IF(DM1&gt;Assumptions!$T$69*12,0,1)</f>
        <v>36972.5677</v>
      </c>
      <c r="DN55" s="50">
        <f>(DN38-DN46)*IF(DN1&gt;Assumptions!$T$69*12,0,1)</f>
        <v>36972.5677</v>
      </c>
      <c r="DO55" s="50">
        <f>(DO38-DO46)*IF(DO1&gt;Assumptions!$T$69*12,0,1)</f>
        <v>36972.5677</v>
      </c>
      <c r="DP55" s="50">
        <f>(DP38-DP46)*IF(DP1&gt;Assumptions!$T$69*12,0,1)</f>
        <v>36972.5677</v>
      </c>
      <c r="DQ55" s="50">
        <f>(DQ38-DQ46)*IF(DQ1&gt;Assumptions!$T$69*12,0,1)</f>
        <v>36972.5677</v>
      </c>
      <c r="DR55" s="50">
        <f>(DR38-DR46)*IF(DR1&gt;Assumptions!$T$69*12,0,1)</f>
        <v>36972.5677</v>
      </c>
      <c r="DS55" s="50">
        <f>(DS38-DS46)*IF(DS1&gt;Assumptions!$T$69*12,0,1)</f>
        <v>36972.5677</v>
      </c>
      <c r="DT55" s="50">
        <f>(DT38-DT46)*IF(DT1&gt;Assumptions!$T$69*12,0,1)</f>
        <v>0</v>
      </c>
      <c r="DU55" s="50">
        <f>(DU38-DU46)*IF(DU1&gt;Assumptions!$T$69*12,0,1)</f>
        <v>0</v>
      </c>
      <c r="DV55" s="50">
        <f>(DV38-DV46)*IF(DV1&gt;Assumptions!$T$69*12,0,1)</f>
        <v>0</v>
      </c>
      <c r="DW55" s="50">
        <f>(DW38-DW46)*IF(DW1&gt;Assumptions!$T$69*12,0,1)</f>
        <v>0</v>
      </c>
      <c r="DX55" s="50">
        <f>(DX38-DX46)*IF(DX1&gt;Assumptions!$T$69*12,0,1)</f>
        <v>0</v>
      </c>
      <c r="DY55" s="50">
        <f>(DY38-DY46)*IF(DY1&gt;Assumptions!$T$69*12,0,1)</f>
        <v>0</v>
      </c>
      <c r="DZ55" s="50">
        <f>(DZ38-DZ46)*IF(DZ1&gt;Assumptions!$T$69*12,0,1)</f>
        <v>0</v>
      </c>
      <c r="EA55" s="50">
        <f>(EA38-EA46)*IF(EA1&gt;Assumptions!$T$69*12,0,1)</f>
        <v>0</v>
      </c>
      <c r="EB55" s="50">
        <f>(EB38-EB46)*IF(EB1&gt;Assumptions!$T$69*12,0,1)</f>
        <v>0</v>
      </c>
      <c r="EC55" s="50">
        <f>(EC38-EC46)*IF(EC1&gt;Assumptions!$T$69*12,0,1)</f>
        <v>0</v>
      </c>
      <c r="ED55" s="50">
        <f>(ED38-ED46)*IF(ED1&gt;Assumptions!$T$69*12,0,1)</f>
        <v>0</v>
      </c>
      <c r="EE55" s="50">
        <f>(EE38-EE46)*IF(EE1&gt;Assumptions!$T$69*12,0,1)</f>
        <v>0</v>
      </c>
    </row>
    <row r="56" ht="15.75" customHeight="1">
      <c r="A56" s="1"/>
      <c r="B56" s="1"/>
      <c r="C56" s="1" t="s">
        <v>169</v>
      </c>
      <c r="D56" s="50">
        <f t="shared" ref="D56:EE56" si="13">D53</f>
        <v>0</v>
      </c>
      <c r="E56" s="50">
        <f t="shared" si="13"/>
        <v>0</v>
      </c>
      <c r="F56" s="50">
        <f t="shared" si="13"/>
        <v>0</v>
      </c>
      <c r="G56" s="50">
        <f t="shared" si="13"/>
        <v>0</v>
      </c>
      <c r="H56" s="50">
        <f t="shared" si="13"/>
        <v>0</v>
      </c>
      <c r="I56" s="50">
        <f t="shared" si="13"/>
        <v>0</v>
      </c>
      <c r="J56" s="50">
        <f t="shared" si="13"/>
        <v>0</v>
      </c>
      <c r="K56" s="50">
        <f t="shared" si="13"/>
        <v>0</v>
      </c>
      <c r="L56" s="50">
        <f t="shared" si="13"/>
        <v>0</v>
      </c>
      <c r="M56" s="50">
        <f t="shared" si="13"/>
        <v>0</v>
      </c>
      <c r="N56" s="50">
        <f t="shared" si="13"/>
        <v>0</v>
      </c>
      <c r="O56" s="50">
        <f t="shared" si="13"/>
        <v>0</v>
      </c>
      <c r="P56" s="50">
        <f t="shared" si="13"/>
        <v>0</v>
      </c>
      <c r="Q56" s="50">
        <f t="shared" si="13"/>
        <v>0</v>
      </c>
      <c r="R56" s="50">
        <f t="shared" si="13"/>
        <v>0</v>
      </c>
      <c r="S56" s="50">
        <f t="shared" si="13"/>
        <v>0</v>
      </c>
      <c r="T56" s="50">
        <f t="shared" si="13"/>
        <v>0</v>
      </c>
      <c r="U56" s="50">
        <f t="shared" si="13"/>
        <v>0</v>
      </c>
      <c r="V56" s="50">
        <f t="shared" si="13"/>
        <v>0</v>
      </c>
      <c r="W56" s="50">
        <f t="shared" si="13"/>
        <v>0</v>
      </c>
      <c r="X56" s="50">
        <f t="shared" si="13"/>
        <v>0</v>
      </c>
      <c r="Y56" s="50">
        <f t="shared" si="13"/>
        <v>0</v>
      </c>
      <c r="Z56" s="50">
        <f t="shared" si="13"/>
        <v>0</v>
      </c>
      <c r="AA56" s="50">
        <f t="shared" si="13"/>
        <v>0</v>
      </c>
      <c r="AB56" s="50">
        <f t="shared" si="13"/>
        <v>0</v>
      </c>
      <c r="AC56" s="50">
        <f t="shared" si="13"/>
        <v>0</v>
      </c>
      <c r="AD56" s="50">
        <f t="shared" si="13"/>
        <v>0</v>
      </c>
      <c r="AE56" s="50">
        <f t="shared" si="13"/>
        <v>0</v>
      </c>
      <c r="AF56" s="50">
        <f t="shared" si="13"/>
        <v>0</v>
      </c>
      <c r="AG56" s="50">
        <f t="shared" si="13"/>
        <v>0</v>
      </c>
      <c r="AH56" s="50">
        <f t="shared" si="13"/>
        <v>0</v>
      </c>
      <c r="AI56" s="50">
        <f t="shared" si="13"/>
        <v>0</v>
      </c>
      <c r="AJ56" s="50">
        <f t="shared" si="13"/>
        <v>0</v>
      </c>
      <c r="AK56" s="50">
        <f t="shared" si="13"/>
        <v>0</v>
      </c>
      <c r="AL56" s="50">
        <f t="shared" si="13"/>
        <v>0</v>
      </c>
      <c r="AM56" s="50">
        <f t="shared" si="13"/>
        <v>0</v>
      </c>
      <c r="AN56" s="50">
        <f t="shared" si="13"/>
        <v>0</v>
      </c>
      <c r="AO56" s="50">
        <f t="shared" si="13"/>
        <v>0</v>
      </c>
      <c r="AP56" s="50">
        <f t="shared" si="13"/>
        <v>0</v>
      </c>
      <c r="AQ56" s="50">
        <f t="shared" si="13"/>
        <v>0</v>
      </c>
      <c r="AR56" s="50">
        <f t="shared" si="13"/>
        <v>0</v>
      </c>
      <c r="AS56" s="50">
        <f t="shared" si="13"/>
        <v>0</v>
      </c>
      <c r="AT56" s="50">
        <f t="shared" si="13"/>
        <v>0</v>
      </c>
      <c r="AU56" s="50">
        <f t="shared" si="13"/>
        <v>0</v>
      </c>
      <c r="AV56" s="50">
        <f t="shared" si="13"/>
        <v>0</v>
      </c>
      <c r="AW56" s="50">
        <f t="shared" si="13"/>
        <v>0</v>
      </c>
      <c r="AX56" s="50">
        <f t="shared" si="13"/>
        <v>0</v>
      </c>
      <c r="AY56" s="50">
        <f t="shared" si="13"/>
        <v>0</v>
      </c>
      <c r="AZ56" s="50">
        <f t="shared" si="13"/>
        <v>0</v>
      </c>
      <c r="BA56" s="50">
        <f t="shared" si="13"/>
        <v>0</v>
      </c>
      <c r="BB56" s="50">
        <f t="shared" si="13"/>
        <v>0</v>
      </c>
      <c r="BC56" s="50">
        <f t="shared" si="13"/>
        <v>0</v>
      </c>
      <c r="BD56" s="50">
        <f t="shared" si="13"/>
        <v>0</v>
      </c>
      <c r="BE56" s="50">
        <f t="shared" si="13"/>
        <v>0</v>
      </c>
      <c r="BF56" s="50">
        <f t="shared" si="13"/>
        <v>0</v>
      </c>
      <c r="BG56" s="50">
        <f t="shared" si="13"/>
        <v>0</v>
      </c>
      <c r="BH56" s="50">
        <f t="shared" si="13"/>
        <v>0</v>
      </c>
      <c r="BI56" s="50">
        <f t="shared" si="13"/>
        <v>0</v>
      </c>
      <c r="BJ56" s="50">
        <f t="shared" si="13"/>
        <v>0</v>
      </c>
      <c r="BK56" s="50">
        <f t="shared" si="13"/>
        <v>0</v>
      </c>
      <c r="BL56" s="50">
        <f t="shared" si="13"/>
        <v>0</v>
      </c>
      <c r="BM56" s="50">
        <f t="shared" si="13"/>
        <v>0</v>
      </c>
      <c r="BN56" s="50">
        <f t="shared" si="13"/>
        <v>0</v>
      </c>
      <c r="BO56" s="50">
        <f t="shared" si="13"/>
        <v>0</v>
      </c>
      <c r="BP56" s="50">
        <f t="shared" si="13"/>
        <v>0</v>
      </c>
      <c r="BQ56" s="50">
        <f t="shared" si="13"/>
        <v>0</v>
      </c>
      <c r="BR56" s="50">
        <f t="shared" si="13"/>
        <v>0</v>
      </c>
      <c r="BS56" s="50">
        <f t="shared" si="13"/>
        <v>0</v>
      </c>
      <c r="BT56" s="50">
        <f t="shared" si="13"/>
        <v>0</v>
      </c>
      <c r="BU56" s="50">
        <f t="shared" si="13"/>
        <v>0</v>
      </c>
      <c r="BV56" s="50">
        <f t="shared" si="13"/>
        <v>0</v>
      </c>
      <c r="BW56" s="50">
        <f t="shared" si="13"/>
        <v>0</v>
      </c>
      <c r="BX56" s="50">
        <f t="shared" si="13"/>
        <v>0</v>
      </c>
      <c r="BY56" s="50">
        <f t="shared" si="13"/>
        <v>0</v>
      </c>
      <c r="BZ56" s="50">
        <f t="shared" si="13"/>
        <v>0</v>
      </c>
      <c r="CA56" s="50">
        <f t="shared" si="13"/>
        <v>0</v>
      </c>
      <c r="CB56" s="50">
        <f t="shared" si="13"/>
        <v>0</v>
      </c>
      <c r="CC56" s="50">
        <f t="shared" si="13"/>
        <v>0</v>
      </c>
      <c r="CD56" s="50">
        <f t="shared" si="13"/>
        <v>0</v>
      </c>
      <c r="CE56" s="50">
        <f t="shared" si="13"/>
        <v>0</v>
      </c>
      <c r="CF56" s="50">
        <f t="shared" si="13"/>
        <v>0</v>
      </c>
      <c r="CG56" s="50">
        <f t="shared" si="13"/>
        <v>0</v>
      </c>
      <c r="CH56" s="50">
        <f t="shared" si="13"/>
        <v>0</v>
      </c>
      <c r="CI56" s="50">
        <f t="shared" si="13"/>
        <v>0</v>
      </c>
      <c r="CJ56" s="50">
        <f t="shared" si="13"/>
        <v>0</v>
      </c>
      <c r="CK56" s="50">
        <f t="shared" si="13"/>
        <v>0</v>
      </c>
      <c r="CL56" s="50">
        <f t="shared" si="13"/>
        <v>0</v>
      </c>
      <c r="CM56" s="50">
        <f t="shared" si="13"/>
        <v>0</v>
      </c>
      <c r="CN56" s="50">
        <f t="shared" si="13"/>
        <v>0</v>
      </c>
      <c r="CO56" s="50">
        <f t="shared" si="13"/>
        <v>0</v>
      </c>
      <c r="CP56" s="50">
        <f t="shared" si="13"/>
        <v>0</v>
      </c>
      <c r="CQ56" s="50">
        <f t="shared" si="13"/>
        <v>0</v>
      </c>
      <c r="CR56" s="50">
        <f t="shared" si="13"/>
        <v>0</v>
      </c>
      <c r="CS56" s="50">
        <f t="shared" si="13"/>
        <v>0</v>
      </c>
      <c r="CT56" s="50">
        <f t="shared" si="13"/>
        <v>0</v>
      </c>
      <c r="CU56" s="50">
        <f t="shared" si="13"/>
        <v>0</v>
      </c>
      <c r="CV56" s="50">
        <f t="shared" si="13"/>
        <v>0</v>
      </c>
      <c r="CW56" s="50">
        <f t="shared" si="13"/>
        <v>0</v>
      </c>
      <c r="CX56" s="50">
        <f t="shared" si="13"/>
        <v>0</v>
      </c>
      <c r="CY56" s="50">
        <f t="shared" si="13"/>
        <v>0</v>
      </c>
      <c r="CZ56" s="50">
        <f t="shared" si="13"/>
        <v>0</v>
      </c>
      <c r="DA56" s="50">
        <f t="shared" si="13"/>
        <v>0</v>
      </c>
      <c r="DB56" s="50">
        <f t="shared" si="13"/>
        <v>0</v>
      </c>
      <c r="DC56" s="50">
        <f t="shared" si="13"/>
        <v>0</v>
      </c>
      <c r="DD56" s="50">
        <f t="shared" si="13"/>
        <v>0</v>
      </c>
      <c r="DE56" s="50">
        <f t="shared" si="13"/>
        <v>0</v>
      </c>
      <c r="DF56" s="50">
        <f t="shared" si="13"/>
        <v>0</v>
      </c>
      <c r="DG56" s="50">
        <f t="shared" si="13"/>
        <v>0</v>
      </c>
      <c r="DH56" s="50">
        <f t="shared" si="13"/>
        <v>0</v>
      </c>
      <c r="DI56" s="50">
        <f t="shared" si="13"/>
        <v>0</v>
      </c>
      <c r="DJ56" s="50">
        <f t="shared" si="13"/>
        <v>0</v>
      </c>
      <c r="DK56" s="50">
        <f t="shared" si="13"/>
        <v>0</v>
      </c>
      <c r="DL56" s="50">
        <f t="shared" si="13"/>
        <v>0</v>
      </c>
      <c r="DM56" s="50">
        <f t="shared" si="13"/>
        <v>0</v>
      </c>
      <c r="DN56" s="50">
        <f t="shared" si="13"/>
        <v>0</v>
      </c>
      <c r="DO56" s="50">
        <f t="shared" si="13"/>
        <v>0</v>
      </c>
      <c r="DP56" s="50">
        <f t="shared" si="13"/>
        <v>0</v>
      </c>
      <c r="DQ56" s="50">
        <f t="shared" si="13"/>
        <v>0</v>
      </c>
      <c r="DR56" s="50">
        <f t="shared" si="13"/>
        <v>0</v>
      </c>
      <c r="DS56" s="50">
        <f t="shared" si="13"/>
        <v>8972202.828</v>
      </c>
      <c r="DT56" s="50">
        <f t="shared" si="13"/>
        <v>0</v>
      </c>
      <c r="DU56" s="50">
        <f t="shared" si="13"/>
        <v>0</v>
      </c>
      <c r="DV56" s="50">
        <f t="shared" si="13"/>
        <v>0</v>
      </c>
      <c r="DW56" s="50">
        <f t="shared" si="13"/>
        <v>0</v>
      </c>
      <c r="DX56" s="50">
        <f t="shared" si="13"/>
        <v>0</v>
      </c>
      <c r="DY56" s="50">
        <f t="shared" si="13"/>
        <v>0</v>
      </c>
      <c r="DZ56" s="50">
        <f t="shared" si="13"/>
        <v>0</v>
      </c>
      <c r="EA56" s="50">
        <f t="shared" si="13"/>
        <v>0</v>
      </c>
      <c r="EB56" s="50">
        <f t="shared" si="13"/>
        <v>0</v>
      </c>
      <c r="EC56" s="50">
        <f t="shared" si="13"/>
        <v>0</v>
      </c>
      <c r="ED56" s="50">
        <f t="shared" si="13"/>
        <v>0</v>
      </c>
      <c r="EE56" s="50">
        <f t="shared" si="13"/>
        <v>0</v>
      </c>
    </row>
    <row r="57" ht="15.75" customHeight="1">
      <c r="A57" s="1"/>
      <c r="B57" s="89"/>
      <c r="C57" s="43" t="s">
        <v>170</v>
      </c>
      <c r="D57" s="209">
        <f t="shared" ref="D57:EE57" si="14">SUM(D55:D56)</f>
        <v>59927.80678</v>
      </c>
      <c r="E57" s="209">
        <f t="shared" si="14"/>
        <v>59927.80678</v>
      </c>
      <c r="F57" s="209">
        <f t="shared" si="14"/>
        <v>59927.80678</v>
      </c>
      <c r="G57" s="209">
        <f t="shared" si="14"/>
        <v>59927.80678</v>
      </c>
      <c r="H57" s="209">
        <f t="shared" si="14"/>
        <v>59927.80678</v>
      </c>
      <c r="I57" s="209">
        <f t="shared" si="14"/>
        <v>59927.80678</v>
      </c>
      <c r="J57" s="209">
        <f t="shared" si="14"/>
        <v>59927.80678</v>
      </c>
      <c r="K57" s="209">
        <f t="shared" si="14"/>
        <v>59927.80678</v>
      </c>
      <c r="L57" s="209">
        <f t="shared" si="14"/>
        <v>59927.80678</v>
      </c>
      <c r="M57" s="209">
        <f t="shared" si="14"/>
        <v>59927.80678</v>
      </c>
      <c r="N57" s="209">
        <f t="shared" si="14"/>
        <v>59927.80678</v>
      </c>
      <c r="O57" s="209">
        <f t="shared" si="14"/>
        <v>59927.80678</v>
      </c>
      <c r="P57" s="209">
        <f t="shared" si="14"/>
        <v>63494.42679</v>
      </c>
      <c r="Q57" s="209">
        <f t="shared" si="14"/>
        <v>63494.42679</v>
      </c>
      <c r="R57" s="209">
        <f t="shared" si="14"/>
        <v>63494.42679</v>
      </c>
      <c r="S57" s="209">
        <f t="shared" si="14"/>
        <v>63494.42679</v>
      </c>
      <c r="T57" s="209">
        <f t="shared" si="14"/>
        <v>63494.42679</v>
      </c>
      <c r="U57" s="209">
        <f t="shared" si="14"/>
        <v>63494.42679</v>
      </c>
      <c r="V57" s="209">
        <f t="shared" si="14"/>
        <v>63494.42679</v>
      </c>
      <c r="W57" s="209">
        <f t="shared" si="14"/>
        <v>63494.42679</v>
      </c>
      <c r="X57" s="209">
        <f t="shared" si="14"/>
        <v>63494.42679</v>
      </c>
      <c r="Y57" s="209">
        <f t="shared" si="14"/>
        <v>63494.42679</v>
      </c>
      <c r="Z57" s="209">
        <f t="shared" si="14"/>
        <v>63494.42679</v>
      </c>
      <c r="AA57" s="209">
        <f t="shared" si="14"/>
        <v>63494.42679</v>
      </c>
      <c r="AB57" s="209">
        <f t="shared" si="14"/>
        <v>65399.25959</v>
      </c>
      <c r="AC57" s="209">
        <f t="shared" si="14"/>
        <v>65399.25959</v>
      </c>
      <c r="AD57" s="209">
        <f t="shared" si="14"/>
        <v>65399.25959</v>
      </c>
      <c r="AE57" s="209">
        <f t="shared" si="14"/>
        <v>65399.25959</v>
      </c>
      <c r="AF57" s="209">
        <f t="shared" si="14"/>
        <v>65399.25959</v>
      </c>
      <c r="AG57" s="209">
        <f t="shared" si="14"/>
        <v>65399.25959</v>
      </c>
      <c r="AH57" s="209">
        <f t="shared" si="14"/>
        <v>65399.25959</v>
      </c>
      <c r="AI57" s="209">
        <f t="shared" si="14"/>
        <v>65399.25959</v>
      </c>
      <c r="AJ57" s="209">
        <f t="shared" si="14"/>
        <v>65399.25959</v>
      </c>
      <c r="AK57" s="209">
        <f t="shared" si="14"/>
        <v>65399.25959</v>
      </c>
      <c r="AL57" s="209">
        <f t="shared" si="14"/>
        <v>65399.25959</v>
      </c>
      <c r="AM57" s="209">
        <f t="shared" si="14"/>
        <v>65399.25959</v>
      </c>
      <c r="AN57" s="209">
        <f t="shared" si="14"/>
        <v>27119.91959</v>
      </c>
      <c r="AO57" s="209">
        <f t="shared" si="14"/>
        <v>27119.91959</v>
      </c>
      <c r="AP57" s="209">
        <f t="shared" si="14"/>
        <v>27119.91959</v>
      </c>
      <c r="AQ57" s="209">
        <f t="shared" si="14"/>
        <v>27119.91959</v>
      </c>
      <c r="AR57" s="209">
        <f t="shared" si="14"/>
        <v>27119.91959</v>
      </c>
      <c r="AS57" s="209">
        <f t="shared" si="14"/>
        <v>27119.91959</v>
      </c>
      <c r="AT57" s="209">
        <f t="shared" si="14"/>
        <v>27119.91959</v>
      </c>
      <c r="AU57" s="209">
        <f t="shared" si="14"/>
        <v>27119.91959</v>
      </c>
      <c r="AV57" s="209">
        <f t="shared" si="14"/>
        <v>27119.91959</v>
      </c>
      <c r="AW57" s="209">
        <f t="shared" si="14"/>
        <v>27119.91959</v>
      </c>
      <c r="AX57" s="209">
        <f t="shared" si="14"/>
        <v>27119.91959</v>
      </c>
      <c r="AY57" s="209">
        <f t="shared" si="14"/>
        <v>27119.91959</v>
      </c>
      <c r="AZ57" s="209">
        <f t="shared" si="14"/>
        <v>29140.75671</v>
      </c>
      <c r="BA57" s="209">
        <f t="shared" si="14"/>
        <v>29140.75671</v>
      </c>
      <c r="BB57" s="209">
        <f t="shared" si="14"/>
        <v>29140.75671</v>
      </c>
      <c r="BC57" s="209">
        <f t="shared" si="14"/>
        <v>29140.75671</v>
      </c>
      <c r="BD57" s="209">
        <f t="shared" si="14"/>
        <v>29140.75671</v>
      </c>
      <c r="BE57" s="209">
        <f t="shared" si="14"/>
        <v>29140.75671</v>
      </c>
      <c r="BF57" s="209">
        <f t="shared" si="14"/>
        <v>29140.75671</v>
      </c>
      <c r="BG57" s="209">
        <f t="shared" si="14"/>
        <v>29140.75671</v>
      </c>
      <c r="BH57" s="209">
        <f t="shared" si="14"/>
        <v>29140.75671</v>
      </c>
      <c r="BI57" s="209">
        <f t="shared" si="14"/>
        <v>29140.75671</v>
      </c>
      <c r="BJ57" s="209">
        <f t="shared" si="14"/>
        <v>29140.75671</v>
      </c>
      <c r="BK57" s="209">
        <f t="shared" si="14"/>
        <v>29140.75671</v>
      </c>
      <c r="BL57" s="209">
        <f t="shared" si="14"/>
        <v>31222.21895</v>
      </c>
      <c r="BM57" s="209">
        <f t="shared" si="14"/>
        <v>31222.21895</v>
      </c>
      <c r="BN57" s="209">
        <f t="shared" si="14"/>
        <v>31222.21895</v>
      </c>
      <c r="BO57" s="209">
        <f t="shared" si="14"/>
        <v>31222.21895</v>
      </c>
      <c r="BP57" s="209">
        <f t="shared" si="14"/>
        <v>31222.21895</v>
      </c>
      <c r="BQ57" s="209">
        <f t="shared" si="14"/>
        <v>31222.21895</v>
      </c>
      <c r="BR57" s="209">
        <f t="shared" si="14"/>
        <v>31222.21895</v>
      </c>
      <c r="BS57" s="209">
        <f t="shared" si="14"/>
        <v>31222.21895</v>
      </c>
      <c r="BT57" s="209">
        <f t="shared" si="14"/>
        <v>31222.21895</v>
      </c>
      <c r="BU57" s="209">
        <f t="shared" si="14"/>
        <v>31222.21895</v>
      </c>
      <c r="BV57" s="209">
        <f t="shared" si="14"/>
        <v>31222.21895</v>
      </c>
      <c r="BW57" s="209">
        <f t="shared" si="14"/>
        <v>31222.21895</v>
      </c>
      <c r="BX57" s="209">
        <f t="shared" si="14"/>
        <v>33366.12505</v>
      </c>
      <c r="BY57" s="209">
        <f t="shared" si="14"/>
        <v>33366.12505</v>
      </c>
      <c r="BZ57" s="209">
        <f t="shared" si="14"/>
        <v>33366.12505</v>
      </c>
      <c r="CA57" s="209">
        <f t="shared" si="14"/>
        <v>33366.12505</v>
      </c>
      <c r="CB57" s="209">
        <f t="shared" si="14"/>
        <v>33366.12505</v>
      </c>
      <c r="CC57" s="209">
        <f t="shared" si="14"/>
        <v>33366.12505</v>
      </c>
      <c r="CD57" s="209">
        <f t="shared" si="14"/>
        <v>33366.12505</v>
      </c>
      <c r="CE57" s="209">
        <f t="shared" si="14"/>
        <v>33366.12505</v>
      </c>
      <c r="CF57" s="209">
        <f t="shared" si="14"/>
        <v>33366.12505</v>
      </c>
      <c r="CG57" s="209">
        <f t="shared" si="14"/>
        <v>33366.12505</v>
      </c>
      <c r="CH57" s="209">
        <f t="shared" si="14"/>
        <v>33366.12505</v>
      </c>
      <c r="CI57" s="209">
        <f t="shared" si="14"/>
        <v>33366.12505</v>
      </c>
      <c r="CJ57" s="209">
        <f t="shared" si="14"/>
        <v>35574.34833</v>
      </c>
      <c r="CK57" s="209">
        <f t="shared" si="14"/>
        <v>35574.34833</v>
      </c>
      <c r="CL57" s="209">
        <f t="shared" si="14"/>
        <v>35574.34833</v>
      </c>
      <c r="CM57" s="209">
        <f t="shared" si="14"/>
        <v>35574.34833</v>
      </c>
      <c r="CN57" s="209">
        <f t="shared" si="14"/>
        <v>35574.34833</v>
      </c>
      <c r="CO57" s="209">
        <f t="shared" si="14"/>
        <v>35574.34833</v>
      </c>
      <c r="CP57" s="209">
        <f t="shared" si="14"/>
        <v>35574.34833</v>
      </c>
      <c r="CQ57" s="209">
        <f t="shared" si="14"/>
        <v>35574.34833</v>
      </c>
      <c r="CR57" s="209">
        <f t="shared" si="14"/>
        <v>35574.34833</v>
      </c>
      <c r="CS57" s="209">
        <f t="shared" si="14"/>
        <v>35574.34833</v>
      </c>
      <c r="CT57" s="209">
        <f t="shared" si="14"/>
        <v>35574.34833</v>
      </c>
      <c r="CU57" s="209">
        <f t="shared" si="14"/>
        <v>35574.34833</v>
      </c>
      <c r="CV57" s="209">
        <f t="shared" si="14"/>
        <v>37848.81832</v>
      </c>
      <c r="CW57" s="209">
        <f t="shared" si="14"/>
        <v>37848.81832</v>
      </c>
      <c r="CX57" s="209">
        <f t="shared" si="14"/>
        <v>37848.81832</v>
      </c>
      <c r="CY57" s="209">
        <f t="shared" si="14"/>
        <v>37848.81832</v>
      </c>
      <c r="CZ57" s="209">
        <f t="shared" si="14"/>
        <v>37848.81832</v>
      </c>
      <c r="DA57" s="209">
        <f t="shared" si="14"/>
        <v>37848.81832</v>
      </c>
      <c r="DB57" s="209">
        <f t="shared" si="14"/>
        <v>37848.81832</v>
      </c>
      <c r="DC57" s="209">
        <f t="shared" si="14"/>
        <v>37848.81832</v>
      </c>
      <c r="DD57" s="209">
        <f t="shared" si="14"/>
        <v>37848.81832</v>
      </c>
      <c r="DE57" s="209">
        <f t="shared" si="14"/>
        <v>37848.81832</v>
      </c>
      <c r="DF57" s="209">
        <f t="shared" si="14"/>
        <v>37848.81832</v>
      </c>
      <c r="DG57" s="209">
        <f t="shared" si="14"/>
        <v>37848.81832</v>
      </c>
      <c r="DH57" s="209">
        <f t="shared" si="14"/>
        <v>36972.5677</v>
      </c>
      <c r="DI57" s="209">
        <f t="shared" si="14"/>
        <v>36972.5677</v>
      </c>
      <c r="DJ57" s="209">
        <f t="shared" si="14"/>
        <v>36972.5677</v>
      </c>
      <c r="DK57" s="209">
        <f t="shared" si="14"/>
        <v>36972.5677</v>
      </c>
      <c r="DL57" s="209">
        <f t="shared" si="14"/>
        <v>36972.5677</v>
      </c>
      <c r="DM57" s="209">
        <f t="shared" si="14"/>
        <v>36972.5677</v>
      </c>
      <c r="DN57" s="209">
        <f t="shared" si="14"/>
        <v>36972.5677</v>
      </c>
      <c r="DO57" s="209">
        <f t="shared" si="14"/>
        <v>36972.5677</v>
      </c>
      <c r="DP57" s="209">
        <f t="shared" si="14"/>
        <v>36972.5677</v>
      </c>
      <c r="DQ57" s="209">
        <f t="shared" si="14"/>
        <v>36972.5677</v>
      </c>
      <c r="DR57" s="209">
        <f t="shared" si="14"/>
        <v>36972.5677</v>
      </c>
      <c r="DS57" s="209">
        <f t="shared" si="14"/>
        <v>9009175.395</v>
      </c>
      <c r="DT57" s="209">
        <f t="shared" si="14"/>
        <v>0</v>
      </c>
      <c r="DU57" s="209">
        <f t="shared" si="14"/>
        <v>0</v>
      </c>
      <c r="DV57" s="209">
        <f t="shared" si="14"/>
        <v>0</v>
      </c>
      <c r="DW57" s="209">
        <f t="shared" si="14"/>
        <v>0</v>
      </c>
      <c r="DX57" s="209">
        <f t="shared" si="14"/>
        <v>0</v>
      </c>
      <c r="DY57" s="209">
        <f t="shared" si="14"/>
        <v>0</v>
      </c>
      <c r="DZ57" s="209">
        <f t="shared" si="14"/>
        <v>0</v>
      </c>
      <c r="EA57" s="209">
        <f t="shared" si="14"/>
        <v>0</v>
      </c>
      <c r="EB57" s="209">
        <f t="shared" si="14"/>
        <v>0</v>
      </c>
      <c r="EC57" s="209">
        <f t="shared" si="14"/>
        <v>0</v>
      </c>
      <c r="ED57" s="209">
        <f t="shared" si="14"/>
        <v>0</v>
      </c>
      <c r="EE57" s="209">
        <f t="shared" si="14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2"/>
      <c r="B1" s="300" t="s">
        <v>208</v>
      </c>
      <c r="C1" s="82"/>
      <c r="D1" s="82">
        <v>1.0</v>
      </c>
      <c r="E1" s="82">
        <f t="shared" ref="E1:EE1" si="1">D1+1</f>
        <v>2</v>
      </c>
      <c r="F1" s="82">
        <f t="shared" si="1"/>
        <v>3</v>
      </c>
      <c r="G1" s="82">
        <f t="shared" si="1"/>
        <v>4</v>
      </c>
      <c r="H1" s="82">
        <f t="shared" si="1"/>
        <v>5</v>
      </c>
      <c r="I1" s="82">
        <f t="shared" si="1"/>
        <v>6</v>
      </c>
      <c r="J1" s="82">
        <f t="shared" si="1"/>
        <v>7</v>
      </c>
      <c r="K1" s="82">
        <f t="shared" si="1"/>
        <v>8</v>
      </c>
      <c r="L1" s="82">
        <f t="shared" si="1"/>
        <v>9</v>
      </c>
      <c r="M1" s="82">
        <f t="shared" si="1"/>
        <v>10</v>
      </c>
      <c r="N1" s="82">
        <f t="shared" si="1"/>
        <v>11</v>
      </c>
      <c r="O1" s="82">
        <f t="shared" si="1"/>
        <v>12</v>
      </c>
      <c r="P1" s="82">
        <f t="shared" si="1"/>
        <v>13</v>
      </c>
      <c r="Q1" s="82">
        <f t="shared" si="1"/>
        <v>14</v>
      </c>
      <c r="R1" s="82">
        <f t="shared" si="1"/>
        <v>15</v>
      </c>
      <c r="S1" s="82">
        <f t="shared" si="1"/>
        <v>16</v>
      </c>
      <c r="T1" s="82">
        <f t="shared" si="1"/>
        <v>17</v>
      </c>
      <c r="U1" s="82">
        <f t="shared" si="1"/>
        <v>18</v>
      </c>
      <c r="V1" s="82">
        <f t="shared" si="1"/>
        <v>19</v>
      </c>
      <c r="W1" s="82">
        <f t="shared" si="1"/>
        <v>20</v>
      </c>
      <c r="X1" s="82">
        <f t="shared" si="1"/>
        <v>21</v>
      </c>
      <c r="Y1" s="82">
        <f t="shared" si="1"/>
        <v>22</v>
      </c>
      <c r="Z1" s="82">
        <f t="shared" si="1"/>
        <v>23</v>
      </c>
      <c r="AA1" s="82">
        <f t="shared" si="1"/>
        <v>24</v>
      </c>
      <c r="AB1" s="82">
        <f t="shared" si="1"/>
        <v>25</v>
      </c>
      <c r="AC1" s="82">
        <f t="shared" si="1"/>
        <v>26</v>
      </c>
      <c r="AD1" s="82">
        <f t="shared" si="1"/>
        <v>27</v>
      </c>
      <c r="AE1" s="82">
        <f t="shared" si="1"/>
        <v>28</v>
      </c>
      <c r="AF1" s="82">
        <f t="shared" si="1"/>
        <v>29</v>
      </c>
      <c r="AG1" s="82">
        <f t="shared" si="1"/>
        <v>30</v>
      </c>
      <c r="AH1" s="82">
        <f t="shared" si="1"/>
        <v>31</v>
      </c>
      <c r="AI1" s="82">
        <f t="shared" si="1"/>
        <v>32</v>
      </c>
      <c r="AJ1" s="82">
        <f t="shared" si="1"/>
        <v>33</v>
      </c>
      <c r="AK1" s="82">
        <f t="shared" si="1"/>
        <v>34</v>
      </c>
      <c r="AL1" s="82">
        <f t="shared" si="1"/>
        <v>35</v>
      </c>
      <c r="AM1" s="82">
        <f t="shared" si="1"/>
        <v>36</v>
      </c>
      <c r="AN1" s="82">
        <f t="shared" si="1"/>
        <v>37</v>
      </c>
      <c r="AO1" s="82">
        <f t="shared" si="1"/>
        <v>38</v>
      </c>
      <c r="AP1" s="82">
        <f t="shared" si="1"/>
        <v>39</v>
      </c>
      <c r="AQ1" s="82">
        <f t="shared" si="1"/>
        <v>40</v>
      </c>
      <c r="AR1" s="82">
        <f t="shared" si="1"/>
        <v>41</v>
      </c>
      <c r="AS1" s="82">
        <f t="shared" si="1"/>
        <v>42</v>
      </c>
      <c r="AT1" s="82">
        <f t="shared" si="1"/>
        <v>43</v>
      </c>
      <c r="AU1" s="82">
        <f t="shared" si="1"/>
        <v>44</v>
      </c>
      <c r="AV1" s="82">
        <f t="shared" si="1"/>
        <v>45</v>
      </c>
      <c r="AW1" s="82">
        <f t="shared" si="1"/>
        <v>46</v>
      </c>
      <c r="AX1" s="82">
        <f t="shared" si="1"/>
        <v>47</v>
      </c>
      <c r="AY1" s="82">
        <f t="shared" si="1"/>
        <v>48</v>
      </c>
      <c r="AZ1" s="82">
        <f t="shared" si="1"/>
        <v>49</v>
      </c>
      <c r="BA1" s="82">
        <f t="shared" si="1"/>
        <v>50</v>
      </c>
      <c r="BB1" s="82">
        <f t="shared" si="1"/>
        <v>51</v>
      </c>
      <c r="BC1" s="82">
        <f t="shared" si="1"/>
        <v>52</v>
      </c>
      <c r="BD1" s="82">
        <f t="shared" si="1"/>
        <v>53</v>
      </c>
      <c r="BE1" s="82">
        <f t="shared" si="1"/>
        <v>54</v>
      </c>
      <c r="BF1" s="82">
        <f t="shared" si="1"/>
        <v>55</v>
      </c>
      <c r="BG1" s="82">
        <f t="shared" si="1"/>
        <v>56</v>
      </c>
      <c r="BH1" s="82">
        <f t="shared" si="1"/>
        <v>57</v>
      </c>
      <c r="BI1" s="82">
        <f t="shared" si="1"/>
        <v>58</v>
      </c>
      <c r="BJ1" s="82">
        <f t="shared" si="1"/>
        <v>59</v>
      </c>
      <c r="BK1" s="82">
        <f t="shared" si="1"/>
        <v>60</v>
      </c>
      <c r="BL1" s="82">
        <f t="shared" si="1"/>
        <v>61</v>
      </c>
      <c r="BM1" s="82">
        <f t="shared" si="1"/>
        <v>62</v>
      </c>
      <c r="BN1" s="82">
        <f t="shared" si="1"/>
        <v>63</v>
      </c>
      <c r="BO1" s="82">
        <f t="shared" si="1"/>
        <v>64</v>
      </c>
      <c r="BP1" s="82">
        <f t="shared" si="1"/>
        <v>65</v>
      </c>
      <c r="BQ1" s="82">
        <f t="shared" si="1"/>
        <v>66</v>
      </c>
      <c r="BR1" s="82">
        <f t="shared" si="1"/>
        <v>67</v>
      </c>
      <c r="BS1" s="82">
        <f t="shared" si="1"/>
        <v>68</v>
      </c>
      <c r="BT1" s="82">
        <f t="shared" si="1"/>
        <v>69</v>
      </c>
      <c r="BU1" s="82">
        <f t="shared" si="1"/>
        <v>70</v>
      </c>
      <c r="BV1" s="82">
        <f t="shared" si="1"/>
        <v>71</v>
      </c>
      <c r="BW1" s="82">
        <f t="shared" si="1"/>
        <v>72</v>
      </c>
      <c r="BX1" s="82">
        <f t="shared" si="1"/>
        <v>73</v>
      </c>
      <c r="BY1" s="82">
        <f t="shared" si="1"/>
        <v>74</v>
      </c>
      <c r="BZ1" s="82">
        <f t="shared" si="1"/>
        <v>75</v>
      </c>
      <c r="CA1" s="82">
        <f t="shared" si="1"/>
        <v>76</v>
      </c>
      <c r="CB1" s="82">
        <f t="shared" si="1"/>
        <v>77</v>
      </c>
      <c r="CC1" s="82">
        <f t="shared" si="1"/>
        <v>78</v>
      </c>
      <c r="CD1" s="82">
        <f t="shared" si="1"/>
        <v>79</v>
      </c>
      <c r="CE1" s="82">
        <f t="shared" si="1"/>
        <v>80</v>
      </c>
      <c r="CF1" s="82">
        <f t="shared" si="1"/>
        <v>81</v>
      </c>
      <c r="CG1" s="82">
        <f t="shared" si="1"/>
        <v>82</v>
      </c>
      <c r="CH1" s="82">
        <f t="shared" si="1"/>
        <v>83</v>
      </c>
      <c r="CI1" s="82">
        <f t="shared" si="1"/>
        <v>84</v>
      </c>
      <c r="CJ1" s="82">
        <f t="shared" si="1"/>
        <v>85</v>
      </c>
      <c r="CK1" s="82">
        <f t="shared" si="1"/>
        <v>86</v>
      </c>
      <c r="CL1" s="82">
        <f t="shared" si="1"/>
        <v>87</v>
      </c>
      <c r="CM1" s="82">
        <f t="shared" si="1"/>
        <v>88</v>
      </c>
      <c r="CN1" s="82">
        <f t="shared" si="1"/>
        <v>89</v>
      </c>
      <c r="CO1" s="82">
        <f t="shared" si="1"/>
        <v>90</v>
      </c>
      <c r="CP1" s="82">
        <f t="shared" si="1"/>
        <v>91</v>
      </c>
      <c r="CQ1" s="82">
        <f t="shared" si="1"/>
        <v>92</v>
      </c>
      <c r="CR1" s="82">
        <f t="shared" si="1"/>
        <v>93</v>
      </c>
      <c r="CS1" s="82">
        <f t="shared" si="1"/>
        <v>94</v>
      </c>
      <c r="CT1" s="82">
        <f t="shared" si="1"/>
        <v>95</v>
      </c>
      <c r="CU1" s="82">
        <f t="shared" si="1"/>
        <v>96</v>
      </c>
      <c r="CV1" s="82">
        <f t="shared" si="1"/>
        <v>97</v>
      </c>
      <c r="CW1" s="82">
        <f t="shared" si="1"/>
        <v>98</v>
      </c>
      <c r="CX1" s="82">
        <f t="shared" si="1"/>
        <v>99</v>
      </c>
      <c r="CY1" s="82">
        <f t="shared" si="1"/>
        <v>100</v>
      </c>
      <c r="CZ1" s="82">
        <f t="shared" si="1"/>
        <v>101</v>
      </c>
      <c r="DA1" s="82">
        <f t="shared" si="1"/>
        <v>102</v>
      </c>
      <c r="DB1" s="82">
        <f t="shared" si="1"/>
        <v>103</v>
      </c>
      <c r="DC1" s="82">
        <f t="shared" si="1"/>
        <v>104</v>
      </c>
      <c r="DD1" s="82">
        <f t="shared" si="1"/>
        <v>105</v>
      </c>
      <c r="DE1" s="82">
        <f t="shared" si="1"/>
        <v>106</v>
      </c>
      <c r="DF1" s="82">
        <f t="shared" si="1"/>
        <v>107</v>
      </c>
      <c r="DG1" s="82">
        <f t="shared" si="1"/>
        <v>108</v>
      </c>
      <c r="DH1" s="82">
        <f t="shared" si="1"/>
        <v>109</v>
      </c>
      <c r="DI1" s="82">
        <f t="shared" si="1"/>
        <v>110</v>
      </c>
      <c r="DJ1" s="82">
        <f t="shared" si="1"/>
        <v>111</v>
      </c>
      <c r="DK1" s="82">
        <f t="shared" si="1"/>
        <v>112</v>
      </c>
      <c r="DL1" s="82">
        <f t="shared" si="1"/>
        <v>113</v>
      </c>
      <c r="DM1" s="82">
        <f t="shared" si="1"/>
        <v>114</v>
      </c>
      <c r="DN1" s="82">
        <f t="shared" si="1"/>
        <v>115</v>
      </c>
      <c r="DO1" s="82">
        <f t="shared" si="1"/>
        <v>116</v>
      </c>
      <c r="DP1" s="82">
        <f t="shared" si="1"/>
        <v>117</v>
      </c>
      <c r="DQ1" s="82">
        <f t="shared" si="1"/>
        <v>118</v>
      </c>
      <c r="DR1" s="82">
        <f t="shared" si="1"/>
        <v>119</v>
      </c>
      <c r="DS1" s="82">
        <f t="shared" si="1"/>
        <v>120</v>
      </c>
      <c r="DT1" s="82">
        <f t="shared" si="1"/>
        <v>121</v>
      </c>
      <c r="DU1" s="82">
        <f t="shared" si="1"/>
        <v>122</v>
      </c>
      <c r="DV1" s="82">
        <f t="shared" si="1"/>
        <v>123</v>
      </c>
      <c r="DW1" s="82">
        <f t="shared" si="1"/>
        <v>124</v>
      </c>
      <c r="DX1" s="82">
        <f t="shared" si="1"/>
        <v>125</v>
      </c>
      <c r="DY1" s="82">
        <f t="shared" si="1"/>
        <v>126</v>
      </c>
      <c r="DZ1" s="82">
        <f t="shared" si="1"/>
        <v>127</v>
      </c>
      <c r="EA1" s="82">
        <f t="shared" si="1"/>
        <v>128</v>
      </c>
      <c r="EB1" s="82">
        <f t="shared" si="1"/>
        <v>129</v>
      </c>
      <c r="EC1" s="82">
        <f t="shared" si="1"/>
        <v>130</v>
      </c>
      <c r="ED1" s="82">
        <f t="shared" si="1"/>
        <v>131</v>
      </c>
      <c r="EE1" s="82">
        <f t="shared" si="1"/>
        <v>132</v>
      </c>
    </row>
    <row r="2" ht="15.75" customHeight="1">
      <c r="A2" s="82"/>
      <c r="B2" s="300" t="s">
        <v>153</v>
      </c>
      <c r="C2" s="82"/>
      <c r="D2" s="82">
        <f t="shared" ref="D2:EE2" si="2">ROUNDUP(D1/12,0)</f>
        <v>1</v>
      </c>
      <c r="E2" s="82">
        <f t="shared" si="2"/>
        <v>1</v>
      </c>
      <c r="F2" s="82">
        <f t="shared" si="2"/>
        <v>1</v>
      </c>
      <c r="G2" s="82">
        <f t="shared" si="2"/>
        <v>1</v>
      </c>
      <c r="H2" s="82">
        <f t="shared" si="2"/>
        <v>1</v>
      </c>
      <c r="I2" s="82">
        <f t="shared" si="2"/>
        <v>1</v>
      </c>
      <c r="J2" s="82">
        <f t="shared" si="2"/>
        <v>1</v>
      </c>
      <c r="K2" s="82">
        <f t="shared" si="2"/>
        <v>1</v>
      </c>
      <c r="L2" s="82">
        <f t="shared" si="2"/>
        <v>1</v>
      </c>
      <c r="M2" s="82">
        <f t="shared" si="2"/>
        <v>1</v>
      </c>
      <c r="N2" s="82">
        <f t="shared" si="2"/>
        <v>1</v>
      </c>
      <c r="O2" s="82">
        <f t="shared" si="2"/>
        <v>1</v>
      </c>
      <c r="P2" s="82">
        <f t="shared" si="2"/>
        <v>2</v>
      </c>
      <c r="Q2" s="82">
        <f t="shared" si="2"/>
        <v>2</v>
      </c>
      <c r="R2" s="82">
        <f t="shared" si="2"/>
        <v>2</v>
      </c>
      <c r="S2" s="82">
        <f t="shared" si="2"/>
        <v>2</v>
      </c>
      <c r="T2" s="82">
        <f t="shared" si="2"/>
        <v>2</v>
      </c>
      <c r="U2" s="82">
        <f t="shared" si="2"/>
        <v>2</v>
      </c>
      <c r="V2" s="82">
        <f t="shared" si="2"/>
        <v>2</v>
      </c>
      <c r="W2" s="82">
        <f t="shared" si="2"/>
        <v>2</v>
      </c>
      <c r="X2" s="82">
        <f t="shared" si="2"/>
        <v>2</v>
      </c>
      <c r="Y2" s="82">
        <f t="shared" si="2"/>
        <v>2</v>
      </c>
      <c r="Z2" s="82">
        <f t="shared" si="2"/>
        <v>2</v>
      </c>
      <c r="AA2" s="82">
        <f t="shared" si="2"/>
        <v>2</v>
      </c>
      <c r="AB2" s="82">
        <f t="shared" si="2"/>
        <v>3</v>
      </c>
      <c r="AC2" s="82">
        <f t="shared" si="2"/>
        <v>3</v>
      </c>
      <c r="AD2" s="82">
        <f t="shared" si="2"/>
        <v>3</v>
      </c>
      <c r="AE2" s="82">
        <f t="shared" si="2"/>
        <v>3</v>
      </c>
      <c r="AF2" s="82">
        <f t="shared" si="2"/>
        <v>3</v>
      </c>
      <c r="AG2" s="82">
        <f t="shared" si="2"/>
        <v>3</v>
      </c>
      <c r="AH2" s="82">
        <f t="shared" si="2"/>
        <v>3</v>
      </c>
      <c r="AI2" s="82">
        <f t="shared" si="2"/>
        <v>3</v>
      </c>
      <c r="AJ2" s="82">
        <f t="shared" si="2"/>
        <v>3</v>
      </c>
      <c r="AK2" s="82">
        <f t="shared" si="2"/>
        <v>3</v>
      </c>
      <c r="AL2" s="82">
        <f t="shared" si="2"/>
        <v>3</v>
      </c>
      <c r="AM2" s="82">
        <f t="shared" si="2"/>
        <v>3</v>
      </c>
      <c r="AN2" s="82">
        <f t="shared" si="2"/>
        <v>4</v>
      </c>
      <c r="AO2" s="82">
        <f t="shared" si="2"/>
        <v>4</v>
      </c>
      <c r="AP2" s="82">
        <f t="shared" si="2"/>
        <v>4</v>
      </c>
      <c r="AQ2" s="82">
        <f t="shared" si="2"/>
        <v>4</v>
      </c>
      <c r="AR2" s="82">
        <f t="shared" si="2"/>
        <v>4</v>
      </c>
      <c r="AS2" s="82">
        <f t="shared" si="2"/>
        <v>4</v>
      </c>
      <c r="AT2" s="82">
        <f t="shared" si="2"/>
        <v>4</v>
      </c>
      <c r="AU2" s="82">
        <f t="shared" si="2"/>
        <v>4</v>
      </c>
      <c r="AV2" s="82">
        <f t="shared" si="2"/>
        <v>4</v>
      </c>
      <c r="AW2" s="82">
        <f t="shared" si="2"/>
        <v>4</v>
      </c>
      <c r="AX2" s="82">
        <f t="shared" si="2"/>
        <v>4</v>
      </c>
      <c r="AY2" s="82">
        <f t="shared" si="2"/>
        <v>4</v>
      </c>
      <c r="AZ2" s="82">
        <f t="shared" si="2"/>
        <v>5</v>
      </c>
      <c r="BA2" s="82">
        <f t="shared" si="2"/>
        <v>5</v>
      </c>
      <c r="BB2" s="82">
        <f t="shared" si="2"/>
        <v>5</v>
      </c>
      <c r="BC2" s="82">
        <f t="shared" si="2"/>
        <v>5</v>
      </c>
      <c r="BD2" s="82">
        <f t="shared" si="2"/>
        <v>5</v>
      </c>
      <c r="BE2" s="82">
        <f t="shared" si="2"/>
        <v>5</v>
      </c>
      <c r="BF2" s="82">
        <f t="shared" si="2"/>
        <v>5</v>
      </c>
      <c r="BG2" s="82">
        <f t="shared" si="2"/>
        <v>5</v>
      </c>
      <c r="BH2" s="82">
        <f t="shared" si="2"/>
        <v>5</v>
      </c>
      <c r="BI2" s="82">
        <f t="shared" si="2"/>
        <v>5</v>
      </c>
      <c r="BJ2" s="82">
        <f t="shared" si="2"/>
        <v>5</v>
      </c>
      <c r="BK2" s="82">
        <f t="shared" si="2"/>
        <v>5</v>
      </c>
      <c r="BL2" s="82">
        <f t="shared" si="2"/>
        <v>6</v>
      </c>
      <c r="BM2" s="82">
        <f t="shared" si="2"/>
        <v>6</v>
      </c>
      <c r="BN2" s="82">
        <f t="shared" si="2"/>
        <v>6</v>
      </c>
      <c r="BO2" s="82">
        <f t="shared" si="2"/>
        <v>6</v>
      </c>
      <c r="BP2" s="82">
        <f t="shared" si="2"/>
        <v>6</v>
      </c>
      <c r="BQ2" s="82">
        <f t="shared" si="2"/>
        <v>6</v>
      </c>
      <c r="BR2" s="82">
        <f t="shared" si="2"/>
        <v>6</v>
      </c>
      <c r="BS2" s="82">
        <f t="shared" si="2"/>
        <v>6</v>
      </c>
      <c r="BT2" s="82">
        <f t="shared" si="2"/>
        <v>6</v>
      </c>
      <c r="BU2" s="82">
        <f t="shared" si="2"/>
        <v>6</v>
      </c>
      <c r="BV2" s="82">
        <f t="shared" si="2"/>
        <v>6</v>
      </c>
      <c r="BW2" s="82">
        <f t="shared" si="2"/>
        <v>6</v>
      </c>
      <c r="BX2" s="82">
        <f t="shared" si="2"/>
        <v>7</v>
      </c>
      <c r="BY2" s="82">
        <f t="shared" si="2"/>
        <v>7</v>
      </c>
      <c r="BZ2" s="82">
        <f t="shared" si="2"/>
        <v>7</v>
      </c>
      <c r="CA2" s="82">
        <f t="shared" si="2"/>
        <v>7</v>
      </c>
      <c r="CB2" s="82">
        <f t="shared" si="2"/>
        <v>7</v>
      </c>
      <c r="CC2" s="82">
        <f t="shared" si="2"/>
        <v>7</v>
      </c>
      <c r="CD2" s="82">
        <f t="shared" si="2"/>
        <v>7</v>
      </c>
      <c r="CE2" s="82">
        <f t="shared" si="2"/>
        <v>7</v>
      </c>
      <c r="CF2" s="82">
        <f t="shared" si="2"/>
        <v>7</v>
      </c>
      <c r="CG2" s="82">
        <f t="shared" si="2"/>
        <v>7</v>
      </c>
      <c r="CH2" s="82">
        <f t="shared" si="2"/>
        <v>7</v>
      </c>
      <c r="CI2" s="82">
        <f t="shared" si="2"/>
        <v>7</v>
      </c>
      <c r="CJ2" s="82">
        <f t="shared" si="2"/>
        <v>8</v>
      </c>
      <c r="CK2" s="82">
        <f t="shared" si="2"/>
        <v>8</v>
      </c>
      <c r="CL2" s="82">
        <f t="shared" si="2"/>
        <v>8</v>
      </c>
      <c r="CM2" s="82">
        <f t="shared" si="2"/>
        <v>8</v>
      </c>
      <c r="CN2" s="82">
        <f t="shared" si="2"/>
        <v>8</v>
      </c>
      <c r="CO2" s="82">
        <f t="shared" si="2"/>
        <v>8</v>
      </c>
      <c r="CP2" s="82">
        <f t="shared" si="2"/>
        <v>8</v>
      </c>
      <c r="CQ2" s="82">
        <f t="shared" si="2"/>
        <v>8</v>
      </c>
      <c r="CR2" s="82">
        <f t="shared" si="2"/>
        <v>8</v>
      </c>
      <c r="CS2" s="82">
        <f t="shared" si="2"/>
        <v>8</v>
      </c>
      <c r="CT2" s="82">
        <f t="shared" si="2"/>
        <v>8</v>
      </c>
      <c r="CU2" s="82">
        <f t="shared" si="2"/>
        <v>8</v>
      </c>
      <c r="CV2" s="82">
        <f t="shared" si="2"/>
        <v>9</v>
      </c>
      <c r="CW2" s="82">
        <f t="shared" si="2"/>
        <v>9</v>
      </c>
      <c r="CX2" s="82">
        <f t="shared" si="2"/>
        <v>9</v>
      </c>
      <c r="CY2" s="82">
        <f t="shared" si="2"/>
        <v>9</v>
      </c>
      <c r="CZ2" s="82">
        <f t="shared" si="2"/>
        <v>9</v>
      </c>
      <c r="DA2" s="82">
        <f t="shared" si="2"/>
        <v>9</v>
      </c>
      <c r="DB2" s="82">
        <f t="shared" si="2"/>
        <v>9</v>
      </c>
      <c r="DC2" s="82">
        <f t="shared" si="2"/>
        <v>9</v>
      </c>
      <c r="DD2" s="82">
        <f t="shared" si="2"/>
        <v>9</v>
      </c>
      <c r="DE2" s="82">
        <f t="shared" si="2"/>
        <v>9</v>
      </c>
      <c r="DF2" s="82">
        <f t="shared" si="2"/>
        <v>9</v>
      </c>
      <c r="DG2" s="82">
        <f t="shared" si="2"/>
        <v>9</v>
      </c>
      <c r="DH2" s="82">
        <f t="shared" si="2"/>
        <v>10</v>
      </c>
      <c r="DI2" s="82">
        <f t="shared" si="2"/>
        <v>10</v>
      </c>
      <c r="DJ2" s="82">
        <f t="shared" si="2"/>
        <v>10</v>
      </c>
      <c r="DK2" s="82">
        <f t="shared" si="2"/>
        <v>10</v>
      </c>
      <c r="DL2" s="82">
        <f t="shared" si="2"/>
        <v>10</v>
      </c>
      <c r="DM2" s="82">
        <f t="shared" si="2"/>
        <v>10</v>
      </c>
      <c r="DN2" s="82">
        <f t="shared" si="2"/>
        <v>10</v>
      </c>
      <c r="DO2" s="82">
        <f t="shared" si="2"/>
        <v>10</v>
      </c>
      <c r="DP2" s="82">
        <f t="shared" si="2"/>
        <v>10</v>
      </c>
      <c r="DQ2" s="82">
        <f t="shared" si="2"/>
        <v>10</v>
      </c>
      <c r="DR2" s="82">
        <f t="shared" si="2"/>
        <v>10</v>
      </c>
      <c r="DS2" s="82">
        <f t="shared" si="2"/>
        <v>10</v>
      </c>
      <c r="DT2" s="82">
        <f t="shared" si="2"/>
        <v>11</v>
      </c>
      <c r="DU2" s="82">
        <f t="shared" si="2"/>
        <v>11</v>
      </c>
      <c r="DV2" s="82">
        <f t="shared" si="2"/>
        <v>11</v>
      </c>
      <c r="DW2" s="82">
        <f t="shared" si="2"/>
        <v>11</v>
      </c>
      <c r="DX2" s="82">
        <f t="shared" si="2"/>
        <v>11</v>
      </c>
      <c r="DY2" s="82">
        <f t="shared" si="2"/>
        <v>11</v>
      </c>
      <c r="DZ2" s="82">
        <f t="shared" si="2"/>
        <v>11</v>
      </c>
      <c r="EA2" s="301">
        <f t="shared" si="2"/>
        <v>11</v>
      </c>
      <c r="EB2" s="82">
        <f t="shared" si="2"/>
        <v>11</v>
      </c>
      <c r="EC2" s="82">
        <f t="shared" si="2"/>
        <v>11</v>
      </c>
      <c r="ED2" s="82">
        <f t="shared" si="2"/>
        <v>11</v>
      </c>
      <c r="EE2" s="302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3" t="s">
        <v>209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Assumptions!J6</f>
        <v>EFF</v>
      </c>
      <c r="D5" s="50">
        <f t="array" ref="D5">IF(D$2=1,Assumptions!$P6/12,(SUMIF($D$2:$EE$2,D$2-1,$D5:$EE5)/12)*(1+XLOOKUP(D$2,Assumptions!$C$95:$M$95,Assumptions!$C$98:$M$98)))</f>
        <v>1107.25</v>
      </c>
      <c r="E5" s="50">
        <f t="array" ref="E5">IF(E$2=1,Assumptions!$P6/12,(SUMIF($D$2:$EE$2,E$2-1,$D5:$EE5)/12)*(1+XLOOKUP(E$2,Assumptions!$C$95:$M$95,Assumptions!$C$98:$M$98)))</f>
        <v>1107.25</v>
      </c>
      <c r="F5" s="50">
        <f t="array" ref="F5">IF(F$2=1,Assumptions!$P6/12,(SUMIF($D$2:$EE$2,F$2-1,$D5:$EE5)/12)*(1+XLOOKUP(F$2,Assumptions!$C$95:$M$95,Assumptions!$C$98:$M$98)))</f>
        <v>1107.25</v>
      </c>
      <c r="G5" s="50">
        <f t="array" ref="G5">IF(G$2=1,Assumptions!$P6/12,(SUMIF($D$2:$EE$2,G$2-1,$D5:$EE5)/12)*(1+XLOOKUP(G$2,Assumptions!$C$95:$M$95,Assumptions!$C$98:$M$98)))</f>
        <v>1107.25</v>
      </c>
      <c r="H5" s="50">
        <f t="array" ref="H5">IF(H$2=1,Assumptions!$P6/12,(SUMIF($D$2:$EE$2,H$2-1,$D5:$EE5)/12)*(1+XLOOKUP(H$2,Assumptions!$C$95:$M$95,Assumptions!$C$98:$M$98)))</f>
        <v>1107.25</v>
      </c>
      <c r="I5" s="50">
        <f t="array" ref="I5">IF(I$2=1,Assumptions!$P6/12,(SUMIF($D$2:$EE$2,I$2-1,$D5:$EE5)/12)*(1+XLOOKUP(I$2,Assumptions!$C$95:$M$95,Assumptions!$C$98:$M$98)))</f>
        <v>1107.25</v>
      </c>
      <c r="J5" s="50">
        <f t="array" ref="J5">IF(J$2=1,Assumptions!$P6/12,(SUMIF($D$2:$EE$2,J$2-1,$D5:$EE5)/12)*(1+XLOOKUP(J$2,Assumptions!$C$95:$M$95,Assumptions!$C$98:$M$98)))</f>
        <v>1107.25</v>
      </c>
      <c r="K5" s="50">
        <f t="array" ref="K5">IF(K$2=1,Assumptions!$P6/12,(SUMIF($D$2:$EE$2,K$2-1,$D5:$EE5)/12)*(1+XLOOKUP(K$2,Assumptions!$C$95:$M$95,Assumptions!$C$98:$M$98)))</f>
        <v>1107.25</v>
      </c>
      <c r="L5" s="50">
        <f t="array" ref="L5">IF(L$2=1,Assumptions!$P6/12,(SUMIF($D$2:$EE$2,L$2-1,$D5:$EE5)/12)*(1+XLOOKUP(L$2,Assumptions!$C$95:$M$95,Assumptions!$C$98:$M$98)))</f>
        <v>1107.25</v>
      </c>
      <c r="M5" s="50">
        <f t="array" ref="M5">IF(M$2=1,Assumptions!$P6/12,(SUMIF($D$2:$EE$2,M$2-1,$D5:$EE5)/12)*(1+XLOOKUP(M$2,Assumptions!$C$95:$M$95,Assumptions!$C$98:$M$98)))</f>
        <v>1107.25</v>
      </c>
      <c r="N5" s="50">
        <f t="array" ref="N5">IF(N$2=1,Assumptions!$P6/12,(SUMIF($D$2:$EE$2,N$2-1,$D5:$EE5)/12)*(1+XLOOKUP(N$2,Assumptions!$C$95:$M$95,Assumptions!$C$98:$M$98)))</f>
        <v>1107.25</v>
      </c>
      <c r="O5" s="50">
        <f t="array" ref="O5">IF(O$2=1,Assumptions!$P6/12,(SUMIF($D$2:$EE$2,O$2-1,$D5:$EE5)/12)*(1+XLOOKUP(O$2,Assumptions!$C$95:$M$95,Assumptions!$C$98:$M$98)))</f>
        <v>1107.25</v>
      </c>
      <c r="P5" s="50">
        <f t="array" ref="P5">IF(P$2=1,Assumptions!$P6/12,(SUMIF($D$2:$EE$2,P$2-1,$D5:$EE5)/12)*(1+XLOOKUP(P$2,Assumptions!$C$95:$M$95,Assumptions!$C$98:$M$98)))</f>
        <v>1129.395</v>
      </c>
      <c r="Q5" s="50">
        <f t="array" ref="Q5">IF(Q$2=1,Assumptions!$P6/12,(SUMIF($D$2:$EE$2,Q$2-1,$D5:$EE5)/12)*(1+XLOOKUP(Q$2,Assumptions!$C$95:$M$95,Assumptions!$C$98:$M$98)))</f>
        <v>1129.395</v>
      </c>
      <c r="R5" s="50">
        <f t="array" ref="R5">IF(R$2=1,Assumptions!$P6/12,(SUMIF($D$2:$EE$2,R$2-1,$D5:$EE5)/12)*(1+XLOOKUP(R$2,Assumptions!$C$95:$M$95,Assumptions!$C$98:$M$98)))</f>
        <v>1129.395</v>
      </c>
      <c r="S5" s="50">
        <f t="array" ref="S5">IF(S$2=1,Assumptions!$P6/12,(SUMIF($D$2:$EE$2,S$2-1,$D5:$EE5)/12)*(1+XLOOKUP(S$2,Assumptions!$C$95:$M$95,Assumptions!$C$98:$M$98)))</f>
        <v>1129.395</v>
      </c>
      <c r="T5" s="50">
        <f t="array" ref="T5">IF(T$2=1,Assumptions!$P6/12,(SUMIF($D$2:$EE$2,T$2-1,$D5:$EE5)/12)*(1+XLOOKUP(T$2,Assumptions!$C$95:$M$95,Assumptions!$C$98:$M$98)))</f>
        <v>1129.395</v>
      </c>
      <c r="U5" s="50">
        <f t="array" ref="U5">IF(U$2=1,Assumptions!$P6/12,(SUMIF($D$2:$EE$2,U$2-1,$D5:$EE5)/12)*(1+XLOOKUP(U$2,Assumptions!$C$95:$M$95,Assumptions!$C$98:$M$98)))</f>
        <v>1129.395</v>
      </c>
      <c r="V5" s="50">
        <f t="array" ref="V5">IF(V$2=1,Assumptions!$P6/12,(SUMIF($D$2:$EE$2,V$2-1,$D5:$EE5)/12)*(1+XLOOKUP(V$2,Assumptions!$C$95:$M$95,Assumptions!$C$98:$M$98)))</f>
        <v>1129.395</v>
      </c>
      <c r="W5" s="50">
        <f t="array" ref="W5">IF(W$2=1,Assumptions!$P6/12,(SUMIF($D$2:$EE$2,W$2-1,$D5:$EE5)/12)*(1+XLOOKUP(W$2,Assumptions!$C$95:$M$95,Assumptions!$C$98:$M$98)))</f>
        <v>1129.395</v>
      </c>
      <c r="X5" s="50">
        <f t="array" ref="X5">IF(X$2=1,Assumptions!$P6/12,(SUMIF($D$2:$EE$2,X$2-1,$D5:$EE5)/12)*(1+XLOOKUP(X$2,Assumptions!$C$95:$M$95,Assumptions!$C$98:$M$98)))</f>
        <v>1129.395</v>
      </c>
      <c r="Y5" s="50">
        <f t="array" ref="Y5">IF(Y$2=1,Assumptions!$P6/12,(SUMIF($D$2:$EE$2,Y$2-1,$D5:$EE5)/12)*(1+XLOOKUP(Y$2,Assumptions!$C$95:$M$95,Assumptions!$C$98:$M$98)))</f>
        <v>1129.395</v>
      </c>
      <c r="Z5" s="50">
        <f t="array" ref="Z5">IF(Z$2=1,Assumptions!$P6/12,(SUMIF($D$2:$EE$2,Z$2-1,$D5:$EE5)/12)*(1+XLOOKUP(Z$2,Assumptions!$C$95:$M$95,Assumptions!$C$98:$M$98)))</f>
        <v>1129.395</v>
      </c>
      <c r="AA5" s="50">
        <f t="array" ref="AA5">IF(AA$2=1,Assumptions!$P6/12,(SUMIF($D$2:$EE$2,AA$2-1,$D5:$EE5)/12)*(1+XLOOKUP(AA$2,Assumptions!$C$95:$M$95,Assumptions!$C$98:$M$98)))</f>
        <v>1129.395</v>
      </c>
      <c r="AB5" s="50">
        <f t="array" ref="AB5">IF(AB$2=1,Assumptions!$P6/12,(SUMIF($D$2:$EE$2,AB$2-1,$D5:$EE5)/12)*(1+XLOOKUP(AB$2,Assumptions!$C$95:$M$95,Assumptions!$C$98:$M$98)))</f>
        <v>1163.27685</v>
      </c>
      <c r="AC5" s="50">
        <f t="array" ref="AC5">IF(AC$2=1,Assumptions!$P6/12,(SUMIF($D$2:$EE$2,AC$2-1,$D5:$EE5)/12)*(1+XLOOKUP(AC$2,Assumptions!$C$95:$M$95,Assumptions!$C$98:$M$98)))</f>
        <v>1163.27685</v>
      </c>
      <c r="AD5" s="50">
        <f t="array" ref="AD5">IF(AD$2=1,Assumptions!$P6/12,(SUMIF($D$2:$EE$2,AD$2-1,$D5:$EE5)/12)*(1+XLOOKUP(AD$2,Assumptions!$C$95:$M$95,Assumptions!$C$98:$M$98)))</f>
        <v>1163.27685</v>
      </c>
      <c r="AE5" s="50">
        <f t="array" ref="AE5">IF(AE$2=1,Assumptions!$P6/12,(SUMIF($D$2:$EE$2,AE$2-1,$D5:$EE5)/12)*(1+XLOOKUP(AE$2,Assumptions!$C$95:$M$95,Assumptions!$C$98:$M$98)))</f>
        <v>1163.27685</v>
      </c>
      <c r="AF5" s="50">
        <f t="array" ref="AF5">IF(AF$2=1,Assumptions!$P6/12,(SUMIF($D$2:$EE$2,AF$2-1,$D5:$EE5)/12)*(1+XLOOKUP(AF$2,Assumptions!$C$95:$M$95,Assumptions!$C$98:$M$98)))</f>
        <v>1163.27685</v>
      </c>
      <c r="AG5" s="50">
        <f t="array" ref="AG5">IF(AG$2=1,Assumptions!$P6/12,(SUMIF($D$2:$EE$2,AG$2-1,$D5:$EE5)/12)*(1+XLOOKUP(AG$2,Assumptions!$C$95:$M$95,Assumptions!$C$98:$M$98)))</f>
        <v>1163.27685</v>
      </c>
      <c r="AH5" s="50">
        <f t="array" ref="AH5">IF(AH$2=1,Assumptions!$P6/12,(SUMIF($D$2:$EE$2,AH$2-1,$D5:$EE5)/12)*(1+XLOOKUP(AH$2,Assumptions!$C$95:$M$95,Assumptions!$C$98:$M$98)))</f>
        <v>1163.27685</v>
      </c>
      <c r="AI5" s="50">
        <f t="array" ref="AI5">IF(AI$2=1,Assumptions!$P6/12,(SUMIF($D$2:$EE$2,AI$2-1,$D5:$EE5)/12)*(1+XLOOKUP(AI$2,Assumptions!$C$95:$M$95,Assumptions!$C$98:$M$98)))</f>
        <v>1163.27685</v>
      </c>
      <c r="AJ5" s="50">
        <f t="array" ref="AJ5">IF(AJ$2=1,Assumptions!$P6/12,(SUMIF($D$2:$EE$2,AJ$2-1,$D5:$EE5)/12)*(1+XLOOKUP(AJ$2,Assumptions!$C$95:$M$95,Assumptions!$C$98:$M$98)))</f>
        <v>1163.27685</v>
      </c>
      <c r="AK5" s="50">
        <f t="array" ref="AK5">IF(AK$2=1,Assumptions!$P6/12,(SUMIF($D$2:$EE$2,AK$2-1,$D5:$EE5)/12)*(1+XLOOKUP(AK$2,Assumptions!$C$95:$M$95,Assumptions!$C$98:$M$98)))</f>
        <v>1163.27685</v>
      </c>
      <c r="AL5" s="50">
        <f t="array" ref="AL5">IF(AL$2=1,Assumptions!$P6/12,(SUMIF($D$2:$EE$2,AL$2-1,$D5:$EE5)/12)*(1+XLOOKUP(AL$2,Assumptions!$C$95:$M$95,Assumptions!$C$98:$M$98)))</f>
        <v>1163.27685</v>
      </c>
      <c r="AM5" s="50">
        <f t="array" ref="AM5">IF(AM$2=1,Assumptions!$P6/12,(SUMIF($D$2:$EE$2,AM$2-1,$D5:$EE5)/12)*(1+XLOOKUP(AM$2,Assumptions!$C$95:$M$95,Assumptions!$C$98:$M$98)))</f>
        <v>1163.27685</v>
      </c>
      <c r="AN5" s="50">
        <f t="array" ref="AN5">IF(AN$2=1,Assumptions!$P6/12,(SUMIF($D$2:$EE$2,AN$2-1,$D5:$EE5)/12)*(1+XLOOKUP(AN$2,Assumptions!$C$95:$M$95,Assumptions!$C$98:$M$98)))</f>
        <v>1198.175156</v>
      </c>
      <c r="AO5" s="50">
        <f t="array" ref="AO5">IF(AO$2=1,Assumptions!$P6/12,(SUMIF($D$2:$EE$2,AO$2-1,$D5:$EE5)/12)*(1+XLOOKUP(AO$2,Assumptions!$C$95:$M$95,Assumptions!$C$98:$M$98)))</f>
        <v>1198.175156</v>
      </c>
      <c r="AP5" s="50">
        <f t="array" ref="AP5">IF(AP$2=1,Assumptions!$P6/12,(SUMIF($D$2:$EE$2,AP$2-1,$D5:$EE5)/12)*(1+XLOOKUP(AP$2,Assumptions!$C$95:$M$95,Assumptions!$C$98:$M$98)))</f>
        <v>1198.175156</v>
      </c>
      <c r="AQ5" s="50">
        <f t="array" ref="AQ5">IF(AQ$2=1,Assumptions!$P6/12,(SUMIF($D$2:$EE$2,AQ$2-1,$D5:$EE5)/12)*(1+XLOOKUP(AQ$2,Assumptions!$C$95:$M$95,Assumptions!$C$98:$M$98)))</f>
        <v>1198.175156</v>
      </c>
      <c r="AR5" s="50">
        <f t="array" ref="AR5">IF(AR$2=1,Assumptions!$P6/12,(SUMIF($D$2:$EE$2,AR$2-1,$D5:$EE5)/12)*(1+XLOOKUP(AR$2,Assumptions!$C$95:$M$95,Assumptions!$C$98:$M$98)))</f>
        <v>1198.175156</v>
      </c>
      <c r="AS5" s="50">
        <f t="array" ref="AS5">IF(AS$2=1,Assumptions!$P6/12,(SUMIF($D$2:$EE$2,AS$2-1,$D5:$EE5)/12)*(1+XLOOKUP(AS$2,Assumptions!$C$95:$M$95,Assumptions!$C$98:$M$98)))</f>
        <v>1198.175156</v>
      </c>
      <c r="AT5" s="50">
        <f t="array" ref="AT5">IF(AT$2=1,Assumptions!$P6/12,(SUMIF($D$2:$EE$2,AT$2-1,$D5:$EE5)/12)*(1+XLOOKUP(AT$2,Assumptions!$C$95:$M$95,Assumptions!$C$98:$M$98)))</f>
        <v>1198.175156</v>
      </c>
      <c r="AU5" s="50">
        <f t="array" ref="AU5">IF(AU$2=1,Assumptions!$P6/12,(SUMIF($D$2:$EE$2,AU$2-1,$D5:$EE5)/12)*(1+XLOOKUP(AU$2,Assumptions!$C$95:$M$95,Assumptions!$C$98:$M$98)))</f>
        <v>1198.175156</v>
      </c>
      <c r="AV5" s="50">
        <f t="array" ref="AV5">IF(AV$2=1,Assumptions!$P6/12,(SUMIF($D$2:$EE$2,AV$2-1,$D5:$EE5)/12)*(1+XLOOKUP(AV$2,Assumptions!$C$95:$M$95,Assumptions!$C$98:$M$98)))</f>
        <v>1198.175156</v>
      </c>
      <c r="AW5" s="50">
        <f t="array" ref="AW5">IF(AW$2=1,Assumptions!$P6/12,(SUMIF($D$2:$EE$2,AW$2-1,$D5:$EE5)/12)*(1+XLOOKUP(AW$2,Assumptions!$C$95:$M$95,Assumptions!$C$98:$M$98)))</f>
        <v>1198.175156</v>
      </c>
      <c r="AX5" s="50">
        <f t="array" ref="AX5">IF(AX$2=1,Assumptions!$P6/12,(SUMIF($D$2:$EE$2,AX$2-1,$D5:$EE5)/12)*(1+XLOOKUP(AX$2,Assumptions!$C$95:$M$95,Assumptions!$C$98:$M$98)))</f>
        <v>1198.175156</v>
      </c>
      <c r="AY5" s="50">
        <f t="array" ref="AY5">IF(AY$2=1,Assumptions!$P6/12,(SUMIF($D$2:$EE$2,AY$2-1,$D5:$EE5)/12)*(1+XLOOKUP(AY$2,Assumptions!$C$95:$M$95,Assumptions!$C$98:$M$98)))</f>
        <v>1198.175156</v>
      </c>
      <c r="AZ5" s="50">
        <f t="array" ref="AZ5">IF(AZ$2=1,Assumptions!$P6/12,(SUMIF($D$2:$EE$2,AZ$2-1,$D5:$EE5)/12)*(1+XLOOKUP(AZ$2,Assumptions!$C$95:$M$95,Assumptions!$C$98:$M$98)))</f>
        <v>1234.12041</v>
      </c>
      <c r="BA5" s="50">
        <f t="array" ref="BA5">IF(BA$2=1,Assumptions!$P6/12,(SUMIF($D$2:$EE$2,BA$2-1,$D5:$EE5)/12)*(1+XLOOKUP(BA$2,Assumptions!$C$95:$M$95,Assumptions!$C$98:$M$98)))</f>
        <v>1234.12041</v>
      </c>
      <c r="BB5" s="50">
        <f t="array" ref="BB5">IF(BB$2=1,Assumptions!$P6/12,(SUMIF($D$2:$EE$2,BB$2-1,$D5:$EE5)/12)*(1+XLOOKUP(BB$2,Assumptions!$C$95:$M$95,Assumptions!$C$98:$M$98)))</f>
        <v>1234.12041</v>
      </c>
      <c r="BC5" s="50">
        <f t="array" ref="BC5">IF(BC$2=1,Assumptions!$P6/12,(SUMIF($D$2:$EE$2,BC$2-1,$D5:$EE5)/12)*(1+XLOOKUP(BC$2,Assumptions!$C$95:$M$95,Assumptions!$C$98:$M$98)))</f>
        <v>1234.12041</v>
      </c>
      <c r="BD5" s="50">
        <f t="array" ref="BD5">IF(BD$2=1,Assumptions!$P6/12,(SUMIF($D$2:$EE$2,BD$2-1,$D5:$EE5)/12)*(1+XLOOKUP(BD$2,Assumptions!$C$95:$M$95,Assumptions!$C$98:$M$98)))</f>
        <v>1234.12041</v>
      </c>
      <c r="BE5" s="50">
        <f t="array" ref="BE5">IF(BE$2=1,Assumptions!$P6/12,(SUMIF($D$2:$EE$2,BE$2-1,$D5:$EE5)/12)*(1+XLOOKUP(BE$2,Assumptions!$C$95:$M$95,Assumptions!$C$98:$M$98)))</f>
        <v>1234.12041</v>
      </c>
      <c r="BF5" s="50">
        <f t="array" ref="BF5">IF(BF$2=1,Assumptions!$P6/12,(SUMIF($D$2:$EE$2,BF$2-1,$D5:$EE5)/12)*(1+XLOOKUP(BF$2,Assumptions!$C$95:$M$95,Assumptions!$C$98:$M$98)))</f>
        <v>1234.12041</v>
      </c>
      <c r="BG5" s="50">
        <f t="array" ref="BG5">IF(BG$2=1,Assumptions!$P6/12,(SUMIF($D$2:$EE$2,BG$2-1,$D5:$EE5)/12)*(1+XLOOKUP(BG$2,Assumptions!$C$95:$M$95,Assumptions!$C$98:$M$98)))</f>
        <v>1234.12041</v>
      </c>
      <c r="BH5" s="50">
        <f t="array" ref="BH5">IF(BH$2=1,Assumptions!$P6/12,(SUMIF($D$2:$EE$2,BH$2-1,$D5:$EE5)/12)*(1+XLOOKUP(BH$2,Assumptions!$C$95:$M$95,Assumptions!$C$98:$M$98)))</f>
        <v>1234.12041</v>
      </c>
      <c r="BI5" s="50">
        <f t="array" ref="BI5">IF(BI$2=1,Assumptions!$P6/12,(SUMIF($D$2:$EE$2,BI$2-1,$D5:$EE5)/12)*(1+XLOOKUP(BI$2,Assumptions!$C$95:$M$95,Assumptions!$C$98:$M$98)))</f>
        <v>1234.12041</v>
      </c>
      <c r="BJ5" s="50">
        <f t="array" ref="BJ5">IF(BJ$2=1,Assumptions!$P6/12,(SUMIF($D$2:$EE$2,BJ$2-1,$D5:$EE5)/12)*(1+XLOOKUP(BJ$2,Assumptions!$C$95:$M$95,Assumptions!$C$98:$M$98)))</f>
        <v>1234.12041</v>
      </c>
      <c r="BK5" s="50">
        <f t="array" ref="BK5">IF(BK$2=1,Assumptions!$P6/12,(SUMIF($D$2:$EE$2,BK$2-1,$D5:$EE5)/12)*(1+XLOOKUP(BK$2,Assumptions!$C$95:$M$95,Assumptions!$C$98:$M$98)))</f>
        <v>1234.12041</v>
      </c>
      <c r="BL5" s="50">
        <f t="array" ref="BL5">IF(BL$2=1,Assumptions!$P6/12,(SUMIF($D$2:$EE$2,BL$2-1,$D5:$EE5)/12)*(1+XLOOKUP(BL$2,Assumptions!$C$95:$M$95,Assumptions!$C$98:$M$98)))</f>
        <v>1271.144022</v>
      </c>
      <c r="BM5" s="50">
        <f t="array" ref="BM5">IF(BM$2=1,Assumptions!$P6/12,(SUMIF($D$2:$EE$2,BM$2-1,$D5:$EE5)/12)*(1+XLOOKUP(BM$2,Assumptions!$C$95:$M$95,Assumptions!$C$98:$M$98)))</f>
        <v>1271.144022</v>
      </c>
      <c r="BN5" s="50">
        <f t="array" ref="BN5">IF(BN$2=1,Assumptions!$P6/12,(SUMIF($D$2:$EE$2,BN$2-1,$D5:$EE5)/12)*(1+XLOOKUP(BN$2,Assumptions!$C$95:$M$95,Assumptions!$C$98:$M$98)))</f>
        <v>1271.144022</v>
      </c>
      <c r="BO5" s="50">
        <f t="array" ref="BO5">IF(BO$2=1,Assumptions!$P6/12,(SUMIF($D$2:$EE$2,BO$2-1,$D5:$EE5)/12)*(1+XLOOKUP(BO$2,Assumptions!$C$95:$M$95,Assumptions!$C$98:$M$98)))</f>
        <v>1271.144022</v>
      </c>
      <c r="BP5" s="50">
        <f t="array" ref="BP5">IF(BP$2=1,Assumptions!$P6/12,(SUMIF($D$2:$EE$2,BP$2-1,$D5:$EE5)/12)*(1+XLOOKUP(BP$2,Assumptions!$C$95:$M$95,Assumptions!$C$98:$M$98)))</f>
        <v>1271.144022</v>
      </c>
      <c r="BQ5" s="50">
        <f t="array" ref="BQ5">IF(BQ$2=1,Assumptions!$P6/12,(SUMIF($D$2:$EE$2,BQ$2-1,$D5:$EE5)/12)*(1+XLOOKUP(BQ$2,Assumptions!$C$95:$M$95,Assumptions!$C$98:$M$98)))</f>
        <v>1271.144022</v>
      </c>
      <c r="BR5" s="50">
        <f t="array" ref="BR5">IF(BR$2=1,Assumptions!$P6/12,(SUMIF($D$2:$EE$2,BR$2-1,$D5:$EE5)/12)*(1+XLOOKUP(BR$2,Assumptions!$C$95:$M$95,Assumptions!$C$98:$M$98)))</f>
        <v>1271.144022</v>
      </c>
      <c r="BS5" s="50">
        <f t="array" ref="BS5">IF(BS$2=1,Assumptions!$P6/12,(SUMIF($D$2:$EE$2,BS$2-1,$D5:$EE5)/12)*(1+XLOOKUP(BS$2,Assumptions!$C$95:$M$95,Assumptions!$C$98:$M$98)))</f>
        <v>1271.144022</v>
      </c>
      <c r="BT5" s="50">
        <f t="array" ref="BT5">IF(BT$2=1,Assumptions!$P6/12,(SUMIF($D$2:$EE$2,BT$2-1,$D5:$EE5)/12)*(1+XLOOKUP(BT$2,Assumptions!$C$95:$M$95,Assumptions!$C$98:$M$98)))</f>
        <v>1271.144022</v>
      </c>
      <c r="BU5" s="50">
        <f t="array" ref="BU5">IF(BU$2=1,Assumptions!$P6/12,(SUMIF($D$2:$EE$2,BU$2-1,$D5:$EE5)/12)*(1+XLOOKUP(BU$2,Assumptions!$C$95:$M$95,Assumptions!$C$98:$M$98)))</f>
        <v>1271.144022</v>
      </c>
      <c r="BV5" s="50">
        <f t="array" ref="BV5">IF(BV$2=1,Assumptions!$P6/12,(SUMIF($D$2:$EE$2,BV$2-1,$D5:$EE5)/12)*(1+XLOOKUP(BV$2,Assumptions!$C$95:$M$95,Assumptions!$C$98:$M$98)))</f>
        <v>1271.144022</v>
      </c>
      <c r="BW5" s="50">
        <f t="array" ref="BW5">IF(BW$2=1,Assumptions!$P6/12,(SUMIF($D$2:$EE$2,BW$2-1,$D5:$EE5)/12)*(1+XLOOKUP(BW$2,Assumptions!$C$95:$M$95,Assumptions!$C$98:$M$98)))</f>
        <v>1271.144022</v>
      </c>
      <c r="BX5" s="50">
        <f t="array" ref="BX5">IF(BX$2=1,Assumptions!$P6/12,(SUMIF($D$2:$EE$2,BX$2-1,$D5:$EE5)/12)*(1+XLOOKUP(BX$2,Assumptions!$C$95:$M$95,Assumptions!$C$98:$M$98)))</f>
        <v>1309.278343</v>
      </c>
      <c r="BY5" s="50">
        <f t="array" ref="BY5">IF(BY$2=1,Assumptions!$P6/12,(SUMIF($D$2:$EE$2,BY$2-1,$D5:$EE5)/12)*(1+XLOOKUP(BY$2,Assumptions!$C$95:$M$95,Assumptions!$C$98:$M$98)))</f>
        <v>1309.278343</v>
      </c>
      <c r="BZ5" s="50">
        <f t="array" ref="BZ5">IF(BZ$2=1,Assumptions!$P6/12,(SUMIF($D$2:$EE$2,BZ$2-1,$D5:$EE5)/12)*(1+XLOOKUP(BZ$2,Assumptions!$C$95:$M$95,Assumptions!$C$98:$M$98)))</f>
        <v>1309.278343</v>
      </c>
      <c r="CA5" s="50">
        <f t="array" ref="CA5">IF(CA$2=1,Assumptions!$P6/12,(SUMIF($D$2:$EE$2,CA$2-1,$D5:$EE5)/12)*(1+XLOOKUP(CA$2,Assumptions!$C$95:$M$95,Assumptions!$C$98:$M$98)))</f>
        <v>1309.278343</v>
      </c>
      <c r="CB5" s="50">
        <f t="array" ref="CB5">IF(CB$2=1,Assumptions!$P6/12,(SUMIF($D$2:$EE$2,CB$2-1,$D5:$EE5)/12)*(1+XLOOKUP(CB$2,Assumptions!$C$95:$M$95,Assumptions!$C$98:$M$98)))</f>
        <v>1309.278343</v>
      </c>
      <c r="CC5" s="50">
        <f t="array" ref="CC5">IF(CC$2=1,Assumptions!$P6/12,(SUMIF($D$2:$EE$2,CC$2-1,$D5:$EE5)/12)*(1+XLOOKUP(CC$2,Assumptions!$C$95:$M$95,Assumptions!$C$98:$M$98)))</f>
        <v>1309.278343</v>
      </c>
      <c r="CD5" s="50">
        <f t="array" ref="CD5">IF(CD$2=1,Assumptions!$P6/12,(SUMIF($D$2:$EE$2,CD$2-1,$D5:$EE5)/12)*(1+XLOOKUP(CD$2,Assumptions!$C$95:$M$95,Assumptions!$C$98:$M$98)))</f>
        <v>1309.278343</v>
      </c>
      <c r="CE5" s="50">
        <f t="array" ref="CE5">IF(CE$2=1,Assumptions!$P6/12,(SUMIF($D$2:$EE$2,CE$2-1,$D5:$EE5)/12)*(1+XLOOKUP(CE$2,Assumptions!$C$95:$M$95,Assumptions!$C$98:$M$98)))</f>
        <v>1309.278343</v>
      </c>
      <c r="CF5" s="50">
        <f t="array" ref="CF5">IF(CF$2=1,Assumptions!$P6/12,(SUMIF($D$2:$EE$2,CF$2-1,$D5:$EE5)/12)*(1+XLOOKUP(CF$2,Assumptions!$C$95:$M$95,Assumptions!$C$98:$M$98)))</f>
        <v>1309.278343</v>
      </c>
      <c r="CG5" s="50">
        <f t="array" ref="CG5">IF(CG$2=1,Assumptions!$P6/12,(SUMIF($D$2:$EE$2,CG$2-1,$D5:$EE5)/12)*(1+XLOOKUP(CG$2,Assumptions!$C$95:$M$95,Assumptions!$C$98:$M$98)))</f>
        <v>1309.278343</v>
      </c>
      <c r="CH5" s="50">
        <f t="array" ref="CH5">IF(CH$2=1,Assumptions!$P6/12,(SUMIF($D$2:$EE$2,CH$2-1,$D5:$EE5)/12)*(1+XLOOKUP(CH$2,Assumptions!$C$95:$M$95,Assumptions!$C$98:$M$98)))</f>
        <v>1309.278343</v>
      </c>
      <c r="CI5" s="50">
        <f t="array" ref="CI5">IF(CI$2=1,Assumptions!$P6/12,(SUMIF($D$2:$EE$2,CI$2-1,$D5:$EE5)/12)*(1+XLOOKUP(CI$2,Assumptions!$C$95:$M$95,Assumptions!$C$98:$M$98)))</f>
        <v>1309.278343</v>
      </c>
      <c r="CJ5" s="50">
        <f t="array" ref="CJ5">IF(CJ$2=1,Assumptions!$P6/12,(SUMIF($D$2:$EE$2,CJ$2-1,$D5:$EE5)/12)*(1+XLOOKUP(CJ$2,Assumptions!$C$95:$M$95,Assumptions!$C$98:$M$98)))</f>
        <v>1348.556693</v>
      </c>
      <c r="CK5" s="50">
        <f t="array" ref="CK5">IF(CK$2=1,Assumptions!$P6/12,(SUMIF($D$2:$EE$2,CK$2-1,$D5:$EE5)/12)*(1+XLOOKUP(CK$2,Assumptions!$C$95:$M$95,Assumptions!$C$98:$M$98)))</f>
        <v>1348.556693</v>
      </c>
      <c r="CL5" s="50">
        <f t="array" ref="CL5">IF(CL$2=1,Assumptions!$P6/12,(SUMIF($D$2:$EE$2,CL$2-1,$D5:$EE5)/12)*(1+XLOOKUP(CL$2,Assumptions!$C$95:$M$95,Assumptions!$C$98:$M$98)))</f>
        <v>1348.556693</v>
      </c>
      <c r="CM5" s="50">
        <f t="array" ref="CM5">IF(CM$2=1,Assumptions!$P6/12,(SUMIF($D$2:$EE$2,CM$2-1,$D5:$EE5)/12)*(1+XLOOKUP(CM$2,Assumptions!$C$95:$M$95,Assumptions!$C$98:$M$98)))</f>
        <v>1348.556693</v>
      </c>
      <c r="CN5" s="50">
        <f t="array" ref="CN5">IF(CN$2=1,Assumptions!$P6/12,(SUMIF($D$2:$EE$2,CN$2-1,$D5:$EE5)/12)*(1+XLOOKUP(CN$2,Assumptions!$C$95:$M$95,Assumptions!$C$98:$M$98)))</f>
        <v>1348.556693</v>
      </c>
      <c r="CO5" s="50">
        <f t="array" ref="CO5">IF(CO$2=1,Assumptions!$P6/12,(SUMIF($D$2:$EE$2,CO$2-1,$D5:$EE5)/12)*(1+XLOOKUP(CO$2,Assumptions!$C$95:$M$95,Assumptions!$C$98:$M$98)))</f>
        <v>1348.556693</v>
      </c>
      <c r="CP5" s="50">
        <f t="array" ref="CP5">IF(CP$2=1,Assumptions!$P6/12,(SUMIF($D$2:$EE$2,CP$2-1,$D5:$EE5)/12)*(1+XLOOKUP(CP$2,Assumptions!$C$95:$M$95,Assumptions!$C$98:$M$98)))</f>
        <v>1348.556693</v>
      </c>
      <c r="CQ5" s="50">
        <f t="array" ref="CQ5">IF(CQ$2=1,Assumptions!$P6/12,(SUMIF($D$2:$EE$2,CQ$2-1,$D5:$EE5)/12)*(1+XLOOKUP(CQ$2,Assumptions!$C$95:$M$95,Assumptions!$C$98:$M$98)))</f>
        <v>1348.556693</v>
      </c>
      <c r="CR5" s="50">
        <f t="array" ref="CR5">IF(CR$2=1,Assumptions!$P6/12,(SUMIF($D$2:$EE$2,CR$2-1,$D5:$EE5)/12)*(1+XLOOKUP(CR$2,Assumptions!$C$95:$M$95,Assumptions!$C$98:$M$98)))</f>
        <v>1348.556693</v>
      </c>
      <c r="CS5" s="50">
        <f t="array" ref="CS5">IF(CS$2=1,Assumptions!$P6/12,(SUMIF($D$2:$EE$2,CS$2-1,$D5:$EE5)/12)*(1+XLOOKUP(CS$2,Assumptions!$C$95:$M$95,Assumptions!$C$98:$M$98)))</f>
        <v>1348.556693</v>
      </c>
      <c r="CT5" s="50">
        <f t="array" ref="CT5">IF(CT$2=1,Assumptions!$P6/12,(SUMIF($D$2:$EE$2,CT$2-1,$D5:$EE5)/12)*(1+XLOOKUP(CT$2,Assumptions!$C$95:$M$95,Assumptions!$C$98:$M$98)))</f>
        <v>1348.556693</v>
      </c>
      <c r="CU5" s="50">
        <f t="array" ref="CU5">IF(CU$2=1,Assumptions!$P6/12,(SUMIF($D$2:$EE$2,CU$2-1,$D5:$EE5)/12)*(1+XLOOKUP(CU$2,Assumptions!$C$95:$M$95,Assumptions!$C$98:$M$98)))</f>
        <v>1348.556693</v>
      </c>
      <c r="CV5" s="50">
        <f t="array" ref="CV5">IF(CV$2=1,Assumptions!$P6/12,(SUMIF($D$2:$EE$2,CV$2-1,$D5:$EE5)/12)*(1+XLOOKUP(CV$2,Assumptions!$C$95:$M$95,Assumptions!$C$98:$M$98)))</f>
        <v>1389.013394</v>
      </c>
      <c r="CW5" s="50">
        <f t="array" ref="CW5">IF(CW$2=1,Assumptions!$P6/12,(SUMIF($D$2:$EE$2,CW$2-1,$D5:$EE5)/12)*(1+XLOOKUP(CW$2,Assumptions!$C$95:$M$95,Assumptions!$C$98:$M$98)))</f>
        <v>1389.013394</v>
      </c>
      <c r="CX5" s="50">
        <f t="array" ref="CX5">IF(CX$2=1,Assumptions!$P6/12,(SUMIF($D$2:$EE$2,CX$2-1,$D5:$EE5)/12)*(1+XLOOKUP(CX$2,Assumptions!$C$95:$M$95,Assumptions!$C$98:$M$98)))</f>
        <v>1389.013394</v>
      </c>
      <c r="CY5" s="50">
        <f t="array" ref="CY5">IF(CY$2=1,Assumptions!$P6/12,(SUMIF($D$2:$EE$2,CY$2-1,$D5:$EE5)/12)*(1+XLOOKUP(CY$2,Assumptions!$C$95:$M$95,Assumptions!$C$98:$M$98)))</f>
        <v>1389.013394</v>
      </c>
      <c r="CZ5" s="50">
        <f t="array" ref="CZ5">IF(CZ$2=1,Assumptions!$P6/12,(SUMIF($D$2:$EE$2,CZ$2-1,$D5:$EE5)/12)*(1+XLOOKUP(CZ$2,Assumptions!$C$95:$M$95,Assumptions!$C$98:$M$98)))</f>
        <v>1389.013394</v>
      </c>
      <c r="DA5" s="50">
        <f t="array" ref="DA5">IF(DA$2=1,Assumptions!$P6/12,(SUMIF($D$2:$EE$2,DA$2-1,$D5:$EE5)/12)*(1+XLOOKUP(DA$2,Assumptions!$C$95:$M$95,Assumptions!$C$98:$M$98)))</f>
        <v>1389.013394</v>
      </c>
      <c r="DB5" s="50">
        <f t="array" ref="DB5">IF(DB$2=1,Assumptions!$P6/12,(SUMIF($D$2:$EE$2,DB$2-1,$D5:$EE5)/12)*(1+XLOOKUP(DB$2,Assumptions!$C$95:$M$95,Assumptions!$C$98:$M$98)))</f>
        <v>1389.013394</v>
      </c>
      <c r="DC5" s="50">
        <f t="array" ref="DC5">IF(DC$2=1,Assumptions!$P6/12,(SUMIF($D$2:$EE$2,DC$2-1,$D5:$EE5)/12)*(1+XLOOKUP(DC$2,Assumptions!$C$95:$M$95,Assumptions!$C$98:$M$98)))</f>
        <v>1389.013394</v>
      </c>
      <c r="DD5" s="50">
        <f t="array" ref="DD5">IF(DD$2=1,Assumptions!$P6/12,(SUMIF($D$2:$EE$2,DD$2-1,$D5:$EE5)/12)*(1+XLOOKUP(DD$2,Assumptions!$C$95:$M$95,Assumptions!$C$98:$M$98)))</f>
        <v>1389.013394</v>
      </c>
      <c r="DE5" s="50">
        <f t="array" ref="DE5">IF(DE$2=1,Assumptions!$P6/12,(SUMIF($D$2:$EE$2,DE$2-1,$D5:$EE5)/12)*(1+XLOOKUP(DE$2,Assumptions!$C$95:$M$95,Assumptions!$C$98:$M$98)))</f>
        <v>1389.013394</v>
      </c>
      <c r="DF5" s="50">
        <f t="array" ref="DF5">IF(DF$2=1,Assumptions!$P6/12,(SUMIF($D$2:$EE$2,DF$2-1,$D5:$EE5)/12)*(1+XLOOKUP(DF$2,Assumptions!$C$95:$M$95,Assumptions!$C$98:$M$98)))</f>
        <v>1389.013394</v>
      </c>
      <c r="DG5" s="50">
        <f t="array" ref="DG5">IF(DG$2=1,Assumptions!$P6/12,(SUMIF($D$2:$EE$2,DG$2-1,$D5:$EE5)/12)*(1+XLOOKUP(DG$2,Assumptions!$C$95:$M$95,Assumptions!$C$98:$M$98)))</f>
        <v>1389.013394</v>
      </c>
      <c r="DH5" s="50">
        <f t="array" ref="DH5">IF(DH$2=1,Assumptions!$P6/12,(SUMIF($D$2:$EE$2,DH$2-1,$D5:$EE5)/12)*(1+XLOOKUP(DH$2,Assumptions!$C$95:$M$95,Assumptions!$C$98:$M$98)))</f>
        <v>1430.683796</v>
      </c>
      <c r="DI5" s="50">
        <f t="array" ref="DI5">IF(DI$2=1,Assumptions!$P6/12,(SUMIF($D$2:$EE$2,DI$2-1,$D5:$EE5)/12)*(1+XLOOKUP(DI$2,Assumptions!$C$95:$M$95,Assumptions!$C$98:$M$98)))</f>
        <v>1430.683796</v>
      </c>
      <c r="DJ5" s="50">
        <f t="array" ref="DJ5">IF(DJ$2=1,Assumptions!$P6/12,(SUMIF($D$2:$EE$2,DJ$2-1,$D5:$EE5)/12)*(1+XLOOKUP(DJ$2,Assumptions!$C$95:$M$95,Assumptions!$C$98:$M$98)))</f>
        <v>1430.683796</v>
      </c>
      <c r="DK5" s="50">
        <f t="array" ref="DK5">IF(DK$2=1,Assumptions!$P6/12,(SUMIF($D$2:$EE$2,DK$2-1,$D5:$EE5)/12)*(1+XLOOKUP(DK$2,Assumptions!$C$95:$M$95,Assumptions!$C$98:$M$98)))</f>
        <v>1430.683796</v>
      </c>
      <c r="DL5" s="50">
        <f t="array" ref="DL5">IF(DL$2=1,Assumptions!$P6/12,(SUMIF($D$2:$EE$2,DL$2-1,$D5:$EE5)/12)*(1+XLOOKUP(DL$2,Assumptions!$C$95:$M$95,Assumptions!$C$98:$M$98)))</f>
        <v>1430.683796</v>
      </c>
      <c r="DM5" s="50">
        <f t="array" ref="DM5">IF(DM$2=1,Assumptions!$P6/12,(SUMIF($D$2:$EE$2,DM$2-1,$D5:$EE5)/12)*(1+XLOOKUP(DM$2,Assumptions!$C$95:$M$95,Assumptions!$C$98:$M$98)))</f>
        <v>1430.683796</v>
      </c>
      <c r="DN5" s="50">
        <f t="array" ref="DN5">IF(DN$2=1,Assumptions!$P6/12,(SUMIF($D$2:$EE$2,DN$2-1,$D5:$EE5)/12)*(1+XLOOKUP(DN$2,Assumptions!$C$95:$M$95,Assumptions!$C$98:$M$98)))</f>
        <v>1430.683796</v>
      </c>
      <c r="DO5" s="50">
        <f t="array" ref="DO5">IF(DO$2=1,Assumptions!$P6/12,(SUMIF($D$2:$EE$2,DO$2-1,$D5:$EE5)/12)*(1+XLOOKUP(DO$2,Assumptions!$C$95:$M$95,Assumptions!$C$98:$M$98)))</f>
        <v>1430.683796</v>
      </c>
      <c r="DP5" s="50">
        <f t="array" ref="DP5">IF(DP$2=1,Assumptions!$P6/12,(SUMIF($D$2:$EE$2,DP$2-1,$D5:$EE5)/12)*(1+XLOOKUP(DP$2,Assumptions!$C$95:$M$95,Assumptions!$C$98:$M$98)))</f>
        <v>1430.683796</v>
      </c>
      <c r="DQ5" s="50">
        <f t="array" ref="DQ5">IF(DQ$2=1,Assumptions!$P6/12,(SUMIF($D$2:$EE$2,DQ$2-1,$D5:$EE5)/12)*(1+XLOOKUP(DQ$2,Assumptions!$C$95:$M$95,Assumptions!$C$98:$M$98)))</f>
        <v>1430.683796</v>
      </c>
      <c r="DR5" s="50">
        <f t="array" ref="DR5">IF(DR$2=1,Assumptions!$P6/12,(SUMIF($D$2:$EE$2,DR$2-1,$D5:$EE5)/12)*(1+XLOOKUP(DR$2,Assumptions!$C$95:$M$95,Assumptions!$C$98:$M$98)))</f>
        <v>1430.683796</v>
      </c>
      <c r="DS5" s="50">
        <f t="array" ref="DS5">IF(DS$2=1,Assumptions!$P6/12,(SUMIF($D$2:$EE$2,DS$2-1,$D5:$EE5)/12)*(1+XLOOKUP(DS$2,Assumptions!$C$95:$M$95,Assumptions!$C$98:$M$98)))</f>
        <v>1430.683796</v>
      </c>
      <c r="DT5" s="50">
        <f t="array" ref="DT5">IF(DT$2=1,Assumptions!$P6/12,(SUMIF($D$2:$EE$2,DT$2-1,$D5:$EE5)/12)*(1+XLOOKUP(DT$2,Assumptions!$C$95:$M$95,Assumptions!$C$98:$M$98)))</f>
        <v>1473.60431</v>
      </c>
      <c r="DU5" s="50">
        <f t="array" ref="DU5">IF(DU$2=1,Assumptions!$P6/12,(SUMIF($D$2:$EE$2,DU$2-1,$D5:$EE5)/12)*(1+XLOOKUP(DU$2,Assumptions!$C$95:$M$95,Assumptions!$C$98:$M$98)))</f>
        <v>1473.60431</v>
      </c>
      <c r="DV5" s="50">
        <f t="array" ref="DV5">IF(DV$2=1,Assumptions!$P6/12,(SUMIF($D$2:$EE$2,DV$2-1,$D5:$EE5)/12)*(1+XLOOKUP(DV$2,Assumptions!$C$95:$M$95,Assumptions!$C$98:$M$98)))</f>
        <v>1473.60431</v>
      </c>
      <c r="DW5" s="50">
        <f t="array" ref="DW5">IF(DW$2=1,Assumptions!$P6/12,(SUMIF($D$2:$EE$2,DW$2-1,$D5:$EE5)/12)*(1+XLOOKUP(DW$2,Assumptions!$C$95:$M$95,Assumptions!$C$98:$M$98)))</f>
        <v>1473.60431</v>
      </c>
      <c r="DX5" s="50">
        <f t="array" ref="DX5">IF(DX$2=1,Assumptions!$P6/12,(SUMIF($D$2:$EE$2,DX$2-1,$D5:$EE5)/12)*(1+XLOOKUP(DX$2,Assumptions!$C$95:$M$95,Assumptions!$C$98:$M$98)))</f>
        <v>1473.60431</v>
      </c>
      <c r="DY5" s="50">
        <f t="array" ref="DY5">IF(DY$2=1,Assumptions!$P6/12,(SUMIF($D$2:$EE$2,DY$2-1,$D5:$EE5)/12)*(1+XLOOKUP(DY$2,Assumptions!$C$95:$M$95,Assumptions!$C$98:$M$98)))</f>
        <v>1473.60431</v>
      </c>
      <c r="DZ5" s="50">
        <f t="array" ref="DZ5">IF(DZ$2=1,Assumptions!$P6/12,(SUMIF($D$2:$EE$2,DZ$2-1,$D5:$EE5)/12)*(1+XLOOKUP(DZ$2,Assumptions!$C$95:$M$95,Assumptions!$C$98:$M$98)))</f>
        <v>1473.60431</v>
      </c>
      <c r="EA5" s="50">
        <f t="array" ref="EA5">IF(EA$2=1,Assumptions!$P6/12,(SUMIF($D$2:$EE$2,EA$2-1,$D5:$EE5)/12)*(1+XLOOKUP(EA$2,Assumptions!$C$95:$M$95,Assumptions!$C$98:$M$98)))</f>
        <v>1473.60431</v>
      </c>
      <c r="EB5" s="50">
        <f t="array" ref="EB5">IF(EB$2=1,Assumptions!$P6/12,(SUMIF($D$2:$EE$2,EB$2-1,$D5:$EE5)/12)*(1+XLOOKUP(EB$2,Assumptions!$C$95:$M$95,Assumptions!$C$98:$M$98)))</f>
        <v>1473.60431</v>
      </c>
      <c r="EC5" s="50">
        <f t="array" ref="EC5">IF(EC$2=1,Assumptions!$P6/12,(SUMIF($D$2:$EE$2,EC$2-1,$D5:$EE5)/12)*(1+XLOOKUP(EC$2,Assumptions!$C$95:$M$95,Assumptions!$C$98:$M$98)))</f>
        <v>1473.60431</v>
      </c>
      <c r="ED5" s="50">
        <f t="array" ref="ED5">IF(ED$2=1,Assumptions!$P6/12,(SUMIF($D$2:$EE$2,ED$2-1,$D5:$EE5)/12)*(1+XLOOKUP(ED$2,Assumptions!$C$95:$M$95,Assumptions!$C$98:$M$98)))</f>
        <v>1473.60431</v>
      </c>
      <c r="EE5" s="50">
        <f t="array" ref="EE5">IF(EE$2=1,Assumptions!$P6/12,(SUMIF($D$2:$EE$2,EE$2-1,$D5:$EE5)/12)*(1+XLOOKUP(EE$2,Assumptions!$C$95:$M$95,Assumptions!$C$98:$M$98)))</f>
        <v>1473.60431</v>
      </c>
    </row>
    <row r="6" ht="15.75" customHeight="1">
      <c r="A6" s="1"/>
      <c r="B6" s="1"/>
      <c r="C6" s="1" t="str">
        <f>Assumptions!J7</f>
        <v>1BR</v>
      </c>
      <c r="D6" s="50">
        <f t="array" ref="D6">IF(D$2=1,Assumptions!$P7/12,(SUMIF($D$2:$EE$2,D$2-1,$D6:$EE6)/12)*(1+XLOOKUP(D$2,Assumptions!$C$95:$M$95,Assumptions!$C$98:$M$98)))</f>
        <v>1277.2</v>
      </c>
      <c r="E6" s="50">
        <f t="array" ref="E6">IF(E$2=1,Assumptions!$P7/12,(SUMIF($D$2:$EE$2,E$2-1,$D6:$EE6)/12)*(1+XLOOKUP(E$2,Assumptions!$C$95:$M$95,Assumptions!$C$98:$M$98)))</f>
        <v>1277.2</v>
      </c>
      <c r="F6" s="50">
        <f t="array" ref="F6">IF(F$2=1,Assumptions!$P7/12,(SUMIF($D$2:$EE$2,F$2-1,$D6:$EE6)/12)*(1+XLOOKUP(F$2,Assumptions!$C$95:$M$95,Assumptions!$C$98:$M$98)))</f>
        <v>1277.2</v>
      </c>
      <c r="G6" s="50">
        <f t="array" ref="G6">IF(G$2=1,Assumptions!$P7/12,(SUMIF($D$2:$EE$2,G$2-1,$D6:$EE6)/12)*(1+XLOOKUP(G$2,Assumptions!$C$95:$M$95,Assumptions!$C$98:$M$98)))</f>
        <v>1277.2</v>
      </c>
      <c r="H6" s="50">
        <f t="array" ref="H6">IF(H$2=1,Assumptions!$P7/12,(SUMIF($D$2:$EE$2,H$2-1,$D6:$EE6)/12)*(1+XLOOKUP(H$2,Assumptions!$C$95:$M$95,Assumptions!$C$98:$M$98)))</f>
        <v>1277.2</v>
      </c>
      <c r="I6" s="50">
        <f t="array" ref="I6">IF(I$2=1,Assumptions!$P7/12,(SUMIF($D$2:$EE$2,I$2-1,$D6:$EE6)/12)*(1+XLOOKUP(I$2,Assumptions!$C$95:$M$95,Assumptions!$C$98:$M$98)))</f>
        <v>1277.2</v>
      </c>
      <c r="J6" s="50">
        <f t="array" ref="J6">IF(J$2=1,Assumptions!$P7/12,(SUMIF($D$2:$EE$2,J$2-1,$D6:$EE6)/12)*(1+XLOOKUP(J$2,Assumptions!$C$95:$M$95,Assumptions!$C$98:$M$98)))</f>
        <v>1277.2</v>
      </c>
      <c r="K6" s="50">
        <f t="array" ref="K6">IF(K$2=1,Assumptions!$P7/12,(SUMIF($D$2:$EE$2,K$2-1,$D6:$EE6)/12)*(1+XLOOKUP(K$2,Assumptions!$C$95:$M$95,Assumptions!$C$98:$M$98)))</f>
        <v>1277.2</v>
      </c>
      <c r="L6" s="50">
        <f t="array" ref="L6">IF(L$2=1,Assumptions!$P7/12,(SUMIF($D$2:$EE$2,L$2-1,$D6:$EE6)/12)*(1+XLOOKUP(L$2,Assumptions!$C$95:$M$95,Assumptions!$C$98:$M$98)))</f>
        <v>1277.2</v>
      </c>
      <c r="M6" s="50">
        <f t="array" ref="M6">IF(M$2=1,Assumptions!$P7/12,(SUMIF($D$2:$EE$2,M$2-1,$D6:$EE6)/12)*(1+XLOOKUP(M$2,Assumptions!$C$95:$M$95,Assumptions!$C$98:$M$98)))</f>
        <v>1277.2</v>
      </c>
      <c r="N6" s="50">
        <f t="array" ref="N6">IF(N$2=1,Assumptions!$P7/12,(SUMIF($D$2:$EE$2,N$2-1,$D6:$EE6)/12)*(1+XLOOKUP(N$2,Assumptions!$C$95:$M$95,Assumptions!$C$98:$M$98)))</f>
        <v>1277.2</v>
      </c>
      <c r="O6" s="50">
        <f t="array" ref="O6">IF(O$2=1,Assumptions!$P7/12,(SUMIF($D$2:$EE$2,O$2-1,$D6:$EE6)/12)*(1+XLOOKUP(O$2,Assumptions!$C$95:$M$95,Assumptions!$C$98:$M$98)))</f>
        <v>1277.2</v>
      </c>
      <c r="P6" s="50">
        <f t="array" ref="P6">IF(P$2=1,Assumptions!$P7/12,(SUMIF($D$2:$EE$2,P$2-1,$D6:$EE6)/12)*(1+XLOOKUP(P$2,Assumptions!$C$95:$M$95,Assumptions!$C$98:$M$98)))</f>
        <v>1302.744</v>
      </c>
      <c r="Q6" s="50">
        <f t="array" ref="Q6">IF(Q$2=1,Assumptions!$P7/12,(SUMIF($D$2:$EE$2,Q$2-1,$D6:$EE6)/12)*(1+XLOOKUP(Q$2,Assumptions!$C$95:$M$95,Assumptions!$C$98:$M$98)))</f>
        <v>1302.744</v>
      </c>
      <c r="R6" s="50">
        <f t="array" ref="R6">IF(R$2=1,Assumptions!$P7/12,(SUMIF($D$2:$EE$2,R$2-1,$D6:$EE6)/12)*(1+XLOOKUP(R$2,Assumptions!$C$95:$M$95,Assumptions!$C$98:$M$98)))</f>
        <v>1302.744</v>
      </c>
      <c r="S6" s="50">
        <f t="array" ref="S6">IF(S$2=1,Assumptions!$P7/12,(SUMIF($D$2:$EE$2,S$2-1,$D6:$EE6)/12)*(1+XLOOKUP(S$2,Assumptions!$C$95:$M$95,Assumptions!$C$98:$M$98)))</f>
        <v>1302.744</v>
      </c>
      <c r="T6" s="50">
        <f t="array" ref="T6">IF(T$2=1,Assumptions!$P7/12,(SUMIF($D$2:$EE$2,T$2-1,$D6:$EE6)/12)*(1+XLOOKUP(T$2,Assumptions!$C$95:$M$95,Assumptions!$C$98:$M$98)))</f>
        <v>1302.744</v>
      </c>
      <c r="U6" s="50">
        <f t="array" ref="U6">IF(U$2=1,Assumptions!$P7/12,(SUMIF($D$2:$EE$2,U$2-1,$D6:$EE6)/12)*(1+XLOOKUP(U$2,Assumptions!$C$95:$M$95,Assumptions!$C$98:$M$98)))</f>
        <v>1302.744</v>
      </c>
      <c r="V6" s="50">
        <f t="array" ref="V6">IF(V$2=1,Assumptions!$P7/12,(SUMIF($D$2:$EE$2,V$2-1,$D6:$EE6)/12)*(1+XLOOKUP(V$2,Assumptions!$C$95:$M$95,Assumptions!$C$98:$M$98)))</f>
        <v>1302.744</v>
      </c>
      <c r="W6" s="50">
        <f t="array" ref="W6">IF(W$2=1,Assumptions!$P7/12,(SUMIF($D$2:$EE$2,W$2-1,$D6:$EE6)/12)*(1+XLOOKUP(W$2,Assumptions!$C$95:$M$95,Assumptions!$C$98:$M$98)))</f>
        <v>1302.744</v>
      </c>
      <c r="X6" s="50">
        <f t="array" ref="X6">IF(X$2=1,Assumptions!$P7/12,(SUMIF($D$2:$EE$2,X$2-1,$D6:$EE6)/12)*(1+XLOOKUP(X$2,Assumptions!$C$95:$M$95,Assumptions!$C$98:$M$98)))</f>
        <v>1302.744</v>
      </c>
      <c r="Y6" s="50">
        <f t="array" ref="Y6">IF(Y$2=1,Assumptions!$P7/12,(SUMIF($D$2:$EE$2,Y$2-1,$D6:$EE6)/12)*(1+XLOOKUP(Y$2,Assumptions!$C$95:$M$95,Assumptions!$C$98:$M$98)))</f>
        <v>1302.744</v>
      </c>
      <c r="Z6" s="50">
        <f t="array" ref="Z6">IF(Z$2=1,Assumptions!$P7/12,(SUMIF($D$2:$EE$2,Z$2-1,$D6:$EE6)/12)*(1+XLOOKUP(Z$2,Assumptions!$C$95:$M$95,Assumptions!$C$98:$M$98)))</f>
        <v>1302.744</v>
      </c>
      <c r="AA6" s="50">
        <f t="array" ref="AA6">IF(AA$2=1,Assumptions!$P7/12,(SUMIF($D$2:$EE$2,AA$2-1,$D6:$EE6)/12)*(1+XLOOKUP(AA$2,Assumptions!$C$95:$M$95,Assumptions!$C$98:$M$98)))</f>
        <v>1302.744</v>
      </c>
      <c r="AB6" s="50">
        <f t="array" ref="AB6">IF(AB$2=1,Assumptions!$P7/12,(SUMIF($D$2:$EE$2,AB$2-1,$D6:$EE6)/12)*(1+XLOOKUP(AB$2,Assumptions!$C$95:$M$95,Assumptions!$C$98:$M$98)))</f>
        <v>1341.82632</v>
      </c>
      <c r="AC6" s="50">
        <f t="array" ref="AC6">IF(AC$2=1,Assumptions!$P7/12,(SUMIF($D$2:$EE$2,AC$2-1,$D6:$EE6)/12)*(1+XLOOKUP(AC$2,Assumptions!$C$95:$M$95,Assumptions!$C$98:$M$98)))</f>
        <v>1341.82632</v>
      </c>
      <c r="AD6" s="50">
        <f t="array" ref="AD6">IF(AD$2=1,Assumptions!$P7/12,(SUMIF($D$2:$EE$2,AD$2-1,$D6:$EE6)/12)*(1+XLOOKUP(AD$2,Assumptions!$C$95:$M$95,Assumptions!$C$98:$M$98)))</f>
        <v>1341.82632</v>
      </c>
      <c r="AE6" s="50">
        <f t="array" ref="AE6">IF(AE$2=1,Assumptions!$P7/12,(SUMIF($D$2:$EE$2,AE$2-1,$D6:$EE6)/12)*(1+XLOOKUP(AE$2,Assumptions!$C$95:$M$95,Assumptions!$C$98:$M$98)))</f>
        <v>1341.82632</v>
      </c>
      <c r="AF6" s="50">
        <f t="array" ref="AF6">IF(AF$2=1,Assumptions!$P7/12,(SUMIF($D$2:$EE$2,AF$2-1,$D6:$EE6)/12)*(1+XLOOKUP(AF$2,Assumptions!$C$95:$M$95,Assumptions!$C$98:$M$98)))</f>
        <v>1341.82632</v>
      </c>
      <c r="AG6" s="50">
        <f t="array" ref="AG6">IF(AG$2=1,Assumptions!$P7/12,(SUMIF($D$2:$EE$2,AG$2-1,$D6:$EE6)/12)*(1+XLOOKUP(AG$2,Assumptions!$C$95:$M$95,Assumptions!$C$98:$M$98)))</f>
        <v>1341.82632</v>
      </c>
      <c r="AH6" s="50">
        <f t="array" ref="AH6">IF(AH$2=1,Assumptions!$P7/12,(SUMIF($D$2:$EE$2,AH$2-1,$D6:$EE6)/12)*(1+XLOOKUP(AH$2,Assumptions!$C$95:$M$95,Assumptions!$C$98:$M$98)))</f>
        <v>1341.82632</v>
      </c>
      <c r="AI6" s="50">
        <f t="array" ref="AI6">IF(AI$2=1,Assumptions!$P7/12,(SUMIF($D$2:$EE$2,AI$2-1,$D6:$EE6)/12)*(1+XLOOKUP(AI$2,Assumptions!$C$95:$M$95,Assumptions!$C$98:$M$98)))</f>
        <v>1341.82632</v>
      </c>
      <c r="AJ6" s="50">
        <f t="array" ref="AJ6">IF(AJ$2=1,Assumptions!$P7/12,(SUMIF($D$2:$EE$2,AJ$2-1,$D6:$EE6)/12)*(1+XLOOKUP(AJ$2,Assumptions!$C$95:$M$95,Assumptions!$C$98:$M$98)))</f>
        <v>1341.82632</v>
      </c>
      <c r="AK6" s="50">
        <f t="array" ref="AK6">IF(AK$2=1,Assumptions!$P7/12,(SUMIF($D$2:$EE$2,AK$2-1,$D6:$EE6)/12)*(1+XLOOKUP(AK$2,Assumptions!$C$95:$M$95,Assumptions!$C$98:$M$98)))</f>
        <v>1341.82632</v>
      </c>
      <c r="AL6" s="50">
        <f t="array" ref="AL6">IF(AL$2=1,Assumptions!$P7/12,(SUMIF($D$2:$EE$2,AL$2-1,$D6:$EE6)/12)*(1+XLOOKUP(AL$2,Assumptions!$C$95:$M$95,Assumptions!$C$98:$M$98)))</f>
        <v>1341.82632</v>
      </c>
      <c r="AM6" s="50">
        <f t="array" ref="AM6">IF(AM$2=1,Assumptions!$P7/12,(SUMIF($D$2:$EE$2,AM$2-1,$D6:$EE6)/12)*(1+XLOOKUP(AM$2,Assumptions!$C$95:$M$95,Assumptions!$C$98:$M$98)))</f>
        <v>1341.82632</v>
      </c>
      <c r="AN6" s="50">
        <f t="array" ref="AN6">IF(AN$2=1,Assumptions!$P7/12,(SUMIF($D$2:$EE$2,AN$2-1,$D6:$EE6)/12)*(1+XLOOKUP(AN$2,Assumptions!$C$95:$M$95,Assumptions!$C$98:$M$98)))</f>
        <v>1382.08111</v>
      </c>
      <c r="AO6" s="50">
        <f t="array" ref="AO6">IF(AO$2=1,Assumptions!$P7/12,(SUMIF($D$2:$EE$2,AO$2-1,$D6:$EE6)/12)*(1+XLOOKUP(AO$2,Assumptions!$C$95:$M$95,Assumptions!$C$98:$M$98)))</f>
        <v>1382.08111</v>
      </c>
      <c r="AP6" s="50">
        <f t="array" ref="AP6">IF(AP$2=1,Assumptions!$P7/12,(SUMIF($D$2:$EE$2,AP$2-1,$D6:$EE6)/12)*(1+XLOOKUP(AP$2,Assumptions!$C$95:$M$95,Assumptions!$C$98:$M$98)))</f>
        <v>1382.08111</v>
      </c>
      <c r="AQ6" s="50">
        <f t="array" ref="AQ6">IF(AQ$2=1,Assumptions!$P7/12,(SUMIF($D$2:$EE$2,AQ$2-1,$D6:$EE6)/12)*(1+XLOOKUP(AQ$2,Assumptions!$C$95:$M$95,Assumptions!$C$98:$M$98)))</f>
        <v>1382.08111</v>
      </c>
      <c r="AR6" s="50">
        <f t="array" ref="AR6">IF(AR$2=1,Assumptions!$P7/12,(SUMIF($D$2:$EE$2,AR$2-1,$D6:$EE6)/12)*(1+XLOOKUP(AR$2,Assumptions!$C$95:$M$95,Assumptions!$C$98:$M$98)))</f>
        <v>1382.08111</v>
      </c>
      <c r="AS6" s="50">
        <f t="array" ref="AS6">IF(AS$2=1,Assumptions!$P7/12,(SUMIF($D$2:$EE$2,AS$2-1,$D6:$EE6)/12)*(1+XLOOKUP(AS$2,Assumptions!$C$95:$M$95,Assumptions!$C$98:$M$98)))</f>
        <v>1382.08111</v>
      </c>
      <c r="AT6" s="50">
        <f t="array" ref="AT6">IF(AT$2=1,Assumptions!$P7/12,(SUMIF($D$2:$EE$2,AT$2-1,$D6:$EE6)/12)*(1+XLOOKUP(AT$2,Assumptions!$C$95:$M$95,Assumptions!$C$98:$M$98)))</f>
        <v>1382.08111</v>
      </c>
      <c r="AU6" s="50">
        <f t="array" ref="AU6">IF(AU$2=1,Assumptions!$P7/12,(SUMIF($D$2:$EE$2,AU$2-1,$D6:$EE6)/12)*(1+XLOOKUP(AU$2,Assumptions!$C$95:$M$95,Assumptions!$C$98:$M$98)))</f>
        <v>1382.08111</v>
      </c>
      <c r="AV6" s="50">
        <f t="array" ref="AV6">IF(AV$2=1,Assumptions!$P7/12,(SUMIF($D$2:$EE$2,AV$2-1,$D6:$EE6)/12)*(1+XLOOKUP(AV$2,Assumptions!$C$95:$M$95,Assumptions!$C$98:$M$98)))</f>
        <v>1382.08111</v>
      </c>
      <c r="AW6" s="50">
        <f t="array" ref="AW6">IF(AW$2=1,Assumptions!$P7/12,(SUMIF($D$2:$EE$2,AW$2-1,$D6:$EE6)/12)*(1+XLOOKUP(AW$2,Assumptions!$C$95:$M$95,Assumptions!$C$98:$M$98)))</f>
        <v>1382.08111</v>
      </c>
      <c r="AX6" s="50">
        <f t="array" ref="AX6">IF(AX$2=1,Assumptions!$P7/12,(SUMIF($D$2:$EE$2,AX$2-1,$D6:$EE6)/12)*(1+XLOOKUP(AX$2,Assumptions!$C$95:$M$95,Assumptions!$C$98:$M$98)))</f>
        <v>1382.08111</v>
      </c>
      <c r="AY6" s="50">
        <f t="array" ref="AY6">IF(AY$2=1,Assumptions!$P7/12,(SUMIF($D$2:$EE$2,AY$2-1,$D6:$EE6)/12)*(1+XLOOKUP(AY$2,Assumptions!$C$95:$M$95,Assumptions!$C$98:$M$98)))</f>
        <v>1382.08111</v>
      </c>
      <c r="AZ6" s="50">
        <f t="array" ref="AZ6">IF(AZ$2=1,Assumptions!$P7/12,(SUMIF($D$2:$EE$2,AZ$2-1,$D6:$EE6)/12)*(1+XLOOKUP(AZ$2,Assumptions!$C$95:$M$95,Assumptions!$C$98:$M$98)))</f>
        <v>1423.543543</v>
      </c>
      <c r="BA6" s="50">
        <f t="array" ref="BA6">IF(BA$2=1,Assumptions!$P7/12,(SUMIF($D$2:$EE$2,BA$2-1,$D6:$EE6)/12)*(1+XLOOKUP(BA$2,Assumptions!$C$95:$M$95,Assumptions!$C$98:$M$98)))</f>
        <v>1423.543543</v>
      </c>
      <c r="BB6" s="50">
        <f t="array" ref="BB6">IF(BB$2=1,Assumptions!$P7/12,(SUMIF($D$2:$EE$2,BB$2-1,$D6:$EE6)/12)*(1+XLOOKUP(BB$2,Assumptions!$C$95:$M$95,Assumptions!$C$98:$M$98)))</f>
        <v>1423.543543</v>
      </c>
      <c r="BC6" s="50">
        <f t="array" ref="BC6">IF(BC$2=1,Assumptions!$P7/12,(SUMIF($D$2:$EE$2,BC$2-1,$D6:$EE6)/12)*(1+XLOOKUP(BC$2,Assumptions!$C$95:$M$95,Assumptions!$C$98:$M$98)))</f>
        <v>1423.543543</v>
      </c>
      <c r="BD6" s="50">
        <f t="array" ref="BD6">IF(BD$2=1,Assumptions!$P7/12,(SUMIF($D$2:$EE$2,BD$2-1,$D6:$EE6)/12)*(1+XLOOKUP(BD$2,Assumptions!$C$95:$M$95,Assumptions!$C$98:$M$98)))</f>
        <v>1423.543543</v>
      </c>
      <c r="BE6" s="50">
        <f t="array" ref="BE6">IF(BE$2=1,Assumptions!$P7/12,(SUMIF($D$2:$EE$2,BE$2-1,$D6:$EE6)/12)*(1+XLOOKUP(BE$2,Assumptions!$C$95:$M$95,Assumptions!$C$98:$M$98)))</f>
        <v>1423.543543</v>
      </c>
      <c r="BF6" s="50">
        <f t="array" ref="BF6">IF(BF$2=1,Assumptions!$P7/12,(SUMIF($D$2:$EE$2,BF$2-1,$D6:$EE6)/12)*(1+XLOOKUP(BF$2,Assumptions!$C$95:$M$95,Assumptions!$C$98:$M$98)))</f>
        <v>1423.543543</v>
      </c>
      <c r="BG6" s="50">
        <f t="array" ref="BG6">IF(BG$2=1,Assumptions!$P7/12,(SUMIF($D$2:$EE$2,BG$2-1,$D6:$EE6)/12)*(1+XLOOKUP(BG$2,Assumptions!$C$95:$M$95,Assumptions!$C$98:$M$98)))</f>
        <v>1423.543543</v>
      </c>
      <c r="BH6" s="50">
        <f t="array" ref="BH6">IF(BH$2=1,Assumptions!$P7/12,(SUMIF($D$2:$EE$2,BH$2-1,$D6:$EE6)/12)*(1+XLOOKUP(BH$2,Assumptions!$C$95:$M$95,Assumptions!$C$98:$M$98)))</f>
        <v>1423.543543</v>
      </c>
      <c r="BI6" s="50">
        <f t="array" ref="BI6">IF(BI$2=1,Assumptions!$P7/12,(SUMIF($D$2:$EE$2,BI$2-1,$D6:$EE6)/12)*(1+XLOOKUP(BI$2,Assumptions!$C$95:$M$95,Assumptions!$C$98:$M$98)))</f>
        <v>1423.543543</v>
      </c>
      <c r="BJ6" s="50">
        <f t="array" ref="BJ6">IF(BJ$2=1,Assumptions!$P7/12,(SUMIF($D$2:$EE$2,BJ$2-1,$D6:$EE6)/12)*(1+XLOOKUP(BJ$2,Assumptions!$C$95:$M$95,Assumptions!$C$98:$M$98)))</f>
        <v>1423.543543</v>
      </c>
      <c r="BK6" s="50">
        <f t="array" ref="BK6">IF(BK$2=1,Assumptions!$P7/12,(SUMIF($D$2:$EE$2,BK$2-1,$D6:$EE6)/12)*(1+XLOOKUP(BK$2,Assumptions!$C$95:$M$95,Assumptions!$C$98:$M$98)))</f>
        <v>1423.543543</v>
      </c>
      <c r="BL6" s="50">
        <f t="array" ref="BL6">IF(BL$2=1,Assumptions!$P7/12,(SUMIF($D$2:$EE$2,BL$2-1,$D6:$EE6)/12)*(1+XLOOKUP(BL$2,Assumptions!$C$95:$M$95,Assumptions!$C$98:$M$98)))</f>
        <v>1466.249849</v>
      </c>
      <c r="BM6" s="50">
        <f t="array" ref="BM6">IF(BM$2=1,Assumptions!$P7/12,(SUMIF($D$2:$EE$2,BM$2-1,$D6:$EE6)/12)*(1+XLOOKUP(BM$2,Assumptions!$C$95:$M$95,Assumptions!$C$98:$M$98)))</f>
        <v>1466.249849</v>
      </c>
      <c r="BN6" s="50">
        <f t="array" ref="BN6">IF(BN$2=1,Assumptions!$P7/12,(SUMIF($D$2:$EE$2,BN$2-1,$D6:$EE6)/12)*(1+XLOOKUP(BN$2,Assumptions!$C$95:$M$95,Assumptions!$C$98:$M$98)))</f>
        <v>1466.249849</v>
      </c>
      <c r="BO6" s="50">
        <f t="array" ref="BO6">IF(BO$2=1,Assumptions!$P7/12,(SUMIF($D$2:$EE$2,BO$2-1,$D6:$EE6)/12)*(1+XLOOKUP(BO$2,Assumptions!$C$95:$M$95,Assumptions!$C$98:$M$98)))</f>
        <v>1466.249849</v>
      </c>
      <c r="BP6" s="50">
        <f t="array" ref="BP6">IF(BP$2=1,Assumptions!$P7/12,(SUMIF($D$2:$EE$2,BP$2-1,$D6:$EE6)/12)*(1+XLOOKUP(BP$2,Assumptions!$C$95:$M$95,Assumptions!$C$98:$M$98)))</f>
        <v>1466.249849</v>
      </c>
      <c r="BQ6" s="50">
        <f t="array" ref="BQ6">IF(BQ$2=1,Assumptions!$P7/12,(SUMIF($D$2:$EE$2,BQ$2-1,$D6:$EE6)/12)*(1+XLOOKUP(BQ$2,Assumptions!$C$95:$M$95,Assumptions!$C$98:$M$98)))</f>
        <v>1466.249849</v>
      </c>
      <c r="BR6" s="50">
        <f t="array" ref="BR6">IF(BR$2=1,Assumptions!$P7/12,(SUMIF($D$2:$EE$2,BR$2-1,$D6:$EE6)/12)*(1+XLOOKUP(BR$2,Assumptions!$C$95:$M$95,Assumptions!$C$98:$M$98)))</f>
        <v>1466.249849</v>
      </c>
      <c r="BS6" s="50">
        <f t="array" ref="BS6">IF(BS$2=1,Assumptions!$P7/12,(SUMIF($D$2:$EE$2,BS$2-1,$D6:$EE6)/12)*(1+XLOOKUP(BS$2,Assumptions!$C$95:$M$95,Assumptions!$C$98:$M$98)))</f>
        <v>1466.249849</v>
      </c>
      <c r="BT6" s="50">
        <f t="array" ref="BT6">IF(BT$2=1,Assumptions!$P7/12,(SUMIF($D$2:$EE$2,BT$2-1,$D6:$EE6)/12)*(1+XLOOKUP(BT$2,Assumptions!$C$95:$M$95,Assumptions!$C$98:$M$98)))</f>
        <v>1466.249849</v>
      </c>
      <c r="BU6" s="50">
        <f t="array" ref="BU6">IF(BU$2=1,Assumptions!$P7/12,(SUMIF($D$2:$EE$2,BU$2-1,$D6:$EE6)/12)*(1+XLOOKUP(BU$2,Assumptions!$C$95:$M$95,Assumptions!$C$98:$M$98)))</f>
        <v>1466.249849</v>
      </c>
      <c r="BV6" s="50">
        <f t="array" ref="BV6">IF(BV$2=1,Assumptions!$P7/12,(SUMIF($D$2:$EE$2,BV$2-1,$D6:$EE6)/12)*(1+XLOOKUP(BV$2,Assumptions!$C$95:$M$95,Assumptions!$C$98:$M$98)))</f>
        <v>1466.249849</v>
      </c>
      <c r="BW6" s="50">
        <f t="array" ref="BW6">IF(BW$2=1,Assumptions!$P7/12,(SUMIF($D$2:$EE$2,BW$2-1,$D6:$EE6)/12)*(1+XLOOKUP(BW$2,Assumptions!$C$95:$M$95,Assumptions!$C$98:$M$98)))</f>
        <v>1466.249849</v>
      </c>
      <c r="BX6" s="50">
        <f t="array" ref="BX6">IF(BX$2=1,Assumptions!$P7/12,(SUMIF($D$2:$EE$2,BX$2-1,$D6:$EE6)/12)*(1+XLOOKUP(BX$2,Assumptions!$C$95:$M$95,Assumptions!$C$98:$M$98)))</f>
        <v>1510.237345</v>
      </c>
      <c r="BY6" s="50">
        <f t="array" ref="BY6">IF(BY$2=1,Assumptions!$P7/12,(SUMIF($D$2:$EE$2,BY$2-1,$D6:$EE6)/12)*(1+XLOOKUP(BY$2,Assumptions!$C$95:$M$95,Assumptions!$C$98:$M$98)))</f>
        <v>1510.237345</v>
      </c>
      <c r="BZ6" s="50">
        <f t="array" ref="BZ6">IF(BZ$2=1,Assumptions!$P7/12,(SUMIF($D$2:$EE$2,BZ$2-1,$D6:$EE6)/12)*(1+XLOOKUP(BZ$2,Assumptions!$C$95:$M$95,Assumptions!$C$98:$M$98)))</f>
        <v>1510.237345</v>
      </c>
      <c r="CA6" s="50">
        <f t="array" ref="CA6">IF(CA$2=1,Assumptions!$P7/12,(SUMIF($D$2:$EE$2,CA$2-1,$D6:$EE6)/12)*(1+XLOOKUP(CA$2,Assumptions!$C$95:$M$95,Assumptions!$C$98:$M$98)))</f>
        <v>1510.237345</v>
      </c>
      <c r="CB6" s="50">
        <f t="array" ref="CB6">IF(CB$2=1,Assumptions!$P7/12,(SUMIF($D$2:$EE$2,CB$2-1,$D6:$EE6)/12)*(1+XLOOKUP(CB$2,Assumptions!$C$95:$M$95,Assumptions!$C$98:$M$98)))</f>
        <v>1510.237345</v>
      </c>
      <c r="CC6" s="50">
        <f t="array" ref="CC6">IF(CC$2=1,Assumptions!$P7/12,(SUMIF($D$2:$EE$2,CC$2-1,$D6:$EE6)/12)*(1+XLOOKUP(CC$2,Assumptions!$C$95:$M$95,Assumptions!$C$98:$M$98)))</f>
        <v>1510.237345</v>
      </c>
      <c r="CD6" s="50">
        <f t="array" ref="CD6">IF(CD$2=1,Assumptions!$P7/12,(SUMIF($D$2:$EE$2,CD$2-1,$D6:$EE6)/12)*(1+XLOOKUP(CD$2,Assumptions!$C$95:$M$95,Assumptions!$C$98:$M$98)))</f>
        <v>1510.237345</v>
      </c>
      <c r="CE6" s="50">
        <f t="array" ref="CE6">IF(CE$2=1,Assumptions!$P7/12,(SUMIF($D$2:$EE$2,CE$2-1,$D6:$EE6)/12)*(1+XLOOKUP(CE$2,Assumptions!$C$95:$M$95,Assumptions!$C$98:$M$98)))</f>
        <v>1510.237345</v>
      </c>
      <c r="CF6" s="50">
        <f t="array" ref="CF6">IF(CF$2=1,Assumptions!$P7/12,(SUMIF($D$2:$EE$2,CF$2-1,$D6:$EE6)/12)*(1+XLOOKUP(CF$2,Assumptions!$C$95:$M$95,Assumptions!$C$98:$M$98)))</f>
        <v>1510.237345</v>
      </c>
      <c r="CG6" s="50">
        <f t="array" ref="CG6">IF(CG$2=1,Assumptions!$P7/12,(SUMIF($D$2:$EE$2,CG$2-1,$D6:$EE6)/12)*(1+XLOOKUP(CG$2,Assumptions!$C$95:$M$95,Assumptions!$C$98:$M$98)))</f>
        <v>1510.237345</v>
      </c>
      <c r="CH6" s="50">
        <f t="array" ref="CH6">IF(CH$2=1,Assumptions!$P7/12,(SUMIF($D$2:$EE$2,CH$2-1,$D6:$EE6)/12)*(1+XLOOKUP(CH$2,Assumptions!$C$95:$M$95,Assumptions!$C$98:$M$98)))</f>
        <v>1510.237345</v>
      </c>
      <c r="CI6" s="50">
        <f t="array" ref="CI6">IF(CI$2=1,Assumptions!$P7/12,(SUMIF($D$2:$EE$2,CI$2-1,$D6:$EE6)/12)*(1+XLOOKUP(CI$2,Assumptions!$C$95:$M$95,Assumptions!$C$98:$M$98)))</f>
        <v>1510.237345</v>
      </c>
      <c r="CJ6" s="50">
        <f t="array" ref="CJ6">IF(CJ$2=1,Assumptions!$P7/12,(SUMIF($D$2:$EE$2,CJ$2-1,$D6:$EE6)/12)*(1+XLOOKUP(CJ$2,Assumptions!$C$95:$M$95,Assumptions!$C$98:$M$98)))</f>
        <v>1555.544465</v>
      </c>
      <c r="CK6" s="50">
        <f t="array" ref="CK6">IF(CK$2=1,Assumptions!$P7/12,(SUMIF($D$2:$EE$2,CK$2-1,$D6:$EE6)/12)*(1+XLOOKUP(CK$2,Assumptions!$C$95:$M$95,Assumptions!$C$98:$M$98)))</f>
        <v>1555.544465</v>
      </c>
      <c r="CL6" s="50">
        <f t="array" ref="CL6">IF(CL$2=1,Assumptions!$P7/12,(SUMIF($D$2:$EE$2,CL$2-1,$D6:$EE6)/12)*(1+XLOOKUP(CL$2,Assumptions!$C$95:$M$95,Assumptions!$C$98:$M$98)))</f>
        <v>1555.544465</v>
      </c>
      <c r="CM6" s="50">
        <f t="array" ref="CM6">IF(CM$2=1,Assumptions!$P7/12,(SUMIF($D$2:$EE$2,CM$2-1,$D6:$EE6)/12)*(1+XLOOKUP(CM$2,Assumptions!$C$95:$M$95,Assumptions!$C$98:$M$98)))</f>
        <v>1555.544465</v>
      </c>
      <c r="CN6" s="50">
        <f t="array" ref="CN6">IF(CN$2=1,Assumptions!$P7/12,(SUMIF($D$2:$EE$2,CN$2-1,$D6:$EE6)/12)*(1+XLOOKUP(CN$2,Assumptions!$C$95:$M$95,Assumptions!$C$98:$M$98)))</f>
        <v>1555.544465</v>
      </c>
      <c r="CO6" s="50">
        <f t="array" ref="CO6">IF(CO$2=1,Assumptions!$P7/12,(SUMIF($D$2:$EE$2,CO$2-1,$D6:$EE6)/12)*(1+XLOOKUP(CO$2,Assumptions!$C$95:$M$95,Assumptions!$C$98:$M$98)))</f>
        <v>1555.544465</v>
      </c>
      <c r="CP6" s="50">
        <f t="array" ref="CP6">IF(CP$2=1,Assumptions!$P7/12,(SUMIF($D$2:$EE$2,CP$2-1,$D6:$EE6)/12)*(1+XLOOKUP(CP$2,Assumptions!$C$95:$M$95,Assumptions!$C$98:$M$98)))</f>
        <v>1555.544465</v>
      </c>
      <c r="CQ6" s="50">
        <f t="array" ref="CQ6">IF(CQ$2=1,Assumptions!$P7/12,(SUMIF($D$2:$EE$2,CQ$2-1,$D6:$EE6)/12)*(1+XLOOKUP(CQ$2,Assumptions!$C$95:$M$95,Assumptions!$C$98:$M$98)))</f>
        <v>1555.544465</v>
      </c>
      <c r="CR6" s="50">
        <f t="array" ref="CR6">IF(CR$2=1,Assumptions!$P7/12,(SUMIF($D$2:$EE$2,CR$2-1,$D6:$EE6)/12)*(1+XLOOKUP(CR$2,Assumptions!$C$95:$M$95,Assumptions!$C$98:$M$98)))</f>
        <v>1555.544465</v>
      </c>
      <c r="CS6" s="50">
        <f t="array" ref="CS6">IF(CS$2=1,Assumptions!$P7/12,(SUMIF($D$2:$EE$2,CS$2-1,$D6:$EE6)/12)*(1+XLOOKUP(CS$2,Assumptions!$C$95:$M$95,Assumptions!$C$98:$M$98)))</f>
        <v>1555.544465</v>
      </c>
      <c r="CT6" s="50">
        <f t="array" ref="CT6">IF(CT$2=1,Assumptions!$P7/12,(SUMIF($D$2:$EE$2,CT$2-1,$D6:$EE6)/12)*(1+XLOOKUP(CT$2,Assumptions!$C$95:$M$95,Assumptions!$C$98:$M$98)))</f>
        <v>1555.544465</v>
      </c>
      <c r="CU6" s="50">
        <f t="array" ref="CU6">IF(CU$2=1,Assumptions!$P7/12,(SUMIF($D$2:$EE$2,CU$2-1,$D6:$EE6)/12)*(1+XLOOKUP(CU$2,Assumptions!$C$95:$M$95,Assumptions!$C$98:$M$98)))</f>
        <v>1555.544465</v>
      </c>
      <c r="CV6" s="50">
        <f t="array" ref="CV6">IF(CV$2=1,Assumptions!$P7/12,(SUMIF($D$2:$EE$2,CV$2-1,$D6:$EE6)/12)*(1+XLOOKUP(CV$2,Assumptions!$C$95:$M$95,Assumptions!$C$98:$M$98)))</f>
        <v>1602.210799</v>
      </c>
      <c r="CW6" s="50">
        <f t="array" ref="CW6">IF(CW$2=1,Assumptions!$P7/12,(SUMIF($D$2:$EE$2,CW$2-1,$D6:$EE6)/12)*(1+XLOOKUP(CW$2,Assumptions!$C$95:$M$95,Assumptions!$C$98:$M$98)))</f>
        <v>1602.210799</v>
      </c>
      <c r="CX6" s="50">
        <f t="array" ref="CX6">IF(CX$2=1,Assumptions!$P7/12,(SUMIF($D$2:$EE$2,CX$2-1,$D6:$EE6)/12)*(1+XLOOKUP(CX$2,Assumptions!$C$95:$M$95,Assumptions!$C$98:$M$98)))</f>
        <v>1602.210799</v>
      </c>
      <c r="CY6" s="50">
        <f t="array" ref="CY6">IF(CY$2=1,Assumptions!$P7/12,(SUMIF($D$2:$EE$2,CY$2-1,$D6:$EE6)/12)*(1+XLOOKUP(CY$2,Assumptions!$C$95:$M$95,Assumptions!$C$98:$M$98)))</f>
        <v>1602.210799</v>
      </c>
      <c r="CZ6" s="50">
        <f t="array" ref="CZ6">IF(CZ$2=1,Assumptions!$P7/12,(SUMIF($D$2:$EE$2,CZ$2-1,$D6:$EE6)/12)*(1+XLOOKUP(CZ$2,Assumptions!$C$95:$M$95,Assumptions!$C$98:$M$98)))</f>
        <v>1602.210799</v>
      </c>
      <c r="DA6" s="50">
        <f t="array" ref="DA6">IF(DA$2=1,Assumptions!$P7/12,(SUMIF($D$2:$EE$2,DA$2-1,$D6:$EE6)/12)*(1+XLOOKUP(DA$2,Assumptions!$C$95:$M$95,Assumptions!$C$98:$M$98)))</f>
        <v>1602.210799</v>
      </c>
      <c r="DB6" s="50">
        <f t="array" ref="DB6">IF(DB$2=1,Assumptions!$P7/12,(SUMIF($D$2:$EE$2,DB$2-1,$D6:$EE6)/12)*(1+XLOOKUP(DB$2,Assumptions!$C$95:$M$95,Assumptions!$C$98:$M$98)))</f>
        <v>1602.210799</v>
      </c>
      <c r="DC6" s="50">
        <f t="array" ref="DC6">IF(DC$2=1,Assumptions!$P7/12,(SUMIF($D$2:$EE$2,DC$2-1,$D6:$EE6)/12)*(1+XLOOKUP(DC$2,Assumptions!$C$95:$M$95,Assumptions!$C$98:$M$98)))</f>
        <v>1602.210799</v>
      </c>
      <c r="DD6" s="50">
        <f t="array" ref="DD6">IF(DD$2=1,Assumptions!$P7/12,(SUMIF($D$2:$EE$2,DD$2-1,$D6:$EE6)/12)*(1+XLOOKUP(DD$2,Assumptions!$C$95:$M$95,Assumptions!$C$98:$M$98)))</f>
        <v>1602.210799</v>
      </c>
      <c r="DE6" s="50">
        <f t="array" ref="DE6">IF(DE$2=1,Assumptions!$P7/12,(SUMIF($D$2:$EE$2,DE$2-1,$D6:$EE6)/12)*(1+XLOOKUP(DE$2,Assumptions!$C$95:$M$95,Assumptions!$C$98:$M$98)))</f>
        <v>1602.210799</v>
      </c>
      <c r="DF6" s="50">
        <f t="array" ref="DF6">IF(DF$2=1,Assumptions!$P7/12,(SUMIF($D$2:$EE$2,DF$2-1,$D6:$EE6)/12)*(1+XLOOKUP(DF$2,Assumptions!$C$95:$M$95,Assumptions!$C$98:$M$98)))</f>
        <v>1602.210799</v>
      </c>
      <c r="DG6" s="50">
        <f t="array" ref="DG6">IF(DG$2=1,Assumptions!$P7/12,(SUMIF($D$2:$EE$2,DG$2-1,$D6:$EE6)/12)*(1+XLOOKUP(DG$2,Assumptions!$C$95:$M$95,Assumptions!$C$98:$M$98)))</f>
        <v>1602.210799</v>
      </c>
      <c r="DH6" s="50">
        <f t="array" ref="DH6">IF(DH$2=1,Assumptions!$P7/12,(SUMIF($D$2:$EE$2,DH$2-1,$D6:$EE6)/12)*(1+XLOOKUP(DH$2,Assumptions!$C$95:$M$95,Assumptions!$C$98:$M$98)))</f>
        <v>1650.277123</v>
      </c>
      <c r="DI6" s="50">
        <f t="array" ref="DI6">IF(DI$2=1,Assumptions!$P7/12,(SUMIF($D$2:$EE$2,DI$2-1,$D6:$EE6)/12)*(1+XLOOKUP(DI$2,Assumptions!$C$95:$M$95,Assumptions!$C$98:$M$98)))</f>
        <v>1650.277123</v>
      </c>
      <c r="DJ6" s="50">
        <f t="array" ref="DJ6">IF(DJ$2=1,Assumptions!$P7/12,(SUMIF($D$2:$EE$2,DJ$2-1,$D6:$EE6)/12)*(1+XLOOKUP(DJ$2,Assumptions!$C$95:$M$95,Assumptions!$C$98:$M$98)))</f>
        <v>1650.277123</v>
      </c>
      <c r="DK6" s="50">
        <f t="array" ref="DK6">IF(DK$2=1,Assumptions!$P7/12,(SUMIF($D$2:$EE$2,DK$2-1,$D6:$EE6)/12)*(1+XLOOKUP(DK$2,Assumptions!$C$95:$M$95,Assumptions!$C$98:$M$98)))</f>
        <v>1650.277123</v>
      </c>
      <c r="DL6" s="50">
        <f t="array" ref="DL6">IF(DL$2=1,Assumptions!$P7/12,(SUMIF($D$2:$EE$2,DL$2-1,$D6:$EE6)/12)*(1+XLOOKUP(DL$2,Assumptions!$C$95:$M$95,Assumptions!$C$98:$M$98)))</f>
        <v>1650.277123</v>
      </c>
      <c r="DM6" s="50">
        <f t="array" ref="DM6">IF(DM$2=1,Assumptions!$P7/12,(SUMIF($D$2:$EE$2,DM$2-1,$D6:$EE6)/12)*(1+XLOOKUP(DM$2,Assumptions!$C$95:$M$95,Assumptions!$C$98:$M$98)))</f>
        <v>1650.277123</v>
      </c>
      <c r="DN6" s="50">
        <f t="array" ref="DN6">IF(DN$2=1,Assumptions!$P7/12,(SUMIF($D$2:$EE$2,DN$2-1,$D6:$EE6)/12)*(1+XLOOKUP(DN$2,Assumptions!$C$95:$M$95,Assumptions!$C$98:$M$98)))</f>
        <v>1650.277123</v>
      </c>
      <c r="DO6" s="50">
        <f t="array" ref="DO6">IF(DO$2=1,Assumptions!$P7/12,(SUMIF($D$2:$EE$2,DO$2-1,$D6:$EE6)/12)*(1+XLOOKUP(DO$2,Assumptions!$C$95:$M$95,Assumptions!$C$98:$M$98)))</f>
        <v>1650.277123</v>
      </c>
      <c r="DP6" s="50">
        <f t="array" ref="DP6">IF(DP$2=1,Assumptions!$P7/12,(SUMIF($D$2:$EE$2,DP$2-1,$D6:$EE6)/12)*(1+XLOOKUP(DP$2,Assumptions!$C$95:$M$95,Assumptions!$C$98:$M$98)))</f>
        <v>1650.277123</v>
      </c>
      <c r="DQ6" s="50">
        <f t="array" ref="DQ6">IF(DQ$2=1,Assumptions!$P7/12,(SUMIF($D$2:$EE$2,DQ$2-1,$D6:$EE6)/12)*(1+XLOOKUP(DQ$2,Assumptions!$C$95:$M$95,Assumptions!$C$98:$M$98)))</f>
        <v>1650.277123</v>
      </c>
      <c r="DR6" s="50">
        <f t="array" ref="DR6">IF(DR$2=1,Assumptions!$P7/12,(SUMIF($D$2:$EE$2,DR$2-1,$D6:$EE6)/12)*(1+XLOOKUP(DR$2,Assumptions!$C$95:$M$95,Assumptions!$C$98:$M$98)))</f>
        <v>1650.277123</v>
      </c>
      <c r="DS6" s="50">
        <f t="array" ref="DS6">IF(DS$2=1,Assumptions!$P7/12,(SUMIF($D$2:$EE$2,DS$2-1,$D6:$EE6)/12)*(1+XLOOKUP(DS$2,Assumptions!$C$95:$M$95,Assumptions!$C$98:$M$98)))</f>
        <v>1650.277123</v>
      </c>
      <c r="DT6" s="50">
        <f t="array" ref="DT6">IF(DT$2=1,Assumptions!$P7/12,(SUMIF($D$2:$EE$2,DT$2-1,$D6:$EE6)/12)*(1+XLOOKUP(DT$2,Assumptions!$C$95:$M$95,Assumptions!$C$98:$M$98)))</f>
        <v>1699.785437</v>
      </c>
      <c r="DU6" s="50">
        <f t="array" ref="DU6">IF(DU$2=1,Assumptions!$P7/12,(SUMIF($D$2:$EE$2,DU$2-1,$D6:$EE6)/12)*(1+XLOOKUP(DU$2,Assumptions!$C$95:$M$95,Assumptions!$C$98:$M$98)))</f>
        <v>1699.785437</v>
      </c>
      <c r="DV6" s="50">
        <f t="array" ref="DV6">IF(DV$2=1,Assumptions!$P7/12,(SUMIF($D$2:$EE$2,DV$2-1,$D6:$EE6)/12)*(1+XLOOKUP(DV$2,Assumptions!$C$95:$M$95,Assumptions!$C$98:$M$98)))</f>
        <v>1699.785437</v>
      </c>
      <c r="DW6" s="50">
        <f t="array" ref="DW6">IF(DW$2=1,Assumptions!$P7/12,(SUMIF($D$2:$EE$2,DW$2-1,$D6:$EE6)/12)*(1+XLOOKUP(DW$2,Assumptions!$C$95:$M$95,Assumptions!$C$98:$M$98)))</f>
        <v>1699.785437</v>
      </c>
      <c r="DX6" s="50">
        <f t="array" ref="DX6">IF(DX$2=1,Assumptions!$P7/12,(SUMIF($D$2:$EE$2,DX$2-1,$D6:$EE6)/12)*(1+XLOOKUP(DX$2,Assumptions!$C$95:$M$95,Assumptions!$C$98:$M$98)))</f>
        <v>1699.785437</v>
      </c>
      <c r="DY6" s="50">
        <f t="array" ref="DY6">IF(DY$2=1,Assumptions!$P7/12,(SUMIF($D$2:$EE$2,DY$2-1,$D6:$EE6)/12)*(1+XLOOKUP(DY$2,Assumptions!$C$95:$M$95,Assumptions!$C$98:$M$98)))</f>
        <v>1699.785437</v>
      </c>
      <c r="DZ6" s="50">
        <f t="array" ref="DZ6">IF(DZ$2=1,Assumptions!$P7/12,(SUMIF($D$2:$EE$2,DZ$2-1,$D6:$EE6)/12)*(1+XLOOKUP(DZ$2,Assumptions!$C$95:$M$95,Assumptions!$C$98:$M$98)))</f>
        <v>1699.785437</v>
      </c>
      <c r="EA6" s="50">
        <f t="array" ref="EA6">IF(EA$2=1,Assumptions!$P7/12,(SUMIF($D$2:$EE$2,EA$2-1,$D6:$EE6)/12)*(1+XLOOKUP(EA$2,Assumptions!$C$95:$M$95,Assumptions!$C$98:$M$98)))</f>
        <v>1699.785437</v>
      </c>
      <c r="EB6" s="50">
        <f t="array" ref="EB6">IF(EB$2=1,Assumptions!$P7/12,(SUMIF($D$2:$EE$2,EB$2-1,$D6:$EE6)/12)*(1+XLOOKUP(EB$2,Assumptions!$C$95:$M$95,Assumptions!$C$98:$M$98)))</f>
        <v>1699.785437</v>
      </c>
      <c r="EC6" s="50">
        <f t="array" ref="EC6">IF(EC$2=1,Assumptions!$P7/12,(SUMIF($D$2:$EE$2,EC$2-1,$D6:$EE6)/12)*(1+XLOOKUP(EC$2,Assumptions!$C$95:$M$95,Assumptions!$C$98:$M$98)))</f>
        <v>1699.785437</v>
      </c>
      <c r="ED6" s="50">
        <f t="array" ref="ED6">IF(ED$2=1,Assumptions!$P7/12,(SUMIF($D$2:$EE$2,ED$2-1,$D6:$EE6)/12)*(1+XLOOKUP(ED$2,Assumptions!$C$95:$M$95,Assumptions!$C$98:$M$98)))</f>
        <v>1699.785437</v>
      </c>
      <c r="EE6" s="50">
        <f t="array" ref="EE6">IF(EE$2=1,Assumptions!$P7/12,(SUMIF($D$2:$EE$2,EE$2-1,$D6:$EE6)/12)*(1+XLOOKUP(EE$2,Assumptions!$C$95:$M$95,Assumptions!$C$98:$M$98)))</f>
        <v>1699.785437</v>
      </c>
    </row>
    <row r="7" ht="15.75" customHeight="1">
      <c r="A7" s="1"/>
      <c r="B7" s="1"/>
      <c r="C7" s="1" t="str">
        <f>Assumptions!J8</f>
        <v>2BR</v>
      </c>
      <c r="D7" s="50">
        <f t="array" ref="D7">IF(D$2=1,Assumptions!$P8/12,(SUMIF($D$2:$EE$2,D$2-1,$D7:$EE7)/12)*(1+XLOOKUP(D$2,Assumptions!$C$95:$M$95,Assumptions!$C$98:$M$98)))</f>
        <v>26574</v>
      </c>
      <c r="E7" s="50">
        <f t="array" ref="E7">IF(E$2=1,Assumptions!$P8/12,(SUMIF($D$2:$EE$2,E$2-1,$D7:$EE7)/12)*(1+XLOOKUP(E$2,Assumptions!$C$95:$M$95,Assumptions!$C$98:$M$98)))</f>
        <v>26574</v>
      </c>
      <c r="F7" s="50">
        <f t="array" ref="F7">IF(F$2=1,Assumptions!$P8/12,(SUMIF($D$2:$EE$2,F$2-1,$D7:$EE7)/12)*(1+XLOOKUP(F$2,Assumptions!$C$95:$M$95,Assumptions!$C$98:$M$98)))</f>
        <v>26574</v>
      </c>
      <c r="G7" s="50">
        <f t="array" ref="G7">IF(G$2=1,Assumptions!$P8/12,(SUMIF($D$2:$EE$2,G$2-1,$D7:$EE7)/12)*(1+XLOOKUP(G$2,Assumptions!$C$95:$M$95,Assumptions!$C$98:$M$98)))</f>
        <v>26574</v>
      </c>
      <c r="H7" s="50">
        <f t="array" ref="H7">IF(H$2=1,Assumptions!$P8/12,(SUMIF($D$2:$EE$2,H$2-1,$D7:$EE7)/12)*(1+XLOOKUP(H$2,Assumptions!$C$95:$M$95,Assumptions!$C$98:$M$98)))</f>
        <v>26574</v>
      </c>
      <c r="I7" s="50">
        <f t="array" ref="I7">IF(I$2=1,Assumptions!$P8/12,(SUMIF($D$2:$EE$2,I$2-1,$D7:$EE7)/12)*(1+XLOOKUP(I$2,Assumptions!$C$95:$M$95,Assumptions!$C$98:$M$98)))</f>
        <v>26574</v>
      </c>
      <c r="J7" s="50">
        <f t="array" ref="J7">IF(J$2=1,Assumptions!$P8/12,(SUMIF($D$2:$EE$2,J$2-1,$D7:$EE7)/12)*(1+XLOOKUP(J$2,Assumptions!$C$95:$M$95,Assumptions!$C$98:$M$98)))</f>
        <v>26574</v>
      </c>
      <c r="K7" s="50">
        <f t="array" ref="K7">IF(K$2=1,Assumptions!$P8/12,(SUMIF($D$2:$EE$2,K$2-1,$D7:$EE7)/12)*(1+XLOOKUP(K$2,Assumptions!$C$95:$M$95,Assumptions!$C$98:$M$98)))</f>
        <v>26574</v>
      </c>
      <c r="L7" s="50">
        <f t="array" ref="L7">IF(L$2=1,Assumptions!$P8/12,(SUMIF($D$2:$EE$2,L$2-1,$D7:$EE7)/12)*(1+XLOOKUP(L$2,Assumptions!$C$95:$M$95,Assumptions!$C$98:$M$98)))</f>
        <v>26574</v>
      </c>
      <c r="M7" s="50">
        <f t="array" ref="M7">IF(M$2=1,Assumptions!$P8/12,(SUMIF($D$2:$EE$2,M$2-1,$D7:$EE7)/12)*(1+XLOOKUP(M$2,Assumptions!$C$95:$M$95,Assumptions!$C$98:$M$98)))</f>
        <v>26574</v>
      </c>
      <c r="N7" s="50">
        <f t="array" ref="N7">IF(N$2=1,Assumptions!$P8/12,(SUMIF($D$2:$EE$2,N$2-1,$D7:$EE7)/12)*(1+XLOOKUP(N$2,Assumptions!$C$95:$M$95,Assumptions!$C$98:$M$98)))</f>
        <v>26574</v>
      </c>
      <c r="O7" s="50">
        <f t="array" ref="O7">IF(O$2=1,Assumptions!$P8/12,(SUMIF($D$2:$EE$2,O$2-1,$D7:$EE7)/12)*(1+XLOOKUP(O$2,Assumptions!$C$95:$M$95,Assumptions!$C$98:$M$98)))</f>
        <v>26574</v>
      </c>
      <c r="P7" s="50">
        <f t="array" ref="P7">IF(P$2=1,Assumptions!$P8/12,(SUMIF($D$2:$EE$2,P$2-1,$D7:$EE7)/12)*(1+XLOOKUP(P$2,Assumptions!$C$95:$M$95,Assumptions!$C$98:$M$98)))</f>
        <v>27105.48</v>
      </c>
      <c r="Q7" s="50">
        <f t="array" ref="Q7">IF(Q$2=1,Assumptions!$P8/12,(SUMIF($D$2:$EE$2,Q$2-1,$D7:$EE7)/12)*(1+XLOOKUP(Q$2,Assumptions!$C$95:$M$95,Assumptions!$C$98:$M$98)))</f>
        <v>27105.48</v>
      </c>
      <c r="R7" s="50">
        <f t="array" ref="R7">IF(R$2=1,Assumptions!$P8/12,(SUMIF($D$2:$EE$2,R$2-1,$D7:$EE7)/12)*(1+XLOOKUP(R$2,Assumptions!$C$95:$M$95,Assumptions!$C$98:$M$98)))</f>
        <v>27105.48</v>
      </c>
      <c r="S7" s="50">
        <f t="array" ref="S7">IF(S$2=1,Assumptions!$P8/12,(SUMIF($D$2:$EE$2,S$2-1,$D7:$EE7)/12)*(1+XLOOKUP(S$2,Assumptions!$C$95:$M$95,Assumptions!$C$98:$M$98)))</f>
        <v>27105.48</v>
      </c>
      <c r="T7" s="50">
        <f t="array" ref="T7">IF(T$2=1,Assumptions!$P8/12,(SUMIF($D$2:$EE$2,T$2-1,$D7:$EE7)/12)*(1+XLOOKUP(T$2,Assumptions!$C$95:$M$95,Assumptions!$C$98:$M$98)))</f>
        <v>27105.48</v>
      </c>
      <c r="U7" s="50">
        <f t="array" ref="U7">IF(U$2=1,Assumptions!$P8/12,(SUMIF($D$2:$EE$2,U$2-1,$D7:$EE7)/12)*(1+XLOOKUP(U$2,Assumptions!$C$95:$M$95,Assumptions!$C$98:$M$98)))</f>
        <v>27105.48</v>
      </c>
      <c r="V7" s="50">
        <f t="array" ref="V7">IF(V$2=1,Assumptions!$P8/12,(SUMIF($D$2:$EE$2,V$2-1,$D7:$EE7)/12)*(1+XLOOKUP(V$2,Assumptions!$C$95:$M$95,Assumptions!$C$98:$M$98)))</f>
        <v>27105.48</v>
      </c>
      <c r="W7" s="50">
        <f t="array" ref="W7">IF(W$2=1,Assumptions!$P8/12,(SUMIF($D$2:$EE$2,W$2-1,$D7:$EE7)/12)*(1+XLOOKUP(W$2,Assumptions!$C$95:$M$95,Assumptions!$C$98:$M$98)))</f>
        <v>27105.48</v>
      </c>
      <c r="X7" s="50">
        <f t="array" ref="X7">IF(X$2=1,Assumptions!$P8/12,(SUMIF($D$2:$EE$2,X$2-1,$D7:$EE7)/12)*(1+XLOOKUP(X$2,Assumptions!$C$95:$M$95,Assumptions!$C$98:$M$98)))</f>
        <v>27105.48</v>
      </c>
      <c r="Y7" s="50">
        <f t="array" ref="Y7">IF(Y$2=1,Assumptions!$P8/12,(SUMIF($D$2:$EE$2,Y$2-1,$D7:$EE7)/12)*(1+XLOOKUP(Y$2,Assumptions!$C$95:$M$95,Assumptions!$C$98:$M$98)))</f>
        <v>27105.48</v>
      </c>
      <c r="Z7" s="50">
        <f t="array" ref="Z7">IF(Z$2=1,Assumptions!$P8/12,(SUMIF($D$2:$EE$2,Z$2-1,$D7:$EE7)/12)*(1+XLOOKUP(Z$2,Assumptions!$C$95:$M$95,Assumptions!$C$98:$M$98)))</f>
        <v>27105.48</v>
      </c>
      <c r="AA7" s="50">
        <f t="array" ref="AA7">IF(AA$2=1,Assumptions!$P8/12,(SUMIF($D$2:$EE$2,AA$2-1,$D7:$EE7)/12)*(1+XLOOKUP(AA$2,Assumptions!$C$95:$M$95,Assumptions!$C$98:$M$98)))</f>
        <v>27105.48</v>
      </c>
      <c r="AB7" s="50">
        <f t="array" ref="AB7">IF(AB$2=1,Assumptions!$P8/12,(SUMIF($D$2:$EE$2,AB$2-1,$D7:$EE7)/12)*(1+XLOOKUP(AB$2,Assumptions!$C$95:$M$95,Assumptions!$C$98:$M$98)))</f>
        <v>27918.6444</v>
      </c>
      <c r="AC7" s="50">
        <f t="array" ref="AC7">IF(AC$2=1,Assumptions!$P8/12,(SUMIF($D$2:$EE$2,AC$2-1,$D7:$EE7)/12)*(1+XLOOKUP(AC$2,Assumptions!$C$95:$M$95,Assumptions!$C$98:$M$98)))</f>
        <v>27918.6444</v>
      </c>
      <c r="AD7" s="50">
        <f t="array" ref="AD7">IF(AD$2=1,Assumptions!$P8/12,(SUMIF($D$2:$EE$2,AD$2-1,$D7:$EE7)/12)*(1+XLOOKUP(AD$2,Assumptions!$C$95:$M$95,Assumptions!$C$98:$M$98)))</f>
        <v>27918.6444</v>
      </c>
      <c r="AE7" s="50">
        <f t="array" ref="AE7">IF(AE$2=1,Assumptions!$P8/12,(SUMIF($D$2:$EE$2,AE$2-1,$D7:$EE7)/12)*(1+XLOOKUP(AE$2,Assumptions!$C$95:$M$95,Assumptions!$C$98:$M$98)))</f>
        <v>27918.6444</v>
      </c>
      <c r="AF7" s="50">
        <f t="array" ref="AF7">IF(AF$2=1,Assumptions!$P8/12,(SUMIF($D$2:$EE$2,AF$2-1,$D7:$EE7)/12)*(1+XLOOKUP(AF$2,Assumptions!$C$95:$M$95,Assumptions!$C$98:$M$98)))</f>
        <v>27918.6444</v>
      </c>
      <c r="AG7" s="50">
        <f t="array" ref="AG7">IF(AG$2=1,Assumptions!$P8/12,(SUMIF($D$2:$EE$2,AG$2-1,$D7:$EE7)/12)*(1+XLOOKUP(AG$2,Assumptions!$C$95:$M$95,Assumptions!$C$98:$M$98)))</f>
        <v>27918.6444</v>
      </c>
      <c r="AH7" s="50">
        <f t="array" ref="AH7">IF(AH$2=1,Assumptions!$P8/12,(SUMIF($D$2:$EE$2,AH$2-1,$D7:$EE7)/12)*(1+XLOOKUP(AH$2,Assumptions!$C$95:$M$95,Assumptions!$C$98:$M$98)))</f>
        <v>27918.6444</v>
      </c>
      <c r="AI7" s="50">
        <f t="array" ref="AI7">IF(AI$2=1,Assumptions!$P8/12,(SUMIF($D$2:$EE$2,AI$2-1,$D7:$EE7)/12)*(1+XLOOKUP(AI$2,Assumptions!$C$95:$M$95,Assumptions!$C$98:$M$98)))</f>
        <v>27918.6444</v>
      </c>
      <c r="AJ7" s="50">
        <f t="array" ref="AJ7">IF(AJ$2=1,Assumptions!$P8/12,(SUMIF($D$2:$EE$2,AJ$2-1,$D7:$EE7)/12)*(1+XLOOKUP(AJ$2,Assumptions!$C$95:$M$95,Assumptions!$C$98:$M$98)))</f>
        <v>27918.6444</v>
      </c>
      <c r="AK7" s="50">
        <f t="array" ref="AK7">IF(AK$2=1,Assumptions!$P8/12,(SUMIF($D$2:$EE$2,AK$2-1,$D7:$EE7)/12)*(1+XLOOKUP(AK$2,Assumptions!$C$95:$M$95,Assumptions!$C$98:$M$98)))</f>
        <v>27918.6444</v>
      </c>
      <c r="AL7" s="50">
        <f t="array" ref="AL7">IF(AL$2=1,Assumptions!$P8/12,(SUMIF($D$2:$EE$2,AL$2-1,$D7:$EE7)/12)*(1+XLOOKUP(AL$2,Assumptions!$C$95:$M$95,Assumptions!$C$98:$M$98)))</f>
        <v>27918.6444</v>
      </c>
      <c r="AM7" s="50">
        <f t="array" ref="AM7">IF(AM$2=1,Assumptions!$P8/12,(SUMIF($D$2:$EE$2,AM$2-1,$D7:$EE7)/12)*(1+XLOOKUP(AM$2,Assumptions!$C$95:$M$95,Assumptions!$C$98:$M$98)))</f>
        <v>27918.6444</v>
      </c>
      <c r="AN7" s="50">
        <f t="array" ref="AN7">IF(AN$2=1,Assumptions!$P8/12,(SUMIF($D$2:$EE$2,AN$2-1,$D7:$EE7)/12)*(1+XLOOKUP(AN$2,Assumptions!$C$95:$M$95,Assumptions!$C$98:$M$98)))</f>
        <v>28756.20373</v>
      </c>
      <c r="AO7" s="50">
        <f t="array" ref="AO7">IF(AO$2=1,Assumptions!$P8/12,(SUMIF($D$2:$EE$2,AO$2-1,$D7:$EE7)/12)*(1+XLOOKUP(AO$2,Assumptions!$C$95:$M$95,Assumptions!$C$98:$M$98)))</f>
        <v>28756.20373</v>
      </c>
      <c r="AP7" s="50">
        <f t="array" ref="AP7">IF(AP$2=1,Assumptions!$P8/12,(SUMIF($D$2:$EE$2,AP$2-1,$D7:$EE7)/12)*(1+XLOOKUP(AP$2,Assumptions!$C$95:$M$95,Assumptions!$C$98:$M$98)))</f>
        <v>28756.20373</v>
      </c>
      <c r="AQ7" s="50">
        <f t="array" ref="AQ7">IF(AQ$2=1,Assumptions!$P8/12,(SUMIF($D$2:$EE$2,AQ$2-1,$D7:$EE7)/12)*(1+XLOOKUP(AQ$2,Assumptions!$C$95:$M$95,Assumptions!$C$98:$M$98)))</f>
        <v>28756.20373</v>
      </c>
      <c r="AR7" s="50">
        <f t="array" ref="AR7">IF(AR$2=1,Assumptions!$P8/12,(SUMIF($D$2:$EE$2,AR$2-1,$D7:$EE7)/12)*(1+XLOOKUP(AR$2,Assumptions!$C$95:$M$95,Assumptions!$C$98:$M$98)))</f>
        <v>28756.20373</v>
      </c>
      <c r="AS7" s="50">
        <f t="array" ref="AS7">IF(AS$2=1,Assumptions!$P8/12,(SUMIF($D$2:$EE$2,AS$2-1,$D7:$EE7)/12)*(1+XLOOKUP(AS$2,Assumptions!$C$95:$M$95,Assumptions!$C$98:$M$98)))</f>
        <v>28756.20373</v>
      </c>
      <c r="AT7" s="50">
        <f t="array" ref="AT7">IF(AT$2=1,Assumptions!$P8/12,(SUMIF($D$2:$EE$2,AT$2-1,$D7:$EE7)/12)*(1+XLOOKUP(AT$2,Assumptions!$C$95:$M$95,Assumptions!$C$98:$M$98)))</f>
        <v>28756.20373</v>
      </c>
      <c r="AU7" s="50">
        <f t="array" ref="AU7">IF(AU$2=1,Assumptions!$P8/12,(SUMIF($D$2:$EE$2,AU$2-1,$D7:$EE7)/12)*(1+XLOOKUP(AU$2,Assumptions!$C$95:$M$95,Assumptions!$C$98:$M$98)))</f>
        <v>28756.20373</v>
      </c>
      <c r="AV7" s="50">
        <f t="array" ref="AV7">IF(AV$2=1,Assumptions!$P8/12,(SUMIF($D$2:$EE$2,AV$2-1,$D7:$EE7)/12)*(1+XLOOKUP(AV$2,Assumptions!$C$95:$M$95,Assumptions!$C$98:$M$98)))</f>
        <v>28756.20373</v>
      </c>
      <c r="AW7" s="50">
        <f t="array" ref="AW7">IF(AW$2=1,Assumptions!$P8/12,(SUMIF($D$2:$EE$2,AW$2-1,$D7:$EE7)/12)*(1+XLOOKUP(AW$2,Assumptions!$C$95:$M$95,Assumptions!$C$98:$M$98)))</f>
        <v>28756.20373</v>
      </c>
      <c r="AX7" s="50">
        <f t="array" ref="AX7">IF(AX$2=1,Assumptions!$P8/12,(SUMIF($D$2:$EE$2,AX$2-1,$D7:$EE7)/12)*(1+XLOOKUP(AX$2,Assumptions!$C$95:$M$95,Assumptions!$C$98:$M$98)))</f>
        <v>28756.20373</v>
      </c>
      <c r="AY7" s="50">
        <f t="array" ref="AY7">IF(AY$2=1,Assumptions!$P8/12,(SUMIF($D$2:$EE$2,AY$2-1,$D7:$EE7)/12)*(1+XLOOKUP(AY$2,Assumptions!$C$95:$M$95,Assumptions!$C$98:$M$98)))</f>
        <v>28756.20373</v>
      </c>
      <c r="AZ7" s="50">
        <f t="array" ref="AZ7">IF(AZ$2=1,Assumptions!$P8/12,(SUMIF($D$2:$EE$2,AZ$2-1,$D7:$EE7)/12)*(1+XLOOKUP(AZ$2,Assumptions!$C$95:$M$95,Assumptions!$C$98:$M$98)))</f>
        <v>29618.88984</v>
      </c>
      <c r="BA7" s="50">
        <f t="array" ref="BA7">IF(BA$2=1,Assumptions!$P8/12,(SUMIF($D$2:$EE$2,BA$2-1,$D7:$EE7)/12)*(1+XLOOKUP(BA$2,Assumptions!$C$95:$M$95,Assumptions!$C$98:$M$98)))</f>
        <v>29618.88984</v>
      </c>
      <c r="BB7" s="50">
        <f t="array" ref="BB7">IF(BB$2=1,Assumptions!$P8/12,(SUMIF($D$2:$EE$2,BB$2-1,$D7:$EE7)/12)*(1+XLOOKUP(BB$2,Assumptions!$C$95:$M$95,Assumptions!$C$98:$M$98)))</f>
        <v>29618.88984</v>
      </c>
      <c r="BC7" s="50">
        <f t="array" ref="BC7">IF(BC$2=1,Assumptions!$P8/12,(SUMIF($D$2:$EE$2,BC$2-1,$D7:$EE7)/12)*(1+XLOOKUP(BC$2,Assumptions!$C$95:$M$95,Assumptions!$C$98:$M$98)))</f>
        <v>29618.88984</v>
      </c>
      <c r="BD7" s="50">
        <f t="array" ref="BD7">IF(BD$2=1,Assumptions!$P8/12,(SUMIF($D$2:$EE$2,BD$2-1,$D7:$EE7)/12)*(1+XLOOKUP(BD$2,Assumptions!$C$95:$M$95,Assumptions!$C$98:$M$98)))</f>
        <v>29618.88984</v>
      </c>
      <c r="BE7" s="50">
        <f t="array" ref="BE7">IF(BE$2=1,Assumptions!$P8/12,(SUMIF($D$2:$EE$2,BE$2-1,$D7:$EE7)/12)*(1+XLOOKUP(BE$2,Assumptions!$C$95:$M$95,Assumptions!$C$98:$M$98)))</f>
        <v>29618.88984</v>
      </c>
      <c r="BF7" s="50">
        <f t="array" ref="BF7">IF(BF$2=1,Assumptions!$P8/12,(SUMIF($D$2:$EE$2,BF$2-1,$D7:$EE7)/12)*(1+XLOOKUP(BF$2,Assumptions!$C$95:$M$95,Assumptions!$C$98:$M$98)))</f>
        <v>29618.88984</v>
      </c>
      <c r="BG7" s="50">
        <f t="array" ref="BG7">IF(BG$2=1,Assumptions!$P8/12,(SUMIF($D$2:$EE$2,BG$2-1,$D7:$EE7)/12)*(1+XLOOKUP(BG$2,Assumptions!$C$95:$M$95,Assumptions!$C$98:$M$98)))</f>
        <v>29618.88984</v>
      </c>
      <c r="BH7" s="50">
        <f t="array" ref="BH7">IF(BH$2=1,Assumptions!$P8/12,(SUMIF($D$2:$EE$2,BH$2-1,$D7:$EE7)/12)*(1+XLOOKUP(BH$2,Assumptions!$C$95:$M$95,Assumptions!$C$98:$M$98)))</f>
        <v>29618.88984</v>
      </c>
      <c r="BI7" s="50">
        <f t="array" ref="BI7">IF(BI$2=1,Assumptions!$P8/12,(SUMIF($D$2:$EE$2,BI$2-1,$D7:$EE7)/12)*(1+XLOOKUP(BI$2,Assumptions!$C$95:$M$95,Assumptions!$C$98:$M$98)))</f>
        <v>29618.88984</v>
      </c>
      <c r="BJ7" s="50">
        <f t="array" ref="BJ7">IF(BJ$2=1,Assumptions!$P8/12,(SUMIF($D$2:$EE$2,BJ$2-1,$D7:$EE7)/12)*(1+XLOOKUP(BJ$2,Assumptions!$C$95:$M$95,Assumptions!$C$98:$M$98)))</f>
        <v>29618.88984</v>
      </c>
      <c r="BK7" s="50">
        <f t="array" ref="BK7">IF(BK$2=1,Assumptions!$P8/12,(SUMIF($D$2:$EE$2,BK$2-1,$D7:$EE7)/12)*(1+XLOOKUP(BK$2,Assumptions!$C$95:$M$95,Assumptions!$C$98:$M$98)))</f>
        <v>29618.88984</v>
      </c>
      <c r="BL7" s="50">
        <f t="array" ref="BL7">IF(BL$2=1,Assumptions!$P8/12,(SUMIF($D$2:$EE$2,BL$2-1,$D7:$EE7)/12)*(1+XLOOKUP(BL$2,Assumptions!$C$95:$M$95,Assumptions!$C$98:$M$98)))</f>
        <v>30507.45654</v>
      </c>
      <c r="BM7" s="50">
        <f t="array" ref="BM7">IF(BM$2=1,Assumptions!$P8/12,(SUMIF($D$2:$EE$2,BM$2-1,$D7:$EE7)/12)*(1+XLOOKUP(BM$2,Assumptions!$C$95:$M$95,Assumptions!$C$98:$M$98)))</f>
        <v>30507.45654</v>
      </c>
      <c r="BN7" s="50">
        <f t="array" ref="BN7">IF(BN$2=1,Assumptions!$P8/12,(SUMIF($D$2:$EE$2,BN$2-1,$D7:$EE7)/12)*(1+XLOOKUP(BN$2,Assumptions!$C$95:$M$95,Assumptions!$C$98:$M$98)))</f>
        <v>30507.45654</v>
      </c>
      <c r="BO7" s="50">
        <f t="array" ref="BO7">IF(BO$2=1,Assumptions!$P8/12,(SUMIF($D$2:$EE$2,BO$2-1,$D7:$EE7)/12)*(1+XLOOKUP(BO$2,Assumptions!$C$95:$M$95,Assumptions!$C$98:$M$98)))</f>
        <v>30507.45654</v>
      </c>
      <c r="BP7" s="50">
        <f t="array" ref="BP7">IF(BP$2=1,Assumptions!$P8/12,(SUMIF($D$2:$EE$2,BP$2-1,$D7:$EE7)/12)*(1+XLOOKUP(BP$2,Assumptions!$C$95:$M$95,Assumptions!$C$98:$M$98)))</f>
        <v>30507.45654</v>
      </c>
      <c r="BQ7" s="50">
        <f t="array" ref="BQ7">IF(BQ$2=1,Assumptions!$P8/12,(SUMIF($D$2:$EE$2,BQ$2-1,$D7:$EE7)/12)*(1+XLOOKUP(BQ$2,Assumptions!$C$95:$M$95,Assumptions!$C$98:$M$98)))</f>
        <v>30507.45654</v>
      </c>
      <c r="BR7" s="50">
        <f t="array" ref="BR7">IF(BR$2=1,Assumptions!$P8/12,(SUMIF($D$2:$EE$2,BR$2-1,$D7:$EE7)/12)*(1+XLOOKUP(BR$2,Assumptions!$C$95:$M$95,Assumptions!$C$98:$M$98)))</f>
        <v>30507.45654</v>
      </c>
      <c r="BS7" s="50">
        <f t="array" ref="BS7">IF(BS$2=1,Assumptions!$P8/12,(SUMIF($D$2:$EE$2,BS$2-1,$D7:$EE7)/12)*(1+XLOOKUP(BS$2,Assumptions!$C$95:$M$95,Assumptions!$C$98:$M$98)))</f>
        <v>30507.45654</v>
      </c>
      <c r="BT7" s="50">
        <f t="array" ref="BT7">IF(BT$2=1,Assumptions!$P8/12,(SUMIF($D$2:$EE$2,BT$2-1,$D7:$EE7)/12)*(1+XLOOKUP(BT$2,Assumptions!$C$95:$M$95,Assumptions!$C$98:$M$98)))</f>
        <v>30507.45654</v>
      </c>
      <c r="BU7" s="50">
        <f t="array" ref="BU7">IF(BU$2=1,Assumptions!$P8/12,(SUMIF($D$2:$EE$2,BU$2-1,$D7:$EE7)/12)*(1+XLOOKUP(BU$2,Assumptions!$C$95:$M$95,Assumptions!$C$98:$M$98)))</f>
        <v>30507.45654</v>
      </c>
      <c r="BV7" s="50">
        <f t="array" ref="BV7">IF(BV$2=1,Assumptions!$P8/12,(SUMIF($D$2:$EE$2,BV$2-1,$D7:$EE7)/12)*(1+XLOOKUP(BV$2,Assumptions!$C$95:$M$95,Assumptions!$C$98:$M$98)))</f>
        <v>30507.45654</v>
      </c>
      <c r="BW7" s="50">
        <f t="array" ref="BW7">IF(BW$2=1,Assumptions!$P8/12,(SUMIF($D$2:$EE$2,BW$2-1,$D7:$EE7)/12)*(1+XLOOKUP(BW$2,Assumptions!$C$95:$M$95,Assumptions!$C$98:$M$98)))</f>
        <v>30507.45654</v>
      </c>
      <c r="BX7" s="50">
        <f t="array" ref="BX7">IF(BX$2=1,Assumptions!$P8/12,(SUMIF($D$2:$EE$2,BX$2-1,$D7:$EE7)/12)*(1+XLOOKUP(BX$2,Assumptions!$C$95:$M$95,Assumptions!$C$98:$M$98)))</f>
        <v>31422.68024</v>
      </c>
      <c r="BY7" s="50">
        <f t="array" ref="BY7">IF(BY$2=1,Assumptions!$P8/12,(SUMIF($D$2:$EE$2,BY$2-1,$D7:$EE7)/12)*(1+XLOOKUP(BY$2,Assumptions!$C$95:$M$95,Assumptions!$C$98:$M$98)))</f>
        <v>31422.68024</v>
      </c>
      <c r="BZ7" s="50">
        <f t="array" ref="BZ7">IF(BZ$2=1,Assumptions!$P8/12,(SUMIF($D$2:$EE$2,BZ$2-1,$D7:$EE7)/12)*(1+XLOOKUP(BZ$2,Assumptions!$C$95:$M$95,Assumptions!$C$98:$M$98)))</f>
        <v>31422.68024</v>
      </c>
      <c r="CA7" s="50">
        <f t="array" ref="CA7">IF(CA$2=1,Assumptions!$P8/12,(SUMIF($D$2:$EE$2,CA$2-1,$D7:$EE7)/12)*(1+XLOOKUP(CA$2,Assumptions!$C$95:$M$95,Assumptions!$C$98:$M$98)))</f>
        <v>31422.68024</v>
      </c>
      <c r="CB7" s="50">
        <f t="array" ref="CB7">IF(CB$2=1,Assumptions!$P8/12,(SUMIF($D$2:$EE$2,CB$2-1,$D7:$EE7)/12)*(1+XLOOKUP(CB$2,Assumptions!$C$95:$M$95,Assumptions!$C$98:$M$98)))</f>
        <v>31422.68024</v>
      </c>
      <c r="CC7" s="50">
        <f t="array" ref="CC7">IF(CC$2=1,Assumptions!$P8/12,(SUMIF($D$2:$EE$2,CC$2-1,$D7:$EE7)/12)*(1+XLOOKUP(CC$2,Assumptions!$C$95:$M$95,Assumptions!$C$98:$M$98)))</f>
        <v>31422.68024</v>
      </c>
      <c r="CD7" s="50">
        <f t="array" ref="CD7">IF(CD$2=1,Assumptions!$P8/12,(SUMIF($D$2:$EE$2,CD$2-1,$D7:$EE7)/12)*(1+XLOOKUP(CD$2,Assumptions!$C$95:$M$95,Assumptions!$C$98:$M$98)))</f>
        <v>31422.68024</v>
      </c>
      <c r="CE7" s="50">
        <f t="array" ref="CE7">IF(CE$2=1,Assumptions!$P8/12,(SUMIF($D$2:$EE$2,CE$2-1,$D7:$EE7)/12)*(1+XLOOKUP(CE$2,Assumptions!$C$95:$M$95,Assumptions!$C$98:$M$98)))</f>
        <v>31422.68024</v>
      </c>
      <c r="CF7" s="50">
        <f t="array" ref="CF7">IF(CF$2=1,Assumptions!$P8/12,(SUMIF($D$2:$EE$2,CF$2-1,$D7:$EE7)/12)*(1+XLOOKUP(CF$2,Assumptions!$C$95:$M$95,Assumptions!$C$98:$M$98)))</f>
        <v>31422.68024</v>
      </c>
      <c r="CG7" s="50">
        <f t="array" ref="CG7">IF(CG$2=1,Assumptions!$P8/12,(SUMIF($D$2:$EE$2,CG$2-1,$D7:$EE7)/12)*(1+XLOOKUP(CG$2,Assumptions!$C$95:$M$95,Assumptions!$C$98:$M$98)))</f>
        <v>31422.68024</v>
      </c>
      <c r="CH7" s="50">
        <f t="array" ref="CH7">IF(CH$2=1,Assumptions!$P8/12,(SUMIF($D$2:$EE$2,CH$2-1,$D7:$EE7)/12)*(1+XLOOKUP(CH$2,Assumptions!$C$95:$M$95,Assumptions!$C$98:$M$98)))</f>
        <v>31422.68024</v>
      </c>
      <c r="CI7" s="50">
        <f t="array" ref="CI7">IF(CI$2=1,Assumptions!$P8/12,(SUMIF($D$2:$EE$2,CI$2-1,$D7:$EE7)/12)*(1+XLOOKUP(CI$2,Assumptions!$C$95:$M$95,Assumptions!$C$98:$M$98)))</f>
        <v>31422.68024</v>
      </c>
      <c r="CJ7" s="50">
        <f t="array" ref="CJ7">IF(CJ$2=1,Assumptions!$P8/12,(SUMIF($D$2:$EE$2,CJ$2-1,$D7:$EE7)/12)*(1+XLOOKUP(CJ$2,Assumptions!$C$95:$M$95,Assumptions!$C$98:$M$98)))</f>
        <v>32365.36064</v>
      </c>
      <c r="CK7" s="50">
        <f t="array" ref="CK7">IF(CK$2=1,Assumptions!$P8/12,(SUMIF($D$2:$EE$2,CK$2-1,$D7:$EE7)/12)*(1+XLOOKUP(CK$2,Assumptions!$C$95:$M$95,Assumptions!$C$98:$M$98)))</f>
        <v>32365.36064</v>
      </c>
      <c r="CL7" s="50">
        <f t="array" ref="CL7">IF(CL$2=1,Assumptions!$P8/12,(SUMIF($D$2:$EE$2,CL$2-1,$D7:$EE7)/12)*(1+XLOOKUP(CL$2,Assumptions!$C$95:$M$95,Assumptions!$C$98:$M$98)))</f>
        <v>32365.36064</v>
      </c>
      <c r="CM7" s="50">
        <f t="array" ref="CM7">IF(CM$2=1,Assumptions!$P8/12,(SUMIF($D$2:$EE$2,CM$2-1,$D7:$EE7)/12)*(1+XLOOKUP(CM$2,Assumptions!$C$95:$M$95,Assumptions!$C$98:$M$98)))</f>
        <v>32365.36064</v>
      </c>
      <c r="CN7" s="50">
        <f t="array" ref="CN7">IF(CN$2=1,Assumptions!$P8/12,(SUMIF($D$2:$EE$2,CN$2-1,$D7:$EE7)/12)*(1+XLOOKUP(CN$2,Assumptions!$C$95:$M$95,Assumptions!$C$98:$M$98)))</f>
        <v>32365.36064</v>
      </c>
      <c r="CO7" s="50">
        <f t="array" ref="CO7">IF(CO$2=1,Assumptions!$P8/12,(SUMIF($D$2:$EE$2,CO$2-1,$D7:$EE7)/12)*(1+XLOOKUP(CO$2,Assumptions!$C$95:$M$95,Assumptions!$C$98:$M$98)))</f>
        <v>32365.36064</v>
      </c>
      <c r="CP7" s="50">
        <f t="array" ref="CP7">IF(CP$2=1,Assumptions!$P8/12,(SUMIF($D$2:$EE$2,CP$2-1,$D7:$EE7)/12)*(1+XLOOKUP(CP$2,Assumptions!$C$95:$M$95,Assumptions!$C$98:$M$98)))</f>
        <v>32365.36064</v>
      </c>
      <c r="CQ7" s="50">
        <f t="array" ref="CQ7">IF(CQ$2=1,Assumptions!$P8/12,(SUMIF($D$2:$EE$2,CQ$2-1,$D7:$EE7)/12)*(1+XLOOKUP(CQ$2,Assumptions!$C$95:$M$95,Assumptions!$C$98:$M$98)))</f>
        <v>32365.36064</v>
      </c>
      <c r="CR7" s="50">
        <f t="array" ref="CR7">IF(CR$2=1,Assumptions!$P8/12,(SUMIF($D$2:$EE$2,CR$2-1,$D7:$EE7)/12)*(1+XLOOKUP(CR$2,Assumptions!$C$95:$M$95,Assumptions!$C$98:$M$98)))</f>
        <v>32365.36064</v>
      </c>
      <c r="CS7" s="50">
        <f t="array" ref="CS7">IF(CS$2=1,Assumptions!$P8/12,(SUMIF($D$2:$EE$2,CS$2-1,$D7:$EE7)/12)*(1+XLOOKUP(CS$2,Assumptions!$C$95:$M$95,Assumptions!$C$98:$M$98)))</f>
        <v>32365.36064</v>
      </c>
      <c r="CT7" s="50">
        <f t="array" ref="CT7">IF(CT$2=1,Assumptions!$P8/12,(SUMIF($D$2:$EE$2,CT$2-1,$D7:$EE7)/12)*(1+XLOOKUP(CT$2,Assumptions!$C$95:$M$95,Assumptions!$C$98:$M$98)))</f>
        <v>32365.36064</v>
      </c>
      <c r="CU7" s="50">
        <f t="array" ref="CU7">IF(CU$2=1,Assumptions!$P8/12,(SUMIF($D$2:$EE$2,CU$2-1,$D7:$EE7)/12)*(1+XLOOKUP(CU$2,Assumptions!$C$95:$M$95,Assumptions!$C$98:$M$98)))</f>
        <v>32365.36064</v>
      </c>
      <c r="CV7" s="50">
        <f t="array" ref="CV7">IF(CV$2=1,Assumptions!$P8/12,(SUMIF($D$2:$EE$2,CV$2-1,$D7:$EE7)/12)*(1+XLOOKUP(CV$2,Assumptions!$C$95:$M$95,Assumptions!$C$98:$M$98)))</f>
        <v>33336.32146</v>
      </c>
      <c r="CW7" s="50">
        <f t="array" ref="CW7">IF(CW$2=1,Assumptions!$P8/12,(SUMIF($D$2:$EE$2,CW$2-1,$D7:$EE7)/12)*(1+XLOOKUP(CW$2,Assumptions!$C$95:$M$95,Assumptions!$C$98:$M$98)))</f>
        <v>33336.32146</v>
      </c>
      <c r="CX7" s="50">
        <f t="array" ref="CX7">IF(CX$2=1,Assumptions!$P8/12,(SUMIF($D$2:$EE$2,CX$2-1,$D7:$EE7)/12)*(1+XLOOKUP(CX$2,Assumptions!$C$95:$M$95,Assumptions!$C$98:$M$98)))</f>
        <v>33336.32146</v>
      </c>
      <c r="CY7" s="50">
        <f t="array" ref="CY7">IF(CY$2=1,Assumptions!$P8/12,(SUMIF($D$2:$EE$2,CY$2-1,$D7:$EE7)/12)*(1+XLOOKUP(CY$2,Assumptions!$C$95:$M$95,Assumptions!$C$98:$M$98)))</f>
        <v>33336.32146</v>
      </c>
      <c r="CZ7" s="50">
        <f t="array" ref="CZ7">IF(CZ$2=1,Assumptions!$P8/12,(SUMIF($D$2:$EE$2,CZ$2-1,$D7:$EE7)/12)*(1+XLOOKUP(CZ$2,Assumptions!$C$95:$M$95,Assumptions!$C$98:$M$98)))</f>
        <v>33336.32146</v>
      </c>
      <c r="DA7" s="50">
        <f t="array" ref="DA7">IF(DA$2=1,Assumptions!$P8/12,(SUMIF($D$2:$EE$2,DA$2-1,$D7:$EE7)/12)*(1+XLOOKUP(DA$2,Assumptions!$C$95:$M$95,Assumptions!$C$98:$M$98)))</f>
        <v>33336.32146</v>
      </c>
      <c r="DB7" s="50">
        <f t="array" ref="DB7">IF(DB$2=1,Assumptions!$P8/12,(SUMIF($D$2:$EE$2,DB$2-1,$D7:$EE7)/12)*(1+XLOOKUP(DB$2,Assumptions!$C$95:$M$95,Assumptions!$C$98:$M$98)))</f>
        <v>33336.32146</v>
      </c>
      <c r="DC7" s="50">
        <f t="array" ref="DC7">IF(DC$2=1,Assumptions!$P8/12,(SUMIF($D$2:$EE$2,DC$2-1,$D7:$EE7)/12)*(1+XLOOKUP(DC$2,Assumptions!$C$95:$M$95,Assumptions!$C$98:$M$98)))</f>
        <v>33336.32146</v>
      </c>
      <c r="DD7" s="50">
        <f t="array" ref="DD7">IF(DD$2=1,Assumptions!$P8/12,(SUMIF($D$2:$EE$2,DD$2-1,$D7:$EE7)/12)*(1+XLOOKUP(DD$2,Assumptions!$C$95:$M$95,Assumptions!$C$98:$M$98)))</f>
        <v>33336.32146</v>
      </c>
      <c r="DE7" s="50">
        <f t="array" ref="DE7">IF(DE$2=1,Assumptions!$P8/12,(SUMIF($D$2:$EE$2,DE$2-1,$D7:$EE7)/12)*(1+XLOOKUP(DE$2,Assumptions!$C$95:$M$95,Assumptions!$C$98:$M$98)))</f>
        <v>33336.32146</v>
      </c>
      <c r="DF7" s="50">
        <f t="array" ref="DF7">IF(DF$2=1,Assumptions!$P8/12,(SUMIF($D$2:$EE$2,DF$2-1,$D7:$EE7)/12)*(1+XLOOKUP(DF$2,Assumptions!$C$95:$M$95,Assumptions!$C$98:$M$98)))</f>
        <v>33336.32146</v>
      </c>
      <c r="DG7" s="50">
        <f t="array" ref="DG7">IF(DG$2=1,Assumptions!$P8/12,(SUMIF($D$2:$EE$2,DG$2-1,$D7:$EE7)/12)*(1+XLOOKUP(DG$2,Assumptions!$C$95:$M$95,Assumptions!$C$98:$M$98)))</f>
        <v>33336.32146</v>
      </c>
      <c r="DH7" s="50">
        <f t="array" ref="DH7">IF(DH$2=1,Assumptions!$P8/12,(SUMIF($D$2:$EE$2,DH$2-1,$D7:$EE7)/12)*(1+XLOOKUP(DH$2,Assumptions!$C$95:$M$95,Assumptions!$C$98:$M$98)))</f>
        <v>34336.41111</v>
      </c>
      <c r="DI7" s="50">
        <f t="array" ref="DI7">IF(DI$2=1,Assumptions!$P8/12,(SUMIF($D$2:$EE$2,DI$2-1,$D7:$EE7)/12)*(1+XLOOKUP(DI$2,Assumptions!$C$95:$M$95,Assumptions!$C$98:$M$98)))</f>
        <v>34336.41111</v>
      </c>
      <c r="DJ7" s="50">
        <f t="array" ref="DJ7">IF(DJ$2=1,Assumptions!$P8/12,(SUMIF($D$2:$EE$2,DJ$2-1,$D7:$EE7)/12)*(1+XLOOKUP(DJ$2,Assumptions!$C$95:$M$95,Assumptions!$C$98:$M$98)))</f>
        <v>34336.41111</v>
      </c>
      <c r="DK7" s="50">
        <f t="array" ref="DK7">IF(DK$2=1,Assumptions!$P8/12,(SUMIF($D$2:$EE$2,DK$2-1,$D7:$EE7)/12)*(1+XLOOKUP(DK$2,Assumptions!$C$95:$M$95,Assumptions!$C$98:$M$98)))</f>
        <v>34336.41111</v>
      </c>
      <c r="DL7" s="50">
        <f t="array" ref="DL7">IF(DL$2=1,Assumptions!$P8/12,(SUMIF($D$2:$EE$2,DL$2-1,$D7:$EE7)/12)*(1+XLOOKUP(DL$2,Assumptions!$C$95:$M$95,Assumptions!$C$98:$M$98)))</f>
        <v>34336.41111</v>
      </c>
      <c r="DM7" s="50">
        <f t="array" ref="DM7">IF(DM$2=1,Assumptions!$P8/12,(SUMIF($D$2:$EE$2,DM$2-1,$D7:$EE7)/12)*(1+XLOOKUP(DM$2,Assumptions!$C$95:$M$95,Assumptions!$C$98:$M$98)))</f>
        <v>34336.41111</v>
      </c>
      <c r="DN7" s="50">
        <f t="array" ref="DN7">IF(DN$2=1,Assumptions!$P8/12,(SUMIF($D$2:$EE$2,DN$2-1,$D7:$EE7)/12)*(1+XLOOKUP(DN$2,Assumptions!$C$95:$M$95,Assumptions!$C$98:$M$98)))</f>
        <v>34336.41111</v>
      </c>
      <c r="DO7" s="50">
        <f t="array" ref="DO7">IF(DO$2=1,Assumptions!$P8/12,(SUMIF($D$2:$EE$2,DO$2-1,$D7:$EE7)/12)*(1+XLOOKUP(DO$2,Assumptions!$C$95:$M$95,Assumptions!$C$98:$M$98)))</f>
        <v>34336.41111</v>
      </c>
      <c r="DP7" s="50">
        <f t="array" ref="DP7">IF(DP$2=1,Assumptions!$P8/12,(SUMIF($D$2:$EE$2,DP$2-1,$D7:$EE7)/12)*(1+XLOOKUP(DP$2,Assumptions!$C$95:$M$95,Assumptions!$C$98:$M$98)))</f>
        <v>34336.41111</v>
      </c>
      <c r="DQ7" s="50">
        <f t="array" ref="DQ7">IF(DQ$2=1,Assumptions!$P8/12,(SUMIF($D$2:$EE$2,DQ$2-1,$D7:$EE7)/12)*(1+XLOOKUP(DQ$2,Assumptions!$C$95:$M$95,Assumptions!$C$98:$M$98)))</f>
        <v>34336.41111</v>
      </c>
      <c r="DR7" s="50">
        <f t="array" ref="DR7">IF(DR$2=1,Assumptions!$P8/12,(SUMIF($D$2:$EE$2,DR$2-1,$D7:$EE7)/12)*(1+XLOOKUP(DR$2,Assumptions!$C$95:$M$95,Assumptions!$C$98:$M$98)))</f>
        <v>34336.41111</v>
      </c>
      <c r="DS7" s="50">
        <f t="array" ref="DS7">IF(DS$2=1,Assumptions!$P8/12,(SUMIF($D$2:$EE$2,DS$2-1,$D7:$EE7)/12)*(1+XLOOKUP(DS$2,Assumptions!$C$95:$M$95,Assumptions!$C$98:$M$98)))</f>
        <v>34336.41111</v>
      </c>
      <c r="DT7" s="50">
        <f t="array" ref="DT7">IF(DT$2=1,Assumptions!$P8/12,(SUMIF($D$2:$EE$2,DT$2-1,$D7:$EE7)/12)*(1+XLOOKUP(DT$2,Assumptions!$C$95:$M$95,Assumptions!$C$98:$M$98)))</f>
        <v>35366.50344</v>
      </c>
      <c r="DU7" s="50">
        <f t="array" ref="DU7">IF(DU$2=1,Assumptions!$P8/12,(SUMIF($D$2:$EE$2,DU$2-1,$D7:$EE7)/12)*(1+XLOOKUP(DU$2,Assumptions!$C$95:$M$95,Assumptions!$C$98:$M$98)))</f>
        <v>35366.50344</v>
      </c>
      <c r="DV7" s="50">
        <f t="array" ref="DV7">IF(DV$2=1,Assumptions!$P8/12,(SUMIF($D$2:$EE$2,DV$2-1,$D7:$EE7)/12)*(1+XLOOKUP(DV$2,Assumptions!$C$95:$M$95,Assumptions!$C$98:$M$98)))</f>
        <v>35366.50344</v>
      </c>
      <c r="DW7" s="50">
        <f t="array" ref="DW7">IF(DW$2=1,Assumptions!$P8/12,(SUMIF($D$2:$EE$2,DW$2-1,$D7:$EE7)/12)*(1+XLOOKUP(DW$2,Assumptions!$C$95:$M$95,Assumptions!$C$98:$M$98)))</f>
        <v>35366.50344</v>
      </c>
      <c r="DX7" s="50">
        <f t="array" ref="DX7">IF(DX$2=1,Assumptions!$P8/12,(SUMIF($D$2:$EE$2,DX$2-1,$D7:$EE7)/12)*(1+XLOOKUP(DX$2,Assumptions!$C$95:$M$95,Assumptions!$C$98:$M$98)))</f>
        <v>35366.50344</v>
      </c>
      <c r="DY7" s="50">
        <f t="array" ref="DY7">IF(DY$2=1,Assumptions!$P8/12,(SUMIF($D$2:$EE$2,DY$2-1,$D7:$EE7)/12)*(1+XLOOKUP(DY$2,Assumptions!$C$95:$M$95,Assumptions!$C$98:$M$98)))</f>
        <v>35366.50344</v>
      </c>
      <c r="DZ7" s="50">
        <f t="array" ref="DZ7">IF(DZ$2=1,Assumptions!$P8/12,(SUMIF($D$2:$EE$2,DZ$2-1,$D7:$EE7)/12)*(1+XLOOKUP(DZ$2,Assumptions!$C$95:$M$95,Assumptions!$C$98:$M$98)))</f>
        <v>35366.50344</v>
      </c>
      <c r="EA7" s="50">
        <f t="array" ref="EA7">IF(EA$2=1,Assumptions!$P8/12,(SUMIF($D$2:$EE$2,EA$2-1,$D7:$EE7)/12)*(1+XLOOKUP(EA$2,Assumptions!$C$95:$M$95,Assumptions!$C$98:$M$98)))</f>
        <v>35366.50344</v>
      </c>
      <c r="EB7" s="50">
        <f t="array" ref="EB7">IF(EB$2=1,Assumptions!$P8/12,(SUMIF($D$2:$EE$2,EB$2-1,$D7:$EE7)/12)*(1+XLOOKUP(EB$2,Assumptions!$C$95:$M$95,Assumptions!$C$98:$M$98)))</f>
        <v>35366.50344</v>
      </c>
      <c r="EC7" s="50">
        <f t="array" ref="EC7">IF(EC$2=1,Assumptions!$P8/12,(SUMIF($D$2:$EE$2,EC$2-1,$D7:$EE7)/12)*(1+XLOOKUP(EC$2,Assumptions!$C$95:$M$95,Assumptions!$C$98:$M$98)))</f>
        <v>35366.50344</v>
      </c>
      <c r="ED7" s="50">
        <f t="array" ref="ED7">IF(ED$2=1,Assumptions!$P8/12,(SUMIF($D$2:$EE$2,ED$2-1,$D7:$EE7)/12)*(1+XLOOKUP(ED$2,Assumptions!$C$95:$M$95,Assumptions!$C$98:$M$98)))</f>
        <v>35366.50344</v>
      </c>
      <c r="EE7" s="50">
        <f t="array" ref="EE7">IF(EE$2=1,Assumptions!$P8/12,(SUMIF($D$2:$EE$2,EE$2-1,$D7:$EE7)/12)*(1+XLOOKUP(EE$2,Assumptions!$C$95:$M$95,Assumptions!$C$98:$M$98)))</f>
        <v>35366.50344</v>
      </c>
    </row>
    <row r="8" ht="15.75" customHeight="1">
      <c r="A8" s="1"/>
      <c r="B8" s="1"/>
      <c r="C8" s="1" t="str">
        <f>Assumptions!J9</f>
        <v>4BR</v>
      </c>
      <c r="D8" s="50">
        <f t="array" ref="D8">IF(D$2=1,Assumptions!$P9/12,(SUMIF($D$2:$EE$2,D$2-1,$D8:$EE8)/12)*(1+XLOOKUP(D$2,Assumptions!$C$95:$M$95,Assumptions!$C$98:$M$98)))</f>
        <v>43939.8</v>
      </c>
      <c r="E8" s="50">
        <f t="array" ref="E8">IF(E$2=1,Assumptions!$P9/12,(SUMIF($D$2:$EE$2,E$2-1,$D8:$EE8)/12)*(1+XLOOKUP(E$2,Assumptions!$C$95:$M$95,Assumptions!$C$98:$M$98)))</f>
        <v>43939.8</v>
      </c>
      <c r="F8" s="50">
        <f t="array" ref="F8">IF(F$2=1,Assumptions!$P9/12,(SUMIF($D$2:$EE$2,F$2-1,$D8:$EE8)/12)*(1+XLOOKUP(F$2,Assumptions!$C$95:$M$95,Assumptions!$C$98:$M$98)))</f>
        <v>43939.8</v>
      </c>
      <c r="G8" s="50">
        <f t="array" ref="G8">IF(G$2=1,Assumptions!$P9/12,(SUMIF($D$2:$EE$2,G$2-1,$D8:$EE8)/12)*(1+XLOOKUP(G$2,Assumptions!$C$95:$M$95,Assumptions!$C$98:$M$98)))</f>
        <v>43939.8</v>
      </c>
      <c r="H8" s="50">
        <f t="array" ref="H8">IF(H$2=1,Assumptions!$P9/12,(SUMIF($D$2:$EE$2,H$2-1,$D8:$EE8)/12)*(1+XLOOKUP(H$2,Assumptions!$C$95:$M$95,Assumptions!$C$98:$M$98)))</f>
        <v>43939.8</v>
      </c>
      <c r="I8" s="50">
        <f t="array" ref="I8">IF(I$2=1,Assumptions!$P9/12,(SUMIF($D$2:$EE$2,I$2-1,$D8:$EE8)/12)*(1+XLOOKUP(I$2,Assumptions!$C$95:$M$95,Assumptions!$C$98:$M$98)))</f>
        <v>43939.8</v>
      </c>
      <c r="J8" s="50">
        <f t="array" ref="J8">IF(J$2=1,Assumptions!$P9/12,(SUMIF($D$2:$EE$2,J$2-1,$D8:$EE8)/12)*(1+XLOOKUP(J$2,Assumptions!$C$95:$M$95,Assumptions!$C$98:$M$98)))</f>
        <v>43939.8</v>
      </c>
      <c r="K8" s="50">
        <f t="array" ref="K8">IF(K$2=1,Assumptions!$P9/12,(SUMIF($D$2:$EE$2,K$2-1,$D8:$EE8)/12)*(1+XLOOKUP(K$2,Assumptions!$C$95:$M$95,Assumptions!$C$98:$M$98)))</f>
        <v>43939.8</v>
      </c>
      <c r="L8" s="50">
        <f t="array" ref="L8">IF(L$2=1,Assumptions!$P9/12,(SUMIF($D$2:$EE$2,L$2-1,$D8:$EE8)/12)*(1+XLOOKUP(L$2,Assumptions!$C$95:$M$95,Assumptions!$C$98:$M$98)))</f>
        <v>43939.8</v>
      </c>
      <c r="M8" s="50">
        <f t="array" ref="M8">IF(M$2=1,Assumptions!$P9/12,(SUMIF($D$2:$EE$2,M$2-1,$D8:$EE8)/12)*(1+XLOOKUP(M$2,Assumptions!$C$95:$M$95,Assumptions!$C$98:$M$98)))</f>
        <v>43939.8</v>
      </c>
      <c r="N8" s="50">
        <f t="array" ref="N8">IF(N$2=1,Assumptions!$P9/12,(SUMIF($D$2:$EE$2,N$2-1,$D8:$EE8)/12)*(1+XLOOKUP(N$2,Assumptions!$C$95:$M$95,Assumptions!$C$98:$M$98)))</f>
        <v>43939.8</v>
      </c>
      <c r="O8" s="50">
        <f t="array" ref="O8">IF(O$2=1,Assumptions!$P9/12,(SUMIF($D$2:$EE$2,O$2-1,$D8:$EE8)/12)*(1+XLOOKUP(O$2,Assumptions!$C$95:$M$95,Assumptions!$C$98:$M$98)))</f>
        <v>43939.8</v>
      </c>
      <c r="P8" s="50">
        <f t="array" ref="P8">IF(P$2=1,Assumptions!$P9/12,(SUMIF($D$2:$EE$2,P$2-1,$D8:$EE8)/12)*(1+XLOOKUP(P$2,Assumptions!$C$95:$M$95,Assumptions!$C$98:$M$98)))</f>
        <v>44818.596</v>
      </c>
      <c r="Q8" s="50">
        <f t="array" ref="Q8">IF(Q$2=1,Assumptions!$P9/12,(SUMIF($D$2:$EE$2,Q$2-1,$D8:$EE8)/12)*(1+XLOOKUP(Q$2,Assumptions!$C$95:$M$95,Assumptions!$C$98:$M$98)))</f>
        <v>44818.596</v>
      </c>
      <c r="R8" s="50">
        <f t="array" ref="R8">IF(R$2=1,Assumptions!$P9/12,(SUMIF($D$2:$EE$2,R$2-1,$D8:$EE8)/12)*(1+XLOOKUP(R$2,Assumptions!$C$95:$M$95,Assumptions!$C$98:$M$98)))</f>
        <v>44818.596</v>
      </c>
      <c r="S8" s="50">
        <f t="array" ref="S8">IF(S$2=1,Assumptions!$P9/12,(SUMIF($D$2:$EE$2,S$2-1,$D8:$EE8)/12)*(1+XLOOKUP(S$2,Assumptions!$C$95:$M$95,Assumptions!$C$98:$M$98)))</f>
        <v>44818.596</v>
      </c>
      <c r="T8" s="50">
        <f t="array" ref="T8">IF(T$2=1,Assumptions!$P9/12,(SUMIF($D$2:$EE$2,T$2-1,$D8:$EE8)/12)*(1+XLOOKUP(T$2,Assumptions!$C$95:$M$95,Assumptions!$C$98:$M$98)))</f>
        <v>44818.596</v>
      </c>
      <c r="U8" s="50">
        <f t="array" ref="U8">IF(U$2=1,Assumptions!$P9/12,(SUMIF($D$2:$EE$2,U$2-1,$D8:$EE8)/12)*(1+XLOOKUP(U$2,Assumptions!$C$95:$M$95,Assumptions!$C$98:$M$98)))</f>
        <v>44818.596</v>
      </c>
      <c r="V8" s="50">
        <f t="array" ref="V8">IF(V$2=1,Assumptions!$P9/12,(SUMIF($D$2:$EE$2,V$2-1,$D8:$EE8)/12)*(1+XLOOKUP(V$2,Assumptions!$C$95:$M$95,Assumptions!$C$98:$M$98)))</f>
        <v>44818.596</v>
      </c>
      <c r="W8" s="50">
        <f t="array" ref="W8">IF(W$2=1,Assumptions!$P9/12,(SUMIF($D$2:$EE$2,W$2-1,$D8:$EE8)/12)*(1+XLOOKUP(W$2,Assumptions!$C$95:$M$95,Assumptions!$C$98:$M$98)))</f>
        <v>44818.596</v>
      </c>
      <c r="X8" s="50">
        <f t="array" ref="X8">IF(X$2=1,Assumptions!$P9/12,(SUMIF($D$2:$EE$2,X$2-1,$D8:$EE8)/12)*(1+XLOOKUP(X$2,Assumptions!$C$95:$M$95,Assumptions!$C$98:$M$98)))</f>
        <v>44818.596</v>
      </c>
      <c r="Y8" s="50">
        <f t="array" ref="Y8">IF(Y$2=1,Assumptions!$P9/12,(SUMIF($D$2:$EE$2,Y$2-1,$D8:$EE8)/12)*(1+XLOOKUP(Y$2,Assumptions!$C$95:$M$95,Assumptions!$C$98:$M$98)))</f>
        <v>44818.596</v>
      </c>
      <c r="Z8" s="50">
        <f t="array" ref="Z8">IF(Z$2=1,Assumptions!$P9/12,(SUMIF($D$2:$EE$2,Z$2-1,$D8:$EE8)/12)*(1+XLOOKUP(Z$2,Assumptions!$C$95:$M$95,Assumptions!$C$98:$M$98)))</f>
        <v>44818.596</v>
      </c>
      <c r="AA8" s="50">
        <f t="array" ref="AA8">IF(AA$2=1,Assumptions!$P9/12,(SUMIF($D$2:$EE$2,AA$2-1,$D8:$EE8)/12)*(1+XLOOKUP(AA$2,Assumptions!$C$95:$M$95,Assumptions!$C$98:$M$98)))</f>
        <v>44818.596</v>
      </c>
      <c r="AB8" s="50">
        <f t="array" ref="AB8">IF(AB$2=1,Assumptions!$P9/12,(SUMIF($D$2:$EE$2,AB$2-1,$D8:$EE8)/12)*(1+XLOOKUP(AB$2,Assumptions!$C$95:$M$95,Assumptions!$C$98:$M$98)))</f>
        <v>46163.15388</v>
      </c>
      <c r="AC8" s="50">
        <f t="array" ref="AC8">IF(AC$2=1,Assumptions!$P9/12,(SUMIF($D$2:$EE$2,AC$2-1,$D8:$EE8)/12)*(1+XLOOKUP(AC$2,Assumptions!$C$95:$M$95,Assumptions!$C$98:$M$98)))</f>
        <v>46163.15388</v>
      </c>
      <c r="AD8" s="50">
        <f t="array" ref="AD8">IF(AD$2=1,Assumptions!$P9/12,(SUMIF($D$2:$EE$2,AD$2-1,$D8:$EE8)/12)*(1+XLOOKUP(AD$2,Assumptions!$C$95:$M$95,Assumptions!$C$98:$M$98)))</f>
        <v>46163.15388</v>
      </c>
      <c r="AE8" s="50">
        <f t="array" ref="AE8">IF(AE$2=1,Assumptions!$P9/12,(SUMIF($D$2:$EE$2,AE$2-1,$D8:$EE8)/12)*(1+XLOOKUP(AE$2,Assumptions!$C$95:$M$95,Assumptions!$C$98:$M$98)))</f>
        <v>46163.15388</v>
      </c>
      <c r="AF8" s="50">
        <f t="array" ref="AF8">IF(AF$2=1,Assumptions!$P9/12,(SUMIF($D$2:$EE$2,AF$2-1,$D8:$EE8)/12)*(1+XLOOKUP(AF$2,Assumptions!$C$95:$M$95,Assumptions!$C$98:$M$98)))</f>
        <v>46163.15388</v>
      </c>
      <c r="AG8" s="50">
        <f t="array" ref="AG8">IF(AG$2=1,Assumptions!$P9/12,(SUMIF($D$2:$EE$2,AG$2-1,$D8:$EE8)/12)*(1+XLOOKUP(AG$2,Assumptions!$C$95:$M$95,Assumptions!$C$98:$M$98)))</f>
        <v>46163.15388</v>
      </c>
      <c r="AH8" s="50">
        <f t="array" ref="AH8">IF(AH$2=1,Assumptions!$P9/12,(SUMIF($D$2:$EE$2,AH$2-1,$D8:$EE8)/12)*(1+XLOOKUP(AH$2,Assumptions!$C$95:$M$95,Assumptions!$C$98:$M$98)))</f>
        <v>46163.15388</v>
      </c>
      <c r="AI8" s="50">
        <f t="array" ref="AI8">IF(AI$2=1,Assumptions!$P9/12,(SUMIF($D$2:$EE$2,AI$2-1,$D8:$EE8)/12)*(1+XLOOKUP(AI$2,Assumptions!$C$95:$M$95,Assumptions!$C$98:$M$98)))</f>
        <v>46163.15388</v>
      </c>
      <c r="AJ8" s="50">
        <f t="array" ref="AJ8">IF(AJ$2=1,Assumptions!$P9/12,(SUMIF($D$2:$EE$2,AJ$2-1,$D8:$EE8)/12)*(1+XLOOKUP(AJ$2,Assumptions!$C$95:$M$95,Assumptions!$C$98:$M$98)))</f>
        <v>46163.15388</v>
      </c>
      <c r="AK8" s="50">
        <f t="array" ref="AK8">IF(AK$2=1,Assumptions!$P9/12,(SUMIF($D$2:$EE$2,AK$2-1,$D8:$EE8)/12)*(1+XLOOKUP(AK$2,Assumptions!$C$95:$M$95,Assumptions!$C$98:$M$98)))</f>
        <v>46163.15388</v>
      </c>
      <c r="AL8" s="50">
        <f t="array" ref="AL8">IF(AL$2=1,Assumptions!$P9/12,(SUMIF($D$2:$EE$2,AL$2-1,$D8:$EE8)/12)*(1+XLOOKUP(AL$2,Assumptions!$C$95:$M$95,Assumptions!$C$98:$M$98)))</f>
        <v>46163.15388</v>
      </c>
      <c r="AM8" s="50">
        <f t="array" ref="AM8">IF(AM$2=1,Assumptions!$P9/12,(SUMIF($D$2:$EE$2,AM$2-1,$D8:$EE8)/12)*(1+XLOOKUP(AM$2,Assumptions!$C$95:$M$95,Assumptions!$C$98:$M$98)))</f>
        <v>46163.15388</v>
      </c>
      <c r="AN8" s="50">
        <f t="array" ref="AN8">IF(AN$2=1,Assumptions!$P9/12,(SUMIF($D$2:$EE$2,AN$2-1,$D8:$EE8)/12)*(1+XLOOKUP(AN$2,Assumptions!$C$95:$M$95,Assumptions!$C$98:$M$98)))</f>
        <v>47548.0485</v>
      </c>
      <c r="AO8" s="50">
        <f t="array" ref="AO8">IF(AO$2=1,Assumptions!$P9/12,(SUMIF($D$2:$EE$2,AO$2-1,$D8:$EE8)/12)*(1+XLOOKUP(AO$2,Assumptions!$C$95:$M$95,Assumptions!$C$98:$M$98)))</f>
        <v>47548.0485</v>
      </c>
      <c r="AP8" s="50">
        <f t="array" ref="AP8">IF(AP$2=1,Assumptions!$P9/12,(SUMIF($D$2:$EE$2,AP$2-1,$D8:$EE8)/12)*(1+XLOOKUP(AP$2,Assumptions!$C$95:$M$95,Assumptions!$C$98:$M$98)))</f>
        <v>47548.0485</v>
      </c>
      <c r="AQ8" s="50">
        <f t="array" ref="AQ8">IF(AQ$2=1,Assumptions!$P9/12,(SUMIF($D$2:$EE$2,AQ$2-1,$D8:$EE8)/12)*(1+XLOOKUP(AQ$2,Assumptions!$C$95:$M$95,Assumptions!$C$98:$M$98)))</f>
        <v>47548.0485</v>
      </c>
      <c r="AR8" s="50">
        <f t="array" ref="AR8">IF(AR$2=1,Assumptions!$P9/12,(SUMIF($D$2:$EE$2,AR$2-1,$D8:$EE8)/12)*(1+XLOOKUP(AR$2,Assumptions!$C$95:$M$95,Assumptions!$C$98:$M$98)))</f>
        <v>47548.0485</v>
      </c>
      <c r="AS8" s="50">
        <f t="array" ref="AS8">IF(AS$2=1,Assumptions!$P9/12,(SUMIF($D$2:$EE$2,AS$2-1,$D8:$EE8)/12)*(1+XLOOKUP(AS$2,Assumptions!$C$95:$M$95,Assumptions!$C$98:$M$98)))</f>
        <v>47548.0485</v>
      </c>
      <c r="AT8" s="50">
        <f t="array" ref="AT8">IF(AT$2=1,Assumptions!$P9/12,(SUMIF($D$2:$EE$2,AT$2-1,$D8:$EE8)/12)*(1+XLOOKUP(AT$2,Assumptions!$C$95:$M$95,Assumptions!$C$98:$M$98)))</f>
        <v>47548.0485</v>
      </c>
      <c r="AU8" s="50">
        <f t="array" ref="AU8">IF(AU$2=1,Assumptions!$P9/12,(SUMIF($D$2:$EE$2,AU$2-1,$D8:$EE8)/12)*(1+XLOOKUP(AU$2,Assumptions!$C$95:$M$95,Assumptions!$C$98:$M$98)))</f>
        <v>47548.0485</v>
      </c>
      <c r="AV8" s="50">
        <f t="array" ref="AV8">IF(AV$2=1,Assumptions!$P9/12,(SUMIF($D$2:$EE$2,AV$2-1,$D8:$EE8)/12)*(1+XLOOKUP(AV$2,Assumptions!$C$95:$M$95,Assumptions!$C$98:$M$98)))</f>
        <v>47548.0485</v>
      </c>
      <c r="AW8" s="50">
        <f t="array" ref="AW8">IF(AW$2=1,Assumptions!$P9/12,(SUMIF($D$2:$EE$2,AW$2-1,$D8:$EE8)/12)*(1+XLOOKUP(AW$2,Assumptions!$C$95:$M$95,Assumptions!$C$98:$M$98)))</f>
        <v>47548.0485</v>
      </c>
      <c r="AX8" s="50">
        <f t="array" ref="AX8">IF(AX$2=1,Assumptions!$P9/12,(SUMIF($D$2:$EE$2,AX$2-1,$D8:$EE8)/12)*(1+XLOOKUP(AX$2,Assumptions!$C$95:$M$95,Assumptions!$C$98:$M$98)))</f>
        <v>47548.0485</v>
      </c>
      <c r="AY8" s="50">
        <f t="array" ref="AY8">IF(AY$2=1,Assumptions!$P9/12,(SUMIF($D$2:$EE$2,AY$2-1,$D8:$EE8)/12)*(1+XLOOKUP(AY$2,Assumptions!$C$95:$M$95,Assumptions!$C$98:$M$98)))</f>
        <v>47548.0485</v>
      </c>
      <c r="AZ8" s="50">
        <f t="array" ref="AZ8">IF(AZ$2=1,Assumptions!$P9/12,(SUMIF($D$2:$EE$2,AZ$2-1,$D8:$EE8)/12)*(1+XLOOKUP(AZ$2,Assumptions!$C$95:$M$95,Assumptions!$C$98:$M$98)))</f>
        <v>48974.48995</v>
      </c>
      <c r="BA8" s="50">
        <f t="array" ref="BA8">IF(BA$2=1,Assumptions!$P9/12,(SUMIF($D$2:$EE$2,BA$2-1,$D8:$EE8)/12)*(1+XLOOKUP(BA$2,Assumptions!$C$95:$M$95,Assumptions!$C$98:$M$98)))</f>
        <v>48974.48995</v>
      </c>
      <c r="BB8" s="50">
        <f t="array" ref="BB8">IF(BB$2=1,Assumptions!$P9/12,(SUMIF($D$2:$EE$2,BB$2-1,$D8:$EE8)/12)*(1+XLOOKUP(BB$2,Assumptions!$C$95:$M$95,Assumptions!$C$98:$M$98)))</f>
        <v>48974.48995</v>
      </c>
      <c r="BC8" s="50">
        <f t="array" ref="BC8">IF(BC$2=1,Assumptions!$P9/12,(SUMIF($D$2:$EE$2,BC$2-1,$D8:$EE8)/12)*(1+XLOOKUP(BC$2,Assumptions!$C$95:$M$95,Assumptions!$C$98:$M$98)))</f>
        <v>48974.48995</v>
      </c>
      <c r="BD8" s="50">
        <f t="array" ref="BD8">IF(BD$2=1,Assumptions!$P9/12,(SUMIF($D$2:$EE$2,BD$2-1,$D8:$EE8)/12)*(1+XLOOKUP(BD$2,Assumptions!$C$95:$M$95,Assumptions!$C$98:$M$98)))</f>
        <v>48974.48995</v>
      </c>
      <c r="BE8" s="50">
        <f t="array" ref="BE8">IF(BE$2=1,Assumptions!$P9/12,(SUMIF($D$2:$EE$2,BE$2-1,$D8:$EE8)/12)*(1+XLOOKUP(BE$2,Assumptions!$C$95:$M$95,Assumptions!$C$98:$M$98)))</f>
        <v>48974.48995</v>
      </c>
      <c r="BF8" s="50">
        <f t="array" ref="BF8">IF(BF$2=1,Assumptions!$P9/12,(SUMIF($D$2:$EE$2,BF$2-1,$D8:$EE8)/12)*(1+XLOOKUP(BF$2,Assumptions!$C$95:$M$95,Assumptions!$C$98:$M$98)))</f>
        <v>48974.48995</v>
      </c>
      <c r="BG8" s="50">
        <f t="array" ref="BG8">IF(BG$2=1,Assumptions!$P9/12,(SUMIF($D$2:$EE$2,BG$2-1,$D8:$EE8)/12)*(1+XLOOKUP(BG$2,Assumptions!$C$95:$M$95,Assumptions!$C$98:$M$98)))</f>
        <v>48974.48995</v>
      </c>
      <c r="BH8" s="50">
        <f t="array" ref="BH8">IF(BH$2=1,Assumptions!$P9/12,(SUMIF($D$2:$EE$2,BH$2-1,$D8:$EE8)/12)*(1+XLOOKUP(BH$2,Assumptions!$C$95:$M$95,Assumptions!$C$98:$M$98)))</f>
        <v>48974.48995</v>
      </c>
      <c r="BI8" s="50">
        <f t="array" ref="BI8">IF(BI$2=1,Assumptions!$P9/12,(SUMIF($D$2:$EE$2,BI$2-1,$D8:$EE8)/12)*(1+XLOOKUP(BI$2,Assumptions!$C$95:$M$95,Assumptions!$C$98:$M$98)))</f>
        <v>48974.48995</v>
      </c>
      <c r="BJ8" s="50">
        <f t="array" ref="BJ8">IF(BJ$2=1,Assumptions!$P9/12,(SUMIF($D$2:$EE$2,BJ$2-1,$D8:$EE8)/12)*(1+XLOOKUP(BJ$2,Assumptions!$C$95:$M$95,Assumptions!$C$98:$M$98)))</f>
        <v>48974.48995</v>
      </c>
      <c r="BK8" s="50">
        <f t="array" ref="BK8">IF(BK$2=1,Assumptions!$P9/12,(SUMIF($D$2:$EE$2,BK$2-1,$D8:$EE8)/12)*(1+XLOOKUP(BK$2,Assumptions!$C$95:$M$95,Assumptions!$C$98:$M$98)))</f>
        <v>48974.48995</v>
      </c>
      <c r="BL8" s="50">
        <f t="array" ref="BL8">IF(BL$2=1,Assumptions!$P9/12,(SUMIF($D$2:$EE$2,BL$2-1,$D8:$EE8)/12)*(1+XLOOKUP(BL$2,Assumptions!$C$95:$M$95,Assumptions!$C$98:$M$98)))</f>
        <v>50443.72465</v>
      </c>
      <c r="BM8" s="50">
        <f t="array" ref="BM8">IF(BM$2=1,Assumptions!$P9/12,(SUMIF($D$2:$EE$2,BM$2-1,$D8:$EE8)/12)*(1+XLOOKUP(BM$2,Assumptions!$C$95:$M$95,Assumptions!$C$98:$M$98)))</f>
        <v>50443.72465</v>
      </c>
      <c r="BN8" s="50">
        <f t="array" ref="BN8">IF(BN$2=1,Assumptions!$P9/12,(SUMIF($D$2:$EE$2,BN$2-1,$D8:$EE8)/12)*(1+XLOOKUP(BN$2,Assumptions!$C$95:$M$95,Assumptions!$C$98:$M$98)))</f>
        <v>50443.72465</v>
      </c>
      <c r="BO8" s="50">
        <f t="array" ref="BO8">IF(BO$2=1,Assumptions!$P9/12,(SUMIF($D$2:$EE$2,BO$2-1,$D8:$EE8)/12)*(1+XLOOKUP(BO$2,Assumptions!$C$95:$M$95,Assumptions!$C$98:$M$98)))</f>
        <v>50443.72465</v>
      </c>
      <c r="BP8" s="50">
        <f t="array" ref="BP8">IF(BP$2=1,Assumptions!$P9/12,(SUMIF($D$2:$EE$2,BP$2-1,$D8:$EE8)/12)*(1+XLOOKUP(BP$2,Assumptions!$C$95:$M$95,Assumptions!$C$98:$M$98)))</f>
        <v>50443.72465</v>
      </c>
      <c r="BQ8" s="50">
        <f t="array" ref="BQ8">IF(BQ$2=1,Assumptions!$P9/12,(SUMIF($D$2:$EE$2,BQ$2-1,$D8:$EE8)/12)*(1+XLOOKUP(BQ$2,Assumptions!$C$95:$M$95,Assumptions!$C$98:$M$98)))</f>
        <v>50443.72465</v>
      </c>
      <c r="BR8" s="50">
        <f t="array" ref="BR8">IF(BR$2=1,Assumptions!$P9/12,(SUMIF($D$2:$EE$2,BR$2-1,$D8:$EE8)/12)*(1+XLOOKUP(BR$2,Assumptions!$C$95:$M$95,Assumptions!$C$98:$M$98)))</f>
        <v>50443.72465</v>
      </c>
      <c r="BS8" s="50">
        <f t="array" ref="BS8">IF(BS$2=1,Assumptions!$P9/12,(SUMIF($D$2:$EE$2,BS$2-1,$D8:$EE8)/12)*(1+XLOOKUP(BS$2,Assumptions!$C$95:$M$95,Assumptions!$C$98:$M$98)))</f>
        <v>50443.72465</v>
      </c>
      <c r="BT8" s="50">
        <f t="array" ref="BT8">IF(BT$2=1,Assumptions!$P9/12,(SUMIF($D$2:$EE$2,BT$2-1,$D8:$EE8)/12)*(1+XLOOKUP(BT$2,Assumptions!$C$95:$M$95,Assumptions!$C$98:$M$98)))</f>
        <v>50443.72465</v>
      </c>
      <c r="BU8" s="50">
        <f t="array" ref="BU8">IF(BU$2=1,Assumptions!$P9/12,(SUMIF($D$2:$EE$2,BU$2-1,$D8:$EE8)/12)*(1+XLOOKUP(BU$2,Assumptions!$C$95:$M$95,Assumptions!$C$98:$M$98)))</f>
        <v>50443.72465</v>
      </c>
      <c r="BV8" s="50">
        <f t="array" ref="BV8">IF(BV$2=1,Assumptions!$P9/12,(SUMIF($D$2:$EE$2,BV$2-1,$D8:$EE8)/12)*(1+XLOOKUP(BV$2,Assumptions!$C$95:$M$95,Assumptions!$C$98:$M$98)))</f>
        <v>50443.72465</v>
      </c>
      <c r="BW8" s="50">
        <f t="array" ref="BW8">IF(BW$2=1,Assumptions!$P9/12,(SUMIF($D$2:$EE$2,BW$2-1,$D8:$EE8)/12)*(1+XLOOKUP(BW$2,Assumptions!$C$95:$M$95,Assumptions!$C$98:$M$98)))</f>
        <v>50443.72465</v>
      </c>
      <c r="BX8" s="50">
        <f t="array" ref="BX8">IF(BX$2=1,Assumptions!$P9/12,(SUMIF($D$2:$EE$2,BX$2-1,$D8:$EE8)/12)*(1+XLOOKUP(BX$2,Assumptions!$C$95:$M$95,Assumptions!$C$98:$M$98)))</f>
        <v>51957.03639</v>
      </c>
      <c r="BY8" s="50">
        <f t="array" ref="BY8">IF(BY$2=1,Assumptions!$P9/12,(SUMIF($D$2:$EE$2,BY$2-1,$D8:$EE8)/12)*(1+XLOOKUP(BY$2,Assumptions!$C$95:$M$95,Assumptions!$C$98:$M$98)))</f>
        <v>51957.03639</v>
      </c>
      <c r="BZ8" s="50">
        <f t="array" ref="BZ8">IF(BZ$2=1,Assumptions!$P9/12,(SUMIF($D$2:$EE$2,BZ$2-1,$D8:$EE8)/12)*(1+XLOOKUP(BZ$2,Assumptions!$C$95:$M$95,Assumptions!$C$98:$M$98)))</f>
        <v>51957.03639</v>
      </c>
      <c r="CA8" s="50">
        <f t="array" ref="CA8">IF(CA$2=1,Assumptions!$P9/12,(SUMIF($D$2:$EE$2,CA$2-1,$D8:$EE8)/12)*(1+XLOOKUP(CA$2,Assumptions!$C$95:$M$95,Assumptions!$C$98:$M$98)))</f>
        <v>51957.03639</v>
      </c>
      <c r="CB8" s="50">
        <f t="array" ref="CB8">IF(CB$2=1,Assumptions!$P9/12,(SUMIF($D$2:$EE$2,CB$2-1,$D8:$EE8)/12)*(1+XLOOKUP(CB$2,Assumptions!$C$95:$M$95,Assumptions!$C$98:$M$98)))</f>
        <v>51957.03639</v>
      </c>
      <c r="CC8" s="50">
        <f t="array" ref="CC8">IF(CC$2=1,Assumptions!$P9/12,(SUMIF($D$2:$EE$2,CC$2-1,$D8:$EE8)/12)*(1+XLOOKUP(CC$2,Assumptions!$C$95:$M$95,Assumptions!$C$98:$M$98)))</f>
        <v>51957.03639</v>
      </c>
      <c r="CD8" s="50">
        <f t="array" ref="CD8">IF(CD$2=1,Assumptions!$P9/12,(SUMIF($D$2:$EE$2,CD$2-1,$D8:$EE8)/12)*(1+XLOOKUP(CD$2,Assumptions!$C$95:$M$95,Assumptions!$C$98:$M$98)))</f>
        <v>51957.03639</v>
      </c>
      <c r="CE8" s="50">
        <f t="array" ref="CE8">IF(CE$2=1,Assumptions!$P9/12,(SUMIF($D$2:$EE$2,CE$2-1,$D8:$EE8)/12)*(1+XLOOKUP(CE$2,Assumptions!$C$95:$M$95,Assumptions!$C$98:$M$98)))</f>
        <v>51957.03639</v>
      </c>
      <c r="CF8" s="50">
        <f t="array" ref="CF8">IF(CF$2=1,Assumptions!$P9/12,(SUMIF($D$2:$EE$2,CF$2-1,$D8:$EE8)/12)*(1+XLOOKUP(CF$2,Assumptions!$C$95:$M$95,Assumptions!$C$98:$M$98)))</f>
        <v>51957.03639</v>
      </c>
      <c r="CG8" s="50">
        <f t="array" ref="CG8">IF(CG$2=1,Assumptions!$P9/12,(SUMIF($D$2:$EE$2,CG$2-1,$D8:$EE8)/12)*(1+XLOOKUP(CG$2,Assumptions!$C$95:$M$95,Assumptions!$C$98:$M$98)))</f>
        <v>51957.03639</v>
      </c>
      <c r="CH8" s="50">
        <f t="array" ref="CH8">IF(CH$2=1,Assumptions!$P9/12,(SUMIF($D$2:$EE$2,CH$2-1,$D8:$EE8)/12)*(1+XLOOKUP(CH$2,Assumptions!$C$95:$M$95,Assumptions!$C$98:$M$98)))</f>
        <v>51957.03639</v>
      </c>
      <c r="CI8" s="50">
        <f t="array" ref="CI8">IF(CI$2=1,Assumptions!$P9/12,(SUMIF($D$2:$EE$2,CI$2-1,$D8:$EE8)/12)*(1+XLOOKUP(CI$2,Assumptions!$C$95:$M$95,Assumptions!$C$98:$M$98)))</f>
        <v>51957.03639</v>
      </c>
      <c r="CJ8" s="50">
        <f t="array" ref="CJ8">IF(CJ$2=1,Assumptions!$P9/12,(SUMIF($D$2:$EE$2,CJ$2-1,$D8:$EE8)/12)*(1+XLOOKUP(CJ$2,Assumptions!$C$95:$M$95,Assumptions!$C$98:$M$98)))</f>
        <v>53515.74748</v>
      </c>
      <c r="CK8" s="50">
        <f t="array" ref="CK8">IF(CK$2=1,Assumptions!$P9/12,(SUMIF($D$2:$EE$2,CK$2-1,$D8:$EE8)/12)*(1+XLOOKUP(CK$2,Assumptions!$C$95:$M$95,Assumptions!$C$98:$M$98)))</f>
        <v>53515.74748</v>
      </c>
      <c r="CL8" s="50">
        <f t="array" ref="CL8">IF(CL$2=1,Assumptions!$P9/12,(SUMIF($D$2:$EE$2,CL$2-1,$D8:$EE8)/12)*(1+XLOOKUP(CL$2,Assumptions!$C$95:$M$95,Assumptions!$C$98:$M$98)))</f>
        <v>53515.74748</v>
      </c>
      <c r="CM8" s="50">
        <f t="array" ref="CM8">IF(CM$2=1,Assumptions!$P9/12,(SUMIF($D$2:$EE$2,CM$2-1,$D8:$EE8)/12)*(1+XLOOKUP(CM$2,Assumptions!$C$95:$M$95,Assumptions!$C$98:$M$98)))</f>
        <v>53515.74748</v>
      </c>
      <c r="CN8" s="50">
        <f t="array" ref="CN8">IF(CN$2=1,Assumptions!$P9/12,(SUMIF($D$2:$EE$2,CN$2-1,$D8:$EE8)/12)*(1+XLOOKUP(CN$2,Assumptions!$C$95:$M$95,Assumptions!$C$98:$M$98)))</f>
        <v>53515.74748</v>
      </c>
      <c r="CO8" s="50">
        <f t="array" ref="CO8">IF(CO$2=1,Assumptions!$P9/12,(SUMIF($D$2:$EE$2,CO$2-1,$D8:$EE8)/12)*(1+XLOOKUP(CO$2,Assumptions!$C$95:$M$95,Assumptions!$C$98:$M$98)))</f>
        <v>53515.74748</v>
      </c>
      <c r="CP8" s="50">
        <f t="array" ref="CP8">IF(CP$2=1,Assumptions!$P9/12,(SUMIF($D$2:$EE$2,CP$2-1,$D8:$EE8)/12)*(1+XLOOKUP(CP$2,Assumptions!$C$95:$M$95,Assumptions!$C$98:$M$98)))</f>
        <v>53515.74748</v>
      </c>
      <c r="CQ8" s="50">
        <f t="array" ref="CQ8">IF(CQ$2=1,Assumptions!$P9/12,(SUMIF($D$2:$EE$2,CQ$2-1,$D8:$EE8)/12)*(1+XLOOKUP(CQ$2,Assumptions!$C$95:$M$95,Assumptions!$C$98:$M$98)))</f>
        <v>53515.74748</v>
      </c>
      <c r="CR8" s="50">
        <f t="array" ref="CR8">IF(CR$2=1,Assumptions!$P9/12,(SUMIF($D$2:$EE$2,CR$2-1,$D8:$EE8)/12)*(1+XLOOKUP(CR$2,Assumptions!$C$95:$M$95,Assumptions!$C$98:$M$98)))</f>
        <v>53515.74748</v>
      </c>
      <c r="CS8" s="50">
        <f t="array" ref="CS8">IF(CS$2=1,Assumptions!$P9/12,(SUMIF($D$2:$EE$2,CS$2-1,$D8:$EE8)/12)*(1+XLOOKUP(CS$2,Assumptions!$C$95:$M$95,Assumptions!$C$98:$M$98)))</f>
        <v>53515.74748</v>
      </c>
      <c r="CT8" s="50">
        <f t="array" ref="CT8">IF(CT$2=1,Assumptions!$P9/12,(SUMIF($D$2:$EE$2,CT$2-1,$D8:$EE8)/12)*(1+XLOOKUP(CT$2,Assumptions!$C$95:$M$95,Assumptions!$C$98:$M$98)))</f>
        <v>53515.74748</v>
      </c>
      <c r="CU8" s="50">
        <f t="array" ref="CU8">IF(CU$2=1,Assumptions!$P9/12,(SUMIF($D$2:$EE$2,CU$2-1,$D8:$EE8)/12)*(1+XLOOKUP(CU$2,Assumptions!$C$95:$M$95,Assumptions!$C$98:$M$98)))</f>
        <v>53515.74748</v>
      </c>
      <c r="CV8" s="50">
        <f t="array" ref="CV8">IF(CV$2=1,Assumptions!$P9/12,(SUMIF($D$2:$EE$2,CV$2-1,$D8:$EE8)/12)*(1+XLOOKUP(CV$2,Assumptions!$C$95:$M$95,Assumptions!$C$98:$M$98)))</f>
        <v>55121.21991</v>
      </c>
      <c r="CW8" s="50">
        <f t="array" ref="CW8">IF(CW$2=1,Assumptions!$P9/12,(SUMIF($D$2:$EE$2,CW$2-1,$D8:$EE8)/12)*(1+XLOOKUP(CW$2,Assumptions!$C$95:$M$95,Assumptions!$C$98:$M$98)))</f>
        <v>55121.21991</v>
      </c>
      <c r="CX8" s="50">
        <f t="array" ref="CX8">IF(CX$2=1,Assumptions!$P9/12,(SUMIF($D$2:$EE$2,CX$2-1,$D8:$EE8)/12)*(1+XLOOKUP(CX$2,Assumptions!$C$95:$M$95,Assumptions!$C$98:$M$98)))</f>
        <v>55121.21991</v>
      </c>
      <c r="CY8" s="50">
        <f t="array" ref="CY8">IF(CY$2=1,Assumptions!$P9/12,(SUMIF($D$2:$EE$2,CY$2-1,$D8:$EE8)/12)*(1+XLOOKUP(CY$2,Assumptions!$C$95:$M$95,Assumptions!$C$98:$M$98)))</f>
        <v>55121.21991</v>
      </c>
      <c r="CZ8" s="50">
        <f t="array" ref="CZ8">IF(CZ$2=1,Assumptions!$P9/12,(SUMIF($D$2:$EE$2,CZ$2-1,$D8:$EE8)/12)*(1+XLOOKUP(CZ$2,Assumptions!$C$95:$M$95,Assumptions!$C$98:$M$98)))</f>
        <v>55121.21991</v>
      </c>
      <c r="DA8" s="50">
        <f t="array" ref="DA8">IF(DA$2=1,Assumptions!$P9/12,(SUMIF($D$2:$EE$2,DA$2-1,$D8:$EE8)/12)*(1+XLOOKUP(DA$2,Assumptions!$C$95:$M$95,Assumptions!$C$98:$M$98)))</f>
        <v>55121.21991</v>
      </c>
      <c r="DB8" s="50">
        <f t="array" ref="DB8">IF(DB$2=1,Assumptions!$P9/12,(SUMIF($D$2:$EE$2,DB$2-1,$D8:$EE8)/12)*(1+XLOOKUP(DB$2,Assumptions!$C$95:$M$95,Assumptions!$C$98:$M$98)))</f>
        <v>55121.21991</v>
      </c>
      <c r="DC8" s="50">
        <f t="array" ref="DC8">IF(DC$2=1,Assumptions!$P9/12,(SUMIF($D$2:$EE$2,DC$2-1,$D8:$EE8)/12)*(1+XLOOKUP(DC$2,Assumptions!$C$95:$M$95,Assumptions!$C$98:$M$98)))</f>
        <v>55121.21991</v>
      </c>
      <c r="DD8" s="50">
        <f t="array" ref="DD8">IF(DD$2=1,Assumptions!$P9/12,(SUMIF($D$2:$EE$2,DD$2-1,$D8:$EE8)/12)*(1+XLOOKUP(DD$2,Assumptions!$C$95:$M$95,Assumptions!$C$98:$M$98)))</f>
        <v>55121.21991</v>
      </c>
      <c r="DE8" s="50">
        <f t="array" ref="DE8">IF(DE$2=1,Assumptions!$P9/12,(SUMIF($D$2:$EE$2,DE$2-1,$D8:$EE8)/12)*(1+XLOOKUP(DE$2,Assumptions!$C$95:$M$95,Assumptions!$C$98:$M$98)))</f>
        <v>55121.21991</v>
      </c>
      <c r="DF8" s="50">
        <f t="array" ref="DF8">IF(DF$2=1,Assumptions!$P9/12,(SUMIF($D$2:$EE$2,DF$2-1,$D8:$EE8)/12)*(1+XLOOKUP(DF$2,Assumptions!$C$95:$M$95,Assumptions!$C$98:$M$98)))</f>
        <v>55121.21991</v>
      </c>
      <c r="DG8" s="50">
        <f t="array" ref="DG8">IF(DG$2=1,Assumptions!$P9/12,(SUMIF($D$2:$EE$2,DG$2-1,$D8:$EE8)/12)*(1+XLOOKUP(DG$2,Assumptions!$C$95:$M$95,Assumptions!$C$98:$M$98)))</f>
        <v>55121.21991</v>
      </c>
      <c r="DH8" s="50">
        <f t="array" ref="DH8">IF(DH$2=1,Assumptions!$P9/12,(SUMIF($D$2:$EE$2,DH$2-1,$D8:$EE8)/12)*(1+XLOOKUP(DH$2,Assumptions!$C$95:$M$95,Assumptions!$C$98:$M$98)))</f>
        <v>56774.8565</v>
      </c>
      <c r="DI8" s="50">
        <f t="array" ref="DI8">IF(DI$2=1,Assumptions!$P9/12,(SUMIF($D$2:$EE$2,DI$2-1,$D8:$EE8)/12)*(1+XLOOKUP(DI$2,Assumptions!$C$95:$M$95,Assumptions!$C$98:$M$98)))</f>
        <v>56774.8565</v>
      </c>
      <c r="DJ8" s="50">
        <f t="array" ref="DJ8">IF(DJ$2=1,Assumptions!$P9/12,(SUMIF($D$2:$EE$2,DJ$2-1,$D8:$EE8)/12)*(1+XLOOKUP(DJ$2,Assumptions!$C$95:$M$95,Assumptions!$C$98:$M$98)))</f>
        <v>56774.8565</v>
      </c>
      <c r="DK8" s="50">
        <f t="array" ref="DK8">IF(DK$2=1,Assumptions!$P9/12,(SUMIF($D$2:$EE$2,DK$2-1,$D8:$EE8)/12)*(1+XLOOKUP(DK$2,Assumptions!$C$95:$M$95,Assumptions!$C$98:$M$98)))</f>
        <v>56774.8565</v>
      </c>
      <c r="DL8" s="50">
        <f t="array" ref="DL8">IF(DL$2=1,Assumptions!$P9/12,(SUMIF($D$2:$EE$2,DL$2-1,$D8:$EE8)/12)*(1+XLOOKUP(DL$2,Assumptions!$C$95:$M$95,Assumptions!$C$98:$M$98)))</f>
        <v>56774.8565</v>
      </c>
      <c r="DM8" s="50">
        <f t="array" ref="DM8">IF(DM$2=1,Assumptions!$P9/12,(SUMIF($D$2:$EE$2,DM$2-1,$D8:$EE8)/12)*(1+XLOOKUP(DM$2,Assumptions!$C$95:$M$95,Assumptions!$C$98:$M$98)))</f>
        <v>56774.8565</v>
      </c>
      <c r="DN8" s="50">
        <f t="array" ref="DN8">IF(DN$2=1,Assumptions!$P9/12,(SUMIF($D$2:$EE$2,DN$2-1,$D8:$EE8)/12)*(1+XLOOKUP(DN$2,Assumptions!$C$95:$M$95,Assumptions!$C$98:$M$98)))</f>
        <v>56774.8565</v>
      </c>
      <c r="DO8" s="50">
        <f t="array" ref="DO8">IF(DO$2=1,Assumptions!$P9/12,(SUMIF($D$2:$EE$2,DO$2-1,$D8:$EE8)/12)*(1+XLOOKUP(DO$2,Assumptions!$C$95:$M$95,Assumptions!$C$98:$M$98)))</f>
        <v>56774.8565</v>
      </c>
      <c r="DP8" s="50">
        <f t="array" ref="DP8">IF(DP$2=1,Assumptions!$P9/12,(SUMIF($D$2:$EE$2,DP$2-1,$D8:$EE8)/12)*(1+XLOOKUP(DP$2,Assumptions!$C$95:$M$95,Assumptions!$C$98:$M$98)))</f>
        <v>56774.8565</v>
      </c>
      <c r="DQ8" s="50">
        <f t="array" ref="DQ8">IF(DQ$2=1,Assumptions!$P9/12,(SUMIF($D$2:$EE$2,DQ$2-1,$D8:$EE8)/12)*(1+XLOOKUP(DQ$2,Assumptions!$C$95:$M$95,Assumptions!$C$98:$M$98)))</f>
        <v>56774.8565</v>
      </c>
      <c r="DR8" s="50">
        <f t="array" ref="DR8">IF(DR$2=1,Assumptions!$P9/12,(SUMIF($D$2:$EE$2,DR$2-1,$D8:$EE8)/12)*(1+XLOOKUP(DR$2,Assumptions!$C$95:$M$95,Assumptions!$C$98:$M$98)))</f>
        <v>56774.8565</v>
      </c>
      <c r="DS8" s="50">
        <f t="array" ref="DS8">IF(DS$2=1,Assumptions!$P9/12,(SUMIF($D$2:$EE$2,DS$2-1,$D8:$EE8)/12)*(1+XLOOKUP(DS$2,Assumptions!$C$95:$M$95,Assumptions!$C$98:$M$98)))</f>
        <v>56774.8565</v>
      </c>
      <c r="DT8" s="50">
        <f t="array" ref="DT8">IF(DT$2=1,Assumptions!$P9/12,(SUMIF($D$2:$EE$2,DT$2-1,$D8:$EE8)/12)*(1+XLOOKUP(DT$2,Assumptions!$C$95:$M$95,Assumptions!$C$98:$M$98)))</f>
        <v>58478.1022</v>
      </c>
      <c r="DU8" s="50">
        <f t="array" ref="DU8">IF(DU$2=1,Assumptions!$P9/12,(SUMIF($D$2:$EE$2,DU$2-1,$D8:$EE8)/12)*(1+XLOOKUP(DU$2,Assumptions!$C$95:$M$95,Assumptions!$C$98:$M$98)))</f>
        <v>58478.1022</v>
      </c>
      <c r="DV8" s="50">
        <f t="array" ref="DV8">IF(DV$2=1,Assumptions!$P9/12,(SUMIF($D$2:$EE$2,DV$2-1,$D8:$EE8)/12)*(1+XLOOKUP(DV$2,Assumptions!$C$95:$M$95,Assumptions!$C$98:$M$98)))</f>
        <v>58478.1022</v>
      </c>
      <c r="DW8" s="50">
        <f t="array" ref="DW8">IF(DW$2=1,Assumptions!$P9/12,(SUMIF($D$2:$EE$2,DW$2-1,$D8:$EE8)/12)*(1+XLOOKUP(DW$2,Assumptions!$C$95:$M$95,Assumptions!$C$98:$M$98)))</f>
        <v>58478.1022</v>
      </c>
      <c r="DX8" s="50">
        <f t="array" ref="DX8">IF(DX$2=1,Assumptions!$P9/12,(SUMIF($D$2:$EE$2,DX$2-1,$D8:$EE8)/12)*(1+XLOOKUP(DX$2,Assumptions!$C$95:$M$95,Assumptions!$C$98:$M$98)))</f>
        <v>58478.1022</v>
      </c>
      <c r="DY8" s="50">
        <f t="array" ref="DY8">IF(DY$2=1,Assumptions!$P9/12,(SUMIF($D$2:$EE$2,DY$2-1,$D8:$EE8)/12)*(1+XLOOKUP(DY$2,Assumptions!$C$95:$M$95,Assumptions!$C$98:$M$98)))</f>
        <v>58478.1022</v>
      </c>
      <c r="DZ8" s="50">
        <f t="array" ref="DZ8">IF(DZ$2=1,Assumptions!$P9/12,(SUMIF($D$2:$EE$2,DZ$2-1,$D8:$EE8)/12)*(1+XLOOKUP(DZ$2,Assumptions!$C$95:$M$95,Assumptions!$C$98:$M$98)))</f>
        <v>58478.1022</v>
      </c>
      <c r="EA8" s="50">
        <f t="array" ref="EA8">IF(EA$2=1,Assumptions!$P9/12,(SUMIF($D$2:$EE$2,EA$2-1,$D8:$EE8)/12)*(1+XLOOKUP(EA$2,Assumptions!$C$95:$M$95,Assumptions!$C$98:$M$98)))</f>
        <v>58478.1022</v>
      </c>
      <c r="EB8" s="50">
        <f t="array" ref="EB8">IF(EB$2=1,Assumptions!$P9/12,(SUMIF($D$2:$EE$2,EB$2-1,$D8:$EE8)/12)*(1+XLOOKUP(EB$2,Assumptions!$C$95:$M$95,Assumptions!$C$98:$M$98)))</f>
        <v>58478.1022</v>
      </c>
      <c r="EC8" s="50">
        <f t="array" ref="EC8">IF(EC$2=1,Assumptions!$P9/12,(SUMIF($D$2:$EE$2,EC$2-1,$D8:$EE8)/12)*(1+XLOOKUP(EC$2,Assumptions!$C$95:$M$95,Assumptions!$C$98:$M$98)))</f>
        <v>58478.1022</v>
      </c>
      <c r="ED8" s="50">
        <f t="array" ref="ED8">IF(ED$2=1,Assumptions!$P9/12,(SUMIF($D$2:$EE$2,ED$2-1,$D8:$EE8)/12)*(1+XLOOKUP(ED$2,Assumptions!$C$95:$M$95,Assumptions!$C$98:$M$98)))</f>
        <v>58478.1022</v>
      </c>
      <c r="EE8" s="50">
        <f t="array" ref="EE8">IF(EE$2=1,Assumptions!$P9/12,(SUMIF($D$2:$EE$2,EE$2-1,$D8:$EE8)/12)*(1+XLOOKUP(EE$2,Assumptions!$C$95:$M$95,Assumptions!$C$98:$M$98)))</f>
        <v>58478.1022</v>
      </c>
    </row>
    <row r="9" ht="15.75" customHeight="1">
      <c r="A9" s="1"/>
      <c r="B9" s="1"/>
      <c r="C9" s="1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</row>
    <row r="10" ht="15.75" customHeight="1">
      <c r="A10" s="1"/>
      <c r="B10" s="1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0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7"/>
      <c r="C13" s="43" t="s">
        <v>210</v>
      </c>
      <c r="D13" s="213">
        <f t="shared" ref="D13:EE13" si="3">SUM(D5:D12)</f>
        <v>72898.25</v>
      </c>
      <c r="E13" s="213">
        <f t="shared" si="3"/>
        <v>72898.25</v>
      </c>
      <c r="F13" s="213">
        <f t="shared" si="3"/>
        <v>72898.25</v>
      </c>
      <c r="G13" s="213">
        <f t="shared" si="3"/>
        <v>72898.25</v>
      </c>
      <c r="H13" s="213">
        <f t="shared" si="3"/>
        <v>72898.25</v>
      </c>
      <c r="I13" s="213">
        <f t="shared" si="3"/>
        <v>72898.25</v>
      </c>
      <c r="J13" s="213">
        <f t="shared" si="3"/>
        <v>72898.25</v>
      </c>
      <c r="K13" s="213">
        <f t="shared" si="3"/>
        <v>72898.25</v>
      </c>
      <c r="L13" s="213">
        <f t="shared" si="3"/>
        <v>72898.25</v>
      </c>
      <c r="M13" s="213">
        <f t="shared" si="3"/>
        <v>72898.25</v>
      </c>
      <c r="N13" s="213">
        <f t="shared" si="3"/>
        <v>72898.25</v>
      </c>
      <c r="O13" s="213">
        <f t="shared" si="3"/>
        <v>72898.25</v>
      </c>
      <c r="P13" s="213">
        <f t="shared" si="3"/>
        <v>74356.215</v>
      </c>
      <c r="Q13" s="213">
        <f t="shared" si="3"/>
        <v>74356.215</v>
      </c>
      <c r="R13" s="213">
        <f t="shared" si="3"/>
        <v>74356.215</v>
      </c>
      <c r="S13" s="213">
        <f t="shared" si="3"/>
        <v>74356.215</v>
      </c>
      <c r="T13" s="213">
        <f t="shared" si="3"/>
        <v>74356.215</v>
      </c>
      <c r="U13" s="213">
        <f t="shared" si="3"/>
        <v>74356.215</v>
      </c>
      <c r="V13" s="213">
        <f t="shared" si="3"/>
        <v>74356.215</v>
      </c>
      <c r="W13" s="213">
        <f t="shared" si="3"/>
        <v>74356.215</v>
      </c>
      <c r="X13" s="213">
        <f t="shared" si="3"/>
        <v>74356.215</v>
      </c>
      <c r="Y13" s="213">
        <f t="shared" si="3"/>
        <v>74356.215</v>
      </c>
      <c r="Z13" s="213">
        <f t="shared" si="3"/>
        <v>74356.215</v>
      </c>
      <c r="AA13" s="213">
        <f t="shared" si="3"/>
        <v>74356.215</v>
      </c>
      <c r="AB13" s="213">
        <f t="shared" si="3"/>
        <v>76586.90145</v>
      </c>
      <c r="AC13" s="213">
        <f t="shared" si="3"/>
        <v>76586.90145</v>
      </c>
      <c r="AD13" s="213">
        <f t="shared" si="3"/>
        <v>76586.90145</v>
      </c>
      <c r="AE13" s="213">
        <f t="shared" si="3"/>
        <v>76586.90145</v>
      </c>
      <c r="AF13" s="213">
        <f t="shared" si="3"/>
        <v>76586.90145</v>
      </c>
      <c r="AG13" s="213">
        <f t="shared" si="3"/>
        <v>76586.90145</v>
      </c>
      <c r="AH13" s="213">
        <f t="shared" si="3"/>
        <v>76586.90145</v>
      </c>
      <c r="AI13" s="213">
        <f t="shared" si="3"/>
        <v>76586.90145</v>
      </c>
      <c r="AJ13" s="213">
        <f t="shared" si="3"/>
        <v>76586.90145</v>
      </c>
      <c r="AK13" s="213">
        <f t="shared" si="3"/>
        <v>76586.90145</v>
      </c>
      <c r="AL13" s="213">
        <f t="shared" si="3"/>
        <v>76586.90145</v>
      </c>
      <c r="AM13" s="213">
        <f t="shared" si="3"/>
        <v>76586.90145</v>
      </c>
      <c r="AN13" s="213">
        <f t="shared" si="3"/>
        <v>78884.50849</v>
      </c>
      <c r="AO13" s="213">
        <f t="shared" si="3"/>
        <v>78884.50849</v>
      </c>
      <c r="AP13" s="213">
        <f t="shared" si="3"/>
        <v>78884.50849</v>
      </c>
      <c r="AQ13" s="213">
        <f t="shared" si="3"/>
        <v>78884.50849</v>
      </c>
      <c r="AR13" s="213">
        <f t="shared" si="3"/>
        <v>78884.50849</v>
      </c>
      <c r="AS13" s="213">
        <f t="shared" si="3"/>
        <v>78884.50849</v>
      </c>
      <c r="AT13" s="213">
        <f t="shared" si="3"/>
        <v>78884.50849</v>
      </c>
      <c r="AU13" s="213">
        <f t="shared" si="3"/>
        <v>78884.50849</v>
      </c>
      <c r="AV13" s="213">
        <f t="shared" si="3"/>
        <v>78884.50849</v>
      </c>
      <c r="AW13" s="213">
        <f t="shared" si="3"/>
        <v>78884.50849</v>
      </c>
      <c r="AX13" s="213">
        <f t="shared" si="3"/>
        <v>78884.50849</v>
      </c>
      <c r="AY13" s="213">
        <f t="shared" si="3"/>
        <v>78884.50849</v>
      </c>
      <c r="AZ13" s="213">
        <f t="shared" si="3"/>
        <v>81251.04375</v>
      </c>
      <c r="BA13" s="213">
        <f t="shared" si="3"/>
        <v>81251.04375</v>
      </c>
      <c r="BB13" s="213">
        <f t="shared" si="3"/>
        <v>81251.04375</v>
      </c>
      <c r="BC13" s="213">
        <f t="shared" si="3"/>
        <v>81251.04375</v>
      </c>
      <c r="BD13" s="213">
        <f t="shared" si="3"/>
        <v>81251.04375</v>
      </c>
      <c r="BE13" s="213">
        <f t="shared" si="3"/>
        <v>81251.04375</v>
      </c>
      <c r="BF13" s="213">
        <f t="shared" si="3"/>
        <v>81251.04375</v>
      </c>
      <c r="BG13" s="213">
        <f t="shared" si="3"/>
        <v>81251.04375</v>
      </c>
      <c r="BH13" s="213">
        <f t="shared" si="3"/>
        <v>81251.04375</v>
      </c>
      <c r="BI13" s="213">
        <f t="shared" si="3"/>
        <v>81251.04375</v>
      </c>
      <c r="BJ13" s="213">
        <f t="shared" si="3"/>
        <v>81251.04375</v>
      </c>
      <c r="BK13" s="213">
        <f t="shared" si="3"/>
        <v>81251.04375</v>
      </c>
      <c r="BL13" s="213">
        <f t="shared" si="3"/>
        <v>83688.57506</v>
      </c>
      <c r="BM13" s="213">
        <f t="shared" si="3"/>
        <v>83688.57506</v>
      </c>
      <c r="BN13" s="213">
        <f t="shared" si="3"/>
        <v>83688.57506</v>
      </c>
      <c r="BO13" s="213">
        <f t="shared" si="3"/>
        <v>83688.57506</v>
      </c>
      <c r="BP13" s="213">
        <f t="shared" si="3"/>
        <v>83688.57506</v>
      </c>
      <c r="BQ13" s="213">
        <f t="shared" si="3"/>
        <v>83688.57506</v>
      </c>
      <c r="BR13" s="213">
        <f t="shared" si="3"/>
        <v>83688.57506</v>
      </c>
      <c r="BS13" s="213">
        <f t="shared" si="3"/>
        <v>83688.57506</v>
      </c>
      <c r="BT13" s="213">
        <f t="shared" si="3"/>
        <v>83688.57506</v>
      </c>
      <c r="BU13" s="213">
        <f t="shared" si="3"/>
        <v>83688.57506</v>
      </c>
      <c r="BV13" s="213">
        <f t="shared" si="3"/>
        <v>83688.57506</v>
      </c>
      <c r="BW13" s="213">
        <f t="shared" si="3"/>
        <v>83688.57506</v>
      </c>
      <c r="BX13" s="213">
        <f t="shared" si="3"/>
        <v>86199.23231</v>
      </c>
      <c r="BY13" s="213">
        <f t="shared" si="3"/>
        <v>86199.23231</v>
      </c>
      <c r="BZ13" s="213">
        <f t="shared" si="3"/>
        <v>86199.23231</v>
      </c>
      <c r="CA13" s="213">
        <f t="shared" si="3"/>
        <v>86199.23231</v>
      </c>
      <c r="CB13" s="213">
        <f t="shared" si="3"/>
        <v>86199.23231</v>
      </c>
      <c r="CC13" s="213">
        <f t="shared" si="3"/>
        <v>86199.23231</v>
      </c>
      <c r="CD13" s="213">
        <f t="shared" si="3"/>
        <v>86199.23231</v>
      </c>
      <c r="CE13" s="213">
        <f t="shared" si="3"/>
        <v>86199.23231</v>
      </c>
      <c r="CF13" s="213">
        <f t="shared" si="3"/>
        <v>86199.23231</v>
      </c>
      <c r="CG13" s="213">
        <f t="shared" si="3"/>
        <v>86199.23231</v>
      </c>
      <c r="CH13" s="213">
        <f t="shared" si="3"/>
        <v>86199.23231</v>
      </c>
      <c r="CI13" s="213">
        <f t="shared" si="3"/>
        <v>86199.23231</v>
      </c>
      <c r="CJ13" s="213">
        <f t="shared" si="3"/>
        <v>88785.20928</v>
      </c>
      <c r="CK13" s="213">
        <f t="shared" si="3"/>
        <v>88785.20928</v>
      </c>
      <c r="CL13" s="213">
        <f t="shared" si="3"/>
        <v>88785.20928</v>
      </c>
      <c r="CM13" s="213">
        <f t="shared" si="3"/>
        <v>88785.20928</v>
      </c>
      <c r="CN13" s="213">
        <f t="shared" si="3"/>
        <v>88785.20928</v>
      </c>
      <c r="CO13" s="213">
        <f t="shared" si="3"/>
        <v>88785.20928</v>
      </c>
      <c r="CP13" s="213">
        <f t="shared" si="3"/>
        <v>88785.20928</v>
      </c>
      <c r="CQ13" s="213">
        <f t="shared" si="3"/>
        <v>88785.20928</v>
      </c>
      <c r="CR13" s="213">
        <f t="shared" si="3"/>
        <v>88785.20928</v>
      </c>
      <c r="CS13" s="213">
        <f t="shared" si="3"/>
        <v>88785.20928</v>
      </c>
      <c r="CT13" s="213">
        <f t="shared" si="3"/>
        <v>88785.20928</v>
      </c>
      <c r="CU13" s="213">
        <f t="shared" si="3"/>
        <v>88785.20928</v>
      </c>
      <c r="CV13" s="213">
        <f t="shared" si="3"/>
        <v>91448.76556</v>
      </c>
      <c r="CW13" s="213">
        <f t="shared" si="3"/>
        <v>91448.76556</v>
      </c>
      <c r="CX13" s="213">
        <f t="shared" si="3"/>
        <v>91448.76556</v>
      </c>
      <c r="CY13" s="213">
        <f t="shared" si="3"/>
        <v>91448.76556</v>
      </c>
      <c r="CZ13" s="213">
        <f t="shared" si="3"/>
        <v>91448.76556</v>
      </c>
      <c r="DA13" s="213">
        <f t="shared" si="3"/>
        <v>91448.76556</v>
      </c>
      <c r="DB13" s="213">
        <f t="shared" si="3"/>
        <v>91448.76556</v>
      </c>
      <c r="DC13" s="213">
        <f t="shared" si="3"/>
        <v>91448.76556</v>
      </c>
      <c r="DD13" s="213">
        <f t="shared" si="3"/>
        <v>91448.76556</v>
      </c>
      <c r="DE13" s="213">
        <f t="shared" si="3"/>
        <v>91448.76556</v>
      </c>
      <c r="DF13" s="213">
        <f t="shared" si="3"/>
        <v>91448.76556</v>
      </c>
      <c r="DG13" s="213">
        <f t="shared" si="3"/>
        <v>91448.76556</v>
      </c>
      <c r="DH13" s="213">
        <f t="shared" si="3"/>
        <v>94192.22853</v>
      </c>
      <c r="DI13" s="213">
        <f t="shared" si="3"/>
        <v>94192.22853</v>
      </c>
      <c r="DJ13" s="213">
        <f t="shared" si="3"/>
        <v>94192.22853</v>
      </c>
      <c r="DK13" s="213">
        <f t="shared" si="3"/>
        <v>94192.22853</v>
      </c>
      <c r="DL13" s="213">
        <f t="shared" si="3"/>
        <v>94192.22853</v>
      </c>
      <c r="DM13" s="213">
        <f t="shared" si="3"/>
        <v>94192.22853</v>
      </c>
      <c r="DN13" s="213">
        <f t="shared" si="3"/>
        <v>94192.22853</v>
      </c>
      <c r="DO13" s="213">
        <f t="shared" si="3"/>
        <v>94192.22853</v>
      </c>
      <c r="DP13" s="213">
        <f t="shared" si="3"/>
        <v>94192.22853</v>
      </c>
      <c r="DQ13" s="213">
        <f t="shared" si="3"/>
        <v>94192.22853</v>
      </c>
      <c r="DR13" s="213">
        <f t="shared" si="3"/>
        <v>94192.22853</v>
      </c>
      <c r="DS13" s="213">
        <f t="shared" si="3"/>
        <v>94192.22853</v>
      </c>
      <c r="DT13" s="213">
        <f t="shared" si="3"/>
        <v>97017.99538</v>
      </c>
      <c r="DU13" s="213">
        <f t="shared" si="3"/>
        <v>97017.99538</v>
      </c>
      <c r="DV13" s="213">
        <f t="shared" si="3"/>
        <v>97017.99538</v>
      </c>
      <c r="DW13" s="213">
        <f t="shared" si="3"/>
        <v>97017.99538</v>
      </c>
      <c r="DX13" s="213">
        <f t="shared" si="3"/>
        <v>97017.99538</v>
      </c>
      <c r="DY13" s="213">
        <f t="shared" si="3"/>
        <v>97017.99538</v>
      </c>
      <c r="DZ13" s="213">
        <f t="shared" si="3"/>
        <v>97017.99538</v>
      </c>
      <c r="EA13" s="213">
        <f t="shared" si="3"/>
        <v>97017.99538</v>
      </c>
      <c r="EB13" s="213">
        <f t="shared" si="3"/>
        <v>97017.99538</v>
      </c>
      <c r="EC13" s="213">
        <f t="shared" si="3"/>
        <v>97017.99538</v>
      </c>
      <c r="ED13" s="213">
        <f t="shared" si="3"/>
        <v>97017.99538</v>
      </c>
      <c r="EE13" s="213">
        <f t="shared" si="3"/>
        <v>97017.99538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Assumptions!J15</f>
        <v>Vacancy</v>
      </c>
      <c r="D15" s="50">
        <f t="array" ref="D15">-D$13*IF(D$2=(Assumptions!$D$69+1),Assumptions!$D$68,XLOOKUP(D$2,Assumptions!$C$95:$M$95,Assumptions!$C$96:$M$96))</f>
        <v>-3644.9125</v>
      </c>
      <c r="E15" s="50">
        <f t="array" ref="E15">-E$13*IF(E$2=(Assumptions!$D$69+1),Assumptions!$D$68,XLOOKUP(E$2,Assumptions!$C$95:$M$95,Assumptions!$C$96:$M$96))</f>
        <v>-3644.9125</v>
      </c>
      <c r="F15" s="50">
        <f t="array" ref="F15">-F$13*IF(F$2=(Assumptions!$D$69+1),Assumptions!$D$68,XLOOKUP(F$2,Assumptions!$C$95:$M$95,Assumptions!$C$96:$M$96))</f>
        <v>-3644.9125</v>
      </c>
      <c r="G15" s="50">
        <f t="array" ref="G15">-G$13*IF(G$2=(Assumptions!$D$69+1),Assumptions!$D$68,XLOOKUP(G$2,Assumptions!$C$95:$M$95,Assumptions!$C$96:$M$96))</f>
        <v>-3644.9125</v>
      </c>
      <c r="H15" s="50">
        <f t="array" ref="H15">-H$13*IF(H$2=(Assumptions!$D$69+1),Assumptions!$D$68,XLOOKUP(H$2,Assumptions!$C$95:$M$95,Assumptions!$C$96:$M$96))</f>
        <v>-3644.9125</v>
      </c>
      <c r="I15" s="50">
        <f t="array" ref="I15">-I$13*IF(I$2=(Assumptions!$D$69+1),Assumptions!$D$68,XLOOKUP(I$2,Assumptions!$C$95:$M$95,Assumptions!$C$96:$M$96))</f>
        <v>-3644.9125</v>
      </c>
      <c r="J15" s="50">
        <f t="array" ref="J15">-J$13*IF(J$2=(Assumptions!$D$69+1),Assumptions!$D$68,XLOOKUP(J$2,Assumptions!$C$95:$M$95,Assumptions!$C$96:$M$96))</f>
        <v>-3644.9125</v>
      </c>
      <c r="K15" s="50">
        <f t="array" ref="K15">-K$13*IF(K$2=(Assumptions!$D$69+1),Assumptions!$D$68,XLOOKUP(K$2,Assumptions!$C$95:$M$95,Assumptions!$C$96:$M$96))</f>
        <v>-3644.9125</v>
      </c>
      <c r="L15" s="50">
        <f t="array" ref="L15">-L$13*IF(L$2=(Assumptions!$D$69+1),Assumptions!$D$68,XLOOKUP(L$2,Assumptions!$C$95:$M$95,Assumptions!$C$96:$M$96))</f>
        <v>-3644.9125</v>
      </c>
      <c r="M15" s="50">
        <f t="array" ref="M15">-M$13*IF(M$2=(Assumptions!$D$69+1),Assumptions!$D$68,XLOOKUP(M$2,Assumptions!$C$95:$M$95,Assumptions!$C$96:$M$96))</f>
        <v>-3644.9125</v>
      </c>
      <c r="N15" s="50">
        <f t="array" ref="N15">-N$13*IF(N$2=(Assumptions!$D$69+1),Assumptions!$D$68,XLOOKUP(N$2,Assumptions!$C$95:$M$95,Assumptions!$C$96:$M$96))</f>
        <v>-3644.9125</v>
      </c>
      <c r="O15" s="50">
        <f t="array" ref="O15">-O$13*IF(O$2=(Assumptions!$D$69+1),Assumptions!$D$68,XLOOKUP(O$2,Assumptions!$C$95:$M$95,Assumptions!$C$96:$M$96))</f>
        <v>-3644.9125</v>
      </c>
      <c r="P15" s="50">
        <f t="array" ref="P15">-P$13*IF(P$2=(Assumptions!$D$69+1),Assumptions!$D$68,XLOOKUP(P$2,Assumptions!$C$95:$M$95,Assumptions!$C$96:$M$96))</f>
        <v>-1487.1243</v>
      </c>
      <c r="Q15" s="50">
        <f t="array" ref="Q15">-Q$13*IF(Q$2=(Assumptions!$D$69+1),Assumptions!$D$68,XLOOKUP(Q$2,Assumptions!$C$95:$M$95,Assumptions!$C$96:$M$96))</f>
        <v>-1487.1243</v>
      </c>
      <c r="R15" s="50">
        <f t="array" ref="R15">-R$13*IF(R$2=(Assumptions!$D$69+1),Assumptions!$D$68,XLOOKUP(R$2,Assumptions!$C$95:$M$95,Assumptions!$C$96:$M$96))</f>
        <v>-1487.1243</v>
      </c>
      <c r="S15" s="50">
        <f t="array" ref="S15">-S$13*IF(S$2=(Assumptions!$D$69+1),Assumptions!$D$68,XLOOKUP(S$2,Assumptions!$C$95:$M$95,Assumptions!$C$96:$M$96))</f>
        <v>-1487.1243</v>
      </c>
      <c r="T15" s="50">
        <f t="array" ref="T15">-T$13*IF(T$2=(Assumptions!$D$69+1),Assumptions!$D$68,XLOOKUP(T$2,Assumptions!$C$95:$M$95,Assumptions!$C$96:$M$96))</f>
        <v>-1487.1243</v>
      </c>
      <c r="U15" s="50">
        <f t="array" ref="U15">-U$13*IF(U$2=(Assumptions!$D$69+1),Assumptions!$D$68,XLOOKUP(U$2,Assumptions!$C$95:$M$95,Assumptions!$C$96:$M$96))</f>
        <v>-1487.1243</v>
      </c>
      <c r="V15" s="50">
        <f t="array" ref="V15">-V$13*IF(V$2=(Assumptions!$D$69+1),Assumptions!$D$68,XLOOKUP(V$2,Assumptions!$C$95:$M$95,Assumptions!$C$96:$M$96))</f>
        <v>-1487.1243</v>
      </c>
      <c r="W15" s="50">
        <f t="array" ref="W15">-W$13*IF(W$2=(Assumptions!$D$69+1),Assumptions!$D$68,XLOOKUP(W$2,Assumptions!$C$95:$M$95,Assumptions!$C$96:$M$96))</f>
        <v>-1487.1243</v>
      </c>
      <c r="X15" s="50">
        <f t="array" ref="X15">-X$13*IF(X$2=(Assumptions!$D$69+1),Assumptions!$D$68,XLOOKUP(X$2,Assumptions!$C$95:$M$95,Assumptions!$C$96:$M$96))</f>
        <v>-1487.1243</v>
      </c>
      <c r="Y15" s="50">
        <f t="array" ref="Y15">-Y$13*IF(Y$2=(Assumptions!$D$69+1),Assumptions!$D$68,XLOOKUP(Y$2,Assumptions!$C$95:$M$95,Assumptions!$C$96:$M$96))</f>
        <v>-1487.1243</v>
      </c>
      <c r="Z15" s="50">
        <f t="array" ref="Z15">-Z$13*IF(Z$2=(Assumptions!$D$69+1),Assumptions!$D$68,XLOOKUP(Z$2,Assumptions!$C$95:$M$95,Assumptions!$C$96:$M$96))</f>
        <v>-1487.1243</v>
      </c>
      <c r="AA15" s="50">
        <f t="array" ref="AA15">-AA$13*IF(AA$2=(Assumptions!$D$69+1),Assumptions!$D$68,XLOOKUP(AA$2,Assumptions!$C$95:$M$95,Assumptions!$C$96:$M$96))</f>
        <v>-1487.1243</v>
      </c>
      <c r="AB15" s="50">
        <f t="array" ref="AB15">-AB$13*IF(AB$2=(Assumptions!$D$69+1),Assumptions!$D$68,XLOOKUP(AB$2,Assumptions!$C$95:$M$95,Assumptions!$C$96:$M$96))</f>
        <v>-1531.738029</v>
      </c>
      <c r="AC15" s="50">
        <f t="array" ref="AC15">-AC$13*IF(AC$2=(Assumptions!$D$69+1),Assumptions!$D$68,XLOOKUP(AC$2,Assumptions!$C$95:$M$95,Assumptions!$C$96:$M$96))</f>
        <v>-1531.738029</v>
      </c>
      <c r="AD15" s="50">
        <f t="array" ref="AD15">-AD$13*IF(AD$2=(Assumptions!$D$69+1),Assumptions!$D$68,XLOOKUP(AD$2,Assumptions!$C$95:$M$95,Assumptions!$C$96:$M$96))</f>
        <v>-1531.738029</v>
      </c>
      <c r="AE15" s="50">
        <f t="array" ref="AE15">-AE$13*IF(AE$2=(Assumptions!$D$69+1),Assumptions!$D$68,XLOOKUP(AE$2,Assumptions!$C$95:$M$95,Assumptions!$C$96:$M$96))</f>
        <v>-1531.738029</v>
      </c>
      <c r="AF15" s="50">
        <f t="array" ref="AF15">-AF$13*IF(AF$2=(Assumptions!$D$69+1),Assumptions!$D$68,XLOOKUP(AF$2,Assumptions!$C$95:$M$95,Assumptions!$C$96:$M$96))</f>
        <v>-1531.738029</v>
      </c>
      <c r="AG15" s="50">
        <f t="array" ref="AG15">-AG$13*IF(AG$2=(Assumptions!$D$69+1),Assumptions!$D$68,XLOOKUP(AG$2,Assumptions!$C$95:$M$95,Assumptions!$C$96:$M$96))</f>
        <v>-1531.738029</v>
      </c>
      <c r="AH15" s="50">
        <f t="array" ref="AH15">-AH$13*IF(AH$2=(Assumptions!$D$69+1),Assumptions!$D$68,XLOOKUP(AH$2,Assumptions!$C$95:$M$95,Assumptions!$C$96:$M$96))</f>
        <v>-1531.738029</v>
      </c>
      <c r="AI15" s="50">
        <f t="array" ref="AI15">-AI$13*IF(AI$2=(Assumptions!$D$69+1),Assumptions!$D$68,XLOOKUP(AI$2,Assumptions!$C$95:$M$95,Assumptions!$C$96:$M$96))</f>
        <v>-1531.738029</v>
      </c>
      <c r="AJ15" s="50">
        <f t="array" ref="AJ15">-AJ$13*IF(AJ$2=(Assumptions!$D$69+1),Assumptions!$D$68,XLOOKUP(AJ$2,Assumptions!$C$95:$M$95,Assumptions!$C$96:$M$96))</f>
        <v>-1531.738029</v>
      </c>
      <c r="AK15" s="50">
        <f t="array" ref="AK15">-AK$13*IF(AK$2=(Assumptions!$D$69+1),Assumptions!$D$68,XLOOKUP(AK$2,Assumptions!$C$95:$M$95,Assumptions!$C$96:$M$96))</f>
        <v>-1531.738029</v>
      </c>
      <c r="AL15" s="50">
        <f t="array" ref="AL15">-AL$13*IF(AL$2=(Assumptions!$D$69+1),Assumptions!$D$68,XLOOKUP(AL$2,Assumptions!$C$95:$M$95,Assumptions!$C$96:$M$96))</f>
        <v>-1531.738029</v>
      </c>
      <c r="AM15" s="50">
        <f t="array" ref="AM15">-AM$13*IF(AM$2=(Assumptions!$D$69+1),Assumptions!$D$68,XLOOKUP(AM$2,Assumptions!$C$95:$M$95,Assumptions!$C$96:$M$96))</f>
        <v>-1531.738029</v>
      </c>
      <c r="AN15" s="50">
        <f t="array" ref="AN15">-AN$13*IF(AN$2=(Assumptions!$D$69+1),Assumptions!$D$68,XLOOKUP(AN$2,Assumptions!$C$95:$M$95,Assumptions!$C$96:$M$96))</f>
        <v>-1577.69017</v>
      </c>
      <c r="AO15" s="50">
        <f t="array" ref="AO15">-AO$13*IF(AO$2=(Assumptions!$D$69+1),Assumptions!$D$68,XLOOKUP(AO$2,Assumptions!$C$95:$M$95,Assumptions!$C$96:$M$96))</f>
        <v>-1577.69017</v>
      </c>
      <c r="AP15" s="50">
        <f t="array" ref="AP15">-AP$13*IF(AP$2=(Assumptions!$D$69+1),Assumptions!$D$68,XLOOKUP(AP$2,Assumptions!$C$95:$M$95,Assumptions!$C$96:$M$96))</f>
        <v>-1577.69017</v>
      </c>
      <c r="AQ15" s="50">
        <f t="array" ref="AQ15">-AQ$13*IF(AQ$2=(Assumptions!$D$69+1),Assumptions!$D$68,XLOOKUP(AQ$2,Assumptions!$C$95:$M$95,Assumptions!$C$96:$M$96))</f>
        <v>-1577.69017</v>
      </c>
      <c r="AR15" s="50">
        <f t="array" ref="AR15">-AR$13*IF(AR$2=(Assumptions!$D$69+1),Assumptions!$D$68,XLOOKUP(AR$2,Assumptions!$C$95:$M$95,Assumptions!$C$96:$M$96))</f>
        <v>-1577.69017</v>
      </c>
      <c r="AS15" s="50">
        <f t="array" ref="AS15">-AS$13*IF(AS$2=(Assumptions!$D$69+1),Assumptions!$D$68,XLOOKUP(AS$2,Assumptions!$C$95:$M$95,Assumptions!$C$96:$M$96))</f>
        <v>-1577.69017</v>
      </c>
      <c r="AT15" s="50">
        <f t="array" ref="AT15">-AT$13*IF(AT$2=(Assumptions!$D$69+1),Assumptions!$D$68,XLOOKUP(AT$2,Assumptions!$C$95:$M$95,Assumptions!$C$96:$M$96))</f>
        <v>-1577.69017</v>
      </c>
      <c r="AU15" s="50">
        <f t="array" ref="AU15">-AU$13*IF(AU$2=(Assumptions!$D$69+1),Assumptions!$D$68,XLOOKUP(AU$2,Assumptions!$C$95:$M$95,Assumptions!$C$96:$M$96))</f>
        <v>-1577.69017</v>
      </c>
      <c r="AV15" s="50">
        <f t="array" ref="AV15">-AV$13*IF(AV$2=(Assumptions!$D$69+1),Assumptions!$D$68,XLOOKUP(AV$2,Assumptions!$C$95:$M$95,Assumptions!$C$96:$M$96))</f>
        <v>-1577.69017</v>
      </c>
      <c r="AW15" s="50">
        <f t="array" ref="AW15">-AW$13*IF(AW$2=(Assumptions!$D$69+1),Assumptions!$D$68,XLOOKUP(AW$2,Assumptions!$C$95:$M$95,Assumptions!$C$96:$M$96))</f>
        <v>-1577.69017</v>
      </c>
      <c r="AX15" s="50">
        <f t="array" ref="AX15">-AX$13*IF(AX$2=(Assumptions!$D$69+1),Assumptions!$D$68,XLOOKUP(AX$2,Assumptions!$C$95:$M$95,Assumptions!$C$96:$M$96))</f>
        <v>-1577.69017</v>
      </c>
      <c r="AY15" s="50">
        <f t="array" ref="AY15">-AY$13*IF(AY$2=(Assumptions!$D$69+1),Assumptions!$D$68,XLOOKUP(AY$2,Assumptions!$C$95:$M$95,Assumptions!$C$96:$M$96))</f>
        <v>-1577.69017</v>
      </c>
      <c r="AZ15" s="50">
        <f t="array" ref="AZ15">-AZ$13*IF(AZ$2=(Assumptions!$D$69+1),Assumptions!$D$68,XLOOKUP(AZ$2,Assumptions!$C$95:$M$95,Assumptions!$C$96:$M$96))</f>
        <v>-1625.020875</v>
      </c>
      <c r="BA15" s="50">
        <f t="array" ref="BA15">-BA$13*IF(BA$2=(Assumptions!$D$69+1),Assumptions!$D$68,XLOOKUP(BA$2,Assumptions!$C$95:$M$95,Assumptions!$C$96:$M$96))</f>
        <v>-1625.020875</v>
      </c>
      <c r="BB15" s="50">
        <f t="array" ref="BB15">-BB$13*IF(BB$2=(Assumptions!$D$69+1),Assumptions!$D$68,XLOOKUP(BB$2,Assumptions!$C$95:$M$95,Assumptions!$C$96:$M$96))</f>
        <v>-1625.020875</v>
      </c>
      <c r="BC15" s="50">
        <f t="array" ref="BC15">-BC$13*IF(BC$2=(Assumptions!$D$69+1),Assumptions!$D$68,XLOOKUP(BC$2,Assumptions!$C$95:$M$95,Assumptions!$C$96:$M$96))</f>
        <v>-1625.020875</v>
      </c>
      <c r="BD15" s="50">
        <f t="array" ref="BD15">-BD$13*IF(BD$2=(Assumptions!$D$69+1),Assumptions!$D$68,XLOOKUP(BD$2,Assumptions!$C$95:$M$95,Assumptions!$C$96:$M$96))</f>
        <v>-1625.020875</v>
      </c>
      <c r="BE15" s="50">
        <f t="array" ref="BE15">-BE$13*IF(BE$2=(Assumptions!$D$69+1),Assumptions!$D$68,XLOOKUP(BE$2,Assumptions!$C$95:$M$95,Assumptions!$C$96:$M$96))</f>
        <v>-1625.020875</v>
      </c>
      <c r="BF15" s="50">
        <f t="array" ref="BF15">-BF$13*IF(BF$2=(Assumptions!$D$69+1),Assumptions!$D$68,XLOOKUP(BF$2,Assumptions!$C$95:$M$95,Assumptions!$C$96:$M$96))</f>
        <v>-1625.020875</v>
      </c>
      <c r="BG15" s="50">
        <f t="array" ref="BG15">-BG$13*IF(BG$2=(Assumptions!$D$69+1),Assumptions!$D$68,XLOOKUP(BG$2,Assumptions!$C$95:$M$95,Assumptions!$C$96:$M$96))</f>
        <v>-1625.020875</v>
      </c>
      <c r="BH15" s="50">
        <f t="array" ref="BH15">-BH$13*IF(BH$2=(Assumptions!$D$69+1),Assumptions!$D$68,XLOOKUP(BH$2,Assumptions!$C$95:$M$95,Assumptions!$C$96:$M$96))</f>
        <v>-1625.020875</v>
      </c>
      <c r="BI15" s="50">
        <f t="array" ref="BI15">-BI$13*IF(BI$2=(Assumptions!$D$69+1),Assumptions!$D$68,XLOOKUP(BI$2,Assumptions!$C$95:$M$95,Assumptions!$C$96:$M$96))</f>
        <v>-1625.020875</v>
      </c>
      <c r="BJ15" s="50">
        <f t="array" ref="BJ15">-BJ$13*IF(BJ$2=(Assumptions!$D$69+1),Assumptions!$D$68,XLOOKUP(BJ$2,Assumptions!$C$95:$M$95,Assumptions!$C$96:$M$96))</f>
        <v>-1625.020875</v>
      </c>
      <c r="BK15" s="50">
        <f t="array" ref="BK15">-BK$13*IF(BK$2=(Assumptions!$D$69+1),Assumptions!$D$68,XLOOKUP(BK$2,Assumptions!$C$95:$M$95,Assumptions!$C$96:$M$96))</f>
        <v>-1625.020875</v>
      </c>
      <c r="BL15" s="50">
        <f t="array" ref="BL15">-BL$13*IF(BL$2=(Assumptions!$D$69+1),Assumptions!$D$68,XLOOKUP(BL$2,Assumptions!$C$95:$M$95,Assumptions!$C$96:$M$96))</f>
        <v>-1673.771501</v>
      </c>
      <c r="BM15" s="50">
        <f t="array" ref="BM15">-BM$13*IF(BM$2=(Assumptions!$D$69+1),Assumptions!$D$68,XLOOKUP(BM$2,Assumptions!$C$95:$M$95,Assumptions!$C$96:$M$96))</f>
        <v>-1673.771501</v>
      </c>
      <c r="BN15" s="50">
        <f t="array" ref="BN15">-BN$13*IF(BN$2=(Assumptions!$D$69+1),Assumptions!$D$68,XLOOKUP(BN$2,Assumptions!$C$95:$M$95,Assumptions!$C$96:$M$96))</f>
        <v>-1673.771501</v>
      </c>
      <c r="BO15" s="50">
        <f t="array" ref="BO15">-BO$13*IF(BO$2=(Assumptions!$D$69+1),Assumptions!$D$68,XLOOKUP(BO$2,Assumptions!$C$95:$M$95,Assumptions!$C$96:$M$96))</f>
        <v>-1673.771501</v>
      </c>
      <c r="BP15" s="50">
        <f t="array" ref="BP15">-BP$13*IF(BP$2=(Assumptions!$D$69+1),Assumptions!$D$68,XLOOKUP(BP$2,Assumptions!$C$95:$M$95,Assumptions!$C$96:$M$96))</f>
        <v>-1673.771501</v>
      </c>
      <c r="BQ15" s="50">
        <f t="array" ref="BQ15">-BQ$13*IF(BQ$2=(Assumptions!$D$69+1),Assumptions!$D$68,XLOOKUP(BQ$2,Assumptions!$C$95:$M$95,Assumptions!$C$96:$M$96))</f>
        <v>-1673.771501</v>
      </c>
      <c r="BR15" s="50">
        <f t="array" ref="BR15">-BR$13*IF(BR$2=(Assumptions!$D$69+1),Assumptions!$D$68,XLOOKUP(BR$2,Assumptions!$C$95:$M$95,Assumptions!$C$96:$M$96))</f>
        <v>-1673.771501</v>
      </c>
      <c r="BS15" s="50">
        <f t="array" ref="BS15">-BS$13*IF(BS$2=(Assumptions!$D$69+1),Assumptions!$D$68,XLOOKUP(BS$2,Assumptions!$C$95:$M$95,Assumptions!$C$96:$M$96))</f>
        <v>-1673.771501</v>
      </c>
      <c r="BT15" s="50">
        <f t="array" ref="BT15">-BT$13*IF(BT$2=(Assumptions!$D$69+1),Assumptions!$D$68,XLOOKUP(BT$2,Assumptions!$C$95:$M$95,Assumptions!$C$96:$M$96))</f>
        <v>-1673.771501</v>
      </c>
      <c r="BU15" s="50">
        <f t="array" ref="BU15">-BU$13*IF(BU$2=(Assumptions!$D$69+1),Assumptions!$D$68,XLOOKUP(BU$2,Assumptions!$C$95:$M$95,Assumptions!$C$96:$M$96))</f>
        <v>-1673.771501</v>
      </c>
      <c r="BV15" s="50">
        <f t="array" ref="BV15">-BV$13*IF(BV$2=(Assumptions!$D$69+1),Assumptions!$D$68,XLOOKUP(BV$2,Assumptions!$C$95:$M$95,Assumptions!$C$96:$M$96))</f>
        <v>-1673.771501</v>
      </c>
      <c r="BW15" s="50">
        <f t="array" ref="BW15">-BW$13*IF(BW$2=(Assumptions!$D$69+1),Assumptions!$D$68,XLOOKUP(BW$2,Assumptions!$C$95:$M$95,Assumptions!$C$96:$M$96))</f>
        <v>-1673.771501</v>
      </c>
      <c r="BX15" s="50">
        <f t="array" ref="BX15">-BX$13*IF(BX$2=(Assumptions!$D$69+1),Assumptions!$D$68,XLOOKUP(BX$2,Assumptions!$C$95:$M$95,Assumptions!$C$96:$M$96))</f>
        <v>-1723.984646</v>
      </c>
      <c r="BY15" s="50">
        <f t="array" ref="BY15">-BY$13*IF(BY$2=(Assumptions!$D$69+1),Assumptions!$D$68,XLOOKUP(BY$2,Assumptions!$C$95:$M$95,Assumptions!$C$96:$M$96))</f>
        <v>-1723.984646</v>
      </c>
      <c r="BZ15" s="50">
        <f t="array" ref="BZ15">-BZ$13*IF(BZ$2=(Assumptions!$D$69+1),Assumptions!$D$68,XLOOKUP(BZ$2,Assumptions!$C$95:$M$95,Assumptions!$C$96:$M$96))</f>
        <v>-1723.984646</v>
      </c>
      <c r="CA15" s="50">
        <f t="array" ref="CA15">-CA$13*IF(CA$2=(Assumptions!$D$69+1),Assumptions!$D$68,XLOOKUP(CA$2,Assumptions!$C$95:$M$95,Assumptions!$C$96:$M$96))</f>
        <v>-1723.984646</v>
      </c>
      <c r="CB15" s="50">
        <f t="array" ref="CB15">-CB$13*IF(CB$2=(Assumptions!$D$69+1),Assumptions!$D$68,XLOOKUP(CB$2,Assumptions!$C$95:$M$95,Assumptions!$C$96:$M$96))</f>
        <v>-1723.984646</v>
      </c>
      <c r="CC15" s="50">
        <f t="array" ref="CC15">-CC$13*IF(CC$2=(Assumptions!$D$69+1),Assumptions!$D$68,XLOOKUP(CC$2,Assumptions!$C$95:$M$95,Assumptions!$C$96:$M$96))</f>
        <v>-1723.984646</v>
      </c>
      <c r="CD15" s="50">
        <f t="array" ref="CD15">-CD$13*IF(CD$2=(Assumptions!$D$69+1),Assumptions!$D$68,XLOOKUP(CD$2,Assumptions!$C$95:$M$95,Assumptions!$C$96:$M$96))</f>
        <v>-1723.984646</v>
      </c>
      <c r="CE15" s="50">
        <f t="array" ref="CE15">-CE$13*IF(CE$2=(Assumptions!$D$69+1),Assumptions!$D$68,XLOOKUP(CE$2,Assumptions!$C$95:$M$95,Assumptions!$C$96:$M$96))</f>
        <v>-1723.984646</v>
      </c>
      <c r="CF15" s="50">
        <f t="array" ref="CF15">-CF$13*IF(CF$2=(Assumptions!$D$69+1),Assumptions!$D$68,XLOOKUP(CF$2,Assumptions!$C$95:$M$95,Assumptions!$C$96:$M$96))</f>
        <v>-1723.984646</v>
      </c>
      <c r="CG15" s="50">
        <f t="array" ref="CG15">-CG$13*IF(CG$2=(Assumptions!$D$69+1),Assumptions!$D$68,XLOOKUP(CG$2,Assumptions!$C$95:$M$95,Assumptions!$C$96:$M$96))</f>
        <v>-1723.984646</v>
      </c>
      <c r="CH15" s="50">
        <f t="array" ref="CH15">-CH$13*IF(CH$2=(Assumptions!$D$69+1),Assumptions!$D$68,XLOOKUP(CH$2,Assumptions!$C$95:$M$95,Assumptions!$C$96:$M$96))</f>
        <v>-1723.984646</v>
      </c>
      <c r="CI15" s="50">
        <f t="array" ref="CI15">-CI$13*IF(CI$2=(Assumptions!$D$69+1),Assumptions!$D$68,XLOOKUP(CI$2,Assumptions!$C$95:$M$95,Assumptions!$C$96:$M$96))</f>
        <v>-1723.984646</v>
      </c>
      <c r="CJ15" s="50">
        <f t="array" ref="CJ15">-CJ$13*IF(CJ$2=(Assumptions!$D$69+1),Assumptions!$D$68,XLOOKUP(CJ$2,Assumptions!$C$95:$M$95,Assumptions!$C$96:$M$96))</f>
        <v>-1775.704186</v>
      </c>
      <c r="CK15" s="50">
        <f t="array" ref="CK15">-CK$13*IF(CK$2=(Assumptions!$D$69+1),Assumptions!$D$68,XLOOKUP(CK$2,Assumptions!$C$95:$M$95,Assumptions!$C$96:$M$96))</f>
        <v>-1775.704186</v>
      </c>
      <c r="CL15" s="50">
        <f t="array" ref="CL15">-CL$13*IF(CL$2=(Assumptions!$D$69+1),Assumptions!$D$68,XLOOKUP(CL$2,Assumptions!$C$95:$M$95,Assumptions!$C$96:$M$96))</f>
        <v>-1775.704186</v>
      </c>
      <c r="CM15" s="50">
        <f t="array" ref="CM15">-CM$13*IF(CM$2=(Assumptions!$D$69+1),Assumptions!$D$68,XLOOKUP(CM$2,Assumptions!$C$95:$M$95,Assumptions!$C$96:$M$96))</f>
        <v>-1775.704186</v>
      </c>
      <c r="CN15" s="50">
        <f t="array" ref="CN15">-CN$13*IF(CN$2=(Assumptions!$D$69+1),Assumptions!$D$68,XLOOKUP(CN$2,Assumptions!$C$95:$M$95,Assumptions!$C$96:$M$96))</f>
        <v>-1775.704186</v>
      </c>
      <c r="CO15" s="50">
        <f t="array" ref="CO15">-CO$13*IF(CO$2=(Assumptions!$D$69+1),Assumptions!$D$68,XLOOKUP(CO$2,Assumptions!$C$95:$M$95,Assumptions!$C$96:$M$96))</f>
        <v>-1775.704186</v>
      </c>
      <c r="CP15" s="50">
        <f t="array" ref="CP15">-CP$13*IF(CP$2=(Assumptions!$D$69+1),Assumptions!$D$68,XLOOKUP(CP$2,Assumptions!$C$95:$M$95,Assumptions!$C$96:$M$96))</f>
        <v>-1775.704186</v>
      </c>
      <c r="CQ15" s="50">
        <f t="array" ref="CQ15">-CQ$13*IF(CQ$2=(Assumptions!$D$69+1),Assumptions!$D$68,XLOOKUP(CQ$2,Assumptions!$C$95:$M$95,Assumptions!$C$96:$M$96))</f>
        <v>-1775.704186</v>
      </c>
      <c r="CR15" s="50">
        <f t="array" ref="CR15">-CR$13*IF(CR$2=(Assumptions!$D$69+1),Assumptions!$D$68,XLOOKUP(CR$2,Assumptions!$C$95:$M$95,Assumptions!$C$96:$M$96))</f>
        <v>-1775.704186</v>
      </c>
      <c r="CS15" s="50">
        <f t="array" ref="CS15">-CS$13*IF(CS$2=(Assumptions!$D$69+1),Assumptions!$D$68,XLOOKUP(CS$2,Assumptions!$C$95:$M$95,Assumptions!$C$96:$M$96))</f>
        <v>-1775.704186</v>
      </c>
      <c r="CT15" s="50">
        <f t="array" ref="CT15">-CT$13*IF(CT$2=(Assumptions!$D$69+1),Assumptions!$D$68,XLOOKUP(CT$2,Assumptions!$C$95:$M$95,Assumptions!$C$96:$M$96))</f>
        <v>-1775.704186</v>
      </c>
      <c r="CU15" s="50">
        <f t="array" ref="CU15">-CU$13*IF(CU$2=(Assumptions!$D$69+1),Assumptions!$D$68,XLOOKUP(CU$2,Assumptions!$C$95:$M$95,Assumptions!$C$96:$M$96))</f>
        <v>-1775.704186</v>
      </c>
      <c r="CV15" s="50">
        <f t="array" ref="CV15">-CV$13*IF(CV$2=(Assumptions!$D$69+1),Assumptions!$D$68,XLOOKUP(CV$2,Assumptions!$C$95:$M$95,Assumptions!$C$96:$M$96))</f>
        <v>-1828.975311</v>
      </c>
      <c r="CW15" s="50">
        <f t="array" ref="CW15">-CW$13*IF(CW$2=(Assumptions!$D$69+1),Assumptions!$D$68,XLOOKUP(CW$2,Assumptions!$C$95:$M$95,Assumptions!$C$96:$M$96))</f>
        <v>-1828.975311</v>
      </c>
      <c r="CX15" s="50">
        <f t="array" ref="CX15">-CX$13*IF(CX$2=(Assumptions!$D$69+1),Assumptions!$D$68,XLOOKUP(CX$2,Assumptions!$C$95:$M$95,Assumptions!$C$96:$M$96))</f>
        <v>-1828.975311</v>
      </c>
      <c r="CY15" s="50">
        <f t="array" ref="CY15">-CY$13*IF(CY$2=(Assumptions!$D$69+1),Assumptions!$D$68,XLOOKUP(CY$2,Assumptions!$C$95:$M$95,Assumptions!$C$96:$M$96))</f>
        <v>-1828.975311</v>
      </c>
      <c r="CZ15" s="50">
        <f t="array" ref="CZ15">-CZ$13*IF(CZ$2=(Assumptions!$D$69+1),Assumptions!$D$68,XLOOKUP(CZ$2,Assumptions!$C$95:$M$95,Assumptions!$C$96:$M$96))</f>
        <v>-1828.975311</v>
      </c>
      <c r="DA15" s="50">
        <f t="array" ref="DA15">-DA$13*IF(DA$2=(Assumptions!$D$69+1),Assumptions!$D$68,XLOOKUP(DA$2,Assumptions!$C$95:$M$95,Assumptions!$C$96:$M$96))</f>
        <v>-1828.975311</v>
      </c>
      <c r="DB15" s="50">
        <f t="array" ref="DB15">-DB$13*IF(DB$2=(Assumptions!$D$69+1),Assumptions!$D$68,XLOOKUP(DB$2,Assumptions!$C$95:$M$95,Assumptions!$C$96:$M$96))</f>
        <v>-1828.975311</v>
      </c>
      <c r="DC15" s="50">
        <f t="array" ref="DC15">-DC$13*IF(DC$2=(Assumptions!$D$69+1),Assumptions!$D$68,XLOOKUP(DC$2,Assumptions!$C$95:$M$95,Assumptions!$C$96:$M$96))</f>
        <v>-1828.975311</v>
      </c>
      <c r="DD15" s="50">
        <f t="array" ref="DD15">-DD$13*IF(DD$2=(Assumptions!$D$69+1),Assumptions!$D$68,XLOOKUP(DD$2,Assumptions!$C$95:$M$95,Assumptions!$C$96:$M$96))</f>
        <v>-1828.975311</v>
      </c>
      <c r="DE15" s="50">
        <f t="array" ref="DE15">-DE$13*IF(DE$2=(Assumptions!$D$69+1),Assumptions!$D$68,XLOOKUP(DE$2,Assumptions!$C$95:$M$95,Assumptions!$C$96:$M$96))</f>
        <v>-1828.975311</v>
      </c>
      <c r="DF15" s="50">
        <f t="array" ref="DF15">-DF$13*IF(DF$2=(Assumptions!$D$69+1),Assumptions!$D$68,XLOOKUP(DF$2,Assumptions!$C$95:$M$95,Assumptions!$C$96:$M$96))</f>
        <v>-1828.975311</v>
      </c>
      <c r="DG15" s="50">
        <f t="array" ref="DG15">-DG$13*IF(DG$2=(Assumptions!$D$69+1),Assumptions!$D$68,XLOOKUP(DG$2,Assumptions!$C$95:$M$95,Assumptions!$C$96:$M$96))</f>
        <v>-1828.975311</v>
      </c>
      <c r="DH15" s="50">
        <f t="array" ref="DH15">-DH$13*IF(DH$2=(Assumptions!$D$69+1),Assumptions!$D$68,XLOOKUP(DH$2,Assumptions!$C$95:$M$95,Assumptions!$C$96:$M$96))</f>
        <v>-1883.844571</v>
      </c>
      <c r="DI15" s="50">
        <f t="array" ref="DI15">-DI$13*IF(DI$2=(Assumptions!$D$69+1),Assumptions!$D$68,XLOOKUP(DI$2,Assumptions!$C$95:$M$95,Assumptions!$C$96:$M$96))</f>
        <v>-1883.844571</v>
      </c>
      <c r="DJ15" s="50">
        <f t="array" ref="DJ15">-DJ$13*IF(DJ$2=(Assumptions!$D$69+1),Assumptions!$D$68,XLOOKUP(DJ$2,Assumptions!$C$95:$M$95,Assumptions!$C$96:$M$96))</f>
        <v>-1883.844571</v>
      </c>
      <c r="DK15" s="50">
        <f t="array" ref="DK15">-DK$13*IF(DK$2=(Assumptions!$D$69+1),Assumptions!$D$68,XLOOKUP(DK$2,Assumptions!$C$95:$M$95,Assumptions!$C$96:$M$96))</f>
        <v>-1883.844571</v>
      </c>
      <c r="DL15" s="50">
        <f t="array" ref="DL15">-DL$13*IF(DL$2=(Assumptions!$D$69+1),Assumptions!$D$68,XLOOKUP(DL$2,Assumptions!$C$95:$M$95,Assumptions!$C$96:$M$96))</f>
        <v>-1883.844571</v>
      </c>
      <c r="DM15" s="50">
        <f t="array" ref="DM15">-DM$13*IF(DM$2=(Assumptions!$D$69+1),Assumptions!$D$68,XLOOKUP(DM$2,Assumptions!$C$95:$M$95,Assumptions!$C$96:$M$96))</f>
        <v>-1883.844571</v>
      </c>
      <c r="DN15" s="50">
        <f t="array" ref="DN15">-DN$13*IF(DN$2=(Assumptions!$D$69+1),Assumptions!$D$68,XLOOKUP(DN$2,Assumptions!$C$95:$M$95,Assumptions!$C$96:$M$96))</f>
        <v>-1883.844571</v>
      </c>
      <c r="DO15" s="50">
        <f t="array" ref="DO15">-DO$13*IF(DO$2=(Assumptions!$D$69+1),Assumptions!$D$68,XLOOKUP(DO$2,Assumptions!$C$95:$M$95,Assumptions!$C$96:$M$96))</f>
        <v>-1883.844571</v>
      </c>
      <c r="DP15" s="50">
        <f t="array" ref="DP15">-DP$13*IF(DP$2=(Assumptions!$D$69+1),Assumptions!$D$68,XLOOKUP(DP$2,Assumptions!$C$95:$M$95,Assumptions!$C$96:$M$96))</f>
        <v>-1883.844571</v>
      </c>
      <c r="DQ15" s="50">
        <f t="array" ref="DQ15">-DQ$13*IF(DQ$2=(Assumptions!$D$69+1),Assumptions!$D$68,XLOOKUP(DQ$2,Assumptions!$C$95:$M$95,Assumptions!$C$96:$M$96))</f>
        <v>-1883.844571</v>
      </c>
      <c r="DR15" s="50">
        <f t="array" ref="DR15">-DR$13*IF(DR$2=(Assumptions!$D$69+1),Assumptions!$D$68,XLOOKUP(DR$2,Assumptions!$C$95:$M$95,Assumptions!$C$96:$M$96))</f>
        <v>-1883.844571</v>
      </c>
      <c r="DS15" s="50">
        <f t="array" ref="DS15">-DS$13*IF(DS$2=(Assumptions!$D$69+1),Assumptions!$D$68,XLOOKUP(DS$2,Assumptions!$C$95:$M$95,Assumptions!$C$96:$M$96))</f>
        <v>-1883.844571</v>
      </c>
      <c r="DT15" s="50">
        <f t="array" ref="DT15">-DT$13*IF(DT$2=(Assumptions!$D$69+1),Assumptions!$D$68,XLOOKUP(DT$2,Assumptions!$C$95:$M$95,Assumptions!$C$96:$M$96))</f>
        <v>-4850.899769</v>
      </c>
      <c r="DU15" s="50">
        <f t="array" ref="DU15">-DU$13*IF(DU$2=(Assumptions!$D$69+1),Assumptions!$D$68,XLOOKUP(DU$2,Assumptions!$C$95:$M$95,Assumptions!$C$96:$M$96))</f>
        <v>-4850.899769</v>
      </c>
      <c r="DV15" s="50">
        <f t="array" ref="DV15">-DV$13*IF(DV$2=(Assumptions!$D$69+1),Assumptions!$D$68,XLOOKUP(DV$2,Assumptions!$C$95:$M$95,Assumptions!$C$96:$M$96))</f>
        <v>-4850.899769</v>
      </c>
      <c r="DW15" s="50">
        <f t="array" ref="DW15">-DW$13*IF(DW$2=(Assumptions!$D$69+1),Assumptions!$D$68,XLOOKUP(DW$2,Assumptions!$C$95:$M$95,Assumptions!$C$96:$M$96))</f>
        <v>-4850.899769</v>
      </c>
      <c r="DX15" s="50">
        <f t="array" ref="DX15">-DX$13*IF(DX$2=(Assumptions!$D$69+1),Assumptions!$D$68,XLOOKUP(DX$2,Assumptions!$C$95:$M$95,Assumptions!$C$96:$M$96))</f>
        <v>-4850.899769</v>
      </c>
      <c r="DY15" s="50">
        <f t="array" ref="DY15">-DY$13*IF(DY$2=(Assumptions!$D$69+1),Assumptions!$D$68,XLOOKUP(DY$2,Assumptions!$C$95:$M$95,Assumptions!$C$96:$M$96))</f>
        <v>-4850.899769</v>
      </c>
      <c r="DZ15" s="50">
        <f t="array" ref="DZ15">-DZ$13*IF(DZ$2=(Assumptions!$D$69+1),Assumptions!$D$68,XLOOKUP(DZ$2,Assumptions!$C$95:$M$95,Assumptions!$C$96:$M$96))</f>
        <v>-4850.899769</v>
      </c>
      <c r="EA15" s="50">
        <f t="array" ref="EA15">-EA$13*IF(EA$2=(Assumptions!$D$69+1),Assumptions!$D$68,XLOOKUP(EA$2,Assumptions!$C$95:$M$95,Assumptions!$C$96:$M$96))</f>
        <v>-4850.899769</v>
      </c>
      <c r="EB15" s="50">
        <f t="array" ref="EB15">-EB$13*IF(EB$2=(Assumptions!$D$69+1),Assumptions!$D$68,XLOOKUP(EB$2,Assumptions!$C$95:$M$95,Assumptions!$C$96:$M$96))</f>
        <v>-4850.899769</v>
      </c>
      <c r="EC15" s="50">
        <f t="array" ref="EC15">-EC$13*IF(EC$2=(Assumptions!$D$69+1),Assumptions!$D$68,XLOOKUP(EC$2,Assumptions!$C$95:$M$95,Assumptions!$C$96:$M$96))</f>
        <v>-4850.899769</v>
      </c>
      <c r="ED15" s="50">
        <f t="array" ref="ED15">-ED$13*IF(ED$2=(Assumptions!$D$69+1),Assumptions!$D$68,XLOOKUP(ED$2,Assumptions!$C$95:$M$95,Assumptions!$C$96:$M$96))</f>
        <v>-4850.899769</v>
      </c>
      <c r="EE15" s="50">
        <f t="array" ref="EE15">-EE$13*IF(EE$2=(Assumptions!$D$69+1),Assumptions!$D$68,XLOOKUP(EE$2,Assumptions!$C$95:$M$95,Assumptions!$C$96:$M$96))</f>
        <v>-4850.899769</v>
      </c>
    </row>
    <row r="16" ht="15.75" customHeight="1">
      <c r="A16" s="1"/>
      <c r="B16" s="1"/>
      <c r="C16" s="1" t="str">
        <f>Assumptions!J16</f>
        <v>Bad Debt </v>
      </c>
      <c r="D16" s="50">
        <f>-D$13*Assumptions!$N16</f>
        <v>-728.9825</v>
      </c>
      <c r="E16" s="50">
        <f>-E$13*Assumptions!$N16</f>
        <v>-728.9825</v>
      </c>
      <c r="F16" s="50">
        <f>-F$13*Assumptions!$N16</f>
        <v>-728.9825</v>
      </c>
      <c r="G16" s="50">
        <f>-G$13*Assumptions!$N16</f>
        <v>-728.9825</v>
      </c>
      <c r="H16" s="50">
        <f>-H$13*Assumptions!$N16</f>
        <v>-728.9825</v>
      </c>
      <c r="I16" s="50">
        <f>-I$13*Assumptions!$N16</f>
        <v>-728.9825</v>
      </c>
      <c r="J16" s="50">
        <f>-J$13*Assumptions!$N16</f>
        <v>-728.9825</v>
      </c>
      <c r="K16" s="50">
        <f>-K$13*Assumptions!$N16</f>
        <v>-728.9825</v>
      </c>
      <c r="L16" s="50">
        <f>-L$13*Assumptions!$N16</f>
        <v>-728.9825</v>
      </c>
      <c r="M16" s="50">
        <f>-M$13*Assumptions!$N16</f>
        <v>-728.9825</v>
      </c>
      <c r="N16" s="50">
        <f>-N$13*Assumptions!$N16</f>
        <v>-728.9825</v>
      </c>
      <c r="O16" s="50">
        <f>-O$13*Assumptions!$N16</f>
        <v>-728.9825</v>
      </c>
      <c r="P16" s="50">
        <f>-P$13*Assumptions!$N16</f>
        <v>-743.56215</v>
      </c>
      <c r="Q16" s="50">
        <f>-Q$13*Assumptions!$N16</f>
        <v>-743.56215</v>
      </c>
      <c r="R16" s="50">
        <f>-R$13*Assumptions!$N16</f>
        <v>-743.56215</v>
      </c>
      <c r="S16" s="50">
        <f>-S$13*Assumptions!$N16</f>
        <v>-743.56215</v>
      </c>
      <c r="T16" s="50">
        <f>-T$13*Assumptions!$N16</f>
        <v>-743.56215</v>
      </c>
      <c r="U16" s="50">
        <f>-U$13*Assumptions!$N16</f>
        <v>-743.56215</v>
      </c>
      <c r="V16" s="50">
        <f>-V$13*Assumptions!$N16</f>
        <v>-743.56215</v>
      </c>
      <c r="W16" s="50">
        <f>-W$13*Assumptions!$N16</f>
        <v>-743.56215</v>
      </c>
      <c r="X16" s="50">
        <f>-X$13*Assumptions!$N16</f>
        <v>-743.56215</v>
      </c>
      <c r="Y16" s="50">
        <f>-Y$13*Assumptions!$N16</f>
        <v>-743.56215</v>
      </c>
      <c r="Z16" s="50">
        <f>-Z$13*Assumptions!$N16</f>
        <v>-743.56215</v>
      </c>
      <c r="AA16" s="50">
        <f>-AA$13*Assumptions!$N16</f>
        <v>-743.56215</v>
      </c>
      <c r="AB16" s="50">
        <f>-AB$13*Assumptions!$N16</f>
        <v>-765.8690145</v>
      </c>
      <c r="AC16" s="50">
        <f>-AC$13*Assumptions!$N16</f>
        <v>-765.8690145</v>
      </c>
      <c r="AD16" s="50">
        <f>-AD$13*Assumptions!$N16</f>
        <v>-765.8690145</v>
      </c>
      <c r="AE16" s="50">
        <f>-AE$13*Assumptions!$N16</f>
        <v>-765.8690145</v>
      </c>
      <c r="AF16" s="50">
        <f>-AF$13*Assumptions!$N16</f>
        <v>-765.8690145</v>
      </c>
      <c r="AG16" s="50">
        <f>-AG$13*Assumptions!$N16</f>
        <v>-765.8690145</v>
      </c>
      <c r="AH16" s="50">
        <f>-AH$13*Assumptions!$N16</f>
        <v>-765.8690145</v>
      </c>
      <c r="AI16" s="50">
        <f>-AI$13*Assumptions!$N16</f>
        <v>-765.8690145</v>
      </c>
      <c r="AJ16" s="50">
        <f>-AJ$13*Assumptions!$N16</f>
        <v>-765.8690145</v>
      </c>
      <c r="AK16" s="50">
        <f>-AK$13*Assumptions!$N16</f>
        <v>-765.8690145</v>
      </c>
      <c r="AL16" s="50">
        <f>-AL$13*Assumptions!$N16</f>
        <v>-765.8690145</v>
      </c>
      <c r="AM16" s="50">
        <f>-AM$13*Assumptions!$N16</f>
        <v>-765.8690145</v>
      </c>
      <c r="AN16" s="50">
        <f>-AN$13*Assumptions!$N16</f>
        <v>-788.8450849</v>
      </c>
      <c r="AO16" s="50">
        <f>-AO$13*Assumptions!$N16</f>
        <v>-788.8450849</v>
      </c>
      <c r="AP16" s="50">
        <f>-AP$13*Assumptions!$N16</f>
        <v>-788.8450849</v>
      </c>
      <c r="AQ16" s="50">
        <f>-AQ$13*Assumptions!$N16</f>
        <v>-788.8450849</v>
      </c>
      <c r="AR16" s="50">
        <f>-AR$13*Assumptions!$N16</f>
        <v>-788.8450849</v>
      </c>
      <c r="AS16" s="50">
        <f>-AS$13*Assumptions!$N16</f>
        <v>-788.8450849</v>
      </c>
      <c r="AT16" s="50">
        <f>-AT$13*Assumptions!$N16</f>
        <v>-788.8450849</v>
      </c>
      <c r="AU16" s="50">
        <f>-AU$13*Assumptions!$N16</f>
        <v>-788.8450849</v>
      </c>
      <c r="AV16" s="50">
        <f>-AV$13*Assumptions!$N16</f>
        <v>-788.8450849</v>
      </c>
      <c r="AW16" s="50">
        <f>-AW$13*Assumptions!$N16</f>
        <v>-788.8450849</v>
      </c>
      <c r="AX16" s="50">
        <f>-AX$13*Assumptions!$N16</f>
        <v>-788.8450849</v>
      </c>
      <c r="AY16" s="50">
        <f>-AY$13*Assumptions!$N16</f>
        <v>-788.8450849</v>
      </c>
      <c r="AZ16" s="50">
        <f>-AZ$13*Assumptions!$N16</f>
        <v>-812.5104375</v>
      </c>
      <c r="BA16" s="50">
        <f>-BA$13*Assumptions!$N16</f>
        <v>-812.5104375</v>
      </c>
      <c r="BB16" s="50">
        <f>-BB$13*Assumptions!$N16</f>
        <v>-812.5104375</v>
      </c>
      <c r="BC16" s="50">
        <f>-BC$13*Assumptions!$N16</f>
        <v>-812.5104375</v>
      </c>
      <c r="BD16" s="50">
        <f>-BD$13*Assumptions!$N16</f>
        <v>-812.5104375</v>
      </c>
      <c r="BE16" s="50">
        <f>-BE$13*Assumptions!$N16</f>
        <v>-812.5104375</v>
      </c>
      <c r="BF16" s="50">
        <f>-BF$13*Assumptions!$N16</f>
        <v>-812.5104375</v>
      </c>
      <c r="BG16" s="50">
        <f>-BG$13*Assumptions!$N16</f>
        <v>-812.5104375</v>
      </c>
      <c r="BH16" s="50">
        <f>-BH$13*Assumptions!$N16</f>
        <v>-812.5104375</v>
      </c>
      <c r="BI16" s="50">
        <f>-BI$13*Assumptions!$N16</f>
        <v>-812.5104375</v>
      </c>
      <c r="BJ16" s="50">
        <f>-BJ$13*Assumptions!$N16</f>
        <v>-812.5104375</v>
      </c>
      <c r="BK16" s="50">
        <f>-BK$13*Assumptions!$N16</f>
        <v>-812.5104375</v>
      </c>
      <c r="BL16" s="50">
        <f>-BL$13*Assumptions!$N16</f>
        <v>-836.8857506</v>
      </c>
      <c r="BM16" s="50">
        <f>-BM$13*Assumptions!$N16</f>
        <v>-836.8857506</v>
      </c>
      <c r="BN16" s="50">
        <f>-BN$13*Assumptions!$N16</f>
        <v>-836.8857506</v>
      </c>
      <c r="BO16" s="50">
        <f>-BO$13*Assumptions!$N16</f>
        <v>-836.8857506</v>
      </c>
      <c r="BP16" s="50">
        <f>-BP$13*Assumptions!$N16</f>
        <v>-836.8857506</v>
      </c>
      <c r="BQ16" s="50">
        <f>-BQ$13*Assumptions!$N16</f>
        <v>-836.8857506</v>
      </c>
      <c r="BR16" s="50">
        <f>-BR$13*Assumptions!$N16</f>
        <v>-836.8857506</v>
      </c>
      <c r="BS16" s="50">
        <f>-BS$13*Assumptions!$N16</f>
        <v>-836.8857506</v>
      </c>
      <c r="BT16" s="50">
        <f>-BT$13*Assumptions!$N16</f>
        <v>-836.8857506</v>
      </c>
      <c r="BU16" s="50">
        <f>-BU$13*Assumptions!$N16</f>
        <v>-836.8857506</v>
      </c>
      <c r="BV16" s="50">
        <f>-BV$13*Assumptions!$N16</f>
        <v>-836.8857506</v>
      </c>
      <c r="BW16" s="50">
        <f>-BW$13*Assumptions!$N16</f>
        <v>-836.8857506</v>
      </c>
      <c r="BX16" s="50">
        <f>-BX$13*Assumptions!$N16</f>
        <v>-861.9923231</v>
      </c>
      <c r="BY16" s="50">
        <f>-BY$13*Assumptions!$N16</f>
        <v>-861.9923231</v>
      </c>
      <c r="BZ16" s="50">
        <f>-BZ$13*Assumptions!$N16</f>
        <v>-861.9923231</v>
      </c>
      <c r="CA16" s="50">
        <f>-CA$13*Assumptions!$N16</f>
        <v>-861.9923231</v>
      </c>
      <c r="CB16" s="50">
        <f>-CB$13*Assumptions!$N16</f>
        <v>-861.9923231</v>
      </c>
      <c r="CC16" s="50">
        <f>-CC$13*Assumptions!$N16</f>
        <v>-861.9923231</v>
      </c>
      <c r="CD16" s="50">
        <f>-CD$13*Assumptions!$N16</f>
        <v>-861.9923231</v>
      </c>
      <c r="CE16" s="50">
        <f>-CE$13*Assumptions!$N16</f>
        <v>-861.9923231</v>
      </c>
      <c r="CF16" s="50">
        <f>-CF$13*Assumptions!$N16</f>
        <v>-861.9923231</v>
      </c>
      <c r="CG16" s="50">
        <f>-CG$13*Assumptions!$N16</f>
        <v>-861.9923231</v>
      </c>
      <c r="CH16" s="50">
        <f>-CH$13*Assumptions!$N16</f>
        <v>-861.9923231</v>
      </c>
      <c r="CI16" s="50">
        <f>-CI$13*Assumptions!$N16</f>
        <v>-861.9923231</v>
      </c>
      <c r="CJ16" s="50">
        <f>-CJ$13*Assumptions!$N16</f>
        <v>-887.8520928</v>
      </c>
      <c r="CK16" s="50">
        <f>-CK$13*Assumptions!$N16</f>
        <v>-887.8520928</v>
      </c>
      <c r="CL16" s="50">
        <f>-CL$13*Assumptions!$N16</f>
        <v>-887.8520928</v>
      </c>
      <c r="CM16" s="50">
        <f>-CM$13*Assumptions!$N16</f>
        <v>-887.8520928</v>
      </c>
      <c r="CN16" s="50">
        <f>-CN$13*Assumptions!$N16</f>
        <v>-887.8520928</v>
      </c>
      <c r="CO16" s="50">
        <f>-CO$13*Assumptions!$N16</f>
        <v>-887.8520928</v>
      </c>
      <c r="CP16" s="50">
        <f>-CP$13*Assumptions!$N16</f>
        <v>-887.8520928</v>
      </c>
      <c r="CQ16" s="50">
        <f>-CQ$13*Assumptions!$N16</f>
        <v>-887.8520928</v>
      </c>
      <c r="CR16" s="50">
        <f>-CR$13*Assumptions!$N16</f>
        <v>-887.8520928</v>
      </c>
      <c r="CS16" s="50">
        <f>-CS$13*Assumptions!$N16</f>
        <v>-887.8520928</v>
      </c>
      <c r="CT16" s="50">
        <f>-CT$13*Assumptions!$N16</f>
        <v>-887.8520928</v>
      </c>
      <c r="CU16" s="50">
        <f>-CU$13*Assumptions!$N16</f>
        <v>-887.8520928</v>
      </c>
      <c r="CV16" s="50">
        <f>-CV$13*Assumptions!$N16</f>
        <v>-914.4876556</v>
      </c>
      <c r="CW16" s="50">
        <f>-CW$13*Assumptions!$N16</f>
        <v>-914.4876556</v>
      </c>
      <c r="CX16" s="50">
        <f>-CX$13*Assumptions!$N16</f>
        <v>-914.4876556</v>
      </c>
      <c r="CY16" s="50">
        <f>-CY$13*Assumptions!$N16</f>
        <v>-914.4876556</v>
      </c>
      <c r="CZ16" s="50">
        <f>-CZ$13*Assumptions!$N16</f>
        <v>-914.4876556</v>
      </c>
      <c r="DA16" s="50">
        <f>-DA$13*Assumptions!$N16</f>
        <v>-914.4876556</v>
      </c>
      <c r="DB16" s="50">
        <f>-DB$13*Assumptions!$N16</f>
        <v>-914.4876556</v>
      </c>
      <c r="DC16" s="50">
        <f>-DC$13*Assumptions!$N16</f>
        <v>-914.4876556</v>
      </c>
      <c r="DD16" s="50">
        <f>-DD$13*Assumptions!$N16</f>
        <v>-914.4876556</v>
      </c>
      <c r="DE16" s="50">
        <f>-DE$13*Assumptions!$N16</f>
        <v>-914.4876556</v>
      </c>
      <c r="DF16" s="50">
        <f>-DF$13*Assumptions!$N16</f>
        <v>-914.4876556</v>
      </c>
      <c r="DG16" s="50">
        <f>-DG$13*Assumptions!$N16</f>
        <v>-914.4876556</v>
      </c>
      <c r="DH16" s="50">
        <f>-DH$13*Assumptions!$N16</f>
        <v>-941.9222853</v>
      </c>
      <c r="DI16" s="50">
        <f>-DI$13*Assumptions!$N16</f>
        <v>-941.9222853</v>
      </c>
      <c r="DJ16" s="50">
        <f>-DJ$13*Assumptions!$N16</f>
        <v>-941.9222853</v>
      </c>
      <c r="DK16" s="50">
        <f>-DK$13*Assumptions!$N16</f>
        <v>-941.9222853</v>
      </c>
      <c r="DL16" s="50">
        <f>-DL$13*Assumptions!$N16</f>
        <v>-941.9222853</v>
      </c>
      <c r="DM16" s="50">
        <f>-DM$13*Assumptions!$N16</f>
        <v>-941.9222853</v>
      </c>
      <c r="DN16" s="50">
        <f>-DN$13*Assumptions!$N16</f>
        <v>-941.9222853</v>
      </c>
      <c r="DO16" s="50">
        <f>-DO$13*Assumptions!$N16</f>
        <v>-941.9222853</v>
      </c>
      <c r="DP16" s="50">
        <f>-DP$13*Assumptions!$N16</f>
        <v>-941.9222853</v>
      </c>
      <c r="DQ16" s="50">
        <f>-DQ$13*Assumptions!$N16</f>
        <v>-941.9222853</v>
      </c>
      <c r="DR16" s="50">
        <f>-DR$13*Assumptions!$N16</f>
        <v>-941.9222853</v>
      </c>
      <c r="DS16" s="50">
        <f>-DS$13*Assumptions!$N16</f>
        <v>-941.9222853</v>
      </c>
      <c r="DT16" s="50">
        <f>-DT$13*Assumptions!$N16</f>
        <v>-970.1799538</v>
      </c>
      <c r="DU16" s="50">
        <f>-DU$13*Assumptions!$N16</f>
        <v>-970.1799538</v>
      </c>
      <c r="DV16" s="50">
        <f>-DV$13*Assumptions!$N16</f>
        <v>-970.1799538</v>
      </c>
      <c r="DW16" s="50">
        <f>-DW$13*Assumptions!$N16</f>
        <v>-970.1799538</v>
      </c>
      <c r="DX16" s="50">
        <f>-DX$13*Assumptions!$N16</f>
        <v>-970.1799538</v>
      </c>
      <c r="DY16" s="50">
        <f>-DY$13*Assumptions!$N16</f>
        <v>-970.1799538</v>
      </c>
      <c r="DZ16" s="50">
        <f>-DZ$13*Assumptions!$N16</f>
        <v>-970.1799538</v>
      </c>
      <c r="EA16" s="50">
        <f>-EA$13*Assumptions!$N16</f>
        <v>-970.1799538</v>
      </c>
      <c r="EB16" s="50">
        <f>-EB$13*Assumptions!$N16</f>
        <v>-970.1799538</v>
      </c>
      <c r="EC16" s="50">
        <f>-EC$13*Assumptions!$N16</f>
        <v>-970.1799538</v>
      </c>
      <c r="ED16" s="50">
        <f>-ED$13*Assumptions!$N16</f>
        <v>-970.1799538</v>
      </c>
      <c r="EE16" s="50">
        <f>-EE$13*Assumptions!$N16</f>
        <v>-970.1799538</v>
      </c>
    </row>
    <row r="17" ht="15.75" customHeight="1">
      <c r="A17" s="1"/>
      <c r="B17" s="1"/>
      <c r="C17" s="1" t="str">
        <f>Assumptions!J17</f>
        <v>Concession</v>
      </c>
      <c r="D17" s="50">
        <f>-D$13*Assumptions!$N17</f>
        <v>-728.9825</v>
      </c>
      <c r="E17" s="50">
        <f>-E$13*Assumptions!$N17</f>
        <v>-728.9825</v>
      </c>
      <c r="F17" s="50">
        <f>-F$13*Assumptions!$N17</f>
        <v>-728.9825</v>
      </c>
      <c r="G17" s="50">
        <f>-G$13*Assumptions!$N17</f>
        <v>-728.9825</v>
      </c>
      <c r="H17" s="50">
        <f>-H$13*Assumptions!$N17</f>
        <v>-728.9825</v>
      </c>
      <c r="I17" s="50">
        <f>-I$13*Assumptions!$N17</f>
        <v>-728.9825</v>
      </c>
      <c r="J17" s="50">
        <f>-J$13*Assumptions!$N17</f>
        <v>-728.9825</v>
      </c>
      <c r="K17" s="50">
        <f>-K$13*Assumptions!$N17</f>
        <v>-728.9825</v>
      </c>
      <c r="L17" s="50">
        <f>-L$13*Assumptions!$N17</f>
        <v>-728.9825</v>
      </c>
      <c r="M17" s="50">
        <f>-M$13*Assumptions!$N17</f>
        <v>-728.9825</v>
      </c>
      <c r="N17" s="50">
        <f>-N$13*Assumptions!$N17</f>
        <v>-728.9825</v>
      </c>
      <c r="O17" s="50">
        <f>-O$13*Assumptions!$N17</f>
        <v>-728.9825</v>
      </c>
      <c r="P17" s="50">
        <f>-P$13*Assumptions!$N17</f>
        <v>-743.56215</v>
      </c>
      <c r="Q17" s="50">
        <f>-Q$13*Assumptions!$N17</f>
        <v>-743.56215</v>
      </c>
      <c r="R17" s="50">
        <f>-R$13*Assumptions!$N17</f>
        <v>-743.56215</v>
      </c>
      <c r="S17" s="50">
        <f>-S$13*Assumptions!$N17</f>
        <v>-743.56215</v>
      </c>
      <c r="T17" s="50">
        <f>-T$13*Assumptions!$N17</f>
        <v>-743.56215</v>
      </c>
      <c r="U17" s="50">
        <f>-U$13*Assumptions!$N17</f>
        <v>-743.56215</v>
      </c>
      <c r="V17" s="50">
        <f>-V$13*Assumptions!$N17</f>
        <v>-743.56215</v>
      </c>
      <c r="W17" s="50">
        <f>-W$13*Assumptions!$N17</f>
        <v>-743.56215</v>
      </c>
      <c r="X17" s="50">
        <f>-X$13*Assumptions!$N17</f>
        <v>-743.56215</v>
      </c>
      <c r="Y17" s="50">
        <f>-Y$13*Assumptions!$N17</f>
        <v>-743.56215</v>
      </c>
      <c r="Z17" s="50">
        <f>-Z$13*Assumptions!$N17</f>
        <v>-743.56215</v>
      </c>
      <c r="AA17" s="50">
        <f>-AA$13*Assumptions!$N17</f>
        <v>-743.56215</v>
      </c>
      <c r="AB17" s="50">
        <f>-AB$13*Assumptions!$N17</f>
        <v>-765.8690145</v>
      </c>
      <c r="AC17" s="50">
        <f>-AC$13*Assumptions!$N17</f>
        <v>-765.8690145</v>
      </c>
      <c r="AD17" s="50">
        <f>-AD$13*Assumptions!$N17</f>
        <v>-765.8690145</v>
      </c>
      <c r="AE17" s="50">
        <f>-AE$13*Assumptions!$N17</f>
        <v>-765.8690145</v>
      </c>
      <c r="AF17" s="50">
        <f>-AF$13*Assumptions!$N17</f>
        <v>-765.8690145</v>
      </c>
      <c r="AG17" s="50">
        <f>-AG$13*Assumptions!$N17</f>
        <v>-765.8690145</v>
      </c>
      <c r="AH17" s="50">
        <f>-AH$13*Assumptions!$N17</f>
        <v>-765.8690145</v>
      </c>
      <c r="AI17" s="50">
        <f>-AI$13*Assumptions!$N17</f>
        <v>-765.8690145</v>
      </c>
      <c r="AJ17" s="50">
        <f>-AJ$13*Assumptions!$N17</f>
        <v>-765.8690145</v>
      </c>
      <c r="AK17" s="50">
        <f>-AK$13*Assumptions!$N17</f>
        <v>-765.8690145</v>
      </c>
      <c r="AL17" s="50">
        <f>-AL$13*Assumptions!$N17</f>
        <v>-765.8690145</v>
      </c>
      <c r="AM17" s="50">
        <f>-AM$13*Assumptions!$N17</f>
        <v>-765.8690145</v>
      </c>
      <c r="AN17" s="50">
        <f>-AN$13*Assumptions!$N17</f>
        <v>-788.8450849</v>
      </c>
      <c r="AO17" s="50">
        <f>-AO$13*Assumptions!$N17</f>
        <v>-788.8450849</v>
      </c>
      <c r="AP17" s="50">
        <f>-AP$13*Assumptions!$N17</f>
        <v>-788.8450849</v>
      </c>
      <c r="AQ17" s="50">
        <f>-AQ$13*Assumptions!$N17</f>
        <v>-788.8450849</v>
      </c>
      <c r="AR17" s="50">
        <f>-AR$13*Assumptions!$N17</f>
        <v>-788.8450849</v>
      </c>
      <c r="AS17" s="50">
        <f>-AS$13*Assumptions!$N17</f>
        <v>-788.8450849</v>
      </c>
      <c r="AT17" s="50">
        <f>-AT$13*Assumptions!$N17</f>
        <v>-788.8450849</v>
      </c>
      <c r="AU17" s="50">
        <f>-AU$13*Assumptions!$N17</f>
        <v>-788.8450849</v>
      </c>
      <c r="AV17" s="50">
        <f>-AV$13*Assumptions!$N17</f>
        <v>-788.8450849</v>
      </c>
      <c r="AW17" s="50">
        <f>-AW$13*Assumptions!$N17</f>
        <v>-788.8450849</v>
      </c>
      <c r="AX17" s="50">
        <f>-AX$13*Assumptions!$N17</f>
        <v>-788.8450849</v>
      </c>
      <c r="AY17" s="50">
        <f>-AY$13*Assumptions!$N17</f>
        <v>-788.8450849</v>
      </c>
      <c r="AZ17" s="50">
        <f>-AZ$13*Assumptions!$N17</f>
        <v>-812.5104375</v>
      </c>
      <c r="BA17" s="50">
        <f>-BA$13*Assumptions!$N17</f>
        <v>-812.5104375</v>
      </c>
      <c r="BB17" s="50">
        <f>-BB$13*Assumptions!$N17</f>
        <v>-812.5104375</v>
      </c>
      <c r="BC17" s="50">
        <f>-BC$13*Assumptions!$N17</f>
        <v>-812.5104375</v>
      </c>
      <c r="BD17" s="50">
        <f>-BD$13*Assumptions!$N17</f>
        <v>-812.5104375</v>
      </c>
      <c r="BE17" s="50">
        <f>-BE$13*Assumptions!$N17</f>
        <v>-812.5104375</v>
      </c>
      <c r="BF17" s="50">
        <f>-BF$13*Assumptions!$N17</f>
        <v>-812.5104375</v>
      </c>
      <c r="BG17" s="50">
        <f>-BG$13*Assumptions!$N17</f>
        <v>-812.5104375</v>
      </c>
      <c r="BH17" s="50">
        <f>-BH$13*Assumptions!$N17</f>
        <v>-812.5104375</v>
      </c>
      <c r="BI17" s="50">
        <f>-BI$13*Assumptions!$N17</f>
        <v>-812.5104375</v>
      </c>
      <c r="BJ17" s="50">
        <f>-BJ$13*Assumptions!$N17</f>
        <v>-812.5104375</v>
      </c>
      <c r="BK17" s="50">
        <f>-BK$13*Assumptions!$N17</f>
        <v>-812.5104375</v>
      </c>
      <c r="BL17" s="50">
        <f>-BL$13*Assumptions!$N17</f>
        <v>-836.8857506</v>
      </c>
      <c r="BM17" s="50">
        <f>-BM$13*Assumptions!$N17</f>
        <v>-836.8857506</v>
      </c>
      <c r="BN17" s="50">
        <f>-BN$13*Assumptions!$N17</f>
        <v>-836.8857506</v>
      </c>
      <c r="BO17" s="50">
        <f>-BO$13*Assumptions!$N17</f>
        <v>-836.8857506</v>
      </c>
      <c r="BP17" s="50">
        <f>-BP$13*Assumptions!$N17</f>
        <v>-836.8857506</v>
      </c>
      <c r="BQ17" s="50">
        <f>-BQ$13*Assumptions!$N17</f>
        <v>-836.8857506</v>
      </c>
      <c r="BR17" s="50">
        <f>-BR$13*Assumptions!$N17</f>
        <v>-836.8857506</v>
      </c>
      <c r="BS17" s="50">
        <f>-BS$13*Assumptions!$N17</f>
        <v>-836.8857506</v>
      </c>
      <c r="BT17" s="50">
        <f>-BT$13*Assumptions!$N17</f>
        <v>-836.8857506</v>
      </c>
      <c r="BU17" s="50">
        <f>-BU$13*Assumptions!$N17</f>
        <v>-836.8857506</v>
      </c>
      <c r="BV17" s="50">
        <f>-BV$13*Assumptions!$N17</f>
        <v>-836.8857506</v>
      </c>
      <c r="BW17" s="50">
        <f>-BW$13*Assumptions!$N17</f>
        <v>-836.8857506</v>
      </c>
      <c r="BX17" s="50">
        <f>-BX$13*Assumptions!$N17</f>
        <v>-861.9923231</v>
      </c>
      <c r="BY17" s="50">
        <f>-BY$13*Assumptions!$N17</f>
        <v>-861.9923231</v>
      </c>
      <c r="BZ17" s="50">
        <f>-BZ$13*Assumptions!$N17</f>
        <v>-861.9923231</v>
      </c>
      <c r="CA17" s="50">
        <f>-CA$13*Assumptions!$N17</f>
        <v>-861.9923231</v>
      </c>
      <c r="CB17" s="50">
        <f>-CB$13*Assumptions!$N17</f>
        <v>-861.9923231</v>
      </c>
      <c r="CC17" s="50">
        <f>-CC$13*Assumptions!$N17</f>
        <v>-861.9923231</v>
      </c>
      <c r="CD17" s="50">
        <f>-CD$13*Assumptions!$N17</f>
        <v>-861.9923231</v>
      </c>
      <c r="CE17" s="50">
        <f>-CE$13*Assumptions!$N17</f>
        <v>-861.9923231</v>
      </c>
      <c r="CF17" s="50">
        <f>-CF$13*Assumptions!$N17</f>
        <v>-861.9923231</v>
      </c>
      <c r="CG17" s="50">
        <f>-CG$13*Assumptions!$N17</f>
        <v>-861.9923231</v>
      </c>
      <c r="CH17" s="50">
        <f>-CH$13*Assumptions!$N17</f>
        <v>-861.9923231</v>
      </c>
      <c r="CI17" s="50">
        <f>-CI$13*Assumptions!$N17</f>
        <v>-861.9923231</v>
      </c>
      <c r="CJ17" s="50">
        <f>-CJ$13*Assumptions!$N17</f>
        <v>-887.8520928</v>
      </c>
      <c r="CK17" s="50">
        <f>-CK$13*Assumptions!$N17</f>
        <v>-887.8520928</v>
      </c>
      <c r="CL17" s="50">
        <f>-CL$13*Assumptions!$N17</f>
        <v>-887.8520928</v>
      </c>
      <c r="CM17" s="50">
        <f>-CM$13*Assumptions!$N17</f>
        <v>-887.8520928</v>
      </c>
      <c r="CN17" s="50">
        <f>-CN$13*Assumptions!$N17</f>
        <v>-887.8520928</v>
      </c>
      <c r="CO17" s="50">
        <f>-CO$13*Assumptions!$N17</f>
        <v>-887.8520928</v>
      </c>
      <c r="CP17" s="50">
        <f>-CP$13*Assumptions!$N17</f>
        <v>-887.8520928</v>
      </c>
      <c r="CQ17" s="50">
        <f>-CQ$13*Assumptions!$N17</f>
        <v>-887.8520928</v>
      </c>
      <c r="CR17" s="50">
        <f>-CR$13*Assumptions!$N17</f>
        <v>-887.8520928</v>
      </c>
      <c r="CS17" s="50">
        <f>-CS$13*Assumptions!$N17</f>
        <v>-887.8520928</v>
      </c>
      <c r="CT17" s="50">
        <f>-CT$13*Assumptions!$N17</f>
        <v>-887.8520928</v>
      </c>
      <c r="CU17" s="50">
        <f>-CU$13*Assumptions!$N17</f>
        <v>-887.8520928</v>
      </c>
      <c r="CV17" s="50">
        <f>-CV$13*Assumptions!$N17</f>
        <v>-914.4876556</v>
      </c>
      <c r="CW17" s="50">
        <f>-CW$13*Assumptions!$N17</f>
        <v>-914.4876556</v>
      </c>
      <c r="CX17" s="50">
        <f>-CX$13*Assumptions!$N17</f>
        <v>-914.4876556</v>
      </c>
      <c r="CY17" s="50">
        <f>-CY$13*Assumptions!$N17</f>
        <v>-914.4876556</v>
      </c>
      <c r="CZ17" s="50">
        <f>-CZ$13*Assumptions!$N17</f>
        <v>-914.4876556</v>
      </c>
      <c r="DA17" s="50">
        <f>-DA$13*Assumptions!$N17</f>
        <v>-914.4876556</v>
      </c>
      <c r="DB17" s="50">
        <f>-DB$13*Assumptions!$N17</f>
        <v>-914.4876556</v>
      </c>
      <c r="DC17" s="50">
        <f>-DC$13*Assumptions!$N17</f>
        <v>-914.4876556</v>
      </c>
      <c r="DD17" s="50">
        <f>-DD$13*Assumptions!$N17</f>
        <v>-914.4876556</v>
      </c>
      <c r="DE17" s="50">
        <f>-DE$13*Assumptions!$N17</f>
        <v>-914.4876556</v>
      </c>
      <c r="DF17" s="50">
        <f>-DF$13*Assumptions!$N17</f>
        <v>-914.4876556</v>
      </c>
      <c r="DG17" s="50">
        <f>-DG$13*Assumptions!$N17</f>
        <v>-914.4876556</v>
      </c>
      <c r="DH17" s="50">
        <f>-DH$13*Assumptions!$N17</f>
        <v>-941.9222853</v>
      </c>
      <c r="DI17" s="50">
        <f>-DI$13*Assumptions!$N17</f>
        <v>-941.9222853</v>
      </c>
      <c r="DJ17" s="50">
        <f>-DJ$13*Assumptions!$N17</f>
        <v>-941.9222853</v>
      </c>
      <c r="DK17" s="50">
        <f>-DK$13*Assumptions!$N17</f>
        <v>-941.9222853</v>
      </c>
      <c r="DL17" s="50">
        <f>-DL$13*Assumptions!$N17</f>
        <v>-941.9222853</v>
      </c>
      <c r="DM17" s="50">
        <f>-DM$13*Assumptions!$N17</f>
        <v>-941.9222853</v>
      </c>
      <c r="DN17" s="50">
        <f>-DN$13*Assumptions!$N17</f>
        <v>-941.9222853</v>
      </c>
      <c r="DO17" s="50">
        <f>-DO$13*Assumptions!$N17</f>
        <v>-941.9222853</v>
      </c>
      <c r="DP17" s="50">
        <f>-DP$13*Assumptions!$N17</f>
        <v>-941.9222853</v>
      </c>
      <c r="DQ17" s="50">
        <f>-DQ$13*Assumptions!$N17</f>
        <v>-941.9222853</v>
      </c>
      <c r="DR17" s="50">
        <f>-DR$13*Assumptions!$N17</f>
        <v>-941.9222853</v>
      </c>
      <c r="DS17" s="50">
        <f>-DS$13*Assumptions!$N17</f>
        <v>-941.9222853</v>
      </c>
      <c r="DT17" s="50">
        <f>-DT$13*Assumptions!$N17</f>
        <v>-970.1799538</v>
      </c>
      <c r="DU17" s="50">
        <f>-DU$13*Assumptions!$N17</f>
        <v>-970.1799538</v>
      </c>
      <c r="DV17" s="50">
        <f>-DV$13*Assumptions!$N17</f>
        <v>-970.1799538</v>
      </c>
      <c r="DW17" s="50">
        <f>-DW$13*Assumptions!$N17</f>
        <v>-970.1799538</v>
      </c>
      <c r="DX17" s="50">
        <f>-DX$13*Assumptions!$N17</f>
        <v>-970.1799538</v>
      </c>
      <c r="DY17" s="50">
        <f>-DY$13*Assumptions!$N17</f>
        <v>-970.1799538</v>
      </c>
      <c r="DZ17" s="50">
        <f>-DZ$13*Assumptions!$N17</f>
        <v>-970.1799538</v>
      </c>
      <c r="EA17" s="50">
        <f>-EA$13*Assumptions!$N17</f>
        <v>-970.1799538</v>
      </c>
      <c r="EB17" s="50">
        <f>-EB$13*Assumptions!$N17</f>
        <v>-970.1799538</v>
      </c>
      <c r="EC17" s="50">
        <f>-EC$13*Assumptions!$N17</f>
        <v>-970.1799538</v>
      </c>
      <c r="ED17" s="50">
        <f>-ED$13*Assumptions!$N17</f>
        <v>-970.1799538</v>
      </c>
      <c r="EE17" s="50">
        <f>-EE$13*Assumptions!$N17</f>
        <v>-970.1799538</v>
      </c>
    </row>
    <row r="18" ht="15.75" customHeight="1">
      <c r="A18" s="1"/>
      <c r="B18" s="6"/>
      <c r="C18" s="59" t="s">
        <v>76</v>
      </c>
      <c r="D18" s="207">
        <f t="shared" ref="D18:EE18" si="4">D13+D15+D16+D17</f>
        <v>67795.3725</v>
      </c>
      <c r="E18" s="207">
        <f t="shared" si="4"/>
        <v>67795.3725</v>
      </c>
      <c r="F18" s="207">
        <f t="shared" si="4"/>
        <v>67795.3725</v>
      </c>
      <c r="G18" s="207">
        <f t="shared" si="4"/>
        <v>67795.3725</v>
      </c>
      <c r="H18" s="207">
        <f t="shared" si="4"/>
        <v>67795.3725</v>
      </c>
      <c r="I18" s="207">
        <f t="shared" si="4"/>
        <v>67795.3725</v>
      </c>
      <c r="J18" s="207">
        <f t="shared" si="4"/>
        <v>67795.3725</v>
      </c>
      <c r="K18" s="207">
        <f t="shared" si="4"/>
        <v>67795.3725</v>
      </c>
      <c r="L18" s="207">
        <f t="shared" si="4"/>
        <v>67795.3725</v>
      </c>
      <c r="M18" s="207">
        <f t="shared" si="4"/>
        <v>67795.3725</v>
      </c>
      <c r="N18" s="207">
        <f t="shared" si="4"/>
        <v>67795.3725</v>
      </c>
      <c r="O18" s="207">
        <f t="shared" si="4"/>
        <v>67795.3725</v>
      </c>
      <c r="P18" s="207">
        <f t="shared" si="4"/>
        <v>71381.9664</v>
      </c>
      <c r="Q18" s="207">
        <f t="shared" si="4"/>
        <v>71381.9664</v>
      </c>
      <c r="R18" s="207">
        <f t="shared" si="4"/>
        <v>71381.9664</v>
      </c>
      <c r="S18" s="207">
        <f t="shared" si="4"/>
        <v>71381.9664</v>
      </c>
      <c r="T18" s="207">
        <f t="shared" si="4"/>
        <v>71381.9664</v>
      </c>
      <c r="U18" s="207">
        <f t="shared" si="4"/>
        <v>71381.9664</v>
      </c>
      <c r="V18" s="207">
        <f t="shared" si="4"/>
        <v>71381.9664</v>
      </c>
      <c r="W18" s="207">
        <f t="shared" si="4"/>
        <v>71381.9664</v>
      </c>
      <c r="X18" s="207">
        <f t="shared" si="4"/>
        <v>71381.9664</v>
      </c>
      <c r="Y18" s="207">
        <f t="shared" si="4"/>
        <v>71381.9664</v>
      </c>
      <c r="Z18" s="207">
        <f t="shared" si="4"/>
        <v>71381.9664</v>
      </c>
      <c r="AA18" s="207">
        <f t="shared" si="4"/>
        <v>71381.9664</v>
      </c>
      <c r="AB18" s="207">
        <f t="shared" si="4"/>
        <v>73523.42539</v>
      </c>
      <c r="AC18" s="207">
        <f t="shared" si="4"/>
        <v>73523.42539</v>
      </c>
      <c r="AD18" s="207">
        <f t="shared" si="4"/>
        <v>73523.42539</v>
      </c>
      <c r="AE18" s="207">
        <f t="shared" si="4"/>
        <v>73523.42539</v>
      </c>
      <c r="AF18" s="207">
        <f t="shared" si="4"/>
        <v>73523.42539</v>
      </c>
      <c r="AG18" s="207">
        <f t="shared" si="4"/>
        <v>73523.42539</v>
      </c>
      <c r="AH18" s="207">
        <f t="shared" si="4"/>
        <v>73523.42539</v>
      </c>
      <c r="AI18" s="207">
        <f t="shared" si="4"/>
        <v>73523.42539</v>
      </c>
      <c r="AJ18" s="207">
        <f t="shared" si="4"/>
        <v>73523.42539</v>
      </c>
      <c r="AK18" s="207">
        <f t="shared" si="4"/>
        <v>73523.42539</v>
      </c>
      <c r="AL18" s="207">
        <f t="shared" si="4"/>
        <v>73523.42539</v>
      </c>
      <c r="AM18" s="207">
        <f t="shared" si="4"/>
        <v>73523.42539</v>
      </c>
      <c r="AN18" s="207">
        <f t="shared" si="4"/>
        <v>75729.12815</v>
      </c>
      <c r="AO18" s="207">
        <f t="shared" si="4"/>
        <v>75729.12815</v>
      </c>
      <c r="AP18" s="207">
        <f t="shared" si="4"/>
        <v>75729.12815</v>
      </c>
      <c r="AQ18" s="207">
        <f t="shared" si="4"/>
        <v>75729.12815</v>
      </c>
      <c r="AR18" s="207">
        <f t="shared" si="4"/>
        <v>75729.12815</v>
      </c>
      <c r="AS18" s="207">
        <f t="shared" si="4"/>
        <v>75729.12815</v>
      </c>
      <c r="AT18" s="207">
        <f t="shared" si="4"/>
        <v>75729.12815</v>
      </c>
      <c r="AU18" s="207">
        <f t="shared" si="4"/>
        <v>75729.12815</v>
      </c>
      <c r="AV18" s="207">
        <f t="shared" si="4"/>
        <v>75729.12815</v>
      </c>
      <c r="AW18" s="207">
        <f t="shared" si="4"/>
        <v>75729.12815</v>
      </c>
      <c r="AX18" s="207">
        <f t="shared" si="4"/>
        <v>75729.12815</v>
      </c>
      <c r="AY18" s="207">
        <f t="shared" si="4"/>
        <v>75729.12815</v>
      </c>
      <c r="AZ18" s="207">
        <f t="shared" si="4"/>
        <v>78001.002</v>
      </c>
      <c r="BA18" s="207">
        <f t="shared" si="4"/>
        <v>78001.002</v>
      </c>
      <c r="BB18" s="207">
        <f t="shared" si="4"/>
        <v>78001.002</v>
      </c>
      <c r="BC18" s="207">
        <f t="shared" si="4"/>
        <v>78001.002</v>
      </c>
      <c r="BD18" s="207">
        <f t="shared" si="4"/>
        <v>78001.002</v>
      </c>
      <c r="BE18" s="207">
        <f t="shared" si="4"/>
        <v>78001.002</v>
      </c>
      <c r="BF18" s="207">
        <f t="shared" si="4"/>
        <v>78001.002</v>
      </c>
      <c r="BG18" s="207">
        <f t="shared" si="4"/>
        <v>78001.002</v>
      </c>
      <c r="BH18" s="207">
        <f t="shared" si="4"/>
        <v>78001.002</v>
      </c>
      <c r="BI18" s="207">
        <f t="shared" si="4"/>
        <v>78001.002</v>
      </c>
      <c r="BJ18" s="207">
        <f t="shared" si="4"/>
        <v>78001.002</v>
      </c>
      <c r="BK18" s="207">
        <f t="shared" si="4"/>
        <v>78001.002</v>
      </c>
      <c r="BL18" s="207">
        <f t="shared" si="4"/>
        <v>80341.03206</v>
      </c>
      <c r="BM18" s="207">
        <f t="shared" si="4"/>
        <v>80341.03206</v>
      </c>
      <c r="BN18" s="207">
        <f t="shared" si="4"/>
        <v>80341.03206</v>
      </c>
      <c r="BO18" s="207">
        <f t="shared" si="4"/>
        <v>80341.03206</v>
      </c>
      <c r="BP18" s="207">
        <f t="shared" si="4"/>
        <v>80341.03206</v>
      </c>
      <c r="BQ18" s="207">
        <f t="shared" si="4"/>
        <v>80341.03206</v>
      </c>
      <c r="BR18" s="207">
        <f t="shared" si="4"/>
        <v>80341.03206</v>
      </c>
      <c r="BS18" s="207">
        <f t="shared" si="4"/>
        <v>80341.03206</v>
      </c>
      <c r="BT18" s="207">
        <f t="shared" si="4"/>
        <v>80341.03206</v>
      </c>
      <c r="BU18" s="207">
        <f t="shared" si="4"/>
        <v>80341.03206</v>
      </c>
      <c r="BV18" s="207">
        <f t="shared" si="4"/>
        <v>80341.03206</v>
      </c>
      <c r="BW18" s="207">
        <f t="shared" si="4"/>
        <v>80341.03206</v>
      </c>
      <c r="BX18" s="207">
        <f t="shared" si="4"/>
        <v>82751.26302</v>
      </c>
      <c r="BY18" s="207">
        <f t="shared" si="4"/>
        <v>82751.26302</v>
      </c>
      <c r="BZ18" s="207">
        <f t="shared" si="4"/>
        <v>82751.26302</v>
      </c>
      <c r="CA18" s="207">
        <f t="shared" si="4"/>
        <v>82751.26302</v>
      </c>
      <c r="CB18" s="207">
        <f t="shared" si="4"/>
        <v>82751.26302</v>
      </c>
      <c r="CC18" s="207">
        <f t="shared" si="4"/>
        <v>82751.26302</v>
      </c>
      <c r="CD18" s="207">
        <f t="shared" si="4"/>
        <v>82751.26302</v>
      </c>
      <c r="CE18" s="207">
        <f t="shared" si="4"/>
        <v>82751.26302</v>
      </c>
      <c r="CF18" s="207">
        <f t="shared" si="4"/>
        <v>82751.26302</v>
      </c>
      <c r="CG18" s="207">
        <f t="shared" si="4"/>
        <v>82751.26302</v>
      </c>
      <c r="CH18" s="207">
        <f t="shared" si="4"/>
        <v>82751.26302</v>
      </c>
      <c r="CI18" s="207">
        <f t="shared" si="4"/>
        <v>82751.26302</v>
      </c>
      <c r="CJ18" s="207">
        <f t="shared" si="4"/>
        <v>85233.80091</v>
      </c>
      <c r="CK18" s="207">
        <f t="shared" si="4"/>
        <v>85233.80091</v>
      </c>
      <c r="CL18" s="207">
        <f t="shared" si="4"/>
        <v>85233.80091</v>
      </c>
      <c r="CM18" s="207">
        <f t="shared" si="4"/>
        <v>85233.80091</v>
      </c>
      <c r="CN18" s="207">
        <f t="shared" si="4"/>
        <v>85233.80091</v>
      </c>
      <c r="CO18" s="207">
        <f t="shared" si="4"/>
        <v>85233.80091</v>
      </c>
      <c r="CP18" s="207">
        <f t="shared" si="4"/>
        <v>85233.80091</v>
      </c>
      <c r="CQ18" s="207">
        <f t="shared" si="4"/>
        <v>85233.80091</v>
      </c>
      <c r="CR18" s="207">
        <f t="shared" si="4"/>
        <v>85233.80091</v>
      </c>
      <c r="CS18" s="207">
        <f t="shared" si="4"/>
        <v>85233.80091</v>
      </c>
      <c r="CT18" s="207">
        <f t="shared" si="4"/>
        <v>85233.80091</v>
      </c>
      <c r="CU18" s="207">
        <f t="shared" si="4"/>
        <v>85233.80091</v>
      </c>
      <c r="CV18" s="207">
        <f t="shared" si="4"/>
        <v>87790.81494</v>
      </c>
      <c r="CW18" s="207">
        <f t="shared" si="4"/>
        <v>87790.81494</v>
      </c>
      <c r="CX18" s="207">
        <f t="shared" si="4"/>
        <v>87790.81494</v>
      </c>
      <c r="CY18" s="207">
        <f t="shared" si="4"/>
        <v>87790.81494</v>
      </c>
      <c r="CZ18" s="207">
        <f t="shared" si="4"/>
        <v>87790.81494</v>
      </c>
      <c r="DA18" s="207">
        <f t="shared" si="4"/>
        <v>87790.81494</v>
      </c>
      <c r="DB18" s="207">
        <f t="shared" si="4"/>
        <v>87790.81494</v>
      </c>
      <c r="DC18" s="207">
        <f t="shared" si="4"/>
        <v>87790.81494</v>
      </c>
      <c r="DD18" s="207">
        <f t="shared" si="4"/>
        <v>87790.81494</v>
      </c>
      <c r="DE18" s="207">
        <f t="shared" si="4"/>
        <v>87790.81494</v>
      </c>
      <c r="DF18" s="207">
        <f t="shared" si="4"/>
        <v>87790.81494</v>
      </c>
      <c r="DG18" s="207">
        <f t="shared" si="4"/>
        <v>87790.81494</v>
      </c>
      <c r="DH18" s="207">
        <f t="shared" si="4"/>
        <v>90424.53939</v>
      </c>
      <c r="DI18" s="207">
        <f t="shared" si="4"/>
        <v>90424.53939</v>
      </c>
      <c r="DJ18" s="207">
        <f t="shared" si="4"/>
        <v>90424.53939</v>
      </c>
      <c r="DK18" s="207">
        <f t="shared" si="4"/>
        <v>90424.53939</v>
      </c>
      <c r="DL18" s="207">
        <f t="shared" si="4"/>
        <v>90424.53939</v>
      </c>
      <c r="DM18" s="207">
        <f t="shared" si="4"/>
        <v>90424.53939</v>
      </c>
      <c r="DN18" s="207">
        <f t="shared" si="4"/>
        <v>90424.53939</v>
      </c>
      <c r="DO18" s="207">
        <f t="shared" si="4"/>
        <v>90424.53939</v>
      </c>
      <c r="DP18" s="207">
        <f t="shared" si="4"/>
        <v>90424.53939</v>
      </c>
      <c r="DQ18" s="207">
        <f t="shared" si="4"/>
        <v>90424.53939</v>
      </c>
      <c r="DR18" s="207">
        <f t="shared" si="4"/>
        <v>90424.53939</v>
      </c>
      <c r="DS18" s="207">
        <f t="shared" si="4"/>
        <v>90424.53939</v>
      </c>
      <c r="DT18" s="207">
        <f t="shared" si="4"/>
        <v>90226.73571</v>
      </c>
      <c r="DU18" s="207">
        <f t="shared" si="4"/>
        <v>90226.73571</v>
      </c>
      <c r="DV18" s="207">
        <f t="shared" si="4"/>
        <v>90226.73571</v>
      </c>
      <c r="DW18" s="207">
        <f t="shared" si="4"/>
        <v>90226.73571</v>
      </c>
      <c r="DX18" s="207">
        <f t="shared" si="4"/>
        <v>90226.73571</v>
      </c>
      <c r="DY18" s="207">
        <f t="shared" si="4"/>
        <v>90226.73571</v>
      </c>
      <c r="DZ18" s="207">
        <f t="shared" si="4"/>
        <v>90226.73571</v>
      </c>
      <c r="EA18" s="207">
        <f t="shared" si="4"/>
        <v>90226.73571</v>
      </c>
      <c r="EB18" s="207">
        <f t="shared" si="4"/>
        <v>90226.73571</v>
      </c>
      <c r="EC18" s="207">
        <f t="shared" si="4"/>
        <v>90226.73571</v>
      </c>
      <c r="ED18" s="207">
        <f t="shared" si="4"/>
        <v>90226.73571</v>
      </c>
      <c r="EE18" s="207">
        <f t="shared" si="4"/>
        <v>90226.73571</v>
      </c>
    </row>
    <row r="19" ht="15.75" customHeight="1">
      <c r="A19" s="1"/>
      <c r="B19" s="1"/>
      <c r="C19" s="1" t="str">
        <f>Assumptions!J20</f>
        <v>Other Income</v>
      </c>
      <c r="D19" s="50">
        <f t="array" ref="D19">IF(D$2=1,Assumptions!$P20/12,(SUMIF($D$2:$EE$2,D$2-1,$D19:$EE19)/12)*(1+XLOOKUP(D$2,Assumptions!$C$95:$M$95,Assumptions!$C$97:$M$97)))</f>
        <v>4864.003333</v>
      </c>
      <c r="E19" s="50">
        <f t="array" ref="E19">IF(E$2=1,Assumptions!$P20/12,(SUMIF($D$2:$EE$2,E$2-1,$D19:$EE19)/12)*(1+XLOOKUP(E$2,Assumptions!$C$95:$M$95,Assumptions!$C$97:$M$97)))</f>
        <v>4864.003333</v>
      </c>
      <c r="F19" s="50">
        <f t="array" ref="F19">IF(F$2=1,Assumptions!$P20/12,(SUMIF($D$2:$EE$2,F$2-1,$D19:$EE19)/12)*(1+XLOOKUP(F$2,Assumptions!$C$95:$M$95,Assumptions!$C$97:$M$97)))</f>
        <v>4864.003333</v>
      </c>
      <c r="G19" s="50">
        <f t="array" ref="G19">IF(G$2=1,Assumptions!$P20/12,(SUMIF($D$2:$EE$2,G$2-1,$D19:$EE19)/12)*(1+XLOOKUP(G$2,Assumptions!$C$95:$M$95,Assumptions!$C$97:$M$97)))</f>
        <v>4864.003333</v>
      </c>
      <c r="H19" s="50">
        <f t="array" ref="H19">IF(H$2=1,Assumptions!$P20/12,(SUMIF($D$2:$EE$2,H$2-1,$D19:$EE19)/12)*(1+XLOOKUP(H$2,Assumptions!$C$95:$M$95,Assumptions!$C$97:$M$97)))</f>
        <v>4864.003333</v>
      </c>
      <c r="I19" s="50">
        <f t="array" ref="I19">IF(I$2=1,Assumptions!$P20/12,(SUMIF($D$2:$EE$2,I$2-1,$D19:$EE19)/12)*(1+XLOOKUP(I$2,Assumptions!$C$95:$M$95,Assumptions!$C$97:$M$97)))</f>
        <v>4864.003333</v>
      </c>
      <c r="J19" s="50">
        <f t="array" ref="J19">IF(J$2=1,Assumptions!$P20/12,(SUMIF($D$2:$EE$2,J$2-1,$D19:$EE19)/12)*(1+XLOOKUP(J$2,Assumptions!$C$95:$M$95,Assumptions!$C$97:$M$97)))</f>
        <v>4864.003333</v>
      </c>
      <c r="K19" s="50">
        <f t="array" ref="K19">IF(K$2=1,Assumptions!$P20/12,(SUMIF($D$2:$EE$2,K$2-1,$D19:$EE19)/12)*(1+XLOOKUP(K$2,Assumptions!$C$95:$M$95,Assumptions!$C$97:$M$97)))</f>
        <v>4864.003333</v>
      </c>
      <c r="L19" s="50">
        <f t="array" ref="L19">IF(L$2=1,Assumptions!$P20/12,(SUMIF($D$2:$EE$2,L$2-1,$D19:$EE19)/12)*(1+XLOOKUP(L$2,Assumptions!$C$95:$M$95,Assumptions!$C$97:$M$97)))</f>
        <v>4864.003333</v>
      </c>
      <c r="M19" s="50">
        <f t="array" ref="M19">IF(M$2=1,Assumptions!$P20/12,(SUMIF($D$2:$EE$2,M$2-1,$D19:$EE19)/12)*(1+XLOOKUP(M$2,Assumptions!$C$95:$M$95,Assumptions!$C$97:$M$97)))</f>
        <v>4864.003333</v>
      </c>
      <c r="N19" s="50">
        <f t="array" ref="N19">IF(N$2=1,Assumptions!$P20/12,(SUMIF($D$2:$EE$2,N$2-1,$D19:$EE19)/12)*(1+XLOOKUP(N$2,Assumptions!$C$95:$M$95,Assumptions!$C$97:$M$97)))</f>
        <v>4864.003333</v>
      </c>
      <c r="O19" s="50">
        <f t="array" ref="O19">IF(O$2=1,Assumptions!$P20/12,(SUMIF($D$2:$EE$2,O$2-1,$D19:$EE19)/12)*(1+XLOOKUP(O$2,Assumptions!$C$95:$M$95,Assumptions!$C$97:$M$97)))</f>
        <v>4864.003333</v>
      </c>
      <c r="P19" s="50">
        <f t="array" ref="P19">IF(P$2=1,Assumptions!$P20/12,(SUMIF($D$2:$EE$2,P$2-1,$D19:$EE19)/12)*(1+XLOOKUP(P$2,Assumptions!$C$95:$M$95,Assumptions!$C$97:$M$97)))</f>
        <v>5009.923433</v>
      </c>
      <c r="Q19" s="50">
        <f t="array" ref="Q19">IF(Q$2=1,Assumptions!$P20/12,(SUMIF($D$2:$EE$2,Q$2-1,$D19:$EE19)/12)*(1+XLOOKUP(Q$2,Assumptions!$C$95:$M$95,Assumptions!$C$97:$M$97)))</f>
        <v>5009.923433</v>
      </c>
      <c r="R19" s="50">
        <f t="array" ref="R19">IF(R$2=1,Assumptions!$P20/12,(SUMIF($D$2:$EE$2,R$2-1,$D19:$EE19)/12)*(1+XLOOKUP(R$2,Assumptions!$C$95:$M$95,Assumptions!$C$97:$M$97)))</f>
        <v>5009.923433</v>
      </c>
      <c r="S19" s="50">
        <f t="array" ref="S19">IF(S$2=1,Assumptions!$P20/12,(SUMIF($D$2:$EE$2,S$2-1,$D19:$EE19)/12)*(1+XLOOKUP(S$2,Assumptions!$C$95:$M$95,Assumptions!$C$97:$M$97)))</f>
        <v>5009.923433</v>
      </c>
      <c r="T19" s="50">
        <f t="array" ref="T19">IF(T$2=1,Assumptions!$P20/12,(SUMIF($D$2:$EE$2,T$2-1,$D19:$EE19)/12)*(1+XLOOKUP(T$2,Assumptions!$C$95:$M$95,Assumptions!$C$97:$M$97)))</f>
        <v>5009.923433</v>
      </c>
      <c r="U19" s="50">
        <f t="array" ref="U19">IF(U$2=1,Assumptions!$P20/12,(SUMIF($D$2:$EE$2,U$2-1,$D19:$EE19)/12)*(1+XLOOKUP(U$2,Assumptions!$C$95:$M$95,Assumptions!$C$97:$M$97)))</f>
        <v>5009.923433</v>
      </c>
      <c r="V19" s="50">
        <f t="array" ref="V19">IF(V$2=1,Assumptions!$P20/12,(SUMIF($D$2:$EE$2,V$2-1,$D19:$EE19)/12)*(1+XLOOKUP(V$2,Assumptions!$C$95:$M$95,Assumptions!$C$97:$M$97)))</f>
        <v>5009.923433</v>
      </c>
      <c r="W19" s="50">
        <f t="array" ref="W19">IF(W$2=1,Assumptions!$P20/12,(SUMIF($D$2:$EE$2,W$2-1,$D19:$EE19)/12)*(1+XLOOKUP(W$2,Assumptions!$C$95:$M$95,Assumptions!$C$97:$M$97)))</f>
        <v>5009.923433</v>
      </c>
      <c r="X19" s="50">
        <f t="array" ref="X19">IF(X$2=1,Assumptions!$P20/12,(SUMIF($D$2:$EE$2,X$2-1,$D19:$EE19)/12)*(1+XLOOKUP(X$2,Assumptions!$C$95:$M$95,Assumptions!$C$97:$M$97)))</f>
        <v>5009.923433</v>
      </c>
      <c r="Y19" s="50">
        <f t="array" ref="Y19">IF(Y$2=1,Assumptions!$P20/12,(SUMIF($D$2:$EE$2,Y$2-1,$D19:$EE19)/12)*(1+XLOOKUP(Y$2,Assumptions!$C$95:$M$95,Assumptions!$C$97:$M$97)))</f>
        <v>5009.923433</v>
      </c>
      <c r="Z19" s="50">
        <f t="array" ref="Z19">IF(Z$2=1,Assumptions!$P20/12,(SUMIF($D$2:$EE$2,Z$2-1,$D19:$EE19)/12)*(1+XLOOKUP(Z$2,Assumptions!$C$95:$M$95,Assumptions!$C$97:$M$97)))</f>
        <v>5009.923433</v>
      </c>
      <c r="AA19" s="50">
        <f t="array" ref="AA19">IF(AA$2=1,Assumptions!$P20/12,(SUMIF($D$2:$EE$2,AA$2-1,$D19:$EE19)/12)*(1+XLOOKUP(AA$2,Assumptions!$C$95:$M$95,Assumptions!$C$97:$M$97)))</f>
        <v>5009.923433</v>
      </c>
      <c r="AB19" s="50">
        <f t="array" ref="AB19">IF(AB$2=1,Assumptions!$P20/12,(SUMIF($D$2:$EE$2,AB$2-1,$D19:$EE19)/12)*(1+XLOOKUP(AB$2,Assumptions!$C$95:$M$95,Assumptions!$C$97:$M$97)))</f>
        <v>5160.221136</v>
      </c>
      <c r="AC19" s="50">
        <f t="array" ref="AC19">IF(AC$2=1,Assumptions!$P20/12,(SUMIF($D$2:$EE$2,AC$2-1,$D19:$EE19)/12)*(1+XLOOKUP(AC$2,Assumptions!$C$95:$M$95,Assumptions!$C$97:$M$97)))</f>
        <v>5160.221136</v>
      </c>
      <c r="AD19" s="50">
        <f t="array" ref="AD19">IF(AD$2=1,Assumptions!$P20/12,(SUMIF($D$2:$EE$2,AD$2-1,$D19:$EE19)/12)*(1+XLOOKUP(AD$2,Assumptions!$C$95:$M$95,Assumptions!$C$97:$M$97)))</f>
        <v>5160.221136</v>
      </c>
      <c r="AE19" s="50">
        <f t="array" ref="AE19">IF(AE$2=1,Assumptions!$P20/12,(SUMIF($D$2:$EE$2,AE$2-1,$D19:$EE19)/12)*(1+XLOOKUP(AE$2,Assumptions!$C$95:$M$95,Assumptions!$C$97:$M$97)))</f>
        <v>5160.221136</v>
      </c>
      <c r="AF19" s="50">
        <f t="array" ref="AF19">IF(AF$2=1,Assumptions!$P20/12,(SUMIF($D$2:$EE$2,AF$2-1,$D19:$EE19)/12)*(1+XLOOKUP(AF$2,Assumptions!$C$95:$M$95,Assumptions!$C$97:$M$97)))</f>
        <v>5160.221136</v>
      </c>
      <c r="AG19" s="50">
        <f t="array" ref="AG19">IF(AG$2=1,Assumptions!$P20/12,(SUMIF($D$2:$EE$2,AG$2-1,$D19:$EE19)/12)*(1+XLOOKUP(AG$2,Assumptions!$C$95:$M$95,Assumptions!$C$97:$M$97)))</f>
        <v>5160.221136</v>
      </c>
      <c r="AH19" s="50">
        <f t="array" ref="AH19">IF(AH$2=1,Assumptions!$P20/12,(SUMIF($D$2:$EE$2,AH$2-1,$D19:$EE19)/12)*(1+XLOOKUP(AH$2,Assumptions!$C$95:$M$95,Assumptions!$C$97:$M$97)))</f>
        <v>5160.221136</v>
      </c>
      <c r="AI19" s="50">
        <f t="array" ref="AI19">IF(AI$2=1,Assumptions!$P20/12,(SUMIF($D$2:$EE$2,AI$2-1,$D19:$EE19)/12)*(1+XLOOKUP(AI$2,Assumptions!$C$95:$M$95,Assumptions!$C$97:$M$97)))</f>
        <v>5160.221136</v>
      </c>
      <c r="AJ19" s="50">
        <f t="array" ref="AJ19">IF(AJ$2=1,Assumptions!$P20/12,(SUMIF($D$2:$EE$2,AJ$2-1,$D19:$EE19)/12)*(1+XLOOKUP(AJ$2,Assumptions!$C$95:$M$95,Assumptions!$C$97:$M$97)))</f>
        <v>5160.221136</v>
      </c>
      <c r="AK19" s="50">
        <f t="array" ref="AK19">IF(AK$2=1,Assumptions!$P20/12,(SUMIF($D$2:$EE$2,AK$2-1,$D19:$EE19)/12)*(1+XLOOKUP(AK$2,Assumptions!$C$95:$M$95,Assumptions!$C$97:$M$97)))</f>
        <v>5160.221136</v>
      </c>
      <c r="AL19" s="50">
        <f t="array" ref="AL19">IF(AL$2=1,Assumptions!$P20/12,(SUMIF($D$2:$EE$2,AL$2-1,$D19:$EE19)/12)*(1+XLOOKUP(AL$2,Assumptions!$C$95:$M$95,Assumptions!$C$97:$M$97)))</f>
        <v>5160.221136</v>
      </c>
      <c r="AM19" s="50">
        <f t="array" ref="AM19">IF(AM$2=1,Assumptions!$P20/12,(SUMIF($D$2:$EE$2,AM$2-1,$D19:$EE19)/12)*(1+XLOOKUP(AM$2,Assumptions!$C$95:$M$95,Assumptions!$C$97:$M$97)))</f>
        <v>5160.221136</v>
      </c>
      <c r="AN19" s="50">
        <f t="array" ref="AN19">IF(AN$2=1,Assumptions!$P20/12,(SUMIF($D$2:$EE$2,AN$2-1,$D19:$EE19)/12)*(1+XLOOKUP(AN$2,Assumptions!$C$95:$M$95,Assumptions!$C$97:$M$97)))</f>
        <v>5315.02777</v>
      </c>
      <c r="AO19" s="50">
        <f t="array" ref="AO19">IF(AO$2=1,Assumptions!$P20/12,(SUMIF($D$2:$EE$2,AO$2-1,$D19:$EE19)/12)*(1+XLOOKUP(AO$2,Assumptions!$C$95:$M$95,Assumptions!$C$97:$M$97)))</f>
        <v>5315.02777</v>
      </c>
      <c r="AP19" s="50">
        <f t="array" ref="AP19">IF(AP$2=1,Assumptions!$P20/12,(SUMIF($D$2:$EE$2,AP$2-1,$D19:$EE19)/12)*(1+XLOOKUP(AP$2,Assumptions!$C$95:$M$95,Assumptions!$C$97:$M$97)))</f>
        <v>5315.02777</v>
      </c>
      <c r="AQ19" s="50">
        <f t="array" ref="AQ19">IF(AQ$2=1,Assumptions!$P20/12,(SUMIF($D$2:$EE$2,AQ$2-1,$D19:$EE19)/12)*(1+XLOOKUP(AQ$2,Assumptions!$C$95:$M$95,Assumptions!$C$97:$M$97)))</f>
        <v>5315.02777</v>
      </c>
      <c r="AR19" s="50">
        <f t="array" ref="AR19">IF(AR$2=1,Assumptions!$P20/12,(SUMIF($D$2:$EE$2,AR$2-1,$D19:$EE19)/12)*(1+XLOOKUP(AR$2,Assumptions!$C$95:$M$95,Assumptions!$C$97:$M$97)))</f>
        <v>5315.02777</v>
      </c>
      <c r="AS19" s="50">
        <f t="array" ref="AS19">IF(AS$2=1,Assumptions!$P20/12,(SUMIF($D$2:$EE$2,AS$2-1,$D19:$EE19)/12)*(1+XLOOKUP(AS$2,Assumptions!$C$95:$M$95,Assumptions!$C$97:$M$97)))</f>
        <v>5315.02777</v>
      </c>
      <c r="AT19" s="50">
        <f t="array" ref="AT19">IF(AT$2=1,Assumptions!$P20/12,(SUMIF($D$2:$EE$2,AT$2-1,$D19:$EE19)/12)*(1+XLOOKUP(AT$2,Assumptions!$C$95:$M$95,Assumptions!$C$97:$M$97)))</f>
        <v>5315.02777</v>
      </c>
      <c r="AU19" s="50">
        <f t="array" ref="AU19">IF(AU$2=1,Assumptions!$P20/12,(SUMIF($D$2:$EE$2,AU$2-1,$D19:$EE19)/12)*(1+XLOOKUP(AU$2,Assumptions!$C$95:$M$95,Assumptions!$C$97:$M$97)))</f>
        <v>5315.02777</v>
      </c>
      <c r="AV19" s="50">
        <f t="array" ref="AV19">IF(AV$2=1,Assumptions!$P20/12,(SUMIF($D$2:$EE$2,AV$2-1,$D19:$EE19)/12)*(1+XLOOKUP(AV$2,Assumptions!$C$95:$M$95,Assumptions!$C$97:$M$97)))</f>
        <v>5315.02777</v>
      </c>
      <c r="AW19" s="50">
        <f t="array" ref="AW19">IF(AW$2=1,Assumptions!$P20/12,(SUMIF($D$2:$EE$2,AW$2-1,$D19:$EE19)/12)*(1+XLOOKUP(AW$2,Assumptions!$C$95:$M$95,Assumptions!$C$97:$M$97)))</f>
        <v>5315.02777</v>
      </c>
      <c r="AX19" s="50">
        <f t="array" ref="AX19">IF(AX$2=1,Assumptions!$P20/12,(SUMIF($D$2:$EE$2,AX$2-1,$D19:$EE19)/12)*(1+XLOOKUP(AX$2,Assumptions!$C$95:$M$95,Assumptions!$C$97:$M$97)))</f>
        <v>5315.02777</v>
      </c>
      <c r="AY19" s="50">
        <f t="array" ref="AY19">IF(AY$2=1,Assumptions!$P20/12,(SUMIF($D$2:$EE$2,AY$2-1,$D19:$EE19)/12)*(1+XLOOKUP(AY$2,Assumptions!$C$95:$M$95,Assumptions!$C$97:$M$97)))</f>
        <v>5315.02777</v>
      </c>
      <c r="AZ19" s="50">
        <f t="array" ref="AZ19">IF(AZ$2=1,Assumptions!$P20/12,(SUMIF($D$2:$EE$2,AZ$2-1,$D19:$EE19)/12)*(1+XLOOKUP(AZ$2,Assumptions!$C$95:$M$95,Assumptions!$C$97:$M$97)))</f>
        <v>5474.478604</v>
      </c>
      <c r="BA19" s="50">
        <f t="array" ref="BA19">IF(BA$2=1,Assumptions!$P20/12,(SUMIF($D$2:$EE$2,BA$2-1,$D19:$EE19)/12)*(1+XLOOKUP(BA$2,Assumptions!$C$95:$M$95,Assumptions!$C$97:$M$97)))</f>
        <v>5474.478604</v>
      </c>
      <c r="BB19" s="50">
        <f t="array" ref="BB19">IF(BB$2=1,Assumptions!$P20/12,(SUMIF($D$2:$EE$2,BB$2-1,$D19:$EE19)/12)*(1+XLOOKUP(BB$2,Assumptions!$C$95:$M$95,Assumptions!$C$97:$M$97)))</f>
        <v>5474.478604</v>
      </c>
      <c r="BC19" s="50">
        <f t="array" ref="BC19">IF(BC$2=1,Assumptions!$P20/12,(SUMIF($D$2:$EE$2,BC$2-1,$D19:$EE19)/12)*(1+XLOOKUP(BC$2,Assumptions!$C$95:$M$95,Assumptions!$C$97:$M$97)))</f>
        <v>5474.478604</v>
      </c>
      <c r="BD19" s="50">
        <f t="array" ref="BD19">IF(BD$2=1,Assumptions!$P20/12,(SUMIF($D$2:$EE$2,BD$2-1,$D19:$EE19)/12)*(1+XLOOKUP(BD$2,Assumptions!$C$95:$M$95,Assumptions!$C$97:$M$97)))</f>
        <v>5474.478604</v>
      </c>
      <c r="BE19" s="50">
        <f t="array" ref="BE19">IF(BE$2=1,Assumptions!$P20/12,(SUMIF($D$2:$EE$2,BE$2-1,$D19:$EE19)/12)*(1+XLOOKUP(BE$2,Assumptions!$C$95:$M$95,Assumptions!$C$97:$M$97)))</f>
        <v>5474.478604</v>
      </c>
      <c r="BF19" s="50">
        <f t="array" ref="BF19">IF(BF$2=1,Assumptions!$P20/12,(SUMIF($D$2:$EE$2,BF$2-1,$D19:$EE19)/12)*(1+XLOOKUP(BF$2,Assumptions!$C$95:$M$95,Assumptions!$C$97:$M$97)))</f>
        <v>5474.478604</v>
      </c>
      <c r="BG19" s="50">
        <f t="array" ref="BG19">IF(BG$2=1,Assumptions!$P20/12,(SUMIF($D$2:$EE$2,BG$2-1,$D19:$EE19)/12)*(1+XLOOKUP(BG$2,Assumptions!$C$95:$M$95,Assumptions!$C$97:$M$97)))</f>
        <v>5474.478604</v>
      </c>
      <c r="BH19" s="50">
        <f t="array" ref="BH19">IF(BH$2=1,Assumptions!$P20/12,(SUMIF($D$2:$EE$2,BH$2-1,$D19:$EE19)/12)*(1+XLOOKUP(BH$2,Assumptions!$C$95:$M$95,Assumptions!$C$97:$M$97)))</f>
        <v>5474.478604</v>
      </c>
      <c r="BI19" s="50">
        <f t="array" ref="BI19">IF(BI$2=1,Assumptions!$P20/12,(SUMIF($D$2:$EE$2,BI$2-1,$D19:$EE19)/12)*(1+XLOOKUP(BI$2,Assumptions!$C$95:$M$95,Assumptions!$C$97:$M$97)))</f>
        <v>5474.478604</v>
      </c>
      <c r="BJ19" s="50">
        <f t="array" ref="BJ19">IF(BJ$2=1,Assumptions!$P20/12,(SUMIF($D$2:$EE$2,BJ$2-1,$D19:$EE19)/12)*(1+XLOOKUP(BJ$2,Assumptions!$C$95:$M$95,Assumptions!$C$97:$M$97)))</f>
        <v>5474.478604</v>
      </c>
      <c r="BK19" s="50">
        <f t="array" ref="BK19">IF(BK$2=1,Assumptions!$P20/12,(SUMIF($D$2:$EE$2,BK$2-1,$D19:$EE19)/12)*(1+XLOOKUP(BK$2,Assumptions!$C$95:$M$95,Assumptions!$C$97:$M$97)))</f>
        <v>5474.478604</v>
      </c>
      <c r="BL19" s="50">
        <f t="array" ref="BL19">IF(BL$2=1,Assumptions!$P20/12,(SUMIF($D$2:$EE$2,BL$2-1,$D19:$EE19)/12)*(1+XLOOKUP(BL$2,Assumptions!$C$95:$M$95,Assumptions!$C$97:$M$97)))</f>
        <v>5638.712962</v>
      </c>
      <c r="BM19" s="50">
        <f t="array" ref="BM19">IF(BM$2=1,Assumptions!$P20/12,(SUMIF($D$2:$EE$2,BM$2-1,$D19:$EE19)/12)*(1+XLOOKUP(BM$2,Assumptions!$C$95:$M$95,Assumptions!$C$97:$M$97)))</f>
        <v>5638.712962</v>
      </c>
      <c r="BN19" s="50">
        <f t="array" ref="BN19">IF(BN$2=1,Assumptions!$P20/12,(SUMIF($D$2:$EE$2,BN$2-1,$D19:$EE19)/12)*(1+XLOOKUP(BN$2,Assumptions!$C$95:$M$95,Assumptions!$C$97:$M$97)))</f>
        <v>5638.712962</v>
      </c>
      <c r="BO19" s="50">
        <f t="array" ref="BO19">IF(BO$2=1,Assumptions!$P20/12,(SUMIF($D$2:$EE$2,BO$2-1,$D19:$EE19)/12)*(1+XLOOKUP(BO$2,Assumptions!$C$95:$M$95,Assumptions!$C$97:$M$97)))</f>
        <v>5638.712962</v>
      </c>
      <c r="BP19" s="50">
        <f t="array" ref="BP19">IF(BP$2=1,Assumptions!$P20/12,(SUMIF($D$2:$EE$2,BP$2-1,$D19:$EE19)/12)*(1+XLOOKUP(BP$2,Assumptions!$C$95:$M$95,Assumptions!$C$97:$M$97)))</f>
        <v>5638.712962</v>
      </c>
      <c r="BQ19" s="50">
        <f t="array" ref="BQ19">IF(BQ$2=1,Assumptions!$P20/12,(SUMIF($D$2:$EE$2,BQ$2-1,$D19:$EE19)/12)*(1+XLOOKUP(BQ$2,Assumptions!$C$95:$M$95,Assumptions!$C$97:$M$97)))</f>
        <v>5638.712962</v>
      </c>
      <c r="BR19" s="50">
        <f t="array" ref="BR19">IF(BR$2=1,Assumptions!$P20/12,(SUMIF($D$2:$EE$2,BR$2-1,$D19:$EE19)/12)*(1+XLOOKUP(BR$2,Assumptions!$C$95:$M$95,Assumptions!$C$97:$M$97)))</f>
        <v>5638.712962</v>
      </c>
      <c r="BS19" s="50">
        <f t="array" ref="BS19">IF(BS$2=1,Assumptions!$P20/12,(SUMIF($D$2:$EE$2,BS$2-1,$D19:$EE19)/12)*(1+XLOOKUP(BS$2,Assumptions!$C$95:$M$95,Assumptions!$C$97:$M$97)))</f>
        <v>5638.712962</v>
      </c>
      <c r="BT19" s="50">
        <f t="array" ref="BT19">IF(BT$2=1,Assumptions!$P20/12,(SUMIF($D$2:$EE$2,BT$2-1,$D19:$EE19)/12)*(1+XLOOKUP(BT$2,Assumptions!$C$95:$M$95,Assumptions!$C$97:$M$97)))</f>
        <v>5638.712962</v>
      </c>
      <c r="BU19" s="50">
        <f t="array" ref="BU19">IF(BU$2=1,Assumptions!$P20/12,(SUMIF($D$2:$EE$2,BU$2-1,$D19:$EE19)/12)*(1+XLOOKUP(BU$2,Assumptions!$C$95:$M$95,Assumptions!$C$97:$M$97)))</f>
        <v>5638.712962</v>
      </c>
      <c r="BV19" s="50">
        <f t="array" ref="BV19">IF(BV$2=1,Assumptions!$P20/12,(SUMIF($D$2:$EE$2,BV$2-1,$D19:$EE19)/12)*(1+XLOOKUP(BV$2,Assumptions!$C$95:$M$95,Assumptions!$C$97:$M$97)))</f>
        <v>5638.712962</v>
      </c>
      <c r="BW19" s="50">
        <f t="array" ref="BW19">IF(BW$2=1,Assumptions!$P20/12,(SUMIF($D$2:$EE$2,BW$2-1,$D19:$EE19)/12)*(1+XLOOKUP(BW$2,Assumptions!$C$95:$M$95,Assumptions!$C$97:$M$97)))</f>
        <v>5638.712962</v>
      </c>
      <c r="BX19" s="50">
        <f t="array" ref="BX19">IF(BX$2=1,Assumptions!$P20/12,(SUMIF($D$2:$EE$2,BX$2-1,$D19:$EE19)/12)*(1+XLOOKUP(BX$2,Assumptions!$C$95:$M$95,Assumptions!$C$97:$M$97)))</f>
        <v>5807.87435</v>
      </c>
      <c r="BY19" s="50">
        <f t="array" ref="BY19">IF(BY$2=1,Assumptions!$P20/12,(SUMIF($D$2:$EE$2,BY$2-1,$D19:$EE19)/12)*(1+XLOOKUP(BY$2,Assumptions!$C$95:$M$95,Assumptions!$C$97:$M$97)))</f>
        <v>5807.87435</v>
      </c>
      <c r="BZ19" s="50">
        <f t="array" ref="BZ19">IF(BZ$2=1,Assumptions!$P20/12,(SUMIF($D$2:$EE$2,BZ$2-1,$D19:$EE19)/12)*(1+XLOOKUP(BZ$2,Assumptions!$C$95:$M$95,Assumptions!$C$97:$M$97)))</f>
        <v>5807.87435</v>
      </c>
      <c r="CA19" s="50">
        <f t="array" ref="CA19">IF(CA$2=1,Assumptions!$P20/12,(SUMIF($D$2:$EE$2,CA$2-1,$D19:$EE19)/12)*(1+XLOOKUP(CA$2,Assumptions!$C$95:$M$95,Assumptions!$C$97:$M$97)))</f>
        <v>5807.87435</v>
      </c>
      <c r="CB19" s="50">
        <f t="array" ref="CB19">IF(CB$2=1,Assumptions!$P20/12,(SUMIF($D$2:$EE$2,CB$2-1,$D19:$EE19)/12)*(1+XLOOKUP(CB$2,Assumptions!$C$95:$M$95,Assumptions!$C$97:$M$97)))</f>
        <v>5807.87435</v>
      </c>
      <c r="CC19" s="50">
        <f t="array" ref="CC19">IF(CC$2=1,Assumptions!$P20/12,(SUMIF($D$2:$EE$2,CC$2-1,$D19:$EE19)/12)*(1+XLOOKUP(CC$2,Assumptions!$C$95:$M$95,Assumptions!$C$97:$M$97)))</f>
        <v>5807.87435</v>
      </c>
      <c r="CD19" s="50">
        <f t="array" ref="CD19">IF(CD$2=1,Assumptions!$P20/12,(SUMIF($D$2:$EE$2,CD$2-1,$D19:$EE19)/12)*(1+XLOOKUP(CD$2,Assumptions!$C$95:$M$95,Assumptions!$C$97:$M$97)))</f>
        <v>5807.87435</v>
      </c>
      <c r="CE19" s="50">
        <f t="array" ref="CE19">IF(CE$2=1,Assumptions!$P20/12,(SUMIF($D$2:$EE$2,CE$2-1,$D19:$EE19)/12)*(1+XLOOKUP(CE$2,Assumptions!$C$95:$M$95,Assumptions!$C$97:$M$97)))</f>
        <v>5807.87435</v>
      </c>
      <c r="CF19" s="50">
        <f t="array" ref="CF19">IF(CF$2=1,Assumptions!$P20/12,(SUMIF($D$2:$EE$2,CF$2-1,$D19:$EE19)/12)*(1+XLOOKUP(CF$2,Assumptions!$C$95:$M$95,Assumptions!$C$97:$M$97)))</f>
        <v>5807.87435</v>
      </c>
      <c r="CG19" s="50">
        <f t="array" ref="CG19">IF(CG$2=1,Assumptions!$P20/12,(SUMIF($D$2:$EE$2,CG$2-1,$D19:$EE19)/12)*(1+XLOOKUP(CG$2,Assumptions!$C$95:$M$95,Assumptions!$C$97:$M$97)))</f>
        <v>5807.87435</v>
      </c>
      <c r="CH19" s="50">
        <f t="array" ref="CH19">IF(CH$2=1,Assumptions!$P20/12,(SUMIF($D$2:$EE$2,CH$2-1,$D19:$EE19)/12)*(1+XLOOKUP(CH$2,Assumptions!$C$95:$M$95,Assumptions!$C$97:$M$97)))</f>
        <v>5807.87435</v>
      </c>
      <c r="CI19" s="50">
        <f t="array" ref="CI19">IF(CI$2=1,Assumptions!$P20/12,(SUMIF($D$2:$EE$2,CI$2-1,$D19:$EE19)/12)*(1+XLOOKUP(CI$2,Assumptions!$C$95:$M$95,Assumptions!$C$97:$M$97)))</f>
        <v>5807.87435</v>
      </c>
      <c r="CJ19" s="50">
        <f t="array" ref="CJ19">IF(CJ$2=1,Assumptions!$P20/12,(SUMIF($D$2:$EE$2,CJ$2-1,$D19:$EE19)/12)*(1+XLOOKUP(CJ$2,Assumptions!$C$95:$M$95,Assumptions!$C$97:$M$97)))</f>
        <v>5982.110581</v>
      </c>
      <c r="CK19" s="50">
        <f t="array" ref="CK19">IF(CK$2=1,Assumptions!$P20/12,(SUMIF($D$2:$EE$2,CK$2-1,$D19:$EE19)/12)*(1+XLOOKUP(CK$2,Assumptions!$C$95:$M$95,Assumptions!$C$97:$M$97)))</f>
        <v>5982.110581</v>
      </c>
      <c r="CL19" s="50">
        <f t="array" ref="CL19">IF(CL$2=1,Assumptions!$P20/12,(SUMIF($D$2:$EE$2,CL$2-1,$D19:$EE19)/12)*(1+XLOOKUP(CL$2,Assumptions!$C$95:$M$95,Assumptions!$C$97:$M$97)))</f>
        <v>5982.110581</v>
      </c>
      <c r="CM19" s="50">
        <f t="array" ref="CM19">IF(CM$2=1,Assumptions!$P20/12,(SUMIF($D$2:$EE$2,CM$2-1,$D19:$EE19)/12)*(1+XLOOKUP(CM$2,Assumptions!$C$95:$M$95,Assumptions!$C$97:$M$97)))</f>
        <v>5982.110581</v>
      </c>
      <c r="CN19" s="50">
        <f t="array" ref="CN19">IF(CN$2=1,Assumptions!$P20/12,(SUMIF($D$2:$EE$2,CN$2-1,$D19:$EE19)/12)*(1+XLOOKUP(CN$2,Assumptions!$C$95:$M$95,Assumptions!$C$97:$M$97)))</f>
        <v>5982.110581</v>
      </c>
      <c r="CO19" s="50">
        <f t="array" ref="CO19">IF(CO$2=1,Assumptions!$P20/12,(SUMIF($D$2:$EE$2,CO$2-1,$D19:$EE19)/12)*(1+XLOOKUP(CO$2,Assumptions!$C$95:$M$95,Assumptions!$C$97:$M$97)))</f>
        <v>5982.110581</v>
      </c>
      <c r="CP19" s="50">
        <f t="array" ref="CP19">IF(CP$2=1,Assumptions!$P20/12,(SUMIF($D$2:$EE$2,CP$2-1,$D19:$EE19)/12)*(1+XLOOKUP(CP$2,Assumptions!$C$95:$M$95,Assumptions!$C$97:$M$97)))</f>
        <v>5982.110581</v>
      </c>
      <c r="CQ19" s="50">
        <f t="array" ref="CQ19">IF(CQ$2=1,Assumptions!$P20/12,(SUMIF($D$2:$EE$2,CQ$2-1,$D19:$EE19)/12)*(1+XLOOKUP(CQ$2,Assumptions!$C$95:$M$95,Assumptions!$C$97:$M$97)))</f>
        <v>5982.110581</v>
      </c>
      <c r="CR19" s="50">
        <f t="array" ref="CR19">IF(CR$2=1,Assumptions!$P20/12,(SUMIF($D$2:$EE$2,CR$2-1,$D19:$EE19)/12)*(1+XLOOKUP(CR$2,Assumptions!$C$95:$M$95,Assumptions!$C$97:$M$97)))</f>
        <v>5982.110581</v>
      </c>
      <c r="CS19" s="50">
        <f t="array" ref="CS19">IF(CS$2=1,Assumptions!$P20/12,(SUMIF($D$2:$EE$2,CS$2-1,$D19:$EE19)/12)*(1+XLOOKUP(CS$2,Assumptions!$C$95:$M$95,Assumptions!$C$97:$M$97)))</f>
        <v>5982.110581</v>
      </c>
      <c r="CT19" s="50">
        <f t="array" ref="CT19">IF(CT$2=1,Assumptions!$P20/12,(SUMIF($D$2:$EE$2,CT$2-1,$D19:$EE19)/12)*(1+XLOOKUP(CT$2,Assumptions!$C$95:$M$95,Assumptions!$C$97:$M$97)))</f>
        <v>5982.110581</v>
      </c>
      <c r="CU19" s="50">
        <f t="array" ref="CU19">IF(CU$2=1,Assumptions!$P20/12,(SUMIF($D$2:$EE$2,CU$2-1,$D19:$EE19)/12)*(1+XLOOKUP(CU$2,Assumptions!$C$95:$M$95,Assumptions!$C$97:$M$97)))</f>
        <v>5982.110581</v>
      </c>
      <c r="CV19" s="50">
        <f t="array" ref="CV19">IF(CV$2=1,Assumptions!$P20/12,(SUMIF($D$2:$EE$2,CV$2-1,$D19:$EE19)/12)*(1+XLOOKUP(CV$2,Assumptions!$C$95:$M$95,Assumptions!$C$97:$M$97)))</f>
        <v>6161.573898</v>
      </c>
      <c r="CW19" s="50">
        <f t="array" ref="CW19">IF(CW$2=1,Assumptions!$P20/12,(SUMIF($D$2:$EE$2,CW$2-1,$D19:$EE19)/12)*(1+XLOOKUP(CW$2,Assumptions!$C$95:$M$95,Assumptions!$C$97:$M$97)))</f>
        <v>6161.573898</v>
      </c>
      <c r="CX19" s="50">
        <f t="array" ref="CX19">IF(CX$2=1,Assumptions!$P20/12,(SUMIF($D$2:$EE$2,CX$2-1,$D19:$EE19)/12)*(1+XLOOKUP(CX$2,Assumptions!$C$95:$M$95,Assumptions!$C$97:$M$97)))</f>
        <v>6161.573898</v>
      </c>
      <c r="CY19" s="50">
        <f t="array" ref="CY19">IF(CY$2=1,Assumptions!$P20/12,(SUMIF($D$2:$EE$2,CY$2-1,$D19:$EE19)/12)*(1+XLOOKUP(CY$2,Assumptions!$C$95:$M$95,Assumptions!$C$97:$M$97)))</f>
        <v>6161.573898</v>
      </c>
      <c r="CZ19" s="50">
        <f t="array" ref="CZ19">IF(CZ$2=1,Assumptions!$P20/12,(SUMIF($D$2:$EE$2,CZ$2-1,$D19:$EE19)/12)*(1+XLOOKUP(CZ$2,Assumptions!$C$95:$M$95,Assumptions!$C$97:$M$97)))</f>
        <v>6161.573898</v>
      </c>
      <c r="DA19" s="50">
        <f t="array" ref="DA19">IF(DA$2=1,Assumptions!$P20/12,(SUMIF($D$2:$EE$2,DA$2-1,$D19:$EE19)/12)*(1+XLOOKUP(DA$2,Assumptions!$C$95:$M$95,Assumptions!$C$97:$M$97)))</f>
        <v>6161.573898</v>
      </c>
      <c r="DB19" s="50">
        <f t="array" ref="DB19">IF(DB$2=1,Assumptions!$P20/12,(SUMIF($D$2:$EE$2,DB$2-1,$D19:$EE19)/12)*(1+XLOOKUP(DB$2,Assumptions!$C$95:$M$95,Assumptions!$C$97:$M$97)))</f>
        <v>6161.573898</v>
      </c>
      <c r="DC19" s="50">
        <f t="array" ref="DC19">IF(DC$2=1,Assumptions!$P20/12,(SUMIF($D$2:$EE$2,DC$2-1,$D19:$EE19)/12)*(1+XLOOKUP(DC$2,Assumptions!$C$95:$M$95,Assumptions!$C$97:$M$97)))</f>
        <v>6161.573898</v>
      </c>
      <c r="DD19" s="50">
        <f t="array" ref="DD19">IF(DD$2=1,Assumptions!$P20/12,(SUMIF($D$2:$EE$2,DD$2-1,$D19:$EE19)/12)*(1+XLOOKUP(DD$2,Assumptions!$C$95:$M$95,Assumptions!$C$97:$M$97)))</f>
        <v>6161.573898</v>
      </c>
      <c r="DE19" s="50">
        <f t="array" ref="DE19">IF(DE$2=1,Assumptions!$P20/12,(SUMIF($D$2:$EE$2,DE$2-1,$D19:$EE19)/12)*(1+XLOOKUP(DE$2,Assumptions!$C$95:$M$95,Assumptions!$C$97:$M$97)))</f>
        <v>6161.573898</v>
      </c>
      <c r="DF19" s="50">
        <f t="array" ref="DF19">IF(DF$2=1,Assumptions!$P20/12,(SUMIF($D$2:$EE$2,DF$2-1,$D19:$EE19)/12)*(1+XLOOKUP(DF$2,Assumptions!$C$95:$M$95,Assumptions!$C$97:$M$97)))</f>
        <v>6161.573898</v>
      </c>
      <c r="DG19" s="50">
        <f t="array" ref="DG19">IF(DG$2=1,Assumptions!$P20/12,(SUMIF($D$2:$EE$2,DG$2-1,$D19:$EE19)/12)*(1+XLOOKUP(DG$2,Assumptions!$C$95:$M$95,Assumptions!$C$97:$M$97)))</f>
        <v>6161.573898</v>
      </c>
      <c r="DH19" s="50">
        <f t="array" ref="DH19">IF(DH$2=1,Assumptions!$P20/12,(SUMIF($D$2:$EE$2,DH$2-1,$D19:$EE19)/12)*(1+XLOOKUP(DH$2,Assumptions!$C$95:$M$95,Assumptions!$C$97:$M$97)))</f>
        <v>6346.421115</v>
      </c>
      <c r="DI19" s="50">
        <f t="array" ref="DI19">IF(DI$2=1,Assumptions!$P20/12,(SUMIF($D$2:$EE$2,DI$2-1,$D19:$EE19)/12)*(1+XLOOKUP(DI$2,Assumptions!$C$95:$M$95,Assumptions!$C$97:$M$97)))</f>
        <v>6346.421115</v>
      </c>
      <c r="DJ19" s="50">
        <f t="array" ref="DJ19">IF(DJ$2=1,Assumptions!$P20/12,(SUMIF($D$2:$EE$2,DJ$2-1,$D19:$EE19)/12)*(1+XLOOKUP(DJ$2,Assumptions!$C$95:$M$95,Assumptions!$C$97:$M$97)))</f>
        <v>6346.421115</v>
      </c>
      <c r="DK19" s="50">
        <f t="array" ref="DK19">IF(DK$2=1,Assumptions!$P20/12,(SUMIF($D$2:$EE$2,DK$2-1,$D19:$EE19)/12)*(1+XLOOKUP(DK$2,Assumptions!$C$95:$M$95,Assumptions!$C$97:$M$97)))</f>
        <v>6346.421115</v>
      </c>
      <c r="DL19" s="50">
        <f t="array" ref="DL19">IF(DL$2=1,Assumptions!$P20/12,(SUMIF($D$2:$EE$2,DL$2-1,$D19:$EE19)/12)*(1+XLOOKUP(DL$2,Assumptions!$C$95:$M$95,Assumptions!$C$97:$M$97)))</f>
        <v>6346.421115</v>
      </c>
      <c r="DM19" s="50">
        <f t="array" ref="DM19">IF(DM$2=1,Assumptions!$P20/12,(SUMIF($D$2:$EE$2,DM$2-1,$D19:$EE19)/12)*(1+XLOOKUP(DM$2,Assumptions!$C$95:$M$95,Assumptions!$C$97:$M$97)))</f>
        <v>6346.421115</v>
      </c>
      <c r="DN19" s="50">
        <f t="array" ref="DN19">IF(DN$2=1,Assumptions!$P20/12,(SUMIF($D$2:$EE$2,DN$2-1,$D19:$EE19)/12)*(1+XLOOKUP(DN$2,Assumptions!$C$95:$M$95,Assumptions!$C$97:$M$97)))</f>
        <v>6346.421115</v>
      </c>
      <c r="DO19" s="50">
        <f t="array" ref="DO19">IF(DO$2=1,Assumptions!$P20/12,(SUMIF($D$2:$EE$2,DO$2-1,$D19:$EE19)/12)*(1+XLOOKUP(DO$2,Assumptions!$C$95:$M$95,Assumptions!$C$97:$M$97)))</f>
        <v>6346.421115</v>
      </c>
      <c r="DP19" s="50">
        <f t="array" ref="DP19">IF(DP$2=1,Assumptions!$P20/12,(SUMIF($D$2:$EE$2,DP$2-1,$D19:$EE19)/12)*(1+XLOOKUP(DP$2,Assumptions!$C$95:$M$95,Assumptions!$C$97:$M$97)))</f>
        <v>6346.421115</v>
      </c>
      <c r="DQ19" s="50">
        <f t="array" ref="DQ19">IF(DQ$2=1,Assumptions!$P20/12,(SUMIF($D$2:$EE$2,DQ$2-1,$D19:$EE19)/12)*(1+XLOOKUP(DQ$2,Assumptions!$C$95:$M$95,Assumptions!$C$97:$M$97)))</f>
        <v>6346.421115</v>
      </c>
      <c r="DR19" s="50">
        <f t="array" ref="DR19">IF(DR$2=1,Assumptions!$P20/12,(SUMIF($D$2:$EE$2,DR$2-1,$D19:$EE19)/12)*(1+XLOOKUP(DR$2,Assumptions!$C$95:$M$95,Assumptions!$C$97:$M$97)))</f>
        <v>6346.421115</v>
      </c>
      <c r="DS19" s="50">
        <f t="array" ref="DS19">IF(DS$2=1,Assumptions!$P20/12,(SUMIF($D$2:$EE$2,DS$2-1,$D19:$EE19)/12)*(1+XLOOKUP(DS$2,Assumptions!$C$95:$M$95,Assumptions!$C$97:$M$97)))</f>
        <v>6346.421115</v>
      </c>
      <c r="DT19" s="50">
        <f t="array" ref="DT19">IF(DT$2=1,Assumptions!$P20/12,(SUMIF($D$2:$EE$2,DT$2-1,$D19:$EE19)/12)*(1+XLOOKUP(DT$2,Assumptions!$C$95:$M$95,Assumptions!$C$97:$M$97)))</f>
        <v>6536.813749</v>
      </c>
      <c r="DU19" s="50">
        <f t="array" ref="DU19">IF(DU$2=1,Assumptions!$P20/12,(SUMIF($D$2:$EE$2,DU$2-1,$D19:$EE19)/12)*(1+XLOOKUP(DU$2,Assumptions!$C$95:$M$95,Assumptions!$C$97:$M$97)))</f>
        <v>6536.813749</v>
      </c>
      <c r="DV19" s="50">
        <f t="array" ref="DV19">IF(DV$2=1,Assumptions!$P20/12,(SUMIF($D$2:$EE$2,DV$2-1,$D19:$EE19)/12)*(1+XLOOKUP(DV$2,Assumptions!$C$95:$M$95,Assumptions!$C$97:$M$97)))</f>
        <v>6536.813749</v>
      </c>
      <c r="DW19" s="50">
        <f t="array" ref="DW19">IF(DW$2=1,Assumptions!$P20/12,(SUMIF($D$2:$EE$2,DW$2-1,$D19:$EE19)/12)*(1+XLOOKUP(DW$2,Assumptions!$C$95:$M$95,Assumptions!$C$97:$M$97)))</f>
        <v>6536.813749</v>
      </c>
      <c r="DX19" s="50">
        <f t="array" ref="DX19">IF(DX$2=1,Assumptions!$P20/12,(SUMIF($D$2:$EE$2,DX$2-1,$D19:$EE19)/12)*(1+XLOOKUP(DX$2,Assumptions!$C$95:$M$95,Assumptions!$C$97:$M$97)))</f>
        <v>6536.813749</v>
      </c>
      <c r="DY19" s="50">
        <f t="array" ref="DY19">IF(DY$2=1,Assumptions!$P20/12,(SUMIF($D$2:$EE$2,DY$2-1,$D19:$EE19)/12)*(1+XLOOKUP(DY$2,Assumptions!$C$95:$M$95,Assumptions!$C$97:$M$97)))</f>
        <v>6536.813749</v>
      </c>
      <c r="DZ19" s="50">
        <f t="array" ref="DZ19">IF(DZ$2=1,Assumptions!$P20/12,(SUMIF($D$2:$EE$2,DZ$2-1,$D19:$EE19)/12)*(1+XLOOKUP(DZ$2,Assumptions!$C$95:$M$95,Assumptions!$C$97:$M$97)))</f>
        <v>6536.813749</v>
      </c>
      <c r="EA19" s="50">
        <f t="array" ref="EA19">IF(EA$2=1,Assumptions!$P20/12,(SUMIF($D$2:$EE$2,EA$2-1,$D19:$EE19)/12)*(1+XLOOKUP(EA$2,Assumptions!$C$95:$M$95,Assumptions!$C$97:$M$97)))</f>
        <v>6536.813749</v>
      </c>
      <c r="EB19" s="50">
        <f t="array" ref="EB19">IF(EB$2=1,Assumptions!$P20/12,(SUMIF($D$2:$EE$2,EB$2-1,$D19:$EE19)/12)*(1+XLOOKUP(EB$2,Assumptions!$C$95:$M$95,Assumptions!$C$97:$M$97)))</f>
        <v>6536.813749</v>
      </c>
      <c r="EC19" s="50">
        <f t="array" ref="EC19">IF(EC$2=1,Assumptions!$P20/12,(SUMIF($D$2:$EE$2,EC$2-1,$D19:$EE19)/12)*(1+XLOOKUP(EC$2,Assumptions!$C$95:$M$95,Assumptions!$C$97:$M$97)))</f>
        <v>6536.813749</v>
      </c>
      <c r="ED19" s="50">
        <f t="array" ref="ED19">IF(ED$2=1,Assumptions!$P20/12,(SUMIF($D$2:$EE$2,ED$2-1,$D19:$EE19)/12)*(1+XLOOKUP(ED$2,Assumptions!$C$95:$M$95,Assumptions!$C$97:$M$97)))</f>
        <v>6536.813749</v>
      </c>
      <c r="EE19" s="50">
        <f t="array" ref="EE19">IF(EE$2=1,Assumptions!$P20/12,(SUMIF($D$2:$EE$2,EE$2-1,$D19:$EE19)/12)*(1+XLOOKUP(EE$2,Assumptions!$C$95:$M$95,Assumptions!$C$97:$M$97)))</f>
        <v>6536.813749</v>
      </c>
    </row>
    <row r="20" ht="15.75" customHeight="1">
      <c r="A20" s="1"/>
      <c r="B20" s="1"/>
      <c r="C20" s="1" t="str">
        <f>Assumptions!J21</f>
        <v>Utility Reimburshment (Electricity, Water, Gas, Cable &amp; Internet)</v>
      </c>
      <c r="D20" s="50">
        <f>-D$27*(1+Assumptions!$M$22)*IF(D2&lt;Assumptions!$F$22,0,1)</f>
        <v>2739.428685</v>
      </c>
      <c r="E20" s="50">
        <f>-E$27*(1+Assumptions!$M$22)*IF(E2&lt;Assumptions!$F$22,0,1)</f>
        <v>2739.428685</v>
      </c>
      <c r="F20" s="50">
        <f>-F$27*(1+Assumptions!$M$22)*IF(F2&lt;Assumptions!$F$22,0,1)</f>
        <v>2739.428685</v>
      </c>
      <c r="G20" s="50">
        <f>-G$27*(1+Assumptions!$M$22)*IF(G2&lt;Assumptions!$F$22,0,1)</f>
        <v>2739.428685</v>
      </c>
      <c r="H20" s="50">
        <f>-H$27*(1+Assumptions!$M$22)*IF(H2&lt;Assumptions!$F$22,0,1)</f>
        <v>2739.428685</v>
      </c>
      <c r="I20" s="50">
        <f>-I$27*(1+Assumptions!$M$22)*IF(I2&lt;Assumptions!$F$22,0,1)</f>
        <v>2739.428685</v>
      </c>
      <c r="J20" s="50">
        <f>-J$27*(1+Assumptions!$M$22)*IF(J2&lt;Assumptions!$F$22,0,1)</f>
        <v>2739.428685</v>
      </c>
      <c r="K20" s="50">
        <f>-K$27*(1+Assumptions!$M$22)*IF(K2&lt;Assumptions!$F$22,0,1)</f>
        <v>2739.428685</v>
      </c>
      <c r="L20" s="50">
        <f>-L$27*(1+Assumptions!$M$22)*IF(L2&lt;Assumptions!$F$22,0,1)</f>
        <v>2739.428685</v>
      </c>
      <c r="M20" s="50">
        <f>-M$27*(1+Assumptions!$M$22)*IF(M2&lt;Assumptions!$F$22,0,1)</f>
        <v>2739.428685</v>
      </c>
      <c r="N20" s="50">
        <f>-N$27*(1+Assumptions!$M$22)*IF(N2&lt;Assumptions!$F$22,0,1)</f>
        <v>2739.428685</v>
      </c>
      <c r="O20" s="50">
        <f>-O$27*(1+Assumptions!$M$22)*IF(O2&lt;Assumptions!$F$22,0,1)</f>
        <v>2739.428685</v>
      </c>
      <c r="P20" s="50">
        <f>-P$27*(1+Assumptions!$M$22)*IF(P2&lt;Assumptions!$F$22,0,1)</f>
        <v>2821.611546</v>
      </c>
      <c r="Q20" s="50">
        <f>-Q$27*(1+Assumptions!$M$22)*IF(Q2&lt;Assumptions!$F$22,0,1)</f>
        <v>2821.611546</v>
      </c>
      <c r="R20" s="50">
        <f>-R$27*(1+Assumptions!$M$22)*IF(R2&lt;Assumptions!$F$22,0,1)</f>
        <v>2821.611546</v>
      </c>
      <c r="S20" s="50">
        <f>-S$27*(1+Assumptions!$M$22)*IF(S2&lt;Assumptions!$F$22,0,1)</f>
        <v>2821.611546</v>
      </c>
      <c r="T20" s="50">
        <f>-T$27*(1+Assumptions!$M$22)*IF(T2&lt;Assumptions!$F$22,0,1)</f>
        <v>2821.611546</v>
      </c>
      <c r="U20" s="50">
        <f>-U$27*(1+Assumptions!$M$22)*IF(U2&lt;Assumptions!$F$22,0,1)</f>
        <v>2821.611546</v>
      </c>
      <c r="V20" s="50">
        <f>-V$27*(1+Assumptions!$M$22)*IF(V2&lt;Assumptions!$F$22,0,1)</f>
        <v>2821.611546</v>
      </c>
      <c r="W20" s="50">
        <f>-W$27*(1+Assumptions!$M$22)*IF(W2&lt;Assumptions!$F$22,0,1)</f>
        <v>2821.611546</v>
      </c>
      <c r="X20" s="50">
        <f>-X$27*(1+Assumptions!$M$22)*IF(X2&lt;Assumptions!$F$22,0,1)</f>
        <v>2821.611546</v>
      </c>
      <c r="Y20" s="50">
        <f>-Y$27*(1+Assumptions!$M$22)*IF(Y2&lt;Assumptions!$F$22,0,1)</f>
        <v>2821.611546</v>
      </c>
      <c r="Z20" s="50">
        <f>-Z$27*(1+Assumptions!$M$22)*IF(Z2&lt;Assumptions!$F$22,0,1)</f>
        <v>2821.611546</v>
      </c>
      <c r="AA20" s="50">
        <f>-AA$27*(1+Assumptions!$M$22)*IF(AA2&lt;Assumptions!$F$22,0,1)</f>
        <v>2821.611546</v>
      </c>
      <c r="AB20" s="50">
        <f>-AB$27*(1+Assumptions!$M$22)*IF(AB2&lt;Assumptions!$F$22,0,1)</f>
        <v>2906.259892</v>
      </c>
      <c r="AC20" s="50">
        <f>-AC$27*(1+Assumptions!$M$22)*IF(AC2&lt;Assumptions!$F$22,0,1)</f>
        <v>2906.259892</v>
      </c>
      <c r="AD20" s="50">
        <f>-AD$27*(1+Assumptions!$M$22)*IF(AD2&lt;Assumptions!$F$22,0,1)</f>
        <v>2906.259892</v>
      </c>
      <c r="AE20" s="50">
        <f>-AE$27*(1+Assumptions!$M$22)*IF(AE2&lt;Assumptions!$F$22,0,1)</f>
        <v>2906.259892</v>
      </c>
      <c r="AF20" s="50">
        <f>-AF$27*(1+Assumptions!$M$22)*IF(AF2&lt;Assumptions!$F$22,0,1)</f>
        <v>2906.259892</v>
      </c>
      <c r="AG20" s="50">
        <f>-AG$27*(1+Assumptions!$M$22)*IF(AG2&lt;Assumptions!$F$22,0,1)</f>
        <v>2906.259892</v>
      </c>
      <c r="AH20" s="50">
        <f>-AH$27*(1+Assumptions!$M$22)*IF(AH2&lt;Assumptions!$F$22,0,1)</f>
        <v>2906.259892</v>
      </c>
      <c r="AI20" s="50">
        <f>-AI$27*(1+Assumptions!$M$22)*IF(AI2&lt;Assumptions!$F$22,0,1)</f>
        <v>2906.259892</v>
      </c>
      <c r="AJ20" s="50">
        <f>-AJ$27*(1+Assumptions!$M$22)*IF(AJ2&lt;Assumptions!$F$22,0,1)</f>
        <v>2906.259892</v>
      </c>
      <c r="AK20" s="50">
        <f>-AK$27*(1+Assumptions!$M$22)*IF(AK2&lt;Assumptions!$F$22,0,1)</f>
        <v>2906.259892</v>
      </c>
      <c r="AL20" s="50">
        <f>-AL$27*(1+Assumptions!$M$22)*IF(AL2&lt;Assumptions!$F$22,0,1)</f>
        <v>2906.259892</v>
      </c>
      <c r="AM20" s="50">
        <f>-AM$27*(1+Assumptions!$M$22)*IF(AM2&lt;Assumptions!$F$22,0,1)</f>
        <v>2906.259892</v>
      </c>
      <c r="AN20" s="50">
        <f>-AN$27*(1+Assumptions!$M$22)*IF(AN2&lt;Assumptions!$F$22,0,1)</f>
        <v>2993.447689</v>
      </c>
      <c r="AO20" s="50">
        <f>-AO$27*(1+Assumptions!$M$22)*IF(AO2&lt;Assumptions!$F$22,0,1)</f>
        <v>2993.447689</v>
      </c>
      <c r="AP20" s="50">
        <f>-AP$27*(1+Assumptions!$M$22)*IF(AP2&lt;Assumptions!$F$22,0,1)</f>
        <v>2993.447689</v>
      </c>
      <c r="AQ20" s="50">
        <f>-AQ$27*(1+Assumptions!$M$22)*IF(AQ2&lt;Assumptions!$F$22,0,1)</f>
        <v>2993.447689</v>
      </c>
      <c r="AR20" s="50">
        <f>-AR$27*(1+Assumptions!$M$22)*IF(AR2&lt;Assumptions!$F$22,0,1)</f>
        <v>2993.447689</v>
      </c>
      <c r="AS20" s="50">
        <f>-AS$27*(1+Assumptions!$M$22)*IF(AS2&lt;Assumptions!$F$22,0,1)</f>
        <v>2993.447689</v>
      </c>
      <c r="AT20" s="50">
        <f>-AT$27*(1+Assumptions!$M$22)*IF(AT2&lt;Assumptions!$F$22,0,1)</f>
        <v>2993.447689</v>
      </c>
      <c r="AU20" s="50">
        <f>-AU$27*(1+Assumptions!$M$22)*IF(AU2&lt;Assumptions!$F$22,0,1)</f>
        <v>2993.447689</v>
      </c>
      <c r="AV20" s="50">
        <f>-AV$27*(1+Assumptions!$M$22)*IF(AV2&lt;Assumptions!$F$22,0,1)</f>
        <v>2993.447689</v>
      </c>
      <c r="AW20" s="50">
        <f>-AW$27*(1+Assumptions!$M$22)*IF(AW2&lt;Assumptions!$F$22,0,1)</f>
        <v>2993.447689</v>
      </c>
      <c r="AX20" s="50">
        <f>-AX$27*(1+Assumptions!$M$22)*IF(AX2&lt;Assumptions!$F$22,0,1)</f>
        <v>2993.447689</v>
      </c>
      <c r="AY20" s="50">
        <f>-AY$27*(1+Assumptions!$M$22)*IF(AY2&lt;Assumptions!$F$22,0,1)</f>
        <v>2993.447689</v>
      </c>
      <c r="AZ20" s="50">
        <f>-AZ$27*(1+Assumptions!$M$22)*IF(AZ2&lt;Assumptions!$F$22,0,1)</f>
        <v>3083.251119</v>
      </c>
      <c r="BA20" s="50">
        <f>-BA$27*(1+Assumptions!$M$22)*IF(BA2&lt;Assumptions!$F$22,0,1)</f>
        <v>3083.251119</v>
      </c>
      <c r="BB20" s="50">
        <f>-BB$27*(1+Assumptions!$M$22)*IF(BB2&lt;Assumptions!$F$22,0,1)</f>
        <v>3083.251119</v>
      </c>
      <c r="BC20" s="50">
        <f>-BC$27*(1+Assumptions!$M$22)*IF(BC2&lt;Assumptions!$F$22,0,1)</f>
        <v>3083.251119</v>
      </c>
      <c r="BD20" s="50">
        <f>-BD$27*(1+Assumptions!$M$22)*IF(BD2&lt;Assumptions!$F$22,0,1)</f>
        <v>3083.251119</v>
      </c>
      <c r="BE20" s="50">
        <f>-BE$27*(1+Assumptions!$M$22)*IF(BE2&lt;Assumptions!$F$22,0,1)</f>
        <v>3083.251119</v>
      </c>
      <c r="BF20" s="50">
        <f>-BF$27*(1+Assumptions!$M$22)*IF(BF2&lt;Assumptions!$F$22,0,1)</f>
        <v>3083.251119</v>
      </c>
      <c r="BG20" s="50">
        <f>-BG$27*(1+Assumptions!$M$22)*IF(BG2&lt;Assumptions!$F$22,0,1)</f>
        <v>3083.251119</v>
      </c>
      <c r="BH20" s="50">
        <f>-BH$27*(1+Assumptions!$M$22)*IF(BH2&lt;Assumptions!$F$22,0,1)</f>
        <v>3083.251119</v>
      </c>
      <c r="BI20" s="50">
        <f>-BI$27*(1+Assumptions!$M$22)*IF(BI2&lt;Assumptions!$F$22,0,1)</f>
        <v>3083.251119</v>
      </c>
      <c r="BJ20" s="50">
        <f>-BJ$27*(1+Assumptions!$M$22)*IF(BJ2&lt;Assumptions!$F$22,0,1)</f>
        <v>3083.251119</v>
      </c>
      <c r="BK20" s="50">
        <f>-BK$27*(1+Assumptions!$M$22)*IF(BK2&lt;Assumptions!$F$22,0,1)</f>
        <v>3083.251119</v>
      </c>
      <c r="BL20" s="50">
        <f>-BL$27*(1+Assumptions!$M$22)*IF(BL2&lt;Assumptions!$F$22,0,1)</f>
        <v>3175.748653</v>
      </c>
      <c r="BM20" s="50">
        <f>-BM$27*(1+Assumptions!$M$22)*IF(BM2&lt;Assumptions!$F$22,0,1)</f>
        <v>3175.748653</v>
      </c>
      <c r="BN20" s="50">
        <f>-BN$27*(1+Assumptions!$M$22)*IF(BN2&lt;Assumptions!$F$22,0,1)</f>
        <v>3175.748653</v>
      </c>
      <c r="BO20" s="50">
        <f>-BO$27*(1+Assumptions!$M$22)*IF(BO2&lt;Assumptions!$F$22,0,1)</f>
        <v>3175.748653</v>
      </c>
      <c r="BP20" s="50">
        <f>-BP$27*(1+Assumptions!$M$22)*IF(BP2&lt;Assumptions!$F$22,0,1)</f>
        <v>3175.748653</v>
      </c>
      <c r="BQ20" s="50">
        <f>-BQ$27*(1+Assumptions!$M$22)*IF(BQ2&lt;Assumptions!$F$22,0,1)</f>
        <v>3175.748653</v>
      </c>
      <c r="BR20" s="50">
        <f>-BR$27*(1+Assumptions!$M$22)*IF(BR2&lt;Assumptions!$F$22,0,1)</f>
        <v>3175.748653</v>
      </c>
      <c r="BS20" s="50">
        <f>-BS$27*(1+Assumptions!$M$22)*IF(BS2&lt;Assumptions!$F$22,0,1)</f>
        <v>3175.748653</v>
      </c>
      <c r="BT20" s="50">
        <f>-BT$27*(1+Assumptions!$M$22)*IF(BT2&lt;Assumptions!$F$22,0,1)</f>
        <v>3175.748653</v>
      </c>
      <c r="BU20" s="50">
        <f>-BU$27*(1+Assumptions!$M$22)*IF(BU2&lt;Assumptions!$F$22,0,1)</f>
        <v>3175.748653</v>
      </c>
      <c r="BV20" s="50">
        <f>-BV$27*(1+Assumptions!$M$22)*IF(BV2&lt;Assumptions!$F$22,0,1)</f>
        <v>3175.748653</v>
      </c>
      <c r="BW20" s="50">
        <f>-BW$27*(1+Assumptions!$M$22)*IF(BW2&lt;Assumptions!$F$22,0,1)</f>
        <v>3175.748653</v>
      </c>
      <c r="BX20" s="50">
        <f>-BX$27*(1+Assumptions!$M$22)*IF(BX2&lt;Assumptions!$F$22,0,1)</f>
        <v>3271.021113</v>
      </c>
      <c r="BY20" s="50">
        <f>-BY$27*(1+Assumptions!$M$22)*IF(BY2&lt;Assumptions!$F$22,0,1)</f>
        <v>3271.021113</v>
      </c>
      <c r="BZ20" s="50">
        <f>-BZ$27*(1+Assumptions!$M$22)*IF(BZ2&lt;Assumptions!$F$22,0,1)</f>
        <v>3271.021113</v>
      </c>
      <c r="CA20" s="50">
        <f>-CA$27*(1+Assumptions!$M$22)*IF(CA2&lt;Assumptions!$F$22,0,1)</f>
        <v>3271.021113</v>
      </c>
      <c r="CB20" s="50">
        <f>-CB$27*(1+Assumptions!$M$22)*IF(CB2&lt;Assumptions!$F$22,0,1)</f>
        <v>3271.021113</v>
      </c>
      <c r="CC20" s="50">
        <f>-CC$27*(1+Assumptions!$M$22)*IF(CC2&lt;Assumptions!$F$22,0,1)</f>
        <v>3271.021113</v>
      </c>
      <c r="CD20" s="50">
        <f>-CD$27*(1+Assumptions!$M$22)*IF(CD2&lt;Assumptions!$F$22,0,1)</f>
        <v>3271.021113</v>
      </c>
      <c r="CE20" s="50">
        <f>-CE$27*(1+Assumptions!$M$22)*IF(CE2&lt;Assumptions!$F$22,0,1)</f>
        <v>3271.021113</v>
      </c>
      <c r="CF20" s="50">
        <f>-CF$27*(1+Assumptions!$M$22)*IF(CF2&lt;Assumptions!$F$22,0,1)</f>
        <v>3271.021113</v>
      </c>
      <c r="CG20" s="50">
        <f>-CG$27*(1+Assumptions!$M$22)*IF(CG2&lt;Assumptions!$F$22,0,1)</f>
        <v>3271.021113</v>
      </c>
      <c r="CH20" s="50">
        <f>-CH$27*(1+Assumptions!$M$22)*IF(CH2&lt;Assumptions!$F$22,0,1)</f>
        <v>3271.021113</v>
      </c>
      <c r="CI20" s="50">
        <f>-CI$27*(1+Assumptions!$M$22)*IF(CI2&lt;Assumptions!$F$22,0,1)</f>
        <v>3271.021113</v>
      </c>
      <c r="CJ20" s="50">
        <f>-CJ$27*(1+Assumptions!$M$22)*IF(CJ2&lt;Assumptions!$F$22,0,1)</f>
        <v>3369.151746</v>
      </c>
      <c r="CK20" s="50">
        <f>-CK$27*(1+Assumptions!$M$22)*IF(CK2&lt;Assumptions!$F$22,0,1)</f>
        <v>3369.151746</v>
      </c>
      <c r="CL20" s="50">
        <f>-CL$27*(1+Assumptions!$M$22)*IF(CL2&lt;Assumptions!$F$22,0,1)</f>
        <v>3369.151746</v>
      </c>
      <c r="CM20" s="50">
        <f>-CM$27*(1+Assumptions!$M$22)*IF(CM2&lt;Assumptions!$F$22,0,1)</f>
        <v>3369.151746</v>
      </c>
      <c r="CN20" s="50">
        <f>-CN$27*(1+Assumptions!$M$22)*IF(CN2&lt;Assumptions!$F$22,0,1)</f>
        <v>3369.151746</v>
      </c>
      <c r="CO20" s="50">
        <f>-CO$27*(1+Assumptions!$M$22)*IF(CO2&lt;Assumptions!$F$22,0,1)</f>
        <v>3369.151746</v>
      </c>
      <c r="CP20" s="50">
        <f>-CP$27*(1+Assumptions!$M$22)*IF(CP2&lt;Assumptions!$F$22,0,1)</f>
        <v>3369.151746</v>
      </c>
      <c r="CQ20" s="50">
        <f>-CQ$27*(1+Assumptions!$M$22)*IF(CQ2&lt;Assumptions!$F$22,0,1)</f>
        <v>3369.151746</v>
      </c>
      <c r="CR20" s="50">
        <f>-CR$27*(1+Assumptions!$M$22)*IF(CR2&lt;Assumptions!$F$22,0,1)</f>
        <v>3369.151746</v>
      </c>
      <c r="CS20" s="50">
        <f>-CS$27*(1+Assumptions!$M$22)*IF(CS2&lt;Assumptions!$F$22,0,1)</f>
        <v>3369.151746</v>
      </c>
      <c r="CT20" s="50">
        <f>-CT$27*(1+Assumptions!$M$22)*IF(CT2&lt;Assumptions!$F$22,0,1)</f>
        <v>3369.151746</v>
      </c>
      <c r="CU20" s="50">
        <f>-CU$27*(1+Assumptions!$M$22)*IF(CU2&lt;Assumptions!$F$22,0,1)</f>
        <v>3369.151746</v>
      </c>
      <c r="CV20" s="50">
        <f>-CV$27*(1+Assumptions!$M$22)*IF(CV2&lt;Assumptions!$F$22,0,1)</f>
        <v>3470.226298</v>
      </c>
      <c r="CW20" s="50">
        <f>-CW$27*(1+Assumptions!$M$22)*IF(CW2&lt;Assumptions!$F$22,0,1)</f>
        <v>3470.226298</v>
      </c>
      <c r="CX20" s="50">
        <f>-CX$27*(1+Assumptions!$M$22)*IF(CX2&lt;Assumptions!$F$22,0,1)</f>
        <v>3470.226298</v>
      </c>
      <c r="CY20" s="50">
        <f>-CY$27*(1+Assumptions!$M$22)*IF(CY2&lt;Assumptions!$F$22,0,1)</f>
        <v>3470.226298</v>
      </c>
      <c r="CZ20" s="50">
        <f>-CZ$27*(1+Assumptions!$M$22)*IF(CZ2&lt;Assumptions!$F$22,0,1)</f>
        <v>3470.226298</v>
      </c>
      <c r="DA20" s="50">
        <f>-DA$27*(1+Assumptions!$M$22)*IF(DA2&lt;Assumptions!$F$22,0,1)</f>
        <v>3470.226298</v>
      </c>
      <c r="DB20" s="50">
        <f>-DB$27*(1+Assumptions!$M$22)*IF(DB2&lt;Assumptions!$F$22,0,1)</f>
        <v>3470.226298</v>
      </c>
      <c r="DC20" s="50">
        <f>-DC$27*(1+Assumptions!$M$22)*IF(DC2&lt;Assumptions!$F$22,0,1)</f>
        <v>3470.226298</v>
      </c>
      <c r="DD20" s="50">
        <f>-DD$27*(1+Assumptions!$M$22)*IF(DD2&lt;Assumptions!$F$22,0,1)</f>
        <v>3470.226298</v>
      </c>
      <c r="DE20" s="50">
        <f>-DE$27*(1+Assumptions!$M$22)*IF(DE2&lt;Assumptions!$F$22,0,1)</f>
        <v>3470.226298</v>
      </c>
      <c r="DF20" s="50">
        <f>-DF$27*(1+Assumptions!$M$22)*IF(DF2&lt;Assumptions!$F$22,0,1)</f>
        <v>3470.226298</v>
      </c>
      <c r="DG20" s="50">
        <f>-DG$27*(1+Assumptions!$M$22)*IF(DG2&lt;Assumptions!$F$22,0,1)</f>
        <v>3470.226298</v>
      </c>
      <c r="DH20" s="50">
        <f>-DH$27*(1+Assumptions!$M$22)*IF(DH2&lt;Assumptions!$F$22,0,1)</f>
        <v>3574.333087</v>
      </c>
      <c r="DI20" s="50">
        <f>-DI$27*(1+Assumptions!$M$22)*IF(DI2&lt;Assumptions!$F$22,0,1)</f>
        <v>3574.333087</v>
      </c>
      <c r="DJ20" s="50">
        <f>-DJ$27*(1+Assumptions!$M$22)*IF(DJ2&lt;Assumptions!$F$22,0,1)</f>
        <v>3574.333087</v>
      </c>
      <c r="DK20" s="50">
        <f>-DK$27*(1+Assumptions!$M$22)*IF(DK2&lt;Assumptions!$F$22,0,1)</f>
        <v>3574.333087</v>
      </c>
      <c r="DL20" s="50">
        <f>-DL$27*(1+Assumptions!$M$22)*IF(DL2&lt;Assumptions!$F$22,0,1)</f>
        <v>3574.333087</v>
      </c>
      <c r="DM20" s="50">
        <f>-DM$27*(1+Assumptions!$M$22)*IF(DM2&lt;Assumptions!$F$22,0,1)</f>
        <v>3574.333087</v>
      </c>
      <c r="DN20" s="50">
        <f>-DN$27*(1+Assumptions!$M$22)*IF(DN2&lt;Assumptions!$F$22,0,1)</f>
        <v>3574.333087</v>
      </c>
      <c r="DO20" s="50">
        <f>-DO$27*(1+Assumptions!$M$22)*IF(DO2&lt;Assumptions!$F$22,0,1)</f>
        <v>3574.333087</v>
      </c>
      <c r="DP20" s="50">
        <f>-DP$27*(1+Assumptions!$M$22)*IF(DP2&lt;Assumptions!$F$22,0,1)</f>
        <v>3574.333087</v>
      </c>
      <c r="DQ20" s="50">
        <f>-DQ$27*(1+Assumptions!$M$22)*IF(DQ2&lt;Assumptions!$F$22,0,1)</f>
        <v>3574.333087</v>
      </c>
      <c r="DR20" s="50">
        <f>-DR$27*(1+Assumptions!$M$22)*IF(DR2&lt;Assumptions!$F$22,0,1)</f>
        <v>3574.333087</v>
      </c>
      <c r="DS20" s="50">
        <f>-DS$27*(1+Assumptions!$M$22)*IF(DS2&lt;Assumptions!$F$22,0,1)</f>
        <v>3574.333087</v>
      </c>
      <c r="DT20" s="50">
        <f>-DT$27*(1+Assumptions!$M$22)*IF(DT2&lt;Assumptions!$F$22,0,1)</f>
        <v>3681.56308</v>
      </c>
      <c r="DU20" s="50">
        <f>-DU$27*(1+Assumptions!$M$22)*IF(DU2&lt;Assumptions!$F$22,0,1)</f>
        <v>3681.56308</v>
      </c>
      <c r="DV20" s="50">
        <f>-DV$27*(1+Assumptions!$M$22)*IF(DV2&lt;Assumptions!$F$22,0,1)</f>
        <v>3681.56308</v>
      </c>
      <c r="DW20" s="50">
        <f>-DW$27*(1+Assumptions!$M$22)*IF(DW2&lt;Assumptions!$F$22,0,1)</f>
        <v>3681.56308</v>
      </c>
      <c r="DX20" s="50">
        <f>-DX$27*(1+Assumptions!$M$22)*IF(DX2&lt;Assumptions!$F$22,0,1)</f>
        <v>3681.56308</v>
      </c>
      <c r="DY20" s="50">
        <f>-DY$27*(1+Assumptions!$M$22)*IF(DY2&lt;Assumptions!$F$22,0,1)</f>
        <v>3681.56308</v>
      </c>
      <c r="DZ20" s="50">
        <f>-DZ$27*(1+Assumptions!$M$22)*IF(DZ2&lt;Assumptions!$F$22,0,1)</f>
        <v>3681.56308</v>
      </c>
      <c r="EA20" s="50">
        <f>-EA$27*(1+Assumptions!$M$22)*IF(EA2&lt;Assumptions!$F$22,0,1)</f>
        <v>3681.56308</v>
      </c>
      <c r="EB20" s="50">
        <f>-EB$27*(1+Assumptions!$M$22)*IF(EB2&lt;Assumptions!$F$22,0,1)</f>
        <v>3681.56308</v>
      </c>
      <c r="EC20" s="50">
        <f>-EC$27*(1+Assumptions!$M$22)*IF(EC2&lt;Assumptions!$F$22,0,1)</f>
        <v>3681.56308</v>
      </c>
      <c r="ED20" s="50">
        <f>-ED$27*(1+Assumptions!$M$22)*IF(ED2&lt;Assumptions!$F$22,0,1)</f>
        <v>3681.56308</v>
      </c>
      <c r="EE20" s="50">
        <f>-EE$27*(1+Assumptions!$M$22)*IF(EE2&lt;Assumptions!$F$22,0,1)</f>
        <v>3681.56308</v>
      </c>
    </row>
    <row r="21" ht="15.75" customHeight="1">
      <c r="A21" s="1"/>
      <c r="B21" s="43" t="s">
        <v>81</v>
      </c>
      <c r="C21" s="43"/>
      <c r="D21" s="213">
        <f t="shared" ref="D21:EE21" si="5">SUM(D18:D20)</f>
        <v>75398.80452</v>
      </c>
      <c r="E21" s="213">
        <f t="shared" si="5"/>
        <v>75398.80452</v>
      </c>
      <c r="F21" s="213">
        <f t="shared" si="5"/>
        <v>75398.80452</v>
      </c>
      <c r="G21" s="213">
        <f t="shared" si="5"/>
        <v>75398.80452</v>
      </c>
      <c r="H21" s="213">
        <f t="shared" si="5"/>
        <v>75398.80452</v>
      </c>
      <c r="I21" s="213">
        <f t="shared" si="5"/>
        <v>75398.80452</v>
      </c>
      <c r="J21" s="213">
        <f t="shared" si="5"/>
        <v>75398.80452</v>
      </c>
      <c r="K21" s="213">
        <f t="shared" si="5"/>
        <v>75398.80452</v>
      </c>
      <c r="L21" s="213">
        <f t="shared" si="5"/>
        <v>75398.80452</v>
      </c>
      <c r="M21" s="213">
        <f t="shared" si="5"/>
        <v>75398.80452</v>
      </c>
      <c r="N21" s="213">
        <f t="shared" si="5"/>
        <v>75398.80452</v>
      </c>
      <c r="O21" s="213">
        <f t="shared" si="5"/>
        <v>75398.80452</v>
      </c>
      <c r="P21" s="213">
        <f t="shared" si="5"/>
        <v>79213.50138</v>
      </c>
      <c r="Q21" s="213">
        <f t="shared" si="5"/>
        <v>79213.50138</v>
      </c>
      <c r="R21" s="213">
        <f t="shared" si="5"/>
        <v>79213.50138</v>
      </c>
      <c r="S21" s="213">
        <f t="shared" si="5"/>
        <v>79213.50138</v>
      </c>
      <c r="T21" s="213">
        <f t="shared" si="5"/>
        <v>79213.50138</v>
      </c>
      <c r="U21" s="213">
        <f t="shared" si="5"/>
        <v>79213.50138</v>
      </c>
      <c r="V21" s="213">
        <f t="shared" si="5"/>
        <v>79213.50138</v>
      </c>
      <c r="W21" s="213">
        <f t="shared" si="5"/>
        <v>79213.50138</v>
      </c>
      <c r="X21" s="213">
        <f t="shared" si="5"/>
        <v>79213.50138</v>
      </c>
      <c r="Y21" s="213">
        <f t="shared" si="5"/>
        <v>79213.50138</v>
      </c>
      <c r="Z21" s="213">
        <f t="shared" si="5"/>
        <v>79213.50138</v>
      </c>
      <c r="AA21" s="213">
        <f t="shared" si="5"/>
        <v>79213.50138</v>
      </c>
      <c r="AB21" s="213">
        <f t="shared" si="5"/>
        <v>81589.90642</v>
      </c>
      <c r="AC21" s="213">
        <f t="shared" si="5"/>
        <v>81589.90642</v>
      </c>
      <c r="AD21" s="213">
        <f t="shared" si="5"/>
        <v>81589.90642</v>
      </c>
      <c r="AE21" s="213">
        <f t="shared" si="5"/>
        <v>81589.90642</v>
      </c>
      <c r="AF21" s="213">
        <f t="shared" si="5"/>
        <v>81589.90642</v>
      </c>
      <c r="AG21" s="213">
        <f t="shared" si="5"/>
        <v>81589.90642</v>
      </c>
      <c r="AH21" s="213">
        <f t="shared" si="5"/>
        <v>81589.90642</v>
      </c>
      <c r="AI21" s="213">
        <f t="shared" si="5"/>
        <v>81589.90642</v>
      </c>
      <c r="AJ21" s="213">
        <f t="shared" si="5"/>
        <v>81589.90642</v>
      </c>
      <c r="AK21" s="213">
        <f t="shared" si="5"/>
        <v>81589.90642</v>
      </c>
      <c r="AL21" s="213">
        <f t="shared" si="5"/>
        <v>81589.90642</v>
      </c>
      <c r="AM21" s="213">
        <f t="shared" si="5"/>
        <v>81589.90642</v>
      </c>
      <c r="AN21" s="213">
        <f t="shared" si="5"/>
        <v>84037.60361</v>
      </c>
      <c r="AO21" s="213">
        <f t="shared" si="5"/>
        <v>84037.60361</v>
      </c>
      <c r="AP21" s="213">
        <f t="shared" si="5"/>
        <v>84037.60361</v>
      </c>
      <c r="AQ21" s="213">
        <f t="shared" si="5"/>
        <v>84037.60361</v>
      </c>
      <c r="AR21" s="213">
        <f t="shared" si="5"/>
        <v>84037.60361</v>
      </c>
      <c r="AS21" s="213">
        <f t="shared" si="5"/>
        <v>84037.60361</v>
      </c>
      <c r="AT21" s="213">
        <f t="shared" si="5"/>
        <v>84037.60361</v>
      </c>
      <c r="AU21" s="213">
        <f t="shared" si="5"/>
        <v>84037.60361</v>
      </c>
      <c r="AV21" s="213">
        <f t="shared" si="5"/>
        <v>84037.60361</v>
      </c>
      <c r="AW21" s="213">
        <f t="shared" si="5"/>
        <v>84037.60361</v>
      </c>
      <c r="AX21" s="213">
        <f t="shared" si="5"/>
        <v>84037.60361</v>
      </c>
      <c r="AY21" s="213">
        <f t="shared" si="5"/>
        <v>84037.60361</v>
      </c>
      <c r="AZ21" s="213">
        <f t="shared" si="5"/>
        <v>86558.73172</v>
      </c>
      <c r="BA21" s="213">
        <f t="shared" si="5"/>
        <v>86558.73172</v>
      </c>
      <c r="BB21" s="213">
        <f t="shared" si="5"/>
        <v>86558.73172</v>
      </c>
      <c r="BC21" s="213">
        <f t="shared" si="5"/>
        <v>86558.73172</v>
      </c>
      <c r="BD21" s="213">
        <f t="shared" si="5"/>
        <v>86558.73172</v>
      </c>
      <c r="BE21" s="213">
        <f t="shared" si="5"/>
        <v>86558.73172</v>
      </c>
      <c r="BF21" s="213">
        <f t="shared" si="5"/>
        <v>86558.73172</v>
      </c>
      <c r="BG21" s="213">
        <f t="shared" si="5"/>
        <v>86558.73172</v>
      </c>
      <c r="BH21" s="213">
        <f t="shared" si="5"/>
        <v>86558.73172</v>
      </c>
      <c r="BI21" s="213">
        <f t="shared" si="5"/>
        <v>86558.73172</v>
      </c>
      <c r="BJ21" s="213">
        <f t="shared" si="5"/>
        <v>86558.73172</v>
      </c>
      <c r="BK21" s="213">
        <f t="shared" si="5"/>
        <v>86558.73172</v>
      </c>
      <c r="BL21" s="213">
        <f t="shared" si="5"/>
        <v>89155.49367</v>
      </c>
      <c r="BM21" s="213">
        <f t="shared" si="5"/>
        <v>89155.49367</v>
      </c>
      <c r="BN21" s="213">
        <f t="shared" si="5"/>
        <v>89155.49367</v>
      </c>
      <c r="BO21" s="213">
        <f t="shared" si="5"/>
        <v>89155.49367</v>
      </c>
      <c r="BP21" s="213">
        <f t="shared" si="5"/>
        <v>89155.49367</v>
      </c>
      <c r="BQ21" s="213">
        <f t="shared" si="5"/>
        <v>89155.49367</v>
      </c>
      <c r="BR21" s="213">
        <f t="shared" si="5"/>
        <v>89155.49367</v>
      </c>
      <c r="BS21" s="213">
        <f t="shared" si="5"/>
        <v>89155.49367</v>
      </c>
      <c r="BT21" s="213">
        <f t="shared" si="5"/>
        <v>89155.49367</v>
      </c>
      <c r="BU21" s="213">
        <f t="shared" si="5"/>
        <v>89155.49367</v>
      </c>
      <c r="BV21" s="213">
        <f t="shared" si="5"/>
        <v>89155.49367</v>
      </c>
      <c r="BW21" s="213">
        <f t="shared" si="5"/>
        <v>89155.49367</v>
      </c>
      <c r="BX21" s="213">
        <f t="shared" si="5"/>
        <v>91830.15848</v>
      </c>
      <c r="BY21" s="213">
        <f t="shared" si="5"/>
        <v>91830.15848</v>
      </c>
      <c r="BZ21" s="213">
        <f t="shared" si="5"/>
        <v>91830.15848</v>
      </c>
      <c r="CA21" s="213">
        <f t="shared" si="5"/>
        <v>91830.15848</v>
      </c>
      <c r="CB21" s="213">
        <f t="shared" si="5"/>
        <v>91830.15848</v>
      </c>
      <c r="CC21" s="213">
        <f t="shared" si="5"/>
        <v>91830.15848</v>
      </c>
      <c r="CD21" s="213">
        <f t="shared" si="5"/>
        <v>91830.15848</v>
      </c>
      <c r="CE21" s="213">
        <f t="shared" si="5"/>
        <v>91830.15848</v>
      </c>
      <c r="CF21" s="213">
        <f t="shared" si="5"/>
        <v>91830.15848</v>
      </c>
      <c r="CG21" s="213">
        <f t="shared" si="5"/>
        <v>91830.15848</v>
      </c>
      <c r="CH21" s="213">
        <f t="shared" si="5"/>
        <v>91830.15848</v>
      </c>
      <c r="CI21" s="213">
        <f t="shared" si="5"/>
        <v>91830.15848</v>
      </c>
      <c r="CJ21" s="213">
        <f t="shared" si="5"/>
        <v>94585.06324</v>
      </c>
      <c r="CK21" s="213">
        <f t="shared" si="5"/>
        <v>94585.06324</v>
      </c>
      <c r="CL21" s="213">
        <f t="shared" si="5"/>
        <v>94585.06324</v>
      </c>
      <c r="CM21" s="213">
        <f t="shared" si="5"/>
        <v>94585.06324</v>
      </c>
      <c r="CN21" s="213">
        <f t="shared" si="5"/>
        <v>94585.06324</v>
      </c>
      <c r="CO21" s="213">
        <f t="shared" si="5"/>
        <v>94585.06324</v>
      </c>
      <c r="CP21" s="213">
        <f t="shared" si="5"/>
        <v>94585.06324</v>
      </c>
      <c r="CQ21" s="213">
        <f t="shared" si="5"/>
        <v>94585.06324</v>
      </c>
      <c r="CR21" s="213">
        <f t="shared" si="5"/>
        <v>94585.06324</v>
      </c>
      <c r="CS21" s="213">
        <f t="shared" si="5"/>
        <v>94585.06324</v>
      </c>
      <c r="CT21" s="213">
        <f t="shared" si="5"/>
        <v>94585.06324</v>
      </c>
      <c r="CU21" s="213">
        <f t="shared" si="5"/>
        <v>94585.06324</v>
      </c>
      <c r="CV21" s="213">
        <f t="shared" si="5"/>
        <v>97422.61513</v>
      </c>
      <c r="CW21" s="213">
        <f t="shared" si="5"/>
        <v>97422.61513</v>
      </c>
      <c r="CX21" s="213">
        <f t="shared" si="5"/>
        <v>97422.61513</v>
      </c>
      <c r="CY21" s="213">
        <f t="shared" si="5"/>
        <v>97422.61513</v>
      </c>
      <c r="CZ21" s="213">
        <f t="shared" si="5"/>
        <v>97422.61513</v>
      </c>
      <c r="DA21" s="213">
        <f t="shared" si="5"/>
        <v>97422.61513</v>
      </c>
      <c r="DB21" s="213">
        <f t="shared" si="5"/>
        <v>97422.61513</v>
      </c>
      <c r="DC21" s="213">
        <f t="shared" si="5"/>
        <v>97422.61513</v>
      </c>
      <c r="DD21" s="213">
        <f t="shared" si="5"/>
        <v>97422.61513</v>
      </c>
      <c r="DE21" s="213">
        <f t="shared" si="5"/>
        <v>97422.61513</v>
      </c>
      <c r="DF21" s="213">
        <f t="shared" si="5"/>
        <v>97422.61513</v>
      </c>
      <c r="DG21" s="213">
        <f t="shared" si="5"/>
        <v>97422.61513</v>
      </c>
      <c r="DH21" s="213">
        <f t="shared" si="5"/>
        <v>100345.2936</v>
      </c>
      <c r="DI21" s="213">
        <f t="shared" si="5"/>
        <v>100345.2936</v>
      </c>
      <c r="DJ21" s="213">
        <f t="shared" si="5"/>
        <v>100345.2936</v>
      </c>
      <c r="DK21" s="213">
        <f t="shared" si="5"/>
        <v>100345.2936</v>
      </c>
      <c r="DL21" s="213">
        <f t="shared" si="5"/>
        <v>100345.2936</v>
      </c>
      <c r="DM21" s="213">
        <f t="shared" si="5"/>
        <v>100345.2936</v>
      </c>
      <c r="DN21" s="213">
        <f t="shared" si="5"/>
        <v>100345.2936</v>
      </c>
      <c r="DO21" s="213">
        <f t="shared" si="5"/>
        <v>100345.2936</v>
      </c>
      <c r="DP21" s="213">
        <f t="shared" si="5"/>
        <v>100345.2936</v>
      </c>
      <c r="DQ21" s="213">
        <f t="shared" si="5"/>
        <v>100345.2936</v>
      </c>
      <c r="DR21" s="213">
        <f t="shared" si="5"/>
        <v>100345.2936</v>
      </c>
      <c r="DS21" s="213">
        <f t="shared" si="5"/>
        <v>100345.2936</v>
      </c>
      <c r="DT21" s="213">
        <f t="shared" si="5"/>
        <v>100445.1125</v>
      </c>
      <c r="DU21" s="213">
        <f t="shared" si="5"/>
        <v>100445.1125</v>
      </c>
      <c r="DV21" s="213">
        <f t="shared" si="5"/>
        <v>100445.1125</v>
      </c>
      <c r="DW21" s="213">
        <f t="shared" si="5"/>
        <v>100445.1125</v>
      </c>
      <c r="DX21" s="213">
        <f t="shared" si="5"/>
        <v>100445.1125</v>
      </c>
      <c r="DY21" s="213">
        <f t="shared" si="5"/>
        <v>100445.1125</v>
      </c>
      <c r="DZ21" s="213">
        <f t="shared" si="5"/>
        <v>100445.1125</v>
      </c>
      <c r="EA21" s="213">
        <f t="shared" si="5"/>
        <v>100445.1125</v>
      </c>
      <c r="EB21" s="213">
        <f t="shared" si="5"/>
        <v>100445.1125</v>
      </c>
      <c r="EC21" s="213">
        <f t="shared" si="5"/>
        <v>100445.1125</v>
      </c>
      <c r="ED21" s="213">
        <f t="shared" si="5"/>
        <v>100445.1125</v>
      </c>
      <c r="EE21" s="213">
        <f t="shared" si="5"/>
        <v>100445.1125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3" t="s">
        <v>82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Assumptions!J26</f>
        <v>Maintenance - Non Recurring</v>
      </c>
      <c r="D24" s="50">
        <f>-Assumptions!$N$26*D$21</f>
        <v>-1507.97609</v>
      </c>
      <c r="E24" s="50">
        <f>-Assumptions!$N$26*E$21</f>
        <v>-1507.97609</v>
      </c>
      <c r="F24" s="50">
        <f>-Assumptions!$N$26*F$21</f>
        <v>-1507.97609</v>
      </c>
      <c r="G24" s="50">
        <f>-Assumptions!$N$26*G$21</f>
        <v>-1507.97609</v>
      </c>
      <c r="H24" s="50">
        <f>-Assumptions!$N$26*H$21</f>
        <v>-1507.97609</v>
      </c>
      <c r="I24" s="50">
        <f>-Assumptions!$N$26*I$21</f>
        <v>-1507.97609</v>
      </c>
      <c r="J24" s="50">
        <f>-Assumptions!$N$26*J$21</f>
        <v>-1507.97609</v>
      </c>
      <c r="K24" s="50">
        <f>-Assumptions!$N$26*K$21</f>
        <v>-1507.97609</v>
      </c>
      <c r="L24" s="50">
        <f>-Assumptions!$N$26*L$21</f>
        <v>-1507.97609</v>
      </c>
      <c r="M24" s="50">
        <f>-Assumptions!$N$26*M$21</f>
        <v>-1507.97609</v>
      </c>
      <c r="N24" s="50">
        <f>-Assumptions!$N$26*N$21</f>
        <v>-1507.97609</v>
      </c>
      <c r="O24" s="50">
        <f>-Assumptions!$N$26*O$21</f>
        <v>-1507.97609</v>
      </c>
      <c r="P24" s="50">
        <f>-Assumptions!$N$26*P$21</f>
        <v>-1584.270028</v>
      </c>
      <c r="Q24" s="50">
        <f>-Assumptions!$N$26*Q$21</f>
        <v>-1584.270028</v>
      </c>
      <c r="R24" s="50">
        <f>-Assumptions!$N$26*R$21</f>
        <v>-1584.270028</v>
      </c>
      <c r="S24" s="50">
        <f>-Assumptions!$N$26*S$21</f>
        <v>-1584.270028</v>
      </c>
      <c r="T24" s="50">
        <f>-Assumptions!$N$26*T$21</f>
        <v>-1584.270028</v>
      </c>
      <c r="U24" s="50">
        <f>-Assumptions!$N$26*U$21</f>
        <v>-1584.270028</v>
      </c>
      <c r="V24" s="50">
        <f>-Assumptions!$N$26*V$21</f>
        <v>-1584.270028</v>
      </c>
      <c r="W24" s="50">
        <f>-Assumptions!$N$26*W$21</f>
        <v>-1584.270028</v>
      </c>
      <c r="X24" s="50">
        <f>-Assumptions!$N$26*X$21</f>
        <v>-1584.270028</v>
      </c>
      <c r="Y24" s="50">
        <f>-Assumptions!$N$26*Y$21</f>
        <v>-1584.270028</v>
      </c>
      <c r="Z24" s="50">
        <f>-Assumptions!$N$26*Z$21</f>
        <v>-1584.270028</v>
      </c>
      <c r="AA24" s="50">
        <f>-Assumptions!$N$26*AA$21</f>
        <v>-1584.270028</v>
      </c>
      <c r="AB24" s="50">
        <f>-Assumptions!$N$26*AB$21</f>
        <v>-1631.798128</v>
      </c>
      <c r="AC24" s="50">
        <f>-Assumptions!$N$26*AC$21</f>
        <v>-1631.798128</v>
      </c>
      <c r="AD24" s="50">
        <f>-Assumptions!$N$26*AD$21</f>
        <v>-1631.798128</v>
      </c>
      <c r="AE24" s="50">
        <f>-Assumptions!$N$26*AE$21</f>
        <v>-1631.798128</v>
      </c>
      <c r="AF24" s="50">
        <f>-Assumptions!$N$26*AF$21</f>
        <v>-1631.798128</v>
      </c>
      <c r="AG24" s="50">
        <f>-Assumptions!$N$26*AG$21</f>
        <v>-1631.798128</v>
      </c>
      <c r="AH24" s="50">
        <f>-Assumptions!$N$26*AH$21</f>
        <v>-1631.798128</v>
      </c>
      <c r="AI24" s="50">
        <f>-Assumptions!$N$26*AI$21</f>
        <v>-1631.798128</v>
      </c>
      <c r="AJ24" s="50">
        <f>-Assumptions!$N$26*AJ$21</f>
        <v>-1631.798128</v>
      </c>
      <c r="AK24" s="50">
        <f>-Assumptions!$N$26*AK$21</f>
        <v>-1631.798128</v>
      </c>
      <c r="AL24" s="50">
        <f>-Assumptions!$N$26*AL$21</f>
        <v>-1631.798128</v>
      </c>
      <c r="AM24" s="50">
        <f>-Assumptions!$N$26*AM$21</f>
        <v>-1631.798128</v>
      </c>
      <c r="AN24" s="50">
        <f>-Assumptions!$N$26*AN$21</f>
        <v>-1680.752072</v>
      </c>
      <c r="AO24" s="50">
        <f>-Assumptions!$N$26*AO$21</f>
        <v>-1680.752072</v>
      </c>
      <c r="AP24" s="50">
        <f>-Assumptions!$N$26*AP$21</f>
        <v>-1680.752072</v>
      </c>
      <c r="AQ24" s="50">
        <f>-Assumptions!$N$26*AQ$21</f>
        <v>-1680.752072</v>
      </c>
      <c r="AR24" s="50">
        <f>-Assumptions!$N$26*AR$21</f>
        <v>-1680.752072</v>
      </c>
      <c r="AS24" s="50">
        <f>-Assumptions!$N$26*AS$21</f>
        <v>-1680.752072</v>
      </c>
      <c r="AT24" s="50">
        <f>-Assumptions!$N$26*AT$21</f>
        <v>-1680.752072</v>
      </c>
      <c r="AU24" s="50">
        <f>-Assumptions!$N$26*AU$21</f>
        <v>-1680.752072</v>
      </c>
      <c r="AV24" s="50">
        <f>-Assumptions!$N$26*AV$21</f>
        <v>-1680.752072</v>
      </c>
      <c r="AW24" s="50">
        <f>-Assumptions!$N$26*AW$21</f>
        <v>-1680.752072</v>
      </c>
      <c r="AX24" s="50">
        <f>-Assumptions!$N$26*AX$21</f>
        <v>-1680.752072</v>
      </c>
      <c r="AY24" s="50">
        <f>-Assumptions!$N$26*AY$21</f>
        <v>-1680.752072</v>
      </c>
      <c r="AZ24" s="50">
        <f>-Assumptions!$N$26*AZ$21</f>
        <v>-1731.174634</v>
      </c>
      <c r="BA24" s="50">
        <f>-Assumptions!$N$26*BA$21</f>
        <v>-1731.174634</v>
      </c>
      <c r="BB24" s="50">
        <f>-Assumptions!$N$26*BB$21</f>
        <v>-1731.174634</v>
      </c>
      <c r="BC24" s="50">
        <f>-Assumptions!$N$26*BC$21</f>
        <v>-1731.174634</v>
      </c>
      <c r="BD24" s="50">
        <f>-Assumptions!$N$26*BD$21</f>
        <v>-1731.174634</v>
      </c>
      <c r="BE24" s="50">
        <f>-Assumptions!$N$26*BE$21</f>
        <v>-1731.174634</v>
      </c>
      <c r="BF24" s="50">
        <f>-Assumptions!$N$26*BF$21</f>
        <v>-1731.174634</v>
      </c>
      <c r="BG24" s="50">
        <f>-Assumptions!$N$26*BG$21</f>
        <v>-1731.174634</v>
      </c>
      <c r="BH24" s="50">
        <f>-Assumptions!$N$26*BH$21</f>
        <v>-1731.174634</v>
      </c>
      <c r="BI24" s="50">
        <f>-Assumptions!$N$26*BI$21</f>
        <v>-1731.174634</v>
      </c>
      <c r="BJ24" s="50">
        <f>-Assumptions!$N$26*BJ$21</f>
        <v>-1731.174634</v>
      </c>
      <c r="BK24" s="50">
        <f>-Assumptions!$N$26*BK$21</f>
        <v>-1731.174634</v>
      </c>
      <c r="BL24" s="50">
        <f>-Assumptions!$N$26*BL$21</f>
        <v>-1783.109873</v>
      </c>
      <c r="BM24" s="50">
        <f>-Assumptions!$N$26*BM$21</f>
        <v>-1783.109873</v>
      </c>
      <c r="BN24" s="50">
        <f>-Assumptions!$N$26*BN$21</f>
        <v>-1783.109873</v>
      </c>
      <c r="BO24" s="50">
        <f>-Assumptions!$N$26*BO$21</f>
        <v>-1783.109873</v>
      </c>
      <c r="BP24" s="50">
        <f>-Assumptions!$N$26*BP$21</f>
        <v>-1783.109873</v>
      </c>
      <c r="BQ24" s="50">
        <f>-Assumptions!$N$26*BQ$21</f>
        <v>-1783.109873</v>
      </c>
      <c r="BR24" s="50">
        <f>-Assumptions!$N$26*BR$21</f>
        <v>-1783.109873</v>
      </c>
      <c r="BS24" s="50">
        <f>-Assumptions!$N$26*BS$21</f>
        <v>-1783.109873</v>
      </c>
      <c r="BT24" s="50">
        <f>-Assumptions!$N$26*BT$21</f>
        <v>-1783.109873</v>
      </c>
      <c r="BU24" s="50">
        <f>-Assumptions!$N$26*BU$21</f>
        <v>-1783.109873</v>
      </c>
      <c r="BV24" s="50">
        <f>-Assumptions!$N$26*BV$21</f>
        <v>-1783.109873</v>
      </c>
      <c r="BW24" s="50">
        <f>-Assumptions!$N$26*BW$21</f>
        <v>-1783.109873</v>
      </c>
      <c r="BX24" s="50">
        <f>-Assumptions!$N$26*BX$21</f>
        <v>-1836.60317</v>
      </c>
      <c r="BY24" s="50">
        <f>-Assumptions!$N$26*BY$21</f>
        <v>-1836.60317</v>
      </c>
      <c r="BZ24" s="50">
        <f>-Assumptions!$N$26*BZ$21</f>
        <v>-1836.60317</v>
      </c>
      <c r="CA24" s="50">
        <f>-Assumptions!$N$26*CA$21</f>
        <v>-1836.60317</v>
      </c>
      <c r="CB24" s="50">
        <f>-Assumptions!$N$26*CB$21</f>
        <v>-1836.60317</v>
      </c>
      <c r="CC24" s="50">
        <f>-Assumptions!$N$26*CC$21</f>
        <v>-1836.60317</v>
      </c>
      <c r="CD24" s="50">
        <f>-Assumptions!$N$26*CD$21</f>
        <v>-1836.60317</v>
      </c>
      <c r="CE24" s="50">
        <f>-Assumptions!$N$26*CE$21</f>
        <v>-1836.60317</v>
      </c>
      <c r="CF24" s="50">
        <f>-Assumptions!$N$26*CF$21</f>
        <v>-1836.60317</v>
      </c>
      <c r="CG24" s="50">
        <f>-Assumptions!$N$26*CG$21</f>
        <v>-1836.60317</v>
      </c>
      <c r="CH24" s="50">
        <f>-Assumptions!$N$26*CH$21</f>
        <v>-1836.60317</v>
      </c>
      <c r="CI24" s="50">
        <f>-Assumptions!$N$26*CI$21</f>
        <v>-1836.60317</v>
      </c>
      <c r="CJ24" s="50">
        <f>-Assumptions!$N$26*CJ$21</f>
        <v>-1891.701265</v>
      </c>
      <c r="CK24" s="50">
        <f>-Assumptions!$N$26*CK$21</f>
        <v>-1891.701265</v>
      </c>
      <c r="CL24" s="50">
        <f>-Assumptions!$N$26*CL$21</f>
        <v>-1891.701265</v>
      </c>
      <c r="CM24" s="50">
        <f>-Assumptions!$N$26*CM$21</f>
        <v>-1891.701265</v>
      </c>
      <c r="CN24" s="50">
        <f>-Assumptions!$N$26*CN$21</f>
        <v>-1891.701265</v>
      </c>
      <c r="CO24" s="50">
        <f>-Assumptions!$N$26*CO$21</f>
        <v>-1891.701265</v>
      </c>
      <c r="CP24" s="50">
        <f>-Assumptions!$N$26*CP$21</f>
        <v>-1891.701265</v>
      </c>
      <c r="CQ24" s="50">
        <f>-Assumptions!$N$26*CQ$21</f>
        <v>-1891.701265</v>
      </c>
      <c r="CR24" s="50">
        <f>-Assumptions!$N$26*CR$21</f>
        <v>-1891.701265</v>
      </c>
      <c r="CS24" s="50">
        <f>-Assumptions!$N$26*CS$21</f>
        <v>-1891.701265</v>
      </c>
      <c r="CT24" s="50">
        <f>-Assumptions!$N$26*CT$21</f>
        <v>-1891.701265</v>
      </c>
      <c r="CU24" s="50">
        <f>-Assumptions!$N$26*CU$21</f>
        <v>-1891.701265</v>
      </c>
      <c r="CV24" s="50">
        <f>-Assumptions!$N$26*CV$21</f>
        <v>-1948.452303</v>
      </c>
      <c r="CW24" s="50">
        <f>-Assumptions!$N$26*CW$21</f>
        <v>-1948.452303</v>
      </c>
      <c r="CX24" s="50">
        <f>-Assumptions!$N$26*CX$21</f>
        <v>-1948.452303</v>
      </c>
      <c r="CY24" s="50">
        <f>-Assumptions!$N$26*CY$21</f>
        <v>-1948.452303</v>
      </c>
      <c r="CZ24" s="50">
        <f>-Assumptions!$N$26*CZ$21</f>
        <v>-1948.452303</v>
      </c>
      <c r="DA24" s="50">
        <f>-Assumptions!$N$26*DA$21</f>
        <v>-1948.452303</v>
      </c>
      <c r="DB24" s="50">
        <f>-Assumptions!$N$26*DB$21</f>
        <v>-1948.452303</v>
      </c>
      <c r="DC24" s="50">
        <f>-Assumptions!$N$26*DC$21</f>
        <v>-1948.452303</v>
      </c>
      <c r="DD24" s="50">
        <f>-Assumptions!$N$26*DD$21</f>
        <v>-1948.452303</v>
      </c>
      <c r="DE24" s="50">
        <f>-Assumptions!$N$26*DE$21</f>
        <v>-1948.452303</v>
      </c>
      <c r="DF24" s="50">
        <f>-Assumptions!$N$26*DF$21</f>
        <v>-1948.452303</v>
      </c>
      <c r="DG24" s="50">
        <f>-Assumptions!$N$26*DG$21</f>
        <v>-1948.452303</v>
      </c>
      <c r="DH24" s="50">
        <f>-Assumptions!$N$26*DH$21</f>
        <v>-2006.905872</v>
      </c>
      <c r="DI24" s="50">
        <f>-Assumptions!$N$26*DI$21</f>
        <v>-2006.905872</v>
      </c>
      <c r="DJ24" s="50">
        <f>-Assumptions!$N$26*DJ$21</f>
        <v>-2006.905872</v>
      </c>
      <c r="DK24" s="50">
        <f>-Assumptions!$N$26*DK$21</f>
        <v>-2006.905872</v>
      </c>
      <c r="DL24" s="50">
        <f>-Assumptions!$N$26*DL$21</f>
        <v>-2006.905872</v>
      </c>
      <c r="DM24" s="50">
        <f>-Assumptions!$N$26*DM$21</f>
        <v>-2006.905872</v>
      </c>
      <c r="DN24" s="50">
        <f>-Assumptions!$N$26*DN$21</f>
        <v>-2006.905872</v>
      </c>
      <c r="DO24" s="50">
        <f>-Assumptions!$N$26*DO$21</f>
        <v>-2006.905872</v>
      </c>
      <c r="DP24" s="50">
        <f>-Assumptions!$N$26*DP$21</f>
        <v>-2006.905872</v>
      </c>
      <c r="DQ24" s="50">
        <f>-Assumptions!$N$26*DQ$21</f>
        <v>-2006.905872</v>
      </c>
      <c r="DR24" s="50">
        <f>-Assumptions!$N$26*DR$21</f>
        <v>-2006.905872</v>
      </c>
      <c r="DS24" s="50">
        <f>-Assumptions!$N$26*DS$21</f>
        <v>-2006.905872</v>
      </c>
      <c r="DT24" s="50">
        <f>-Assumptions!$N$26*DT$21</f>
        <v>-2008.902251</v>
      </c>
      <c r="DU24" s="50">
        <f>-Assumptions!$N$26*DU$21</f>
        <v>-2008.902251</v>
      </c>
      <c r="DV24" s="50">
        <f>-Assumptions!$N$26*DV$21</f>
        <v>-2008.902251</v>
      </c>
      <c r="DW24" s="50">
        <f>-Assumptions!$N$26*DW$21</f>
        <v>-2008.902251</v>
      </c>
      <c r="DX24" s="50">
        <f>-Assumptions!$N$26*DX$21</f>
        <v>-2008.902251</v>
      </c>
      <c r="DY24" s="50">
        <f>-Assumptions!$N$26*DY$21</f>
        <v>-2008.902251</v>
      </c>
      <c r="DZ24" s="50">
        <f>-Assumptions!$N$26*DZ$21</f>
        <v>-2008.902251</v>
      </c>
      <c r="EA24" s="50">
        <f>-Assumptions!$N$26*EA$21</f>
        <v>-2008.902251</v>
      </c>
      <c r="EB24" s="50">
        <f>-Assumptions!$N$26*EB$21</f>
        <v>-2008.902251</v>
      </c>
      <c r="EC24" s="50">
        <f>-Assumptions!$N$26*EC$21</f>
        <v>-2008.902251</v>
      </c>
      <c r="ED24" s="50">
        <f>-Assumptions!$N$26*ED$21</f>
        <v>-2008.902251</v>
      </c>
      <c r="EE24" s="50">
        <f>-Assumptions!$N$26*EE$21</f>
        <v>-2008.902251</v>
      </c>
    </row>
    <row r="25" ht="15.75" customHeight="1">
      <c r="A25" s="1"/>
      <c r="B25" s="1"/>
      <c r="C25" s="1" t="str">
        <f>Assumptions!J27</f>
        <v>Maintenance - Recurring</v>
      </c>
      <c r="D25" s="50">
        <f>-Assumptions!$N$27*D$21</f>
        <v>-6031.904361</v>
      </c>
      <c r="E25" s="50">
        <f>-Assumptions!$N$27*E$21</f>
        <v>-6031.904361</v>
      </c>
      <c r="F25" s="50">
        <f>-Assumptions!$N$27*F$21</f>
        <v>-6031.904361</v>
      </c>
      <c r="G25" s="50">
        <f>-Assumptions!$N$27*G$21</f>
        <v>-6031.904361</v>
      </c>
      <c r="H25" s="50">
        <f>-Assumptions!$N$27*H$21</f>
        <v>-6031.904361</v>
      </c>
      <c r="I25" s="50">
        <f>-Assumptions!$N$27*I$21</f>
        <v>-6031.904361</v>
      </c>
      <c r="J25" s="50">
        <f>-Assumptions!$N$27*J$21</f>
        <v>-6031.904361</v>
      </c>
      <c r="K25" s="50">
        <f>-Assumptions!$N$27*K$21</f>
        <v>-6031.904361</v>
      </c>
      <c r="L25" s="50">
        <f>-Assumptions!$N$27*L$21</f>
        <v>-6031.904361</v>
      </c>
      <c r="M25" s="50">
        <f>-Assumptions!$N$27*M$21</f>
        <v>-6031.904361</v>
      </c>
      <c r="N25" s="50">
        <f>-Assumptions!$N$27*N$21</f>
        <v>-6031.904361</v>
      </c>
      <c r="O25" s="50">
        <f>-Assumptions!$N$27*O$21</f>
        <v>-6031.904361</v>
      </c>
      <c r="P25" s="50">
        <f>-Assumptions!$N$27*P$21</f>
        <v>-6337.08011</v>
      </c>
      <c r="Q25" s="50">
        <f>-Assumptions!$N$27*Q$21</f>
        <v>-6337.08011</v>
      </c>
      <c r="R25" s="50">
        <f>-Assumptions!$N$27*R$21</f>
        <v>-6337.08011</v>
      </c>
      <c r="S25" s="50">
        <f>-Assumptions!$N$27*S$21</f>
        <v>-6337.08011</v>
      </c>
      <c r="T25" s="50">
        <f>-Assumptions!$N$27*T$21</f>
        <v>-6337.08011</v>
      </c>
      <c r="U25" s="50">
        <f>-Assumptions!$N$27*U$21</f>
        <v>-6337.08011</v>
      </c>
      <c r="V25" s="50">
        <f>-Assumptions!$N$27*V$21</f>
        <v>-6337.08011</v>
      </c>
      <c r="W25" s="50">
        <f>-Assumptions!$N$27*W$21</f>
        <v>-6337.08011</v>
      </c>
      <c r="X25" s="50">
        <f>-Assumptions!$N$27*X$21</f>
        <v>-6337.08011</v>
      </c>
      <c r="Y25" s="50">
        <f>-Assumptions!$N$27*Y$21</f>
        <v>-6337.08011</v>
      </c>
      <c r="Z25" s="50">
        <f>-Assumptions!$N$27*Z$21</f>
        <v>-6337.08011</v>
      </c>
      <c r="AA25" s="50">
        <f>-Assumptions!$N$27*AA$21</f>
        <v>-6337.08011</v>
      </c>
      <c r="AB25" s="50">
        <f>-Assumptions!$N$27*AB$21</f>
        <v>-6527.192514</v>
      </c>
      <c r="AC25" s="50">
        <f>-Assumptions!$N$27*AC$21</f>
        <v>-6527.192514</v>
      </c>
      <c r="AD25" s="50">
        <f>-Assumptions!$N$27*AD$21</f>
        <v>-6527.192514</v>
      </c>
      <c r="AE25" s="50">
        <f>-Assumptions!$N$27*AE$21</f>
        <v>-6527.192514</v>
      </c>
      <c r="AF25" s="50">
        <f>-Assumptions!$N$27*AF$21</f>
        <v>-6527.192514</v>
      </c>
      <c r="AG25" s="50">
        <f>-Assumptions!$N$27*AG$21</f>
        <v>-6527.192514</v>
      </c>
      <c r="AH25" s="50">
        <f>-Assumptions!$N$27*AH$21</f>
        <v>-6527.192514</v>
      </c>
      <c r="AI25" s="50">
        <f>-Assumptions!$N$27*AI$21</f>
        <v>-6527.192514</v>
      </c>
      <c r="AJ25" s="50">
        <f>-Assumptions!$N$27*AJ$21</f>
        <v>-6527.192514</v>
      </c>
      <c r="AK25" s="50">
        <f>-Assumptions!$N$27*AK$21</f>
        <v>-6527.192514</v>
      </c>
      <c r="AL25" s="50">
        <f>-Assumptions!$N$27*AL$21</f>
        <v>-6527.192514</v>
      </c>
      <c r="AM25" s="50">
        <f>-Assumptions!$N$27*AM$21</f>
        <v>-6527.192514</v>
      </c>
      <c r="AN25" s="50">
        <f>-Assumptions!$N$27*AN$21</f>
        <v>-6723.008289</v>
      </c>
      <c r="AO25" s="50">
        <f>-Assumptions!$N$27*AO$21</f>
        <v>-6723.008289</v>
      </c>
      <c r="AP25" s="50">
        <f>-Assumptions!$N$27*AP$21</f>
        <v>-6723.008289</v>
      </c>
      <c r="AQ25" s="50">
        <f>-Assumptions!$N$27*AQ$21</f>
        <v>-6723.008289</v>
      </c>
      <c r="AR25" s="50">
        <f>-Assumptions!$N$27*AR$21</f>
        <v>-6723.008289</v>
      </c>
      <c r="AS25" s="50">
        <f>-Assumptions!$N$27*AS$21</f>
        <v>-6723.008289</v>
      </c>
      <c r="AT25" s="50">
        <f>-Assumptions!$N$27*AT$21</f>
        <v>-6723.008289</v>
      </c>
      <c r="AU25" s="50">
        <f>-Assumptions!$N$27*AU$21</f>
        <v>-6723.008289</v>
      </c>
      <c r="AV25" s="50">
        <f>-Assumptions!$N$27*AV$21</f>
        <v>-6723.008289</v>
      </c>
      <c r="AW25" s="50">
        <f>-Assumptions!$N$27*AW$21</f>
        <v>-6723.008289</v>
      </c>
      <c r="AX25" s="50">
        <f>-Assumptions!$N$27*AX$21</f>
        <v>-6723.008289</v>
      </c>
      <c r="AY25" s="50">
        <f>-Assumptions!$N$27*AY$21</f>
        <v>-6723.008289</v>
      </c>
      <c r="AZ25" s="50">
        <f>-Assumptions!$N$27*AZ$21</f>
        <v>-6924.698538</v>
      </c>
      <c r="BA25" s="50">
        <f>-Assumptions!$N$27*BA$21</f>
        <v>-6924.698538</v>
      </c>
      <c r="BB25" s="50">
        <f>-Assumptions!$N$27*BB$21</f>
        <v>-6924.698538</v>
      </c>
      <c r="BC25" s="50">
        <f>-Assumptions!$N$27*BC$21</f>
        <v>-6924.698538</v>
      </c>
      <c r="BD25" s="50">
        <f>-Assumptions!$N$27*BD$21</f>
        <v>-6924.698538</v>
      </c>
      <c r="BE25" s="50">
        <f>-Assumptions!$N$27*BE$21</f>
        <v>-6924.698538</v>
      </c>
      <c r="BF25" s="50">
        <f>-Assumptions!$N$27*BF$21</f>
        <v>-6924.698538</v>
      </c>
      <c r="BG25" s="50">
        <f>-Assumptions!$N$27*BG$21</f>
        <v>-6924.698538</v>
      </c>
      <c r="BH25" s="50">
        <f>-Assumptions!$N$27*BH$21</f>
        <v>-6924.698538</v>
      </c>
      <c r="BI25" s="50">
        <f>-Assumptions!$N$27*BI$21</f>
        <v>-6924.698538</v>
      </c>
      <c r="BJ25" s="50">
        <f>-Assumptions!$N$27*BJ$21</f>
        <v>-6924.698538</v>
      </c>
      <c r="BK25" s="50">
        <f>-Assumptions!$N$27*BK$21</f>
        <v>-6924.698538</v>
      </c>
      <c r="BL25" s="50">
        <f>-Assumptions!$N$27*BL$21</f>
        <v>-7132.439494</v>
      </c>
      <c r="BM25" s="50">
        <f>-Assumptions!$N$27*BM$21</f>
        <v>-7132.439494</v>
      </c>
      <c r="BN25" s="50">
        <f>-Assumptions!$N$27*BN$21</f>
        <v>-7132.439494</v>
      </c>
      <c r="BO25" s="50">
        <f>-Assumptions!$N$27*BO$21</f>
        <v>-7132.439494</v>
      </c>
      <c r="BP25" s="50">
        <f>-Assumptions!$N$27*BP$21</f>
        <v>-7132.439494</v>
      </c>
      <c r="BQ25" s="50">
        <f>-Assumptions!$N$27*BQ$21</f>
        <v>-7132.439494</v>
      </c>
      <c r="BR25" s="50">
        <f>-Assumptions!$N$27*BR$21</f>
        <v>-7132.439494</v>
      </c>
      <c r="BS25" s="50">
        <f>-Assumptions!$N$27*BS$21</f>
        <v>-7132.439494</v>
      </c>
      <c r="BT25" s="50">
        <f>-Assumptions!$N$27*BT$21</f>
        <v>-7132.439494</v>
      </c>
      <c r="BU25" s="50">
        <f>-Assumptions!$N$27*BU$21</f>
        <v>-7132.439494</v>
      </c>
      <c r="BV25" s="50">
        <f>-Assumptions!$N$27*BV$21</f>
        <v>-7132.439494</v>
      </c>
      <c r="BW25" s="50">
        <f>-Assumptions!$N$27*BW$21</f>
        <v>-7132.439494</v>
      </c>
      <c r="BX25" s="50">
        <f>-Assumptions!$N$27*BX$21</f>
        <v>-7346.412679</v>
      </c>
      <c r="BY25" s="50">
        <f>-Assumptions!$N$27*BY$21</f>
        <v>-7346.412679</v>
      </c>
      <c r="BZ25" s="50">
        <f>-Assumptions!$N$27*BZ$21</f>
        <v>-7346.412679</v>
      </c>
      <c r="CA25" s="50">
        <f>-Assumptions!$N$27*CA$21</f>
        <v>-7346.412679</v>
      </c>
      <c r="CB25" s="50">
        <f>-Assumptions!$N$27*CB$21</f>
        <v>-7346.412679</v>
      </c>
      <c r="CC25" s="50">
        <f>-Assumptions!$N$27*CC$21</f>
        <v>-7346.412679</v>
      </c>
      <c r="CD25" s="50">
        <f>-Assumptions!$N$27*CD$21</f>
        <v>-7346.412679</v>
      </c>
      <c r="CE25" s="50">
        <f>-Assumptions!$N$27*CE$21</f>
        <v>-7346.412679</v>
      </c>
      <c r="CF25" s="50">
        <f>-Assumptions!$N$27*CF$21</f>
        <v>-7346.412679</v>
      </c>
      <c r="CG25" s="50">
        <f>-Assumptions!$N$27*CG$21</f>
        <v>-7346.412679</v>
      </c>
      <c r="CH25" s="50">
        <f>-Assumptions!$N$27*CH$21</f>
        <v>-7346.412679</v>
      </c>
      <c r="CI25" s="50">
        <f>-Assumptions!$N$27*CI$21</f>
        <v>-7346.412679</v>
      </c>
      <c r="CJ25" s="50">
        <f>-Assumptions!$N$27*CJ$21</f>
        <v>-7566.805059</v>
      </c>
      <c r="CK25" s="50">
        <f>-Assumptions!$N$27*CK$21</f>
        <v>-7566.805059</v>
      </c>
      <c r="CL25" s="50">
        <f>-Assumptions!$N$27*CL$21</f>
        <v>-7566.805059</v>
      </c>
      <c r="CM25" s="50">
        <f>-Assumptions!$N$27*CM$21</f>
        <v>-7566.805059</v>
      </c>
      <c r="CN25" s="50">
        <f>-Assumptions!$N$27*CN$21</f>
        <v>-7566.805059</v>
      </c>
      <c r="CO25" s="50">
        <f>-Assumptions!$N$27*CO$21</f>
        <v>-7566.805059</v>
      </c>
      <c r="CP25" s="50">
        <f>-Assumptions!$N$27*CP$21</f>
        <v>-7566.805059</v>
      </c>
      <c r="CQ25" s="50">
        <f>-Assumptions!$N$27*CQ$21</f>
        <v>-7566.805059</v>
      </c>
      <c r="CR25" s="50">
        <f>-Assumptions!$N$27*CR$21</f>
        <v>-7566.805059</v>
      </c>
      <c r="CS25" s="50">
        <f>-Assumptions!$N$27*CS$21</f>
        <v>-7566.805059</v>
      </c>
      <c r="CT25" s="50">
        <f>-Assumptions!$N$27*CT$21</f>
        <v>-7566.805059</v>
      </c>
      <c r="CU25" s="50">
        <f>-Assumptions!$N$27*CU$21</f>
        <v>-7566.805059</v>
      </c>
      <c r="CV25" s="50">
        <f>-Assumptions!$N$27*CV$21</f>
        <v>-7793.809211</v>
      </c>
      <c r="CW25" s="50">
        <f>-Assumptions!$N$27*CW$21</f>
        <v>-7793.809211</v>
      </c>
      <c r="CX25" s="50">
        <f>-Assumptions!$N$27*CX$21</f>
        <v>-7793.809211</v>
      </c>
      <c r="CY25" s="50">
        <f>-Assumptions!$N$27*CY$21</f>
        <v>-7793.809211</v>
      </c>
      <c r="CZ25" s="50">
        <f>-Assumptions!$N$27*CZ$21</f>
        <v>-7793.809211</v>
      </c>
      <c r="DA25" s="50">
        <f>-Assumptions!$N$27*DA$21</f>
        <v>-7793.809211</v>
      </c>
      <c r="DB25" s="50">
        <f>-Assumptions!$N$27*DB$21</f>
        <v>-7793.809211</v>
      </c>
      <c r="DC25" s="50">
        <f>-Assumptions!$N$27*DC$21</f>
        <v>-7793.809211</v>
      </c>
      <c r="DD25" s="50">
        <f>-Assumptions!$N$27*DD$21</f>
        <v>-7793.809211</v>
      </c>
      <c r="DE25" s="50">
        <f>-Assumptions!$N$27*DE$21</f>
        <v>-7793.809211</v>
      </c>
      <c r="DF25" s="50">
        <f>-Assumptions!$N$27*DF$21</f>
        <v>-7793.809211</v>
      </c>
      <c r="DG25" s="50">
        <f>-Assumptions!$N$27*DG$21</f>
        <v>-7793.809211</v>
      </c>
      <c r="DH25" s="50">
        <f>-Assumptions!$N$27*DH$21</f>
        <v>-8027.623487</v>
      </c>
      <c r="DI25" s="50">
        <f>-Assumptions!$N$27*DI$21</f>
        <v>-8027.623487</v>
      </c>
      <c r="DJ25" s="50">
        <f>-Assumptions!$N$27*DJ$21</f>
        <v>-8027.623487</v>
      </c>
      <c r="DK25" s="50">
        <f>-Assumptions!$N$27*DK$21</f>
        <v>-8027.623487</v>
      </c>
      <c r="DL25" s="50">
        <f>-Assumptions!$N$27*DL$21</f>
        <v>-8027.623487</v>
      </c>
      <c r="DM25" s="50">
        <f>-Assumptions!$N$27*DM$21</f>
        <v>-8027.623487</v>
      </c>
      <c r="DN25" s="50">
        <f>-Assumptions!$N$27*DN$21</f>
        <v>-8027.623487</v>
      </c>
      <c r="DO25" s="50">
        <f>-Assumptions!$N$27*DO$21</f>
        <v>-8027.623487</v>
      </c>
      <c r="DP25" s="50">
        <f>-Assumptions!$N$27*DP$21</f>
        <v>-8027.623487</v>
      </c>
      <c r="DQ25" s="50">
        <f>-Assumptions!$N$27*DQ$21</f>
        <v>-8027.623487</v>
      </c>
      <c r="DR25" s="50">
        <f>-Assumptions!$N$27*DR$21</f>
        <v>-8027.623487</v>
      </c>
      <c r="DS25" s="50">
        <f>-Assumptions!$N$27*DS$21</f>
        <v>-8027.623487</v>
      </c>
      <c r="DT25" s="50">
        <f>-Assumptions!$N$27*DT$21</f>
        <v>-8035.609003</v>
      </c>
      <c r="DU25" s="50">
        <f>-Assumptions!$N$27*DU$21</f>
        <v>-8035.609003</v>
      </c>
      <c r="DV25" s="50">
        <f>-Assumptions!$N$27*DV$21</f>
        <v>-8035.609003</v>
      </c>
      <c r="DW25" s="50">
        <f>-Assumptions!$N$27*DW$21</f>
        <v>-8035.609003</v>
      </c>
      <c r="DX25" s="50">
        <f>-Assumptions!$N$27*DX$21</f>
        <v>-8035.609003</v>
      </c>
      <c r="DY25" s="50">
        <f>-Assumptions!$N$27*DY$21</f>
        <v>-8035.609003</v>
      </c>
      <c r="DZ25" s="50">
        <f>-Assumptions!$N$27*DZ$21</f>
        <v>-8035.609003</v>
      </c>
      <c r="EA25" s="50">
        <f>-Assumptions!$N$27*EA$21</f>
        <v>-8035.609003</v>
      </c>
      <c r="EB25" s="50">
        <f>-Assumptions!$N$27*EB$21</f>
        <v>-8035.609003</v>
      </c>
      <c r="EC25" s="50">
        <f>-Assumptions!$N$27*EC$21</f>
        <v>-8035.609003</v>
      </c>
      <c r="ED25" s="50">
        <f>-Assumptions!$N$27*ED$21</f>
        <v>-8035.609003</v>
      </c>
      <c r="EE25" s="50">
        <f>-Assumptions!$N$27*EE$21</f>
        <v>-8035.609003</v>
      </c>
    </row>
    <row r="26" ht="15.75" customHeight="1">
      <c r="A26" s="1"/>
      <c r="B26" s="1"/>
      <c r="C26" s="1" t="str">
        <f>Assumptions!J28</f>
        <v>Study &amp; Fitness Center Expense</v>
      </c>
      <c r="D26" s="50">
        <f t="array" ref="D26">-(IF(D$2=1,Assumptions!$P28/12,-(SUMIF($D$2:$EE$2,D$2-1,$D26:$EE26)/12)*(1+XLOOKUP(D$2,Assumptions!$C$95:$M$95,Assumptions!$C$99:$M$99))))</f>
        <v>-737.48</v>
      </c>
      <c r="E26" s="50">
        <f t="array" ref="E26">-(IF(E$2=1,Assumptions!$P28/12,-(SUMIF($D$2:$EE$2,E$2-1,$D26:$EE26)/12)*(1+XLOOKUP(E$2,Assumptions!$C$95:$M$95,Assumptions!$C$99:$M$99))))</f>
        <v>-737.48</v>
      </c>
      <c r="F26" s="50">
        <f t="array" ref="F26">-(IF(F$2=1,Assumptions!$P28/12,-(SUMIF($D$2:$EE$2,F$2-1,$D26:$EE26)/12)*(1+XLOOKUP(F$2,Assumptions!$C$95:$M$95,Assumptions!$C$99:$M$99))))</f>
        <v>-737.48</v>
      </c>
      <c r="G26" s="50">
        <f t="array" ref="G26">-(IF(G$2=1,Assumptions!$P28/12,-(SUMIF($D$2:$EE$2,G$2-1,$D26:$EE26)/12)*(1+XLOOKUP(G$2,Assumptions!$C$95:$M$95,Assumptions!$C$99:$M$99))))</f>
        <v>-737.48</v>
      </c>
      <c r="H26" s="50">
        <f t="array" ref="H26">-(IF(H$2=1,Assumptions!$P28/12,-(SUMIF($D$2:$EE$2,H$2-1,$D26:$EE26)/12)*(1+XLOOKUP(H$2,Assumptions!$C$95:$M$95,Assumptions!$C$99:$M$99))))</f>
        <v>-737.48</v>
      </c>
      <c r="I26" s="50">
        <f t="array" ref="I26">-(IF(I$2=1,Assumptions!$P28/12,-(SUMIF($D$2:$EE$2,I$2-1,$D26:$EE26)/12)*(1+XLOOKUP(I$2,Assumptions!$C$95:$M$95,Assumptions!$C$99:$M$99))))</f>
        <v>-737.48</v>
      </c>
      <c r="J26" s="50">
        <f t="array" ref="J26">-(IF(J$2=1,Assumptions!$P28/12,-(SUMIF($D$2:$EE$2,J$2-1,$D26:$EE26)/12)*(1+XLOOKUP(J$2,Assumptions!$C$95:$M$95,Assumptions!$C$99:$M$99))))</f>
        <v>-737.48</v>
      </c>
      <c r="K26" s="50">
        <f t="array" ref="K26">-(IF(K$2=1,Assumptions!$P28/12,-(SUMIF($D$2:$EE$2,K$2-1,$D26:$EE26)/12)*(1+XLOOKUP(K$2,Assumptions!$C$95:$M$95,Assumptions!$C$99:$M$99))))</f>
        <v>-737.48</v>
      </c>
      <c r="L26" s="50">
        <f t="array" ref="L26">-(IF(L$2=1,Assumptions!$P28/12,-(SUMIF($D$2:$EE$2,L$2-1,$D26:$EE26)/12)*(1+XLOOKUP(L$2,Assumptions!$C$95:$M$95,Assumptions!$C$99:$M$99))))</f>
        <v>-737.48</v>
      </c>
      <c r="M26" s="50">
        <f t="array" ref="M26">-(IF(M$2=1,Assumptions!$P28/12,-(SUMIF($D$2:$EE$2,M$2-1,$D26:$EE26)/12)*(1+XLOOKUP(M$2,Assumptions!$C$95:$M$95,Assumptions!$C$99:$M$99))))</f>
        <v>-737.48</v>
      </c>
      <c r="N26" s="50">
        <f t="array" ref="N26">-(IF(N$2=1,Assumptions!$P28/12,-(SUMIF($D$2:$EE$2,N$2-1,$D26:$EE26)/12)*(1+XLOOKUP(N$2,Assumptions!$C$95:$M$95,Assumptions!$C$99:$M$99))))</f>
        <v>-737.48</v>
      </c>
      <c r="O26" s="50">
        <f t="array" ref="O26">-(IF(O$2=1,Assumptions!$P28/12,-(SUMIF($D$2:$EE$2,O$2-1,$D26:$EE26)/12)*(1+XLOOKUP(O$2,Assumptions!$C$95:$M$95,Assumptions!$C$99:$M$99))))</f>
        <v>-737.48</v>
      </c>
      <c r="P26" s="50">
        <f t="array" ref="P26">-(IF(P$2=1,Assumptions!$P28/12,-(SUMIF($D$2:$EE$2,P$2-1,$D26:$EE26)/12)*(1+XLOOKUP(P$2,Assumptions!$C$95:$M$95,Assumptions!$C$99:$M$99))))</f>
        <v>-759.6044</v>
      </c>
      <c r="Q26" s="50">
        <f t="array" ref="Q26">-(IF(Q$2=1,Assumptions!$P28/12,-(SUMIF($D$2:$EE$2,Q$2-1,$D26:$EE26)/12)*(1+XLOOKUP(Q$2,Assumptions!$C$95:$M$95,Assumptions!$C$99:$M$99))))</f>
        <v>-759.6044</v>
      </c>
      <c r="R26" s="50">
        <f t="array" ref="R26">-(IF(R$2=1,Assumptions!$P28/12,-(SUMIF($D$2:$EE$2,R$2-1,$D26:$EE26)/12)*(1+XLOOKUP(R$2,Assumptions!$C$95:$M$95,Assumptions!$C$99:$M$99))))</f>
        <v>-759.6044</v>
      </c>
      <c r="S26" s="50">
        <f t="array" ref="S26">-(IF(S$2=1,Assumptions!$P28/12,-(SUMIF($D$2:$EE$2,S$2-1,$D26:$EE26)/12)*(1+XLOOKUP(S$2,Assumptions!$C$95:$M$95,Assumptions!$C$99:$M$99))))</f>
        <v>-759.6044</v>
      </c>
      <c r="T26" s="50">
        <f t="array" ref="T26">-(IF(T$2=1,Assumptions!$P28/12,-(SUMIF($D$2:$EE$2,T$2-1,$D26:$EE26)/12)*(1+XLOOKUP(T$2,Assumptions!$C$95:$M$95,Assumptions!$C$99:$M$99))))</f>
        <v>-759.6044</v>
      </c>
      <c r="U26" s="50">
        <f t="array" ref="U26">-(IF(U$2=1,Assumptions!$P28/12,-(SUMIF($D$2:$EE$2,U$2-1,$D26:$EE26)/12)*(1+XLOOKUP(U$2,Assumptions!$C$95:$M$95,Assumptions!$C$99:$M$99))))</f>
        <v>-759.6044</v>
      </c>
      <c r="V26" s="50">
        <f t="array" ref="V26">-(IF(V$2=1,Assumptions!$P28/12,-(SUMIF($D$2:$EE$2,V$2-1,$D26:$EE26)/12)*(1+XLOOKUP(V$2,Assumptions!$C$95:$M$95,Assumptions!$C$99:$M$99))))</f>
        <v>-759.6044</v>
      </c>
      <c r="W26" s="50">
        <f t="array" ref="W26">-(IF(W$2=1,Assumptions!$P28/12,-(SUMIF($D$2:$EE$2,W$2-1,$D26:$EE26)/12)*(1+XLOOKUP(W$2,Assumptions!$C$95:$M$95,Assumptions!$C$99:$M$99))))</f>
        <v>-759.6044</v>
      </c>
      <c r="X26" s="50">
        <f t="array" ref="X26">-(IF(X$2=1,Assumptions!$P28/12,-(SUMIF($D$2:$EE$2,X$2-1,$D26:$EE26)/12)*(1+XLOOKUP(X$2,Assumptions!$C$95:$M$95,Assumptions!$C$99:$M$99))))</f>
        <v>-759.6044</v>
      </c>
      <c r="Y26" s="50">
        <f t="array" ref="Y26">-(IF(Y$2=1,Assumptions!$P28/12,-(SUMIF($D$2:$EE$2,Y$2-1,$D26:$EE26)/12)*(1+XLOOKUP(Y$2,Assumptions!$C$95:$M$95,Assumptions!$C$99:$M$99))))</f>
        <v>-759.6044</v>
      </c>
      <c r="Z26" s="50">
        <f t="array" ref="Z26">-(IF(Z$2=1,Assumptions!$P28/12,-(SUMIF($D$2:$EE$2,Z$2-1,$D26:$EE26)/12)*(1+XLOOKUP(Z$2,Assumptions!$C$95:$M$95,Assumptions!$C$99:$M$99))))</f>
        <v>-759.6044</v>
      </c>
      <c r="AA26" s="50">
        <f t="array" ref="AA26">-(IF(AA$2=1,Assumptions!$P28/12,-(SUMIF($D$2:$EE$2,AA$2-1,$D26:$EE26)/12)*(1+XLOOKUP(AA$2,Assumptions!$C$95:$M$95,Assumptions!$C$99:$M$99))))</f>
        <v>-759.6044</v>
      </c>
      <c r="AB26" s="50">
        <f t="array" ref="AB26">-(IF(AB$2=1,Assumptions!$P28/12,-(SUMIF($D$2:$EE$2,AB$2-1,$D26:$EE26)/12)*(1+XLOOKUP(AB$2,Assumptions!$C$95:$M$95,Assumptions!$C$99:$M$99))))</f>
        <v>-782.392532</v>
      </c>
      <c r="AC26" s="50">
        <f t="array" ref="AC26">-(IF(AC$2=1,Assumptions!$P28/12,-(SUMIF($D$2:$EE$2,AC$2-1,$D26:$EE26)/12)*(1+XLOOKUP(AC$2,Assumptions!$C$95:$M$95,Assumptions!$C$99:$M$99))))</f>
        <v>-782.392532</v>
      </c>
      <c r="AD26" s="50">
        <f t="array" ref="AD26">-(IF(AD$2=1,Assumptions!$P28/12,-(SUMIF($D$2:$EE$2,AD$2-1,$D26:$EE26)/12)*(1+XLOOKUP(AD$2,Assumptions!$C$95:$M$95,Assumptions!$C$99:$M$99))))</f>
        <v>-782.392532</v>
      </c>
      <c r="AE26" s="50">
        <f t="array" ref="AE26">-(IF(AE$2=1,Assumptions!$P28/12,-(SUMIF($D$2:$EE$2,AE$2-1,$D26:$EE26)/12)*(1+XLOOKUP(AE$2,Assumptions!$C$95:$M$95,Assumptions!$C$99:$M$99))))</f>
        <v>-782.392532</v>
      </c>
      <c r="AF26" s="50">
        <f t="array" ref="AF26">-(IF(AF$2=1,Assumptions!$P28/12,-(SUMIF($D$2:$EE$2,AF$2-1,$D26:$EE26)/12)*(1+XLOOKUP(AF$2,Assumptions!$C$95:$M$95,Assumptions!$C$99:$M$99))))</f>
        <v>-782.392532</v>
      </c>
      <c r="AG26" s="50">
        <f t="array" ref="AG26">-(IF(AG$2=1,Assumptions!$P28/12,-(SUMIF($D$2:$EE$2,AG$2-1,$D26:$EE26)/12)*(1+XLOOKUP(AG$2,Assumptions!$C$95:$M$95,Assumptions!$C$99:$M$99))))</f>
        <v>-782.392532</v>
      </c>
      <c r="AH26" s="50">
        <f t="array" ref="AH26">-(IF(AH$2=1,Assumptions!$P28/12,-(SUMIF($D$2:$EE$2,AH$2-1,$D26:$EE26)/12)*(1+XLOOKUP(AH$2,Assumptions!$C$95:$M$95,Assumptions!$C$99:$M$99))))</f>
        <v>-782.392532</v>
      </c>
      <c r="AI26" s="50">
        <f t="array" ref="AI26">-(IF(AI$2=1,Assumptions!$P28/12,-(SUMIF($D$2:$EE$2,AI$2-1,$D26:$EE26)/12)*(1+XLOOKUP(AI$2,Assumptions!$C$95:$M$95,Assumptions!$C$99:$M$99))))</f>
        <v>-782.392532</v>
      </c>
      <c r="AJ26" s="50">
        <f t="array" ref="AJ26">-(IF(AJ$2=1,Assumptions!$P28/12,-(SUMIF($D$2:$EE$2,AJ$2-1,$D26:$EE26)/12)*(1+XLOOKUP(AJ$2,Assumptions!$C$95:$M$95,Assumptions!$C$99:$M$99))))</f>
        <v>-782.392532</v>
      </c>
      <c r="AK26" s="50">
        <f t="array" ref="AK26">-(IF(AK$2=1,Assumptions!$P28/12,-(SUMIF($D$2:$EE$2,AK$2-1,$D26:$EE26)/12)*(1+XLOOKUP(AK$2,Assumptions!$C$95:$M$95,Assumptions!$C$99:$M$99))))</f>
        <v>-782.392532</v>
      </c>
      <c r="AL26" s="50">
        <f t="array" ref="AL26">-(IF(AL$2=1,Assumptions!$P28/12,-(SUMIF($D$2:$EE$2,AL$2-1,$D26:$EE26)/12)*(1+XLOOKUP(AL$2,Assumptions!$C$95:$M$95,Assumptions!$C$99:$M$99))))</f>
        <v>-782.392532</v>
      </c>
      <c r="AM26" s="50">
        <f t="array" ref="AM26">-(IF(AM$2=1,Assumptions!$P28/12,-(SUMIF($D$2:$EE$2,AM$2-1,$D26:$EE26)/12)*(1+XLOOKUP(AM$2,Assumptions!$C$95:$M$95,Assumptions!$C$99:$M$99))))</f>
        <v>-782.392532</v>
      </c>
      <c r="AN26" s="50">
        <f t="array" ref="AN26">-(IF(AN$2=1,Assumptions!$P28/12,-(SUMIF($D$2:$EE$2,AN$2-1,$D26:$EE26)/12)*(1+XLOOKUP(AN$2,Assumptions!$C$95:$M$95,Assumptions!$C$99:$M$99))))</f>
        <v>-805.864308</v>
      </c>
      <c r="AO26" s="50">
        <f t="array" ref="AO26">-(IF(AO$2=1,Assumptions!$P28/12,-(SUMIF($D$2:$EE$2,AO$2-1,$D26:$EE26)/12)*(1+XLOOKUP(AO$2,Assumptions!$C$95:$M$95,Assumptions!$C$99:$M$99))))</f>
        <v>-805.864308</v>
      </c>
      <c r="AP26" s="50">
        <f t="array" ref="AP26">-(IF(AP$2=1,Assumptions!$P28/12,-(SUMIF($D$2:$EE$2,AP$2-1,$D26:$EE26)/12)*(1+XLOOKUP(AP$2,Assumptions!$C$95:$M$95,Assumptions!$C$99:$M$99))))</f>
        <v>-805.864308</v>
      </c>
      <c r="AQ26" s="50">
        <f t="array" ref="AQ26">-(IF(AQ$2=1,Assumptions!$P28/12,-(SUMIF($D$2:$EE$2,AQ$2-1,$D26:$EE26)/12)*(1+XLOOKUP(AQ$2,Assumptions!$C$95:$M$95,Assumptions!$C$99:$M$99))))</f>
        <v>-805.864308</v>
      </c>
      <c r="AR26" s="50">
        <f t="array" ref="AR26">-(IF(AR$2=1,Assumptions!$P28/12,-(SUMIF($D$2:$EE$2,AR$2-1,$D26:$EE26)/12)*(1+XLOOKUP(AR$2,Assumptions!$C$95:$M$95,Assumptions!$C$99:$M$99))))</f>
        <v>-805.864308</v>
      </c>
      <c r="AS26" s="50">
        <f t="array" ref="AS26">-(IF(AS$2=1,Assumptions!$P28/12,-(SUMIF($D$2:$EE$2,AS$2-1,$D26:$EE26)/12)*(1+XLOOKUP(AS$2,Assumptions!$C$95:$M$95,Assumptions!$C$99:$M$99))))</f>
        <v>-805.864308</v>
      </c>
      <c r="AT26" s="50">
        <f t="array" ref="AT26">-(IF(AT$2=1,Assumptions!$P28/12,-(SUMIF($D$2:$EE$2,AT$2-1,$D26:$EE26)/12)*(1+XLOOKUP(AT$2,Assumptions!$C$95:$M$95,Assumptions!$C$99:$M$99))))</f>
        <v>-805.864308</v>
      </c>
      <c r="AU26" s="50">
        <f t="array" ref="AU26">-(IF(AU$2=1,Assumptions!$P28/12,-(SUMIF($D$2:$EE$2,AU$2-1,$D26:$EE26)/12)*(1+XLOOKUP(AU$2,Assumptions!$C$95:$M$95,Assumptions!$C$99:$M$99))))</f>
        <v>-805.864308</v>
      </c>
      <c r="AV26" s="50">
        <f t="array" ref="AV26">-(IF(AV$2=1,Assumptions!$P28/12,-(SUMIF($D$2:$EE$2,AV$2-1,$D26:$EE26)/12)*(1+XLOOKUP(AV$2,Assumptions!$C$95:$M$95,Assumptions!$C$99:$M$99))))</f>
        <v>-805.864308</v>
      </c>
      <c r="AW26" s="50">
        <f t="array" ref="AW26">-(IF(AW$2=1,Assumptions!$P28/12,-(SUMIF($D$2:$EE$2,AW$2-1,$D26:$EE26)/12)*(1+XLOOKUP(AW$2,Assumptions!$C$95:$M$95,Assumptions!$C$99:$M$99))))</f>
        <v>-805.864308</v>
      </c>
      <c r="AX26" s="50">
        <f t="array" ref="AX26">-(IF(AX$2=1,Assumptions!$P28/12,-(SUMIF($D$2:$EE$2,AX$2-1,$D26:$EE26)/12)*(1+XLOOKUP(AX$2,Assumptions!$C$95:$M$95,Assumptions!$C$99:$M$99))))</f>
        <v>-805.864308</v>
      </c>
      <c r="AY26" s="50">
        <f t="array" ref="AY26">-(IF(AY$2=1,Assumptions!$P28/12,-(SUMIF($D$2:$EE$2,AY$2-1,$D26:$EE26)/12)*(1+XLOOKUP(AY$2,Assumptions!$C$95:$M$95,Assumptions!$C$99:$M$99))))</f>
        <v>-805.864308</v>
      </c>
      <c r="AZ26" s="50">
        <f t="array" ref="AZ26">-(IF(AZ$2=1,Assumptions!$P28/12,-(SUMIF($D$2:$EE$2,AZ$2-1,$D26:$EE26)/12)*(1+XLOOKUP(AZ$2,Assumptions!$C$95:$M$95,Assumptions!$C$99:$M$99))))</f>
        <v>-830.0402372</v>
      </c>
      <c r="BA26" s="50">
        <f t="array" ref="BA26">-(IF(BA$2=1,Assumptions!$P28/12,-(SUMIF($D$2:$EE$2,BA$2-1,$D26:$EE26)/12)*(1+XLOOKUP(BA$2,Assumptions!$C$95:$M$95,Assumptions!$C$99:$M$99))))</f>
        <v>-830.0402372</v>
      </c>
      <c r="BB26" s="50">
        <f t="array" ref="BB26">-(IF(BB$2=1,Assumptions!$P28/12,-(SUMIF($D$2:$EE$2,BB$2-1,$D26:$EE26)/12)*(1+XLOOKUP(BB$2,Assumptions!$C$95:$M$95,Assumptions!$C$99:$M$99))))</f>
        <v>-830.0402372</v>
      </c>
      <c r="BC26" s="50">
        <f t="array" ref="BC26">-(IF(BC$2=1,Assumptions!$P28/12,-(SUMIF($D$2:$EE$2,BC$2-1,$D26:$EE26)/12)*(1+XLOOKUP(BC$2,Assumptions!$C$95:$M$95,Assumptions!$C$99:$M$99))))</f>
        <v>-830.0402372</v>
      </c>
      <c r="BD26" s="50">
        <f t="array" ref="BD26">-(IF(BD$2=1,Assumptions!$P28/12,-(SUMIF($D$2:$EE$2,BD$2-1,$D26:$EE26)/12)*(1+XLOOKUP(BD$2,Assumptions!$C$95:$M$95,Assumptions!$C$99:$M$99))))</f>
        <v>-830.0402372</v>
      </c>
      <c r="BE26" s="50">
        <f t="array" ref="BE26">-(IF(BE$2=1,Assumptions!$P28/12,-(SUMIF($D$2:$EE$2,BE$2-1,$D26:$EE26)/12)*(1+XLOOKUP(BE$2,Assumptions!$C$95:$M$95,Assumptions!$C$99:$M$99))))</f>
        <v>-830.0402372</v>
      </c>
      <c r="BF26" s="50">
        <f t="array" ref="BF26">-(IF(BF$2=1,Assumptions!$P28/12,-(SUMIF($D$2:$EE$2,BF$2-1,$D26:$EE26)/12)*(1+XLOOKUP(BF$2,Assumptions!$C$95:$M$95,Assumptions!$C$99:$M$99))))</f>
        <v>-830.0402372</v>
      </c>
      <c r="BG26" s="50">
        <f t="array" ref="BG26">-(IF(BG$2=1,Assumptions!$P28/12,-(SUMIF($D$2:$EE$2,BG$2-1,$D26:$EE26)/12)*(1+XLOOKUP(BG$2,Assumptions!$C$95:$M$95,Assumptions!$C$99:$M$99))))</f>
        <v>-830.0402372</v>
      </c>
      <c r="BH26" s="50">
        <f t="array" ref="BH26">-(IF(BH$2=1,Assumptions!$P28/12,-(SUMIF($D$2:$EE$2,BH$2-1,$D26:$EE26)/12)*(1+XLOOKUP(BH$2,Assumptions!$C$95:$M$95,Assumptions!$C$99:$M$99))))</f>
        <v>-830.0402372</v>
      </c>
      <c r="BI26" s="50">
        <f t="array" ref="BI26">-(IF(BI$2=1,Assumptions!$P28/12,-(SUMIF($D$2:$EE$2,BI$2-1,$D26:$EE26)/12)*(1+XLOOKUP(BI$2,Assumptions!$C$95:$M$95,Assumptions!$C$99:$M$99))))</f>
        <v>-830.0402372</v>
      </c>
      <c r="BJ26" s="50">
        <f t="array" ref="BJ26">-(IF(BJ$2=1,Assumptions!$P28/12,-(SUMIF($D$2:$EE$2,BJ$2-1,$D26:$EE26)/12)*(1+XLOOKUP(BJ$2,Assumptions!$C$95:$M$95,Assumptions!$C$99:$M$99))))</f>
        <v>-830.0402372</v>
      </c>
      <c r="BK26" s="50">
        <f t="array" ref="BK26">-(IF(BK$2=1,Assumptions!$P28/12,-(SUMIF($D$2:$EE$2,BK$2-1,$D26:$EE26)/12)*(1+XLOOKUP(BK$2,Assumptions!$C$95:$M$95,Assumptions!$C$99:$M$99))))</f>
        <v>-830.0402372</v>
      </c>
      <c r="BL26" s="50">
        <f t="array" ref="BL26">-(IF(BL$2=1,Assumptions!$P28/12,-(SUMIF($D$2:$EE$2,BL$2-1,$D26:$EE26)/12)*(1+XLOOKUP(BL$2,Assumptions!$C$95:$M$95,Assumptions!$C$99:$M$99))))</f>
        <v>-854.9414443</v>
      </c>
      <c r="BM26" s="50">
        <f t="array" ref="BM26">-(IF(BM$2=1,Assumptions!$P28/12,-(SUMIF($D$2:$EE$2,BM$2-1,$D26:$EE26)/12)*(1+XLOOKUP(BM$2,Assumptions!$C$95:$M$95,Assumptions!$C$99:$M$99))))</f>
        <v>-854.9414443</v>
      </c>
      <c r="BN26" s="50">
        <f t="array" ref="BN26">-(IF(BN$2=1,Assumptions!$P28/12,-(SUMIF($D$2:$EE$2,BN$2-1,$D26:$EE26)/12)*(1+XLOOKUP(BN$2,Assumptions!$C$95:$M$95,Assumptions!$C$99:$M$99))))</f>
        <v>-854.9414443</v>
      </c>
      <c r="BO26" s="50">
        <f t="array" ref="BO26">-(IF(BO$2=1,Assumptions!$P28/12,-(SUMIF($D$2:$EE$2,BO$2-1,$D26:$EE26)/12)*(1+XLOOKUP(BO$2,Assumptions!$C$95:$M$95,Assumptions!$C$99:$M$99))))</f>
        <v>-854.9414443</v>
      </c>
      <c r="BP26" s="50">
        <f t="array" ref="BP26">-(IF(BP$2=1,Assumptions!$P28/12,-(SUMIF($D$2:$EE$2,BP$2-1,$D26:$EE26)/12)*(1+XLOOKUP(BP$2,Assumptions!$C$95:$M$95,Assumptions!$C$99:$M$99))))</f>
        <v>-854.9414443</v>
      </c>
      <c r="BQ26" s="50">
        <f t="array" ref="BQ26">-(IF(BQ$2=1,Assumptions!$P28/12,-(SUMIF($D$2:$EE$2,BQ$2-1,$D26:$EE26)/12)*(1+XLOOKUP(BQ$2,Assumptions!$C$95:$M$95,Assumptions!$C$99:$M$99))))</f>
        <v>-854.9414443</v>
      </c>
      <c r="BR26" s="50">
        <f t="array" ref="BR26">-(IF(BR$2=1,Assumptions!$P28/12,-(SUMIF($D$2:$EE$2,BR$2-1,$D26:$EE26)/12)*(1+XLOOKUP(BR$2,Assumptions!$C$95:$M$95,Assumptions!$C$99:$M$99))))</f>
        <v>-854.9414443</v>
      </c>
      <c r="BS26" s="50">
        <f t="array" ref="BS26">-(IF(BS$2=1,Assumptions!$P28/12,-(SUMIF($D$2:$EE$2,BS$2-1,$D26:$EE26)/12)*(1+XLOOKUP(BS$2,Assumptions!$C$95:$M$95,Assumptions!$C$99:$M$99))))</f>
        <v>-854.9414443</v>
      </c>
      <c r="BT26" s="50">
        <f t="array" ref="BT26">-(IF(BT$2=1,Assumptions!$P28/12,-(SUMIF($D$2:$EE$2,BT$2-1,$D26:$EE26)/12)*(1+XLOOKUP(BT$2,Assumptions!$C$95:$M$95,Assumptions!$C$99:$M$99))))</f>
        <v>-854.9414443</v>
      </c>
      <c r="BU26" s="50">
        <f t="array" ref="BU26">-(IF(BU$2=1,Assumptions!$P28/12,-(SUMIF($D$2:$EE$2,BU$2-1,$D26:$EE26)/12)*(1+XLOOKUP(BU$2,Assumptions!$C$95:$M$95,Assumptions!$C$99:$M$99))))</f>
        <v>-854.9414443</v>
      </c>
      <c r="BV26" s="50">
        <f t="array" ref="BV26">-(IF(BV$2=1,Assumptions!$P28/12,-(SUMIF($D$2:$EE$2,BV$2-1,$D26:$EE26)/12)*(1+XLOOKUP(BV$2,Assumptions!$C$95:$M$95,Assumptions!$C$99:$M$99))))</f>
        <v>-854.9414443</v>
      </c>
      <c r="BW26" s="50">
        <f t="array" ref="BW26">-(IF(BW$2=1,Assumptions!$P28/12,-(SUMIF($D$2:$EE$2,BW$2-1,$D26:$EE26)/12)*(1+XLOOKUP(BW$2,Assumptions!$C$95:$M$95,Assumptions!$C$99:$M$99))))</f>
        <v>-854.9414443</v>
      </c>
      <c r="BX26" s="50">
        <f t="array" ref="BX26">-(IF(BX$2=1,Assumptions!$P28/12,-(SUMIF($D$2:$EE$2,BX$2-1,$D26:$EE26)/12)*(1+XLOOKUP(BX$2,Assumptions!$C$95:$M$95,Assumptions!$C$99:$M$99))))</f>
        <v>-880.5896876</v>
      </c>
      <c r="BY26" s="50">
        <f t="array" ref="BY26">-(IF(BY$2=1,Assumptions!$P28/12,-(SUMIF($D$2:$EE$2,BY$2-1,$D26:$EE26)/12)*(1+XLOOKUP(BY$2,Assumptions!$C$95:$M$95,Assumptions!$C$99:$M$99))))</f>
        <v>-880.5896876</v>
      </c>
      <c r="BZ26" s="50">
        <f t="array" ref="BZ26">-(IF(BZ$2=1,Assumptions!$P28/12,-(SUMIF($D$2:$EE$2,BZ$2-1,$D26:$EE26)/12)*(1+XLOOKUP(BZ$2,Assumptions!$C$95:$M$95,Assumptions!$C$99:$M$99))))</f>
        <v>-880.5896876</v>
      </c>
      <c r="CA26" s="50">
        <f t="array" ref="CA26">-(IF(CA$2=1,Assumptions!$P28/12,-(SUMIF($D$2:$EE$2,CA$2-1,$D26:$EE26)/12)*(1+XLOOKUP(CA$2,Assumptions!$C$95:$M$95,Assumptions!$C$99:$M$99))))</f>
        <v>-880.5896876</v>
      </c>
      <c r="CB26" s="50">
        <f t="array" ref="CB26">-(IF(CB$2=1,Assumptions!$P28/12,-(SUMIF($D$2:$EE$2,CB$2-1,$D26:$EE26)/12)*(1+XLOOKUP(CB$2,Assumptions!$C$95:$M$95,Assumptions!$C$99:$M$99))))</f>
        <v>-880.5896876</v>
      </c>
      <c r="CC26" s="50">
        <f t="array" ref="CC26">-(IF(CC$2=1,Assumptions!$P28/12,-(SUMIF($D$2:$EE$2,CC$2-1,$D26:$EE26)/12)*(1+XLOOKUP(CC$2,Assumptions!$C$95:$M$95,Assumptions!$C$99:$M$99))))</f>
        <v>-880.5896876</v>
      </c>
      <c r="CD26" s="50">
        <f t="array" ref="CD26">-(IF(CD$2=1,Assumptions!$P28/12,-(SUMIF($D$2:$EE$2,CD$2-1,$D26:$EE26)/12)*(1+XLOOKUP(CD$2,Assumptions!$C$95:$M$95,Assumptions!$C$99:$M$99))))</f>
        <v>-880.5896876</v>
      </c>
      <c r="CE26" s="50">
        <f t="array" ref="CE26">-(IF(CE$2=1,Assumptions!$P28/12,-(SUMIF($D$2:$EE$2,CE$2-1,$D26:$EE26)/12)*(1+XLOOKUP(CE$2,Assumptions!$C$95:$M$95,Assumptions!$C$99:$M$99))))</f>
        <v>-880.5896876</v>
      </c>
      <c r="CF26" s="50">
        <f t="array" ref="CF26">-(IF(CF$2=1,Assumptions!$P28/12,-(SUMIF($D$2:$EE$2,CF$2-1,$D26:$EE26)/12)*(1+XLOOKUP(CF$2,Assumptions!$C$95:$M$95,Assumptions!$C$99:$M$99))))</f>
        <v>-880.5896876</v>
      </c>
      <c r="CG26" s="50">
        <f t="array" ref="CG26">-(IF(CG$2=1,Assumptions!$P28/12,-(SUMIF($D$2:$EE$2,CG$2-1,$D26:$EE26)/12)*(1+XLOOKUP(CG$2,Assumptions!$C$95:$M$95,Assumptions!$C$99:$M$99))))</f>
        <v>-880.5896876</v>
      </c>
      <c r="CH26" s="50">
        <f t="array" ref="CH26">-(IF(CH$2=1,Assumptions!$P28/12,-(SUMIF($D$2:$EE$2,CH$2-1,$D26:$EE26)/12)*(1+XLOOKUP(CH$2,Assumptions!$C$95:$M$95,Assumptions!$C$99:$M$99))))</f>
        <v>-880.5896876</v>
      </c>
      <c r="CI26" s="50">
        <f t="array" ref="CI26">-(IF(CI$2=1,Assumptions!$P28/12,-(SUMIF($D$2:$EE$2,CI$2-1,$D26:$EE26)/12)*(1+XLOOKUP(CI$2,Assumptions!$C$95:$M$95,Assumptions!$C$99:$M$99))))</f>
        <v>-880.5896876</v>
      </c>
      <c r="CJ26" s="50">
        <f t="array" ref="CJ26">-(IF(CJ$2=1,Assumptions!$P28/12,-(SUMIF($D$2:$EE$2,CJ$2-1,$D26:$EE26)/12)*(1+XLOOKUP(CJ$2,Assumptions!$C$95:$M$95,Assumptions!$C$99:$M$99))))</f>
        <v>-907.0073783</v>
      </c>
      <c r="CK26" s="50">
        <f t="array" ref="CK26">-(IF(CK$2=1,Assumptions!$P28/12,-(SUMIF($D$2:$EE$2,CK$2-1,$D26:$EE26)/12)*(1+XLOOKUP(CK$2,Assumptions!$C$95:$M$95,Assumptions!$C$99:$M$99))))</f>
        <v>-907.0073783</v>
      </c>
      <c r="CL26" s="50">
        <f t="array" ref="CL26">-(IF(CL$2=1,Assumptions!$P28/12,-(SUMIF($D$2:$EE$2,CL$2-1,$D26:$EE26)/12)*(1+XLOOKUP(CL$2,Assumptions!$C$95:$M$95,Assumptions!$C$99:$M$99))))</f>
        <v>-907.0073783</v>
      </c>
      <c r="CM26" s="50">
        <f t="array" ref="CM26">-(IF(CM$2=1,Assumptions!$P28/12,-(SUMIF($D$2:$EE$2,CM$2-1,$D26:$EE26)/12)*(1+XLOOKUP(CM$2,Assumptions!$C$95:$M$95,Assumptions!$C$99:$M$99))))</f>
        <v>-907.0073783</v>
      </c>
      <c r="CN26" s="50">
        <f t="array" ref="CN26">-(IF(CN$2=1,Assumptions!$P28/12,-(SUMIF($D$2:$EE$2,CN$2-1,$D26:$EE26)/12)*(1+XLOOKUP(CN$2,Assumptions!$C$95:$M$95,Assumptions!$C$99:$M$99))))</f>
        <v>-907.0073783</v>
      </c>
      <c r="CO26" s="50">
        <f t="array" ref="CO26">-(IF(CO$2=1,Assumptions!$P28/12,-(SUMIF($D$2:$EE$2,CO$2-1,$D26:$EE26)/12)*(1+XLOOKUP(CO$2,Assumptions!$C$95:$M$95,Assumptions!$C$99:$M$99))))</f>
        <v>-907.0073783</v>
      </c>
      <c r="CP26" s="50">
        <f t="array" ref="CP26">-(IF(CP$2=1,Assumptions!$P28/12,-(SUMIF($D$2:$EE$2,CP$2-1,$D26:$EE26)/12)*(1+XLOOKUP(CP$2,Assumptions!$C$95:$M$95,Assumptions!$C$99:$M$99))))</f>
        <v>-907.0073783</v>
      </c>
      <c r="CQ26" s="50">
        <f t="array" ref="CQ26">-(IF(CQ$2=1,Assumptions!$P28/12,-(SUMIF($D$2:$EE$2,CQ$2-1,$D26:$EE26)/12)*(1+XLOOKUP(CQ$2,Assumptions!$C$95:$M$95,Assumptions!$C$99:$M$99))))</f>
        <v>-907.0073783</v>
      </c>
      <c r="CR26" s="50">
        <f t="array" ref="CR26">-(IF(CR$2=1,Assumptions!$P28/12,-(SUMIF($D$2:$EE$2,CR$2-1,$D26:$EE26)/12)*(1+XLOOKUP(CR$2,Assumptions!$C$95:$M$95,Assumptions!$C$99:$M$99))))</f>
        <v>-907.0073783</v>
      </c>
      <c r="CS26" s="50">
        <f t="array" ref="CS26">-(IF(CS$2=1,Assumptions!$P28/12,-(SUMIF($D$2:$EE$2,CS$2-1,$D26:$EE26)/12)*(1+XLOOKUP(CS$2,Assumptions!$C$95:$M$95,Assumptions!$C$99:$M$99))))</f>
        <v>-907.0073783</v>
      </c>
      <c r="CT26" s="50">
        <f t="array" ref="CT26">-(IF(CT$2=1,Assumptions!$P28/12,-(SUMIF($D$2:$EE$2,CT$2-1,$D26:$EE26)/12)*(1+XLOOKUP(CT$2,Assumptions!$C$95:$M$95,Assumptions!$C$99:$M$99))))</f>
        <v>-907.0073783</v>
      </c>
      <c r="CU26" s="50">
        <f t="array" ref="CU26">-(IF(CU$2=1,Assumptions!$P28/12,-(SUMIF($D$2:$EE$2,CU$2-1,$D26:$EE26)/12)*(1+XLOOKUP(CU$2,Assumptions!$C$95:$M$95,Assumptions!$C$99:$M$99))))</f>
        <v>-907.0073783</v>
      </c>
      <c r="CV26" s="50">
        <f t="array" ref="CV26">-(IF(CV$2=1,Assumptions!$P28/12,-(SUMIF($D$2:$EE$2,CV$2-1,$D26:$EE26)/12)*(1+XLOOKUP(CV$2,Assumptions!$C$95:$M$95,Assumptions!$C$99:$M$99))))</f>
        <v>-934.2175996</v>
      </c>
      <c r="CW26" s="50">
        <f t="array" ref="CW26">-(IF(CW$2=1,Assumptions!$P28/12,-(SUMIF($D$2:$EE$2,CW$2-1,$D26:$EE26)/12)*(1+XLOOKUP(CW$2,Assumptions!$C$95:$M$95,Assumptions!$C$99:$M$99))))</f>
        <v>-934.2175996</v>
      </c>
      <c r="CX26" s="50">
        <f t="array" ref="CX26">-(IF(CX$2=1,Assumptions!$P28/12,-(SUMIF($D$2:$EE$2,CX$2-1,$D26:$EE26)/12)*(1+XLOOKUP(CX$2,Assumptions!$C$95:$M$95,Assumptions!$C$99:$M$99))))</f>
        <v>-934.2175996</v>
      </c>
      <c r="CY26" s="50">
        <f t="array" ref="CY26">-(IF(CY$2=1,Assumptions!$P28/12,-(SUMIF($D$2:$EE$2,CY$2-1,$D26:$EE26)/12)*(1+XLOOKUP(CY$2,Assumptions!$C$95:$M$95,Assumptions!$C$99:$M$99))))</f>
        <v>-934.2175996</v>
      </c>
      <c r="CZ26" s="50">
        <f t="array" ref="CZ26">-(IF(CZ$2=1,Assumptions!$P28/12,-(SUMIF($D$2:$EE$2,CZ$2-1,$D26:$EE26)/12)*(1+XLOOKUP(CZ$2,Assumptions!$C$95:$M$95,Assumptions!$C$99:$M$99))))</f>
        <v>-934.2175996</v>
      </c>
      <c r="DA26" s="50">
        <f t="array" ref="DA26">-(IF(DA$2=1,Assumptions!$P28/12,-(SUMIF($D$2:$EE$2,DA$2-1,$D26:$EE26)/12)*(1+XLOOKUP(DA$2,Assumptions!$C$95:$M$95,Assumptions!$C$99:$M$99))))</f>
        <v>-934.2175996</v>
      </c>
      <c r="DB26" s="50">
        <f t="array" ref="DB26">-(IF(DB$2=1,Assumptions!$P28/12,-(SUMIF($D$2:$EE$2,DB$2-1,$D26:$EE26)/12)*(1+XLOOKUP(DB$2,Assumptions!$C$95:$M$95,Assumptions!$C$99:$M$99))))</f>
        <v>-934.2175996</v>
      </c>
      <c r="DC26" s="50">
        <f t="array" ref="DC26">-(IF(DC$2=1,Assumptions!$P28/12,-(SUMIF($D$2:$EE$2,DC$2-1,$D26:$EE26)/12)*(1+XLOOKUP(DC$2,Assumptions!$C$95:$M$95,Assumptions!$C$99:$M$99))))</f>
        <v>-934.2175996</v>
      </c>
      <c r="DD26" s="50">
        <f t="array" ref="DD26">-(IF(DD$2=1,Assumptions!$P28/12,-(SUMIF($D$2:$EE$2,DD$2-1,$D26:$EE26)/12)*(1+XLOOKUP(DD$2,Assumptions!$C$95:$M$95,Assumptions!$C$99:$M$99))))</f>
        <v>-934.2175996</v>
      </c>
      <c r="DE26" s="50">
        <f t="array" ref="DE26">-(IF(DE$2=1,Assumptions!$P28/12,-(SUMIF($D$2:$EE$2,DE$2-1,$D26:$EE26)/12)*(1+XLOOKUP(DE$2,Assumptions!$C$95:$M$95,Assumptions!$C$99:$M$99))))</f>
        <v>-934.2175996</v>
      </c>
      <c r="DF26" s="50">
        <f t="array" ref="DF26">-(IF(DF$2=1,Assumptions!$P28/12,-(SUMIF($D$2:$EE$2,DF$2-1,$D26:$EE26)/12)*(1+XLOOKUP(DF$2,Assumptions!$C$95:$M$95,Assumptions!$C$99:$M$99))))</f>
        <v>-934.2175996</v>
      </c>
      <c r="DG26" s="50">
        <f t="array" ref="DG26">-(IF(DG$2=1,Assumptions!$P28/12,-(SUMIF($D$2:$EE$2,DG$2-1,$D26:$EE26)/12)*(1+XLOOKUP(DG$2,Assumptions!$C$95:$M$95,Assumptions!$C$99:$M$99))))</f>
        <v>-934.2175996</v>
      </c>
      <c r="DH26" s="50">
        <f t="array" ref="DH26">-(IF(DH$2=1,Assumptions!$P28/12,-(SUMIF($D$2:$EE$2,DH$2-1,$D26:$EE26)/12)*(1+XLOOKUP(DH$2,Assumptions!$C$95:$M$95,Assumptions!$C$99:$M$99))))</f>
        <v>-962.2441276</v>
      </c>
      <c r="DI26" s="50">
        <f t="array" ref="DI26">-(IF(DI$2=1,Assumptions!$P28/12,-(SUMIF($D$2:$EE$2,DI$2-1,$D26:$EE26)/12)*(1+XLOOKUP(DI$2,Assumptions!$C$95:$M$95,Assumptions!$C$99:$M$99))))</f>
        <v>-962.2441276</v>
      </c>
      <c r="DJ26" s="50">
        <f t="array" ref="DJ26">-(IF(DJ$2=1,Assumptions!$P28/12,-(SUMIF($D$2:$EE$2,DJ$2-1,$D26:$EE26)/12)*(1+XLOOKUP(DJ$2,Assumptions!$C$95:$M$95,Assumptions!$C$99:$M$99))))</f>
        <v>-962.2441276</v>
      </c>
      <c r="DK26" s="50">
        <f t="array" ref="DK26">-(IF(DK$2=1,Assumptions!$P28/12,-(SUMIF($D$2:$EE$2,DK$2-1,$D26:$EE26)/12)*(1+XLOOKUP(DK$2,Assumptions!$C$95:$M$95,Assumptions!$C$99:$M$99))))</f>
        <v>-962.2441276</v>
      </c>
      <c r="DL26" s="50">
        <f t="array" ref="DL26">-(IF(DL$2=1,Assumptions!$P28/12,-(SUMIF($D$2:$EE$2,DL$2-1,$D26:$EE26)/12)*(1+XLOOKUP(DL$2,Assumptions!$C$95:$M$95,Assumptions!$C$99:$M$99))))</f>
        <v>-962.2441276</v>
      </c>
      <c r="DM26" s="50">
        <f t="array" ref="DM26">-(IF(DM$2=1,Assumptions!$P28/12,-(SUMIF($D$2:$EE$2,DM$2-1,$D26:$EE26)/12)*(1+XLOOKUP(DM$2,Assumptions!$C$95:$M$95,Assumptions!$C$99:$M$99))))</f>
        <v>-962.2441276</v>
      </c>
      <c r="DN26" s="50">
        <f t="array" ref="DN26">-(IF(DN$2=1,Assumptions!$P28/12,-(SUMIF($D$2:$EE$2,DN$2-1,$D26:$EE26)/12)*(1+XLOOKUP(DN$2,Assumptions!$C$95:$M$95,Assumptions!$C$99:$M$99))))</f>
        <v>-962.2441276</v>
      </c>
      <c r="DO26" s="50">
        <f t="array" ref="DO26">-(IF(DO$2=1,Assumptions!$P28/12,-(SUMIF($D$2:$EE$2,DO$2-1,$D26:$EE26)/12)*(1+XLOOKUP(DO$2,Assumptions!$C$95:$M$95,Assumptions!$C$99:$M$99))))</f>
        <v>-962.2441276</v>
      </c>
      <c r="DP26" s="50">
        <f t="array" ref="DP26">-(IF(DP$2=1,Assumptions!$P28/12,-(SUMIF($D$2:$EE$2,DP$2-1,$D26:$EE26)/12)*(1+XLOOKUP(DP$2,Assumptions!$C$95:$M$95,Assumptions!$C$99:$M$99))))</f>
        <v>-962.2441276</v>
      </c>
      <c r="DQ26" s="50">
        <f t="array" ref="DQ26">-(IF(DQ$2=1,Assumptions!$P28/12,-(SUMIF($D$2:$EE$2,DQ$2-1,$D26:$EE26)/12)*(1+XLOOKUP(DQ$2,Assumptions!$C$95:$M$95,Assumptions!$C$99:$M$99))))</f>
        <v>-962.2441276</v>
      </c>
      <c r="DR26" s="50">
        <f t="array" ref="DR26">-(IF(DR$2=1,Assumptions!$P28/12,-(SUMIF($D$2:$EE$2,DR$2-1,$D26:$EE26)/12)*(1+XLOOKUP(DR$2,Assumptions!$C$95:$M$95,Assumptions!$C$99:$M$99))))</f>
        <v>-962.2441276</v>
      </c>
      <c r="DS26" s="50">
        <f t="array" ref="DS26">-(IF(DS$2=1,Assumptions!$P28/12,-(SUMIF($D$2:$EE$2,DS$2-1,$D26:$EE26)/12)*(1+XLOOKUP(DS$2,Assumptions!$C$95:$M$95,Assumptions!$C$99:$M$99))))</f>
        <v>-962.2441276</v>
      </c>
      <c r="DT26" s="50">
        <f t="array" ref="DT26">-(IF(DT$2=1,Assumptions!$P28/12,-(SUMIF($D$2:$EE$2,DT$2-1,$D26:$EE26)/12)*(1+XLOOKUP(DT$2,Assumptions!$C$95:$M$95,Assumptions!$C$99:$M$99))))</f>
        <v>-991.1114514</v>
      </c>
      <c r="DU26" s="50">
        <f t="array" ref="DU26">-(IF(DU$2=1,Assumptions!$P28/12,-(SUMIF($D$2:$EE$2,DU$2-1,$D26:$EE26)/12)*(1+XLOOKUP(DU$2,Assumptions!$C$95:$M$95,Assumptions!$C$99:$M$99))))</f>
        <v>-991.1114514</v>
      </c>
      <c r="DV26" s="50">
        <f t="array" ref="DV26">-(IF(DV$2=1,Assumptions!$P28/12,-(SUMIF($D$2:$EE$2,DV$2-1,$D26:$EE26)/12)*(1+XLOOKUP(DV$2,Assumptions!$C$95:$M$95,Assumptions!$C$99:$M$99))))</f>
        <v>-991.1114514</v>
      </c>
      <c r="DW26" s="50">
        <f t="array" ref="DW26">-(IF(DW$2=1,Assumptions!$P28/12,-(SUMIF($D$2:$EE$2,DW$2-1,$D26:$EE26)/12)*(1+XLOOKUP(DW$2,Assumptions!$C$95:$M$95,Assumptions!$C$99:$M$99))))</f>
        <v>-991.1114514</v>
      </c>
      <c r="DX26" s="50">
        <f t="array" ref="DX26">-(IF(DX$2=1,Assumptions!$P28/12,-(SUMIF($D$2:$EE$2,DX$2-1,$D26:$EE26)/12)*(1+XLOOKUP(DX$2,Assumptions!$C$95:$M$95,Assumptions!$C$99:$M$99))))</f>
        <v>-991.1114514</v>
      </c>
      <c r="DY26" s="50">
        <f t="array" ref="DY26">-(IF(DY$2=1,Assumptions!$P28/12,-(SUMIF($D$2:$EE$2,DY$2-1,$D26:$EE26)/12)*(1+XLOOKUP(DY$2,Assumptions!$C$95:$M$95,Assumptions!$C$99:$M$99))))</f>
        <v>-991.1114514</v>
      </c>
      <c r="DZ26" s="50">
        <f t="array" ref="DZ26">-(IF(DZ$2=1,Assumptions!$P28/12,-(SUMIF($D$2:$EE$2,DZ$2-1,$D26:$EE26)/12)*(1+XLOOKUP(DZ$2,Assumptions!$C$95:$M$95,Assumptions!$C$99:$M$99))))</f>
        <v>-991.1114514</v>
      </c>
      <c r="EA26" s="50">
        <f t="array" ref="EA26">-(IF(EA$2=1,Assumptions!$P28/12,-(SUMIF($D$2:$EE$2,EA$2-1,$D26:$EE26)/12)*(1+XLOOKUP(EA$2,Assumptions!$C$95:$M$95,Assumptions!$C$99:$M$99))))</f>
        <v>-991.1114514</v>
      </c>
      <c r="EB26" s="50">
        <f t="array" ref="EB26">-(IF(EB$2=1,Assumptions!$P28/12,-(SUMIF($D$2:$EE$2,EB$2-1,$D26:$EE26)/12)*(1+XLOOKUP(EB$2,Assumptions!$C$95:$M$95,Assumptions!$C$99:$M$99))))</f>
        <v>-991.1114514</v>
      </c>
      <c r="EC26" s="50">
        <f t="array" ref="EC26">-(IF(EC$2=1,Assumptions!$P28/12,-(SUMIF($D$2:$EE$2,EC$2-1,$D26:$EE26)/12)*(1+XLOOKUP(EC$2,Assumptions!$C$95:$M$95,Assumptions!$C$99:$M$99))))</f>
        <v>-991.1114514</v>
      </c>
      <c r="ED26" s="50">
        <f t="array" ref="ED26">-(IF(ED$2=1,Assumptions!$P28/12,-(SUMIF($D$2:$EE$2,ED$2-1,$D26:$EE26)/12)*(1+XLOOKUP(ED$2,Assumptions!$C$95:$M$95,Assumptions!$C$99:$M$99))))</f>
        <v>-991.1114514</v>
      </c>
      <c r="EE26" s="50">
        <f t="array" ref="EE26">-(IF(EE$2=1,Assumptions!$P28/12,-(SUMIF($D$2:$EE$2,EE$2-1,$D26:$EE26)/12)*(1+XLOOKUP(EE$2,Assumptions!$C$95:$M$95,Assumptions!$C$99:$M$99))))</f>
        <v>-991.1114514</v>
      </c>
    </row>
    <row r="27" ht="15.75" customHeight="1">
      <c r="A27" s="1"/>
      <c r="B27" s="1"/>
      <c r="C27" s="1" t="str">
        <f>Assumptions!J29</f>
        <v>Utilities (Electricity, Gas, Cable &amp; Internet)</v>
      </c>
      <c r="D27" s="50">
        <f t="array" ref="D27">-(IF(D$2=1,Assumptions!$P29/12,-(SUMIF($D$2:$EE$2,D$2-1,$D27:$EE27)/12)*(1+XLOOKUP(D$2,Assumptions!$C$95:$M$95,Assumptions!$C$99:$M$99))))</f>
        <v>-2382.1119</v>
      </c>
      <c r="E27" s="50">
        <f t="array" ref="E27">-(IF(E$2=1,Assumptions!$P29/12,-(SUMIF($D$2:$EE$2,E$2-1,$D27:$EE27)/12)*(1+XLOOKUP(E$2,Assumptions!$C$95:$M$95,Assumptions!$C$99:$M$99))))</f>
        <v>-2382.1119</v>
      </c>
      <c r="F27" s="50">
        <f t="array" ref="F27">-(IF(F$2=1,Assumptions!$P29/12,-(SUMIF($D$2:$EE$2,F$2-1,$D27:$EE27)/12)*(1+XLOOKUP(F$2,Assumptions!$C$95:$M$95,Assumptions!$C$99:$M$99))))</f>
        <v>-2382.1119</v>
      </c>
      <c r="G27" s="50">
        <f t="array" ref="G27">-(IF(G$2=1,Assumptions!$P29/12,-(SUMIF($D$2:$EE$2,G$2-1,$D27:$EE27)/12)*(1+XLOOKUP(G$2,Assumptions!$C$95:$M$95,Assumptions!$C$99:$M$99))))</f>
        <v>-2382.1119</v>
      </c>
      <c r="H27" s="50">
        <f t="array" ref="H27">-(IF(H$2=1,Assumptions!$P29/12,-(SUMIF($D$2:$EE$2,H$2-1,$D27:$EE27)/12)*(1+XLOOKUP(H$2,Assumptions!$C$95:$M$95,Assumptions!$C$99:$M$99))))</f>
        <v>-2382.1119</v>
      </c>
      <c r="I27" s="50">
        <f t="array" ref="I27">-(IF(I$2=1,Assumptions!$P29/12,-(SUMIF($D$2:$EE$2,I$2-1,$D27:$EE27)/12)*(1+XLOOKUP(I$2,Assumptions!$C$95:$M$95,Assumptions!$C$99:$M$99))))</f>
        <v>-2382.1119</v>
      </c>
      <c r="J27" s="50">
        <f t="array" ref="J27">-(IF(J$2=1,Assumptions!$P29/12,-(SUMIF($D$2:$EE$2,J$2-1,$D27:$EE27)/12)*(1+XLOOKUP(J$2,Assumptions!$C$95:$M$95,Assumptions!$C$99:$M$99))))</f>
        <v>-2382.1119</v>
      </c>
      <c r="K27" s="50">
        <f t="array" ref="K27">-(IF(K$2=1,Assumptions!$P29/12,-(SUMIF($D$2:$EE$2,K$2-1,$D27:$EE27)/12)*(1+XLOOKUP(K$2,Assumptions!$C$95:$M$95,Assumptions!$C$99:$M$99))))</f>
        <v>-2382.1119</v>
      </c>
      <c r="L27" s="50">
        <f t="array" ref="L27">-(IF(L$2=1,Assumptions!$P29/12,-(SUMIF($D$2:$EE$2,L$2-1,$D27:$EE27)/12)*(1+XLOOKUP(L$2,Assumptions!$C$95:$M$95,Assumptions!$C$99:$M$99))))</f>
        <v>-2382.1119</v>
      </c>
      <c r="M27" s="50">
        <f t="array" ref="M27">-(IF(M$2=1,Assumptions!$P29/12,-(SUMIF($D$2:$EE$2,M$2-1,$D27:$EE27)/12)*(1+XLOOKUP(M$2,Assumptions!$C$95:$M$95,Assumptions!$C$99:$M$99))))</f>
        <v>-2382.1119</v>
      </c>
      <c r="N27" s="50">
        <f t="array" ref="N27">-(IF(N$2=1,Assumptions!$P29/12,-(SUMIF($D$2:$EE$2,N$2-1,$D27:$EE27)/12)*(1+XLOOKUP(N$2,Assumptions!$C$95:$M$95,Assumptions!$C$99:$M$99))))</f>
        <v>-2382.1119</v>
      </c>
      <c r="O27" s="50">
        <f t="array" ref="O27">-(IF(O$2=1,Assumptions!$P29/12,-(SUMIF($D$2:$EE$2,O$2-1,$D27:$EE27)/12)*(1+XLOOKUP(O$2,Assumptions!$C$95:$M$95,Assumptions!$C$99:$M$99))))</f>
        <v>-2382.1119</v>
      </c>
      <c r="P27" s="50">
        <f t="array" ref="P27">-(IF(P$2=1,Assumptions!$P29/12,-(SUMIF($D$2:$EE$2,P$2-1,$D27:$EE27)/12)*(1+XLOOKUP(P$2,Assumptions!$C$95:$M$95,Assumptions!$C$99:$M$99))))</f>
        <v>-2453.575257</v>
      </c>
      <c r="Q27" s="50">
        <f t="array" ref="Q27">-(IF(Q$2=1,Assumptions!$P29/12,-(SUMIF($D$2:$EE$2,Q$2-1,$D27:$EE27)/12)*(1+XLOOKUP(Q$2,Assumptions!$C$95:$M$95,Assumptions!$C$99:$M$99))))</f>
        <v>-2453.575257</v>
      </c>
      <c r="R27" s="50">
        <f t="array" ref="R27">-(IF(R$2=1,Assumptions!$P29/12,-(SUMIF($D$2:$EE$2,R$2-1,$D27:$EE27)/12)*(1+XLOOKUP(R$2,Assumptions!$C$95:$M$95,Assumptions!$C$99:$M$99))))</f>
        <v>-2453.575257</v>
      </c>
      <c r="S27" s="50">
        <f t="array" ref="S27">-(IF(S$2=1,Assumptions!$P29/12,-(SUMIF($D$2:$EE$2,S$2-1,$D27:$EE27)/12)*(1+XLOOKUP(S$2,Assumptions!$C$95:$M$95,Assumptions!$C$99:$M$99))))</f>
        <v>-2453.575257</v>
      </c>
      <c r="T27" s="50">
        <f t="array" ref="T27">-(IF(T$2=1,Assumptions!$P29/12,-(SUMIF($D$2:$EE$2,T$2-1,$D27:$EE27)/12)*(1+XLOOKUP(T$2,Assumptions!$C$95:$M$95,Assumptions!$C$99:$M$99))))</f>
        <v>-2453.575257</v>
      </c>
      <c r="U27" s="50">
        <f t="array" ref="U27">-(IF(U$2=1,Assumptions!$P29/12,-(SUMIF($D$2:$EE$2,U$2-1,$D27:$EE27)/12)*(1+XLOOKUP(U$2,Assumptions!$C$95:$M$95,Assumptions!$C$99:$M$99))))</f>
        <v>-2453.575257</v>
      </c>
      <c r="V27" s="50">
        <f t="array" ref="V27">-(IF(V$2=1,Assumptions!$P29/12,-(SUMIF($D$2:$EE$2,V$2-1,$D27:$EE27)/12)*(1+XLOOKUP(V$2,Assumptions!$C$95:$M$95,Assumptions!$C$99:$M$99))))</f>
        <v>-2453.575257</v>
      </c>
      <c r="W27" s="50">
        <f t="array" ref="W27">-(IF(W$2=1,Assumptions!$P29/12,-(SUMIF($D$2:$EE$2,W$2-1,$D27:$EE27)/12)*(1+XLOOKUP(W$2,Assumptions!$C$95:$M$95,Assumptions!$C$99:$M$99))))</f>
        <v>-2453.575257</v>
      </c>
      <c r="X27" s="50">
        <f t="array" ref="X27">-(IF(X$2=1,Assumptions!$P29/12,-(SUMIF($D$2:$EE$2,X$2-1,$D27:$EE27)/12)*(1+XLOOKUP(X$2,Assumptions!$C$95:$M$95,Assumptions!$C$99:$M$99))))</f>
        <v>-2453.575257</v>
      </c>
      <c r="Y27" s="50">
        <f t="array" ref="Y27">-(IF(Y$2=1,Assumptions!$P29/12,-(SUMIF($D$2:$EE$2,Y$2-1,$D27:$EE27)/12)*(1+XLOOKUP(Y$2,Assumptions!$C$95:$M$95,Assumptions!$C$99:$M$99))))</f>
        <v>-2453.575257</v>
      </c>
      <c r="Z27" s="50">
        <f t="array" ref="Z27">-(IF(Z$2=1,Assumptions!$P29/12,-(SUMIF($D$2:$EE$2,Z$2-1,$D27:$EE27)/12)*(1+XLOOKUP(Z$2,Assumptions!$C$95:$M$95,Assumptions!$C$99:$M$99))))</f>
        <v>-2453.575257</v>
      </c>
      <c r="AA27" s="50">
        <f t="array" ref="AA27">-(IF(AA$2=1,Assumptions!$P29/12,-(SUMIF($D$2:$EE$2,AA$2-1,$D27:$EE27)/12)*(1+XLOOKUP(AA$2,Assumptions!$C$95:$M$95,Assumptions!$C$99:$M$99))))</f>
        <v>-2453.575257</v>
      </c>
      <c r="AB27" s="50">
        <f t="array" ref="AB27">-(IF(AB$2=1,Assumptions!$P29/12,-(SUMIF($D$2:$EE$2,AB$2-1,$D27:$EE27)/12)*(1+XLOOKUP(AB$2,Assumptions!$C$95:$M$95,Assumptions!$C$99:$M$99))))</f>
        <v>-2527.182515</v>
      </c>
      <c r="AC27" s="50">
        <f t="array" ref="AC27">-(IF(AC$2=1,Assumptions!$P29/12,-(SUMIF($D$2:$EE$2,AC$2-1,$D27:$EE27)/12)*(1+XLOOKUP(AC$2,Assumptions!$C$95:$M$95,Assumptions!$C$99:$M$99))))</f>
        <v>-2527.182515</v>
      </c>
      <c r="AD27" s="50">
        <f t="array" ref="AD27">-(IF(AD$2=1,Assumptions!$P29/12,-(SUMIF($D$2:$EE$2,AD$2-1,$D27:$EE27)/12)*(1+XLOOKUP(AD$2,Assumptions!$C$95:$M$95,Assumptions!$C$99:$M$99))))</f>
        <v>-2527.182515</v>
      </c>
      <c r="AE27" s="50">
        <f t="array" ref="AE27">-(IF(AE$2=1,Assumptions!$P29/12,-(SUMIF($D$2:$EE$2,AE$2-1,$D27:$EE27)/12)*(1+XLOOKUP(AE$2,Assumptions!$C$95:$M$95,Assumptions!$C$99:$M$99))))</f>
        <v>-2527.182515</v>
      </c>
      <c r="AF27" s="50">
        <f t="array" ref="AF27">-(IF(AF$2=1,Assumptions!$P29/12,-(SUMIF($D$2:$EE$2,AF$2-1,$D27:$EE27)/12)*(1+XLOOKUP(AF$2,Assumptions!$C$95:$M$95,Assumptions!$C$99:$M$99))))</f>
        <v>-2527.182515</v>
      </c>
      <c r="AG27" s="50">
        <f t="array" ref="AG27">-(IF(AG$2=1,Assumptions!$P29/12,-(SUMIF($D$2:$EE$2,AG$2-1,$D27:$EE27)/12)*(1+XLOOKUP(AG$2,Assumptions!$C$95:$M$95,Assumptions!$C$99:$M$99))))</f>
        <v>-2527.182515</v>
      </c>
      <c r="AH27" s="50">
        <f t="array" ref="AH27">-(IF(AH$2=1,Assumptions!$P29/12,-(SUMIF($D$2:$EE$2,AH$2-1,$D27:$EE27)/12)*(1+XLOOKUP(AH$2,Assumptions!$C$95:$M$95,Assumptions!$C$99:$M$99))))</f>
        <v>-2527.182515</v>
      </c>
      <c r="AI27" s="50">
        <f t="array" ref="AI27">-(IF(AI$2=1,Assumptions!$P29/12,-(SUMIF($D$2:$EE$2,AI$2-1,$D27:$EE27)/12)*(1+XLOOKUP(AI$2,Assumptions!$C$95:$M$95,Assumptions!$C$99:$M$99))))</f>
        <v>-2527.182515</v>
      </c>
      <c r="AJ27" s="50">
        <f t="array" ref="AJ27">-(IF(AJ$2=1,Assumptions!$P29/12,-(SUMIF($D$2:$EE$2,AJ$2-1,$D27:$EE27)/12)*(1+XLOOKUP(AJ$2,Assumptions!$C$95:$M$95,Assumptions!$C$99:$M$99))))</f>
        <v>-2527.182515</v>
      </c>
      <c r="AK27" s="50">
        <f t="array" ref="AK27">-(IF(AK$2=1,Assumptions!$P29/12,-(SUMIF($D$2:$EE$2,AK$2-1,$D27:$EE27)/12)*(1+XLOOKUP(AK$2,Assumptions!$C$95:$M$95,Assumptions!$C$99:$M$99))))</f>
        <v>-2527.182515</v>
      </c>
      <c r="AL27" s="50">
        <f t="array" ref="AL27">-(IF(AL$2=1,Assumptions!$P29/12,-(SUMIF($D$2:$EE$2,AL$2-1,$D27:$EE27)/12)*(1+XLOOKUP(AL$2,Assumptions!$C$95:$M$95,Assumptions!$C$99:$M$99))))</f>
        <v>-2527.182515</v>
      </c>
      <c r="AM27" s="50">
        <f t="array" ref="AM27">-(IF(AM$2=1,Assumptions!$P29/12,-(SUMIF($D$2:$EE$2,AM$2-1,$D27:$EE27)/12)*(1+XLOOKUP(AM$2,Assumptions!$C$95:$M$95,Assumptions!$C$99:$M$99))))</f>
        <v>-2527.182515</v>
      </c>
      <c r="AN27" s="50">
        <f t="array" ref="AN27">-(IF(AN$2=1,Assumptions!$P29/12,-(SUMIF($D$2:$EE$2,AN$2-1,$D27:$EE27)/12)*(1+XLOOKUP(AN$2,Assumptions!$C$95:$M$95,Assumptions!$C$99:$M$99))))</f>
        <v>-2602.99799</v>
      </c>
      <c r="AO27" s="50">
        <f t="array" ref="AO27">-(IF(AO$2=1,Assumptions!$P29/12,-(SUMIF($D$2:$EE$2,AO$2-1,$D27:$EE27)/12)*(1+XLOOKUP(AO$2,Assumptions!$C$95:$M$95,Assumptions!$C$99:$M$99))))</f>
        <v>-2602.99799</v>
      </c>
      <c r="AP27" s="50">
        <f t="array" ref="AP27">-(IF(AP$2=1,Assumptions!$P29/12,-(SUMIF($D$2:$EE$2,AP$2-1,$D27:$EE27)/12)*(1+XLOOKUP(AP$2,Assumptions!$C$95:$M$95,Assumptions!$C$99:$M$99))))</f>
        <v>-2602.99799</v>
      </c>
      <c r="AQ27" s="50">
        <f t="array" ref="AQ27">-(IF(AQ$2=1,Assumptions!$P29/12,-(SUMIF($D$2:$EE$2,AQ$2-1,$D27:$EE27)/12)*(1+XLOOKUP(AQ$2,Assumptions!$C$95:$M$95,Assumptions!$C$99:$M$99))))</f>
        <v>-2602.99799</v>
      </c>
      <c r="AR27" s="50">
        <f t="array" ref="AR27">-(IF(AR$2=1,Assumptions!$P29/12,-(SUMIF($D$2:$EE$2,AR$2-1,$D27:$EE27)/12)*(1+XLOOKUP(AR$2,Assumptions!$C$95:$M$95,Assumptions!$C$99:$M$99))))</f>
        <v>-2602.99799</v>
      </c>
      <c r="AS27" s="50">
        <f t="array" ref="AS27">-(IF(AS$2=1,Assumptions!$P29/12,-(SUMIF($D$2:$EE$2,AS$2-1,$D27:$EE27)/12)*(1+XLOOKUP(AS$2,Assumptions!$C$95:$M$95,Assumptions!$C$99:$M$99))))</f>
        <v>-2602.99799</v>
      </c>
      <c r="AT27" s="50">
        <f t="array" ref="AT27">-(IF(AT$2=1,Assumptions!$P29/12,-(SUMIF($D$2:$EE$2,AT$2-1,$D27:$EE27)/12)*(1+XLOOKUP(AT$2,Assumptions!$C$95:$M$95,Assumptions!$C$99:$M$99))))</f>
        <v>-2602.99799</v>
      </c>
      <c r="AU27" s="50">
        <f t="array" ref="AU27">-(IF(AU$2=1,Assumptions!$P29/12,-(SUMIF($D$2:$EE$2,AU$2-1,$D27:$EE27)/12)*(1+XLOOKUP(AU$2,Assumptions!$C$95:$M$95,Assumptions!$C$99:$M$99))))</f>
        <v>-2602.99799</v>
      </c>
      <c r="AV27" s="50">
        <f t="array" ref="AV27">-(IF(AV$2=1,Assumptions!$P29/12,-(SUMIF($D$2:$EE$2,AV$2-1,$D27:$EE27)/12)*(1+XLOOKUP(AV$2,Assumptions!$C$95:$M$95,Assumptions!$C$99:$M$99))))</f>
        <v>-2602.99799</v>
      </c>
      <c r="AW27" s="50">
        <f t="array" ref="AW27">-(IF(AW$2=1,Assumptions!$P29/12,-(SUMIF($D$2:$EE$2,AW$2-1,$D27:$EE27)/12)*(1+XLOOKUP(AW$2,Assumptions!$C$95:$M$95,Assumptions!$C$99:$M$99))))</f>
        <v>-2602.99799</v>
      </c>
      <c r="AX27" s="50">
        <f t="array" ref="AX27">-(IF(AX$2=1,Assumptions!$P29/12,-(SUMIF($D$2:$EE$2,AX$2-1,$D27:$EE27)/12)*(1+XLOOKUP(AX$2,Assumptions!$C$95:$M$95,Assumptions!$C$99:$M$99))))</f>
        <v>-2602.99799</v>
      </c>
      <c r="AY27" s="50">
        <f t="array" ref="AY27">-(IF(AY$2=1,Assumptions!$P29/12,-(SUMIF($D$2:$EE$2,AY$2-1,$D27:$EE27)/12)*(1+XLOOKUP(AY$2,Assumptions!$C$95:$M$95,Assumptions!$C$99:$M$99))))</f>
        <v>-2602.99799</v>
      </c>
      <c r="AZ27" s="50">
        <f t="array" ref="AZ27">-(IF(AZ$2=1,Assumptions!$P29/12,-(SUMIF($D$2:$EE$2,AZ$2-1,$D27:$EE27)/12)*(1+XLOOKUP(AZ$2,Assumptions!$C$95:$M$95,Assumptions!$C$99:$M$99))))</f>
        <v>-2681.08793</v>
      </c>
      <c r="BA27" s="50">
        <f t="array" ref="BA27">-(IF(BA$2=1,Assumptions!$P29/12,-(SUMIF($D$2:$EE$2,BA$2-1,$D27:$EE27)/12)*(1+XLOOKUP(BA$2,Assumptions!$C$95:$M$95,Assumptions!$C$99:$M$99))))</f>
        <v>-2681.08793</v>
      </c>
      <c r="BB27" s="50">
        <f t="array" ref="BB27">-(IF(BB$2=1,Assumptions!$P29/12,-(SUMIF($D$2:$EE$2,BB$2-1,$D27:$EE27)/12)*(1+XLOOKUP(BB$2,Assumptions!$C$95:$M$95,Assumptions!$C$99:$M$99))))</f>
        <v>-2681.08793</v>
      </c>
      <c r="BC27" s="50">
        <f t="array" ref="BC27">-(IF(BC$2=1,Assumptions!$P29/12,-(SUMIF($D$2:$EE$2,BC$2-1,$D27:$EE27)/12)*(1+XLOOKUP(BC$2,Assumptions!$C$95:$M$95,Assumptions!$C$99:$M$99))))</f>
        <v>-2681.08793</v>
      </c>
      <c r="BD27" s="50">
        <f t="array" ref="BD27">-(IF(BD$2=1,Assumptions!$P29/12,-(SUMIF($D$2:$EE$2,BD$2-1,$D27:$EE27)/12)*(1+XLOOKUP(BD$2,Assumptions!$C$95:$M$95,Assumptions!$C$99:$M$99))))</f>
        <v>-2681.08793</v>
      </c>
      <c r="BE27" s="50">
        <f t="array" ref="BE27">-(IF(BE$2=1,Assumptions!$P29/12,-(SUMIF($D$2:$EE$2,BE$2-1,$D27:$EE27)/12)*(1+XLOOKUP(BE$2,Assumptions!$C$95:$M$95,Assumptions!$C$99:$M$99))))</f>
        <v>-2681.08793</v>
      </c>
      <c r="BF27" s="50">
        <f t="array" ref="BF27">-(IF(BF$2=1,Assumptions!$P29/12,-(SUMIF($D$2:$EE$2,BF$2-1,$D27:$EE27)/12)*(1+XLOOKUP(BF$2,Assumptions!$C$95:$M$95,Assumptions!$C$99:$M$99))))</f>
        <v>-2681.08793</v>
      </c>
      <c r="BG27" s="50">
        <f t="array" ref="BG27">-(IF(BG$2=1,Assumptions!$P29/12,-(SUMIF($D$2:$EE$2,BG$2-1,$D27:$EE27)/12)*(1+XLOOKUP(BG$2,Assumptions!$C$95:$M$95,Assumptions!$C$99:$M$99))))</f>
        <v>-2681.08793</v>
      </c>
      <c r="BH27" s="50">
        <f t="array" ref="BH27">-(IF(BH$2=1,Assumptions!$P29/12,-(SUMIF($D$2:$EE$2,BH$2-1,$D27:$EE27)/12)*(1+XLOOKUP(BH$2,Assumptions!$C$95:$M$95,Assumptions!$C$99:$M$99))))</f>
        <v>-2681.08793</v>
      </c>
      <c r="BI27" s="50">
        <f t="array" ref="BI27">-(IF(BI$2=1,Assumptions!$P29/12,-(SUMIF($D$2:$EE$2,BI$2-1,$D27:$EE27)/12)*(1+XLOOKUP(BI$2,Assumptions!$C$95:$M$95,Assumptions!$C$99:$M$99))))</f>
        <v>-2681.08793</v>
      </c>
      <c r="BJ27" s="50">
        <f t="array" ref="BJ27">-(IF(BJ$2=1,Assumptions!$P29/12,-(SUMIF($D$2:$EE$2,BJ$2-1,$D27:$EE27)/12)*(1+XLOOKUP(BJ$2,Assumptions!$C$95:$M$95,Assumptions!$C$99:$M$99))))</f>
        <v>-2681.08793</v>
      </c>
      <c r="BK27" s="50">
        <f t="array" ref="BK27">-(IF(BK$2=1,Assumptions!$P29/12,-(SUMIF($D$2:$EE$2,BK$2-1,$D27:$EE27)/12)*(1+XLOOKUP(BK$2,Assumptions!$C$95:$M$95,Assumptions!$C$99:$M$99))))</f>
        <v>-2681.08793</v>
      </c>
      <c r="BL27" s="50">
        <f t="array" ref="BL27">-(IF(BL$2=1,Assumptions!$P29/12,-(SUMIF($D$2:$EE$2,BL$2-1,$D27:$EE27)/12)*(1+XLOOKUP(BL$2,Assumptions!$C$95:$M$95,Assumptions!$C$99:$M$99))))</f>
        <v>-2761.520568</v>
      </c>
      <c r="BM27" s="50">
        <f t="array" ref="BM27">-(IF(BM$2=1,Assumptions!$P29/12,-(SUMIF($D$2:$EE$2,BM$2-1,$D27:$EE27)/12)*(1+XLOOKUP(BM$2,Assumptions!$C$95:$M$95,Assumptions!$C$99:$M$99))))</f>
        <v>-2761.520568</v>
      </c>
      <c r="BN27" s="50">
        <f t="array" ref="BN27">-(IF(BN$2=1,Assumptions!$P29/12,-(SUMIF($D$2:$EE$2,BN$2-1,$D27:$EE27)/12)*(1+XLOOKUP(BN$2,Assumptions!$C$95:$M$95,Assumptions!$C$99:$M$99))))</f>
        <v>-2761.520568</v>
      </c>
      <c r="BO27" s="50">
        <f t="array" ref="BO27">-(IF(BO$2=1,Assumptions!$P29/12,-(SUMIF($D$2:$EE$2,BO$2-1,$D27:$EE27)/12)*(1+XLOOKUP(BO$2,Assumptions!$C$95:$M$95,Assumptions!$C$99:$M$99))))</f>
        <v>-2761.520568</v>
      </c>
      <c r="BP27" s="50">
        <f t="array" ref="BP27">-(IF(BP$2=1,Assumptions!$P29/12,-(SUMIF($D$2:$EE$2,BP$2-1,$D27:$EE27)/12)*(1+XLOOKUP(BP$2,Assumptions!$C$95:$M$95,Assumptions!$C$99:$M$99))))</f>
        <v>-2761.520568</v>
      </c>
      <c r="BQ27" s="50">
        <f t="array" ref="BQ27">-(IF(BQ$2=1,Assumptions!$P29/12,-(SUMIF($D$2:$EE$2,BQ$2-1,$D27:$EE27)/12)*(1+XLOOKUP(BQ$2,Assumptions!$C$95:$M$95,Assumptions!$C$99:$M$99))))</f>
        <v>-2761.520568</v>
      </c>
      <c r="BR27" s="50">
        <f t="array" ref="BR27">-(IF(BR$2=1,Assumptions!$P29/12,-(SUMIF($D$2:$EE$2,BR$2-1,$D27:$EE27)/12)*(1+XLOOKUP(BR$2,Assumptions!$C$95:$M$95,Assumptions!$C$99:$M$99))))</f>
        <v>-2761.520568</v>
      </c>
      <c r="BS27" s="50">
        <f t="array" ref="BS27">-(IF(BS$2=1,Assumptions!$P29/12,-(SUMIF($D$2:$EE$2,BS$2-1,$D27:$EE27)/12)*(1+XLOOKUP(BS$2,Assumptions!$C$95:$M$95,Assumptions!$C$99:$M$99))))</f>
        <v>-2761.520568</v>
      </c>
      <c r="BT27" s="50">
        <f t="array" ref="BT27">-(IF(BT$2=1,Assumptions!$P29/12,-(SUMIF($D$2:$EE$2,BT$2-1,$D27:$EE27)/12)*(1+XLOOKUP(BT$2,Assumptions!$C$95:$M$95,Assumptions!$C$99:$M$99))))</f>
        <v>-2761.520568</v>
      </c>
      <c r="BU27" s="50">
        <f t="array" ref="BU27">-(IF(BU$2=1,Assumptions!$P29/12,-(SUMIF($D$2:$EE$2,BU$2-1,$D27:$EE27)/12)*(1+XLOOKUP(BU$2,Assumptions!$C$95:$M$95,Assumptions!$C$99:$M$99))))</f>
        <v>-2761.520568</v>
      </c>
      <c r="BV27" s="50">
        <f t="array" ref="BV27">-(IF(BV$2=1,Assumptions!$P29/12,-(SUMIF($D$2:$EE$2,BV$2-1,$D27:$EE27)/12)*(1+XLOOKUP(BV$2,Assumptions!$C$95:$M$95,Assumptions!$C$99:$M$99))))</f>
        <v>-2761.520568</v>
      </c>
      <c r="BW27" s="50">
        <f t="array" ref="BW27">-(IF(BW$2=1,Assumptions!$P29/12,-(SUMIF($D$2:$EE$2,BW$2-1,$D27:$EE27)/12)*(1+XLOOKUP(BW$2,Assumptions!$C$95:$M$95,Assumptions!$C$99:$M$99))))</f>
        <v>-2761.520568</v>
      </c>
      <c r="BX27" s="50">
        <f t="array" ref="BX27">-(IF(BX$2=1,Assumptions!$P29/12,-(SUMIF($D$2:$EE$2,BX$2-1,$D27:$EE27)/12)*(1+XLOOKUP(BX$2,Assumptions!$C$95:$M$95,Assumptions!$C$99:$M$99))))</f>
        <v>-2844.366185</v>
      </c>
      <c r="BY27" s="50">
        <f t="array" ref="BY27">-(IF(BY$2=1,Assumptions!$P29/12,-(SUMIF($D$2:$EE$2,BY$2-1,$D27:$EE27)/12)*(1+XLOOKUP(BY$2,Assumptions!$C$95:$M$95,Assumptions!$C$99:$M$99))))</f>
        <v>-2844.366185</v>
      </c>
      <c r="BZ27" s="50">
        <f t="array" ref="BZ27">-(IF(BZ$2=1,Assumptions!$P29/12,-(SUMIF($D$2:$EE$2,BZ$2-1,$D27:$EE27)/12)*(1+XLOOKUP(BZ$2,Assumptions!$C$95:$M$95,Assumptions!$C$99:$M$99))))</f>
        <v>-2844.366185</v>
      </c>
      <c r="CA27" s="50">
        <f t="array" ref="CA27">-(IF(CA$2=1,Assumptions!$P29/12,-(SUMIF($D$2:$EE$2,CA$2-1,$D27:$EE27)/12)*(1+XLOOKUP(CA$2,Assumptions!$C$95:$M$95,Assumptions!$C$99:$M$99))))</f>
        <v>-2844.366185</v>
      </c>
      <c r="CB27" s="50">
        <f t="array" ref="CB27">-(IF(CB$2=1,Assumptions!$P29/12,-(SUMIF($D$2:$EE$2,CB$2-1,$D27:$EE27)/12)*(1+XLOOKUP(CB$2,Assumptions!$C$95:$M$95,Assumptions!$C$99:$M$99))))</f>
        <v>-2844.366185</v>
      </c>
      <c r="CC27" s="50">
        <f t="array" ref="CC27">-(IF(CC$2=1,Assumptions!$P29/12,-(SUMIF($D$2:$EE$2,CC$2-1,$D27:$EE27)/12)*(1+XLOOKUP(CC$2,Assumptions!$C$95:$M$95,Assumptions!$C$99:$M$99))))</f>
        <v>-2844.366185</v>
      </c>
      <c r="CD27" s="50">
        <f t="array" ref="CD27">-(IF(CD$2=1,Assumptions!$P29/12,-(SUMIF($D$2:$EE$2,CD$2-1,$D27:$EE27)/12)*(1+XLOOKUP(CD$2,Assumptions!$C$95:$M$95,Assumptions!$C$99:$M$99))))</f>
        <v>-2844.366185</v>
      </c>
      <c r="CE27" s="50">
        <f t="array" ref="CE27">-(IF(CE$2=1,Assumptions!$P29/12,-(SUMIF($D$2:$EE$2,CE$2-1,$D27:$EE27)/12)*(1+XLOOKUP(CE$2,Assumptions!$C$95:$M$95,Assumptions!$C$99:$M$99))))</f>
        <v>-2844.366185</v>
      </c>
      <c r="CF27" s="50">
        <f t="array" ref="CF27">-(IF(CF$2=1,Assumptions!$P29/12,-(SUMIF($D$2:$EE$2,CF$2-1,$D27:$EE27)/12)*(1+XLOOKUP(CF$2,Assumptions!$C$95:$M$95,Assumptions!$C$99:$M$99))))</f>
        <v>-2844.366185</v>
      </c>
      <c r="CG27" s="50">
        <f t="array" ref="CG27">-(IF(CG$2=1,Assumptions!$P29/12,-(SUMIF($D$2:$EE$2,CG$2-1,$D27:$EE27)/12)*(1+XLOOKUP(CG$2,Assumptions!$C$95:$M$95,Assumptions!$C$99:$M$99))))</f>
        <v>-2844.366185</v>
      </c>
      <c r="CH27" s="50">
        <f t="array" ref="CH27">-(IF(CH$2=1,Assumptions!$P29/12,-(SUMIF($D$2:$EE$2,CH$2-1,$D27:$EE27)/12)*(1+XLOOKUP(CH$2,Assumptions!$C$95:$M$95,Assumptions!$C$99:$M$99))))</f>
        <v>-2844.366185</v>
      </c>
      <c r="CI27" s="50">
        <f t="array" ref="CI27">-(IF(CI$2=1,Assumptions!$P29/12,-(SUMIF($D$2:$EE$2,CI$2-1,$D27:$EE27)/12)*(1+XLOOKUP(CI$2,Assumptions!$C$95:$M$95,Assumptions!$C$99:$M$99))))</f>
        <v>-2844.366185</v>
      </c>
      <c r="CJ27" s="50">
        <f t="array" ref="CJ27">-(IF(CJ$2=1,Assumptions!$P29/12,-(SUMIF($D$2:$EE$2,CJ$2-1,$D27:$EE27)/12)*(1+XLOOKUP(CJ$2,Assumptions!$C$95:$M$95,Assumptions!$C$99:$M$99))))</f>
        <v>-2929.69717</v>
      </c>
      <c r="CK27" s="50">
        <f t="array" ref="CK27">-(IF(CK$2=1,Assumptions!$P29/12,-(SUMIF($D$2:$EE$2,CK$2-1,$D27:$EE27)/12)*(1+XLOOKUP(CK$2,Assumptions!$C$95:$M$95,Assumptions!$C$99:$M$99))))</f>
        <v>-2929.69717</v>
      </c>
      <c r="CL27" s="50">
        <f t="array" ref="CL27">-(IF(CL$2=1,Assumptions!$P29/12,-(SUMIF($D$2:$EE$2,CL$2-1,$D27:$EE27)/12)*(1+XLOOKUP(CL$2,Assumptions!$C$95:$M$95,Assumptions!$C$99:$M$99))))</f>
        <v>-2929.69717</v>
      </c>
      <c r="CM27" s="50">
        <f t="array" ref="CM27">-(IF(CM$2=1,Assumptions!$P29/12,-(SUMIF($D$2:$EE$2,CM$2-1,$D27:$EE27)/12)*(1+XLOOKUP(CM$2,Assumptions!$C$95:$M$95,Assumptions!$C$99:$M$99))))</f>
        <v>-2929.69717</v>
      </c>
      <c r="CN27" s="50">
        <f t="array" ref="CN27">-(IF(CN$2=1,Assumptions!$P29/12,-(SUMIF($D$2:$EE$2,CN$2-1,$D27:$EE27)/12)*(1+XLOOKUP(CN$2,Assumptions!$C$95:$M$95,Assumptions!$C$99:$M$99))))</f>
        <v>-2929.69717</v>
      </c>
      <c r="CO27" s="50">
        <f t="array" ref="CO27">-(IF(CO$2=1,Assumptions!$P29/12,-(SUMIF($D$2:$EE$2,CO$2-1,$D27:$EE27)/12)*(1+XLOOKUP(CO$2,Assumptions!$C$95:$M$95,Assumptions!$C$99:$M$99))))</f>
        <v>-2929.69717</v>
      </c>
      <c r="CP27" s="50">
        <f t="array" ref="CP27">-(IF(CP$2=1,Assumptions!$P29/12,-(SUMIF($D$2:$EE$2,CP$2-1,$D27:$EE27)/12)*(1+XLOOKUP(CP$2,Assumptions!$C$95:$M$95,Assumptions!$C$99:$M$99))))</f>
        <v>-2929.69717</v>
      </c>
      <c r="CQ27" s="50">
        <f t="array" ref="CQ27">-(IF(CQ$2=1,Assumptions!$P29/12,-(SUMIF($D$2:$EE$2,CQ$2-1,$D27:$EE27)/12)*(1+XLOOKUP(CQ$2,Assumptions!$C$95:$M$95,Assumptions!$C$99:$M$99))))</f>
        <v>-2929.69717</v>
      </c>
      <c r="CR27" s="50">
        <f t="array" ref="CR27">-(IF(CR$2=1,Assumptions!$P29/12,-(SUMIF($D$2:$EE$2,CR$2-1,$D27:$EE27)/12)*(1+XLOOKUP(CR$2,Assumptions!$C$95:$M$95,Assumptions!$C$99:$M$99))))</f>
        <v>-2929.69717</v>
      </c>
      <c r="CS27" s="50">
        <f t="array" ref="CS27">-(IF(CS$2=1,Assumptions!$P29/12,-(SUMIF($D$2:$EE$2,CS$2-1,$D27:$EE27)/12)*(1+XLOOKUP(CS$2,Assumptions!$C$95:$M$95,Assumptions!$C$99:$M$99))))</f>
        <v>-2929.69717</v>
      </c>
      <c r="CT27" s="50">
        <f t="array" ref="CT27">-(IF(CT$2=1,Assumptions!$P29/12,-(SUMIF($D$2:$EE$2,CT$2-1,$D27:$EE27)/12)*(1+XLOOKUP(CT$2,Assumptions!$C$95:$M$95,Assumptions!$C$99:$M$99))))</f>
        <v>-2929.69717</v>
      </c>
      <c r="CU27" s="50">
        <f t="array" ref="CU27">-(IF(CU$2=1,Assumptions!$P29/12,-(SUMIF($D$2:$EE$2,CU$2-1,$D27:$EE27)/12)*(1+XLOOKUP(CU$2,Assumptions!$C$95:$M$95,Assumptions!$C$99:$M$99))))</f>
        <v>-2929.69717</v>
      </c>
      <c r="CV27" s="50">
        <f t="array" ref="CV27">-(IF(CV$2=1,Assumptions!$P29/12,-(SUMIF($D$2:$EE$2,CV$2-1,$D27:$EE27)/12)*(1+XLOOKUP(CV$2,Assumptions!$C$95:$M$95,Assumptions!$C$99:$M$99))))</f>
        <v>-3017.588085</v>
      </c>
      <c r="CW27" s="50">
        <f t="array" ref="CW27">-(IF(CW$2=1,Assumptions!$P29/12,-(SUMIF($D$2:$EE$2,CW$2-1,$D27:$EE27)/12)*(1+XLOOKUP(CW$2,Assumptions!$C$95:$M$95,Assumptions!$C$99:$M$99))))</f>
        <v>-3017.588085</v>
      </c>
      <c r="CX27" s="50">
        <f t="array" ref="CX27">-(IF(CX$2=1,Assumptions!$P29/12,-(SUMIF($D$2:$EE$2,CX$2-1,$D27:$EE27)/12)*(1+XLOOKUP(CX$2,Assumptions!$C$95:$M$95,Assumptions!$C$99:$M$99))))</f>
        <v>-3017.588085</v>
      </c>
      <c r="CY27" s="50">
        <f t="array" ref="CY27">-(IF(CY$2=1,Assumptions!$P29/12,-(SUMIF($D$2:$EE$2,CY$2-1,$D27:$EE27)/12)*(1+XLOOKUP(CY$2,Assumptions!$C$95:$M$95,Assumptions!$C$99:$M$99))))</f>
        <v>-3017.588085</v>
      </c>
      <c r="CZ27" s="50">
        <f t="array" ref="CZ27">-(IF(CZ$2=1,Assumptions!$P29/12,-(SUMIF($D$2:$EE$2,CZ$2-1,$D27:$EE27)/12)*(1+XLOOKUP(CZ$2,Assumptions!$C$95:$M$95,Assumptions!$C$99:$M$99))))</f>
        <v>-3017.588085</v>
      </c>
      <c r="DA27" s="50">
        <f t="array" ref="DA27">-(IF(DA$2=1,Assumptions!$P29/12,-(SUMIF($D$2:$EE$2,DA$2-1,$D27:$EE27)/12)*(1+XLOOKUP(DA$2,Assumptions!$C$95:$M$95,Assumptions!$C$99:$M$99))))</f>
        <v>-3017.588085</v>
      </c>
      <c r="DB27" s="50">
        <f t="array" ref="DB27">-(IF(DB$2=1,Assumptions!$P29/12,-(SUMIF($D$2:$EE$2,DB$2-1,$D27:$EE27)/12)*(1+XLOOKUP(DB$2,Assumptions!$C$95:$M$95,Assumptions!$C$99:$M$99))))</f>
        <v>-3017.588085</v>
      </c>
      <c r="DC27" s="50">
        <f t="array" ref="DC27">-(IF(DC$2=1,Assumptions!$P29/12,-(SUMIF($D$2:$EE$2,DC$2-1,$D27:$EE27)/12)*(1+XLOOKUP(DC$2,Assumptions!$C$95:$M$95,Assumptions!$C$99:$M$99))))</f>
        <v>-3017.588085</v>
      </c>
      <c r="DD27" s="50">
        <f t="array" ref="DD27">-(IF(DD$2=1,Assumptions!$P29/12,-(SUMIF($D$2:$EE$2,DD$2-1,$D27:$EE27)/12)*(1+XLOOKUP(DD$2,Assumptions!$C$95:$M$95,Assumptions!$C$99:$M$99))))</f>
        <v>-3017.588085</v>
      </c>
      <c r="DE27" s="50">
        <f t="array" ref="DE27">-(IF(DE$2=1,Assumptions!$P29/12,-(SUMIF($D$2:$EE$2,DE$2-1,$D27:$EE27)/12)*(1+XLOOKUP(DE$2,Assumptions!$C$95:$M$95,Assumptions!$C$99:$M$99))))</f>
        <v>-3017.588085</v>
      </c>
      <c r="DF27" s="50">
        <f t="array" ref="DF27">-(IF(DF$2=1,Assumptions!$P29/12,-(SUMIF($D$2:$EE$2,DF$2-1,$D27:$EE27)/12)*(1+XLOOKUP(DF$2,Assumptions!$C$95:$M$95,Assumptions!$C$99:$M$99))))</f>
        <v>-3017.588085</v>
      </c>
      <c r="DG27" s="50">
        <f t="array" ref="DG27">-(IF(DG$2=1,Assumptions!$P29/12,-(SUMIF($D$2:$EE$2,DG$2-1,$D27:$EE27)/12)*(1+XLOOKUP(DG$2,Assumptions!$C$95:$M$95,Assumptions!$C$99:$M$99))))</f>
        <v>-3017.588085</v>
      </c>
      <c r="DH27" s="50">
        <f t="array" ref="DH27">-(IF(DH$2=1,Assumptions!$P29/12,-(SUMIF($D$2:$EE$2,DH$2-1,$D27:$EE27)/12)*(1+XLOOKUP(DH$2,Assumptions!$C$95:$M$95,Assumptions!$C$99:$M$99))))</f>
        <v>-3108.115728</v>
      </c>
      <c r="DI27" s="50">
        <f t="array" ref="DI27">-(IF(DI$2=1,Assumptions!$P29/12,-(SUMIF($D$2:$EE$2,DI$2-1,$D27:$EE27)/12)*(1+XLOOKUP(DI$2,Assumptions!$C$95:$M$95,Assumptions!$C$99:$M$99))))</f>
        <v>-3108.115728</v>
      </c>
      <c r="DJ27" s="50">
        <f t="array" ref="DJ27">-(IF(DJ$2=1,Assumptions!$P29/12,-(SUMIF($D$2:$EE$2,DJ$2-1,$D27:$EE27)/12)*(1+XLOOKUP(DJ$2,Assumptions!$C$95:$M$95,Assumptions!$C$99:$M$99))))</f>
        <v>-3108.115728</v>
      </c>
      <c r="DK27" s="50">
        <f t="array" ref="DK27">-(IF(DK$2=1,Assumptions!$P29/12,-(SUMIF($D$2:$EE$2,DK$2-1,$D27:$EE27)/12)*(1+XLOOKUP(DK$2,Assumptions!$C$95:$M$95,Assumptions!$C$99:$M$99))))</f>
        <v>-3108.115728</v>
      </c>
      <c r="DL27" s="50">
        <f t="array" ref="DL27">-(IF(DL$2=1,Assumptions!$P29/12,-(SUMIF($D$2:$EE$2,DL$2-1,$D27:$EE27)/12)*(1+XLOOKUP(DL$2,Assumptions!$C$95:$M$95,Assumptions!$C$99:$M$99))))</f>
        <v>-3108.115728</v>
      </c>
      <c r="DM27" s="50">
        <f t="array" ref="DM27">-(IF(DM$2=1,Assumptions!$P29/12,-(SUMIF($D$2:$EE$2,DM$2-1,$D27:$EE27)/12)*(1+XLOOKUP(DM$2,Assumptions!$C$95:$M$95,Assumptions!$C$99:$M$99))))</f>
        <v>-3108.115728</v>
      </c>
      <c r="DN27" s="50">
        <f t="array" ref="DN27">-(IF(DN$2=1,Assumptions!$P29/12,-(SUMIF($D$2:$EE$2,DN$2-1,$D27:$EE27)/12)*(1+XLOOKUP(DN$2,Assumptions!$C$95:$M$95,Assumptions!$C$99:$M$99))))</f>
        <v>-3108.115728</v>
      </c>
      <c r="DO27" s="50">
        <f t="array" ref="DO27">-(IF(DO$2=1,Assumptions!$P29/12,-(SUMIF($D$2:$EE$2,DO$2-1,$D27:$EE27)/12)*(1+XLOOKUP(DO$2,Assumptions!$C$95:$M$95,Assumptions!$C$99:$M$99))))</f>
        <v>-3108.115728</v>
      </c>
      <c r="DP27" s="50">
        <f t="array" ref="DP27">-(IF(DP$2=1,Assumptions!$P29/12,-(SUMIF($D$2:$EE$2,DP$2-1,$D27:$EE27)/12)*(1+XLOOKUP(DP$2,Assumptions!$C$95:$M$95,Assumptions!$C$99:$M$99))))</f>
        <v>-3108.115728</v>
      </c>
      <c r="DQ27" s="50">
        <f t="array" ref="DQ27">-(IF(DQ$2=1,Assumptions!$P29/12,-(SUMIF($D$2:$EE$2,DQ$2-1,$D27:$EE27)/12)*(1+XLOOKUP(DQ$2,Assumptions!$C$95:$M$95,Assumptions!$C$99:$M$99))))</f>
        <v>-3108.115728</v>
      </c>
      <c r="DR27" s="50">
        <f t="array" ref="DR27">-(IF(DR$2=1,Assumptions!$P29/12,-(SUMIF($D$2:$EE$2,DR$2-1,$D27:$EE27)/12)*(1+XLOOKUP(DR$2,Assumptions!$C$95:$M$95,Assumptions!$C$99:$M$99))))</f>
        <v>-3108.115728</v>
      </c>
      <c r="DS27" s="50">
        <f t="array" ref="DS27">-(IF(DS$2=1,Assumptions!$P29/12,-(SUMIF($D$2:$EE$2,DS$2-1,$D27:$EE27)/12)*(1+XLOOKUP(DS$2,Assumptions!$C$95:$M$95,Assumptions!$C$99:$M$99))))</f>
        <v>-3108.115728</v>
      </c>
      <c r="DT27" s="50">
        <f t="array" ref="DT27">-(IF(DT$2=1,Assumptions!$P29/12,-(SUMIF($D$2:$EE$2,DT$2-1,$D27:$EE27)/12)*(1+XLOOKUP(DT$2,Assumptions!$C$95:$M$95,Assumptions!$C$99:$M$99))))</f>
        <v>-3201.3592</v>
      </c>
      <c r="DU27" s="50">
        <f t="array" ref="DU27">-(IF(DU$2=1,Assumptions!$P29/12,-(SUMIF($D$2:$EE$2,DU$2-1,$D27:$EE27)/12)*(1+XLOOKUP(DU$2,Assumptions!$C$95:$M$95,Assumptions!$C$99:$M$99))))</f>
        <v>-3201.3592</v>
      </c>
      <c r="DV27" s="50">
        <f t="array" ref="DV27">-(IF(DV$2=1,Assumptions!$P29/12,-(SUMIF($D$2:$EE$2,DV$2-1,$D27:$EE27)/12)*(1+XLOOKUP(DV$2,Assumptions!$C$95:$M$95,Assumptions!$C$99:$M$99))))</f>
        <v>-3201.3592</v>
      </c>
      <c r="DW27" s="50">
        <f t="array" ref="DW27">-(IF(DW$2=1,Assumptions!$P29/12,-(SUMIF($D$2:$EE$2,DW$2-1,$D27:$EE27)/12)*(1+XLOOKUP(DW$2,Assumptions!$C$95:$M$95,Assumptions!$C$99:$M$99))))</f>
        <v>-3201.3592</v>
      </c>
      <c r="DX27" s="50">
        <f t="array" ref="DX27">-(IF(DX$2=1,Assumptions!$P29/12,-(SUMIF($D$2:$EE$2,DX$2-1,$D27:$EE27)/12)*(1+XLOOKUP(DX$2,Assumptions!$C$95:$M$95,Assumptions!$C$99:$M$99))))</f>
        <v>-3201.3592</v>
      </c>
      <c r="DY27" s="50">
        <f t="array" ref="DY27">-(IF(DY$2=1,Assumptions!$P29/12,-(SUMIF($D$2:$EE$2,DY$2-1,$D27:$EE27)/12)*(1+XLOOKUP(DY$2,Assumptions!$C$95:$M$95,Assumptions!$C$99:$M$99))))</f>
        <v>-3201.3592</v>
      </c>
      <c r="DZ27" s="50">
        <f t="array" ref="DZ27">-(IF(DZ$2=1,Assumptions!$P29/12,-(SUMIF($D$2:$EE$2,DZ$2-1,$D27:$EE27)/12)*(1+XLOOKUP(DZ$2,Assumptions!$C$95:$M$95,Assumptions!$C$99:$M$99))))</f>
        <v>-3201.3592</v>
      </c>
      <c r="EA27" s="50">
        <f t="array" ref="EA27">-(IF(EA$2=1,Assumptions!$P29/12,-(SUMIF($D$2:$EE$2,EA$2-1,$D27:$EE27)/12)*(1+XLOOKUP(EA$2,Assumptions!$C$95:$M$95,Assumptions!$C$99:$M$99))))</f>
        <v>-3201.3592</v>
      </c>
      <c r="EB27" s="50">
        <f t="array" ref="EB27">-(IF(EB$2=1,Assumptions!$P29/12,-(SUMIF($D$2:$EE$2,EB$2-1,$D27:$EE27)/12)*(1+XLOOKUP(EB$2,Assumptions!$C$95:$M$95,Assumptions!$C$99:$M$99))))</f>
        <v>-3201.3592</v>
      </c>
      <c r="EC27" s="50">
        <f t="array" ref="EC27">-(IF(EC$2=1,Assumptions!$P29/12,-(SUMIF($D$2:$EE$2,EC$2-1,$D27:$EE27)/12)*(1+XLOOKUP(EC$2,Assumptions!$C$95:$M$95,Assumptions!$C$99:$M$99))))</f>
        <v>-3201.3592</v>
      </c>
      <c r="ED27" s="50">
        <f t="array" ref="ED27">-(IF(ED$2=1,Assumptions!$P29/12,-(SUMIF($D$2:$EE$2,ED$2-1,$D27:$EE27)/12)*(1+XLOOKUP(ED$2,Assumptions!$C$95:$M$95,Assumptions!$C$99:$M$99))))</f>
        <v>-3201.3592</v>
      </c>
      <c r="EE27" s="50">
        <f t="array" ref="EE27">-(IF(EE$2=1,Assumptions!$P29/12,-(SUMIF($D$2:$EE$2,EE$2-1,$D27:$EE27)/12)*(1+XLOOKUP(EE$2,Assumptions!$C$95:$M$95,Assumptions!$C$99:$M$99))))</f>
        <v>-3201.3592</v>
      </c>
    </row>
    <row r="28" ht="15.75" customHeight="1">
      <c r="A28" s="1"/>
      <c r="B28" s="1"/>
      <c r="C28" s="1" t="str">
        <f>Assumptions!J30</f>
        <v>Other Utilities</v>
      </c>
      <c r="D28" s="50">
        <f t="array" ref="D28">-(IF(D$2=1,Assumptions!$P30/12,-(SUMIF($D$2:$EE$2,D$2-1,$D28:$EE28)/12)*(1+XLOOKUP(D$2,Assumptions!$C$95:$M$95,Assumptions!$C$99:$M$99))))</f>
        <v>-797.0560583</v>
      </c>
      <c r="E28" s="50">
        <f t="array" ref="E28">-(IF(E$2=1,Assumptions!$P30/12,-(SUMIF($D$2:$EE$2,E$2-1,$D28:$EE28)/12)*(1+XLOOKUP(E$2,Assumptions!$C$95:$M$95,Assumptions!$C$99:$M$99))))</f>
        <v>-797.0560583</v>
      </c>
      <c r="F28" s="50">
        <f t="array" ref="F28">-(IF(F$2=1,Assumptions!$P30/12,-(SUMIF($D$2:$EE$2,F$2-1,$D28:$EE28)/12)*(1+XLOOKUP(F$2,Assumptions!$C$95:$M$95,Assumptions!$C$99:$M$99))))</f>
        <v>-797.0560583</v>
      </c>
      <c r="G28" s="50">
        <f t="array" ref="G28">-(IF(G$2=1,Assumptions!$P30/12,-(SUMIF($D$2:$EE$2,G$2-1,$D28:$EE28)/12)*(1+XLOOKUP(G$2,Assumptions!$C$95:$M$95,Assumptions!$C$99:$M$99))))</f>
        <v>-797.0560583</v>
      </c>
      <c r="H28" s="50">
        <f t="array" ref="H28">-(IF(H$2=1,Assumptions!$P30/12,-(SUMIF($D$2:$EE$2,H$2-1,$D28:$EE28)/12)*(1+XLOOKUP(H$2,Assumptions!$C$95:$M$95,Assumptions!$C$99:$M$99))))</f>
        <v>-797.0560583</v>
      </c>
      <c r="I28" s="50">
        <f t="array" ref="I28">-(IF(I$2=1,Assumptions!$P30/12,-(SUMIF($D$2:$EE$2,I$2-1,$D28:$EE28)/12)*(1+XLOOKUP(I$2,Assumptions!$C$95:$M$95,Assumptions!$C$99:$M$99))))</f>
        <v>-797.0560583</v>
      </c>
      <c r="J28" s="50">
        <f t="array" ref="J28">-(IF(J$2=1,Assumptions!$P30/12,-(SUMIF($D$2:$EE$2,J$2-1,$D28:$EE28)/12)*(1+XLOOKUP(J$2,Assumptions!$C$95:$M$95,Assumptions!$C$99:$M$99))))</f>
        <v>-797.0560583</v>
      </c>
      <c r="K28" s="50">
        <f t="array" ref="K28">-(IF(K$2=1,Assumptions!$P30/12,-(SUMIF($D$2:$EE$2,K$2-1,$D28:$EE28)/12)*(1+XLOOKUP(K$2,Assumptions!$C$95:$M$95,Assumptions!$C$99:$M$99))))</f>
        <v>-797.0560583</v>
      </c>
      <c r="L28" s="50">
        <f t="array" ref="L28">-(IF(L$2=1,Assumptions!$P30/12,-(SUMIF($D$2:$EE$2,L$2-1,$D28:$EE28)/12)*(1+XLOOKUP(L$2,Assumptions!$C$95:$M$95,Assumptions!$C$99:$M$99))))</f>
        <v>-797.0560583</v>
      </c>
      <c r="M28" s="50">
        <f t="array" ref="M28">-(IF(M$2=1,Assumptions!$P30/12,-(SUMIF($D$2:$EE$2,M$2-1,$D28:$EE28)/12)*(1+XLOOKUP(M$2,Assumptions!$C$95:$M$95,Assumptions!$C$99:$M$99))))</f>
        <v>-797.0560583</v>
      </c>
      <c r="N28" s="50">
        <f t="array" ref="N28">-(IF(N$2=1,Assumptions!$P30/12,-(SUMIF($D$2:$EE$2,N$2-1,$D28:$EE28)/12)*(1+XLOOKUP(N$2,Assumptions!$C$95:$M$95,Assumptions!$C$99:$M$99))))</f>
        <v>-797.0560583</v>
      </c>
      <c r="O28" s="50">
        <f t="array" ref="O28">-(IF(O$2=1,Assumptions!$P30/12,-(SUMIF($D$2:$EE$2,O$2-1,$D28:$EE28)/12)*(1+XLOOKUP(O$2,Assumptions!$C$95:$M$95,Assumptions!$C$99:$M$99))))</f>
        <v>-797.0560583</v>
      </c>
      <c r="P28" s="50">
        <f t="array" ref="P28">-(IF(P$2=1,Assumptions!$P30/12,-(SUMIF($D$2:$EE$2,P$2-1,$D28:$EE28)/12)*(1+XLOOKUP(P$2,Assumptions!$C$95:$M$95,Assumptions!$C$99:$M$99))))</f>
        <v>-820.9677401</v>
      </c>
      <c r="Q28" s="50">
        <f t="array" ref="Q28">-(IF(Q$2=1,Assumptions!$P30/12,-(SUMIF($D$2:$EE$2,Q$2-1,$D28:$EE28)/12)*(1+XLOOKUP(Q$2,Assumptions!$C$95:$M$95,Assumptions!$C$99:$M$99))))</f>
        <v>-820.9677401</v>
      </c>
      <c r="R28" s="50">
        <f t="array" ref="R28">-(IF(R$2=1,Assumptions!$P30/12,-(SUMIF($D$2:$EE$2,R$2-1,$D28:$EE28)/12)*(1+XLOOKUP(R$2,Assumptions!$C$95:$M$95,Assumptions!$C$99:$M$99))))</f>
        <v>-820.9677401</v>
      </c>
      <c r="S28" s="50">
        <f t="array" ref="S28">-(IF(S$2=1,Assumptions!$P30/12,-(SUMIF($D$2:$EE$2,S$2-1,$D28:$EE28)/12)*(1+XLOOKUP(S$2,Assumptions!$C$95:$M$95,Assumptions!$C$99:$M$99))))</f>
        <v>-820.9677401</v>
      </c>
      <c r="T28" s="50">
        <f t="array" ref="T28">-(IF(T$2=1,Assumptions!$P30/12,-(SUMIF($D$2:$EE$2,T$2-1,$D28:$EE28)/12)*(1+XLOOKUP(T$2,Assumptions!$C$95:$M$95,Assumptions!$C$99:$M$99))))</f>
        <v>-820.9677401</v>
      </c>
      <c r="U28" s="50">
        <f t="array" ref="U28">-(IF(U$2=1,Assumptions!$P30/12,-(SUMIF($D$2:$EE$2,U$2-1,$D28:$EE28)/12)*(1+XLOOKUP(U$2,Assumptions!$C$95:$M$95,Assumptions!$C$99:$M$99))))</f>
        <v>-820.9677401</v>
      </c>
      <c r="V28" s="50">
        <f t="array" ref="V28">-(IF(V$2=1,Assumptions!$P30/12,-(SUMIF($D$2:$EE$2,V$2-1,$D28:$EE28)/12)*(1+XLOOKUP(V$2,Assumptions!$C$95:$M$95,Assumptions!$C$99:$M$99))))</f>
        <v>-820.9677401</v>
      </c>
      <c r="W28" s="50">
        <f t="array" ref="W28">-(IF(W$2=1,Assumptions!$P30/12,-(SUMIF($D$2:$EE$2,W$2-1,$D28:$EE28)/12)*(1+XLOOKUP(W$2,Assumptions!$C$95:$M$95,Assumptions!$C$99:$M$99))))</f>
        <v>-820.9677401</v>
      </c>
      <c r="X28" s="50">
        <f t="array" ref="X28">-(IF(X$2=1,Assumptions!$P30/12,-(SUMIF($D$2:$EE$2,X$2-1,$D28:$EE28)/12)*(1+XLOOKUP(X$2,Assumptions!$C$95:$M$95,Assumptions!$C$99:$M$99))))</f>
        <v>-820.9677401</v>
      </c>
      <c r="Y28" s="50">
        <f t="array" ref="Y28">-(IF(Y$2=1,Assumptions!$P30/12,-(SUMIF($D$2:$EE$2,Y$2-1,$D28:$EE28)/12)*(1+XLOOKUP(Y$2,Assumptions!$C$95:$M$95,Assumptions!$C$99:$M$99))))</f>
        <v>-820.9677401</v>
      </c>
      <c r="Z28" s="50">
        <f t="array" ref="Z28">-(IF(Z$2=1,Assumptions!$P30/12,-(SUMIF($D$2:$EE$2,Z$2-1,$D28:$EE28)/12)*(1+XLOOKUP(Z$2,Assumptions!$C$95:$M$95,Assumptions!$C$99:$M$99))))</f>
        <v>-820.9677401</v>
      </c>
      <c r="AA28" s="50">
        <f t="array" ref="AA28">-(IF(AA$2=1,Assumptions!$P30/12,-(SUMIF($D$2:$EE$2,AA$2-1,$D28:$EE28)/12)*(1+XLOOKUP(AA$2,Assumptions!$C$95:$M$95,Assumptions!$C$99:$M$99))))</f>
        <v>-820.9677401</v>
      </c>
      <c r="AB28" s="50">
        <f t="array" ref="AB28">-(IF(AB$2=1,Assumptions!$P30/12,-(SUMIF($D$2:$EE$2,AB$2-1,$D28:$EE28)/12)*(1+XLOOKUP(AB$2,Assumptions!$C$95:$M$95,Assumptions!$C$99:$M$99))))</f>
        <v>-845.5967723</v>
      </c>
      <c r="AC28" s="50">
        <f t="array" ref="AC28">-(IF(AC$2=1,Assumptions!$P30/12,-(SUMIF($D$2:$EE$2,AC$2-1,$D28:$EE28)/12)*(1+XLOOKUP(AC$2,Assumptions!$C$95:$M$95,Assumptions!$C$99:$M$99))))</f>
        <v>-845.5967723</v>
      </c>
      <c r="AD28" s="50">
        <f t="array" ref="AD28">-(IF(AD$2=1,Assumptions!$P30/12,-(SUMIF($D$2:$EE$2,AD$2-1,$D28:$EE28)/12)*(1+XLOOKUP(AD$2,Assumptions!$C$95:$M$95,Assumptions!$C$99:$M$99))))</f>
        <v>-845.5967723</v>
      </c>
      <c r="AE28" s="50">
        <f t="array" ref="AE28">-(IF(AE$2=1,Assumptions!$P30/12,-(SUMIF($D$2:$EE$2,AE$2-1,$D28:$EE28)/12)*(1+XLOOKUP(AE$2,Assumptions!$C$95:$M$95,Assumptions!$C$99:$M$99))))</f>
        <v>-845.5967723</v>
      </c>
      <c r="AF28" s="50">
        <f t="array" ref="AF28">-(IF(AF$2=1,Assumptions!$P30/12,-(SUMIF($D$2:$EE$2,AF$2-1,$D28:$EE28)/12)*(1+XLOOKUP(AF$2,Assumptions!$C$95:$M$95,Assumptions!$C$99:$M$99))))</f>
        <v>-845.5967723</v>
      </c>
      <c r="AG28" s="50">
        <f t="array" ref="AG28">-(IF(AG$2=1,Assumptions!$P30/12,-(SUMIF($D$2:$EE$2,AG$2-1,$D28:$EE28)/12)*(1+XLOOKUP(AG$2,Assumptions!$C$95:$M$95,Assumptions!$C$99:$M$99))))</f>
        <v>-845.5967723</v>
      </c>
      <c r="AH28" s="50">
        <f t="array" ref="AH28">-(IF(AH$2=1,Assumptions!$P30/12,-(SUMIF($D$2:$EE$2,AH$2-1,$D28:$EE28)/12)*(1+XLOOKUP(AH$2,Assumptions!$C$95:$M$95,Assumptions!$C$99:$M$99))))</f>
        <v>-845.5967723</v>
      </c>
      <c r="AI28" s="50">
        <f t="array" ref="AI28">-(IF(AI$2=1,Assumptions!$P30/12,-(SUMIF($D$2:$EE$2,AI$2-1,$D28:$EE28)/12)*(1+XLOOKUP(AI$2,Assumptions!$C$95:$M$95,Assumptions!$C$99:$M$99))))</f>
        <v>-845.5967723</v>
      </c>
      <c r="AJ28" s="50">
        <f t="array" ref="AJ28">-(IF(AJ$2=1,Assumptions!$P30/12,-(SUMIF($D$2:$EE$2,AJ$2-1,$D28:$EE28)/12)*(1+XLOOKUP(AJ$2,Assumptions!$C$95:$M$95,Assumptions!$C$99:$M$99))))</f>
        <v>-845.5967723</v>
      </c>
      <c r="AK28" s="50">
        <f t="array" ref="AK28">-(IF(AK$2=1,Assumptions!$P30/12,-(SUMIF($D$2:$EE$2,AK$2-1,$D28:$EE28)/12)*(1+XLOOKUP(AK$2,Assumptions!$C$95:$M$95,Assumptions!$C$99:$M$99))))</f>
        <v>-845.5967723</v>
      </c>
      <c r="AL28" s="50">
        <f t="array" ref="AL28">-(IF(AL$2=1,Assumptions!$P30/12,-(SUMIF($D$2:$EE$2,AL$2-1,$D28:$EE28)/12)*(1+XLOOKUP(AL$2,Assumptions!$C$95:$M$95,Assumptions!$C$99:$M$99))))</f>
        <v>-845.5967723</v>
      </c>
      <c r="AM28" s="50">
        <f t="array" ref="AM28">-(IF(AM$2=1,Assumptions!$P30/12,-(SUMIF($D$2:$EE$2,AM$2-1,$D28:$EE28)/12)*(1+XLOOKUP(AM$2,Assumptions!$C$95:$M$95,Assumptions!$C$99:$M$99))))</f>
        <v>-845.5967723</v>
      </c>
      <c r="AN28" s="50">
        <f t="array" ref="AN28">-(IF(AN$2=1,Assumptions!$P30/12,-(SUMIF($D$2:$EE$2,AN$2-1,$D28:$EE28)/12)*(1+XLOOKUP(AN$2,Assumptions!$C$95:$M$95,Assumptions!$C$99:$M$99))))</f>
        <v>-870.9646755</v>
      </c>
      <c r="AO28" s="50">
        <f t="array" ref="AO28">-(IF(AO$2=1,Assumptions!$P30/12,-(SUMIF($D$2:$EE$2,AO$2-1,$D28:$EE28)/12)*(1+XLOOKUP(AO$2,Assumptions!$C$95:$M$95,Assumptions!$C$99:$M$99))))</f>
        <v>-870.9646755</v>
      </c>
      <c r="AP28" s="50">
        <f t="array" ref="AP28">-(IF(AP$2=1,Assumptions!$P30/12,-(SUMIF($D$2:$EE$2,AP$2-1,$D28:$EE28)/12)*(1+XLOOKUP(AP$2,Assumptions!$C$95:$M$95,Assumptions!$C$99:$M$99))))</f>
        <v>-870.9646755</v>
      </c>
      <c r="AQ28" s="50">
        <f t="array" ref="AQ28">-(IF(AQ$2=1,Assumptions!$P30/12,-(SUMIF($D$2:$EE$2,AQ$2-1,$D28:$EE28)/12)*(1+XLOOKUP(AQ$2,Assumptions!$C$95:$M$95,Assumptions!$C$99:$M$99))))</f>
        <v>-870.9646755</v>
      </c>
      <c r="AR28" s="50">
        <f t="array" ref="AR28">-(IF(AR$2=1,Assumptions!$P30/12,-(SUMIF($D$2:$EE$2,AR$2-1,$D28:$EE28)/12)*(1+XLOOKUP(AR$2,Assumptions!$C$95:$M$95,Assumptions!$C$99:$M$99))))</f>
        <v>-870.9646755</v>
      </c>
      <c r="AS28" s="50">
        <f t="array" ref="AS28">-(IF(AS$2=1,Assumptions!$P30/12,-(SUMIF($D$2:$EE$2,AS$2-1,$D28:$EE28)/12)*(1+XLOOKUP(AS$2,Assumptions!$C$95:$M$95,Assumptions!$C$99:$M$99))))</f>
        <v>-870.9646755</v>
      </c>
      <c r="AT28" s="50">
        <f t="array" ref="AT28">-(IF(AT$2=1,Assumptions!$P30/12,-(SUMIF($D$2:$EE$2,AT$2-1,$D28:$EE28)/12)*(1+XLOOKUP(AT$2,Assumptions!$C$95:$M$95,Assumptions!$C$99:$M$99))))</f>
        <v>-870.9646755</v>
      </c>
      <c r="AU28" s="50">
        <f t="array" ref="AU28">-(IF(AU$2=1,Assumptions!$P30/12,-(SUMIF($D$2:$EE$2,AU$2-1,$D28:$EE28)/12)*(1+XLOOKUP(AU$2,Assumptions!$C$95:$M$95,Assumptions!$C$99:$M$99))))</f>
        <v>-870.9646755</v>
      </c>
      <c r="AV28" s="50">
        <f t="array" ref="AV28">-(IF(AV$2=1,Assumptions!$P30/12,-(SUMIF($D$2:$EE$2,AV$2-1,$D28:$EE28)/12)*(1+XLOOKUP(AV$2,Assumptions!$C$95:$M$95,Assumptions!$C$99:$M$99))))</f>
        <v>-870.9646755</v>
      </c>
      <c r="AW28" s="50">
        <f t="array" ref="AW28">-(IF(AW$2=1,Assumptions!$P30/12,-(SUMIF($D$2:$EE$2,AW$2-1,$D28:$EE28)/12)*(1+XLOOKUP(AW$2,Assumptions!$C$95:$M$95,Assumptions!$C$99:$M$99))))</f>
        <v>-870.9646755</v>
      </c>
      <c r="AX28" s="50">
        <f t="array" ref="AX28">-(IF(AX$2=1,Assumptions!$P30/12,-(SUMIF($D$2:$EE$2,AX$2-1,$D28:$EE28)/12)*(1+XLOOKUP(AX$2,Assumptions!$C$95:$M$95,Assumptions!$C$99:$M$99))))</f>
        <v>-870.9646755</v>
      </c>
      <c r="AY28" s="50">
        <f t="array" ref="AY28">-(IF(AY$2=1,Assumptions!$P30/12,-(SUMIF($D$2:$EE$2,AY$2-1,$D28:$EE28)/12)*(1+XLOOKUP(AY$2,Assumptions!$C$95:$M$95,Assumptions!$C$99:$M$99))))</f>
        <v>-870.9646755</v>
      </c>
      <c r="AZ28" s="50">
        <f t="array" ref="AZ28">-(IF(AZ$2=1,Assumptions!$P30/12,-(SUMIF($D$2:$EE$2,AZ$2-1,$D28:$EE28)/12)*(1+XLOOKUP(AZ$2,Assumptions!$C$95:$M$95,Assumptions!$C$99:$M$99))))</f>
        <v>-897.0936157</v>
      </c>
      <c r="BA28" s="50">
        <f t="array" ref="BA28">-(IF(BA$2=1,Assumptions!$P30/12,-(SUMIF($D$2:$EE$2,BA$2-1,$D28:$EE28)/12)*(1+XLOOKUP(BA$2,Assumptions!$C$95:$M$95,Assumptions!$C$99:$M$99))))</f>
        <v>-897.0936157</v>
      </c>
      <c r="BB28" s="50">
        <f t="array" ref="BB28">-(IF(BB$2=1,Assumptions!$P30/12,-(SUMIF($D$2:$EE$2,BB$2-1,$D28:$EE28)/12)*(1+XLOOKUP(BB$2,Assumptions!$C$95:$M$95,Assumptions!$C$99:$M$99))))</f>
        <v>-897.0936157</v>
      </c>
      <c r="BC28" s="50">
        <f t="array" ref="BC28">-(IF(BC$2=1,Assumptions!$P30/12,-(SUMIF($D$2:$EE$2,BC$2-1,$D28:$EE28)/12)*(1+XLOOKUP(BC$2,Assumptions!$C$95:$M$95,Assumptions!$C$99:$M$99))))</f>
        <v>-897.0936157</v>
      </c>
      <c r="BD28" s="50">
        <f t="array" ref="BD28">-(IF(BD$2=1,Assumptions!$P30/12,-(SUMIF($D$2:$EE$2,BD$2-1,$D28:$EE28)/12)*(1+XLOOKUP(BD$2,Assumptions!$C$95:$M$95,Assumptions!$C$99:$M$99))))</f>
        <v>-897.0936157</v>
      </c>
      <c r="BE28" s="50">
        <f t="array" ref="BE28">-(IF(BE$2=1,Assumptions!$P30/12,-(SUMIF($D$2:$EE$2,BE$2-1,$D28:$EE28)/12)*(1+XLOOKUP(BE$2,Assumptions!$C$95:$M$95,Assumptions!$C$99:$M$99))))</f>
        <v>-897.0936157</v>
      </c>
      <c r="BF28" s="50">
        <f t="array" ref="BF28">-(IF(BF$2=1,Assumptions!$P30/12,-(SUMIF($D$2:$EE$2,BF$2-1,$D28:$EE28)/12)*(1+XLOOKUP(BF$2,Assumptions!$C$95:$M$95,Assumptions!$C$99:$M$99))))</f>
        <v>-897.0936157</v>
      </c>
      <c r="BG28" s="50">
        <f t="array" ref="BG28">-(IF(BG$2=1,Assumptions!$P30/12,-(SUMIF($D$2:$EE$2,BG$2-1,$D28:$EE28)/12)*(1+XLOOKUP(BG$2,Assumptions!$C$95:$M$95,Assumptions!$C$99:$M$99))))</f>
        <v>-897.0936157</v>
      </c>
      <c r="BH28" s="50">
        <f t="array" ref="BH28">-(IF(BH$2=1,Assumptions!$P30/12,-(SUMIF($D$2:$EE$2,BH$2-1,$D28:$EE28)/12)*(1+XLOOKUP(BH$2,Assumptions!$C$95:$M$95,Assumptions!$C$99:$M$99))))</f>
        <v>-897.0936157</v>
      </c>
      <c r="BI28" s="50">
        <f t="array" ref="BI28">-(IF(BI$2=1,Assumptions!$P30/12,-(SUMIF($D$2:$EE$2,BI$2-1,$D28:$EE28)/12)*(1+XLOOKUP(BI$2,Assumptions!$C$95:$M$95,Assumptions!$C$99:$M$99))))</f>
        <v>-897.0936157</v>
      </c>
      <c r="BJ28" s="50">
        <f t="array" ref="BJ28">-(IF(BJ$2=1,Assumptions!$P30/12,-(SUMIF($D$2:$EE$2,BJ$2-1,$D28:$EE28)/12)*(1+XLOOKUP(BJ$2,Assumptions!$C$95:$M$95,Assumptions!$C$99:$M$99))))</f>
        <v>-897.0936157</v>
      </c>
      <c r="BK28" s="50">
        <f t="array" ref="BK28">-(IF(BK$2=1,Assumptions!$P30/12,-(SUMIF($D$2:$EE$2,BK$2-1,$D28:$EE28)/12)*(1+XLOOKUP(BK$2,Assumptions!$C$95:$M$95,Assumptions!$C$99:$M$99))))</f>
        <v>-897.0936157</v>
      </c>
      <c r="BL28" s="50">
        <f t="array" ref="BL28">-(IF(BL$2=1,Assumptions!$P30/12,-(SUMIF($D$2:$EE$2,BL$2-1,$D28:$EE28)/12)*(1+XLOOKUP(BL$2,Assumptions!$C$95:$M$95,Assumptions!$C$99:$M$99))))</f>
        <v>-924.0064242</v>
      </c>
      <c r="BM28" s="50">
        <f t="array" ref="BM28">-(IF(BM$2=1,Assumptions!$P30/12,-(SUMIF($D$2:$EE$2,BM$2-1,$D28:$EE28)/12)*(1+XLOOKUP(BM$2,Assumptions!$C$95:$M$95,Assumptions!$C$99:$M$99))))</f>
        <v>-924.0064242</v>
      </c>
      <c r="BN28" s="50">
        <f t="array" ref="BN28">-(IF(BN$2=1,Assumptions!$P30/12,-(SUMIF($D$2:$EE$2,BN$2-1,$D28:$EE28)/12)*(1+XLOOKUP(BN$2,Assumptions!$C$95:$M$95,Assumptions!$C$99:$M$99))))</f>
        <v>-924.0064242</v>
      </c>
      <c r="BO28" s="50">
        <f t="array" ref="BO28">-(IF(BO$2=1,Assumptions!$P30/12,-(SUMIF($D$2:$EE$2,BO$2-1,$D28:$EE28)/12)*(1+XLOOKUP(BO$2,Assumptions!$C$95:$M$95,Assumptions!$C$99:$M$99))))</f>
        <v>-924.0064242</v>
      </c>
      <c r="BP28" s="50">
        <f t="array" ref="BP28">-(IF(BP$2=1,Assumptions!$P30/12,-(SUMIF($D$2:$EE$2,BP$2-1,$D28:$EE28)/12)*(1+XLOOKUP(BP$2,Assumptions!$C$95:$M$95,Assumptions!$C$99:$M$99))))</f>
        <v>-924.0064242</v>
      </c>
      <c r="BQ28" s="50">
        <f t="array" ref="BQ28">-(IF(BQ$2=1,Assumptions!$P30/12,-(SUMIF($D$2:$EE$2,BQ$2-1,$D28:$EE28)/12)*(1+XLOOKUP(BQ$2,Assumptions!$C$95:$M$95,Assumptions!$C$99:$M$99))))</f>
        <v>-924.0064242</v>
      </c>
      <c r="BR28" s="50">
        <f t="array" ref="BR28">-(IF(BR$2=1,Assumptions!$P30/12,-(SUMIF($D$2:$EE$2,BR$2-1,$D28:$EE28)/12)*(1+XLOOKUP(BR$2,Assumptions!$C$95:$M$95,Assumptions!$C$99:$M$99))))</f>
        <v>-924.0064242</v>
      </c>
      <c r="BS28" s="50">
        <f t="array" ref="BS28">-(IF(BS$2=1,Assumptions!$P30/12,-(SUMIF($D$2:$EE$2,BS$2-1,$D28:$EE28)/12)*(1+XLOOKUP(BS$2,Assumptions!$C$95:$M$95,Assumptions!$C$99:$M$99))))</f>
        <v>-924.0064242</v>
      </c>
      <c r="BT28" s="50">
        <f t="array" ref="BT28">-(IF(BT$2=1,Assumptions!$P30/12,-(SUMIF($D$2:$EE$2,BT$2-1,$D28:$EE28)/12)*(1+XLOOKUP(BT$2,Assumptions!$C$95:$M$95,Assumptions!$C$99:$M$99))))</f>
        <v>-924.0064242</v>
      </c>
      <c r="BU28" s="50">
        <f t="array" ref="BU28">-(IF(BU$2=1,Assumptions!$P30/12,-(SUMIF($D$2:$EE$2,BU$2-1,$D28:$EE28)/12)*(1+XLOOKUP(BU$2,Assumptions!$C$95:$M$95,Assumptions!$C$99:$M$99))))</f>
        <v>-924.0064242</v>
      </c>
      <c r="BV28" s="50">
        <f t="array" ref="BV28">-(IF(BV$2=1,Assumptions!$P30/12,-(SUMIF($D$2:$EE$2,BV$2-1,$D28:$EE28)/12)*(1+XLOOKUP(BV$2,Assumptions!$C$95:$M$95,Assumptions!$C$99:$M$99))))</f>
        <v>-924.0064242</v>
      </c>
      <c r="BW28" s="50">
        <f t="array" ref="BW28">-(IF(BW$2=1,Assumptions!$P30/12,-(SUMIF($D$2:$EE$2,BW$2-1,$D28:$EE28)/12)*(1+XLOOKUP(BW$2,Assumptions!$C$95:$M$95,Assumptions!$C$99:$M$99))))</f>
        <v>-924.0064242</v>
      </c>
      <c r="BX28" s="50">
        <f t="array" ref="BX28">-(IF(BX$2=1,Assumptions!$P30/12,-(SUMIF($D$2:$EE$2,BX$2-1,$D28:$EE28)/12)*(1+XLOOKUP(BX$2,Assumptions!$C$95:$M$95,Assumptions!$C$99:$M$99))))</f>
        <v>-951.7266169</v>
      </c>
      <c r="BY28" s="50">
        <f t="array" ref="BY28">-(IF(BY$2=1,Assumptions!$P30/12,-(SUMIF($D$2:$EE$2,BY$2-1,$D28:$EE28)/12)*(1+XLOOKUP(BY$2,Assumptions!$C$95:$M$95,Assumptions!$C$99:$M$99))))</f>
        <v>-951.7266169</v>
      </c>
      <c r="BZ28" s="50">
        <f t="array" ref="BZ28">-(IF(BZ$2=1,Assumptions!$P30/12,-(SUMIF($D$2:$EE$2,BZ$2-1,$D28:$EE28)/12)*(1+XLOOKUP(BZ$2,Assumptions!$C$95:$M$95,Assumptions!$C$99:$M$99))))</f>
        <v>-951.7266169</v>
      </c>
      <c r="CA28" s="50">
        <f t="array" ref="CA28">-(IF(CA$2=1,Assumptions!$P30/12,-(SUMIF($D$2:$EE$2,CA$2-1,$D28:$EE28)/12)*(1+XLOOKUP(CA$2,Assumptions!$C$95:$M$95,Assumptions!$C$99:$M$99))))</f>
        <v>-951.7266169</v>
      </c>
      <c r="CB28" s="50">
        <f t="array" ref="CB28">-(IF(CB$2=1,Assumptions!$P30/12,-(SUMIF($D$2:$EE$2,CB$2-1,$D28:$EE28)/12)*(1+XLOOKUP(CB$2,Assumptions!$C$95:$M$95,Assumptions!$C$99:$M$99))))</f>
        <v>-951.7266169</v>
      </c>
      <c r="CC28" s="50">
        <f t="array" ref="CC28">-(IF(CC$2=1,Assumptions!$P30/12,-(SUMIF($D$2:$EE$2,CC$2-1,$D28:$EE28)/12)*(1+XLOOKUP(CC$2,Assumptions!$C$95:$M$95,Assumptions!$C$99:$M$99))))</f>
        <v>-951.7266169</v>
      </c>
      <c r="CD28" s="50">
        <f t="array" ref="CD28">-(IF(CD$2=1,Assumptions!$P30/12,-(SUMIF($D$2:$EE$2,CD$2-1,$D28:$EE28)/12)*(1+XLOOKUP(CD$2,Assumptions!$C$95:$M$95,Assumptions!$C$99:$M$99))))</f>
        <v>-951.7266169</v>
      </c>
      <c r="CE28" s="50">
        <f t="array" ref="CE28">-(IF(CE$2=1,Assumptions!$P30/12,-(SUMIF($D$2:$EE$2,CE$2-1,$D28:$EE28)/12)*(1+XLOOKUP(CE$2,Assumptions!$C$95:$M$95,Assumptions!$C$99:$M$99))))</f>
        <v>-951.7266169</v>
      </c>
      <c r="CF28" s="50">
        <f t="array" ref="CF28">-(IF(CF$2=1,Assumptions!$P30/12,-(SUMIF($D$2:$EE$2,CF$2-1,$D28:$EE28)/12)*(1+XLOOKUP(CF$2,Assumptions!$C$95:$M$95,Assumptions!$C$99:$M$99))))</f>
        <v>-951.7266169</v>
      </c>
      <c r="CG28" s="50">
        <f t="array" ref="CG28">-(IF(CG$2=1,Assumptions!$P30/12,-(SUMIF($D$2:$EE$2,CG$2-1,$D28:$EE28)/12)*(1+XLOOKUP(CG$2,Assumptions!$C$95:$M$95,Assumptions!$C$99:$M$99))))</f>
        <v>-951.7266169</v>
      </c>
      <c r="CH28" s="50">
        <f t="array" ref="CH28">-(IF(CH$2=1,Assumptions!$P30/12,-(SUMIF($D$2:$EE$2,CH$2-1,$D28:$EE28)/12)*(1+XLOOKUP(CH$2,Assumptions!$C$95:$M$95,Assumptions!$C$99:$M$99))))</f>
        <v>-951.7266169</v>
      </c>
      <c r="CI28" s="50">
        <f t="array" ref="CI28">-(IF(CI$2=1,Assumptions!$P30/12,-(SUMIF($D$2:$EE$2,CI$2-1,$D28:$EE28)/12)*(1+XLOOKUP(CI$2,Assumptions!$C$95:$M$95,Assumptions!$C$99:$M$99))))</f>
        <v>-951.7266169</v>
      </c>
      <c r="CJ28" s="50">
        <f t="array" ref="CJ28">-(IF(CJ$2=1,Assumptions!$P30/12,-(SUMIF($D$2:$EE$2,CJ$2-1,$D28:$EE28)/12)*(1+XLOOKUP(CJ$2,Assumptions!$C$95:$M$95,Assumptions!$C$99:$M$99))))</f>
        <v>-980.2784154</v>
      </c>
      <c r="CK28" s="50">
        <f t="array" ref="CK28">-(IF(CK$2=1,Assumptions!$P30/12,-(SUMIF($D$2:$EE$2,CK$2-1,$D28:$EE28)/12)*(1+XLOOKUP(CK$2,Assumptions!$C$95:$M$95,Assumptions!$C$99:$M$99))))</f>
        <v>-980.2784154</v>
      </c>
      <c r="CL28" s="50">
        <f t="array" ref="CL28">-(IF(CL$2=1,Assumptions!$P30/12,-(SUMIF($D$2:$EE$2,CL$2-1,$D28:$EE28)/12)*(1+XLOOKUP(CL$2,Assumptions!$C$95:$M$95,Assumptions!$C$99:$M$99))))</f>
        <v>-980.2784154</v>
      </c>
      <c r="CM28" s="50">
        <f t="array" ref="CM28">-(IF(CM$2=1,Assumptions!$P30/12,-(SUMIF($D$2:$EE$2,CM$2-1,$D28:$EE28)/12)*(1+XLOOKUP(CM$2,Assumptions!$C$95:$M$95,Assumptions!$C$99:$M$99))))</f>
        <v>-980.2784154</v>
      </c>
      <c r="CN28" s="50">
        <f t="array" ref="CN28">-(IF(CN$2=1,Assumptions!$P30/12,-(SUMIF($D$2:$EE$2,CN$2-1,$D28:$EE28)/12)*(1+XLOOKUP(CN$2,Assumptions!$C$95:$M$95,Assumptions!$C$99:$M$99))))</f>
        <v>-980.2784154</v>
      </c>
      <c r="CO28" s="50">
        <f t="array" ref="CO28">-(IF(CO$2=1,Assumptions!$P30/12,-(SUMIF($D$2:$EE$2,CO$2-1,$D28:$EE28)/12)*(1+XLOOKUP(CO$2,Assumptions!$C$95:$M$95,Assumptions!$C$99:$M$99))))</f>
        <v>-980.2784154</v>
      </c>
      <c r="CP28" s="50">
        <f t="array" ref="CP28">-(IF(CP$2=1,Assumptions!$P30/12,-(SUMIF($D$2:$EE$2,CP$2-1,$D28:$EE28)/12)*(1+XLOOKUP(CP$2,Assumptions!$C$95:$M$95,Assumptions!$C$99:$M$99))))</f>
        <v>-980.2784154</v>
      </c>
      <c r="CQ28" s="50">
        <f t="array" ref="CQ28">-(IF(CQ$2=1,Assumptions!$P30/12,-(SUMIF($D$2:$EE$2,CQ$2-1,$D28:$EE28)/12)*(1+XLOOKUP(CQ$2,Assumptions!$C$95:$M$95,Assumptions!$C$99:$M$99))))</f>
        <v>-980.2784154</v>
      </c>
      <c r="CR28" s="50">
        <f t="array" ref="CR28">-(IF(CR$2=1,Assumptions!$P30/12,-(SUMIF($D$2:$EE$2,CR$2-1,$D28:$EE28)/12)*(1+XLOOKUP(CR$2,Assumptions!$C$95:$M$95,Assumptions!$C$99:$M$99))))</f>
        <v>-980.2784154</v>
      </c>
      <c r="CS28" s="50">
        <f t="array" ref="CS28">-(IF(CS$2=1,Assumptions!$P30/12,-(SUMIF($D$2:$EE$2,CS$2-1,$D28:$EE28)/12)*(1+XLOOKUP(CS$2,Assumptions!$C$95:$M$95,Assumptions!$C$99:$M$99))))</f>
        <v>-980.2784154</v>
      </c>
      <c r="CT28" s="50">
        <f t="array" ref="CT28">-(IF(CT$2=1,Assumptions!$P30/12,-(SUMIF($D$2:$EE$2,CT$2-1,$D28:$EE28)/12)*(1+XLOOKUP(CT$2,Assumptions!$C$95:$M$95,Assumptions!$C$99:$M$99))))</f>
        <v>-980.2784154</v>
      </c>
      <c r="CU28" s="50">
        <f t="array" ref="CU28">-(IF(CU$2=1,Assumptions!$P30/12,-(SUMIF($D$2:$EE$2,CU$2-1,$D28:$EE28)/12)*(1+XLOOKUP(CU$2,Assumptions!$C$95:$M$95,Assumptions!$C$99:$M$99))))</f>
        <v>-980.2784154</v>
      </c>
      <c r="CV28" s="50">
        <f t="array" ref="CV28">-(IF(CV$2=1,Assumptions!$P30/12,-(SUMIF($D$2:$EE$2,CV$2-1,$D28:$EE28)/12)*(1+XLOOKUP(CV$2,Assumptions!$C$95:$M$95,Assumptions!$C$99:$M$99))))</f>
        <v>-1009.686768</v>
      </c>
      <c r="CW28" s="50">
        <f t="array" ref="CW28">-(IF(CW$2=1,Assumptions!$P30/12,-(SUMIF($D$2:$EE$2,CW$2-1,$D28:$EE28)/12)*(1+XLOOKUP(CW$2,Assumptions!$C$95:$M$95,Assumptions!$C$99:$M$99))))</f>
        <v>-1009.686768</v>
      </c>
      <c r="CX28" s="50">
        <f t="array" ref="CX28">-(IF(CX$2=1,Assumptions!$P30/12,-(SUMIF($D$2:$EE$2,CX$2-1,$D28:$EE28)/12)*(1+XLOOKUP(CX$2,Assumptions!$C$95:$M$95,Assumptions!$C$99:$M$99))))</f>
        <v>-1009.686768</v>
      </c>
      <c r="CY28" s="50">
        <f t="array" ref="CY28">-(IF(CY$2=1,Assumptions!$P30/12,-(SUMIF($D$2:$EE$2,CY$2-1,$D28:$EE28)/12)*(1+XLOOKUP(CY$2,Assumptions!$C$95:$M$95,Assumptions!$C$99:$M$99))))</f>
        <v>-1009.686768</v>
      </c>
      <c r="CZ28" s="50">
        <f t="array" ref="CZ28">-(IF(CZ$2=1,Assumptions!$P30/12,-(SUMIF($D$2:$EE$2,CZ$2-1,$D28:$EE28)/12)*(1+XLOOKUP(CZ$2,Assumptions!$C$95:$M$95,Assumptions!$C$99:$M$99))))</f>
        <v>-1009.686768</v>
      </c>
      <c r="DA28" s="50">
        <f t="array" ref="DA28">-(IF(DA$2=1,Assumptions!$P30/12,-(SUMIF($D$2:$EE$2,DA$2-1,$D28:$EE28)/12)*(1+XLOOKUP(DA$2,Assumptions!$C$95:$M$95,Assumptions!$C$99:$M$99))))</f>
        <v>-1009.686768</v>
      </c>
      <c r="DB28" s="50">
        <f t="array" ref="DB28">-(IF(DB$2=1,Assumptions!$P30/12,-(SUMIF($D$2:$EE$2,DB$2-1,$D28:$EE28)/12)*(1+XLOOKUP(DB$2,Assumptions!$C$95:$M$95,Assumptions!$C$99:$M$99))))</f>
        <v>-1009.686768</v>
      </c>
      <c r="DC28" s="50">
        <f t="array" ref="DC28">-(IF(DC$2=1,Assumptions!$P30/12,-(SUMIF($D$2:$EE$2,DC$2-1,$D28:$EE28)/12)*(1+XLOOKUP(DC$2,Assumptions!$C$95:$M$95,Assumptions!$C$99:$M$99))))</f>
        <v>-1009.686768</v>
      </c>
      <c r="DD28" s="50">
        <f t="array" ref="DD28">-(IF(DD$2=1,Assumptions!$P30/12,-(SUMIF($D$2:$EE$2,DD$2-1,$D28:$EE28)/12)*(1+XLOOKUP(DD$2,Assumptions!$C$95:$M$95,Assumptions!$C$99:$M$99))))</f>
        <v>-1009.686768</v>
      </c>
      <c r="DE28" s="50">
        <f t="array" ref="DE28">-(IF(DE$2=1,Assumptions!$P30/12,-(SUMIF($D$2:$EE$2,DE$2-1,$D28:$EE28)/12)*(1+XLOOKUP(DE$2,Assumptions!$C$95:$M$95,Assumptions!$C$99:$M$99))))</f>
        <v>-1009.686768</v>
      </c>
      <c r="DF28" s="50">
        <f t="array" ref="DF28">-(IF(DF$2=1,Assumptions!$P30/12,-(SUMIF($D$2:$EE$2,DF$2-1,$D28:$EE28)/12)*(1+XLOOKUP(DF$2,Assumptions!$C$95:$M$95,Assumptions!$C$99:$M$99))))</f>
        <v>-1009.686768</v>
      </c>
      <c r="DG28" s="50">
        <f t="array" ref="DG28">-(IF(DG$2=1,Assumptions!$P30/12,-(SUMIF($D$2:$EE$2,DG$2-1,$D28:$EE28)/12)*(1+XLOOKUP(DG$2,Assumptions!$C$95:$M$95,Assumptions!$C$99:$M$99))))</f>
        <v>-1009.686768</v>
      </c>
      <c r="DH28" s="50">
        <f t="array" ref="DH28">-(IF(DH$2=1,Assumptions!$P30/12,-(SUMIF($D$2:$EE$2,DH$2-1,$D28:$EE28)/12)*(1+XLOOKUP(DH$2,Assumptions!$C$95:$M$95,Assumptions!$C$99:$M$99))))</f>
        <v>-1039.977371</v>
      </c>
      <c r="DI28" s="50">
        <f t="array" ref="DI28">-(IF(DI$2=1,Assumptions!$P30/12,-(SUMIF($D$2:$EE$2,DI$2-1,$D28:$EE28)/12)*(1+XLOOKUP(DI$2,Assumptions!$C$95:$M$95,Assumptions!$C$99:$M$99))))</f>
        <v>-1039.977371</v>
      </c>
      <c r="DJ28" s="50">
        <f t="array" ref="DJ28">-(IF(DJ$2=1,Assumptions!$P30/12,-(SUMIF($D$2:$EE$2,DJ$2-1,$D28:$EE28)/12)*(1+XLOOKUP(DJ$2,Assumptions!$C$95:$M$95,Assumptions!$C$99:$M$99))))</f>
        <v>-1039.977371</v>
      </c>
      <c r="DK28" s="50">
        <f t="array" ref="DK28">-(IF(DK$2=1,Assumptions!$P30/12,-(SUMIF($D$2:$EE$2,DK$2-1,$D28:$EE28)/12)*(1+XLOOKUP(DK$2,Assumptions!$C$95:$M$95,Assumptions!$C$99:$M$99))))</f>
        <v>-1039.977371</v>
      </c>
      <c r="DL28" s="50">
        <f t="array" ref="DL28">-(IF(DL$2=1,Assumptions!$P30/12,-(SUMIF($D$2:$EE$2,DL$2-1,$D28:$EE28)/12)*(1+XLOOKUP(DL$2,Assumptions!$C$95:$M$95,Assumptions!$C$99:$M$99))))</f>
        <v>-1039.977371</v>
      </c>
      <c r="DM28" s="50">
        <f t="array" ref="DM28">-(IF(DM$2=1,Assumptions!$P30/12,-(SUMIF($D$2:$EE$2,DM$2-1,$D28:$EE28)/12)*(1+XLOOKUP(DM$2,Assumptions!$C$95:$M$95,Assumptions!$C$99:$M$99))))</f>
        <v>-1039.977371</v>
      </c>
      <c r="DN28" s="50">
        <f t="array" ref="DN28">-(IF(DN$2=1,Assumptions!$P30/12,-(SUMIF($D$2:$EE$2,DN$2-1,$D28:$EE28)/12)*(1+XLOOKUP(DN$2,Assumptions!$C$95:$M$95,Assumptions!$C$99:$M$99))))</f>
        <v>-1039.977371</v>
      </c>
      <c r="DO28" s="50">
        <f t="array" ref="DO28">-(IF(DO$2=1,Assumptions!$P30/12,-(SUMIF($D$2:$EE$2,DO$2-1,$D28:$EE28)/12)*(1+XLOOKUP(DO$2,Assumptions!$C$95:$M$95,Assumptions!$C$99:$M$99))))</f>
        <v>-1039.977371</v>
      </c>
      <c r="DP28" s="50">
        <f t="array" ref="DP28">-(IF(DP$2=1,Assumptions!$P30/12,-(SUMIF($D$2:$EE$2,DP$2-1,$D28:$EE28)/12)*(1+XLOOKUP(DP$2,Assumptions!$C$95:$M$95,Assumptions!$C$99:$M$99))))</f>
        <v>-1039.977371</v>
      </c>
      <c r="DQ28" s="50">
        <f t="array" ref="DQ28">-(IF(DQ$2=1,Assumptions!$P30/12,-(SUMIF($D$2:$EE$2,DQ$2-1,$D28:$EE28)/12)*(1+XLOOKUP(DQ$2,Assumptions!$C$95:$M$95,Assumptions!$C$99:$M$99))))</f>
        <v>-1039.977371</v>
      </c>
      <c r="DR28" s="50">
        <f t="array" ref="DR28">-(IF(DR$2=1,Assumptions!$P30/12,-(SUMIF($D$2:$EE$2,DR$2-1,$D28:$EE28)/12)*(1+XLOOKUP(DR$2,Assumptions!$C$95:$M$95,Assumptions!$C$99:$M$99))))</f>
        <v>-1039.977371</v>
      </c>
      <c r="DS28" s="50">
        <f t="array" ref="DS28">-(IF(DS$2=1,Assumptions!$P30/12,-(SUMIF($D$2:$EE$2,DS$2-1,$D28:$EE28)/12)*(1+XLOOKUP(DS$2,Assumptions!$C$95:$M$95,Assumptions!$C$99:$M$99))))</f>
        <v>-1039.977371</v>
      </c>
      <c r="DT28" s="50">
        <f t="array" ref="DT28">-(IF(DT$2=1,Assumptions!$P30/12,-(SUMIF($D$2:$EE$2,DT$2-1,$D28:$EE28)/12)*(1+XLOOKUP(DT$2,Assumptions!$C$95:$M$95,Assumptions!$C$99:$M$99))))</f>
        <v>-1071.176692</v>
      </c>
      <c r="DU28" s="50">
        <f t="array" ref="DU28">-(IF(DU$2=1,Assumptions!$P30/12,-(SUMIF($D$2:$EE$2,DU$2-1,$D28:$EE28)/12)*(1+XLOOKUP(DU$2,Assumptions!$C$95:$M$95,Assumptions!$C$99:$M$99))))</f>
        <v>-1071.176692</v>
      </c>
      <c r="DV28" s="50">
        <f t="array" ref="DV28">-(IF(DV$2=1,Assumptions!$P30/12,-(SUMIF($D$2:$EE$2,DV$2-1,$D28:$EE28)/12)*(1+XLOOKUP(DV$2,Assumptions!$C$95:$M$95,Assumptions!$C$99:$M$99))))</f>
        <v>-1071.176692</v>
      </c>
      <c r="DW28" s="50">
        <f t="array" ref="DW28">-(IF(DW$2=1,Assumptions!$P30/12,-(SUMIF($D$2:$EE$2,DW$2-1,$D28:$EE28)/12)*(1+XLOOKUP(DW$2,Assumptions!$C$95:$M$95,Assumptions!$C$99:$M$99))))</f>
        <v>-1071.176692</v>
      </c>
      <c r="DX28" s="50">
        <f t="array" ref="DX28">-(IF(DX$2=1,Assumptions!$P30/12,-(SUMIF($D$2:$EE$2,DX$2-1,$D28:$EE28)/12)*(1+XLOOKUP(DX$2,Assumptions!$C$95:$M$95,Assumptions!$C$99:$M$99))))</f>
        <v>-1071.176692</v>
      </c>
      <c r="DY28" s="50">
        <f t="array" ref="DY28">-(IF(DY$2=1,Assumptions!$P30/12,-(SUMIF($D$2:$EE$2,DY$2-1,$D28:$EE28)/12)*(1+XLOOKUP(DY$2,Assumptions!$C$95:$M$95,Assumptions!$C$99:$M$99))))</f>
        <v>-1071.176692</v>
      </c>
      <c r="DZ28" s="50">
        <f t="array" ref="DZ28">-(IF(DZ$2=1,Assumptions!$P30/12,-(SUMIF($D$2:$EE$2,DZ$2-1,$D28:$EE28)/12)*(1+XLOOKUP(DZ$2,Assumptions!$C$95:$M$95,Assumptions!$C$99:$M$99))))</f>
        <v>-1071.176692</v>
      </c>
      <c r="EA28" s="50">
        <f t="array" ref="EA28">-(IF(EA$2=1,Assumptions!$P30/12,-(SUMIF($D$2:$EE$2,EA$2-1,$D28:$EE28)/12)*(1+XLOOKUP(EA$2,Assumptions!$C$95:$M$95,Assumptions!$C$99:$M$99))))</f>
        <v>-1071.176692</v>
      </c>
      <c r="EB28" s="50">
        <f t="array" ref="EB28">-(IF(EB$2=1,Assumptions!$P30/12,-(SUMIF($D$2:$EE$2,EB$2-1,$D28:$EE28)/12)*(1+XLOOKUP(EB$2,Assumptions!$C$95:$M$95,Assumptions!$C$99:$M$99))))</f>
        <v>-1071.176692</v>
      </c>
      <c r="EC28" s="50">
        <f t="array" ref="EC28">-(IF(EC$2=1,Assumptions!$P30/12,-(SUMIF($D$2:$EE$2,EC$2-1,$D28:$EE28)/12)*(1+XLOOKUP(EC$2,Assumptions!$C$95:$M$95,Assumptions!$C$99:$M$99))))</f>
        <v>-1071.176692</v>
      </c>
      <c r="ED28" s="50">
        <f t="array" ref="ED28">-(IF(ED$2=1,Assumptions!$P30/12,-(SUMIF($D$2:$EE$2,ED$2-1,$D28:$EE28)/12)*(1+XLOOKUP(ED$2,Assumptions!$C$95:$M$95,Assumptions!$C$99:$M$99))))</f>
        <v>-1071.176692</v>
      </c>
      <c r="EE28" s="50">
        <f t="array" ref="EE28">-(IF(EE$2=1,Assumptions!$P30/12,-(SUMIF($D$2:$EE$2,EE$2-1,$D28:$EE28)/12)*(1+XLOOKUP(EE$2,Assumptions!$C$95:$M$95,Assumptions!$C$99:$M$99))))</f>
        <v>-1071.176692</v>
      </c>
    </row>
    <row r="29" ht="15.75" customHeight="1">
      <c r="A29" s="1"/>
      <c r="B29" s="1"/>
      <c r="C29" s="1" t="str">
        <f>Assumptions!J31</f>
        <v>Management Fee</v>
      </c>
      <c r="D29" s="50">
        <f>-D$18*Assumptions!$N$31</f>
        <v>-2033.861175</v>
      </c>
      <c r="E29" s="50">
        <f>-E$18*Assumptions!$N$31</f>
        <v>-2033.861175</v>
      </c>
      <c r="F29" s="50">
        <f>-F$18*Assumptions!$N$31</f>
        <v>-2033.861175</v>
      </c>
      <c r="G29" s="50">
        <f>-G$18*Assumptions!$N$31</f>
        <v>-2033.861175</v>
      </c>
      <c r="H29" s="50">
        <f>-H$18*Assumptions!$N$31</f>
        <v>-2033.861175</v>
      </c>
      <c r="I29" s="50">
        <f>-I$18*Assumptions!$N$31</f>
        <v>-2033.861175</v>
      </c>
      <c r="J29" s="50">
        <f>-J$18*Assumptions!$N$31</f>
        <v>-2033.861175</v>
      </c>
      <c r="K29" s="50">
        <f>-K$18*Assumptions!$N$31</f>
        <v>-2033.861175</v>
      </c>
      <c r="L29" s="50">
        <f>-L$18*Assumptions!$N$31</f>
        <v>-2033.861175</v>
      </c>
      <c r="M29" s="50">
        <f>-M$18*Assumptions!$N$31</f>
        <v>-2033.861175</v>
      </c>
      <c r="N29" s="50">
        <f>-N$18*Assumptions!$N$31</f>
        <v>-2033.861175</v>
      </c>
      <c r="O29" s="50">
        <f>-O$18*Assumptions!$N$31</f>
        <v>-2033.861175</v>
      </c>
      <c r="P29" s="50">
        <f>-P$18*Assumptions!$N$31</f>
        <v>-2141.458992</v>
      </c>
      <c r="Q29" s="50">
        <f>-Q$18*Assumptions!$N$31</f>
        <v>-2141.458992</v>
      </c>
      <c r="R29" s="50">
        <f>-R$18*Assumptions!$N$31</f>
        <v>-2141.458992</v>
      </c>
      <c r="S29" s="50">
        <f>-S$18*Assumptions!$N$31</f>
        <v>-2141.458992</v>
      </c>
      <c r="T29" s="50">
        <f>-T$18*Assumptions!$N$31</f>
        <v>-2141.458992</v>
      </c>
      <c r="U29" s="50">
        <f>-U$18*Assumptions!$N$31</f>
        <v>-2141.458992</v>
      </c>
      <c r="V29" s="50">
        <f>-V$18*Assumptions!$N$31</f>
        <v>-2141.458992</v>
      </c>
      <c r="W29" s="50">
        <f>-W$18*Assumptions!$N$31</f>
        <v>-2141.458992</v>
      </c>
      <c r="X29" s="50">
        <f>-X$18*Assumptions!$N$31</f>
        <v>-2141.458992</v>
      </c>
      <c r="Y29" s="50">
        <f>-Y$18*Assumptions!$N$31</f>
        <v>-2141.458992</v>
      </c>
      <c r="Z29" s="50">
        <f>-Z$18*Assumptions!$N$31</f>
        <v>-2141.458992</v>
      </c>
      <c r="AA29" s="50">
        <f>-AA$18*Assumptions!$N$31</f>
        <v>-2141.458992</v>
      </c>
      <c r="AB29" s="50">
        <f>-AB$18*Assumptions!$N$31</f>
        <v>-2205.702762</v>
      </c>
      <c r="AC29" s="50">
        <f>-AC$18*Assumptions!$N$31</f>
        <v>-2205.702762</v>
      </c>
      <c r="AD29" s="50">
        <f>-AD$18*Assumptions!$N$31</f>
        <v>-2205.702762</v>
      </c>
      <c r="AE29" s="50">
        <f>-AE$18*Assumptions!$N$31</f>
        <v>-2205.702762</v>
      </c>
      <c r="AF29" s="50">
        <f>-AF$18*Assumptions!$N$31</f>
        <v>-2205.702762</v>
      </c>
      <c r="AG29" s="50">
        <f>-AG$18*Assumptions!$N$31</f>
        <v>-2205.702762</v>
      </c>
      <c r="AH29" s="50">
        <f>-AH$18*Assumptions!$N$31</f>
        <v>-2205.702762</v>
      </c>
      <c r="AI29" s="50">
        <f>-AI$18*Assumptions!$N$31</f>
        <v>-2205.702762</v>
      </c>
      <c r="AJ29" s="50">
        <f>-AJ$18*Assumptions!$N$31</f>
        <v>-2205.702762</v>
      </c>
      <c r="AK29" s="50">
        <f>-AK$18*Assumptions!$N$31</f>
        <v>-2205.702762</v>
      </c>
      <c r="AL29" s="50">
        <f>-AL$18*Assumptions!$N$31</f>
        <v>-2205.702762</v>
      </c>
      <c r="AM29" s="50">
        <f>-AM$18*Assumptions!$N$31</f>
        <v>-2205.702762</v>
      </c>
      <c r="AN29" s="50">
        <f>-AN$18*Assumptions!$N$31</f>
        <v>-2271.873845</v>
      </c>
      <c r="AO29" s="50">
        <f>-AO$18*Assumptions!$N$31</f>
        <v>-2271.873845</v>
      </c>
      <c r="AP29" s="50">
        <f>-AP$18*Assumptions!$N$31</f>
        <v>-2271.873845</v>
      </c>
      <c r="AQ29" s="50">
        <f>-AQ$18*Assumptions!$N$31</f>
        <v>-2271.873845</v>
      </c>
      <c r="AR29" s="50">
        <f>-AR$18*Assumptions!$N$31</f>
        <v>-2271.873845</v>
      </c>
      <c r="AS29" s="50">
        <f>-AS$18*Assumptions!$N$31</f>
        <v>-2271.873845</v>
      </c>
      <c r="AT29" s="50">
        <f>-AT$18*Assumptions!$N$31</f>
        <v>-2271.873845</v>
      </c>
      <c r="AU29" s="50">
        <f>-AU$18*Assumptions!$N$31</f>
        <v>-2271.873845</v>
      </c>
      <c r="AV29" s="50">
        <f>-AV$18*Assumptions!$N$31</f>
        <v>-2271.873845</v>
      </c>
      <c r="AW29" s="50">
        <f>-AW$18*Assumptions!$N$31</f>
        <v>-2271.873845</v>
      </c>
      <c r="AX29" s="50">
        <f>-AX$18*Assumptions!$N$31</f>
        <v>-2271.873845</v>
      </c>
      <c r="AY29" s="50">
        <f>-AY$18*Assumptions!$N$31</f>
        <v>-2271.873845</v>
      </c>
      <c r="AZ29" s="50">
        <f>-AZ$18*Assumptions!$N$31</f>
        <v>-2340.03006</v>
      </c>
      <c r="BA29" s="50">
        <f>-BA$18*Assumptions!$N$31</f>
        <v>-2340.03006</v>
      </c>
      <c r="BB29" s="50">
        <f>-BB$18*Assumptions!$N$31</f>
        <v>-2340.03006</v>
      </c>
      <c r="BC29" s="50">
        <f>-BC$18*Assumptions!$N$31</f>
        <v>-2340.03006</v>
      </c>
      <c r="BD29" s="50">
        <f>-BD$18*Assumptions!$N$31</f>
        <v>-2340.03006</v>
      </c>
      <c r="BE29" s="50">
        <f>-BE$18*Assumptions!$N$31</f>
        <v>-2340.03006</v>
      </c>
      <c r="BF29" s="50">
        <f>-BF$18*Assumptions!$N$31</f>
        <v>-2340.03006</v>
      </c>
      <c r="BG29" s="50">
        <f>-BG$18*Assumptions!$N$31</f>
        <v>-2340.03006</v>
      </c>
      <c r="BH29" s="50">
        <f>-BH$18*Assumptions!$N$31</f>
        <v>-2340.03006</v>
      </c>
      <c r="BI29" s="50">
        <f>-BI$18*Assumptions!$N$31</f>
        <v>-2340.03006</v>
      </c>
      <c r="BJ29" s="50">
        <f>-BJ$18*Assumptions!$N$31</f>
        <v>-2340.03006</v>
      </c>
      <c r="BK29" s="50">
        <f>-BK$18*Assumptions!$N$31</f>
        <v>-2340.03006</v>
      </c>
      <c r="BL29" s="50">
        <f>-BL$18*Assumptions!$N$31</f>
        <v>-2410.230962</v>
      </c>
      <c r="BM29" s="50">
        <f>-BM$18*Assumptions!$N$31</f>
        <v>-2410.230962</v>
      </c>
      <c r="BN29" s="50">
        <f>-BN$18*Assumptions!$N$31</f>
        <v>-2410.230962</v>
      </c>
      <c r="BO29" s="50">
        <f>-BO$18*Assumptions!$N$31</f>
        <v>-2410.230962</v>
      </c>
      <c r="BP29" s="50">
        <f>-BP$18*Assumptions!$N$31</f>
        <v>-2410.230962</v>
      </c>
      <c r="BQ29" s="50">
        <f>-BQ$18*Assumptions!$N$31</f>
        <v>-2410.230962</v>
      </c>
      <c r="BR29" s="50">
        <f>-BR$18*Assumptions!$N$31</f>
        <v>-2410.230962</v>
      </c>
      <c r="BS29" s="50">
        <f>-BS$18*Assumptions!$N$31</f>
        <v>-2410.230962</v>
      </c>
      <c r="BT29" s="50">
        <f>-BT$18*Assumptions!$N$31</f>
        <v>-2410.230962</v>
      </c>
      <c r="BU29" s="50">
        <f>-BU$18*Assumptions!$N$31</f>
        <v>-2410.230962</v>
      </c>
      <c r="BV29" s="50">
        <f>-BV$18*Assumptions!$N$31</f>
        <v>-2410.230962</v>
      </c>
      <c r="BW29" s="50">
        <f>-BW$18*Assumptions!$N$31</f>
        <v>-2410.230962</v>
      </c>
      <c r="BX29" s="50">
        <f>-BX$18*Assumptions!$N$31</f>
        <v>-2482.537891</v>
      </c>
      <c r="BY29" s="50">
        <f>-BY$18*Assumptions!$N$31</f>
        <v>-2482.537891</v>
      </c>
      <c r="BZ29" s="50">
        <f>-BZ$18*Assumptions!$N$31</f>
        <v>-2482.537891</v>
      </c>
      <c r="CA29" s="50">
        <f>-CA$18*Assumptions!$N$31</f>
        <v>-2482.537891</v>
      </c>
      <c r="CB29" s="50">
        <f>-CB$18*Assumptions!$N$31</f>
        <v>-2482.537891</v>
      </c>
      <c r="CC29" s="50">
        <f>-CC$18*Assumptions!$N$31</f>
        <v>-2482.537891</v>
      </c>
      <c r="CD29" s="50">
        <f>-CD$18*Assumptions!$N$31</f>
        <v>-2482.537891</v>
      </c>
      <c r="CE29" s="50">
        <f>-CE$18*Assumptions!$N$31</f>
        <v>-2482.537891</v>
      </c>
      <c r="CF29" s="50">
        <f>-CF$18*Assumptions!$N$31</f>
        <v>-2482.537891</v>
      </c>
      <c r="CG29" s="50">
        <f>-CG$18*Assumptions!$N$31</f>
        <v>-2482.537891</v>
      </c>
      <c r="CH29" s="50">
        <f>-CH$18*Assumptions!$N$31</f>
        <v>-2482.537891</v>
      </c>
      <c r="CI29" s="50">
        <f>-CI$18*Assumptions!$N$31</f>
        <v>-2482.537891</v>
      </c>
      <c r="CJ29" s="50">
        <f>-CJ$18*Assumptions!$N$31</f>
        <v>-2557.014027</v>
      </c>
      <c r="CK29" s="50">
        <f>-CK$18*Assumptions!$N$31</f>
        <v>-2557.014027</v>
      </c>
      <c r="CL29" s="50">
        <f>-CL$18*Assumptions!$N$31</f>
        <v>-2557.014027</v>
      </c>
      <c r="CM29" s="50">
        <f>-CM$18*Assumptions!$N$31</f>
        <v>-2557.014027</v>
      </c>
      <c r="CN29" s="50">
        <f>-CN$18*Assumptions!$N$31</f>
        <v>-2557.014027</v>
      </c>
      <c r="CO29" s="50">
        <f>-CO$18*Assumptions!$N$31</f>
        <v>-2557.014027</v>
      </c>
      <c r="CP29" s="50">
        <f>-CP$18*Assumptions!$N$31</f>
        <v>-2557.014027</v>
      </c>
      <c r="CQ29" s="50">
        <f>-CQ$18*Assumptions!$N$31</f>
        <v>-2557.014027</v>
      </c>
      <c r="CR29" s="50">
        <f>-CR$18*Assumptions!$N$31</f>
        <v>-2557.014027</v>
      </c>
      <c r="CS29" s="50">
        <f>-CS$18*Assumptions!$N$31</f>
        <v>-2557.014027</v>
      </c>
      <c r="CT29" s="50">
        <f>-CT$18*Assumptions!$N$31</f>
        <v>-2557.014027</v>
      </c>
      <c r="CU29" s="50">
        <f>-CU$18*Assumptions!$N$31</f>
        <v>-2557.014027</v>
      </c>
      <c r="CV29" s="50">
        <f>-CV$18*Assumptions!$N$31</f>
        <v>-2633.724448</v>
      </c>
      <c r="CW29" s="50">
        <f>-CW$18*Assumptions!$N$31</f>
        <v>-2633.724448</v>
      </c>
      <c r="CX29" s="50">
        <f>-CX$18*Assumptions!$N$31</f>
        <v>-2633.724448</v>
      </c>
      <c r="CY29" s="50">
        <f>-CY$18*Assumptions!$N$31</f>
        <v>-2633.724448</v>
      </c>
      <c r="CZ29" s="50">
        <f>-CZ$18*Assumptions!$N$31</f>
        <v>-2633.724448</v>
      </c>
      <c r="DA29" s="50">
        <f>-DA$18*Assumptions!$N$31</f>
        <v>-2633.724448</v>
      </c>
      <c r="DB29" s="50">
        <f>-DB$18*Assumptions!$N$31</f>
        <v>-2633.724448</v>
      </c>
      <c r="DC29" s="50">
        <f>-DC$18*Assumptions!$N$31</f>
        <v>-2633.724448</v>
      </c>
      <c r="DD29" s="50">
        <f>-DD$18*Assumptions!$N$31</f>
        <v>-2633.724448</v>
      </c>
      <c r="DE29" s="50">
        <f>-DE$18*Assumptions!$N$31</f>
        <v>-2633.724448</v>
      </c>
      <c r="DF29" s="50">
        <f>-DF$18*Assumptions!$N$31</f>
        <v>-2633.724448</v>
      </c>
      <c r="DG29" s="50">
        <f>-DG$18*Assumptions!$N$31</f>
        <v>-2633.724448</v>
      </c>
      <c r="DH29" s="50">
        <f>-DH$18*Assumptions!$N$31</f>
        <v>-2712.736182</v>
      </c>
      <c r="DI29" s="50">
        <f>-DI$18*Assumptions!$N$31</f>
        <v>-2712.736182</v>
      </c>
      <c r="DJ29" s="50">
        <f>-DJ$18*Assumptions!$N$31</f>
        <v>-2712.736182</v>
      </c>
      <c r="DK29" s="50">
        <f>-DK$18*Assumptions!$N$31</f>
        <v>-2712.736182</v>
      </c>
      <c r="DL29" s="50">
        <f>-DL$18*Assumptions!$N$31</f>
        <v>-2712.736182</v>
      </c>
      <c r="DM29" s="50">
        <f>-DM$18*Assumptions!$N$31</f>
        <v>-2712.736182</v>
      </c>
      <c r="DN29" s="50">
        <f>-DN$18*Assumptions!$N$31</f>
        <v>-2712.736182</v>
      </c>
      <c r="DO29" s="50">
        <f>-DO$18*Assumptions!$N$31</f>
        <v>-2712.736182</v>
      </c>
      <c r="DP29" s="50">
        <f>-DP$18*Assumptions!$N$31</f>
        <v>-2712.736182</v>
      </c>
      <c r="DQ29" s="50">
        <f>-DQ$18*Assumptions!$N$31</f>
        <v>-2712.736182</v>
      </c>
      <c r="DR29" s="50">
        <f>-DR$18*Assumptions!$N$31</f>
        <v>-2712.736182</v>
      </c>
      <c r="DS29" s="50">
        <f>-DS$18*Assumptions!$N$31</f>
        <v>-2712.736182</v>
      </c>
      <c r="DT29" s="50">
        <f>-DT$18*Assumptions!$N$31</f>
        <v>-2706.802071</v>
      </c>
      <c r="DU29" s="50">
        <f>-DU$18*Assumptions!$N$31</f>
        <v>-2706.802071</v>
      </c>
      <c r="DV29" s="50">
        <f>-DV$18*Assumptions!$N$31</f>
        <v>-2706.802071</v>
      </c>
      <c r="DW29" s="50">
        <f>-DW$18*Assumptions!$N$31</f>
        <v>-2706.802071</v>
      </c>
      <c r="DX29" s="50">
        <f>-DX$18*Assumptions!$N$31</f>
        <v>-2706.802071</v>
      </c>
      <c r="DY29" s="50">
        <f>-DY$18*Assumptions!$N$31</f>
        <v>-2706.802071</v>
      </c>
      <c r="DZ29" s="50">
        <f>-DZ$18*Assumptions!$N$31</f>
        <v>-2706.802071</v>
      </c>
      <c r="EA29" s="50">
        <f>-EA$18*Assumptions!$N$31</f>
        <v>-2706.802071</v>
      </c>
      <c r="EB29" s="50">
        <f>-EB$18*Assumptions!$N$31</f>
        <v>-2706.802071</v>
      </c>
      <c r="EC29" s="50">
        <f>-EC$18*Assumptions!$N$31</f>
        <v>-2706.802071</v>
      </c>
      <c r="ED29" s="50">
        <f>-ED$18*Assumptions!$N$31</f>
        <v>-2706.802071</v>
      </c>
      <c r="EE29" s="50">
        <f>-EE$18*Assumptions!$N$31</f>
        <v>-2706.802071</v>
      </c>
    </row>
    <row r="30" ht="15.75" customHeight="1">
      <c r="A30" s="1"/>
      <c r="B30" s="1"/>
      <c r="C30" s="1" t="str">
        <f>Assumptions!J32</f>
        <v>Hauling</v>
      </c>
      <c r="D30" s="50">
        <f t="array" ref="D30">-(IF(D$2=1,Assumptions!$P32/12,-(SUMIF($D$2:$EE$2,D$2-1,$D30:$EE30)/12)*(1+XLOOKUP(D$2,Assumptions!$C$95:$M$95,Assumptions!$C$99:$M$99))))</f>
        <v>-313.2573333</v>
      </c>
      <c r="E30" s="50">
        <f t="array" ref="E30">-(IF(E$2=1,Assumptions!$P32/12,-(SUMIF($D$2:$EE$2,E$2-1,$D30:$EE30)/12)*(1+XLOOKUP(E$2,Assumptions!$C$95:$M$95,Assumptions!$C$99:$M$99))))</f>
        <v>-313.2573333</v>
      </c>
      <c r="F30" s="50">
        <f t="array" ref="F30">-(IF(F$2=1,Assumptions!$P32/12,-(SUMIF($D$2:$EE$2,F$2-1,$D30:$EE30)/12)*(1+XLOOKUP(F$2,Assumptions!$C$95:$M$95,Assumptions!$C$99:$M$99))))</f>
        <v>-313.2573333</v>
      </c>
      <c r="G30" s="50">
        <f t="array" ref="G30">-(IF(G$2=1,Assumptions!$P32/12,-(SUMIF($D$2:$EE$2,G$2-1,$D30:$EE30)/12)*(1+XLOOKUP(G$2,Assumptions!$C$95:$M$95,Assumptions!$C$99:$M$99))))</f>
        <v>-313.2573333</v>
      </c>
      <c r="H30" s="50">
        <f t="array" ref="H30">-(IF(H$2=1,Assumptions!$P32/12,-(SUMIF($D$2:$EE$2,H$2-1,$D30:$EE30)/12)*(1+XLOOKUP(H$2,Assumptions!$C$95:$M$95,Assumptions!$C$99:$M$99))))</f>
        <v>-313.2573333</v>
      </c>
      <c r="I30" s="50">
        <f t="array" ref="I30">-(IF(I$2=1,Assumptions!$P32/12,-(SUMIF($D$2:$EE$2,I$2-1,$D30:$EE30)/12)*(1+XLOOKUP(I$2,Assumptions!$C$95:$M$95,Assumptions!$C$99:$M$99))))</f>
        <v>-313.2573333</v>
      </c>
      <c r="J30" s="50">
        <f t="array" ref="J30">-(IF(J$2=1,Assumptions!$P32/12,-(SUMIF($D$2:$EE$2,J$2-1,$D30:$EE30)/12)*(1+XLOOKUP(J$2,Assumptions!$C$95:$M$95,Assumptions!$C$99:$M$99))))</f>
        <v>-313.2573333</v>
      </c>
      <c r="K30" s="50">
        <f t="array" ref="K30">-(IF(K$2=1,Assumptions!$P32/12,-(SUMIF($D$2:$EE$2,K$2-1,$D30:$EE30)/12)*(1+XLOOKUP(K$2,Assumptions!$C$95:$M$95,Assumptions!$C$99:$M$99))))</f>
        <v>-313.2573333</v>
      </c>
      <c r="L30" s="50">
        <f t="array" ref="L30">-(IF(L$2=1,Assumptions!$P32/12,-(SUMIF($D$2:$EE$2,L$2-1,$D30:$EE30)/12)*(1+XLOOKUP(L$2,Assumptions!$C$95:$M$95,Assumptions!$C$99:$M$99))))</f>
        <v>-313.2573333</v>
      </c>
      <c r="M30" s="50">
        <f t="array" ref="M30">-(IF(M$2=1,Assumptions!$P32/12,-(SUMIF($D$2:$EE$2,M$2-1,$D30:$EE30)/12)*(1+XLOOKUP(M$2,Assumptions!$C$95:$M$95,Assumptions!$C$99:$M$99))))</f>
        <v>-313.2573333</v>
      </c>
      <c r="N30" s="50">
        <f t="array" ref="N30">-(IF(N$2=1,Assumptions!$P32/12,-(SUMIF($D$2:$EE$2,N$2-1,$D30:$EE30)/12)*(1+XLOOKUP(N$2,Assumptions!$C$95:$M$95,Assumptions!$C$99:$M$99))))</f>
        <v>-313.2573333</v>
      </c>
      <c r="O30" s="50">
        <f t="array" ref="O30">-(IF(O$2=1,Assumptions!$P32/12,-(SUMIF($D$2:$EE$2,O$2-1,$D30:$EE30)/12)*(1+XLOOKUP(O$2,Assumptions!$C$95:$M$95,Assumptions!$C$99:$M$99))))</f>
        <v>-313.2573333</v>
      </c>
      <c r="P30" s="50">
        <f t="array" ref="P30">-(IF(P$2=1,Assumptions!$P32/12,-(SUMIF($D$2:$EE$2,P$2-1,$D30:$EE30)/12)*(1+XLOOKUP(P$2,Assumptions!$C$95:$M$95,Assumptions!$C$99:$M$99))))</f>
        <v>-322.6550533</v>
      </c>
      <c r="Q30" s="50">
        <f t="array" ref="Q30">-(IF(Q$2=1,Assumptions!$P32/12,-(SUMIF($D$2:$EE$2,Q$2-1,$D30:$EE30)/12)*(1+XLOOKUP(Q$2,Assumptions!$C$95:$M$95,Assumptions!$C$99:$M$99))))</f>
        <v>-322.6550533</v>
      </c>
      <c r="R30" s="50">
        <f t="array" ref="R30">-(IF(R$2=1,Assumptions!$P32/12,-(SUMIF($D$2:$EE$2,R$2-1,$D30:$EE30)/12)*(1+XLOOKUP(R$2,Assumptions!$C$95:$M$95,Assumptions!$C$99:$M$99))))</f>
        <v>-322.6550533</v>
      </c>
      <c r="S30" s="50">
        <f t="array" ref="S30">-(IF(S$2=1,Assumptions!$P32/12,-(SUMIF($D$2:$EE$2,S$2-1,$D30:$EE30)/12)*(1+XLOOKUP(S$2,Assumptions!$C$95:$M$95,Assumptions!$C$99:$M$99))))</f>
        <v>-322.6550533</v>
      </c>
      <c r="T30" s="50">
        <f t="array" ref="T30">-(IF(T$2=1,Assumptions!$P32/12,-(SUMIF($D$2:$EE$2,T$2-1,$D30:$EE30)/12)*(1+XLOOKUP(T$2,Assumptions!$C$95:$M$95,Assumptions!$C$99:$M$99))))</f>
        <v>-322.6550533</v>
      </c>
      <c r="U30" s="50">
        <f t="array" ref="U30">-(IF(U$2=1,Assumptions!$P32/12,-(SUMIF($D$2:$EE$2,U$2-1,$D30:$EE30)/12)*(1+XLOOKUP(U$2,Assumptions!$C$95:$M$95,Assumptions!$C$99:$M$99))))</f>
        <v>-322.6550533</v>
      </c>
      <c r="V30" s="50">
        <f t="array" ref="V30">-(IF(V$2=1,Assumptions!$P32/12,-(SUMIF($D$2:$EE$2,V$2-1,$D30:$EE30)/12)*(1+XLOOKUP(V$2,Assumptions!$C$95:$M$95,Assumptions!$C$99:$M$99))))</f>
        <v>-322.6550533</v>
      </c>
      <c r="W30" s="50">
        <f t="array" ref="W30">-(IF(W$2=1,Assumptions!$P32/12,-(SUMIF($D$2:$EE$2,W$2-1,$D30:$EE30)/12)*(1+XLOOKUP(W$2,Assumptions!$C$95:$M$95,Assumptions!$C$99:$M$99))))</f>
        <v>-322.6550533</v>
      </c>
      <c r="X30" s="50">
        <f t="array" ref="X30">-(IF(X$2=1,Assumptions!$P32/12,-(SUMIF($D$2:$EE$2,X$2-1,$D30:$EE30)/12)*(1+XLOOKUP(X$2,Assumptions!$C$95:$M$95,Assumptions!$C$99:$M$99))))</f>
        <v>-322.6550533</v>
      </c>
      <c r="Y30" s="50">
        <f t="array" ref="Y30">-(IF(Y$2=1,Assumptions!$P32/12,-(SUMIF($D$2:$EE$2,Y$2-1,$D30:$EE30)/12)*(1+XLOOKUP(Y$2,Assumptions!$C$95:$M$95,Assumptions!$C$99:$M$99))))</f>
        <v>-322.6550533</v>
      </c>
      <c r="Z30" s="50">
        <f t="array" ref="Z30">-(IF(Z$2=1,Assumptions!$P32/12,-(SUMIF($D$2:$EE$2,Z$2-1,$D30:$EE30)/12)*(1+XLOOKUP(Z$2,Assumptions!$C$95:$M$95,Assumptions!$C$99:$M$99))))</f>
        <v>-322.6550533</v>
      </c>
      <c r="AA30" s="50">
        <f t="array" ref="AA30">-(IF(AA$2=1,Assumptions!$P32/12,-(SUMIF($D$2:$EE$2,AA$2-1,$D30:$EE30)/12)*(1+XLOOKUP(AA$2,Assumptions!$C$95:$M$95,Assumptions!$C$99:$M$99))))</f>
        <v>-322.6550533</v>
      </c>
      <c r="AB30" s="50">
        <f t="array" ref="AB30">-(IF(AB$2=1,Assumptions!$P32/12,-(SUMIF($D$2:$EE$2,AB$2-1,$D30:$EE30)/12)*(1+XLOOKUP(AB$2,Assumptions!$C$95:$M$95,Assumptions!$C$99:$M$99))))</f>
        <v>-332.3347049</v>
      </c>
      <c r="AC30" s="50">
        <f t="array" ref="AC30">-(IF(AC$2=1,Assumptions!$P32/12,-(SUMIF($D$2:$EE$2,AC$2-1,$D30:$EE30)/12)*(1+XLOOKUP(AC$2,Assumptions!$C$95:$M$95,Assumptions!$C$99:$M$99))))</f>
        <v>-332.3347049</v>
      </c>
      <c r="AD30" s="50">
        <f t="array" ref="AD30">-(IF(AD$2=1,Assumptions!$P32/12,-(SUMIF($D$2:$EE$2,AD$2-1,$D30:$EE30)/12)*(1+XLOOKUP(AD$2,Assumptions!$C$95:$M$95,Assumptions!$C$99:$M$99))))</f>
        <v>-332.3347049</v>
      </c>
      <c r="AE30" s="50">
        <f t="array" ref="AE30">-(IF(AE$2=1,Assumptions!$P32/12,-(SUMIF($D$2:$EE$2,AE$2-1,$D30:$EE30)/12)*(1+XLOOKUP(AE$2,Assumptions!$C$95:$M$95,Assumptions!$C$99:$M$99))))</f>
        <v>-332.3347049</v>
      </c>
      <c r="AF30" s="50">
        <f t="array" ref="AF30">-(IF(AF$2=1,Assumptions!$P32/12,-(SUMIF($D$2:$EE$2,AF$2-1,$D30:$EE30)/12)*(1+XLOOKUP(AF$2,Assumptions!$C$95:$M$95,Assumptions!$C$99:$M$99))))</f>
        <v>-332.3347049</v>
      </c>
      <c r="AG30" s="50">
        <f t="array" ref="AG30">-(IF(AG$2=1,Assumptions!$P32/12,-(SUMIF($D$2:$EE$2,AG$2-1,$D30:$EE30)/12)*(1+XLOOKUP(AG$2,Assumptions!$C$95:$M$95,Assumptions!$C$99:$M$99))))</f>
        <v>-332.3347049</v>
      </c>
      <c r="AH30" s="50">
        <f t="array" ref="AH30">-(IF(AH$2=1,Assumptions!$P32/12,-(SUMIF($D$2:$EE$2,AH$2-1,$D30:$EE30)/12)*(1+XLOOKUP(AH$2,Assumptions!$C$95:$M$95,Assumptions!$C$99:$M$99))))</f>
        <v>-332.3347049</v>
      </c>
      <c r="AI30" s="50">
        <f t="array" ref="AI30">-(IF(AI$2=1,Assumptions!$P32/12,-(SUMIF($D$2:$EE$2,AI$2-1,$D30:$EE30)/12)*(1+XLOOKUP(AI$2,Assumptions!$C$95:$M$95,Assumptions!$C$99:$M$99))))</f>
        <v>-332.3347049</v>
      </c>
      <c r="AJ30" s="50">
        <f t="array" ref="AJ30">-(IF(AJ$2=1,Assumptions!$P32/12,-(SUMIF($D$2:$EE$2,AJ$2-1,$D30:$EE30)/12)*(1+XLOOKUP(AJ$2,Assumptions!$C$95:$M$95,Assumptions!$C$99:$M$99))))</f>
        <v>-332.3347049</v>
      </c>
      <c r="AK30" s="50">
        <f t="array" ref="AK30">-(IF(AK$2=1,Assumptions!$P32/12,-(SUMIF($D$2:$EE$2,AK$2-1,$D30:$EE30)/12)*(1+XLOOKUP(AK$2,Assumptions!$C$95:$M$95,Assumptions!$C$99:$M$99))))</f>
        <v>-332.3347049</v>
      </c>
      <c r="AL30" s="50">
        <f t="array" ref="AL30">-(IF(AL$2=1,Assumptions!$P32/12,-(SUMIF($D$2:$EE$2,AL$2-1,$D30:$EE30)/12)*(1+XLOOKUP(AL$2,Assumptions!$C$95:$M$95,Assumptions!$C$99:$M$99))))</f>
        <v>-332.3347049</v>
      </c>
      <c r="AM30" s="50">
        <f t="array" ref="AM30">-(IF(AM$2=1,Assumptions!$P32/12,-(SUMIF($D$2:$EE$2,AM$2-1,$D30:$EE30)/12)*(1+XLOOKUP(AM$2,Assumptions!$C$95:$M$95,Assumptions!$C$99:$M$99))))</f>
        <v>-332.3347049</v>
      </c>
      <c r="AN30" s="50">
        <f t="array" ref="AN30">-(IF(AN$2=1,Assumptions!$P32/12,-(SUMIF($D$2:$EE$2,AN$2-1,$D30:$EE30)/12)*(1+XLOOKUP(AN$2,Assumptions!$C$95:$M$95,Assumptions!$C$99:$M$99))))</f>
        <v>-342.3047461</v>
      </c>
      <c r="AO30" s="50">
        <f t="array" ref="AO30">-(IF(AO$2=1,Assumptions!$P32/12,-(SUMIF($D$2:$EE$2,AO$2-1,$D30:$EE30)/12)*(1+XLOOKUP(AO$2,Assumptions!$C$95:$M$95,Assumptions!$C$99:$M$99))))</f>
        <v>-342.3047461</v>
      </c>
      <c r="AP30" s="50">
        <f t="array" ref="AP30">-(IF(AP$2=1,Assumptions!$P32/12,-(SUMIF($D$2:$EE$2,AP$2-1,$D30:$EE30)/12)*(1+XLOOKUP(AP$2,Assumptions!$C$95:$M$95,Assumptions!$C$99:$M$99))))</f>
        <v>-342.3047461</v>
      </c>
      <c r="AQ30" s="50">
        <f t="array" ref="AQ30">-(IF(AQ$2=1,Assumptions!$P32/12,-(SUMIF($D$2:$EE$2,AQ$2-1,$D30:$EE30)/12)*(1+XLOOKUP(AQ$2,Assumptions!$C$95:$M$95,Assumptions!$C$99:$M$99))))</f>
        <v>-342.3047461</v>
      </c>
      <c r="AR30" s="50">
        <f t="array" ref="AR30">-(IF(AR$2=1,Assumptions!$P32/12,-(SUMIF($D$2:$EE$2,AR$2-1,$D30:$EE30)/12)*(1+XLOOKUP(AR$2,Assumptions!$C$95:$M$95,Assumptions!$C$99:$M$99))))</f>
        <v>-342.3047461</v>
      </c>
      <c r="AS30" s="50">
        <f t="array" ref="AS30">-(IF(AS$2=1,Assumptions!$P32/12,-(SUMIF($D$2:$EE$2,AS$2-1,$D30:$EE30)/12)*(1+XLOOKUP(AS$2,Assumptions!$C$95:$M$95,Assumptions!$C$99:$M$99))))</f>
        <v>-342.3047461</v>
      </c>
      <c r="AT30" s="50">
        <f t="array" ref="AT30">-(IF(AT$2=1,Assumptions!$P32/12,-(SUMIF($D$2:$EE$2,AT$2-1,$D30:$EE30)/12)*(1+XLOOKUP(AT$2,Assumptions!$C$95:$M$95,Assumptions!$C$99:$M$99))))</f>
        <v>-342.3047461</v>
      </c>
      <c r="AU30" s="50">
        <f t="array" ref="AU30">-(IF(AU$2=1,Assumptions!$P32/12,-(SUMIF($D$2:$EE$2,AU$2-1,$D30:$EE30)/12)*(1+XLOOKUP(AU$2,Assumptions!$C$95:$M$95,Assumptions!$C$99:$M$99))))</f>
        <v>-342.3047461</v>
      </c>
      <c r="AV30" s="50">
        <f t="array" ref="AV30">-(IF(AV$2=1,Assumptions!$P32/12,-(SUMIF($D$2:$EE$2,AV$2-1,$D30:$EE30)/12)*(1+XLOOKUP(AV$2,Assumptions!$C$95:$M$95,Assumptions!$C$99:$M$99))))</f>
        <v>-342.3047461</v>
      </c>
      <c r="AW30" s="50">
        <f t="array" ref="AW30">-(IF(AW$2=1,Assumptions!$P32/12,-(SUMIF($D$2:$EE$2,AW$2-1,$D30:$EE30)/12)*(1+XLOOKUP(AW$2,Assumptions!$C$95:$M$95,Assumptions!$C$99:$M$99))))</f>
        <v>-342.3047461</v>
      </c>
      <c r="AX30" s="50">
        <f t="array" ref="AX30">-(IF(AX$2=1,Assumptions!$P32/12,-(SUMIF($D$2:$EE$2,AX$2-1,$D30:$EE30)/12)*(1+XLOOKUP(AX$2,Assumptions!$C$95:$M$95,Assumptions!$C$99:$M$99))))</f>
        <v>-342.3047461</v>
      </c>
      <c r="AY30" s="50">
        <f t="array" ref="AY30">-(IF(AY$2=1,Assumptions!$P32/12,-(SUMIF($D$2:$EE$2,AY$2-1,$D30:$EE30)/12)*(1+XLOOKUP(AY$2,Assumptions!$C$95:$M$95,Assumptions!$C$99:$M$99))))</f>
        <v>-342.3047461</v>
      </c>
      <c r="AZ30" s="50">
        <f t="array" ref="AZ30">-(IF(AZ$2=1,Assumptions!$P32/12,-(SUMIF($D$2:$EE$2,AZ$2-1,$D30:$EE30)/12)*(1+XLOOKUP(AZ$2,Assumptions!$C$95:$M$95,Assumptions!$C$99:$M$99))))</f>
        <v>-352.5738885</v>
      </c>
      <c r="BA30" s="50">
        <f t="array" ref="BA30">-(IF(BA$2=1,Assumptions!$P32/12,-(SUMIF($D$2:$EE$2,BA$2-1,$D30:$EE30)/12)*(1+XLOOKUP(BA$2,Assumptions!$C$95:$M$95,Assumptions!$C$99:$M$99))))</f>
        <v>-352.5738885</v>
      </c>
      <c r="BB30" s="50">
        <f t="array" ref="BB30">-(IF(BB$2=1,Assumptions!$P32/12,-(SUMIF($D$2:$EE$2,BB$2-1,$D30:$EE30)/12)*(1+XLOOKUP(BB$2,Assumptions!$C$95:$M$95,Assumptions!$C$99:$M$99))))</f>
        <v>-352.5738885</v>
      </c>
      <c r="BC30" s="50">
        <f t="array" ref="BC30">-(IF(BC$2=1,Assumptions!$P32/12,-(SUMIF($D$2:$EE$2,BC$2-1,$D30:$EE30)/12)*(1+XLOOKUP(BC$2,Assumptions!$C$95:$M$95,Assumptions!$C$99:$M$99))))</f>
        <v>-352.5738885</v>
      </c>
      <c r="BD30" s="50">
        <f t="array" ref="BD30">-(IF(BD$2=1,Assumptions!$P32/12,-(SUMIF($D$2:$EE$2,BD$2-1,$D30:$EE30)/12)*(1+XLOOKUP(BD$2,Assumptions!$C$95:$M$95,Assumptions!$C$99:$M$99))))</f>
        <v>-352.5738885</v>
      </c>
      <c r="BE30" s="50">
        <f t="array" ref="BE30">-(IF(BE$2=1,Assumptions!$P32/12,-(SUMIF($D$2:$EE$2,BE$2-1,$D30:$EE30)/12)*(1+XLOOKUP(BE$2,Assumptions!$C$95:$M$95,Assumptions!$C$99:$M$99))))</f>
        <v>-352.5738885</v>
      </c>
      <c r="BF30" s="50">
        <f t="array" ref="BF30">-(IF(BF$2=1,Assumptions!$P32/12,-(SUMIF($D$2:$EE$2,BF$2-1,$D30:$EE30)/12)*(1+XLOOKUP(BF$2,Assumptions!$C$95:$M$95,Assumptions!$C$99:$M$99))))</f>
        <v>-352.5738885</v>
      </c>
      <c r="BG30" s="50">
        <f t="array" ref="BG30">-(IF(BG$2=1,Assumptions!$P32/12,-(SUMIF($D$2:$EE$2,BG$2-1,$D30:$EE30)/12)*(1+XLOOKUP(BG$2,Assumptions!$C$95:$M$95,Assumptions!$C$99:$M$99))))</f>
        <v>-352.5738885</v>
      </c>
      <c r="BH30" s="50">
        <f t="array" ref="BH30">-(IF(BH$2=1,Assumptions!$P32/12,-(SUMIF($D$2:$EE$2,BH$2-1,$D30:$EE30)/12)*(1+XLOOKUP(BH$2,Assumptions!$C$95:$M$95,Assumptions!$C$99:$M$99))))</f>
        <v>-352.5738885</v>
      </c>
      <c r="BI30" s="50">
        <f t="array" ref="BI30">-(IF(BI$2=1,Assumptions!$P32/12,-(SUMIF($D$2:$EE$2,BI$2-1,$D30:$EE30)/12)*(1+XLOOKUP(BI$2,Assumptions!$C$95:$M$95,Assumptions!$C$99:$M$99))))</f>
        <v>-352.5738885</v>
      </c>
      <c r="BJ30" s="50">
        <f t="array" ref="BJ30">-(IF(BJ$2=1,Assumptions!$P32/12,-(SUMIF($D$2:$EE$2,BJ$2-1,$D30:$EE30)/12)*(1+XLOOKUP(BJ$2,Assumptions!$C$95:$M$95,Assumptions!$C$99:$M$99))))</f>
        <v>-352.5738885</v>
      </c>
      <c r="BK30" s="50">
        <f t="array" ref="BK30">-(IF(BK$2=1,Assumptions!$P32/12,-(SUMIF($D$2:$EE$2,BK$2-1,$D30:$EE30)/12)*(1+XLOOKUP(BK$2,Assumptions!$C$95:$M$95,Assumptions!$C$99:$M$99))))</f>
        <v>-352.5738885</v>
      </c>
      <c r="BL30" s="50">
        <f t="array" ref="BL30">-(IF(BL$2=1,Assumptions!$P32/12,-(SUMIF($D$2:$EE$2,BL$2-1,$D30:$EE30)/12)*(1+XLOOKUP(BL$2,Assumptions!$C$95:$M$95,Assumptions!$C$99:$M$99))))</f>
        <v>-363.1511051</v>
      </c>
      <c r="BM30" s="50">
        <f t="array" ref="BM30">-(IF(BM$2=1,Assumptions!$P32/12,-(SUMIF($D$2:$EE$2,BM$2-1,$D30:$EE30)/12)*(1+XLOOKUP(BM$2,Assumptions!$C$95:$M$95,Assumptions!$C$99:$M$99))))</f>
        <v>-363.1511051</v>
      </c>
      <c r="BN30" s="50">
        <f t="array" ref="BN30">-(IF(BN$2=1,Assumptions!$P32/12,-(SUMIF($D$2:$EE$2,BN$2-1,$D30:$EE30)/12)*(1+XLOOKUP(BN$2,Assumptions!$C$95:$M$95,Assumptions!$C$99:$M$99))))</f>
        <v>-363.1511051</v>
      </c>
      <c r="BO30" s="50">
        <f t="array" ref="BO30">-(IF(BO$2=1,Assumptions!$P32/12,-(SUMIF($D$2:$EE$2,BO$2-1,$D30:$EE30)/12)*(1+XLOOKUP(BO$2,Assumptions!$C$95:$M$95,Assumptions!$C$99:$M$99))))</f>
        <v>-363.1511051</v>
      </c>
      <c r="BP30" s="50">
        <f t="array" ref="BP30">-(IF(BP$2=1,Assumptions!$P32/12,-(SUMIF($D$2:$EE$2,BP$2-1,$D30:$EE30)/12)*(1+XLOOKUP(BP$2,Assumptions!$C$95:$M$95,Assumptions!$C$99:$M$99))))</f>
        <v>-363.1511051</v>
      </c>
      <c r="BQ30" s="50">
        <f t="array" ref="BQ30">-(IF(BQ$2=1,Assumptions!$P32/12,-(SUMIF($D$2:$EE$2,BQ$2-1,$D30:$EE30)/12)*(1+XLOOKUP(BQ$2,Assumptions!$C$95:$M$95,Assumptions!$C$99:$M$99))))</f>
        <v>-363.1511051</v>
      </c>
      <c r="BR30" s="50">
        <f t="array" ref="BR30">-(IF(BR$2=1,Assumptions!$P32/12,-(SUMIF($D$2:$EE$2,BR$2-1,$D30:$EE30)/12)*(1+XLOOKUP(BR$2,Assumptions!$C$95:$M$95,Assumptions!$C$99:$M$99))))</f>
        <v>-363.1511051</v>
      </c>
      <c r="BS30" s="50">
        <f t="array" ref="BS30">-(IF(BS$2=1,Assumptions!$P32/12,-(SUMIF($D$2:$EE$2,BS$2-1,$D30:$EE30)/12)*(1+XLOOKUP(BS$2,Assumptions!$C$95:$M$95,Assumptions!$C$99:$M$99))))</f>
        <v>-363.1511051</v>
      </c>
      <c r="BT30" s="50">
        <f t="array" ref="BT30">-(IF(BT$2=1,Assumptions!$P32/12,-(SUMIF($D$2:$EE$2,BT$2-1,$D30:$EE30)/12)*(1+XLOOKUP(BT$2,Assumptions!$C$95:$M$95,Assumptions!$C$99:$M$99))))</f>
        <v>-363.1511051</v>
      </c>
      <c r="BU30" s="50">
        <f t="array" ref="BU30">-(IF(BU$2=1,Assumptions!$P32/12,-(SUMIF($D$2:$EE$2,BU$2-1,$D30:$EE30)/12)*(1+XLOOKUP(BU$2,Assumptions!$C$95:$M$95,Assumptions!$C$99:$M$99))))</f>
        <v>-363.1511051</v>
      </c>
      <c r="BV30" s="50">
        <f t="array" ref="BV30">-(IF(BV$2=1,Assumptions!$P32/12,-(SUMIF($D$2:$EE$2,BV$2-1,$D30:$EE30)/12)*(1+XLOOKUP(BV$2,Assumptions!$C$95:$M$95,Assumptions!$C$99:$M$99))))</f>
        <v>-363.1511051</v>
      </c>
      <c r="BW30" s="50">
        <f t="array" ref="BW30">-(IF(BW$2=1,Assumptions!$P32/12,-(SUMIF($D$2:$EE$2,BW$2-1,$D30:$EE30)/12)*(1+XLOOKUP(BW$2,Assumptions!$C$95:$M$95,Assumptions!$C$99:$M$99))))</f>
        <v>-363.1511051</v>
      </c>
      <c r="BX30" s="50">
        <f t="array" ref="BX30">-(IF(BX$2=1,Assumptions!$P32/12,-(SUMIF($D$2:$EE$2,BX$2-1,$D30:$EE30)/12)*(1+XLOOKUP(BX$2,Assumptions!$C$95:$M$95,Assumptions!$C$99:$M$99))))</f>
        <v>-374.0456383</v>
      </c>
      <c r="BY30" s="50">
        <f t="array" ref="BY30">-(IF(BY$2=1,Assumptions!$P32/12,-(SUMIF($D$2:$EE$2,BY$2-1,$D30:$EE30)/12)*(1+XLOOKUP(BY$2,Assumptions!$C$95:$M$95,Assumptions!$C$99:$M$99))))</f>
        <v>-374.0456383</v>
      </c>
      <c r="BZ30" s="50">
        <f t="array" ref="BZ30">-(IF(BZ$2=1,Assumptions!$P32/12,-(SUMIF($D$2:$EE$2,BZ$2-1,$D30:$EE30)/12)*(1+XLOOKUP(BZ$2,Assumptions!$C$95:$M$95,Assumptions!$C$99:$M$99))))</f>
        <v>-374.0456383</v>
      </c>
      <c r="CA30" s="50">
        <f t="array" ref="CA30">-(IF(CA$2=1,Assumptions!$P32/12,-(SUMIF($D$2:$EE$2,CA$2-1,$D30:$EE30)/12)*(1+XLOOKUP(CA$2,Assumptions!$C$95:$M$95,Assumptions!$C$99:$M$99))))</f>
        <v>-374.0456383</v>
      </c>
      <c r="CB30" s="50">
        <f t="array" ref="CB30">-(IF(CB$2=1,Assumptions!$P32/12,-(SUMIF($D$2:$EE$2,CB$2-1,$D30:$EE30)/12)*(1+XLOOKUP(CB$2,Assumptions!$C$95:$M$95,Assumptions!$C$99:$M$99))))</f>
        <v>-374.0456383</v>
      </c>
      <c r="CC30" s="50">
        <f t="array" ref="CC30">-(IF(CC$2=1,Assumptions!$P32/12,-(SUMIF($D$2:$EE$2,CC$2-1,$D30:$EE30)/12)*(1+XLOOKUP(CC$2,Assumptions!$C$95:$M$95,Assumptions!$C$99:$M$99))))</f>
        <v>-374.0456383</v>
      </c>
      <c r="CD30" s="50">
        <f t="array" ref="CD30">-(IF(CD$2=1,Assumptions!$P32/12,-(SUMIF($D$2:$EE$2,CD$2-1,$D30:$EE30)/12)*(1+XLOOKUP(CD$2,Assumptions!$C$95:$M$95,Assumptions!$C$99:$M$99))))</f>
        <v>-374.0456383</v>
      </c>
      <c r="CE30" s="50">
        <f t="array" ref="CE30">-(IF(CE$2=1,Assumptions!$P32/12,-(SUMIF($D$2:$EE$2,CE$2-1,$D30:$EE30)/12)*(1+XLOOKUP(CE$2,Assumptions!$C$95:$M$95,Assumptions!$C$99:$M$99))))</f>
        <v>-374.0456383</v>
      </c>
      <c r="CF30" s="50">
        <f t="array" ref="CF30">-(IF(CF$2=1,Assumptions!$P32/12,-(SUMIF($D$2:$EE$2,CF$2-1,$D30:$EE30)/12)*(1+XLOOKUP(CF$2,Assumptions!$C$95:$M$95,Assumptions!$C$99:$M$99))))</f>
        <v>-374.0456383</v>
      </c>
      <c r="CG30" s="50">
        <f t="array" ref="CG30">-(IF(CG$2=1,Assumptions!$P32/12,-(SUMIF($D$2:$EE$2,CG$2-1,$D30:$EE30)/12)*(1+XLOOKUP(CG$2,Assumptions!$C$95:$M$95,Assumptions!$C$99:$M$99))))</f>
        <v>-374.0456383</v>
      </c>
      <c r="CH30" s="50">
        <f t="array" ref="CH30">-(IF(CH$2=1,Assumptions!$P32/12,-(SUMIF($D$2:$EE$2,CH$2-1,$D30:$EE30)/12)*(1+XLOOKUP(CH$2,Assumptions!$C$95:$M$95,Assumptions!$C$99:$M$99))))</f>
        <v>-374.0456383</v>
      </c>
      <c r="CI30" s="50">
        <f t="array" ref="CI30">-(IF(CI$2=1,Assumptions!$P32/12,-(SUMIF($D$2:$EE$2,CI$2-1,$D30:$EE30)/12)*(1+XLOOKUP(CI$2,Assumptions!$C$95:$M$95,Assumptions!$C$99:$M$99))))</f>
        <v>-374.0456383</v>
      </c>
      <c r="CJ30" s="50">
        <f t="array" ref="CJ30">-(IF(CJ$2=1,Assumptions!$P32/12,-(SUMIF($D$2:$EE$2,CJ$2-1,$D30:$EE30)/12)*(1+XLOOKUP(CJ$2,Assumptions!$C$95:$M$95,Assumptions!$C$99:$M$99))))</f>
        <v>-385.2670074</v>
      </c>
      <c r="CK30" s="50">
        <f t="array" ref="CK30">-(IF(CK$2=1,Assumptions!$P32/12,-(SUMIF($D$2:$EE$2,CK$2-1,$D30:$EE30)/12)*(1+XLOOKUP(CK$2,Assumptions!$C$95:$M$95,Assumptions!$C$99:$M$99))))</f>
        <v>-385.2670074</v>
      </c>
      <c r="CL30" s="50">
        <f t="array" ref="CL30">-(IF(CL$2=1,Assumptions!$P32/12,-(SUMIF($D$2:$EE$2,CL$2-1,$D30:$EE30)/12)*(1+XLOOKUP(CL$2,Assumptions!$C$95:$M$95,Assumptions!$C$99:$M$99))))</f>
        <v>-385.2670074</v>
      </c>
      <c r="CM30" s="50">
        <f t="array" ref="CM30">-(IF(CM$2=1,Assumptions!$P32/12,-(SUMIF($D$2:$EE$2,CM$2-1,$D30:$EE30)/12)*(1+XLOOKUP(CM$2,Assumptions!$C$95:$M$95,Assumptions!$C$99:$M$99))))</f>
        <v>-385.2670074</v>
      </c>
      <c r="CN30" s="50">
        <f t="array" ref="CN30">-(IF(CN$2=1,Assumptions!$P32/12,-(SUMIF($D$2:$EE$2,CN$2-1,$D30:$EE30)/12)*(1+XLOOKUP(CN$2,Assumptions!$C$95:$M$95,Assumptions!$C$99:$M$99))))</f>
        <v>-385.2670074</v>
      </c>
      <c r="CO30" s="50">
        <f t="array" ref="CO30">-(IF(CO$2=1,Assumptions!$P32/12,-(SUMIF($D$2:$EE$2,CO$2-1,$D30:$EE30)/12)*(1+XLOOKUP(CO$2,Assumptions!$C$95:$M$95,Assumptions!$C$99:$M$99))))</f>
        <v>-385.2670074</v>
      </c>
      <c r="CP30" s="50">
        <f t="array" ref="CP30">-(IF(CP$2=1,Assumptions!$P32/12,-(SUMIF($D$2:$EE$2,CP$2-1,$D30:$EE30)/12)*(1+XLOOKUP(CP$2,Assumptions!$C$95:$M$95,Assumptions!$C$99:$M$99))))</f>
        <v>-385.2670074</v>
      </c>
      <c r="CQ30" s="50">
        <f t="array" ref="CQ30">-(IF(CQ$2=1,Assumptions!$P32/12,-(SUMIF($D$2:$EE$2,CQ$2-1,$D30:$EE30)/12)*(1+XLOOKUP(CQ$2,Assumptions!$C$95:$M$95,Assumptions!$C$99:$M$99))))</f>
        <v>-385.2670074</v>
      </c>
      <c r="CR30" s="50">
        <f t="array" ref="CR30">-(IF(CR$2=1,Assumptions!$P32/12,-(SUMIF($D$2:$EE$2,CR$2-1,$D30:$EE30)/12)*(1+XLOOKUP(CR$2,Assumptions!$C$95:$M$95,Assumptions!$C$99:$M$99))))</f>
        <v>-385.2670074</v>
      </c>
      <c r="CS30" s="50">
        <f t="array" ref="CS30">-(IF(CS$2=1,Assumptions!$P32/12,-(SUMIF($D$2:$EE$2,CS$2-1,$D30:$EE30)/12)*(1+XLOOKUP(CS$2,Assumptions!$C$95:$M$95,Assumptions!$C$99:$M$99))))</f>
        <v>-385.2670074</v>
      </c>
      <c r="CT30" s="50">
        <f t="array" ref="CT30">-(IF(CT$2=1,Assumptions!$P32/12,-(SUMIF($D$2:$EE$2,CT$2-1,$D30:$EE30)/12)*(1+XLOOKUP(CT$2,Assumptions!$C$95:$M$95,Assumptions!$C$99:$M$99))))</f>
        <v>-385.2670074</v>
      </c>
      <c r="CU30" s="50">
        <f t="array" ref="CU30">-(IF(CU$2=1,Assumptions!$P32/12,-(SUMIF($D$2:$EE$2,CU$2-1,$D30:$EE30)/12)*(1+XLOOKUP(CU$2,Assumptions!$C$95:$M$95,Assumptions!$C$99:$M$99))))</f>
        <v>-385.2670074</v>
      </c>
      <c r="CV30" s="50">
        <f t="array" ref="CV30">-(IF(CV$2=1,Assumptions!$P32/12,-(SUMIF($D$2:$EE$2,CV$2-1,$D30:$EE30)/12)*(1+XLOOKUP(CV$2,Assumptions!$C$95:$M$95,Assumptions!$C$99:$M$99))))</f>
        <v>-396.8250176</v>
      </c>
      <c r="CW30" s="50">
        <f t="array" ref="CW30">-(IF(CW$2=1,Assumptions!$P32/12,-(SUMIF($D$2:$EE$2,CW$2-1,$D30:$EE30)/12)*(1+XLOOKUP(CW$2,Assumptions!$C$95:$M$95,Assumptions!$C$99:$M$99))))</f>
        <v>-396.8250176</v>
      </c>
      <c r="CX30" s="50">
        <f t="array" ref="CX30">-(IF(CX$2=1,Assumptions!$P32/12,-(SUMIF($D$2:$EE$2,CX$2-1,$D30:$EE30)/12)*(1+XLOOKUP(CX$2,Assumptions!$C$95:$M$95,Assumptions!$C$99:$M$99))))</f>
        <v>-396.8250176</v>
      </c>
      <c r="CY30" s="50">
        <f t="array" ref="CY30">-(IF(CY$2=1,Assumptions!$P32/12,-(SUMIF($D$2:$EE$2,CY$2-1,$D30:$EE30)/12)*(1+XLOOKUP(CY$2,Assumptions!$C$95:$M$95,Assumptions!$C$99:$M$99))))</f>
        <v>-396.8250176</v>
      </c>
      <c r="CZ30" s="50">
        <f t="array" ref="CZ30">-(IF(CZ$2=1,Assumptions!$P32/12,-(SUMIF($D$2:$EE$2,CZ$2-1,$D30:$EE30)/12)*(1+XLOOKUP(CZ$2,Assumptions!$C$95:$M$95,Assumptions!$C$99:$M$99))))</f>
        <v>-396.8250176</v>
      </c>
      <c r="DA30" s="50">
        <f t="array" ref="DA30">-(IF(DA$2=1,Assumptions!$P32/12,-(SUMIF($D$2:$EE$2,DA$2-1,$D30:$EE30)/12)*(1+XLOOKUP(DA$2,Assumptions!$C$95:$M$95,Assumptions!$C$99:$M$99))))</f>
        <v>-396.8250176</v>
      </c>
      <c r="DB30" s="50">
        <f t="array" ref="DB30">-(IF(DB$2=1,Assumptions!$P32/12,-(SUMIF($D$2:$EE$2,DB$2-1,$D30:$EE30)/12)*(1+XLOOKUP(DB$2,Assumptions!$C$95:$M$95,Assumptions!$C$99:$M$99))))</f>
        <v>-396.8250176</v>
      </c>
      <c r="DC30" s="50">
        <f t="array" ref="DC30">-(IF(DC$2=1,Assumptions!$P32/12,-(SUMIF($D$2:$EE$2,DC$2-1,$D30:$EE30)/12)*(1+XLOOKUP(DC$2,Assumptions!$C$95:$M$95,Assumptions!$C$99:$M$99))))</f>
        <v>-396.8250176</v>
      </c>
      <c r="DD30" s="50">
        <f t="array" ref="DD30">-(IF(DD$2=1,Assumptions!$P32/12,-(SUMIF($D$2:$EE$2,DD$2-1,$D30:$EE30)/12)*(1+XLOOKUP(DD$2,Assumptions!$C$95:$M$95,Assumptions!$C$99:$M$99))))</f>
        <v>-396.8250176</v>
      </c>
      <c r="DE30" s="50">
        <f t="array" ref="DE30">-(IF(DE$2=1,Assumptions!$P32/12,-(SUMIF($D$2:$EE$2,DE$2-1,$D30:$EE30)/12)*(1+XLOOKUP(DE$2,Assumptions!$C$95:$M$95,Assumptions!$C$99:$M$99))))</f>
        <v>-396.8250176</v>
      </c>
      <c r="DF30" s="50">
        <f t="array" ref="DF30">-(IF(DF$2=1,Assumptions!$P32/12,-(SUMIF($D$2:$EE$2,DF$2-1,$D30:$EE30)/12)*(1+XLOOKUP(DF$2,Assumptions!$C$95:$M$95,Assumptions!$C$99:$M$99))))</f>
        <v>-396.8250176</v>
      </c>
      <c r="DG30" s="50">
        <f t="array" ref="DG30">-(IF(DG$2=1,Assumptions!$P32/12,-(SUMIF($D$2:$EE$2,DG$2-1,$D30:$EE30)/12)*(1+XLOOKUP(DG$2,Assumptions!$C$95:$M$95,Assumptions!$C$99:$M$99))))</f>
        <v>-396.8250176</v>
      </c>
      <c r="DH30" s="50">
        <f t="array" ref="DH30">-(IF(DH$2=1,Assumptions!$P32/12,-(SUMIF($D$2:$EE$2,DH$2-1,$D30:$EE30)/12)*(1+XLOOKUP(DH$2,Assumptions!$C$95:$M$95,Assumptions!$C$99:$M$99))))</f>
        <v>-408.7297682</v>
      </c>
      <c r="DI30" s="50">
        <f t="array" ref="DI30">-(IF(DI$2=1,Assumptions!$P32/12,-(SUMIF($D$2:$EE$2,DI$2-1,$D30:$EE30)/12)*(1+XLOOKUP(DI$2,Assumptions!$C$95:$M$95,Assumptions!$C$99:$M$99))))</f>
        <v>-408.7297682</v>
      </c>
      <c r="DJ30" s="50">
        <f t="array" ref="DJ30">-(IF(DJ$2=1,Assumptions!$P32/12,-(SUMIF($D$2:$EE$2,DJ$2-1,$D30:$EE30)/12)*(1+XLOOKUP(DJ$2,Assumptions!$C$95:$M$95,Assumptions!$C$99:$M$99))))</f>
        <v>-408.7297682</v>
      </c>
      <c r="DK30" s="50">
        <f t="array" ref="DK30">-(IF(DK$2=1,Assumptions!$P32/12,-(SUMIF($D$2:$EE$2,DK$2-1,$D30:$EE30)/12)*(1+XLOOKUP(DK$2,Assumptions!$C$95:$M$95,Assumptions!$C$99:$M$99))))</f>
        <v>-408.7297682</v>
      </c>
      <c r="DL30" s="50">
        <f t="array" ref="DL30">-(IF(DL$2=1,Assumptions!$P32/12,-(SUMIF($D$2:$EE$2,DL$2-1,$D30:$EE30)/12)*(1+XLOOKUP(DL$2,Assumptions!$C$95:$M$95,Assumptions!$C$99:$M$99))))</f>
        <v>-408.7297682</v>
      </c>
      <c r="DM30" s="50">
        <f t="array" ref="DM30">-(IF(DM$2=1,Assumptions!$P32/12,-(SUMIF($D$2:$EE$2,DM$2-1,$D30:$EE30)/12)*(1+XLOOKUP(DM$2,Assumptions!$C$95:$M$95,Assumptions!$C$99:$M$99))))</f>
        <v>-408.7297682</v>
      </c>
      <c r="DN30" s="50">
        <f t="array" ref="DN30">-(IF(DN$2=1,Assumptions!$P32/12,-(SUMIF($D$2:$EE$2,DN$2-1,$D30:$EE30)/12)*(1+XLOOKUP(DN$2,Assumptions!$C$95:$M$95,Assumptions!$C$99:$M$99))))</f>
        <v>-408.7297682</v>
      </c>
      <c r="DO30" s="50">
        <f t="array" ref="DO30">-(IF(DO$2=1,Assumptions!$P32/12,-(SUMIF($D$2:$EE$2,DO$2-1,$D30:$EE30)/12)*(1+XLOOKUP(DO$2,Assumptions!$C$95:$M$95,Assumptions!$C$99:$M$99))))</f>
        <v>-408.7297682</v>
      </c>
      <c r="DP30" s="50">
        <f t="array" ref="DP30">-(IF(DP$2=1,Assumptions!$P32/12,-(SUMIF($D$2:$EE$2,DP$2-1,$D30:$EE30)/12)*(1+XLOOKUP(DP$2,Assumptions!$C$95:$M$95,Assumptions!$C$99:$M$99))))</f>
        <v>-408.7297682</v>
      </c>
      <c r="DQ30" s="50">
        <f t="array" ref="DQ30">-(IF(DQ$2=1,Assumptions!$P32/12,-(SUMIF($D$2:$EE$2,DQ$2-1,$D30:$EE30)/12)*(1+XLOOKUP(DQ$2,Assumptions!$C$95:$M$95,Assumptions!$C$99:$M$99))))</f>
        <v>-408.7297682</v>
      </c>
      <c r="DR30" s="50">
        <f t="array" ref="DR30">-(IF(DR$2=1,Assumptions!$P32/12,-(SUMIF($D$2:$EE$2,DR$2-1,$D30:$EE30)/12)*(1+XLOOKUP(DR$2,Assumptions!$C$95:$M$95,Assumptions!$C$99:$M$99))))</f>
        <v>-408.7297682</v>
      </c>
      <c r="DS30" s="50">
        <f t="array" ref="DS30">-(IF(DS$2=1,Assumptions!$P32/12,-(SUMIF($D$2:$EE$2,DS$2-1,$D30:$EE30)/12)*(1+XLOOKUP(DS$2,Assumptions!$C$95:$M$95,Assumptions!$C$99:$M$99))))</f>
        <v>-408.7297682</v>
      </c>
      <c r="DT30" s="50">
        <f t="array" ref="DT30">-(IF(DT$2=1,Assumptions!$P32/12,-(SUMIF($D$2:$EE$2,DT$2-1,$D30:$EE30)/12)*(1+XLOOKUP(DT$2,Assumptions!$C$95:$M$95,Assumptions!$C$99:$M$99))))</f>
        <v>-420.9916612</v>
      </c>
      <c r="DU30" s="50">
        <f t="array" ref="DU30">-(IF(DU$2=1,Assumptions!$P32/12,-(SUMIF($D$2:$EE$2,DU$2-1,$D30:$EE30)/12)*(1+XLOOKUP(DU$2,Assumptions!$C$95:$M$95,Assumptions!$C$99:$M$99))))</f>
        <v>-420.9916612</v>
      </c>
      <c r="DV30" s="50">
        <f t="array" ref="DV30">-(IF(DV$2=1,Assumptions!$P32/12,-(SUMIF($D$2:$EE$2,DV$2-1,$D30:$EE30)/12)*(1+XLOOKUP(DV$2,Assumptions!$C$95:$M$95,Assumptions!$C$99:$M$99))))</f>
        <v>-420.9916612</v>
      </c>
      <c r="DW30" s="50">
        <f t="array" ref="DW30">-(IF(DW$2=1,Assumptions!$P32/12,-(SUMIF($D$2:$EE$2,DW$2-1,$D30:$EE30)/12)*(1+XLOOKUP(DW$2,Assumptions!$C$95:$M$95,Assumptions!$C$99:$M$99))))</f>
        <v>-420.9916612</v>
      </c>
      <c r="DX30" s="50">
        <f t="array" ref="DX30">-(IF(DX$2=1,Assumptions!$P32/12,-(SUMIF($D$2:$EE$2,DX$2-1,$D30:$EE30)/12)*(1+XLOOKUP(DX$2,Assumptions!$C$95:$M$95,Assumptions!$C$99:$M$99))))</f>
        <v>-420.9916612</v>
      </c>
      <c r="DY30" s="50">
        <f t="array" ref="DY30">-(IF(DY$2=1,Assumptions!$P32/12,-(SUMIF($D$2:$EE$2,DY$2-1,$D30:$EE30)/12)*(1+XLOOKUP(DY$2,Assumptions!$C$95:$M$95,Assumptions!$C$99:$M$99))))</f>
        <v>-420.9916612</v>
      </c>
      <c r="DZ30" s="50">
        <f t="array" ref="DZ30">-(IF(DZ$2=1,Assumptions!$P32/12,-(SUMIF($D$2:$EE$2,DZ$2-1,$D30:$EE30)/12)*(1+XLOOKUP(DZ$2,Assumptions!$C$95:$M$95,Assumptions!$C$99:$M$99))))</f>
        <v>-420.9916612</v>
      </c>
      <c r="EA30" s="50">
        <f t="array" ref="EA30">-(IF(EA$2=1,Assumptions!$P32/12,-(SUMIF($D$2:$EE$2,EA$2-1,$D30:$EE30)/12)*(1+XLOOKUP(EA$2,Assumptions!$C$95:$M$95,Assumptions!$C$99:$M$99))))</f>
        <v>-420.9916612</v>
      </c>
      <c r="EB30" s="50">
        <f t="array" ref="EB30">-(IF(EB$2=1,Assumptions!$P32/12,-(SUMIF($D$2:$EE$2,EB$2-1,$D30:$EE30)/12)*(1+XLOOKUP(EB$2,Assumptions!$C$95:$M$95,Assumptions!$C$99:$M$99))))</f>
        <v>-420.9916612</v>
      </c>
      <c r="EC30" s="50">
        <f t="array" ref="EC30">-(IF(EC$2=1,Assumptions!$P32/12,-(SUMIF($D$2:$EE$2,EC$2-1,$D30:$EE30)/12)*(1+XLOOKUP(EC$2,Assumptions!$C$95:$M$95,Assumptions!$C$99:$M$99))))</f>
        <v>-420.9916612</v>
      </c>
      <c r="ED30" s="50">
        <f t="array" ref="ED30">-(IF(ED$2=1,Assumptions!$P32/12,-(SUMIF($D$2:$EE$2,ED$2-1,$D30:$EE30)/12)*(1+XLOOKUP(ED$2,Assumptions!$C$95:$M$95,Assumptions!$C$99:$M$99))))</f>
        <v>-420.9916612</v>
      </c>
      <c r="EE30" s="50">
        <f t="array" ref="EE30">-(IF(EE$2=1,Assumptions!$P32/12,-(SUMIF($D$2:$EE$2,EE$2-1,$D30:$EE30)/12)*(1+XLOOKUP(EE$2,Assumptions!$C$95:$M$95,Assumptions!$C$99:$M$99))))</f>
        <v>-420.9916612</v>
      </c>
    </row>
    <row r="31" ht="15.75" customHeight="1">
      <c r="A31" s="1"/>
      <c r="B31" s="1"/>
      <c r="C31" s="1" t="str">
        <f>Assumptions!J33</f>
        <v>Pest Control</v>
      </c>
      <c r="D31" s="50">
        <f t="array" ref="D31">-(IF(D$2=1,Assumptions!$P33/12,-(SUMIF($D$2:$EE$2,D$2-1,$D31:$EE31)/12)*(1+XLOOKUP(D$2,Assumptions!$C$95:$M$95,Assumptions!$C$99:$M$99))))</f>
        <v>-147.889975</v>
      </c>
      <c r="E31" s="50">
        <f t="array" ref="E31">-(IF(E$2=1,Assumptions!$P33/12,-(SUMIF($D$2:$EE$2,E$2-1,$D31:$EE31)/12)*(1+XLOOKUP(E$2,Assumptions!$C$95:$M$95,Assumptions!$C$99:$M$99))))</f>
        <v>-147.889975</v>
      </c>
      <c r="F31" s="50">
        <f t="array" ref="F31">-(IF(F$2=1,Assumptions!$P33/12,-(SUMIF($D$2:$EE$2,F$2-1,$D31:$EE31)/12)*(1+XLOOKUP(F$2,Assumptions!$C$95:$M$95,Assumptions!$C$99:$M$99))))</f>
        <v>-147.889975</v>
      </c>
      <c r="G31" s="50">
        <f t="array" ref="G31">-(IF(G$2=1,Assumptions!$P33/12,-(SUMIF($D$2:$EE$2,G$2-1,$D31:$EE31)/12)*(1+XLOOKUP(G$2,Assumptions!$C$95:$M$95,Assumptions!$C$99:$M$99))))</f>
        <v>-147.889975</v>
      </c>
      <c r="H31" s="50">
        <f t="array" ref="H31">-(IF(H$2=1,Assumptions!$P33/12,-(SUMIF($D$2:$EE$2,H$2-1,$D31:$EE31)/12)*(1+XLOOKUP(H$2,Assumptions!$C$95:$M$95,Assumptions!$C$99:$M$99))))</f>
        <v>-147.889975</v>
      </c>
      <c r="I31" s="50">
        <f t="array" ref="I31">-(IF(I$2=1,Assumptions!$P33/12,-(SUMIF($D$2:$EE$2,I$2-1,$D31:$EE31)/12)*(1+XLOOKUP(I$2,Assumptions!$C$95:$M$95,Assumptions!$C$99:$M$99))))</f>
        <v>-147.889975</v>
      </c>
      <c r="J31" s="50">
        <f t="array" ref="J31">-(IF(J$2=1,Assumptions!$P33/12,-(SUMIF($D$2:$EE$2,J$2-1,$D31:$EE31)/12)*(1+XLOOKUP(J$2,Assumptions!$C$95:$M$95,Assumptions!$C$99:$M$99))))</f>
        <v>-147.889975</v>
      </c>
      <c r="K31" s="50">
        <f t="array" ref="K31">-(IF(K$2=1,Assumptions!$P33/12,-(SUMIF($D$2:$EE$2,K$2-1,$D31:$EE31)/12)*(1+XLOOKUP(K$2,Assumptions!$C$95:$M$95,Assumptions!$C$99:$M$99))))</f>
        <v>-147.889975</v>
      </c>
      <c r="L31" s="50">
        <f t="array" ref="L31">-(IF(L$2=1,Assumptions!$P33/12,-(SUMIF($D$2:$EE$2,L$2-1,$D31:$EE31)/12)*(1+XLOOKUP(L$2,Assumptions!$C$95:$M$95,Assumptions!$C$99:$M$99))))</f>
        <v>-147.889975</v>
      </c>
      <c r="M31" s="50">
        <f t="array" ref="M31">-(IF(M$2=1,Assumptions!$P33/12,-(SUMIF($D$2:$EE$2,M$2-1,$D31:$EE31)/12)*(1+XLOOKUP(M$2,Assumptions!$C$95:$M$95,Assumptions!$C$99:$M$99))))</f>
        <v>-147.889975</v>
      </c>
      <c r="N31" s="50">
        <f t="array" ref="N31">-(IF(N$2=1,Assumptions!$P33/12,-(SUMIF($D$2:$EE$2,N$2-1,$D31:$EE31)/12)*(1+XLOOKUP(N$2,Assumptions!$C$95:$M$95,Assumptions!$C$99:$M$99))))</f>
        <v>-147.889975</v>
      </c>
      <c r="O31" s="50">
        <f t="array" ref="O31">-(IF(O$2=1,Assumptions!$P33/12,-(SUMIF($D$2:$EE$2,O$2-1,$D31:$EE31)/12)*(1+XLOOKUP(O$2,Assumptions!$C$95:$M$95,Assumptions!$C$99:$M$99))))</f>
        <v>-147.889975</v>
      </c>
      <c r="P31" s="50">
        <f t="array" ref="P31">-(IF(P$2=1,Assumptions!$P33/12,-(SUMIF($D$2:$EE$2,P$2-1,$D31:$EE31)/12)*(1+XLOOKUP(P$2,Assumptions!$C$95:$M$95,Assumptions!$C$99:$M$99))))</f>
        <v>-152.3266743</v>
      </c>
      <c r="Q31" s="50">
        <f t="array" ref="Q31">-(IF(Q$2=1,Assumptions!$P33/12,-(SUMIF($D$2:$EE$2,Q$2-1,$D31:$EE31)/12)*(1+XLOOKUP(Q$2,Assumptions!$C$95:$M$95,Assumptions!$C$99:$M$99))))</f>
        <v>-152.3266743</v>
      </c>
      <c r="R31" s="50">
        <f t="array" ref="R31">-(IF(R$2=1,Assumptions!$P33/12,-(SUMIF($D$2:$EE$2,R$2-1,$D31:$EE31)/12)*(1+XLOOKUP(R$2,Assumptions!$C$95:$M$95,Assumptions!$C$99:$M$99))))</f>
        <v>-152.3266743</v>
      </c>
      <c r="S31" s="50">
        <f t="array" ref="S31">-(IF(S$2=1,Assumptions!$P33/12,-(SUMIF($D$2:$EE$2,S$2-1,$D31:$EE31)/12)*(1+XLOOKUP(S$2,Assumptions!$C$95:$M$95,Assumptions!$C$99:$M$99))))</f>
        <v>-152.3266743</v>
      </c>
      <c r="T31" s="50">
        <f t="array" ref="T31">-(IF(T$2=1,Assumptions!$P33/12,-(SUMIF($D$2:$EE$2,T$2-1,$D31:$EE31)/12)*(1+XLOOKUP(T$2,Assumptions!$C$95:$M$95,Assumptions!$C$99:$M$99))))</f>
        <v>-152.3266743</v>
      </c>
      <c r="U31" s="50">
        <f t="array" ref="U31">-(IF(U$2=1,Assumptions!$P33/12,-(SUMIF($D$2:$EE$2,U$2-1,$D31:$EE31)/12)*(1+XLOOKUP(U$2,Assumptions!$C$95:$M$95,Assumptions!$C$99:$M$99))))</f>
        <v>-152.3266743</v>
      </c>
      <c r="V31" s="50">
        <f t="array" ref="V31">-(IF(V$2=1,Assumptions!$P33/12,-(SUMIF($D$2:$EE$2,V$2-1,$D31:$EE31)/12)*(1+XLOOKUP(V$2,Assumptions!$C$95:$M$95,Assumptions!$C$99:$M$99))))</f>
        <v>-152.3266743</v>
      </c>
      <c r="W31" s="50">
        <f t="array" ref="W31">-(IF(W$2=1,Assumptions!$P33/12,-(SUMIF($D$2:$EE$2,W$2-1,$D31:$EE31)/12)*(1+XLOOKUP(W$2,Assumptions!$C$95:$M$95,Assumptions!$C$99:$M$99))))</f>
        <v>-152.3266743</v>
      </c>
      <c r="X31" s="50">
        <f t="array" ref="X31">-(IF(X$2=1,Assumptions!$P33/12,-(SUMIF($D$2:$EE$2,X$2-1,$D31:$EE31)/12)*(1+XLOOKUP(X$2,Assumptions!$C$95:$M$95,Assumptions!$C$99:$M$99))))</f>
        <v>-152.3266743</v>
      </c>
      <c r="Y31" s="50">
        <f t="array" ref="Y31">-(IF(Y$2=1,Assumptions!$P33/12,-(SUMIF($D$2:$EE$2,Y$2-1,$D31:$EE31)/12)*(1+XLOOKUP(Y$2,Assumptions!$C$95:$M$95,Assumptions!$C$99:$M$99))))</f>
        <v>-152.3266743</v>
      </c>
      <c r="Z31" s="50">
        <f t="array" ref="Z31">-(IF(Z$2=1,Assumptions!$P33/12,-(SUMIF($D$2:$EE$2,Z$2-1,$D31:$EE31)/12)*(1+XLOOKUP(Z$2,Assumptions!$C$95:$M$95,Assumptions!$C$99:$M$99))))</f>
        <v>-152.3266743</v>
      </c>
      <c r="AA31" s="50">
        <f t="array" ref="AA31">-(IF(AA$2=1,Assumptions!$P33/12,-(SUMIF($D$2:$EE$2,AA$2-1,$D31:$EE31)/12)*(1+XLOOKUP(AA$2,Assumptions!$C$95:$M$95,Assumptions!$C$99:$M$99))))</f>
        <v>-152.3266743</v>
      </c>
      <c r="AB31" s="50">
        <f t="array" ref="AB31">-(IF(AB$2=1,Assumptions!$P33/12,-(SUMIF($D$2:$EE$2,AB$2-1,$D31:$EE31)/12)*(1+XLOOKUP(AB$2,Assumptions!$C$95:$M$95,Assumptions!$C$99:$M$99))))</f>
        <v>-156.8964745</v>
      </c>
      <c r="AC31" s="50">
        <f t="array" ref="AC31">-(IF(AC$2=1,Assumptions!$P33/12,-(SUMIF($D$2:$EE$2,AC$2-1,$D31:$EE31)/12)*(1+XLOOKUP(AC$2,Assumptions!$C$95:$M$95,Assumptions!$C$99:$M$99))))</f>
        <v>-156.8964745</v>
      </c>
      <c r="AD31" s="50">
        <f t="array" ref="AD31">-(IF(AD$2=1,Assumptions!$P33/12,-(SUMIF($D$2:$EE$2,AD$2-1,$D31:$EE31)/12)*(1+XLOOKUP(AD$2,Assumptions!$C$95:$M$95,Assumptions!$C$99:$M$99))))</f>
        <v>-156.8964745</v>
      </c>
      <c r="AE31" s="50">
        <f t="array" ref="AE31">-(IF(AE$2=1,Assumptions!$P33/12,-(SUMIF($D$2:$EE$2,AE$2-1,$D31:$EE31)/12)*(1+XLOOKUP(AE$2,Assumptions!$C$95:$M$95,Assumptions!$C$99:$M$99))))</f>
        <v>-156.8964745</v>
      </c>
      <c r="AF31" s="50">
        <f t="array" ref="AF31">-(IF(AF$2=1,Assumptions!$P33/12,-(SUMIF($D$2:$EE$2,AF$2-1,$D31:$EE31)/12)*(1+XLOOKUP(AF$2,Assumptions!$C$95:$M$95,Assumptions!$C$99:$M$99))))</f>
        <v>-156.8964745</v>
      </c>
      <c r="AG31" s="50">
        <f t="array" ref="AG31">-(IF(AG$2=1,Assumptions!$P33/12,-(SUMIF($D$2:$EE$2,AG$2-1,$D31:$EE31)/12)*(1+XLOOKUP(AG$2,Assumptions!$C$95:$M$95,Assumptions!$C$99:$M$99))))</f>
        <v>-156.8964745</v>
      </c>
      <c r="AH31" s="50">
        <f t="array" ref="AH31">-(IF(AH$2=1,Assumptions!$P33/12,-(SUMIF($D$2:$EE$2,AH$2-1,$D31:$EE31)/12)*(1+XLOOKUP(AH$2,Assumptions!$C$95:$M$95,Assumptions!$C$99:$M$99))))</f>
        <v>-156.8964745</v>
      </c>
      <c r="AI31" s="50">
        <f t="array" ref="AI31">-(IF(AI$2=1,Assumptions!$P33/12,-(SUMIF($D$2:$EE$2,AI$2-1,$D31:$EE31)/12)*(1+XLOOKUP(AI$2,Assumptions!$C$95:$M$95,Assumptions!$C$99:$M$99))))</f>
        <v>-156.8964745</v>
      </c>
      <c r="AJ31" s="50">
        <f t="array" ref="AJ31">-(IF(AJ$2=1,Assumptions!$P33/12,-(SUMIF($D$2:$EE$2,AJ$2-1,$D31:$EE31)/12)*(1+XLOOKUP(AJ$2,Assumptions!$C$95:$M$95,Assumptions!$C$99:$M$99))))</f>
        <v>-156.8964745</v>
      </c>
      <c r="AK31" s="50">
        <f t="array" ref="AK31">-(IF(AK$2=1,Assumptions!$P33/12,-(SUMIF($D$2:$EE$2,AK$2-1,$D31:$EE31)/12)*(1+XLOOKUP(AK$2,Assumptions!$C$95:$M$95,Assumptions!$C$99:$M$99))))</f>
        <v>-156.8964745</v>
      </c>
      <c r="AL31" s="50">
        <f t="array" ref="AL31">-(IF(AL$2=1,Assumptions!$P33/12,-(SUMIF($D$2:$EE$2,AL$2-1,$D31:$EE31)/12)*(1+XLOOKUP(AL$2,Assumptions!$C$95:$M$95,Assumptions!$C$99:$M$99))))</f>
        <v>-156.8964745</v>
      </c>
      <c r="AM31" s="50">
        <f t="array" ref="AM31">-(IF(AM$2=1,Assumptions!$P33/12,-(SUMIF($D$2:$EE$2,AM$2-1,$D31:$EE31)/12)*(1+XLOOKUP(AM$2,Assumptions!$C$95:$M$95,Assumptions!$C$99:$M$99))))</f>
        <v>-156.8964745</v>
      </c>
      <c r="AN31" s="50">
        <f t="array" ref="AN31">-(IF(AN$2=1,Assumptions!$P33/12,-(SUMIF($D$2:$EE$2,AN$2-1,$D31:$EE31)/12)*(1+XLOOKUP(AN$2,Assumptions!$C$95:$M$95,Assumptions!$C$99:$M$99))))</f>
        <v>-161.6033687</v>
      </c>
      <c r="AO31" s="50">
        <f t="array" ref="AO31">-(IF(AO$2=1,Assumptions!$P33/12,-(SUMIF($D$2:$EE$2,AO$2-1,$D31:$EE31)/12)*(1+XLOOKUP(AO$2,Assumptions!$C$95:$M$95,Assumptions!$C$99:$M$99))))</f>
        <v>-161.6033687</v>
      </c>
      <c r="AP31" s="50">
        <f t="array" ref="AP31">-(IF(AP$2=1,Assumptions!$P33/12,-(SUMIF($D$2:$EE$2,AP$2-1,$D31:$EE31)/12)*(1+XLOOKUP(AP$2,Assumptions!$C$95:$M$95,Assumptions!$C$99:$M$99))))</f>
        <v>-161.6033687</v>
      </c>
      <c r="AQ31" s="50">
        <f t="array" ref="AQ31">-(IF(AQ$2=1,Assumptions!$P33/12,-(SUMIF($D$2:$EE$2,AQ$2-1,$D31:$EE31)/12)*(1+XLOOKUP(AQ$2,Assumptions!$C$95:$M$95,Assumptions!$C$99:$M$99))))</f>
        <v>-161.6033687</v>
      </c>
      <c r="AR31" s="50">
        <f t="array" ref="AR31">-(IF(AR$2=1,Assumptions!$P33/12,-(SUMIF($D$2:$EE$2,AR$2-1,$D31:$EE31)/12)*(1+XLOOKUP(AR$2,Assumptions!$C$95:$M$95,Assumptions!$C$99:$M$99))))</f>
        <v>-161.6033687</v>
      </c>
      <c r="AS31" s="50">
        <f t="array" ref="AS31">-(IF(AS$2=1,Assumptions!$P33/12,-(SUMIF($D$2:$EE$2,AS$2-1,$D31:$EE31)/12)*(1+XLOOKUP(AS$2,Assumptions!$C$95:$M$95,Assumptions!$C$99:$M$99))))</f>
        <v>-161.6033687</v>
      </c>
      <c r="AT31" s="50">
        <f t="array" ref="AT31">-(IF(AT$2=1,Assumptions!$P33/12,-(SUMIF($D$2:$EE$2,AT$2-1,$D31:$EE31)/12)*(1+XLOOKUP(AT$2,Assumptions!$C$95:$M$95,Assumptions!$C$99:$M$99))))</f>
        <v>-161.6033687</v>
      </c>
      <c r="AU31" s="50">
        <f t="array" ref="AU31">-(IF(AU$2=1,Assumptions!$P33/12,-(SUMIF($D$2:$EE$2,AU$2-1,$D31:$EE31)/12)*(1+XLOOKUP(AU$2,Assumptions!$C$95:$M$95,Assumptions!$C$99:$M$99))))</f>
        <v>-161.6033687</v>
      </c>
      <c r="AV31" s="50">
        <f t="array" ref="AV31">-(IF(AV$2=1,Assumptions!$P33/12,-(SUMIF($D$2:$EE$2,AV$2-1,$D31:$EE31)/12)*(1+XLOOKUP(AV$2,Assumptions!$C$95:$M$95,Assumptions!$C$99:$M$99))))</f>
        <v>-161.6033687</v>
      </c>
      <c r="AW31" s="50">
        <f t="array" ref="AW31">-(IF(AW$2=1,Assumptions!$P33/12,-(SUMIF($D$2:$EE$2,AW$2-1,$D31:$EE31)/12)*(1+XLOOKUP(AW$2,Assumptions!$C$95:$M$95,Assumptions!$C$99:$M$99))))</f>
        <v>-161.6033687</v>
      </c>
      <c r="AX31" s="50">
        <f t="array" ref="AX31">-(IF(AX$2=1,Assumptions!$P33/12,-(SUMIF($D$2:$EE$2,AX$2-1,$D31:$EE31)/12)*(1+XLOOKUP(AX$2,Assumptions!$C$95:$M$95,Assumptions!$C$99:$M$99))))</f>
        <v>-161.6033687</v>
      </c>
      <c r="AY31" s="50">
        <f t="array" ref="AY31">-(IF(AY$2=1,Assumptions!$P33/12,-(SUMIF($D$2:$EE$2,AY$2-1,$D31:$EE31)/12)*(1+XLOOKUP(AY$2,Assumptions!$C$95:$M$95,Assumptions!$C$99:$M$99))))</f>
        <v>-161.6033687</v>
      </c>
      <c r="AZ31" s="50">
        <f t="array" ref="AZ31">-(IF(AZ$2=1,Assumptions!$P33/12,-(SUMIF($D$2:$EE$2,AZ$2-1,$D31:$EE31)/12)*(1+XLOOKUP(AZ$2,Assumptions!$C$95:$M$95,Assumptions!$C$99:$M$99))))</f>
        <v>-166.4514698</v>
      </c>
      <c r="BA31" s="50">
        <f t="array" ref="BA31">-(IF(BA$2=1,Assumptions!$P33/12,-(SUMIF($D$2:$EE$2,BA$2-1,$D31:$EE31)/12)*(1+XLOOKUP(BA$2,Assumptions!$C$95:$M$95,Assumptions!$C$99:$M$99))))</f>
        <v>-166.4514698</v>
      </c>
      <c r="BB31" s="50">
        <f t="array" ref="BB31">-(IF(BB$2=1,Assumptions!$P33/12,-(SUMIF($D$2:$EE$2,BB$2-1,$D31:$EE31)/12)*(1+XLOOKUP(BB$2,Assumptions!$C$95:$M$95,Assumptions!$C$99:$M$99))))</f>
        <v>-166.4514698</v>
      </c>
      <c r="BC31" s="50">
        <f t="array" ref="BC31">-(IF(BC$2=1,Assumptions!$P33/12,-(SUMIF($D$2:$EE$2,BC$2-1,$D31:$EE31)/12)*(1+XLOOKUP(BC$2,Assumptions!$C$95:$M$95,Assumptions!$C$99:$M$99))))</f>
        <v>-166.4514698</v>
      </c>
      <c r="BD31" s="50">
        <f t="array" ref="BD31">-(IF(BD$2=1,Assumptions!$P33/12,-(SUMIF($D$2:$EE$2,BD$2-1,$D31:$EE31)/12)*(1+XLOOKUP(BD$2,Assumptions!$C$95:$M$95,Assumptions!$C$99:$M$99))))</f>
        <v>-166.4514698</v>
      </c>
      <c r="BE31" s="50">
        <f t="array" ref="BE31">-(IF(BE$2=1,Assumptions!$P33/12,-(SUMIF($D$2:$EE$2,BE$2-1,$D31:$EE31)/12)*(1+XLOOKUP(BE$2,Assumptions!$C$95:$M$95,Assumptions!$C$99:$M$99))))</f>
        <v>-166.4514698</v>
      </c>
      <c r="BF31" s="50">
        <f t="array" ref="BF31">-(IF(BF$2=1,Assumptions!$P33/12,-(SUMIF($D$2:$EE$2,BF$2-1,$D31:$EE31)/12)*(1+XLOOKUP(BF$2,Assumptions!$C$95:$M$95,Assumptions!$C$99:$M$99))))</f>
        <v>-166.4514698</v>
      </c>
      <c r="BG31" s="50">
        <f t="array" ref="BG31">-(IF(BG$2=1,Assumptions!$P33/12,-(SUMIF($D$2:$EE$2,BG$2-1,$D31:$EE31)/12)*(1+XLOOKUP(BG$2,Assumptions!$C$95:$M$95,Assumptions!$C$99:$M$99))))</f>
        <v>-166.4514698</v>
      </c>
      <c r="BH31" s="50">
        <f t="array" ref="BH31">-(IF(BH$2=1,Assumptions!$P33/12,-(SUMIF($D$2:$EE$2,BH$2-1,$D31:$EE31)/12)*(1+XLOOKUP(BH$2,Assumptions!$C$95:$M$95,Assumptions!$C$99:$M$99))))</f>
        <v>-166.4514698</v>
      </c>
      <c r="BI31" s="50">
        <f t="array" ref="BI31">-(IF(BI$2=1,Assumptions!$P33/12,-(SUMIF($D$2:$EE$2,BI$2-1,$D31:$EE31)/12)*(1+XLOOKUP(BI$2,Assumptions!$C$95:$M$95,Assumptions!$C$99:$M$99))))</f>
        <v>-166.4514698</v>
      </c>
      <c r="BJ31" s="50">
        <f t="array" ref="BJ31">-(IF(BJ$2=1,Assumptions!$P33/12,-(SUMIF($D$2:$EE$2,BJ$2-1,$D31:$EE31)/12)*(1+XLOOKUP(BJ$2,Assumptions!$C$95:$M$95,Assumptions!$C$99:$M$99))))</f>
        <v>-166.4514698</v>
      </c>
      <c r="BK31" s="50">
        <f t="array" ref="BK31">-(IF(BK$2=1,Assumptions!$P33/12,-(SUMIF($D$2:$EE$2,BK$2-1,$D31:$EE31)/12)*(1+XLOOKUP(BK$2,Assumptions!$C$95:$M$95,Assumptions!$C$99:$M$99))))</f>
        <v>-166.4514698</v>
      </c>
      <c r="BL31" s="50">
        <f t="array" ref="BL31">-(IF(BL$2=1,Assumptions!$P33/12,-(SUMIF($D$2:$EE$2,BL$2-1,$D31:$EE31)/12)*(1+XLOOKUP(BL$2,Assumptions!$C$95:$M$95,Assumptions!$C$99:$M$99))))</f>
        <v>-171.4450139</v>
      </c>
      <c r="BM31" s="50">
        <f t="array" ref="BM31">-(IF(BM$2=1,Assumptions!$P33/12,-(SUMIF($D$2:$EE$2,BM$2-1,$D31:$EE31)/12)*(1+XLOOKUP(BM$2,Assumptions!$C$95:$M$95,Assumptions!$C$99:$M$99))))</f>
        <v>-171.4450139</v>
      </c>
      <c r="BN31" s="50">
        <f t="array" ref="BN31">-(IF(BN$2=1,Assumptions!$P33/12,-(SUMIF($D$2:$EE$2,BN$2-1,$D31:$EE31)/12)*(1+XLOOKUP(BN$2,Assumptions!$C$95:$M$95,Assumptions!$C$99:$M$99))))</f>
        <v>-171.4450139</v>
      </c>
      <c r="BO31" s="50">
        <f t="array" ref="BO31">-(IF(BO$2=1,Assumptions!$P33/12,-(SUMIF($D$2:$EE$2,BO$2-1,$D31:$EE31)/12)*(1+XLOOKUP(BO$2,Assumptions!$C$95:$M$95,Assumptions!$C$99:$M$99))))</f>
        <v>-171.4450139</v>
      </c>
      <c r="BP31" s="50">
        <f t="array" ref="BP31">-(IF(BP$2=1,Assumptions!$P33/12,-(SUMIF($D$2:$EE$2,BP$2-1,$D31:$EE31)/12)*(1+XLOOKUP(BP$2,Assumptions!$C$95:$M$95,Assumptions!$C$99:$M$99))))</f>
        <v>-171.4450139</v>
      </c>
      <c r="BQ31" s="50">
        <f t="array" ref="BQ31">-(IF(BQ$2=1,Assumptions!$P33/12,-(SUMIF($D$2:$EE$2,BQ$2-1,$D31:$EE31)/12)*(1+XLOOKUP(BQ$2,Assumptions!$C$95:$M$95,Assumptions!$C$99:$M$99))))</f>
        <v>-171.4450139</v>
      </c>
      <c r="BR31" s="50">
        <f t="array" ref="BR31">-(IF(BR$2=1,Assumptions!$P33/12,-(SUMIF($D$2:$EE$2,BR$2-1,$D31:$EE31)/12)*(1+XLOOKUP(BR$2,Assumptions!$C$95:$M$95,Assumptions!$C$99:$M$99))))</f>
        <v>-171.4450139</v>
      </c>
      <c r="BS31" s="50">
        <f t="array" ref="BS31">-(IF(BS$2=1,Assumptions!$P33/12,-(SUMIF($D$2:$EE$2,BS$2-1,$D31:$EE31)/12)*(1+XLOOKUP(BS$2,Assumptions!$C$95:$M$95,Assumptions!$C$99:$M$99))))</f>
        <v>-171.4450139</v>
      </c>
      <c r="BT31" s="50">
        <f t="array" ref="BT31">-(IF(BT$2=1,Assumptions!$P33/12,-(SUMIF($D$2:$EE$2,BT$2-1,$D31:$EE31)/12)*(1+XLOOKUP(BT$2,Assumptions!$C$95:$M$95,Assumptions!$C$99:$M$99))))</f>
        <v>-171.4450139</v>
      </c>
      <c r="BU31" s="50">
        <f t="array" ref="BU31">-(IF(BU$2=1,Assumptions!$P33/12,-(SUMIF($D$2:$EE$2,BU$2-1,$D31:$EE31)/12)*(1+XLOOKUP(BU$2,Assumptions!$C$95:$M$95,Assumptions!$C$99:$M$99))))</f>
        <v>-171.4450139</v>
      </c>
      <c r="BV31" s="50">
        <f t="array" ref="BV31">-(IF(BV$2=1,Assumptions!$P33/12,-(SUMIF($D$2:$EE$2,BV$2-1,$D31:$EE31)/12)*(1+XLOOKUP(BV$2,Assumptions!$C$95:$M$95,Assumptions!$C$99:$M$99))))</f>
        <v>-171.4450139</v>
      </c>
      <c r="BW31" s="50">
        <f t="array" ref="BW31">-(IF(BW$2=1,Assumptions!$P33/12,-(SUMIF($D$2:$EE$2,BW$2-1,$D31:$EE31)/12)*(1+XLOOKUP(BW$2,Assumptions!$C$95:$M$95,Assumptions!$C$99:$M$99))))</f>
        <v>-171.4450139</v>
      </c>
      <c r="BX31" s="50">
        <f t="array" ref="BX31">-(IF(BX$2=1,Assumptions!$P33/12,-(SUMIF($D$2:$EE$2,BX$2-1,$D31:$EE31)/12)*(1+XLOOKUP(BX$2,Assumptions!$C$95:$M$95,Assumptions!$C$99:$M$99))))</f>
        <v>-176.5883643</v>
      </c>
      <c r="BY31" s="50">
        <f t="array" ref="BY31">-(IF(BY$2=1,Assumptions!$P33/12,-(SUMIF($D$2:$EE$2,BY$2-1,$D31:$EE31)/12)*(1+XLOOKUP(BY$2,Assumptions!$C$95:$M$95,Assumptions!$C$99:$M$99))))</f>
        <v>-176.5883643</v>
      </c>
      <c r="BZ31" s="50">
        <f t="array" ref="BZ31">-(IF(BZ$2=1,Assumptions!$P33/12,-(SUMIF($D$2:$EE$2,BZ$2-1,$D31:$EE31)/12)*(1+XLOOKUP(BZ$2,Assumptions!$C$95:$M$95,Assumptions!$C$99:$M$99))))</f>
        <v>-176.5883643</v>
      </c>
      <c r="CA31" s="50">
        <f t="array" ref="CA31">-(IF(CA$2=1,Assumptions!$P33/12,-(SUMIF($D$2:$EE$2,CA$2-1,$D31:$EE31)/12)*(1+XLOOKUP(CA$2,Assumptions!$C$95:$M$95,Assumptions!$C$99:$M$99))))</f>
        <v>-176.5883643</v>
      </c>
      <c r="CB31" s="50">
        <f t="array" ref="CB31">-(IF(CB$2=1,Assumptions!$P33/12,-(SUMIF($D$2:$EE$2,CB$2-1,$D31:$EE31)/12)*(1+XLOOKUP(CB$2,Assumptions!$C$95:$M$95,Assumptions!$C$99:$M$99))))</f>
        <v>-176.5883643</v>
      </c>
      <c r="CC31" s="50">
        <f t="array" ref="CC31">-(IF(CC$2=1,Assumptions!$P33/12,-(SUMIF($D$2:$EE$2,CC$2-1,$D31:$EE31)/12)*(1+XLOOKUP(CC$2,Assumptions!$C$95:$M$95,Assumptions!$C$99:$M$99))))</f>
        <v>-176.5883643</v>
      </c>
      <c r="CD31" s="50">
        <f t="array" ref="CD31">-(IF(CD$2=1,Assumptions!$P33/12,-(SUMIF($D$2:$EE$2,CD$2-1,$D31:$EE31)/12)*(1+XLOOKUP(CD$2,Assumptions!$C$95:$M$95,Assumptions!$C$99:$M$99))))</f>
        <v>-176.5883643</v>
      </c>
      <c r="CE31" s="50">
        <f t="array" ref="CE31">-(IF(CE$2=1,Assumptions!$P33/12,-(SUMIF($D$2:$EE$2,CE$2-1,$D31:$EE31)/12)*(1+XLOOKUP(CE$2,Assumptions!$C$95:$M$95,Assumptions!$C$99:$M$99))))</f>
        <v>-176.5883643</v>
      </c>
      <c r="CF31" s="50">
        <f t="array" ref="CF31">-(IF(CF$2=1,Assumptions!$P33/12,-(SUMIF($D$2:$EE$2,CF$2-1,$D31:$EE31)/12)*(1+XLOOKUP(CF$2,Assumptions!$C$95:$M$95,Assumptions!$C$99:$M$99))))</f>
        <v>-176.5883643</v>
      </c>
      <c r="CG31" s="50">
        <f t="array" ref="CG31">-(IF(CG$2=1,Assumptions!$P33/12,-(SUMIF($D$2:$EE$2,CG$2-1,$D31:$EE31)/12)*(1+XLOOKUP(CG$2,Assumptions!$C$95:$M$95,Assumptions!$C$99:$M$99))))</f>
        <v>-176.5883643</v>
      </c>
      <c r="CH31" s="50">
        <f t="array" ref="CH31">-(IF(CH$2=1,Assumptions!$P33/12,-(SUMIF($D$2:$EE$2,CH$2-1,$D31:$EE31)/12)*(1+XLOOKUP(CH$2,Assumptions!$C$95:$M$95,Assumptions!$C$99:$M$99))))</f>
        <v>-176.5883643</v>
      </c>
      <c r="CI31" s="50">
        <f t="array" ref="CI31">-(IF(CI$2=1,Assumptions!$P33/12,-(SUMIF($D$2:$EE$2,CI$2-1,$D31:$EE31)/12)*(1+XLOOKUP(CI$2,Assumptions!$C$95:$M$95,Assumptions!$C$99:$M$99))))</f>
        <v>-176.5883643</v>
      </c>
      <c r="CJ31" s="50">
        <f t="array" ref="CJ31">-(IF(CJ$2=1,Assumptions!$P33/12,-(SUMIF($D$2:$EE$2,CJ$2-1,$D31:$EE31)/12)*(1+XLOOKUP(CJ$2,Assumptions!$C$95:$M$95,Assumptions!$C$99:$M$99))))</f>
        <v>-181.8860152</v>
      </c>
      <c r="CK31" s="50">
        <f t="array" ref="CK31">-(IF(CK$2=1,Assumptions!$P33/12,-(SUMIF($D$2:$EE$2,CK$2-1,$D31:$EE31)/12)*(1+XLOOKUP(CK$2,Assumptions!$C$95:$M$95,Assumptions!$C$99:$M$99))))</f>
        <v>-181.8860152</v>
      </c>
      <c r="CL31" s="50">
        <f t="array" ref="CL31">-(IF(CL$2=1,Assumptions!$P33/12,-(SUMIF($D$2:$EE$2,CL$2-1,$D31:$EE31)/12)*(1+XLOOKUP(CL$2,Assumptions!$C$95:$M$95,Assumptions!$C$99:$M$99))))</f>
        <v>-181.8860152</v>
      </c>
      <c r="CM31" s="50">
        <f t="array" ref="CM31">-(IF(CM$2=1,Assumptions!$P33/12,-(SUMIF($D$2:$EE$2,CM$2-1,$D31:$EE31)/12)*(1+XLOOKUP(CM$2,Assumptions!$C$95:$M$95,Assumptions!$C$99:$M$99))))</f>
        <v>-181.8860152</v>
      </c>
      <c r="CN31" s="50">
        <f t="array" ref="CN31">-(IF(CN$2=1,Assumptions!$P33/12,-(SUMIF($D$2:$EE$2,CN$2-1,$D31:$EE31)/12)*(1+XLOOKUP(CN$2,Assumptions!$C$95:$M$95,Assumptions!$C$99:$M$99))))</f>
        <v>-181.8860152</v>
      </c>
      <c r="CO31" s="50">
        <f t="array" ref="CO31">-(IF(CO$2=1,Assumptions!$P33/12,-(SUMIF($D$2:$EE$2,CO$2-1,$D31:$EE31)/12)*(1+XLOOKUP(CO$2,Assumptions!$C$95:$M$95,Assumptions!$C$99:$M$99))))</f>
        <v>-181.8860152</v>
      </c>
      <c r="CP31" s="50">
        <f t="array" ref="CP31">-(IF(CP$2=1,Assumptions!$P33/12,-(SUMIF($D$2:$EE$2,CP$2-1,$D31:$EE31)/12)*(1+XLOOKUP(CP$2,Assumptions!$C$95:$M$95,Assumptions!$C$99:$M$99))))</f>
        <v>-181.8860152</v>
      </c>
      <c r="CQ31" s="50">
        <f t="array" ref="CQ31">-(IF(CQ$2=1,Assumptions!$P33/12,-(SUMIF($D$2:$EE$2,CQ$2-1,$D31:$EE31)/12)*(1+XLOOKUP(CQ$2,Assumptions!$C$95:$M$95,Assumptions!$C$99:$M$99))))</f>
        <v>-181.8860152</v>
      </c>
      <c r="CR31" s="50">
        <f t="array" ref="CR31">-(IF(CR$2=1,Assumptions!$P33/12,-(SUMIF($D$2:$EE$2,CR$2-1,$D31:$EE31)/12)*(1+XLOOKUP(CR$2,Assumptions!$C$95:$M$95,Assumptions!$C$99:$M$99))))</f>
        <v>-181.8860152</v>
      </c>
      <c r="CS31" s="50">
        <f t="array" ref="CS31">-(IF(CS$2=1,Assumptions!$P33/12,-(SUMIF($D$2:$EE$2,CS$2-1,$D31:$EE31)/12)*(1+XLOOKUP(CS$2,Assumptions!$C$95:$M$95,Assumptions!$C$99:$M$99))))</f>
        <v>-181.8860152</v>
      </c>
      <c r="CT31" s="50">
        <f t="array" ref="CT31">-(IF(CT$2=1,Assumptions!$P33/12,-(SUMIF($D$2:$EE$2,CT$2-1,$D31:$EE31)/12)*(1+XLOOKUP(CT$2,Assumptions!$C$95:$M$95,Assumptions!$C$99:$M$99))))</f>
        <v>-181.8860152</v>
      </c>
      <c r="CU31" s="50">
        <f t="array" ref="CU31">-(IF(CU$2=1,Assumptions!$P33/12,-(SUMIF($D$2:$EE$2,CU$2-1,$D31:$EE31)/12)*(1+XLOOKUP(CU$2,Assumptions!$C$95:$M$95,Assumptions!$C$99:$M$99))))</f>
        <v>-181.8860152</v>
      </c>
      <c r="CV31" s="50">
        <f t="array" ref="CV31">-(IF(CV$2=1,Assumptions!$P33/12,-(SUMIF($D$2:$EE$2,CV$2-1,$D31:$EE31)/12)*(1+XLOOKUP(CV$2,Assumptions!$C$95:$M$95,Assumptions!$C$99:$M$99))))</f>
        <v>-187.3425957</v>
      </c>
      <c r="CW31" s="50">
        <f t="array" ref="CW31">-(IF(CW$2=1,Assumptions!$P33/12,-(SUMIF($D$2:$EE$2,CW$2-1,$D31:$EE31)/12)*(1+XLOOKUP(CW$2,Assumptions!$C$95:$M$95,Assumptions!$C$99:$M$99))))</f>
        <v>-187.3425957</v>
      </c>
      <c r="CX31" s="50">
        <f t="array" ref="CX31">-(IF(CX$2=1,Assumptions!$P33/12,-(SUMIF($D$2:$EE$2,CX$2-1,$D31:$EE31)/12)*(1+XLOOKUP(CX$2,Assumptions!$C$95:$M$95,Assumptions!$C$99:$M$99))))</f>
        <v>-187.3425957</v>
      </c>
      <c r="CY31" s="50">
        <f t="array" ref="CY31">-(IF(CY$2=1,Assumptions!$P33/12,-(SUMIF($D$2:$EE$2,CY$2-1,$D31:$EE31)/12)*(1+XLOOKUP(CY$2,Assumptions!$C$95:$M$95,Assumptions!$C$99:$M$99))))</f>
        <v>-187.3425957</v>
      </c>
      <c r="CZ31" s="50">
        <f t="array" ref="CZ31">-(IF(CZ$2=1,Assumptions!$P33/12,-(SUMIF($D$2:$EE$2,CZ$2-1,$D31:$EE31)/12)*(1+XLOOKUP(CZ$2,Assumptions!$C$95:$M$95,Assumptions!$C$99:$M$99))))</f>
        <v>-187.3425957</v>
      </c>
      <c r="DA31" s="50">
        <f t="array" ref="DA31">-(IF(DA$2=1,Assumptions!$P33/12,-(SUMIF($D$2:$EE$2,DA$2-1,$D31:$EE31)/12)*(1+XLOOKUP(DA$2,Assumptions!$C$95:$M$95,Assumptions!$C$99:$M$99))))</f>
        <v>-187.3425957</v>
      </c>
      <c r="DB31" s="50">
        <f t="array" ref="DB31">-(IF(DB$2=1,Assumptions!$P33/12,-(SUMIF($D$2:$EE$2,DB$2-1,$D31:$EE31)/12)*(1+XLOOKUP(DB$2,Assumptions!$C$95:$M$95,Assumptions!$C$99:$M$99))))</f>
        <v>-187.3425957</v>
      </c>
      <c r="DC31" s="50">
        <f t="array" ref="DC31">-(IF(DC$2=1,Assumptions!$P33/12,-(SUMIF($D$2:$EE$2,DC$2-1,$D31:$EE31)/12)*(1+XLOOKUP(DC$2,Assumptions!$C$95:$M$95,Assumptions!$C$99:$M$99))))</f>
        <v>-187.3425957</v>
      </c>
      <c r="DD31" s="50">
        <f t="array" ref="DD31">-(IF(DD$2=1,Assumptions!$P33/12,-(SUMIF($D$2:$EE$2,DD$2-1,$D31:$EE31)/12)*(1+XLOOKUP(DD$2,Assumptions!$C$95:$M$95,Assumptions!$C$99:$M$99))))</f>
        <v>-187.3425957</v>
      </c>
      <c r="DE31" s="50">
        <f t="array" ref="DE31">-(IF(DE$2=1,Assumptions!$P33/12,-(SUMIF($D$2:$EE$2,DE$2-1,$D31:$EE31)/12)*(1+XLOOKUP(DE$2,Assumptions!$C$95:$M$95,Assumptions!$C$99:$M$99))))</f>
        <v>-187.3425957</v>
      </c>
      <c r="DF31" s="50">
        <f t="array" ref="DF31">-(IF(DF$2=1,Assumptions!$P33/12,-(SUMIF($D$2:$EE$2,DF$2-1,$D31:$EE31)/12)*(1+XLOOKUP(DF$2,Assumptions!$C$95:$M$95,Assumptions!$C$99:$M$99))))</f>
        <v>-187.3425957</v>
      </c>
      <c r="DG31" s="50">
        <f t="array" ref="DG31">-(IF(DG$2=1,Assumptions!$P33/12,-(SUMIF($D$2:$EE$2,DG$2-1,$D31:$EE31)/12)*(1+XLOOKUP(DG$2,Assumptions!$C$95:$M$95,Assumptions!$C$99:$M$99))))</f>
        <v>-187.3425957</v>
      </c>
      <c r="DH31" s="50">
        <f t="array" ref="DH31">-(IF(DH$2=1,Assumptions!$P33/12,-(SUMIF($D$2:$EE$2,DH$2-1,$D31:$EE31)/12)*(1+XLOOKUP(DH$2,Assumptions!$C$95:$M$95,Assumptions!$C$99:$M$99))))</f>
        <v>-192.9628735</v>
      </c>
      <c r="DI31" s="50">
        <f t="array" ref="DI31">-(IF(DI$2=1,Assumptions!$P33/12,-(SUMIF($D$2:$EE$2,DI$2-1,$D31:$EE31)/12)*(1+XLOOKUP(DI$2,Assumptions!$C$95:$M$95,Assumptions!$C$99:$M$99))))</f>
        <v>-192.9628735</v>
      </c>
      <c r="DJ31" s="50">
        <f t="array" ref="DJ31">-(IF(DJ$2=1,Assumptions!$P33/12,-(SUMIF($D$2:$EE$2,DJ$2-1,$D31:$EE31)/12)*(1+XLOOKUP(DJ$2,Assumptions!$C$95:$M$95,Assumptions!$C$99:$M$99))))</f>
        <v>-192.9628735</v>
      </c>
      <c r="DK31" s="50">
        <f t="array" ref="DK31">-(IF(DK$2=1,Assumptions!$P33/12,-(SUMIF($D$2:$EE$2,DK$2-1,$D31:$EE31)/12)*(1+XLOOKUP(DK$2,Assumptions!$C$95:$M$95,Assumptions!$C$99:$M$99))))</f>
        <v>-192.9628735</v>
      </c>
      <c r="DL31" s="50">
        <f t="array" ref="DL31">-(IF(DL$2=1,Assumptions!$P33/12,-(SUMIF($D$2:$EE$2,DL$2-1,$D31:$EE31)/12)*(1+XLOOKUP(DL$2,Assumptions!$C$95:$M$95,Assumptions!$C$99:$M$99))))</f>
        <v>-192.9628735</v>
      </c>
      <c r="DM31" s="50">
        <f t="array" ref="DM31">-(IF(DM$2=1,Assumptions!$P33/12,-(SUMIF($D$2:$EE$2,DM$2-1,$D31:$EE31)/12)*(1+XLOOKUP(DM$2,Assumptions!$C$95:$M$95,Assumptions!$C$99:$M$99))))</f>
        <v>-192.9628735</v>
      </c>
      <c r="DN31" s="50">
        <f t="array" ref="DN31">-(IF(DN$2=1,Assumptions!$P33/12,-(SUMIF($D$2:$EE$2,DN$2-1,$D31:$EE31)/12)*(1+XLOOKUP(DN$2,Assumptions!$C$95:$M$95,Assumptions!$C$99:$M$99))))</f>
        <v>-192.9628735</v>
      </c>
      <c r="DO31" s="50">
        <f t="array" ref="DO31">-(IF(DO$2=1,Assumptions!$P33/12,-(SUMIF($D$2:$EE$2,DO$2-1,$D31:$EE31)/12)*(1+XLOOKUP(DO$2,Assumptions!$C$95:$M$95,Assumptions!$C$99:$M$99))))</f>
        <v>-192.9628735</v>
      </c>
      <c r="DP31" s="50">
        <f t="array" ref="DP31">-(IF(DP$2=1,Assumptions!$P33/12,-(SUMIF($D$2:$EE$2,DP$2-1,$D31:$EE31)/12)*(1+XLOOKUP(DP$2,Assumptions!$C$95:$M$95,Assumptions!$C$99:$M$99))))</f>
        <v>-192.9628735</v>
      </c>
      <c r="DQ31" s="50">
        <f t="array" ref="DQ31">-(IF(DQ$2=1,Assumptions!$P33/12,-(SUMIF($D$2:$EE$2,DQ$2-1,$D31:$EE31)/12)*(1+XLOOKUP(DQ$2,Assumptions!$C$95:$M$95,Assumptions!$C$99:$M$99))))</f>
        <v>-192.9628735</v>
      </c>
      <c r="DR31" s="50">
        <f t="array" ref="DR31">-(IF(DR$2=1,Assumptions!$P33/12,-(SUMIF($D$2:$EE$2,DR$2-1,$D31:$EE31)/12)*(1+XLOOKUP(DR$2,Assumptions!$C$95:$M$95,Assumptions!$C$99:$M$99))))</f>
        <v>-192.9628735</v>
      </c>
      <c r="DS31" s="50">
        <f t="array" ref="DS31">-(IF(DS$2=1,Assumptions!$P33/12,-(SUMIF($D$2:$EE$2,DS$2-1,$D31:$EE31)/12)*(1+XLOOKUP(DS$2,Assumptions!$C$95:$M$95,Assumptions!$C$99:$M$99))))</f>
        <v>-192.9628735</v>
      </c>
      <c r="DT31" s="50">
        <f t="array" ref="DT31">-(IF(DT$2=1,Assumptions!$P33/12,-(SUMIF($D$2:$EE$2,DT$2-1,$D31:$EE31)/12)*(1+XLOOKUP(DT$2,Assumptions!$C$95:$M$95,Assumptions!$C$99:$M$99))))</f>
        <v>-198.7517597</v>
      </c>
      <c r="DU31" s="50">
        <f t="array" ref="DU31">-(IF(DU$2=1,Assumptions!$P33/12,-(SUMIF($D$2:$EE$2,DU$2-1,$D31:$EE31)/12)*(1+XLOOKUP(DU$2,Assumptions!$C$95:$M$95,Assumptions!$C$99:$M$99))))</f>
        <v>-198.7517597</v>
      </c>
      <c r="DV31" s="50">
        <f t="array" ref="DV31">-(IF(DV$2=1,Assumptions!$P33/12,-(SUMIF($D$2:$EE$2,DV$2-1,$D31:$EE31)/12)*(1+XLOOKUP(DV$2,Assumptions!$C$95:$M$95,Assumptions!$C$99:$M$99))))</f>
        <v>-198.7517597</v>
      </c>
      <c r="DW31" s="50">
        <f t="array" ref="DW31">-(IF(DW$2=1,Assumptions!$P33/12,-(SUMIF($D$2:$EE$2,DW$2-1,$D31:$EE31)/12)*(1+XLOOKUP(DW$2,Assumptions!$C$95:$M$95,Assumptions!$C$99:$M$99))))</f>
        <v>-198.7517597</v>
      </c>
      <c r="DX31" s="50">
        <f t="array" ref="DX31">-(IF(DX$2=1,Assumptions!$P33/12,-(SUMIF($D$2:$EE$2,DX$2-1,$D31:$EE31)/12)*(1+XLOOKUP(DX$2,Assumptions!$C$95:$M$95,Assumptions!$C$99:$M$99))))</f>
        <v>-198.7517597</v>
      </c>
      <c r="DY31" s="50">
        <f t="array" ref="DY31">-(IF(DY$2=1,Assumptions!$P33/12,-(SUMIF($D$2:$EE$2,DY$2-1,$D31:$EE31)/12)*(1+XLOOKUP(DY$2,Assumptions!$C$95:$M$95,Assumptions!$C$99:$M$99))))</f>
        <v>-198.7517597</v>
      </c>
      <c r="DZ31" s="50">
        <f t="array" ref="DZ31">-(IF(DZ$2=1,Assumptions!$P33/12,-(SUMIF($D$2:$EE$2,DZ$2-1,$D31:$EE31)/12)*(1+XLOOKUP(DZ$2,Assumptions!$C$95:$M$95,Assumptions!$C$99:$M$99))))</f>
        <v>-198.7517597</v>
      </c>
      <c r="EA31" s="50">
        <f t="array" ref="EA31">-(IF(EA$2=1,Assumptions!$P33/12,-(SUMIF($D$2:$EE$2,EA$2-1,$D31:$EE31)/12)*(1+XLOOKUP(EA$2,Assumptions!$C$95:$M$95,Assumptions!$C$99:$M$99))))</f>
        <v>-198.7517597</v>
      </c>
      <c r="EB31" s="50">
        <f t="array" ref="EB31">-(IF(EB$2=1,Assumptions!$P33/12,-(SUMIF($D$2:$EE$2,EB$2-1,$D31:$EE31)/12)*(1+XLOOKUP(EB$2,Assumptions!$C$95:$M$95,Assumptions!$C$99:$M$99))))</f>
        <v>-198.7517597</v>
      </c>
      <c r="EC31" s="50">
        <f t="array" ref="EC31">-(IF(EC$2=1,Assumptions!$P33/12,-(SUMIF($D$2:$EE$2,EC$2-1,$D31:$EE31)/12)*(1+XLOOKUP(EC$2,Assumptions!$C$95:$M$95,Assumptions!$C$99:$M$99))))</f>
        <v>-198.7517597</v>
      </c>
      <c r="ED31" s="50">
        <f t="array" ref="ED31">-(IF(ED$2=1,Assumptions!$P33/12,-(SUMIF($D$2:$EE$2,ED$2-1,$D31:$EE31)/12)*(1+XLOOKUP(ED$2,Assumptions!$C$95:$M$95,Assumptions!$C$99:$M$99))))</f>
        <v>-198.7517597</v>
      </c>
      <c r="EE31" s="50">
        <f t="array" ref="EE31">-(IF(EE$2=1,Assumptions!$P33/12,-(SUMIF($D$2:$EE$2,EE$2-1,$D31:$EE31)/12)*(1+XLOOKUP(EE$2,Assumptions!$C$95:$M$95,Assumptions!$C$99:$M$99))))</f>
        <v>-198.7517597</v>
      </c>
    </row>
    <row r="32" ht="15.75" customHeight="1">
      <c r="A32" s="1"/>
      <c r="B32" s="1"/>
      <c r="C32" s="1" t="str">
        <f>Assumptions!J34</f>
        <v>Alarm Services</v>
      </c>
      <c r="D32" s="50">
        <f t="array" ref="D32">-(IF(D$2=1,Assumptions!$P34/12,-(SUMIF($D$2:$EE$2,D$2-1,$D32:$EE32)/12)*(1+XLOOKUP(D$2,Assumptions!$C$95:$M$95,Assumptions!$C$99:$M$99))))</f>
        <v>-131.7541667</v>
      </c>
      <c r="E32" s="50">
        <f t="array" ref="E32">-(IF(E$2=1,Assumptions!$P34/12,-(SUMIF($D$2:$EE$2,E$2-1,$D32:$EE32)/12)*(1+XLOOKUP(E$2,Assumptions!$C$95:$M$95,Assumptions!$C$99:$M$99))))</f>
        <v>-131.7541667</v>
      </c>
      <c r="F32" s="50">
        <f t="array" ref="F32">-(IF(F$2=1,Assumptions!$P34/12,-(SUMIF($D$2:$EE$2,F$2-1,$D32:$EE32)/12)*(1+XLOOKUP(F$2,Assumptions!$C$95:$M$95,Assumptions!$C$99:$M$99))))</f>
        <v>-131.7541667</v>
      </c>
      <c r="G32" s="50">
        <f t="array" ref="G32">-(IF(G$2=1,Assumptions!$P34/12,-(SUMIF($D$2:$EE$2,G$2-1,$D32:$EE32)/12)*(1+XLOOKUP(G$2,Assumptions!$C$95:$M$95,Assumptions!$C$99:$M$99))))</f>
        <v>-131.7541667</v>
      </c>
      <c r="H32" s="50">
        <f t="array" ref="H32">-(IF(H$2=1,Assumptions!$P34/12,-(SUMIF($D$2:$EE$2,H$2-1,$D32:$EE32)/12)*(1+XLOOKUP(H$2,Assumptions!$C$95:$M$95,Assumptions!$C$99:$M$99))))</f>
        <v>-131.7541667</v>
      </c>
      <c r="I32" s="50">
        <f t="array" ref="I32">-(IF(I$2=1,Assumptions!$P34/12,-(SUMIF($D$2:$EE$2,I$2-1,$D32:$EE32)/12)*(1+XLOOKUP(I$2,Assumptions!$C$95:$M$95,Assumptions!$C$99:$M$99))))</f>
        <v>-131.7541667</v>
      </c>
      <c r="J32" s="50">
        <f t="array" ref="J32">-(IF(J$2=1,Assumptions!$P34/12,-(SUMIF($D$2:$EE$2,J$2-1,$D32:$EE32)/12)*(1+XLOOKUP(J$2,Assumptions!$C$95:$M$95,Assumptions!$C$99:$M$99))))</f>
        <v>-131.7541667</v>
      </c>
      <c r="K32" s="50">
        <f t="array" ref="K32">-(IF(K$2=1,Assumptions!$P34/12,-(SUMIF($D$2:$EE$2,K$2-1,$D32:$EE32)/12)*(1+XLOOKUP(K$2,Assumptions!$C$95:$M$95,Assumptions!$C$99:$M$99))))</f>
        <v>-131.7541667</v>
      </c>
      <c r="L32" s="50">
        <f t="array" ref="L32">-(IF(L$2=1,Assumptions!$P34/12,-(SUMIF($D$2:$EE$2,L$2-1,$D32:$EE32)/12)*(1+XLOOKUP(L$2,Assumptions!$C$95:$M$95,Assumptions!$C$99:$M$99))))</f>
        <v>-131.7541667</v>
      </c>
      <c r="M32" s="50">
        <f t="array" ref="M32">-(IF(M$2=1,Assumptions!$P34/12,-(SUMIF($D$2:$EE$2,M$2-1,$D32:$EE32)/12)*(1+XLOOKUP(M$2,Assumptions!$C$95:$M$95,Assumptions!$C$99:$M$99))))</f>
        <v>-131.7541667</v>
      </c>
      <c r="N32" s="50">
        <f t="array" ref="N32">-(IF(N$2=1,Assumptions!$P34/12,-(SUMIF($D$2:$EE$2,N$2-1,$D32:$EE32)/12)*(1+XLOOKUP(N$2,Assumptions!$C$95:$M$95,Assumptions!$C$99:$M$99))))</f>
        <v>-131.7541667</v>
      </c>
      <c r="O32" s="50">
        <f t="array" ref="O32">-(IF(O$2=1,Assumptions!$P34/12,-(SUMIF($D$2:$EE$2,O$2-1,$D32:$EE32)/12)*(1+XLOOKUP(O$2,Assumptions!$C$95:$M$95,Assumptions!$C$99:$M$99))))</f>
        <v>-131.7541667</v>
      </c>
      <c r="P32" s="50">
        <f t="array" ref="P32">-(IF(P$2=1,Assumptions!$P34/12,-(SUMIF($D$2:$EE$2,P$2-1,$D32:$EE32)/12)*(1+XLOOKUP(P$2,Assumptions!$C$95:$M$95,Assumptions!$C$99:$M$99))))</f>
        <v>-135.7067917</v>
      </c>
      <c r="Q32" s="50">
        <f t="array" ref="Q32">-(IF(Q$2=1,Assumptions!$P34/12,-(SUMIF($D$2:$EE$2,Q$2-1,$D32:$EE32)/12)*(1+XLOOKUP(Q$2,Assumptions!$C$95:$M$95,Assumptions!$C$99:$M$99))))</f>
        <v>-135.7067917</v>
      </c>
      <c r="R32" s="50">
        <f t="array" ref="R32">-(IF(R$2=1,Assumptions!$P34/12,-(SUMIF($D$2:$EE$2,R$2-1,$D32:$EE32)/12)*(1+XLOOKUP(R$2,Assumptions!$C$95:$M$95,Assumptions!$C$99:$M$99))))</f>
        <v>-135.7067917</v>
      </c>
      <c r="S32" s="50">
        <f t="array" ref="S32">-(IF(S$2=1,Assumptions!$P34/12,-(SUMIF($D$2:$EE$2,S$2-1,$D32:$EE32)/12)*(1+XLOOKUP(S$2,Assumptions!$C$95:$M$95,Assumptions!$C$99:$M$99))))</f>
        <v>-135.7067917</v>
      </c>
      <c r="T32" s="50">
        <f t="array" ref="T32">-(IF(T$2=1,Assumptions!$P34/12,-(SUMIF($D$2:$EE$2,T$2-1,$D32:$EE32)/12)*(1+XLOOKUP(T$2,Assumptions!$C$95:$M$95,Assumptions!$C$99:$M$99))))</f>
        <v>-135.7067917</v>
      </c>
      <c r="U32" s="50">
        <f t="array" ref="U32">-(IF(U$2=1,Assumptions!$P34/12,-(SUMIF($D$2:$EE$2,U$2-1,$D32:$EE32)/12)*(1+XLOOKUP(U$2,Assumptions!$C$95:$M$95,Assumptions!$C$99:$M$99))))</f>
        <v>-135.7067917</v>
      </c>
      <c r="V32" s="50">
        <f t="array" ref="V32">-(IF(V$2=1,Assumptions!$P34/12,-(SUMIF($D$2:$EE$2,V$2-1,$D32:$EE32)/12)*(1+XLOOKUP(V$2,Assumptions!$C$95:$M$95,Assumptions!$C$99:$M$99))))</f>
        <v>-135.7067917</v>
      </c>
      <c r="W32" s="50">
        <f t="array" ref="W32">-(IF(W$2=1,Assumptions!$P34/12,-(SUMIF($D$2:$EE$2,W$2-1,$D32:$EE32)/12)*(1+XLOOKUP(W$2,Assumptions!$C$95:$M$95,Assumptions!$C$99:$M$99))))</f>
        <v>-135.7067917</v>
      </c>
      <c r="X32" s="50">
        <f t="array" ref="X32">-(IF(X$2=1,Assumptions!$P34/12,-(SUMIF($D$2:$EE$2,X$2-1,$D32:$EE32)/12)*(1+XLOOKUP(X$2,Assumptions!$C$95:$M$95,Assumptions!$C$99:$M$99))))</f>
        <v>-135.7067917</v>
      </c>
      <c r="Y32" s="50">
        <f t="array" ref="Y32">-(IF(Y$2=1,Assumptions!$P34/12,-(SUMIF($D$2:$EE$2,Y$2-1,$D32:$EE32)/12)*(1+XLOOKUP(Y$2,Assumptions!$C$95:$M$95,Assumptions!$C$99:$M$99))))</f>
        <v>-135.7067917</v>
      </c>
      <c r="Z32" s="50">
        <f t="array" ref="Z32">-(IF(Z$2=1,Assumptions!$P34/12,-(SUMIF($D$2:$EE$2,Z$2-1,$D32:$EE32)/12)*(1+XLOOKUP(Z$2,Assumptions!$C$95:$M$95,Assumptions!$C$99:$M$99))))</f>
        <v>-135.7067917</v>
      </c>
      <c r="AA32" s="50">
        <f t="array" ref="AA32">-(IF(AA$2=1,Assumptions!$P34/12,-(SUMIF($D$2:$EE$2,AA$2-1,$D32:$EE32)/12)*(1+XLOOKUP(AA$2,Assumptions!$C$95:$M$95,Assumptions!$C$99:$M$99))))</f>
        <v>-135.7067917</v>
      </c>
      <c r="AB32" s="50">
        <f t="array" ref="AB32">-(IF(AB$2=1,Assumptions!$P34/12,-(SUMIF($D$2:$EE$2,AB$2-1,$D32:$EE32)/12)*(1+XLOOKUP(AB$2,Assumptions!$C$95:$M$95,Assumptions!$C$99:$M$99))))</f>
        <v>-139.7779954</v>
      </c>
      <c r="AC32" s="50">
        <f t="array" ref="AC32">-(IF(AC$2=1,Assumptions!$P34/12,-(SUMIF($D$2:$EE$2,AC$2-1,$D32:$EE32)/12)*(1+XLOOKUP(AC$2,Assumptions!$C$95:$M$95,Assumptions!$C$99:$M$99))))</f>
        <v>-139.7779954</v>
      </c>
      <c r="AD32" s="50">
        <f t="array" ref="AD32">-(IF(AD$2=1,Assumptions!$P34/12,-(SUMIF($D$2:$EE$2,AD$2-1,$D32:$EE32)/12)*(1+XLOOKUP(AD$2,Assumptions!$C$95:$M$95,Assumptions!$C$99:$M$99))))</f>
        <v>-139.7779954</v>
      </c>
      <c r="AE32" s="50">
        <f t="array" ref="AE32">-(IF(AE$2=1,Assumptions!$P34/12,-(SUMIF($D$2:$EE$2,AE$2-1,$D32:$EE32)/12)*(1+XLOOKUP(AE$2,Assumptions!$C$95:$M$95,Assumptions!$C$99:$M$99))))</f>
        <v>-139.7779954</v>
      </c>
      <c r="AF32" s="50">
        <f t="array" ref="AF32">-(IF(AF$2=1,Assumptions!$P34/12,-(SUMIF($D$2:$EE$2,AF$2-1,$D32:$EE32)/12)*(1+XLOOKUP(AF$2,Assumptions!$C$95:$M$95,Assumptions!$C$99:$M$99))))</f>
        <v>-139.7779954</v>
      </c>
      <c r="AG32" s="50">
        <f t="array" ref="AG32">-(IF(AG$2=1,Assumptions!$P34/12,-(SUMIF($D$2:$EE$2,AG$2-1,$D32:$EE32)/12)*(1+XLOOKUP(AG$2,Assumptions!$C$95:$M$95,Assumptions!$C$99:$M$99))))</f>
        <v>-139.7779954</v>
      </c>
      <c r="AH32" s="50">
        <f t="array" ref="AH32">-(IF(AH$2=1,Assumptions!$P34/12,-(SUMIF($D$2:$EE$2,AH$2-1,$D32:$EE32)/12)*(1+XLOOKUP(AH$2,Assumptions!$C$95:$M$95,Assumptions!$C$99:$M$99))))</f>
        <v>-139.7779954</v>
      </c>
      <c r="AI32" s="50">
        <f t="array" ref="AI32">-(IF(AI$2=1,Assumptions!$P34/12,-(SUMIF($D$2:$EE$2,AI$2-1,$D32:$EE32)/12)*(1+XLOOKUP(AI$2,Assumptions!$C$95:$M$95,Assumptions!$C$99:$M$99))))</f>
        <v>-139.7779954</v>
      </c>
      <c r="AJ32" s="50">
        <f t="array" ref="AJ32">-(IF(AJ$2=1,Assumptions!$P34/12,-(SUMIF($D$2:$EE$2,AJ$2-1,$D32:$EE32)/12)*(1+XLOOKUP(AJ$2,Assumptions!$C$95:$M$95,Assumptions!$C$99:$M$99))))</f>
        <v>-139.7779954</v>
      </c>
      <c r="AK32" s="50">
        <f t="array" ref="AK32">-(IF(AK$2=1,Assumptions!$P34/12,-(SUMIF($D$2:$EE$2,AK$2-1,$D32:$EE32)/12)*(1+XLOOKUP(AK$2,Assumptions!$C$95:$M$95,Assumptions!$C$99:$M$99))))</f>
        <v>-139.7779954</v>
      </c>
      <c r="AL32" s="50">
        <f t="array" ref="AL32">-(IF(AL$2=1,Assumptions!$P34/12,-(SUMIF($D$2:$EE$2,AL$2-1,$D32:$EE32)/12)*(1+XLOOKUP(AL$2,Assumptions!$C$95:$M$95,Assumptions!$C$99:$M$99))))</f>
        <v>-139.7779954</v>
      </c>
      <c r="AM32" s="50">
        <f t="array" ref="AM32">-(IF(AM$2=1,Assumptions!$P34/12,-(SUMIF($D$2:$EE$2,AM$2-1,$D32:$EE32)/12)*(1+XLOOKUP(AM$2,Assumptions!$C$95:$M$95,Assumptions!$C$99:$M$99))))</f>
        <v>-139.7779954</v>
      </c>
      <c r="AN32" s="50">
        <f t="array" ref="AN32">-(IF(AN$2=1,Assumptions!$P34/12,-(SUMIF($D$2:$EE$2,AN$2-1,$D32:$EE32)/12)*(1+XLOOKUP(AN$2,Assumptions!$C$95:$M$95,Assumptions!$C$99:$M$99))))</f>
        <v>-143.9713353</v>
      </c>
      <c r="AO32" s="50">
        <f t="array" ref="AO32">-(IF(AO$2=1,Assumptions!$P34/12,-(SUMIF($D$2:$EE$2,AO$2-1,$D32:$EE32)/12)*(1+XLOOKUP(AO$2,Assumptions!$C$95:$M$95,Assumptions!$C$99:$M$99))))</f>
        <v>-143.9713353</v>
      </c>
      <c r="AP32" s="50">
        <f t="array" ref="AP32">-(IF(AP$2=1,Assumptions!$P34/12,-(SUMIF($D$2:$EE$2,AP$2-1,$D32:$EE32)/12)*(1+XLOOKUP(AP$2,Assumptions!$C$95:$M$95,Assumptions!$C$99:$M$99))))</f>
        <v>-143.9713353</v>
      </c>
      <c r="AQ32" s="50">
        <f t="array" ref="AQ32">-(IF(AQ$2=1,Assumptions!$P34/12,-(SUMIF($D$2:$EE$2,AQ$2-1,$D32:$EE32)/12)*(1+XLOOKUP(AQ$2,Assumptions!$C$95:$M$95,Assumptions!$C$99:$M$99))))</f>
        <v>-143.9713353</v>
      </c>
      <c r="AR32" s="50">
        <f t="array" ref="AR32">-(IF(AR$2=1,Assumptions!$P34/12,-(SUMIF($D$2:$EE$2,AR$2-1,$D32:$EE32)/12)*(1+XLOOKUP(AR$2,Assumptions!$C$95:$M$95,Assumptions!$C$99:$M$99))))</f>
        <v>-143.9713353</v>
      </c>
      <c r="AS32" s="50">
        <f t="array" ref="AS32">-(IF(AS$2=1,Assumptions!$P34/12,-(SUMIF($D$2:$EE$2,AS$2-1,$D32:$EE32)/12)*(1+XLOOKUP(AS$2,Assumptions!$C$95:$M$95,Assumptions!$C$99:$M$99))))</f>
        <v>-143.9713353</v>
      </c>
      <c r="AT32" s="50">
        <f t="array" ref="AT32">-(IF(AT$2=1,Assumptions!$P34/12,-(SUMIF($D$2:$EE$2,AT$2-1,$D32:$EE32)/12)*(1+XLOOKUP(AT$2,Assumptions!$C$95:$M$95,Assumptions!$C$99:$M$99))))</f>
        <v>-143.9713353</v>
      </c>
      <c r="AU32" s="50">
        <f t="array" ref="AU32">-(IF(AU$2=1,Assumptions!$P34/12,-(SUMIF($D$2:$EE$2,AU$2-1,$D32:$EE32)/12)*(1+XLOOKUP(AU$2,Assumptions!$C$95:$M$95,Assumptions!$C$99:$M$99))))</f>
        <v>-143.9713353</v>
      </c>
      <c r="AV32" s="50">
        <f t="array" ref="AV32">-(IF(AV$2=1,Assumptions!$P34/12,-(SUMIF($D$2:$EE$2,AV$2-1,$D32:$EE32)/12)*(1+XLOOKUP(AV$2,Assumptions!$C$95:$M$95,Assumptions!$C$99:$M$99))))</f>
        <v>-143.9713353</v>
      </c>
      <c r="AW32" s="50">
        <f t="array" ref="AW32">-(IF(AW$2=1,Assumptions!$P34/12,-(SUMIF($D$2:$EE$2,AW$2-1,$D32:$EE32)/12)*(1+XLOOKUP(AW$2,Assumptions!$C$95:$M$95,Assumptions!$C$99:$M$99))))</f>
        <v>-143.9713353</v>
      </c>
      <c r="AX32" s="50">
        <f t="array" ref="AX32">-(IF(AX$2=1,Assumptions!$P34/12,-(SUMIF($D$2:$EE$2,AX$2-1,$D32:$EE32)/12)*(1+XLOOKUP(AX$2,Assumptions!$C$95:$M$95,Assumptions!$C$99:$M$99))))</f>
        <v>-143.9713353</v>
      </c>
      <c r="AY32" s="50">
        <f t="array" ref="AY32">-(IF(AY$2=1,Assumptions!$P34/12,-(SUMIF($D$2:$EE$2,AY$2-1,$D32:$EE32)/12)*(1+XLOOKUP(AY$2,Assumptions!$C$95:$M$95,Assumptions!$C$99:$M$99))))</f>
        <v>-143.9713353</v>
      </c>
      <c r="AZ32" s="50">
        <f t="array" ref="AZ32">-(IF(AZ$2=1,Assumptions!$P34/12,-(SUMIF($D$2:$EE$2,AZ$2-1,$D32:$EE32)/12)*(1+XLOOKUP(AZ$2,Assumptions!$C$95:$M$95,Assumptions!$C$99:$M$99))))</f>
        <v>-148.2904753</v>
      </c>
      <c r="BA32" s="50">
        <f t="array" ref="BA32">-(IF(BA$2=1,Assumptions!$P34/12,-(SUMIF($D$2:$EE$2,BA$2-1,$D32:$EE32)/12)*(1+XLOOKUP(BA$2,Assumptions!$C$95:$M$95,Assumptions!$C$99:$M$99))))</f>
        <v>-148.2904753</v>
      </c>
      <c r="BB32" s="50">
        <f t="array" ref="BB32">-(IF(BB$2=1,Assumptions!$P34/12,-(SUMIF($D$2:$EE$2,BB$2-1,$D32:$EE32)/12)*(1+XLOOKUP(BB$2,Assumptions!$C$95:$M$95,Assumptions!$C$99:$M$99))))</f>
        <v>-148.2904753</v>
      </c>
      <c r="BC32" s="50">
        <f t="array" ref="BC32">-(IF(BC$2=1,Assumptions!$P34/12,-(SUMIF($D$2:$EE$2,BC$2-1,$D32:$EE32)/12)*(1+XLOOKUP(BC$2,Assumptions!$C$95:$M$95,Assumptions!$C$99:$M$99))))</f>
        <v>-148.2904753</v>
      </c>
      <c r="BD32" s="50">
        <f t="array" ref="BD32">-(IF(BD$2=1,Assumptions!$P34/12,-(SUMIF($D$2:$EE$2,BD$2-1,$D32:$EE32)/12)*(1+XLOOKUP(BD$2,Assumptions!$C$95:$M$95,Assumptions!$C$99:$M$99))))</f>
        <v>-148.2904753</v>
      </c>
      <c r="BE32" s="50">
        <f t="array" ref="BE32">-(IF(BE$2=1,Assumptions!$P34/12,-(SUMIF($D$2:$EE$2,BE$2-1,$D32:$EE32)/12)*(1+XLOOKUP(BE$2,Assumptions!$C$95:$M$95,Assumptions!$C$99:$M$99))))</f>
        <v>-148.2904753</v>
      </c>
      <c r="BF32" s="50">
        <f t="array" ref="BF32">-(IF(BF$2=1,Assumptions!$P34/12,-(SUMIF($D$2:$EE$2,BF$2-1,$D32:$EE32)/12)*(1+XLOOKUP(BF$2,Assumptions!$C$95:$M$95,Assumptions!$C$99:$M$99))))</f>
        <v>-148.2904753</v>
      </c>
      <c r="BG32" s="50">
        <f t="array" ref="BG32">-(IF(BG$2=1,Assumptions!$P34/12,-(SUMIF($D$2:$EE$2,BG$2-1,$D32:$EE32)/12)*(1+XLOOKUP(BG$2,Assumptions!$C$95:$M$95,Assumptions!$C$99:$M$99))))</f>
        <v>-148.2904753</v>
      </c>
      <c r="BH32" s="50">
        <f t="array" ref="BH32">-(IF(BH$2=1,Assumptions!$P34/12,-(SUMIF($D$2:$EE$2,BH$2-1,$D32:$EE32)/12)*(1+XLOOKUP(BH$2,Assumptions!$C$95:$M$95,Assumptions!$C$99:$M$99))))</f>
        <v>-148.2904753</v>
      </c>
      <c r="BI32" s="50">
        <f t="array" ref="BI32">-(IF(BI$2=1,Assumptions!$P34/12,-(SUMIF($D$2:$EE$2,BI$2-1,$D32:$EE32)/12)*(1+XLOOKUP(BI$2,Assumptions!$C$95:$M$95,Assumptions!$C$99:$M$99))))</f>
        <v>-148.2904753</v>
      </c>
      <c r="BJ32" s="50">
        <f t="array" ref="BJ32">-(IF(BJ$2=1,Assumptions!$P34/12,-(SUMIF($D$2:$EE$2,BJ$2-1,$D32:$EE32)/12)*(1+XLOOKUP(BJ$2,Assumptions!$C$95:$M$95,Assumptions!$C$99:$M$99))))</f>
        <v>-148.2904753</v>
      </c>
      <c r="BK32" s="50">
        <f t="array" ref="BK32">-(IF(BK$2=1,Assumptions!$P34/12,-(SUMIF($D$2:$EE$2,BK$2-1,$D32:$EE32)/12)*(1+XLOOKUP(BK$2,Assumptions!$C$95:$M$95,Assumptions!$C$99:$M$99))))</f>
        <v>-148.2904753</v>
      </c>
      <c r="BL32" s="50">
        <f t="array" ref="BL32">-(IF(BL$2=1,Assumptions!$P34/12,-(SUMIF($D$2:$EE$2,BL$2-1,$D32:$EE32)/12)*(1+XLOOKUP(BL$2,Assumptions!$C$95:$M$95,Assumptions!$C$99:$M$99))))</f>
        <v>-152.7391896</v>
      </c>
      <c r="BM32" s="50">
        <f t="array" ref="BM32">-(IF(BM$2=1,Assumptions!$P34/12,-(SUMIF($D$2:$EE$2,BM$2-1,$D32:$EE32)/12)*(1+XLOOKUP(BM$2,Assumptions!$C$95:$M$95,Assumptions!$C$99:$M$99))))</f>
        <v>-152.7391896</v>
      </c>
      <c r="BN32" s="50">
        <f t="array" ref="BN32">-(IF(BN$2=1,Assumptions!$P34/12,-(SUMIF($D$2:$EE$2,BN$2-1,$D32:$EE32)/12)*(1+XLOOKUP(BN$2,Assumptions!$C$95:$M$95,Assumptions!$C$99:$M$99))))</f>
        <v>-152.7391896</v>
      </c>
      <c r="BO32" s="50">
        <f t="array" ref="BO32">-(IF(BO$2=1,Assumptions!$P34/12,-(SUMIF($D$2:$EE$2,BO$2-1,$D32:$EE32)/12)*(1+XLOOKUP(BO$2,Assumptions!$C$95:$M$95,Assumptions!$C$99:$M$99))))</f>
        <v>-152.7391896</v>
      </c>
      <c r="BP32" s="50">
        <f t="array" ref="BP32">-(IF(BP$2=1,Assumptions!$P34/12,-(SUMIF($D$2:$EE$2,BP$2-1,$D32:$EE32)/12)*(1+XLOOKUP(BP$2,Assumptions!$C$95:$M$95,Assumptions!$C$99:$M$99))))</f>
        <v>-152.7391896</v>
      </c>
      <c r="BQ32" s="50">
        <f t="array" ref="BQ32">-(IF(BQ$2=1,Assumptions!$P34/12,-(SUMIF($D$2:$EE$2,BQ$2-1,$D32:$EE32)/12)*(1+XLOOKUP(BQ$2,Assumptions!$C$95:$M$95,Assumptions!$C$99:$M$99))))</f>
        <v>-152.7391896</v>
      </c>
      <c r="BR32" s="50">
        <f t="array" ref="BR32">-(IF(BR$2=1,Assumptions!$P34/12,-(SUMIF($D$2:$EE$2,BR$2-1,$D32:$EE32)/12)*(1+XLOOKUP(BR$2,Assumptions!$C$95:$M$95,Assumptions!$C$99:$M$99))))</f>
        <v>-152.7391896</v>
      </c>
      <c r="BS32" s="50">
        <f t="array" ref="BS32">-(IF(BS$2=1,Assumptions!$P34/12,-(SUMIF($D$2:$EE$2,BS$2-1,$D32:$EE32)/12)*(1+XLOOKUP(BS$2,Assumptions!$C$95:$M$95,Assumptions!$C$99:$M$99))))</f>
        <v>-152.7391896</v>
      </c>
      <c r="BT32" s="50">
        <f t="array" ref="BT32">-(IF(BT$2=1,Assumptions!$P34/12,-(SUMIF($D$2:$EE$2,BT$2-1,$D32:$EE32)/12)*(1+XLOOKUP(BT$2,Assumptions!$C$95:$M$95,Assumptions!$C$99:$M$99))))</f>
        <v>-152.7391896</v>
      </c>
      <c r="BU32" s="50">
        <f t="array" ref="BU32">-(IF(BU$2=1,Assumptions!$P34/12,-(SUMIF($D$2:$EE$2,BU$2-1,$D32:$EE32)/12)*(1+XLOOKUP(BU$2,Assumptions!$C$95:$M$95,Assumptions!$C$99:$M$99))))</f>
        <v>-152.7391896</v>
      </c>
      <c r="BV32" s="50">
        <f t="array" ref="BV32">-(IF(BV$2=1,Assumptions!$P34/12,-(SUMIF($D$2:$EE$2,BV$2-1,$D32:$EE32)/12)*(1+XLOOKUP(BV$2,Assumptions!$C$95:$M$95,Assumptions!$C$99:$M$99))))</f>
        <v>-152.7391896</v>
      </c>
      <c r="BW32" s="50">
        <f t="array" ref="BW32">-(IF(BW$2=1,Assumptions!$P34/12,-(SUMIF($D$2:$EE$2,BW$2-1,$D32:$EE32)/12)*(1+XLOOKUP(BW$2,Assumptions!$C$95:$M$95,Assumptions!$C$99:$M$99))))</f>
        <v>-152.7391896</v>
      </c>
      <c r="BX32" s="50">
        <f t="array" ref="BX32">-(IF(BX$2=1,Assumptions!$P34/12,-(SUMIF($D$2:$EE$2,BX$2-1,$D32:$EE32)/12)*(1+XLOOKUP(BX$2,Assumptions!$C$95:$M$95,Assumptions!$C$99:$M$99))))</f>
        <v>-157.3213653</v>
      </c>
      <c r="BY32" s="50">
        <f t="array" ref="BY32">-(IF(BY$2=1,Assumptions!$P34/12,-(SUMIF($D$2:$EE$2,BY$2-1,$D32:$EE32)/12)*(1+XLOOKUP(BY$2,Assumptions!$C$95:$M$95,Assumptions!$C$99:$M$99))))</f>
        <v>-157.3213653</v>
      </c>
      <c r="BZ32" s="50">
        <f t="array" ref="BZ32">-(IF(BZ$2=1,Assumptions!$P34/12,-(SUMIF($D$2:$EE$2,BZ$2-1,$D32:$EE32)/12)*(1+XLOOKUP(BZ$2,Assumptions!$C$95:$M$95,Assumptions!$C$99:$M$99))))</f>
        <v>-157.3213653</v>
      </c>
      <c r="CA32" s="50">
        <f t="array" ref="CA32">-(IF(CA$2=1,Assumptions!$P34/12,-(SUMIF($D$2:$EE$2,CA$2-1,$D32:$EE32)/12)*(1+XLOOKUP(CA$2,Assumptions!$C$95:$M$95,Assumptions!$C$99:$M$99))))</f>
        <v>-157.3213653</v>
      </c>
      <c r="CB32" s="50">
        <f t="array" ref="CB32">-(IF(CB$2=1,Assumptions!$P34/12,-(SUMIF($D$2:$EE$2,CB$2-1,$D32:$EE32)/12)*(1+XLOOKUP(CB$2,Assumptions!$C$95:$M$95,Assumptions!$C$99:$M$99))))</f>
        <v>-157.3213653</v>
      </c>
      <c r="CC32" s="50">
        <f t="array" ref="CC32">-(IF(CC$2=1,Assumptions!$P34/12,-(SUMIF($D$2:$EE$2,CC$2-1,$D32:$EE32)/12)*(1+XLOOKUP(CC$2,Assumptions!$C$95:$M$95,Assumptions!$C$99:$M$99))))</f>
        <v>-157.3213653</v>
      </c>
      <c r="CD32" s="50">
        <f t="array" ref="CD32">-(IF(CD$2=1,Assumptions!$P34/12,-(SUMIF($D$2:$EE$2,CD$2-1,$D32:$EE32)/12)*(1+XLOOKUP(CD$2,Assumptions!$C$95:$M$95,Assumptions!$C$99:$M$99))))</f>
        <v>-157.3213653</v>
      </c>
      <c r="CE32" s="50">
        <f t="array" ref="CE32">-(IF(CE$2=1,Assumptions!$P34/12,-(SUMIF($D$2:$EE$2,CE$2-1,$D32:$EE32)/12)*(1+XLOOKUP(CE$2,Assumptions!$C$95:$M$95,Assumptions!$C$99:$M$99))))</f>
        <v>-157.3213653</v>
      </c>
      <c r="CF32" s="50">
        <f t="array" ref="CF32">-(IF(CF$2=1,Assumptions!$P34/12,-(SUMIF($D$2:$EE$2,CF$2-1,$D32:$EE32)/12)*(1+XLOOKUP(CF$2,Assumptions!$C$95:$M$95,Assumptions!$C$99:$M$99))))</f>
        <v>-157.3213653</v>
      </c>
      <c r="CG32" s="50">
        <f t="array" ref="CG32">-(IF(CG$2=1,Assumptions!$P34/12,-(SUMIF($D$2:$EE$2,CG$2-1,$D32:$EE32)/12)*(1+XLOOKUP(CG$2,Assumptions!$C$95:$M$95,Assumptions!$C$99:$M$99))))</f>
        <v>-157.3213653</v>
      </c>
      <c r="CH32" s="50">
        <f t="array" ref="CH32">-(IF(CH$2=1,Assumptions!$P34/12,-(SUMIF($D$2:$EE$2,CH$2-1,$D32:$EE32)/12)*(1+XLOOKUP(CH$2,Assumptions!$C$95:$M$95,Assumptions!$C$99:$M$99))))</f>
        <v>-157.3213653</v>
      </c>
      <c r="CI32" s="50">
        <f t="array" ref="CI32">-(IF(CI$2=1,Assumptions!$P34/12,-(SUMIF($D$2:$EE$2,CI$2-1,$D32:$EE32)/12)*(1+XLOOKUP(CI$2,Assumptions!$C$95:$M$95,Assumptions!$C$99:$M$99))))</f>
        <v>-157.3213653</v>
      </c>
      <c r="CJ32" s="50">
        <f t="array" ref="CJ32">-(IF(CJ$2=1,Assumptions!$P34/12,-(SUMIF($D$2:$EE$2,CJ$2-1,$D32:$EE32)/12)*(1+XLOOKUP(CJ$2,Assumptions!$C$95:$M$95,Assumptions!$C$99:$M$99))))</f>
        <v>-162.0410062</v>
      </c>
      <c r="CK32" s="50">
        <f t="array" ref="CK32">-(IF(CK$2=1,Assumptions!$P34/12,-(SUMIF($D$2:$EE$2,CK$2-1,$D32:$EE32)/12)*(1+XLOOKUP(CK$2,Assumptions!$C$95:$M$95,Assumptions!$C$99:$M$99))))</f>
        <v>-162.0410062</v>
      </c>
      <c r="CL32" s="50">
        <f t="array" ref="CL32">-(IF(CL$2=1,Assumptions!$P34/12,-(SUMIF($D$2:$EE$2,CL$2-1,$D32:$EE32)/12)*(1+XLOOKUP(CL$2,Assumptions!$C$95:$M$95,Assumptions!$C$99:$M$99))))</f>
        <v>-162.0410062</v>
      </c>
      <c r="CM32" s="50">
        <f t="array" ref="CM32">-(IF(CM$2=1,Assumptions!$P34/12,-(SUMIF($D$2:$EE$2,CM$2-1,$D32:$EE32)/12)*(1+XLOOKUP(CM$2,Assumptions!$C$95:$M$95,Assumptions!$C$99:$M$99))))</f>
        <v>-162.0410062</v>
      </c>
      <c r="CN32" s="50">
        <f t="array" ref="CN32">-(IF(CN$2=1,Assumptions!$P34/12,-(SUMIF($D$2:$EE$2,CN$2-1,$D32:$EE32)/12)*(1+XLOOKUP(CN$2,Assumptions!$C$95:$M$95,Assumptions!$C$99:$M$99))))</f>
        <v>-162.0410062</v>
      </c>
      <c r="CO32" s="50">
        <f t="array" ref="CO32">-(IF(CO$2=1,Assumptions!$P34/12,-(SUMIF($D$2:$EE$2,CO$2-1,$D32:$EE32)/12)*(1+XLOOKUP(CO$2,Assumptions!$C$95:$M$95,Assumptions!$C$99:$M$99))))</f>
        <v>-162.0410062</v>
      </c>
      <c r="CP32" s="50">
        <f t="array" ref="CP32">-(IF(CP$2=1,Assumptions!$P34/12,-(SUMIF($D$2:$EE$2,CP$2-1,$D32:$EE32)/12)*(1+XLOOKUP(CP$2,Assumptions!$C$95:$M$95,Assumptions!$C$99:$M$99))))</f>
        <v>-162.0410062</v>
      </c>
      <c r="CQ32" s="50">
        <f t="array" ref="CQ32">-(IF(CQ$2=1,Assumptions!$P34/12,-(SUMIF($D$2:$EE$2,CQ$2-1,$D32:$EE32)/12)*(1+XLOOKUP(CQ$2,Assumptions!$C$95:$M$95,Assumptions!$C$99:$M$99))))</f>
        <v>-162.0410062</v>
      </c>
      <c r="CR32" s="50">
        <f t="array" ref="CR32">-(IF(CR$2=1,Assumptions!$P34/12,-(SUMIF($D$2:$EE$2,CR$2-1,$D32:$EE32)/12)*(1+XLOOKUP(CR$2,Assumptions!$C$95:$M$95,Assumptions!$C$99:$M$99))))</f>
        <v>-162.0410062</v>
      </c>
      <c r="CS32" s="50">
        <f t="array" ref="CS32">-(IF(CS$2=1,Assumptions!$P34/12,-(SUMIF($D$2:$EE$2,CS$2-1,$D32:$EE32)/12)*(1+XLOOKUP(CS$2,Assumptions!$C$95:$M$95,Assumptions!$C$99:$M$99))))</f>
        <v>-162.0410062</v>
      </c>
      <c r="CT32" s="50">
        <f t="array" ref="CT32">-(IF(CT$2=1,Assumptions!$P34/12,-(SUMIF($D$2:$EE$2,CT$2-1,$D32:$EE32)/12)*(1+XLOOKUP(CT$2,Assumptions!$C$95:$M$95,Assumptions!$C$99:$M$99))))</f>
        <v>-162.0410062</v>
      </c>
      <c r="CU32" s="50">
        <f t="array" ref="CU32">-(IF(CU$2=1,Assumptions!$P34/12,-(SUMIF($D$2:$EE$2,CU$2-1,$D32:$EE32)/12)*(1+XLOOKUP(CU$2,Assumptions!$C$95:$M$95,Assumptions!$C$99:$M$99))))</f>
        <v>-162.0410062</v>
      </c>
      <c r="CV32" s="50">
        <f t="array" ref="CV32">-(IF(CV$2=1,Assumptions!$P34/12,-(SUMIF($D$2:$EE$2,CV$2-1,$D32:$EE32)/12)*(1+XLOOKUP(CV$2,Assumptions!$C$95:$M$95,Assumptions!$C$99:$M$99))))</f>
        <v>-166.9022364</v>
      </c>
      <c r="CW32" s="50">
        <f t="array" ref="CW32">-(IF(CW$2=1,Assumptions!$P34/12,-(SUMIF($D$2:$EE$2,CW$2-1,$D32:$EE32)/12)*(1+XLOOKUP(CW$2,Assumptions!$C$95:$M$95,Assumptions!$C$99:$M$99))))</f>
        <v>-166.9022364</v>
      </c>
      <c r="CX32" s="50">
        <f t="array" ref="CX32">-(IF(CX$2=1,Assumptions!$P34/12,-(SUMIF($D$2:$EE$2,CX$2-1,$D32:$EE32)/12)*(1+XLOOKUP(CX$2,Assumptions!$C$95:$M$95,Assumptions!$C$99:$M$99))))</f>
        <v>-166.9022364</v>
      </c>
      <c r="CY32" s="50">
        <f t="array" ref="CY32">-(IF(CY$2=1,Assumptions!$P34/12,-(SUMIF($D$2:$EE$2,CY$2-1,$D32:$EE32)/12)*(1+XLOOKUP(CY$2,Assumptions!$C$95:$M$95,Assumptions!$C$99:$M$99))))</f>
        <v>-166.9022364</v>
      </c>
      <c r="CZ32" s="50">
        <f t="array" ref="CZ32">-(IF(CZ$2=1,Assumptions!$P34/12,-(SUMIF($D$2:$EE$2,CZ$2-1,$D32:$EE32)/12)*(1+XLOOKUP(CZ$2,Assumptions!$C$95:$M$95,Assumptions!$C$99:$M$99))))</f>
        <v>-166.9022364</v>
      </c>
      <c r="DA32" s="50">
        <f t="array" ref="DA32">-(IF(DA$2=1,Assumptions!$P34/12,-(SUMIF($D$2:$EE$2,DA$2-1,$D32:$EE32)/12)*(1+XLOOKUP(DA$2,Assumptions!$C$95:$M$95,Assumptions!$C$99:$M$99))))</f>
        <v>-166.9022364</v>
      </c>
      <c r="DB32" s="50">
        <f t="array" ref="DB32">-(IF(DB$2=1,Assumptions!$P34/12,-(SUMIF($D$2:$EE$2,DB$2-1,$D32:$EE32)/12)*(1+XLOOKUP(DB$2,Assumptions!$C$95:$M$95,Assumptions!$C$99:$M$99))))</f>
        <v>-166.9022364</v>
      </c>
      <c r="DC32" s="50">
        <f t="array" ref="DC32">-(IF(DC$2=1,Assumptions!$P34/12,-(SUMIF($D$2:$EE$2,DC$2-1,$D32:$EE32)/12)*(1+XLOOKUP(DC$2,Assumptions!$C$95:$M$95,Assumptions!$C$99:$M$99))))</f>
        <v>-166.9022364</v>
      </c>
      <c r="DD32" s="50">
        <f t="array" ref="DD32">-(IF(DD$2=1,Assumptions!$P34/12,-(SUMIF($D$2:$EE$2,DD$2-1,$D32:$EE32)/12)*(1+XLOOKUP(DD$2,Assumptions!$C$95:$M$95,Assumptions!$C$99:$M$99))))</f>
        <v>-166.9022364</v>
      </c>
      <c r="DE32" s="50">
        <f t="array" ref="DE32">-(IF(DE$2=1,Assumptions!$P34/12,-(SUMIF($D$2:$EE$2,DE$2-1,$D32:$EE32)/12)*(1+XLOOKUP(DE$2,Assumptions!$C$95:$M$95,Assumptions!$C$99:$M$99))))</f>
        <v>-166.9022364</v>
      </c>
      <c r="DF32" s="50">
        <f t="array" ref="DF32">-(IF(DF$2=1,Assumptions!$P34/12,-(SUMIF($D$2:$EE$2,DF$2-1,$D32:$EE32)/12)*(1+XLOOKUP(DF$2,Assumptions!$C$95:$M$95,Assumptions!$C$99:$M$99))))</f>
        <v>-166.9022364</v>
      </c>
      <c r="DG32" s="50">
        <f t="array" ref="DG32">-(IF(DG$2=1,Assumptions!$P34/12,-(SUMIF($D$2:$EE$2,DG$2-1,$D32:$EE32)/12)*(1+XLOOKUP(DG$2,Assumptions!$C$95:$M$95,Assumptions!$C$99:$M$99))))</f>
        <v>-166.9022364</v>
      </c>
      <c r="DH32" s="50">
        <f t="array" ref="DH32">-(IF(DH$2=1,Assumptions!$P34/12,-(SUMIF($D$2:$EE$2,DH$2-1,$D32:$EE32)/12)*(1+XLOOKUP(DH$2,Assumptions!$C$95:$M$95,Assumptions!$C$99:$M$99))))</f>
        <v>-171.9093035</v>
      </c>
      <c r="DI32" s="50">
        <f t="array" ref="DI32">-(IF(DI$2=1,Assumptions!$P34/12,-(SUMIF($D$2:$EE$2,DI$2-1,$D32:$EE32)/12)*(1+XLOOKUP(DI$2,Assumptions!$C$95:$M$95,Assumptions!$C$99:$M$99))))</f>
        <v>-171.9093035</v>
      </c>
      <c r="DJ32" s="50">
        <f t="array" ref="DJ32">-(IF(DJ$2=1,Assumptions!$P34/12,-(SUMIF($D$2:$EE$2,DJ$2-1,$D32:$EE32)/12)*(1+XLOOKUP(DJ$2,Assumptions!$C$95:$M$95,Assumptions!$C$99:$M$99))))</f>
        <v>-171.9093035</v>
      </c>
      <c r="DK32" s="50">
        <f t="array" ref="DK32">-(IF(DK$2=1,Assumptions!$P34/12,-(SUMIF($D$2:$EE$2,DK$2-1,$D32:$EE32)/12)*(1+XLOOKUP(DK$2,Assumptions!$C$95:$M$95,Assumptions!$C$99:$M$99))))</f>
        <v>-171.9093035</v>
      </c>
      <c r="DL32" s="50">
        <f t="array" ref="DL32">-(IF(DL$2=1,Assumptions!$P34/12,-(SUMIF($D$2:$EE$2,DL$2-1,$D32:$EE32)/12)*(1+XLOOKUP(DL$2,Assumptions!$C$95:$M$95,Assumptions!$C$99:$M$99))))</f>
        <v>-171.9093035</v>
      </c>
      <c r="DM32" s="50">
        <f t="array" ref="DM32">-(IF(DM$2=1,Assumptions!$P34/12,-(SUMIF($D$2:$EE$2,DM$2-1,$D32:$EE32)/12)*(1+XLOOKUP(DM$2,Assumptions!$C$95:$M$95,Assumptions!$C$99:$M$99))))</f>
        <v>-171.9093035</v>
      </c>
      <c r="DN32" s="50">
        <f t="array" ref="DN32">-(IF(DN$2=1,Assumptions!$P34/12,-(SUMIF($D$2:$EE$2,DN$2-1,$D32:$EE32)/12)*(1+XLOOKUP(DN$2,Assumptions!$C$95:$M$95,Assumptions!$C$99:$M$99))))</f>
        <v>-171.9093035</v>
      </c>
      <c r="DO32" s="50">
        <f t="array" ref="DO32">-(IF(DO$2=1,Assumptions!$P34/12,-(SUMIF($D$2:$EE$2,DO$2-1,$D32:$EE32)/12)*(1+XLOOKUP(DO$2,Assumptions!$C$95:$M$95,Assumptions!$C$99:$M$99))))</f>
        <v>-171.9093035</v>
      </c>
      <c r="DP32" s="50">
        <f t="array" ref="DP32">-(IF(DP$2=1,Assumptions!$P34/12,-(SUMIF($D$2:$EE$2,DP$2-1,$D32:$EE32)/12)*(1+XLOOKUP(DP$2,Assumptions!$C$95:$M$95,Assumptions!$C$99:$M$99))))</f>
        <v>-171.9093035</v>
      </c>
      <c r="DQ32" s="50">
        <f t="array" ref="DQ32">-(IF(DQ$2=1,Assumptions!$P34/12,-(SUMIF($D$2:$EE$2,DQ$2-1,$D32:$EE32)/12)*(1+XLOOKUP(DQ$2,Assumptions!$C$95:$M$95,Assumptions!$C$99:$M$99))))</f>
        <v>-171.9093035</v>
      </c>
      <c r="DR32" s="50">
        <f t="array" ref="DR32">-(IF(DR$2=1,Assumptions!$P34/12,-(SUMIF($D$2:$EE$2,DR$2-1,$D32:$EE32)/12)*(1+XLOOKUP(DR$2,Assumptions!$C$95:$M$95,Assumptions!$C$99:$M$99))))</f>
        <v>-171.9093035</v>
      </c>
      <c r="DS32" s="50">
        <f t="array" ref="DS32">-(IF(DS$2=1,Assumptions!$P34/12,-(SUMIF($D$2:$EE$2,DS$2-1,$D32:$EE32)/12)*(1+XLOOKUP(DS$2,Assumptions!$C$95:$M$95,Assumptions!$C$99:$M$99))))</f>
        <v>-171.9093035</v>
      </c>
      <c r="DT32" s="50">
        <f t="array" ref="DT32">-(IF(DT$2=1,Assumptions!$P34/12,-(SUMIF($D$2:$EE$2,DT$2-1,$D32:$EE32)/12)*(1+XLOOKUP(DT$2,Assumptions!$C$95:$M$95,Assumptions!$C$99:$M$99))))</f>
        <v>-177.0665826</v>
      </c>
      <c r="DU32" s="50">
        <f t="array" ref="DU32">-(IF(DU$2=1,Assumptions!$P34/12,-(SUMIF($D$2:$EE$2,DU$2-1,$D32:$EE32)/12)*(1+XLOOKUP(DU$2,Assumptions!$C$95:$M$95,Assumptions!$C$99:$M$99))))</f>
        <v>-177.0665826</v>
      </c>
      <c r="DV32" s="50">
        <f t="array" ref="DV32">-(IF(DV$2=1,Assumptions!$P34/12,-(SUMIF($D$2:$EE$2,DV$2-1,$D32:$EE32)/12)*(1+XLOOKUP(DV$2,Assumptions!$C$95:$M$95,Assumptions!$C$99:$M$99))))</f>
        <v>-177.0665826</v>
      </c>
      <c r="DW32" s="50">
        <f t="array" ref="DW32">-(IF(DW$2=1,Assumptions!$P34/12,-(SUMIF($D$2:$EE$2,DW$2-1,$D32:$EE32)/12)*(1+XLOOKUP(DW$2,Assumptions!$C$95:$M$95,Assumptions!$C$99:$M$99))))</f>
        <v>-177.0665826</v>
      </c>
      <c r="DX32" s="50">
        <f t="array" ref="DX32">-(IF(DX$2=1,Assumptions!$P34/12,-(SUMIF($D$2:$EE$2,DX$2-1,$D32:$EE32)/12)*(1+XLOOKUP(DX$2,Assumptions!$C$95:$M$95,Assumptions!$C$99:$M$99))))</f>
        <v>-177.0665826</v>
      </c>
      <c r="DY32" s="50">
        <f t="array" ref="DY32">-(IF(DY$2=1,Assumptions!$P34/12,-(SUMIF($D$2:$EE$2,DY$2-1,$D32:$EE32)/12)*(1+XLOOKUP(DY$2,Assumptions!$C$95:$M$95,Assumptions!$C$99:$M$99))))</f>
        <v>-177.0665826</v>
      </c>
      <c r="DZ32" s="50">
        <f t="array" ref="DZ32">-(IF(DZ$2=1,Assumptions!$P34/12,-(SUMIF($D$2:$EE$2,DZ$2-1,$D32:$EE32)/12)*(1+XLOOKUP(DZ$2,Assumptions!$C$95:$M$95,Assumptions!$C$99:$M$99))))</f>
        <v>-177.0665826</v>
      </c>
      <c r="EA32" s="50">
        <f t="array" ref="EA32">-(IF(EA$2=1,Assumptions!$P34/12,-(SUMIF($D$2:$EE$2,EA$2-1,$D32:$EE32)/12)*(1+XLOOKUP(EA$2,Assumptions!$C$95:$M$95,Assumptions!$C$99:$M$99))))</f>
        <v>-177.0665826</v>
      </c>
      <c r="EB32" s="50">
        <f t="array" ref="EB32">-(IF(EB$2=1,Assumptions!$P34/12,-(SUMIF($D$2:$EE$2,EB$2-1,$D32:$EE32)/12)*(1+XLOOKUP(EB$2,Assumptions!$C$95:$M$95,Assumptions!$C$99:$M$99))))</f>
        <v>-177.0665826</v>
      </c>
      <c r="EC32" s="50">
        <f t="array" ref="EC32">-(IF(EC$2=1,Assumptions!$P34/12,-(SUMIF($D$2:$EE$2,EC$2-1,$D32:$EE32)/12)*(1+XLOOKUP(EC$2,Assumptions!$C$95:$M$95,Assumptions!$C$99:$M$99))))</f>
        <v>-177.0665826</v>
      </c>
      <c r="ED32" s="50">
        <f t="array" ref="ED32">-(IF(ED$2=1,Assumptions!$P34/12,-(SUMIF($D$2:$EE$2,ED$2-1,$D32:$EE32)/12)*(1+XLOOKUP(ED$2,Assumptions!$C$95:$M$95,Assumptions!$C$99:$M$99))))</f>
        <v>-177.0665826</v>
      </c>
      <c r="EE32" s="50">
        <f t="array" ref="EE32">-(IF(EE$2=1,Assumptions!$P34/12,-(SUMIF($D$2:$EE$2,EE$2-1,$D32:$EE32)/12)*(1+XLOOKUP(EE$2,Assumptions!$C$95:$M$95,Assumptions!$C$99:$M$99))))</f>
        <v>-177.0665826</v>
      </c>
    </row>
    <row r="33" ht="15.75" customHeight="1">
      <c r="A33" s="1"/>
      <c r="B33" s="1"/>
      <c r="C33" s="1" t="str">
        <f>Assumptions!J35</f>
        <v>Tax</v>
      </c>
      <c r="D33" s="50">
        <f t="array" ref="D33">-(IF(D$2=1,Assumptions!$P35/12,-(SUMIF($D$2:$EE$2,D$2-1,$D33:$EE33)/12)*(1+XLOOKUP(D$2,Assumptions!$C$95:$M$95,Assumptions!$C$99:$M$99))))</f>
        <v>-10004.8025</v>
      </c>
      <c r="E33" s="50">
        <f t="array" ref="E33">-(IF(E$2=1,Assumptions!$P35/12,-(SUMIF($D$2:$EE$2,E$2-1,$D33:$EE33)/12)*(1+XLOOKUP(E$2,Assumptions!$C$95:$M$95,Assumptions!$C$99:$M$99))))</f>
        <v>-10004.8025</v>
      </c>
      <c r="F33" s="50">
        <f t="array" ref="F33">-(IF(F$2=1,Assumptions!$P35/12,-(SUMIF($D$2:$EE$2,F$2-1,$D33:$EE33)/12)*(1+XLOOKUP(F$2,Assumptions!$C$95:$M$95,Assumptions!$C$99:$M$99))))</f>
        <v>-10004.8025</v>
      </c>
      <c r="G33" s="50">
        <f t="array" ref="G33">-(IF(G$2=1,Assumptions!$P35/12,-(SUMIF($D$2:$EE$2,G$2-1,$D33:$EE33)/12)*(1+XLOOKUP(G$2,Assumptions!$C$95:$M$95,Assumptions!$C$99:$M$99))))</f>
        <v>-10004.8025</v>
      </c>
      <c r="H33" s="50">
        <f t="array" ref="H33">-(IF(H$2=1,Assumptions!$P35/12,-(SUMIF($D$2:$EE$2,H$2-1,$D33:$EE33)/12)*(1+XLOOKUP(H$2,Assumptions!$C$95:$M$95,Assumptions!$C$99:$M$99))))</f>
        <v>-10004.8025</v>
      </c>
      <c r="I33" s="50">
        <f t="array" ref="I33">-(IF(I$2=1,Assumptions!$P35/12,-(SUMIF($D$2:$EE$2,I$2-1,$D33:$EE33)/12)*(1+XLOOKUP(I$2,Assumptions!$C$95:$M$95,Assumptions!$C$99:$M$99))))</f>
        <v>-10004.8025</v>
      </c>
      <c r="J33" s="50">
        <f t="array" ref="J33">-(IF(J$2=1,Assumptions!$P35/12,-(SUMIF($D$2:$EE$2,J$2-1,$D33:$EE33)/12)*(1+XLOOKUP(J$2,Assumptions!$C$95:$M$95,Assumptions!$C$99:$M$99))))</f>
        <v>-10004.8025</v>
      </c>
      <c r="K33" s="50">
        <f t="array" ref="K33">-(IF(K$2=1,Assumptions!$P35/12,-(SUMIF($D$2:$EE$2,K$2-1,$D33:$EE33)/12)*(1+XLOOKUP(K$2,Assumptions!$C$95:$M$95,Assumptions!$C$99:$M$99))))</f>
        <v>-10004.8025</v>
      </c>
      <c r="L33" s="50">
        <f t="array" ref="L33">-(IF(L$2=1,Assumptions!$P35/12,-(SUMIF($D$2:$EE$2,L$2-1,$D33:$EE33)/12)*(1+XLOOKUP(L$2,Assumptions!$C$95:$M$95,Assumptions!$C$99:$M$99))))</f>
        <v>-10004.8025</v>
      </c>
      <c r="M33" s="50">
        <f t="array" ref="M33">-(IF(M$2=1,Assumptions!$P35/12,-(SUMIF($D$2:$EE$2,M$2-1,$D33:$EE33)/12)*(1+XLOOKUP(M$2,Assumptions!$C$95:$M$95,Assumptions!$C$99:$M$99))))</f>
        <v>-10004.8025</v>
      </c>
      <c r="N33" s="50">
        <f t="array" ref="N33">-(IF(N$2=1,Assumptions!$P35/12,-(SUMIF($D$2:$EE$2,N$2-1,$D33:$EE33)/12)*(1+XLOOKUP(N$2,Assumptions!$C$95:$M$95,Assumptions!$C$99:$M$99))))</f>
        <v>-10004.8025</v>
      </c>
      <c r="O33" s="50">
        <f t="array" ref="O33">-(IF(O$2=1,Assumptions!$P35/12,-(SUMIF($D$2:$EE$2,O$2-1,$D33:$EE33)/12)*(1+XLOOKUP(O$2,Assumptions!$C$95:$M$95,Assumptions!$C$99:$M$99))))</f>
        <v>-10004.8025</v>
      </c>
      <c r="P33" s="50">
        <f t="array" ref="P33">-(IF(P$2=1,Assumptions!$P35/12,-(SUMIF($D$2:$EE$2,P$2-1,$D33:$EE33)/12)*(1+XLOOKUP(P$2,Assumptions!$C$95:$M$95,Assumptions!$C$99:$M$99))))</f>
        <v>-10304.94658</v>
      </c>
      <c r="Q33" s="50">
        <f t="array" ref="Q33">-(IF(Q$2=1,Assumptions!$P35/12,-(SUMIF($D$2:$EE$2,Q$2-1,$D33:$EE33)/12)*(1+XLOOKUP(Q$2,Assumptions!$C$95:$M$95,Assumptions!$C$99:$M$99))))</f>
        <v>-10304.94658</v>
      </c>
      <c r="R33" s="50">
        <f t="array" ref="R33">-(IF(R$2=1,Assumptions!$P35/12,-(SUMIF($D$2:$EE$2,R$2-1,$D33:$EE33)/12)*(1+XLOOKUP(R$2,Assumptions!$C$95:$M$95,Assumptions!$C$99:$M$99))))</f>
        <v>-10304.94658</v>
      </c>
      <c r="S33" s="50">
        <f t="array" ref="S33">-(IF(S$2=1,Assumptions!$P35/12,-(SUMIF($D$2:$EE$2,S$2-1,$D33:$EE33)/12)*(1+XLOOKUP(S$2,Assumptions!$C$95:$M$95,Assumptions!$C$99:$M$99))))</f>
        <v>-10304.94658</v>
      </c>
      <c r="T33" s="50">
        <f t="array" ref="T33">-(IF(T$2=1,Assumptions!$P35/12,-(SUMIF($D$2:$EE$2,T$2-1,$D33:$EE33)/12)*(1+XLOOKUP(T$2,Assumptions!$C$95:$M$95,Assumptions!$C$99:$M$99))))</f>
        <v>-10304.94658</v>
      </c>
      <c r="U33" s="50">
        <f t="array" ref="U33">-(IF(U$2=1,Assumptions!$P35/12,-(SUMIF($D$2:$EE$2,U$2-1,$D33:$EE33)/12)*(1+XLOOKUP(U$2,Assumptions!$C$95:$M$95,Assumptions!$C$99:$M$99))))</f>
        <v>-10304.94658</v>
      </c>
      <c r="V33" s="50">
        <f t="array" ref="V33">-(IF(V$2=1,Assumptions!$P35/12,-(SUMIF($D$2:$EE$2,V$2-1,$D33:$EE33)/12)*(1+XLOOKUP(V$2,Assumptions!$C$95:$M$95,Assumptions!$C$99:$M$99))))</f>
        <v>-10304.94658</v>
      </c>
      <c r="W33" s="50">
        <f t="array" ref="W33">-(IF(W$2=1,Assumptions!$P35/12,-(SUMIF($D$2:$EE$2,W$2-1,$D33:$EE33)/12)*(1+XLOOKUP(W$2,Assumptions!$C$95:$M$95,Assumptions!$C$99:$M$99))))</f>
        <v>-10304.94658</v>
      </c>
      <c r="X33" s="50">
        <f t="array" ref="X33">-(IF(X$2=1,Assumptions!$P35/12,-(SUMIF($D$2:$EE$2,X$2-1,$D33:$EE33)/12)*(1+XLOOKUP(X$2,Assumptions!$C$95:$M$95,Assumptions!$C$99:$M$99))))</f>
        <v>-10304.94658</v>
      </c>
      <c r="Y33" s="50">
        <f t="array" ref="Y33">-(IF(Y$2=1,Assumptions!$P35/12,-(SUMIF($D$2:$EE$2,Y$2-1,$D33:$EE33)/12)*(1+XLOOKUP(Y$2,Assumptions!$C$95:$M$95,Assumptions!$C$99:$M$99))))</f>
        <v>-10304.94658</v>
      </c>
      <c r="Z33" s="50">
        <f t="array" ref="Z33">-(IF(Z$2=1,Assumptions!$P35/12,-(SUMIF($D$2:$EE$2,Z$2-1,$D33:$EE33)/12)*(1+XLOOKUP(Z$2,Assumptions!$C$95:$M$95,Assumptions!$C$99:$M$99))))</f>
        <v>-10304.94658</v>
      </c>
      <c r="AA33" s="50">
        <f t="array" ref="AA33">-(IF(AA$2=1,Assumptions!$P35/12,-(SUMIF($D$2:$EE$2,AA$2-1,$D33:$EE33)/12)*(1+XLOOKUP(AA$2,Assumptions!$C$95:$M$95,Assumptions!$C$99:$M$99))))</f>
        <v>-10304.94658</v>
      </c>
      <c r="AB33" s="50">
        <f t="array" ref="AB33">-(IF(AB$2=1,Assumptions!$P35/12,-(SUMIF($D$2:$EE$2,AB$2-1,$D33:$EE33)/12)*(1+XLOOKUP(AB$2,Assumptions!$C$95:$M$95,Assumptions!$C$99:$M$99))))</f>
        <v>-10614.09497</v>
      </c>
      <c r="AC33" s="50">
        <f t="array" ref="AC33">-(IF(AC$2=1,Assumptions!$P35/12,-(SUMIF($D$2:$EE$2,AC$2-1,$D33:$EE33)/12)*(1+XLOOKUP(AC$2,Assumptions!$C$95:$M$95,Assumptions!$C$99:$M$99))))</f>
        <v>-10614.09497</v>
      </c>
      <c r="AD33" s="50">
        <f t="array" ref="AD33">-(IF(AD$2=1,Assumptions!$P35/12,-(SUMIF($D$2:$EE$2,AD$2-1,$D33:$EE33)/12)*(1+XLOOKUP(AD$2,Assumptions!$C$95:$M$95,Assumptions!$C$99:$M$99))))</f>
        <v>-10614.09497</v>
      </c>
      <c r="AE33" s="50">
        <f t="array" ref="AE33">-(IF(AE$2=1,Assumptions!$P35/12,-(SUMIF($D$2:$EE$2,AE$2-1,$D33:$EE33)/12)*(1+XLOOKUP(AE$2,Assumptions!$C$95:$M$95,Assumptions!$C$99:$M$99))))</f>
        <v>-10614.09497</v>
      </c>
      <c r="AF33" s="50">
        <f t="array" ref="AF33">-(IF(AF$2=1,Assumptions!$P35/12,-(SUMIF($D$2:$EE$2,AF$2-1,$D33:$EE33)/12)*(1+XLOOKUP(AF$2,Assumptions!$C$95:$M$95,Assumptions!$C$99:$M$99))))</f>
        <v>-10614.09497</v>
      </c>
      <c r="AG33" s="50">
        <f t="array" ref="AG33">-(IF(AG$2=1,Assumptions!$P35/12,-(SUMIF($D$2:$EE$2,AG$2-1,$D33:$EE33)/12)*(1+XLOOKUP(AG$2,Assumptions!$C$95:$M$95,Assumptions!$C$99:$M$99))))</f>
        <v>-10614.09497</v>
      </c>
      <c r="AH33" s="50">
        <f t="array" ref="AH33">-(IF(AH$2=1,Assumptions!$P35/12,-(SUMIF($D$2:$EE$2,AH$2-1,$D33:$EE33)/12)*(1+XLOOKUP(AH$2,Assumptions!$C$95:$M$95,Assumptions!$C$99:$M$99))))</f>
        <v>-10614.09497</v>
      </c>
      <c r="AI33" s="50">
        <f t="array" ref="AI33">-(IF(AI$2=1,Assumptions!$P35/12,-(SUMIF($D$2:$EE$2,AI$2-1,$D33:$EE33)/12)*(1+XLOOKUP(AI$2,Assumptions!$C$95:$M$95,Assumptions!$C$99:$M$99))))</f>
        <v>-10614.09497</v>
      </c>
      <c r="AJ33" s="50">
        <f t="array" ref="AJ33">-(IF(AJ$2=1,Assumptions!$P35/12,-(SUMIF($D$2:$EE$2,AJ$2-1,$D33:$EE33)/12)*(1+XLOOKUP(AJ$2,Assumptions!$C$95:$M$95,Assumptions!$C$99:$M$99))))</f>
        <v>-10614.09497</v>
      </c>
      <c r="AK33" s="50">
        <f t="array" ref="AK33">-(IF(AK$2=1,Assumptions!$P35/12,-(SUMIF($D$2:$EE$2,AK$2-1,$D33:$EE33)/12)*(1+XLOOKUP(AK$2,Assumptions!$C$95:$M$95,Assumptions!$C$99:$M$99))))</f>
        <v>-10614.09497</v>
      </c>
      <c r="AL33" s="50">
        <f t="array" ref="AL33">-(IF(AL$2=1,Assumptions!$P35/12,-(SUMIF($D$2:$EE$2,AL$2-1,$D33:$EE33)/12)*(1+XLOOKUP(AL$2,Assumptions!$C$95:$M$95,Assumptions!$C$99:$M$99))))</f>
        <v>-10614.09497</v>
      </c>
      <c r="AM33" s="50">
        <f t="array" ref="AM33">-(IF(AM$2=1,Assumptions!$P35/12,-(SUMIF($D$2:$EE$2,AM$2-1,$D33:$EE33)/12)*(1+XLOOKUP(AM$2,Assumptions!$C$95:$M$95,Assumptions!$C$99:$M$99))))</f>
        <v>-10614.09497</v>
      </c>
      <c r="AN33" s="50">
        <f t="array" ref="AN33">-(IF(AN$2=1,Assumptions!$P35/12,-(SUMIF($D$2:$EE$2,AN$2-1,$D33:$EE33)/12)*(1+XLOOKUP(AN$2,Assumptions!$C$95:$M$95,Assumptions!$C$99:$M$99))))</f>
        <v>-10932.51782</v>
      </c>
      <c r="AO33" s="50">
        <f t="array" ref="AO33">-(IF(AO$2=1,Assumptions!$P35/12,-(SUMIF($D$2:$EE$2,AO$2-1,$D33:$EE33)/12)*(1+XLOOKUP(AO$2,Assumptions!$C$95:$M$95,Assumptions!$C$99:$M$99))))</f>
        <v>-10932.51782</v>
      </c>
      <c r="AP33" s="50">
        <f t="array" ref="AP33">-(IF(AP$2=1,Assumptions!$P35/12,-(SUMIF($D$2:$EE$2,AP$2-1,$D33:$EE33)/12)*(1+XLOOKUP(AP$2,Assumptions!$C$95:$M$95,Assumptions!$C$99:$M$99))))</f>
        <v>-10932.51782</v>
      </c>
      <c r="AQ33" s="50">
        <f t="array" ref="AQ33">-(IF(AQ$2=1,Assumptions!$P35/12,-(SUMIF($D$2:$EE$2,AQ$2-1,$D33:$EE33)/12)*(1+XLOOKUP(AQ$2,Assumptions!$C$95:$M$95,Assumptions!$C$99:$M$99))))</f>
        <v>-10932.51782</v>
      </c>
      <c r="AR33" s="50">
        <f t="array" ref="AR33">-(IF(AR$2=1,Assumptions!$P35/12,-(SUMIF($D$2:$EE$2,AR$2-1,$D33:$EE33)/12)*(1+XLOOKUP(AR$2,Assumptions!$C$95:$M$95,Assumptions!$C$99:$M$99))))</f>
        <v>-10932.51782</v>
      </c>
      <c r="AS33" s="50">
        <f t="array" ref="AS33">-(IF(AS$2=1,Assumptions!$P35/12,-(SUMIF($D$2:$EE$2,AS$2-1,$D33:$EE33)/12)*(1+XLOOKUP(AS$2,Assumptions!$C$95:$M$95,Assumptions!$C$99:$M$99))))</f>
        <v>-10932.51782</v>
      </c>
      <c r="AT33" s="50">
        <f t="array" ref="AT33">-(IF(AT$2=1,Assumptions!$P35/12,-(SUMIF($D$2:$EE$2,AT$2-1,$D33:$EE33)/12)*(1+XLOOKUP(AT$2,Assumptions!$C$95:$M$95,Assumptions!$C$99:$M$99))))</f>
        <v>-10932.51782</v>
      </c>
      <c r="AU33" s="50">
        <f t="array" ref="AU33">-(IF(AU$2=1,Assumptions!$P35/12,-(SUMIF($D$2:$EE$2,AU$2-1,$D33:$EE33)/12)*(1+XLOOKUP(AU$2,Assumptions!$C$95:$M$95,Assumptions!$C$99:$M$99))))</f>
        <v>-10932.51782</v>
      </c>
      <c r="AV33" s="50">
        <f t="array" ref="AV33">-(IF(AV$2=1,Assumptions!$P35/12,-(SUMIF($D$2:$EE$2,AV$2-1,$D33:$EE33)/12)*(1+XLOOKUP(AV$2,Assumptions!$C$95:$M$95,Assumptions!$C$99:$M$99))))</f>
        <v>-10932.51782</v>
      </c>
      <c r="AW33" s="50">
        <f t="array" ref="AW33">-(IF(AW$2=1,Assumptions!$P35/12,-(SUMIF($D$2:$EE$2,AW$2-1,$D33:$EE33)/12)*(1+XLOOKUP(AW$2,Assumptions!$C$95:$M$95,Assumptions!$C$99:$M$99))))</f>
        <v>-10932.51782</v>
      </c>
      <c r="AX33" s="50">
        <f t="array" ref="AX33">-(IF(AX$2=1,Assumptions!$P35/12,-(SUMIF($D$2:$EE$2,AX$2-1,$D33:$EE33)/12)*(1+XLOOKUP(AX$2,Assumptions!$C$95:$M$95,Assumptions!$C$99:$M$99))))</f>
        <v>-10932.51782</v>
      </c>
      <c r="AY33" s="50">
        <f t="array" ref="AY33">-(IF(AY$2=1,Assumptions!$P35/12,-(SUMIF($D$2:$EE$2,AY$2-1,$D33:$EE33)/12)*(1+XLOOKUP(AY$2,Assumptions!$C$95:$M$95,Assumptions!$C$99:$M$99))))</f>
        <v>-10932.51782</v>
      </c>
      <c r="AZ33" s="50">
        <f t="array" ref="AZ33">-(IF(AZ$2=1,Assumptions!$P35/12,-(SUMIF($D$2:$EE$2,AZ$2-1,$D33:$EE33)/12)*(1+XLOOKUP(AZ$2,Assumptions!$C$95:$M$95,Assumptions!$C$99:$M$99))))</f>
        <v>-11260.49336</v>
      </c>
      <c r="BA33" s="50">
        <f t="array" ref="BA33">-(IF(BA$2=1,Assumptions!$P35/12,-(SUMIF($D$2:$EE$2,BA$2-1,$D33:$EE33)/12)*(1+XLOOKUP(BA$2,Assumptions!$C$95:$M$95,Assumptions!$C$99:$M$99))))</f>
        <v>-11260.49336</v>
      </c>
      <c r="BB33" s="50">
        <f t="array" ref="BB33">-(IF(BB$2=1,Assumptions!$P35/12,-(SUMIF($D$2:$EE$2,BB$2-1,$D33:$EE33)/12)*(1+XLOOKUP(BB$2,Assumptions!$C$95:$M$95,Assumptions!$C$99:$M$99))))</f>
        <v>-11260.49336</v>
      </c>
      <c r="BC33" s="50">
        <f t="array" ref="BC33">-(IF(BC$2=1,Assumptions!$P35/12,-(SUMIF($D$2:$EE$2,BC$2-1,$D33:$EE33)/12)*(1+XLOOKUP(BC$2,Assumptions!$C$95:$M$95,Assumptions!$C$99:$M$99))))</f>
        <v>-11260.49336</v>
      </c>
      <c r="BD33" s="50">
        <f t="array" ref="BD33">-(IF(BD$2=1,Assumptions!$P35/12,-(SUMIF($D$2:$EE$2,BD$2-1,$D33:$EE33)/12)*(1+XLOOKUP(BD$2,Assumptions!$C$95:$M$95,Assumptions!$C$99:$M$99))))</f>
        <v>-11260.49336</v>
      </c>
      <c r="BE33" s="50">
        <f t="array" ref="BE33">-(IF(BE$2=1,Assumptions!$P35/12,-(SUMIF($D$2:$EE$2,BE$2-1,$D33:$EE33)/12)*(1+XLOOKUP(BE$2,Assumptions!$C$95:$M$95,Assumptions!$C$99:$M$99))))</f>
        <v>-11260.49336</v>
      </c>
      <c r="BF33" s="50">
        <f t="array" ref="BF33">-(IF(BF$2=1,Assumptions!$P35/12,-(SUMIF($D$2:$EE$2,BF$2-1,$D33:$EE33)/12)*(1+XLOOKUP(BF$2,Assumptions!$C$95:$M$95,Assumptions!$C$99:$M$99))))</f>
        <v>-11260.49336</v>
      </c>
      <c r="BG33" s="50">
        <f t="array" ref="BG33">-(IF(BG$2=1,Assumptions!$P35/12,-(SUMIF($D$2:$EE$2,BG$2-1,$D33:$EE33)/12)*(1+XLOOKUP(BG$2,Assumptions!$C$95:$M$95,Assumptions!$C$99:$M$99))))</f>
        <v>-11260.49336</v>
      </c>
      <c r="BH33" s="50">
        <f t="array" ref="BH33">-(IF(BH$2=1,Assumptions!$P35/12,-(SUMIF($D$2:$EE$2,BH$2-1,$D33:$EE33)/12)*(1+XLOOKUP(BH$2,Assumptions!$C$95:$M$95,Assumptions!$C$99:$M$99))))</f>
        <v>-11260.49336</v>
      </c>
      <c r="BI33" s="50">
        <f t="array" ref="BI33">-(IF(BI$2=1,Assumptions!$P35/12,-(SUMIF($D$2:$EE$2,BI$2-1,$D33:$EE33)/12)*(1+XLOOKUP(BI$2,Assumptions!$C$95:$M$95,Assumptions!$C$99:$M$99))))</f>
        <v>-11260.49336</v>
      </c>
      <c r="BJ33" s="50">
        <f t="array" ref="BJ33">-(IF(BJ$2=1,Assumptions!$P35/12,-(SUMIF($D$2:$EE$2,BJ$2-1,$D33:$EE33)/12)*(1+XLOOKUP(BJ$2,Assumptions!$C$95:$M$95,Assumptions!$C$99:$M$99))))</f>
        <v>-11260.49336</v>
      </c>
      <c r="BK33" s="50">
        <f t="array" ref="BK33">-(IF(BK$2=1,Assumptions!$P35/12,-(SUMIF($D$2:$EE$2,BK$2-1,$D33:$EE33)/12)*(1+XLOOKUP(BK$2,Assumptions!$C$95:$M$95,Assumptions!$C$99:$M$99))))</f>
        <v>-11260.49336</v>
      </c>
      <c r="BL33" s="50">
        <f t="array" ref="BL33">-(IF(BL$2=1,Assumptions!$P35/12,-(SUMIF($D$2:$EE$2,BL$2-1,$D33:$EE33)/12)*(1+XLOOKUP(BL$2,Assumptions!$C$95:$M$95,Assumptions!$C$99:$M$99))))</f>
        <v>-11598.30816</v>
      </c>
      <c r="BM33" s="50">
        <f t="array" ref="BM33">-(IF(BM$2=1,Assumptions!$P35/12,-(SUMIF($D$2:$EE$2,BM$2-1,$D33:$EE33)/12)*(1+XLOOKUP(BM$2,Assumptions!$C$95:$M$95,Assumptions!$C$99:$M$99))))</f>
        <v>-11598.30816</v>
      </c>
      <c r="BN33" s="50">
        <f t="array" ref="BN33">-(IF(BN$2=1,Assumptions!$P35/12,-(SUMIF($D$2:$EE$2,BN$2-1,$D33:$EE33)/12)*(1+XLOOKUP(BN$2,Assumptions!$C$95:$M$95,Assumptions!$C$99:$M$99))))</f>
        <v>-11598.30816</v>
      </c>
      <c r="BO33" s="50">
        <f t="array" ref="BO33">-(IF(BO$2=1,Assumptions!$P35/12,-(SUMIF($D$2:$EE$2,BO$2-1,$D33:$EE33)/12)*(1+XLOOKUP(BO$2,Assumptions!$C$95:$M$95,Assumptions!$C$99:$M$99))))</f>
        <v>-11598.30816</v>
      </c>
      <c r="BP33" s="50">
        <f t="array" ref="BP33">-(IF(BP$2=1,Assumptions!$P35/12,-(SUMIF($D$2:$EE$2,BP$2-1,$D33:$EE33)/12)*(1+XLOOKUP(BP$2,Assumptions!$C$95:$M$95,Assumptions!$C$99:$M$99))))</f>
        <v>-11598.30816</v>
      </c>
      <c r="BQ33" s="50">
        <f t="array" ref="BQ33">-(IF(BQ$2=1,Assumptions!$P35/12,-(SUMIF($D$2:$EE$2,BQ$2-1,$D33:$EE33)/12)*(1+XLOOKUP(BQ$2,Assumptions!$C$95:$M$95,Assumptions!$C$99:$M$99))))</f>
        <v>-11598.30816</v>
      </c>
      <c r="BR33" s="50">
        <f t="array" ref="BR33">-(IF(BR$2=1,Assumptions!$P35/12,-(SUMIF($D$2:$EE$2,BR$2-1,$D33:$EE33)/12)*(1+XLOOKUP(BR$2,Assumptions!$C$95:$M$95,Assumptions!$C$99:$M$99))))</f>
        <v>-11598.30816</v>
      </c>
      <c r="BS33" s="50">
        <f t="array" ref="BS33">-(IF(BS$2=1,Assumptions!$P35/12,-(SUMIF($D$2:$EE$2,BS$2-1,$D33:$EE33)/12)*(1+XLOOKUP(BS$2,Assumptions!$C$95:$M$95,Assumptions!$C$99:$M$99))))</f>
        <v>-11598.30816</v>
      </c>
      <c r="BT33" s="50">
        <f t="array" ref="BT33">-(IF(BT$2=1,Assumptions!$P35/12,-(SUMIF($D$2:$EE$2,BT$2-1,$D33:$EE33)/12)*(1+XLOOKUP(BT$2,Assumptions!$C$95:$M$95,Assumptions!$C$99:$M$99))))</f>
        <v>-11598.30816</v>
      </c>
      <c r="BU33" s="50">
        <f t="array" ref="BU33">-(IF(BU$2=1,Assumptions!$P35/12,-(SUMIF($D$2:$EE$2,BU$2-1,$D33:$EE33)/12)*(1+XLOOKUP(BU$2,Assumptions!$C$95:$M$95,Assumptions!$C$99:$M$99))))</f>
        <v>-11598.30816</v>
      </c>
      <c r="BV33" s="50">
        <f t="array" ref="BV33">-(IF(BV$2=1,Assumptions!$P35/12,-(SUMIF($D$2:$EE$2,BV$2-1,$D33:$EE33)/12)*(1+XLOOKUP(BV$2,Assumptions!$C$95:$M$95,Assumptions!$C$99:$M$99))))</f>
        <v>-11598.30816</v>
      </c>
      <c r="BW33" s="50">
        <f t="array" ref="BW33">-(IF(BW$2=1,Assumptions!$P35/12,-(SUMIF($D$2:$EE$2,BW$2-1,$D33:$EE33)/12)*(1+XLOOKUP(BW$2,Assumptions!$C$95:$M$95,Assumptions!$C$99:$M$99))))</f>
        <v>-11598.30816</v>
      </c>
      <c r="BX33" s="50">
        <f t="array" ref="BX33">-(IF(BX$2=1,Assumptions!$P35/12,-(SUMIF($D$2:$EE$2,BX$2-1,$D33:$EE33)/12)*(1+XLOOKUP(BX$2,Assumptions!$C$95:$M$95,Assumptions!$C$99:$M$99))))</f>
        <v>-11946.2574</v>
      </c>
      <c r="BY33" s="50">
        <f t="array" ref="BY33">-(IF(BY$2=1,Assumptions!$P35/12,-(SUMIF($D$2:$EE$2,BY$2-1,$D33:$EE33)/12)*(1+XLOOKUP(BY$2,Assumptions!$C$95:$M$95,Assumptions!$C$99:$M$99))))</f>
        <v>-11946.2574</v>
      </c>
      <c r="BZ33" s="50">
        <f t="array" ref="BZ33">-(IF(BZ$2=1,Assumptions!$P35/12,-(SUMIF($D$2:$EE$2,BZ$2-1,$D33:$EE33)/12)*(1+XLOOKUP(BZ$2,Assumptions!$C$95:$M$95,Assumptions!$C$99:$M$99))))</f>
        <v>-11946.2574</v>
      </c>
      <c r="CA33" s="50">
        <f t="array" ref="CA33">-(IF(CA$2=1,Assumptions!$P35/12,-(SUMIF($D$2:$EE$2,CA$2-1,$D33:$EE33)/12)*(1+XLOOKUP(CA$2,Assumptions!$C$95:$M$95,Assumptions!$C$99:$M$99))))</f>
        <v>-11946.2574</v>
      </c>
      <c r="CB33" s="50">
        <f t="array" ref="CB33">-(IF(CB$2=1,Assumptions!$P35/12,-(SUMIF($D$2:$EE$2,CB$2-1,$D33:$EE33)/12)*(1+XLOOKUP(CB$2,Assumptions!$C$95:$M$95,Assumptions!$C$99:$M$99))))</f>
        <v>-11946.2574</v>
      </c>
      <c r="CC33" s="50">
        <f t="array" ref="CC33">-(IF(CC$2=1,Assumptions!$P35/12,-(SUMIF($D$2:$EE$2,CC$2-1,$D33:$EE33)/12)*(1+XLOOKUP(CC$2,Assumptions!$C$95:$M$95,Assumptions!$C$99:$M$99))))</f>
        <v>-11946.2574</v>
      </c>
      <c r="CD33" s="50">
        <f t="array" ref="CD33">-(IF(CD$2=1,Assumptions!$P35/12,-(SUMIF($D$2:$EE$2,CD$2-1,$D33:$EE33)/12)*(1+XLOOKUP(CD$2,Assumptions!$C$95:$M$95,Assumptions!$C$99:$M$99))))</f>
        <v>-11946.2574</v>
      </c>
      <c r="CE33" s="50">
        <f t="array" ref="CE33">-(IF(CE$2=1,Assumptions!$P35/12,-(SUMIF($D$2:$EE$2,CE$2-1,$D33:$EE33)/12)*(1+XLOOKUP(CE$2,Assumptions!$C$95:$M$95,Assumptions!$C$99:$M$99))))</f>
        <v>-11946.2574</v>
      </c>
      <c r="CF33" s="50">
        <f t="array" ref="CF33">-(IF(CF$2=1,Assumptions!$P35/12,-(SUMIF($D$2:$EE$2,CF$2-1,$D33:$EE33)/12)*(1+XLOOKUP(CF$2,Assumptions!$C$95:$M$95,Assumptions!$C$99:$M$99))))</f>
        <v>-11946.2574</v>
      </c>
      <c r="CG33" s="50">
        <f t="array" ref="CG33">-(IF(CG$2=1,Assumptions!$P35/12,-(SUMIF($D$2:$EE$2,CG$2-1,$D33:$EE33)/12)*(1+XLOOKUP(CG$2,Assumptions!$C$95:$M$95,Assumptions!$C$99:$M$99))))</f>
        <v>-11946.2574</v>
      </c>
      <c r="CH33" s="50">
        <f t="array" ref="CH33">-(IF(CH$2=1,Assumptions!$P35/12,-(SUMIF($D$2:$EE$2,CH$2-1,$D33:$EE33)/12)*(1+XLOOKUP(CH$2,Assumptions!$C$95:$M$95,Assumptions!$C$99:$M$99))))</f>
        <v>-11946.2574</v>
      </c>
      <c r="CI33" s="50">
        <f t="array" ref="CI33">-(IF(CI$2=1,Assumptions!$P35/12,-(SUMIF($D$2:$EE$2,CI$2-1,$D33:$EE33)/12)*(1+XLOOKUP(CI$2,Assumptions!$C$95:$M$95,Assumptions!$C$99:$M$99))))</f>
        <v>-11946.2574</v>
      </c>
      <c r="CJ33" s="50">
        <f t="array" ref="CJ33">-(IF(CJ$2=1,Assumptions!$P35/12,-(SUMIF($D$2:$EE$2,CJ$2-1,$D33:$EE33)/12)*(1+XLOOKUP(CJ$2,Assumptions!$C$95:$M$95,Assumptions!$C$99:$M$99))))</f>
        <v>-12304.64512</v>
      </c>
      <c r="CK33" s="50">
        <f t="array" ref="CK33">-(IF(CK$2=1,Assumptions!$P35/12,-(SUMIF($D$2:$EE$2,CK$2-1,$D33:$EE33)/12)*(1+XLOOKUP(CK$2,Assumptions!$C$95:$M$95,Assumptions!$C$99:$M$99))))</f>
        <v>-12304.64512</v>
      </c>
      <c r="CL33" s="50">
        <f t="array" ref="CL33">-(IF(CL$2=1,Assumptions!$P35/12,-(SUMIF($D$2:$EE$2,CL$2-1,$D33:$EE33)/12)*(1+XLOOKUP(CL$2,Assumptions!$C$95:$M$95,Assumptions!$C$99:$M$99))))</f>
        <v>-12304.64512</v>
      </c>
      <c r="CM33" s="50">
        <f t="array" ref="CM33">-(IF(CM$2=1,Assumptions!$P35/12,-(SUMIF($D$2:$EE$2,CM$2-1,$D33:$EE33)/12)*(1+XLOOKUP(CM$2,Assumptions!$C$95:$M$95,Assumptions!$C$99:$M$99))))</f>
        <v>-12304.64512</v>
      </c>
      <c r="CN33" s="50">
        <f t="array" ref="CN33">-(IF(CN$2=1,Assumptions!$P35/12,-(SUMIF($D$2:$EE$2,CN$2-1,$D33:$EE33)/12)*(1+XLOOKUP(CN$2,Assumptions!$C$95:$M$95,Assumptions!$C$99:$M$99))))</f>
        <v>-12304.64512</v>
      </c>
      <c r="CO33" s="50">
        <f t="array" ref="CO33">-(IF(CO$2=1,Assumptions!$P35/12,-(SUMIF($D$2:$EE$2,CO$2-1,$D33:$EE33)/12)*(1+XLOOKUP(CO$2,Assumptions!$C$95:$M$95,Assumptions!$C$99:$M$99))))</f>
        <v>-12304.64512</v>
      </c>
      <c r="CP33" s="50">
        <f t="array" ref="CP33">-(IF(CP$2=1,Assumptions!$P35/12,-(SUMIF($D$2:$EE$2,CP$2-1,$D33:$EE33)/12)*(1+XLOOKUP(CP$2,Assumptions!$C$95:$M$95,Assumptions!$C$99:$M$99))))</f>
        <v>-12304.64512</v>
      </c>
      <c r="CQ33" s="50">
        <f t="array" ref="CQ33">-(IF(CQ$2=1,Assumptions!$P35/12,-(SUMIF($D$2:$EE$2,CQ$2-1,$D33:$EE33)/12)*(1+XLOOKUP(CQ$2,Assumptions!$C$95:$M$95,Assumptions!$C$99:$M$99))))</f>
        <v>-12304.64512</v>
      </c>
      <c r="CR33" s="50">
        <f t="array" ref="CR33">-(IF(CR$2=1,Assumptions!$P35/12,-(SUMIF($D$2:$EE$2,CR$2-1,$D33:$EE33)/12)*(1+XLOOKUP(CR$2,Assumptions!$C$95:$M$95,Assumptions!$C$99:$M$99))))</f>
        <v>-12304.64512</v>
      </c>
      <c r="CS33" s="50">
        <f t="array" ref="CS33">-(IF(CS$2=1,Assumptions!$P35/12,-(SUMIF($D$2:$EE$2,CS$2-1,$D33:$EE33)/12)*(1+XLOOKUP(CS$2,Assumptions!$C$95:$M$95,Assumptions!$C$99:$M$99))))</f>
        <v>-12304.64512</v>
      </c>
      <c r="CT33" s="50">
        <f t="array" ref="CT33">-(IF(CT$2=1,Assumptions!$P35/12,-(SUMIF($D$2:$EE$2,CT$2-1,$D33:$EE33)/12)*(1+XLOOKUP(CT$2,Assumptions!$C$95:$M$95,Assumptions!$C$99:$M$99))))</f>
        <v>-12304.64512</v>
      </c>
      <c r="CU33" s="50">
        <f t="array" ref="CU33">-(IF(CU$2=1,Assumptions!$P35/12,-(SUMIF($D$2:$EE$2,CU$2-1,$D33:$EE33)/12)*(1+XLOOKUP(CU$2,Assumptions!$C$95:$M$95,Assumptions!$C$99:$M$99))))</f>
        <v>-12304.64512</v>
      </c>
      <c r="CV33" s="50">
        <f t="array" ref="CV33">-(IF(CV$2=1,Assumptions!$P35/12,-(SUMIF($D$2:$EE$2,CV$2-1,$D33:$EE33)/12)*(1+XLOOKUP(CV$2,Assumptions!$C$95:$M$95,Assumptions!$C$99:$M$99))))</f>
        <v>-12673.78448</v>
      </c>
      <c r="CW33" s="50">
        <f t="array" ref="CW33">-(IF(CW$2=1,Assumptions!$P35/12,-(SUMIF($D$2:$EE$2,CW$2-1,$D33:$EE33)/12)*(1+XLOOKUP(CW$2,Assumptions!$C$95:$M$95,Assumptions!$C$99:$M$99))))</f>
        <v>-12673.78448</v>
      </c>
      <c r="CX33" s="50">
        <f t="array" ref="CX33">-(IF(CX$2=1,Assumptions!$P35/12,-(SUMIF($D$2:$EE$2,CX$2-1,$D33:$EE33)/12)*(1+XLOOKUP(CX$2,Assumptions!$C$95:$M$95,Assumptions!$C$99:$M$99))))</f>
        <v>-12673.78448</v>
      </c>
      <c r="CY33" s="50">
        <f t="array" ref="CY33">-(IF(CY$2=1,Assumptions!$P35/12,-(SUMIF($D$2:$EE$2,CY$2-1,$D33:$EE33)/12)*(1+XLOOKUP(CY$2,Assumptions!$C$95:$M$95,Assumptions!$C$99:$M$99))))</f>
        <v>-12673.78448</v>
      </c>
      <c r="CZ33" s="50">
        <f t="array" ref="CZ33">-(IF(CZ$2=1,Assumptions!$P35/12,-(SUMIF($D$2:$EE$2,CZ$2-1,$D33:$EE33)/12)*(1+XLOOKUP(CZ$2,Assumptions!$C$95:$M$95,Assumptions!$C$99:$M$99))))</f>
        <v>-12673.78448</v>
      </c>
      <c r="DA33" s="50">
        <f t="array" ref="DA33">-(IF(DA$2=1,Assumptions!$P35/12,-(SUMIF($D$2:$EE$2,DA$2-1,$D33:$EE33)/12)*(1+XLOOKUP(DA$2,Assumptions!$C$95:$M$95,Assumptions!$C$99:$M$99))))</f>
        <v>-12673.78448</v>
      </c>
      <c r="DB33" s="50">
        <f t="array" ref="DB33">-(IF(DB$2=1,Assumptions!$P35/12,-(SUMIF($D$2:$EE$2,DB$2-1,$D33:$EE33)/12)*(1+XLOOKUP(DB$2,Assumptions!$C$95:$M$95,Assumptions!$C$99:$M$99))))</f>
        <v>-12673.78448</v>
      </c>
      <c r="DC33" s="50">
        <f t="array" ref="DC33">-(IF(DC$2=1,Assumptions!$P35/12,-(SUMIF($D$2:$EE$2,DC$2-1,$D33:$EE33)/12)*(1+XLOOKUP(DC$2,Assumptions!$C$95:$M$95,Assumptions!$C$99:$M$99))))</f>
        <v>-12673.78448</v>
      </c>
      <c r="DD33" s="50">
        <f t="array" ref="DD33">-(IF(DD$2=1,Assumptions!$P35/12,-(SUMIF($D$2:$EE$2,DD$2-1,$D33:$EE33)/12)*(1+XLOOKUP(DD$2,Assumptions!$C$95:$M$95,Assumptions!$C$99:$M$99))))</f>
        <v>-12673.78448</v>
      </c>
      <c r="DE33" s="50">
        <f t="array" ref="DE33">-(IF(DE$2=1,Assumptions!$P35/12,-(SUMIF($D$2:$EE$2,DE$2-1,$D33:$EE33)/12)*(1+XLOOKUP(DE$2,Assumptions!$C$95:$M$95,Assumptions!$C$99:$M$99))))</f>
        <v>-12673.78448</v>
      </c>
      <c r="DF33" s="50">
        <f t="array" ref="DF33">-(IF(DF$2=1,Assumptions!$P35/12,-(SUMIF($D$2:$EE$2,DF$2-1,$D33:$EE33)/12)*(1+XLOOKUP(DF$2,Assumptions!$C$95:$M$95,Assumptions!$C$99:$M$99))))</f>
        <v>-12673.78448</v>
      </c>
      <c r="DG33" s="50">
        <f t="array" ref="DG33">-(IF(DG$2=1,Assumptions!$P35/12,-(SUMIF($D$2:$EE$2,DG$2-1,$D33:$EE33)/12)*(1+XLOOKUP(DG$2,Assumptions!$C$95:$M$95,Assumptions!$C$99:$M$99))))</f>
        <v>-12673.78448</v>
      </c>
      <c r="DH33" s="50">
        <f t="array" ref="DH33">-(IF(DH$2=1,Assumptions!$P35/12,-(SUMIF($D$2:$EE$2,DH$2-1,$D33:$EE33)/12)*(1+XLOOKUP(DH$2,Assumptions!$C$95:$M$95,Assumptions!$C$99:$M$99))))</f>
        <v>-13053.99801</v>
      </c>
      <c r="DI33" s="50">
        <f t="array" ref="DI33">-(IF(DI$2=1,Assumptions!$P35/12,-(SUMIF($D$2:$EE$2,DI$2-1,$D33:$EE33)/12)*(1+XLOOKUP(DI$2,Assumptions!$C$95:$M$95,Assumptions!$C$99:$M$99))))</f>
        <v>-13053.99801</v>
      </c>
      <c r="DJ33" s="50">
        <f t="array" ref="DJ33">-(IF(DJ$2=1,Assumptions!$P35/12,-(SUMIF($D$2:$EE$2,DJ$2-1,$D33:$EE33)/12)*(1+XLOOKUP(DJ$2,Assumptions!$C$95:$M$95,Assumptions!$C$99:$M$99))))</f>
        <v>-13053.99801</v>
      </c>
      <c r="DK33" s="50">
        <f t="array" ref="DK33">-(IF(DK$2=1,Assumptions!$P35/12,-(SUMIF($D$2:$EE$2,DK$2-1,$D33:$EE33)/12)*(1+XLOOKUP(DK$2,Assumptions!$C$95:$M$95,Assumptions!$C$99:$M$99))))</f>
        <v>-13053.99801</v>
      </c>
      <c r="DL33" s="50">
        <f t="array" ref="DL33">-(IF(DL$2=1,Assumptions!$P35/12,-(SUMIF($D$2:$EE$2,DL$2-1,$D33:$EE33)/12)*(1+XLOOKUP(DL$2,Assumptions!$C$95:$M$95,Assumptions!$C$99:$M$99))))</f>
        <v>-13053.99801</v>
      </c>
      <c r="DM33" s="50">
        <f t="array" ref="DM33">-(IF(DM$2=1,Assumptions!$P35/12,-(SUMIF($D$2:$EE$2,DM$2-1,$D33:$EE33)/12)*(1+XLOOKUP(DM$2,Assumptions!$C$95:$M$95,Assumptions!$C$99:$M$99))))</f>
        <v>-13053.99801</v>
      </c>
      <c r="DN33" s="50">
        <f t="array" ref="DN33">-(IF(DN$2=1,Assumptions!$P35/12,-(SUMIF($D$2:$EE$2,DN$2-1,$D33:$EE33)/12)*(1+XLOOKUP(DN$2,Assumptions!$C$95:$M$95,Assumptions!$C$99:$M$99))))</f>
        <v>-13053.99801</v>
      </c>
      <c r="DO33" s="50">
        <f t="array" ref="DO33">-(IF(DO$2=1,Assumptions!$P35/12,-(SUMIF($D$2:$EE$2,DO$2-1,$D33:$EE33)/12)*(1+XLOOKUP(DO$2,Assumptions!$C$95:$M$95,Assumptions!$C$99:$M$99))))</f>
        <v>-13053.99801</v>
      </c>
      <c r="DP33" s="50">
        <f t="array" ref="DP33">-(IF(DP$2=1,Assumptions!$P35/12,-(SUMIF($D$2:$EE$2,DP$2-1,$D33:$EE33)/12)*(1+XLOOKUP(DP$2,Assumptions!$C$95:$M$95,Assumptions!$C$99:$M$99))))</f>
        <v>-13053.99801</v>
      </c>
      <c r="DQ33" s="50">
        <f t="array" ref="DQ33">-(IF(DQ$2=1,Assumptions!$P35/12,-(SUMIF($D$2:$EE$2,DQ$2-1,$D33:$EE33)/12)*(1+XLOOKUP(DQ$2,Assumptions!$C$95:$M$95,Assumptions!$C$99:$M$99))))</f>
        <v>-13053.99801</v>
      </c>
      <c r="DR33" s="50">
        <f t="array" ref="DR33">-(IF(DR$2=1,Assumptions!$P35/12,-(SUMIF($D$2:$EE$2,DR$2-1,$D33:$EE33)/12)*(1+XLOOKUP(DR$2,Assumptions!$C$95:$M$95,Assumptions!$C$99:$M$99))))</f>
        <v>-13053.99801</v>
      </c>
      <c r="DS33" s="50">
        <f t="array" ref="DS33">-(IF(DS$2=1,Assumptions!$P35/12,-(SUMIF($D$2:$EE$2,DS$2-1,$D33:$EE33)/12)*(1+XLOOKUP(DS$2,Assumptions!$C$95:$M$95,Assumptions!$C$99:$M$99))))</f>
        <v>-13053.99801</v>
      </c>
      <c r="DT33" s="50">
        <f t="array" ref="DT33">-(IF(DT$2=1,Assumptions!$P35/12,-(SUMIF($D$2:$EE$2,DT$2-1,$D33:$EE33)/12)*(1+XLOOKUP(DT$2,Assumptions!$C$95:$M$95,Assumptions!$C$99:$M$99))))</f>
        <v>-13445.61795</v>
      </c>
      <c r="DU33" s="50">
        <f t="array" ref="DU33">-(IF(DU$2=1,Assumptions!$P35/12,-(SUMIF($D$2:$EE$2,DU$2-1,$D33:$EE33)/12)*(1+XLOOKUP(DU$2,Assumptions!$C$95:$M$95,Assumptions!$C$99:$M$99))))</f>
        <v>-13445.61795</v>
      </c>
      <c r="DV33" s="50">
        <f t="array" ref="DV33">-(IF(DV$2=1,Assumptions!$P35/12,-(SUMIF($D$2:$EE$2,DV$2-1,$D33:$EE33)/12)*(1+XLOOKUP(DV$2,Assumptions!$C$95:$M$95,Assumptions!$C$99:$M$99))))</f>
        <v>-13445.61795</v>
      </c>
      <c r="DW33" s="50">
        <f t="array" ref="DW33">-(IF(DW$2=1,Assumptions!$P35/12,-(SUMIF($D$2:$EE$2,DW$2-1,$D33:$EE33)/12)*(1+XLOOKUP(DW$2,Assumptions!$C$95:$M$95,Assumptions!$C$99:$M$99))))</f>
        <v>-13445.61795</v>
      </c>
      <c r="DX33" s="50">
        <f t="array" ref="DX33">-(IF(DX$2=1,Assumptions!$P35/12,-(SUMIF($D$2:$EE$2,DX$2-1,$D33:$EE33)/12)*(1+XLOOKUP(DX$2,Assumptions!$C$95:$M$95,Assumptions!$C$99:$M$99))))</f>
        <v>-13445.61795</v>
      </c>
      <c r="DY33" s="50">
        <f t="array" ref="DY33">-(IF(DY$2=1,Assumptions!$P35/12,-(SUMIF($D$2:$EE$2,DY$2-1,$D33:$EE33)/12)*(1+XLOOKUP(DY$2,Assumptions!$C$95:$M$95,Assumptions!$C$99:$M$99))))</f>
        <v>-13445.61795</v>
      </c>
      <c r="DZ33" s="50">
        <f t="array" ref="DZ33">-(IF(DZ$2=1,Assumptions!$P35/12,-(SUMIF($D$2:$EE$2,DZ$2-1,$D33:$EE33)/12)*(1+XLOOKUP(DZ$2,Assumptions!$C$95:$M$95,Assumptions!$C$99:$M$99))))</f>
        <v>-13445.61795</v>
      </c>
      <c r="EA33" s="50">
        <f t="array" ref="EA33">-(IF(EA$2=1,Assumptions!$P35/12,-(SUMIF($D$2:$EE$2,EA$2-1,$D33:$EE33)/12)*(1+XLOOKUP(EA$2,Assumptions!$C$95:$M$95,Assumptions!$C$99:$M$99))))</f>
        <v>-13445.61795</v>
      </c>
      <c r="EB33" s="50">
        <f t="array" ref="EB33">-(IF(EB$2=1,Assumptions!$P35/12,-(SUMIF($D$2:$EE$2,EB$2-1,$D33:$EE33)/12)*(1+XLOOKUP(EB$2,Assumptions!$C$95:$M$95,Assumptions!$C$99:$M$99))))</f>
        <v>-13445.61795</v>
      </c>
      <c r="EC33" s="50">
        <f t="array" ref="EC33">-(IF(EC$2=1,Assumptions!$P35/12,-(SUMIF($D$2:$EE$2,EC$2-1,$D33:$EE33)/12)*(1+XLOOKUP(EC$2,Assumptions!$C$95:$M$95,Assumptions!$C$99:$M$99))))</f>
        <v>-13445.61795</v>
      </c>
      <c r="ED33" s="50">
        <f t="array" ref="ED33">-(IF(ED$2=1,Assumptions!$P35/12,-(SUMIF($D$2:$EE$2,ED$2-1,$D33:$EE33)/12)*(1+XLOOKUP(ED$2,Assumptions!$C$95:$M$95,Assumptions!$C$99:$M$99))))</f>
        <v>-13445.61795</v>
      </c>
      <c r="EE33" s="50">
        <f t="array" ref="EE33">-(IF(EE$2=1,Assumptions!$P35/12,-(SUMIF($D$2:$EE$2,EE$2-1,$D33:$EE33)/12)*(1+XLOOKUP(EE$2,Assumptions!$C$95:$M$95,Assumptions!$C$99:$M$99))))</f>
        <v>-13445.61795</v>
      </c>
    </row>
    <row r="34" ht="15.75" customHeight="1">
      <c r="A34" s="1"/>
      <c r="B34" s="1"/>
      <c r="C34" s="1" t="str">
        <f>Assumptions!J36</f>
        <v>Insurance</v>
      </c>
      <c r="D34" s="50">
        <f t="array" ref="D34">-(IF(D$2=1,Assumptions!$P36/12,-(SUMIF($D$2:$EE$2,D$2-1,$D34:$EE34)/12)*(1+XLOOKUP(D$2,Assumptions!$C$95:$M$95,Assumptions!$C$99:$M$99))))</f>
        <v>-1669.383658</v>
      </c>
      <c r="E34" s="50">
        <f t="array" ref="E34">-(IF(E$2=1,Assumptions!$P36/12,-(SUMIF($D$2:$EE$2,E$2-1,$D34:$EE34)/12)*(1+XLOOKUP(E$2,Assumptions!$C$95:$M$95,Assumptions!$C$99:$M$99))))</f>
        <v>-1669.383658</v>
      </c>
      <c r="F34" s="50">
        <f t="array" ref="F34">-(IF(F$2=1,Assumptions!$P36/12,-(SUMIF($D$2:$EE$2,F$2-1,$D34:$EE34)/12)*(1+XLOOKUP(F$2,Assumptions!$C$95:$M$95,Assumptions!$C$99:$M$99))))</f>
        <v>-1669.383658</v>
      </c>
      <c r="G34" s="50">
        <f t="array" ref="G34">-(IF(G$2=1,Assumptions!$P36/12,-(SUMIF($D$2:$EE$2,G$2-1,$D34:$EE34)/12)*(1+XLOOKUP(G$2,Assumptions!$C$95:$M$95,Assumptions!$C$99:$M$99))))</f>
        <v>-1669.383658</v>
      </c>
      <c r="H34" s="50">
        <f t="array" ref="H34">-(IF(H$2=1,Assumptions!$P36/12,-(SUMIF($D$2:$EE$2,H$2-1,$D34:$EE34)/12)*(1+XLOOKUP(H$2,Assumptions!$C$95:$M$95,Assumptions!$C$99:$M$99))))</f>
        <v>-1669.383658</v>
      </c>
      <c r="I34" s="50">
        <f t="array" ref="I34">-(IF(I$2=1,Assumptions!$P36/12,-(SUMIF($D$2:$EE$2,I$2-1,$D34:$EE34)/12)*(1+XLOOKUP(I$2,Assumptions!$C$95:$M$95,Assumptions!$C$99:$M$99))))</f>
        <v>-1669.383658</v>
      </c>
      <c r="J34" s="50">
        <f t="array" ref="J34">-(IF(J$2=1,Assumptions!$P36/12,-(SUMIF($D$2:$EE$2,J$2-1,$D34:$EE34)/12)*(1+XLOOKUP(J$2,Assumptions!$C$95:$M$95,Assumptions!$C$99:$M$99))))</f>
        <v>-1669.383658</v>
      </c>
      <c r="K34" s="50">
        <f t="array" ref="K34">-(IF(K$2=1,Assumptions!$P36/12,-(SUMIF($D$2:$EE$2,K$2-1,$D34:$EE34)/12)*(1+XLOOKUP(K$2,Assumptions!$C$95:$M$95,Assumptions!$C$99:$M$99))))</f>
        <v>-1669.383658</v>
      </c>
      <c r="L34" s="50">
        <f t="array" ref="L34">-(IF(L$2=1,Assumptions!$P36/12,-(SUMIF($D$2:$EE$2,L$2-1,$D34:$EE34)/12)*(1+XLOOKUP(L$2,Assumptions!$C$95:$M$95,Assumptions!$C$99:$M$99))))</f>
        <v>-1669.383658</v>
      </c>
      <c r="M34" s="50">
        <f t="array" ref="M34">-(IF(M$2=1,Assumptions!$P36/12,-(SUMIF($D$2:$EE$2,M$2-1,$D34:$EE34)/12)*(1+XLOOKUP(M$2,Assumptions!$C$95:$M$95,Assumptions!$C$99:$M$99))))</f>
        <v>-1669.383658</v>
      </c>
      <c r="N34" s="50">
        <f t="array" ref="N34">-(IF(N$2=1,Assumptions!$P36/12,-(SUMIF($D$2:$EE$2,N$2-1,$D34:$EE34)/12)*(1+XLOOKUP(N$2,Assumptions!$C$95:$M$95,Assumptions!$C$99:$M$99))))</f>
        <v>-1669.383658</v>
      </c>
      <c r="O34" s="50">
        <f t="array" ref="O34">-(IF(O$2=1,Assumptions!$P36/12,-(SUMIF($D$2:$EE$2,O$2-1,$D34:$EE34)/12)*(1+XLOOKUP(O$2,Assumptions!$C$95:$M$95,Assumptions!$C$99:$M$99))))</f>
        <v>-1669.383658</v>
      </c>
      <c r="P34" s="50">
        <f t="array" ref="P34">-(IF(P$2=1,Assumptions!$P36/12,-(SUMIF($D$2:$EE$2,P$2-1,$D34:$EE34)/12)*(1+XLOOKUP(P$2,Assumptions!$C$95:$M$95,Assumptions!$C$99:$M$99))))</f>
        <v>-1719.465168</v>
      </c>
      <c r="Q34" s="50">
        <f t="array" ref="Q34">-(IF(Q$2=1,Assumptions!$P36/12,-(SUMIF($D$2:$EE$2,Q$2-1,$D34:$EE34)/12)*(1+XLOOKUP(Q$2,Assumptions!$C$95:$M$95,Assumptions!$C$99:$M$99))))</f>
        <v>-1719.465168</v>
      </c>
      <c r="R34" s="50">
        <f t="array" ref="R34">-(IF(R$2=1,Assumptions!$P36/12,-(SUMIF($D$2:$EE$2,R$2-1,$D34:$EE34)/12)*(1+XLOOKUP(R$2,Assumptions!$C$95:$M$95,Assumptions!$C$99:$M$99))))</f>
        <v>-1719.465168</v>
      </c>
      <c r="S34" s="50">
        <f t="array" ref="S34">-(IF(S$2=1,Assumptions!$P36/12,-(SUMIF($D$2:$EE$2,S$2-1,$D34:$EE34)/12)*(1+XLOOKUP(S$2,Assumptions!$C$95:$M$95,Assumptions!$C$99:$M$99))))</f>
        <v>-1719.465168</v>
      </c>
      <c r="T34" s="50">
        <f t="array" ref="T34">-(IF(T$2=1,Assumptions!$P36/12,-(SUMIF($D$2:$EE$2,T$2-1,$D34:$EE34)/12)*(1+XLOOKUP(T$2,Assumptions!$C$95:$M$95,Assumptions!$C$99:$M$99))))</f>
        <v>-1719.465168</v>
      </c>
      <c r="U34" s="50">
        <f t="array" ref="U34">-(IF(U$2=1,Assumptions!$P36/12,-(SUMIF($D$2:$EE$2,U$2-1,$D34:$EE34)/12)*(1+XLOOKUP(U$2,Assumptions!$C$95:$M$95,Assumptions!$C$99:$M$99))))</f>
        <v>-1719.465168</v>
      </c>
      <c r="V34" s="50">
        <f t="array" ref="V34">-(IF(V$2=1,Assumptions!$P36/12,-(SUMIF($D$2:$EE$2,V$2-1,$D34:$EE34)/12)*(1+XLOOKUP(V$2,Assumptions!$C$95:$M$95,Assumptions!$C$99:$M$99))))</f>
        <v>-1719.465168</v>
      </c>
      <c r="W34" s="50">
        <f t="array" ref="W34">-(IF(W$2=1,Assumptions!$P36/12,-(SUMIF($D$2:$EE$2,W$2-1,$D34:$EE34)/12)*(1+XLOOKUP(W$2,Assumptions!$C$95:$M$95,Assumptions!$C$99:$M$99))))</f>
        <v>-1719.465168</v>
      </c>
      <c r="X34" s="50">
        <f t="array" ref="X34">-(IF(X$2=1,Assumptions!$P36/12,-(SUMIF($D$2:$EE$2,X$2-1,$D34:$EE34)/12)*(1+XLOOKUP(X$2,Assumptions!$C$95:$M$95,Assumptions!$C$99:$M$99))))</f>
        <v>-1719.465168</v>
      </c>
      <c r="Y34" s="50">
        <f t="array" ref="Y34">-(IF(Y$2=1,Assumptions!$P36/12,-(SUMIF($D$2:$EE$2,Y$2-1,$D34:$EE34)/12)*(1+XLOOKUP(Y$2,Assumptions!$C$95:$M$95,Assumptions!$C$99:$M$99))))</f>
        <v>-1719.465168</v>
      </c>
      <c r="Z34" s="50">
        <f t="array" ref="Z34">-(IF(Z$2=1,Assumptions!$P36/12,-(SUMIF($D$2:$EE$2,Z$2-1,$D34:$EE34)/12)*(1+XLOOKUP(Z$2,Assumptions!$C$95:$M$95,Assumptions!$C$99:$M$99))))</f>
        <v>-1719.465168</v>
      </c>
      <c r="AA34" s="50">
        <f t="array" ref="AA34">-(IF(AA$2=1,Assumptions!$P36/12,-(SUMIF($D$2:$EE$2,AA$2-1,$D34:$EE34)/12)*(1+XLOOKUP(AA$2,Assumptions!$C$95:$M$95,Assumptions!$C$99:$M$99))))</f>
        <v>-1719.465168</v>
      </c>
      <c r="AB34" s="50">
        <f t="array" ref="AB34">-(IF(AB$2=1,Assumptions!$P36/12,-(SUMIF($D$2:$EE$2,AB$2-1,$D34:$EE34)/12)*(1+XLOOKUP(AB$2,Assumptions!$C$95:$M$95,Assumptions!$C$99:$M$99))))</f>
        <v>-1771.049123</v>
      </c>
      <c r="AC34" s="50">
        <f t="array" ref="AC34">-(IF(AC$2=1,Assumptions!$P36/12,-(SUMIF($D$2:$EE$2,AC$2-1,$D34:$EE34)/12)*(1+XLOOKUP(AC$2,Assumptions!$C$95:$M$95,Assumptions!$C$99:$M$99))))</f>
        <v>-1771.049123</v>
      </c>
      <c r="AD34" s="50">
        <f t="array" ref="AD34">-(IF(AD$2=1,Assumptions!$P36/12,-(SUMIF($D$2:$EE$2,AD$2-1,$D34:$EE34)/12)*(1+XLOOKUP(AD$2,Assumptions!$C$95:$M$95,Assumptions!$C$99:$M$99))))</f>
        <v>-1771.049123</v>
      </c>
      <c r="AE34" s="50">
        <f t="array" ref="AE34">-(IF(AE$2=1,Assumptions!$P36/12,-(SUMIF($D$2:$EE$2,AE$2-1,$D34:$EE34)/12)*(1+XLOOKUP(AE$2,Assumptions!$C$95:$M$95,Assumptions!$C$99:$M$99))))</f>
        <v>-1771.049123</v>
      </c>
      <c r="AF34" s="50">
        <f t="array" ref="AF34">-(IF(AF$2=1,Assumptions!$P36/12,-(SUMIF($D$2:$EE$2,AF$2-1,$D34:$EE34)/12)*(1+XLOOKUP(AF$2,Assumptions!$C$95:$M$95,Assumptions!$C$99:$M$99))))</f>
        <v>-1771.049123</v>
      </c>
      <c r="AG34" s="50">
        <f t="array" ref="AG34">-(IF(AG$2=1,Assumptions!$P36/12,-(SUMIF($D$2:$EE$2,AG$2-1,$D34:$EE34)/12)*(1+XLOOKUP(AG$2,Assumptions!$C$95:$M$95,Assumptions!$C$99:$M$99))))</f>
        <v>-1771.049123</v>
      </c>
      <c r="AH34" s="50">
        <f t="array" ref="AH34">-(IF(AH$2=1,Assumptions!$P36/12,-(SUMIF($D$2:$EE$2,AH$2-1,$D34:$EE34)/12)*(1+XLOOKUP(AH$2,Assumptions!$C$95:$M$95,Assumptions!$C$99:$M$99))))</f>
        <v>-1771.049123</v>
      </c>
      <c r="AI34" s="50">
        <f t="array" ref="AI34">-(IF(AI$2=1,Assumptions!$P36/12,-(SUMIF($D$2:$EE$2,AI$2-1,$D34:$EE34)/12)*(1+XLOOKUP(AI$2,Assumptions!$C$95:$M$95,Assumptions!$C$99:$M$99))))</f>
        <v>-1771.049123</v>
      </c>
      <c r="AJ34" s="50">
        <f t="array" ref="AJ34">-(IF(AJ$2=1,Assumptions!$P36/12,-(SUMIF($D$2:$EE$2,AJ$2-1,$D34:$EE34)/12)*(1+XLOOKUP(AJ$2,Assumptions!$C$95:$M$95,Assumptions!$C$99:$M$99))))</f>
        <v>-1771.049123</v>
      </c>
      <c r="AK34" s="50">
        <f t="array" ref="AK34">-(IF(AK$2=1,Assumptions!$P36/12,-(SUMIF($D$2:$EE$2,AK$2-1,$D34:$EE34)/12)*(1+XLOOKUP(AK$2,Assumptions!$C$95:$M$95,Assumptions!$C$99:$M$99))))</f>
        <v>-1771.049123</v>
      </c>
      <c r="AL34" s="50">
        <f t="array" ref="AL34">-(IF(AL$2=1,Assumptions!$P36/12,-(SUMIF($D$2:$EE$2,AL$2-1,$D34:$EE34)/12)*(1+XLOOKUP(AL$2,Assumptions!$C$95:$M$95,Assumptions!$C$99:$M$99))))</f>
        <v>-1771.049123</v>
      </c>
      <c r="AM34" s="50">
        <f t="array" ref="AM34">-(IF(AM$2=1,Assumptions!$P36/12,-(SUMIF($D$2:$EE$2,AM$2-1,$D34:$EE34)/12)*(1+XLOOKUP(AM$2,Assumptions!$C$95:$M$95,Assumptions!$C$99:$M$99))))</f>
        <v>-1771.049123</v>
      </c>
      <c r="AN34" s="50">
        <f t="array" ref="AN34">-(IF(AN$2=1,Assumptions!$P36/12,-(SUMIF($D$2:$EE$2,AN$2-1,$D34:$EE34)/12)*(1+XLOOKUP(AN$2,Assumptions!$C$95:$M$95,Assumptions!$C$99:$M$99))))</f>
        <v>-1824.180597</v>
      </c>
      <c r="AO34" s="50">
        <f t="array" ref="AO34">-(IF(AO$2=1,Assumptions!$P36/12,-(SUMIF($D$2:$EE$2,AO$2-1,$D34:$EE34)/12)*(1+XLOOKUP(AO$2,Assumptions!$C$95:$M$95,Assumptions!$C$99:$M$99))))</f>
        <v>-1824.180597</v>
      </c>
      <c r="AP34" s="50">
        <f t="array" ref="AP34">-(IF(AP$2=1,Assumptions!$P36/12,-(SUMIF($D$2:$EE$2,AP$2-1,$D34:$EE34)/12)*(1+XLOOKUP(AP$2,Assumptions!$C$95:$M$95,Assumptions!$C$99:$M$99))))</f>
        <v>-1824.180597</v>
      </c>
      <c r="AQ34" s="50">
        <f t="array" ref="AQ34">-(IF(AQ$2=1,Assumptions!$P36/12,-(SUMIF($D$2:$EE$2,AQ$2-1,$D34:$EE34)/12)*(1+XLOOKUP(AQ$2,Assumptions!$C$95:$M$95,Assumptions!$C$99:$M$99))))</f>
        <v>-1824.180597</v>
      </c>
      <c r="AR34" s="50">
        <f t="array" ref="AR34">-(IF(AR$2=1,Assumptions!$P36/12,-(SUMIF($D$2:$EE$2,AR$2-1,$D34:$EE34)/12)*(1+XLOOKUP(AR$2,Assumptions!$C$95:$M$95,Assumptions!$C$99:$M$99))))</f>
        <v>-1824.180597</v>
      </c>
      <c r="AS34" s="50">
        <f t="array" ref="AS34">-(IF(AS$2=1,Assumptions!$P36/12,-(SUMIF($D$2:$EE$2,AS$2-1,$D34:$EE34)/12)*(1+XLOOKUP(AS$2,Assumptions!$C$95:$M$95,Assumptions!$C$99:$M$99))))</f>
        <v>-1824.180597</v>
      </c>
      <c r="AT34" s="50">
        <f t="array" ref="AT34">-(IF(AT$2=1,Assumptions!$P36/12,-(SUMIF($D$2:$EE$2,AT$2-1,$D34:$EE34)/12)*(1+XLOOKUP(AT$2,Assumptions!$C$95:$M$95,Assumptions!$C$99:$M$99))))</f>
        <v>-1824.180597</v>
      </c>
      <c r="AU34" s="50">
        <f t="array" ref="AU34">-(IF(AU$2=1,Assumptions!$P36/12,-(SUMIF($D$2:$EE$2,AU$2-1,$D34:$EE34)/12)*(1+XLOOKUP(AU$2,Assumptions!$C$95:$M$95,Assumptions!$C$99:$M$99))))</f>
        <v>-1824.180597</v>
      </c>
      <c r="AV34" s="50">
        <f t="array" ref="AV34">-(IF(AV$2=1,Assumptions!$P36/12,-(SUMIF($D$2:$EE$2,AV$2-1,$D34:$EE34)/12)*(1+XLOOKUP(AV$2,Assumptions!$C$95:$M$95,Assumptions!$C$99:$M$99))))</f>
        <v>-1824.180597</v>
      </c>
      <c r="AW34" s="50">
        <f t="array" ref="AW34">-(IF(AW$2=1,Assumptions!$P36/12,-(SUMIF($D$2:$EE$2,AW$2-1,$D34:$EE34)/12)*(1+XLOOKUP(AW$2,Assumptions!$C$95:$M$95,Assumptions!$C$99:$M$99))))</f>
        <v>-1824.180597</v>
      </c>
      <c r="AX34" s="50">
        <f t="array" ref="AX34">-(IF(AX$2=1,Assumptions!$P36/12,-(SUMIF($D$2:$EE$2,AX$2-1,$D34:$EE34)/12)*(1+XLOOKUP(AX$2,Assumptions!$C$95:$M$95,Assumptions!$C$99:$M$99))))</f>
        <v>-1824.180597</v>
      </c>
      <c r="AY34" s="50">
        <f t="array" ref="AY34">-(IF(AY$2=1,Assumptions!$P36/12,-(SUMIF($D$2:$EE$2,AY$2-1,$D34:$EE34)/12)*(1+XLOOKUP(AY$2,Assumptions!$C$95:$M$95,Assumptions!$C$99:$M$99))))</f>
        <v>-1824.180597</v>
      </c>
      <c r="AZ34" s="50">
        <f t="array" ref="AZ34">-(IF(AZ$2=1,Assumptions!$P36/12,-(SUMIF($D$2:$EE$2,AZ$2-1,$D34:$EE34)/12)*(1+XLOOKUP(AZ$2,Assumptions!$C$95:$M$95,Assumptions!$C$99:$M$99))))</f>
        <v>-1878.906015</v>
      </c>
      <c r="BA34" s="50">
        <f t="array" ref="BA34">-(IF(BA$2=1,Assumptions!$P36/12,-(SUMIF($D$2:$EE$2,BA$2-1,$D34:$EE34)/12)*(1+XLOOKUP(BA$2,Assumptions!$C$95:$M$95,Assumptions!$C$99:$M$99))))</f>
        <v>-1878.906015</v>
      </c>
      <c r="BB34" s="50">
        <f t="array" ref="BB34">-(IF(BB$2=1,Assumptions!$P36/12,-(SUMIF($D$2:$EE$2,BB$2-1,$D34:$EE34)/12)*(1+XLOOKUP(BB$2,Assumptions!$C$95:$M$95,Assumptions!$C$99:$M$99))))</f>
        <v>-1878.906015</v>
      </c>
      <c r="BC34" s="50">
        <f t="array" ref="BC34">-(IF(BC$2=1,Assumptions!$P36/12,-(SUMIF($D$2:$EE$2,BC$2-1,$D34:$EE34)/12)*(1+XLOOKUP(BC$2,Assumptions!$C$95:$M$95,Assumptions!$C$99:$M$99))))</f>
        <v>-1878.906015</v>
      </c>
      <c r="BD34" s="50">
        <f t="array" ref="BD34">-(IF(BD$2=1,Assumptions!$P36/12,-(SUMIF($D$2:$EE$2,BD$2-1,$D34:$EE34)/12)*(1+XLOOKUP(BD$2,Assumptions!$C$95:$M$95,Assumptions!$C$99:$M$99))))</f>
        <v>-1878.906015</v>
      </c>
      <c r="BE34" s="50">
        <f t="array" ref="BE34">-(IF(BE$2=1,Assumptions!$P36/12,-(SUMIF($D$2:$EE$2,BE$2-1,$D34:$EE34)/12)*(1+XLOOKUP(BE$2,Assumptions!$C$95:$M$95,Assumptions!$C$99:$M$99))))</f>
        <v>-1878.906015</v>
      </c>
      <c r="BF34" s="50">
        <f t="array" ref="BF34">-(IF(BF$2=1,Assumptions!$P36/12,-(SUMIF($D$2:$EE$2,BF$2-1,$D34:$EE34)/12)*(1+XLOOKUP(BF$2,Assumptions!$C$95:$M$95,Assumptions!$C$99:$M$99))))</f>
        <v>-1878.906015</v>
      </c>
      <c r="BG34" s="50">
        <f t="array" ref="BG34">-(IF(BG$2=1,Assumptions!$P36/12,-(SUMIF($D$2:$EE$2,BG$2-1,$D34:$EE34)/12)*(1+XLOOKUP(BG$2,Assumptions!$C$95:$M$95,Assumptions!$C$99:$M$99))))</f>
        <v>-1878.906015</v>
      </c>
      <c r="BH34" s="50">
        <f t="array" ref="BH34">-(IF(BH$2=1,Assumptions!$P36/12,-(SUMIF($D$2:$EE$2,BH$2-1,$D34:$EE34)/12)*(1+XLOOKUP(BH$2,Assumptions!$C$95:$M$95,Assumptions!$C$99:$M$99))))</f>
        <v>-1878.906015</v>
      </c>
      <c r="BI34" s="50">
        <f t="array" ref="BI34">-(IF(BI$2=1,Assumptions!$P36/12,-(SUMIF($D$2:$EE$2,BI$2-1,$D34:$EE34)/12)*(1+XLOOKUP(BI$2,Assumptions!$C$95:$M$95,Assumptions!$C$99:$M$99))))</f>
        <v>-1878.906015</v>
      </c>
      <c r="BJ34" s="50">
        <f t="array" ref="BJ34">-(IF(BJ$2=1,Assumptions!$P36/12,-(SUMIF($D$2:$EE$2,BJ$2-1,$D34:$EE34)/12)*(1+XLOOKUP(BJ$2,Assumptions!$C$95:$M$95,Assumptions!$C$99:$M$99))))</f>
        <v>-1878.906015</v>
      </c>
      <c r="BK34" s="50">
        <f t="array" ref="BK34">-(IF(BK$2=1,Assumptions!$P36/12,-(SUMIF($D$2:$EE$2,BK$2-1,$D34:$EE34)/12)*(1+XLOOKUP(BK$2,Assumptions!$C$95:$M$95,Assumptions!$C$99:$M$99))))</f>
        <v>-1878.906015</v>
      </c>
      <c r="BL34" s="50">
        <f t="array" ref="BL34">-(IF(BL$2=1,Assumptions!$P36/12,-(SUMIF($D$2:$EE$2,BL$2-1,$D34:$EE34)/12)*(1+XLOOKUP(BL$2,Assumptions!$C$95:$M$95,Assumptions!$C$99:$M$99))))</f>
        <v>-1935.273195</v>
      </c>
      <c r="BM34" s="50">
        <f t="array" ref="BM34">-(IF(BM$2=1,Assumptions!$P36/12,-(SUMIF($D$2:$EE$2,BM$2-1,$D34:$EE34)/12)*(1+XLOOKUP(BM$2,Assumptions!$C$95:$M$95,Assumptions!$C$99:$M$99))))</f>
        <v>-1935.273195</v>
      </c>
      <c r="BN34" s="50">
        <f t="array" ref="BN34">-(IF(BN$2=1,Assumptions!$P36/12,-(SUMIF($D$2:$EE$2,BN$2-1,$D34:$EE34)/12)*(1+XLOOKUP(BN$2,Assumptions!$C$95:$M$95,Assumptions!$C$99:$M$99))))</f>
        <v>-1935.273195</v>
      </c>
      <c r="BO34" s="50">
        <f t="array" ref="BO34">-(IF(BO$2=1,Assumptions!$P36/12,-(SUMIF($D$2:$EE$2,BO$2-1,$D34:$EE34)/12)*(1+XLOOKUP(BO$2,Assumptions!$C$95:$M$95,Assumptions!$C$99:$M$99))))</f>
        <v>-1935.273195</v>
      </c>
      <c r="BP34" s="50">
        <f t="array" ref="BP34">-(IF(BP$2=1,Assumptions!$P36/12,-(SUMIF($D$2:$EE$2,BP$2-1,$D34:$EE34)/12)*(1+XLOOKUP(BP$2,Assumptions!$C$95:$M$95,Assumptions!$C$99:$M$99))))</f>
        <v>-1935.273195</v>
      </c>
      <c r="BQ34" s="50">
        <f t="array" ref="BQ34">-(IF(BQ$2=1,Assumptions!$P36/12,-(SUMIF($D$2:$EE$2,BQ$2-1,$D34:$EE34)/12)*(1+XLOOKUP(BQ$2,Assumptions!$C$95:$M$95,Assumptions!$C$99:$M$99))))</f>
        <v>-1935.273195</v>
      </c>
      <c r="BR34" s="50">
        <f t="array" ref="BR34">-(IF(BR$2=1,Assumptions!$P36/12,-(SUMIF($D$2:$EE$2,BR$2-1,$D34:$EE34)/12)*(1+XLOOKUP(BR$2,Assumptions!$C$95:$M$95,Assumptions!$C$99:$M$99))))</f>
        <v>-1935.273195</v>
      </c>
      <c r="BS34" s="50">
        <f t="array" ref="BS34">-(IF(BS$2=1,Assumptions!$P36/12,-(SUMIF($D$2:$EE$2,BS$2-1,$D34:$EE34)/12)*(1+XLOOKUP(BS$2,Assumptions!$C$95:$M$95,Assumptions!$C$99:$M$99))))</f>
        <v>-1935.273195</v>
      </c>
      <c r="BT34" s="50">
        <f t="array" ref="BT34">-(IF(BT$2=1,Assumptions!$P36/12,-(SUMIF($D$2:$EE$2,BT$2-1,$D34:$EE34)/12)*(1+XLOOKUP(BT$2,Assumptions!$C$95:$M$95,Assumptions!$C$99:$M$99))))</f>
        <v>-1935.273195</v>
      </c>
      <c r="BU34" s="50">
        <f t="array" ref="BU34">-(IF(BU$2=1,Assumptions!$P36/12,-(SUMIF($D$2:$EE$2,BU$2-1,$D34:$EE34)/12)*(1+XLOOKUP(BU$2,Assumptions!$C$95:$M$95,Assumptions!$C$99:$M$99))))</f>
        <v>-1935.273195</v>
      </c>
      <c r="BV34" s="50">
        <f t="array" ref="BV34">-(IF(BV$2=1,Assumptions!$P36/12,-(SUMIF($D$2:$EE$2,BV$2-1,$D34:$EE34)/12)*(1+XLOOKUP(BV$2,Assumptions!$C$95:$M$95,Assumptions!$C$99:$M$99))))</f>
        <v>-1935.273195</v>
      </c>
      <c r="BW34" s="50">
        <f t="array" ref="BW34">-(IF(BW$2=1,Assumptions!$P36/12,-(SUMIF($D$2:$EE$2,BW$2-1,$D34:$EE34)/12)*(1+XLOOKUP(BW$2,Assumptions!$C$95:$M$95,Assumptions!$C$99:$M$99))))</f>
        <v>-1935.273195</v>
      </c>
      <c r="BX34" s="50">
        <f t="array" ref="BX34">-(IF(BX$2=1,Assumptions!$P36/12,-(SUMIF($D$2:$EE$2,BX$2-1,$D34:$EE34)/12)*(1+XLOOKUP(BX$2,Assumptions!$C$95:$M$95,Assumptions!$C$99:$M$99))))</f>
        <v>-1993.331391</v>
      </c>
      <c r="BY34" s="50">
        <f t="array" ref="BY34">-(IF(BY$2=1,Assumptions!$P36/12,-(SUMIF($D$2:$EE$2,BY$2-1,$D34:$EE34)/12)*(1+XLOOKUP(BY$2,Assumptions!$C$95:$M$95,Assumptions!$C$99:$M$99))))</f>
        <v>-1993.331391</v>
      </c>
      <c r="BZ34" s="50">
        <f t="array" ref="BZ34">-(IF(BZ$2=1,Assumptions!$P36/12,-(SUMIF($D$2:$EE$2,BZ$2-1,$D34:$EE34)/12)*(1+XLOOKUP(BZ$2,Assumptions!$C$95:$M$95,Assumptions!$C$99:$M$99))))</f>
        <v>-1993.331391</v>
      </c>
      <c r="CA34" s="50">
        <f t="array" ref="CA34">-(IF(CA$2=1,Assumptions!$P36/12,-(SUMIF($D$2:$EE$2,CA$2-1,$D34:$EE34)/12)*(1+XLOOKUP(CA$2,Assumptions!$C$95:$M$95,Assumptions!$C$99:$M$99))))</f>
        <v>-1993.331391</v>
      </c>
      <c r="CB34" s="50">
        <f t="array" ref="CB34">-(IF(CB$2=1,Assumptions!$P36/12,-(SUMIF($D$2:$EE$2,CB$2-1,$D34:$EE34)/12)*(1+XLOOKUP(CB$2,Assumptions!$C$95:$M$95,Assumptions!$C$99:$M$99))))</f>
        <v>-1993.331391</v>
      </c>
      <c r="CC34" s="50">
        <f t="array" ref="CC34">-(IF(CC$2=1,Assumptions!$P36/12,-(SUMIF($D$2:$EE$2,CC$2-1,$D34:$EE34)/12)*(1+XLOOKUP(CC$2,Assumptions!$C$95:$M$95,Assumptions!$C$99:$M$99))))</f>
        <v>-1993.331391</v>
      </c>
      <c r="CD34" s="50">
        <f t="array" ref="CD34">-(IF(CD$2=1,Assumptions!$P36/12,-(SUMIF($D$2:$EE$2,CD$2-1,$D34:$EE34)/12)*(1+XLOOKUP(CD$2,Assumptions!$C$95:$M$95,Assumptions!$C$99:$M$99))))</f>
        <v>-1993.331391</v>
      </c>
      <c r="CE34" s="50">
        <f t="array" ref="CE34">-(IF(CE$2=1,Assumptions!$P36/12,-(SUMIF($D$2:$EE$2,CE$2-1,$D34:$EE34)/12)*(1+XLOOKUP(CE$2,Assumptions!$C$95:$M$95,Assumptions!$C$99:$M$99))))</f>
        <v>-1993.331391</v>
      </c>
      <c r="CF34" s="50">
        <f t="array" ref="CF34">-(IF(CF$2=1,Assumptions!$P36/12,-(SUMIF($D$2:$EE$2,CF$2-1,$D34:$EE34)/12)*(1+XLOOKUP(CF$2,Assumptions!$C$95:$M$95,Assumptions!$C$99:$M$99))))</f>
        <v>-1993.331391</v>
      </c>
      <c r="CG34" s="50">
        <f t="array" ref="CG34">-(IF(CG$2=1,Assumptions!$P36/12,-(SUMIF($D$2:$EE$2,CG$2-1,$D34:$EE34)/12)*(1+XLOOKUP(CG$2,Assumptions!$C$95:$M$95,Assumptions!$C$99:$M$99))))</f>
        <v>-1993.331391</v>
      </c>
      <c r="CH34" s="50">
        <f t="array" ref="CH34">-(IF(CH$2=1,Assumptions!$P36/12,-(SUMIF($D$2:$EE$2,CH$2-1,$D34:$EE34)/12)*(1+XLOOKUP(CH$2,Assumptions!$C$95:$M$95,Assumptions!$C$99:$M$99))))</f>
        <v>-1993.331391</v>
      </c>
      <c r="CI34" s="50">
        <f t="array" ref="CI34">-(IF(CI$2=1,Assumptions!$P36/12,-(SUMIF($D$2:$EE$2,CI$2-1,$D34:$EE34)/12)*(1+XLOOKUP(CI$2,Assumptions!$C$95:$M$95,Assumptions!$C$99:$M$99))))</f>
        <v>-1993.331391</v>
      </c>
      <c r="CJ34" s="50">
        <f t="array" ref="CJ34">-(IF(CJ$2=1,Assumptions!$P36/12,-(SUMIF($D$2:$EE$2,CJ$2-1,$D34:$EE34)/12)*(1+XLOOKUP(CJ$2,Assumptions!$C$95:$M$95,Assumptions!$C$99:$M$99))))</f>
        <v>-2053.131333</v>
      </c>
      <c r="CK34" s="50">
        <f t="array" ref="CK34">-(IF(CK$2=1,Assumptions!$P36/12,-(SUMIF($D$2:$EE$2,CK$2-1,$D34:$EE34)/12)*(1+XLOOKUP(CK$2,Assumptions!$C$95:$M$95,Assumptions!$C$99:$M$99))))</f>
        <v>-2053.131333</v>
      </c>
      <c r="CL34" s="50">
        <f t="array" ref="CL34">-(IF(CL$2=1,Assumptions!$P36/12,-(SUMIF($D$2:$EE$2,CL$2-1,$D34:$EE34)/12)*(1+XLOOKUP(CL$2,Assumptions!$C$95:$M$95,Assumptions!$C$99:$M$99))))</f>
        <v>-2053.131333</v>
      </c>
      <c r="CM34" s="50">
        <f t="array" ref="CM34">-(IF(CM$2=1,Assumptions!$P36/12,-(SUMIF($D$2:$EE$2,CM$2-1,$D34:$EE34)/12)*(1+XLOOKUP(CM$2,Assumptions!$C$95:$M$95,Assumptions!$C$99:$M$99))))</f>
        <v>-2053.131333</v>
      </c>
      <c r="CN34" s="50">
        <f t="array" ref="CN34">-(IF(CN$2=1,Assumptions!$P36/12,-(SUMIF($D$2:$EE$2,CN$2-1,$D34:$EE34)/12)*(1+XLOOKUP(CN$2,Assumptions!$C$95:$M$95,Assumptions!$C$99:$M$99))))</f>
        <v>-2053.131333</v>
      </c>
      <c r="CO34" s="50">
        <f t="array" ref="CO34">-(IF(CO$2=1,Assumptions!$P36/12,-(SUMIF($D$2:$EE$2,CO$2-1,$D34:$EE34)/12)*(1+XLOOKUP(CO$2,Assumptions!$C$95:$M$95,Assumptions!$C$99:$M$99))))</f>
        <v>-2053.131333</v>
      </c>
      <c r="CP34" s="50">
        <f t="array" ref="CP34">-(IF(CP$2=1,Assumptions!$P36/12,-(SUMIF($D$2:$EE$2,CP$2-1,$D34:$EE34)/12)*(1+XLOOKUP(CP$2,Assumptions!$C$95:$M$95,Assumptions!$C$99:$M$99))))</f>
        <v>-2053.131333</v>
      </c>
      <c r="CQ34" s="50">
        <f t="array" ref="CQ34">-(IF(CQ$2=1,Assumptions!$P36/12,-(SUMIF($D$2:$EE$2,CQ$2-1,$D34:$EE34)/12)*(1+XLOOKUP(CQ$2,Assumptions!$C$95:$M$95,Assumptions!$C$99:$M$99))))</f>
        <v>-2053.131333</v>
      </c>
      <c r="CR34" s="50">
        <f t="array" ref="CR34">-(IF(CR$2=1,Assumptions!$P36/12,-(SUMIF($D$2:$EE$2,CR$2-1,$D34:$EE34)/12)*(1+XLOOKUP(CR$2,Assumptions!$C$95:$M$95,Assumptions!$C$99:$M$99))))</f>
        <v>-2053.131333</v>
      </c>
      <c r="CS34" s="50">
        <f t="array" ref="CS34">-(IF(CS$2=1,Assumptions!$P36/12,-(SUMIF($D$2:$EE$2,CS$2-1,$D34:$EE34)/12)*(1+XLOOKUP(CS$2,Assumptions!$C$95:$M$95,Assumptions!$C$99:$M$99))))</f>
        <v>-2053.131333</v>
      </c>
      <c r="CT34" s="50">
        <f t="array" ref="CT34">-(IF(CT$2=1,Assumptions!$P36/12,-(SUMIF($D$2:$EE$2,CT$2-1,$D34:$EE34)/12)*(1+XLOOKUP(CT$2,Assumptions!$C$95:$M$95,Assumptions!$C$99:$M$99))))</f>
        <v>-2053.131333</v>
      </c>
      <c r="CU34" s="50">
        <f t="array" ref="CU34">-(IF(CU$2=1,Assumptions!$P36/12,-(SUMIF($D$2:$EE$2,CU$2-1,$D34:$EE34)/12)*(1+XLOOKUP(CU$2,Assumptions!$C$95:$M$95,Assumptions!$C$99:$M$99))))</f>
        <v>-2053.131333</v>
      </c>
      <c r="CV34" s="50">
        <f t="array" ref="CV34">-(IF(CV$2=1,Assumptions!$P36/12,-(SUMIF($D$2:$EE$2,CV$2-1,$D34:$EE34)/12)*(1+XLOOKUP(CV$2,Assumptions!$C$95:$M$95,Assumptions!$C$99:$M$99))))</f>
        <v>-2114.725273</v>
      </c>
      <c r="CW34" s="50">
        <f t="array" ref="CW34">-(IF(CW$2=1,Assumptions!$P36/12,-(SUMIF($D$2:$EE$2,CW$2-1,$D34:$EE34)/12)*(1+XLOOKUP(CW$2,Assumptions!$C$95:$M$95,Assumptions!$C$99:$M$99))))</f>
        <v>-2114.725273</v>
      </c>
      <c r="CX34" s="50">
        <f t="array" ref="CX34">-(IF(CX$2=1,Assumptions!$P36/12,-(SUMIF($D$2:$EE$2,CX$2-1,$D34:$EE34)/12)*(1+XLOOKUP(CX$2,Assumptions!$C$95:$M$95,Assumptions!$C$99:$M$99))))</f>
        <v>-2114.725273</v>
      </c>
      <c r="CY34" s="50">
        <f t="array" ref="CY34">-(IF(CY$2=1,Assumptions!$P36/12,-(SUMIF($D$2:$EE$2,CY$2-1,$D34:$EE34)/12)*(1+XLOOKUP(CY$2,Assumptions!$C$95:$M$95,Assumptions!$C$99:$M$99))))</f>
        <v>-2114.725273</v>
      </c>
      <c r="CZ34" s="50">
        <f t="array" ref="CZ34">-(IF(CZ$2=1,Assumptions!$P36/12,-(SUMIF($D$2:$EE$2,CZ$2-1,$D34:$EE34)/12)*(1+XLOOKUP(CZ$2,Assumptions!$C$95:$M$95,Assumptions!$C$99:$M$99))))</f>
        <v>-2114.725273</v>
      </c>
      <c r="DA34" s="50">
        <f t="array" ref="DA34">-(IF(DA$2=1,Assumptions!$P36/12,-(SUMIF($D$2:$EE$2,DA$2-1,$D34:$EE34)/12)*(1+XLOOKUP(DA$2,Assumptions!$C$95:$M$95,Assumptions!$C$99:$M$99))))</f>
        <v>-2114.725273</v>
      </c>
      <c r="DB34" s="50">
        <f t="array" ref="DB34">-(IF(DB$2=1,Assumptions!$P36/12,-(SUMIF($D$2:$EE$2,DB$2-1,$D34:$EE34)/12)*(1+XLOOKUP(DB$2,Assumptions!$C$95:$M$95,Assumptions!$C$99:$M$99))))</f>
        <v>-2114.725273</v>
      </c>
      <c r="DC34" s="50">
        <f t="array" ref="DC34">-(IF(DC$2=1,Assumptions!$P36/12,-(SUMIF($D$2:$EE$2,DC$2-1,$D34:$EE34)/12)*(1+XLOOKUP(DC$2,Assumptions!$C$95:$M$95,Assumptions!$C$99:$M$99))))</f>
        <v>-2114.725273</v>
      </c>
      <c r="DD34" s="50">
        <f t="array" ref="DD34">-(IF(DD$2=1,Assumptions!$P36/12,-(SUMIF($D$2:$EE$2,DD$2-1,$D34:$EE34)/12)*(1+XLOOKUP(DD$2,Assumptions!$C$95:$M$95,Assumptions!$C$99:$M$99))))</f>
        <v>-2114.725273</v>
      </c>
      <c r="DE34" s="50">
        <f t="array" ref="DE34">-(IF(DE$2=1,Assumptions!$P36/12,-(SUMIF($D$2:$EE$2,DE$2-1,$D34:$EE34)/12)*(1+XLOOKUP(DE$2,Assumptions!$C$95:$M$95,Assumptions!$C$99:$M$99))))</f>
        <v>-2114.725273</v>
      </c>
      <c r="DF34" s="50">
        <f t="array" ref="DF34">-(IF(DF$2=1,Assumptions!$P36/12,-(SUMIF($D$2:$EE$2,DF$2-1,$D34:$EE34)/12)*(1+XLOOKUP(DF$2,Assumptions!$C$95:$M$95,Assumptions!$C$99:$M$99))))</f>
        <v>-2114.725273</v>
      </c>
      <c r="DG34" s="50">
        <f t="array" ref="DG34">-(IF(DG$2=1,Assumptions!$P36/12,-(SUMIF($D$2:$EE$2,DG$2-1,$D34:$EE34)/12)*(1+XLOOKUP(DG$2,Assumptions!$C$95:$M$95,Assumptions!$C$99:$M$99))))</f>
        <v>-2114.725273</v>
      </c>
      <c r="DH34" s="50">
        <f t="array" ref="DH34">-(IF(DH$2=1,Assumptions!$P36/12,-(SUMIF($D$2:$EE$2,DH$2-1,$D34:$EE34)/12)*(1+XLOOKUP(DH$2,Assumptions!$C$95:$M$95,Assumptions!$C$99:$M$99))))</f>
        <v>-2178.167031</v>
      </c>
      <c r="DI34" s="50">
        <f t="array" ref="DI34">-(IF(DI$2=1,Assumptions!$P36/12,-(SUMIF($D$2:$EE$2,DI$2-1,$D34:$EE34)/12)*(1+XLOOKUP(DI$2,Assumptions!$C$95:$M$95,Assumptions!$C$99:$M$99))))</f>
        <v>-2178.167031</v>
      </c>
      <c r="DJ34" s="50">
        <f t="array" ref="DJ34">-(IF(DJ$2=1,Assumptions!$P36/12,-(SUMIF($D$2:$EE$2,DJ$2-1,$D34:$EE34)/12)*(1+XLOOKUP(DJ$2,Assumptions!$C$95:$M$95,Assumptions!$C$99:$M$99))))</f>
        <v>-2178.167031</v>
      </c>
      <c r="DK34" s="50">
        <f t="array" ref="DK34">-(IF(DK$2=1,Assumptions!$P36/12,-(SUMIF($D$2:$EE$2,DK$2-1,$D34:$EE34)/12)*(1+XLOOKUP(DK$2,Assumptions!$C$95:$M$95,Assumptions!$C$99:$M$99))))</f>
        <v>-2178.167031</v>
      </c>
      <c r="DL34" s="50">
        <f t="array" ref="DL34">-(IF(DL$2=1,Assumptions!$P36/12,-(SUMIF($D$2:$EE$2,DL$2-1,$D34:$EE34)/12)*(1+XLOOKUP(DL$2,Assumptions!$C$95:$M$95,Assumptions!$C$99:$M$99))))</f>
        <v>-2178.167031</v>
      </c>
      <c r="DM34" s="50">
        <f t="array" ref="DM34">-(IF(DM$2=1,Assumptions!$P36/12,-(SUMIF($D$2:$EE$2,DM$2-1,$D34:$EE34)/12)*(1+XLOOKUP(DM$2,Assumptions!$C$95:$M$95,Assumptions!$C$99:$M$99))))</f>
        <v>-2178.167031</v>
      </c>
      <c r="DN34" s="50">
        <f t="array" ref="DN34">-(IF(DN$2=1,Assumptions!$P36/12,-(SUMIF($D$2:$EE$2,DN$2-1,$D34:$EE34)/12)*(1+XLOOKUP(DN$2,Assumptions!$C$95:$M$95,Assumptions!$C$99:$M$99))))</f>
        <v>-2178.167031</v>
      </c>
      <c r="DO34" s="50">
        <f t="array" ref="DO34">-(IF(DO$2=1,Assumptions!$P36/12,-(SUMIF($D$2:$EE$2,DO$2-1,$D34:$EE34)/12)*(1+XLOOKUP(DO$2,Assumptions!$C$95:$M$95,Assumptions!$C$99:$M$99))))</f>
        <v>-2178.167031</v>
      </c>
      <c r="DP34" s="50">
        <f t="array" ref="DP34">-(IF(DP$2=1,Assumptions!$P36/12,-(SUMIF($D$2:$EE$2,DP$2-1,$D34:$EE34)/12)*(1+XLOOKUP(DP$2,Assumptions!$C$95:$M$95,Assumptions!$C$99:$M$99))))</f>
        <v>-2178.167031</v>
      </c>
      <c r="DQ34" s="50">
        <f t="array" ref="DQ34">-(IF(DQ$2=1,Assumptions!$P36/12,-(SUMIF($D$2:$EE$2,DQ$2-1,$D34:$EE34)/12)*(1+XLOOKUP(DQ$2,Assumptions!$C$95:$M$95,Assumptions!$C$99:$M$99))))</f>
        <v>-2178.167031</v>
      </c>
      <c r="DR34" s="50">
        <f t="array" ref="DR34">-(IF(DR$2=1,Assumptions!$P36/12,-(SUMIF($D$2:$EE$2,DR$2-1,$D34:$EE34)/12)*(1+XLOOKUP(DR$2,Assumptions!$C$95:$M$95,Assumptions!$C$99:$M$99))))</f>
        <v>-2178.167031</v>
      </c>
      <c r="DS34" s="50">
        <f t="array" ref="DS34">-(IF(DS$2=1,Assumptions!$P36/12,-(SUMIF($D$2:$EE$2,DS$2-1,$D34:$EE34)/12)*(1+XLOOKUP(DS$2,Assumptions!$C$95:$M$95,Assumptions!$C$99:$M$99))))</f>
        <v>-2178.167031</v>
      </c>
      <c r="DT34" s="50">
        <f t="array" ref="DT34">-(IF(DT$2=1,Assumptions!$P36/12,-(SUMIF($D$2:$EE$2,DT$2-1,$D34:$EE34)/12)*(1+XLOOKUP(DT$2,Assumptions!$C$95:$M$95,Assumptions!$C$99:$M$99))))</f>
        <v>-2243.512042</v>
      </c>
      <c r="DU34" s="50">
        <f t="array" ref="DU34">-(IF(DU$2=1,Assumptions!$P36/12,-(SUMIF($D$2:$EE$2,DU$2-1,$D34:$EE34)/12)*(1+XLOOKUP(DU$2,Assumptions!$C$95:$M$95,Assumptions!$C$99:$M$99))))</f>
        <v>-2243.512042</v>
      </c>
      <c r="DV34" s="50">
        <f t="array" ref="DV34">-(IF(DV$2=1,Assumptions!$P36/12,-(SUMIF($D$2:$EE$2,DV$2-1,$D34:$EE34)/12)*(1+XLOOKUP(DV$2,Assumptions!$C$95:$M$95,Assumptions!$C$99:$M$99))))</f>
        <v>-2243.512042</v>
      </c>
      <c r="DW34" s="50">
        <f t="array" ref="DW34">-(IF(DW$2=1,Assumptions!$P36/12,-(SUMIF($D$2:$EE$2,DW$2-1,$D34:$EE34)/12)*(1+XLOOKUP(DW$2,Assumptions!$C$95:$M$95,Assumptions!$C$99:$M$99))))</f>
        <v>-2243.512042</v>
      </c>
      <c r="DX34" s="50">
        <f t="array" ref="DX34">-(IF(DX$2=1,Assumptions!$P36/12,-(SUMIF($D$2:$EE$2,DX$2-1,$D34:$EE34)/12)*(1+XLOOKUP(DX$2,Assumptions!$C$95:$M$95,Assumptions!$C$99:$M$99))))</f>
        <v>-2243.512042</v>
      </c>
      <c r="DY34" s="50">
        <f t="array" ref="DY34">-(IF(DY$2=1,Assumptions!$P36/12,-(SUMIF($D$2:$EE$2,DY$2-1,$D34:$EE34)/12)*(1+XLOOKUP(DY$2,Assumptions!$C$95:$M$95,Assumptions!$C$99:$M$99))))</f>
        <v>-2243.512042</v>
      </c>
      <c r="DZ34" s="50">
        <f t="array" ref="DZ34">-(IF(DZ$2=1,Assumptions!$P36/12,-(SUMIF($D$2:$EE$2,DZ$2-1,$D34:$EE34)/12)*(1+XLOOKUP(DZ$2,Assumptions!$C$95:$M$95,Assumptions!$C$99:$M$99))))</f>
        <v>-2243.512042</v>
      </c>
      <c r="EA34" s="50">
        <f t="array" ref="EA34">-(IF(EA$2=1,Assumptions!$P36/12,-(SUMIF($D$2:$EE$2,EA$2-1,$D34:$EE34)/12)*(1+XLOOKUP(EA$2,Assumptions!$C$95:$M$95,Assumptions!$C$99:$M$99))))</f>
        <v>-2243.512042</v>
      </c>
      <c r="EB34" s="50">
        <f t="array" ref="EB34">-(IF(EB$2=1,Assumptions!$P36/12,-(SUMIF($D$2:$EE$2,EB$2-1,$D34:$EE34)/12)*(1+XLOOKUP(EB$2,Assumptions!$C$95:$M$95,Assumptions!$C$99:$M$99))))</f>
        <v>-2243.512042</v>
      </c>
      <c r="EC34" s="50">
        <f t="array" ref="EC34">-(IF(EC$2=1,Assumptions!$P36/12,-(SUMIF($D$2:$EE$2,EC$2-1,$D34:$EE34)/12)*(1+XLOOKUP(EC$2,Assumptions!$C$95:$M$95,Assumptions!$C$99:$M$99))))</f>
        <v>-2243.512042</v>
      </c>
      <c r="ED34" s="50">
        <f t="array" ref="ED34">-(IF(ED$2=1,Assumptions!$P36/12,-(SUMIF($D$2:$EE$2,ED$2-1,$D34:$EE34)/12)*(1+XLOOKUP(ED$2,Assumptions!$C$95:$M$95,Assumptions!$C$99:$M$99))))</f>
        <v>-2243.512042</v>
      </c>
      <c r="EE34" s="50">
        <f t="array" ref="EE34">-(IF(EE$2=1,Assumptions!$P36/12,-(SUMIF($D$2:$EE$2,EE$2-1,$D34:$EE34)/12)*(1+XLOOKUP(EE$2,Assumptions!$C$95:$M$95,Assumptions!$C$99:$M$99))))</f>
        <v>-2243.512042</v>
      </c>
    </row>
    <row r="35" ht="15.75" customHeight="1">
      <c r="A35" s="1"/>
      <c r="B35" s="1"/>
      <c r="C35" s="1" t="str">
        <f>Assumptions!J37</f>
        <v>Other Expenses (Elevator, Technology fee, Professional fee)</v>
      </c>
      <c r="D35" s="50">
        <f t="array" ref="D35">-(IF(D$2=1,Assumptions!$P37/12,-(SUMIF($D$2:$EE$2,D$2-1,$D35:$EE35)/12)*(1+XLOOKUP(D$2,Assumptions!$C$95:$M$95,Assumptions!$C$99:$M$99))))</f>
        <v>-533.2825</v>
      </c>
      <c r="E35" s="50">
        <f t="array" ref="E35">-(IF(E$2=1,Assumptions!$P37/12,-(SUMIF($D$2:$EE$2,E$2-1,$D35:$EE35)/12)*(1+XLOOKUP(E$2,Assumptions!$C$95:$M$95,Assumptions!$C$99:$M$99))))</f>
        <v>-533.2825</v>
      </c>
      <c r="F35" s="50">
        <f t="array" ref="F35">-(IF(F$2=1,Assumptions!$P37/12,-(SUMIF($D$2:$EE$2,F$2-1,$D35:$EE35)/12)*(1+XLOOKUP(F$2,Assumptions!$C$95:$M$95,Assumptions!$C$99:$M$99))))</f>
        <v>-533.2825</v>
      </c>
      <c r="G35" s="50">
        <f t="array" ref="G35">-(IF(G$2=1,Assumptions!$P37/12,-(SUMIF($D$2:$EE$2,G$2-1,$D35:$EE35)/12)*(1+XLOOKUP(G$2,Assumptions!$C$95:$M$95,Assumptions!$C$99:$M$99))))</f>
        <v>-533.2825</v>
      </c>
      <c r="H35" s="50">
        <f t="array" ref="H35">-(IF(H$2=1,Assumptions!$P37/12,-(SUMIF($D$2:$EE$2,H$2-1,$D35:$EE35)/12)*(1+XLOOKUP(H$2,Assumptions!$C$95:$M$95,Assumptions!$C$99:$M$99))))</f>
        <v>-533.2825</v>
      </c>
      <c r="I35" s="50">
        <f t="array" ref="I35">-(IF(I$2=1,Assumptions!$P37/12,-(SUMIF($D$2:$EE$2,I$2-1,$D35:$EE35)/12)*(1+XLOOKUP(I$2,Assumptions!$C$95:$M$95,Assumptions!$C$99:$M$99))))</f>
        <v>-533.2825</v>
      </c>
      <c r="J35" s="50">
        <f t="array" ref="J35">-(IF(J$2=1,Assumptions!$P37/12,-(SUMIF($D$2:$EE$2,J$2-1,$D35:$EE35)/12)*(1+XLOOKUP(J$2,Assumptions!$C$95:$M$95,Assumptions!$C$99:$M$99))))</f>
        <v>-533.2825</v>
      </c>
      <c r="K35" s="50">
        <f t="array" ref="K35">-(IF(K$2=1,Assumptions!$P37/12,-(SUMIF($D$2:$EE$2,K$2-1,$D35:$EE35)/12)*(1+XLOOKUP(K$2,Assumptions!$C$95:$M$95,Assumptions!$C$99:$M$99))))</f>
        <v>-533.2825</v>
      </c>
      <c r="L35" s="50">
        <f t="array" ref="L35">-(IF(L$2=1,Assumptions!$P37/12,-(SUMIF($D$2:$EE$2,L$2-1,$D35:$EE35)/12)*(1+XLOOKUP(L$2,Assumptions!$C$95:$M$95,Assumptions!$C$99:$M$99))))</f>
        <v>-533.2825</v>
      </c>
      <c r="M35" s="50">
        <f t="array" ref="M35">-(IF(M$2=1,Assumptions!$P37/12,-(SUMIF($D$2:$EE$2,M$2-1,$D35:$EE35)/12)*(1+XLOOKUP(M$2,Assumptions!$C$95:$M$95,Assumptions!$C$99:$M$99))))</f>
        <v>-533.2825</v>
      </c>
      <c r="N35" s="50">
        <f t="array" ref="N35">-(IF(N$2=1,Assumptions!$P37/12,-(SUMIF($D$2:$EE$2,N$2-1,$D35:$EE35)/12)*(1+XLOOKUP(N$2,Assumptions!$C$95:$M$95,Assumptions!$C$99:$M$99))))</f>
        <v>-533.2825</v>
      </c>
      <c r="O35" s="50">
        <f t="array" ref="O35">-(IF(O$2=1,Assumptions!$P37/12,-(SUMIF($D$2:$EE$2,O$2-1,$D35:$EE35)/12)*(1+XLOOKUP(O$2,Assumptions!$C$95:$M$95,Assumptions!$C$99:$M$99))))</f>
        <v>-533.2825</v>
      </c>
      <c r="P35" s="50">
        <f t="array" ref="P35">-(IF(P$2=1,Assumptions!$P37/12,-(SUMIF($D$2:$EE$2,P$2-1,$D35:$EE35)/12)*(1+XLOOKUP(P$2,Assumptions!$C$95:$M$95,Assumptions!$C$99:$M$99))))</f>
        <v>-549.280975</v>
      </c>
      <c r="Q35" s="50">
        <f t="array" ref="Q35">-(IF(Q$2=1,Assumptions!$P37/12,-(SUMIF($D$2:$EE$2,Q$2-1,$D35:$EE35)/12)*(1+XLOOKUP(Q$2,Assumptions!$C$95:$M$95,Assumptions!$C$99:$M$99))))</f>
        <v>-549.280975</v>
      </c>
      <c r="R35" s="50">
        <f t="array" ref="R35">-(IF(R$2=1,Assumptions!$P37/12,-(SUMIF($D$2:$EE$2,R$2-1,$D35:$EE35)/12)*(1+XLOOKUP(R$2,Assumptions!$C$95:$M$95,Assumptions!$C$99:$M$99))))</f>
        <v>-549.280975</v>
      </c>
      <c r="S35" s="50">
        <f t="array" ref="S35">-(IF(S$2=1,Assumptions!$P37/12,-(SUMIF($D$2:$EE$2,S$2-1,$D35:$EE35)/12)*(1+XLOOKUP(S$2,Assumptions!$C$95:$M$95,Assumptions!$C$99:$M$99))))</f>
        <v>-549.280975</v>
      </c>
      <c r="T35" s="50">
        <f t="array" ref="T35">-(IF(T$2=1,Assumptions!$P37/12,-(SUMIF($D$2:$EE$2,T$2-1,$D35:$EE35)/12)*(1+XLOOKUP(T$2,Assumptions!$C$95:$M$95,Assumptions!$C$99:$M$99))))</f>
        <v>-549.280975</v>
      </c>
      <c r="U35" s="50">
        <f t="array" ref="U35">-(IF(U$2=1,Assumptions!$P37/12,-(SUMIF($D$2:$EE$2,U$2-1,$D35:$EE35)/12)*(1+XLOOKUP(U$2,Assumptions!$C$95:$M$95,Assumptions!$C$99:$M$99))))</f>
        <v>-549.280975</v>
      </c>
      <c r="V35" s="50">
        <f t="array" ref="V35">-(IF(V$2=1,Assumptions!$P37/12,-(SUMIF($D$2:$EE$2,V$2-1,$D35:$EE35)/12)*(1+XLOOKUP(V$2,Assumptions!$C$95:$M$95,Assumptions!$C$99:$M$99))))</f>
        <v>-549.280975</v>
      </c>
      <c r="W35" s="50">
        <f t="array" ref="W35">-(IF(W$2=1,Assumptions!$P37/12,-(SUMIF($D$2:$EE$2,W$2-1,$D35:$EE35)/12)*(1+XLOOKUP(W$2,Assumptions!$C$95:$M$95,Assumptions!$C$99:$M$99))))</f>
        <v>-549.280975</v>
      </c>
      <c r="X35" s="50">
        <f t="array" ref="X35">-(IF(X$2=1,Assumptions!$P37/12,-(SUMIF($D$2:$EE$2,X$2-1,$D35:$EE35)/12)*(1+XLOOKUP(X$2,Assumptions!$C$95:$M$95,Assumptions!$C$99:$M$99))))</f>
        <v>-549.280975</v>
      </c>
      <c r="Y35" s="50">
        <f t="array" ref="Y35">-(IF(Y$2=1,Assumptions!$P37/12,-(SUMIF($D$2:$EE$2,Y$2-1,$D35:$EE35)/12)*(1+XLOOKUP(Y$2,Assumptions!$C$95:$M$95,Assumptions!$C$99:$M$99))))</f>
        <v>-549.280975</v>
      </c>
      <c r="Z35" s="50">
        <f t="array" ref="Z35">-(IF(Z$2=1,Assumptions!$P37/12,-(SUMIF($D$2:$EE$2,Z$2-1,$D35:$EE35)/12)*(1+XLOOKUP(Z$2,Assumptions!$C$95:$M$95,Assumptions!$C$99:$M$99))))</f>
        <v>-549.280975</v>
      </c>
      <c r="AA35" s="50">
        <f t="array" ref="AA35">-(IF(AA$2=1,Assumptions!$P37/12,-(SUMIF($D$2:$EE$2,AA$2-1,$D35:$EE35)/12)*(1+XLOOKUP(AA$2,Assumptions!$C$95:$M$95,Assumptions!$C$99:$M$99))))</f>
        <v>-549.280975</v>
      </c>
      <c r="AB35" s="50">
        <f t="array" ref="AB35">-(IF(AB$2=1,Assumptions!$P37/12,-(SUMIF($D$2:$EE$2,AB$2-1,$D35:$EE35)/12)*(1+XLOOKUP(AB$2,Assumptions!$C$95:$M$95,Assumptions!$C$99:$M$99))))</f>
        <v>-565.7594043</v>
      </c>
      <c r="AC35" s="50">
        <f t="array" ref="AC35">-(IF(AC$2=1,Assumptions!$P37/12,-(SUMIF($D$2:$EE$2,AC$2-1,$D35:$EE35)/12)*(1+XLOOKUP(AC$2,Assumptions!$C$95:$M$95,Assumptions!$C$99:$M$99))))</f>
        <v>-565.7594043</v>
      </c>
      <c r="AD35" s="50">
        <f t="array" ref="AD35">-(IF(AD$2=1,Assumptions!$P37/12,-(SUMIF($D$2:$EE$2,AD$2-1,$D35:$EE35)/12)*(1+XLOOKUP(AD$2,Assumptions!$C$95:$M$95,Assumptions!$C$99:$M$99))))</f>
        <v>-565.7594043</v>
      </c>
      <c r="AE35" s="50">
        <f t="array" ref="AE35">-(IF(AE$2=1,Assumptions!$P37/12,-(SUMIF($D$2:$EE$2,AE$2-1,$D35:$EE35)/12)*(1+XLOOKUP(AE$2,Assumptions!$C$95:$M$95,Assumptions!$C$99:$M$99))))</f>
        <v>-565.7594043</v>
      </c>
      <c r="AF35" s="50">
        <f t="array" ref="AF35">-(IF(AF$2=1,Assumptions!$P37/12,-(SUMIF($D$2:$EE$2,AF$2-1,$D35:$EE35)/12)*(1+XLOOKUP(AF$2,Assumptions!$C$95:$M$95,Assumptions!$C$99:$M$99))))</f>
        <v>-565.7594043</v>
      </c>
      <c r="AG35" s="50">
        <f t="array" ref="AG35">-(IF(AG$2=1,Assumptions!$P37/12,-(SUMIF($D$2:$EE$2,AG$2-1,$D35:$EE35)/12)*(1+XLOOKUP(AG$2,Assumptions!$C$95:$M$95,Assumptions!$C$99:$M$99))))</f>
        <v>-565.7594043</v>
      </c>
      <c r="AH35" s="50">
        <f t="array" ref="AH35">-(IF(AH$2=1,Assumptions!$P37/12,-(SUMIF($D$2:$EE$2,AH$2-1,$D35:$EE35)/12)*(1+XLOOKUP(AH$2,Assumptions!$C$95:$M$95,Assumptions!$C$99:$M$99))))</f>
        <v>-565.7594043</v>
      </c>
      <c r="AI35" s="50">
        <f t="array" ref="AI35">-(IF(AI$2=1,Assumptions!$P37/12,-(SUMIF($D$2:$EE$2,AI$2-1,$D35:$EE35)/12)*(1+XLOOKUP(AI$2,Assumptions!$C$95:$M$95,Assumptions!$C$99:$M$99))))</f>
        <v>-565.7594043</v>
      </c>
      <c r="AJ35" s="50">
        <f t="array" ref="AJ35">-(IF(AJ$2=1,Assumptions!$P37/12,-(SUMIF($D$2:$EE$2,AJ$2-1,$D35:$EE35)/12)*(1+XLOOKUP(AJ$2,Assumptions!$C$95:$M$95,Assumptions!$C$99:$M$99))))</f>
        <v>-565.7594043</v>
      </c>
      <c r="AK35" s="50">
        <f t="array" ref="AK35">-(IF(AK$2=1,Assumptions!$P37/12,-(SUMIF($D$2:$EE$2,AK$2-1,$D35:$EE35)/12)*(1+XLOOKUP(AK$2,Assumptions!$C$95:$M$95,Assumptions!$C$99:$M$99))))</f>
        <v>-565.7594043</v>
      </c>
      <c r="AL35" s="50">
        <f t="array" ref="AL35">-(IF(AL$2=1,Assumptions!$P37/12,-(SUMIF($D$2:$EE$2,AL$2-1,$D35:$EE35)/12)*(1+XLOOKUP(AL$2,Assumptions!$C$95:$M$95,Assumptions!$C$99:$M$99))))</f>
        <v>-565.7594043</v>
      </c>
      <c r="AM35" s="50">
        <f t="array" ref="AM35">-(IF(AM$2=1,Assumptions!$P37/12,-(SUMIF($D$2:$EE$2,AM$2-1,$D35:$EE35)/12)*(1+XLOOKUP(AM$2,Assumptions!$C$95:$M$95,Assumptions!$C$99:$M$99))))</f>
        <v>-565.7594043</v>
      </c>
      <c r="AN35" s="50">
        <f t="array" ref="AN35">-(IF(AN$2=1,Assumptions!$P37/12,-(SUMIF($D$2:$EE$2,AN$2-1,$D35:$EE35)/12)*(1+XLOOKUP(AN$2,Assumptions!$C$95:$M$95,Assumptions!$C$99:$M$99))))</f>
        <v>-582.7321864</v>
      </c>
      <c r="AO35" s="50">
        <f t="array" ref="AO35">-(IF(AO$2=1,Assumptions!$P37/12,-(SUMIF($D$2:$EE$2,AO$2-1,$D35:$EE35)/12)*(1+XLOOKUP(AO$2,Assumptions!$C$95:$M$95,Assumptions!$C$99:$M$99))))</f>
        <v>-582.7321864</v>
      </c>
      <c r="AP35" s="50">
        <f t="array" ref="AP35">-(IF(AP$2=1,Assumptions!$P37/12,-(SUMIF($D$2:$EE$2,AP$2-1,$D35:$EE35)/12)*(1+XLOOKUP(AP$2,Assumptions!$C$95:$M$95,Assumptions!$C$99:$M$99))))</f>
        <v>-582.7321864</v>
      </c>
      <c r="AQ35" s="50">
        <f t="array" ref="AQ35">-(IF(AQ$2=1,Assumptions!$P37/12,-(SUMIF($D$2:$EE$2,AQ$2-1,$D35:$EE35)/12)*(1+XLOOKUP(AQ$2,Assumptions!$C$95:$M$95,Assumptions!$C$99:$M$99))))</f>
        <v>-582.7321864</v>
      </c>
      <c r="AR35" s="50">
        <f t="array" ref="AR35">-(IF(AR$2=1,Assumptions!$P37/12,-(SUMIF($D$2:$EE$2,AR$2-1,$D35:$EE35)/12)*(1+XLOOKUP(AR$2,Assumptions!$C$95:$M$95,Assumptions!$C$99:$M$99))))</f>
        <v>-582.7321864</v>
      </c>
      <c r="AS35" s="50">
        <f t="array" ref="AS35">-(IF(AS$2=1,Assumptions!$P37/12,-(SUMIF($D$2:$EE$2,AS$2-1,$D35:$EE35)/12)*(1+XLOOKUP(AS$2,Assumptions!$C$95:$M$95,Assumptions!$C$99:$M$99))))</f>
        <v>-582.7321864</v>
      </c>
      <c r="AT35" s="50">
        <f t="array" ref="AT35">-(IF(AT$2=1,Assumptions!$P37/12,-(SUMIF($D$2:$EE$2,AT$2-1,$D35:$EE35)/12)*(1+XLOOKUP(AT$2,Assumptions!$C$95:$M$95,Assumptions!$C$99:$M$99))))</f>
        <v>-582.7321864</v>
      </c>
      <c r="AU35" s="50">
        <f t="array" ref="AU35">-(IF(AU$2=1,Assumptions!$P37/12,-(SUMIF($D$2:$EE$2,AU$2-1,$D35:$EE35)/12)*(1+XLOOKUP(AU$2,Assumptions!$C$95:$M$95,Assumptions!$C$99:$M$99))))</f>
        <v>-582.7321864</v>
      </c>
      <c r="AV35" s="50">
        <f t="array" ref="AV35">-(IF(AV$2=1,Assumptions!$P37/12,-(SUMIF($D$2:$EE$2,AV$2-1,$D35:$EE35)/12)*(1+XLOOKUP(AV$2,Assumptions!$C$95:$M$95,Assumptions!$C$99:$M$99))))</f>
        <v>-582.7321864</v>
      </c>
      <c r="AW35" s="50">
        <f t="array" ref="AW35">-(IF(AW$2=1,Assumptions!$P37/12,-(SUMIF($D$2:$EE$2,AW$2-1,$D35:$EE35)/12)*(1+XLOOKUP(AW$2,Assumptions!$C$95:$M$95,Assumptions!$C$99:$M$99))))</f>
        <v>-582.7321864</v>
      </c>
      <c r="AX35" s="50">
        <f t="array" ref="AX35">-(IF(AX$2=1,Assumptions!$P37/12,-(SUMIF($D$2:$EE$2,AX$2-1,$D35:$EE35)/12)*(1+XLOOKUP(AX$2,Assumptions!$C$95:$M$95,Assumptions!$C$99:$M$99))))</f>
        <v>-582.7321864</v>
      </c>
      <c r="AY35" s="50">
        <f t="array" ref="AY35">-(IF(AY$2=1,Assumptions!$P37/12,-(SUMIF($D$2:$EE$2,AY$2-1,$D35:$EE35)/12)*(1+XLOOKUP(AY$2,Assumptions!$C$95:$M$95,Assumptions!$C$99:$M$99))))</f>
        <v>-582.7321864</v>
      </c>
      <c r="AZ35" s="50">
        <f t="array" ref="AZ35">-(IF(AZ$2=1,Assumptions!$P37/12,-(SUMIF($D$2:$EE$2,AZ$2-1,$D35:$EE35)/12)*(1+XLOOKUP(AZ$2,Assumptions!$C$95:$M$95,Assumptions!$C$99:$M$99))))</f>
        <v>-600.214152</v>
      </c>
      <c r="BA35" s="50">
        <f t="array" ref="BA35">-(IF(BA$2=1,Assumptions!$P37/12,-(SUMIF($D$2:$EE$2,BA$2-1,$D35:$EE35)/12)*(1+XLOOKUP(BA$2,Assumptions!$C$95:$M$95,Assumptions!$C$99:$M$99))))</f>
        <v>-600.214152</v>
      </c>
      <c r="BB35" s="50">
        <f t="array" ref="BB35">-(IF(BB$2=1,Assumptions!$P37/12,-(SUMIF($D$2:$EE$2,BB$2-1,$D35:$EE35)/12)*(1+XLOOKUP(BB$2,Assumptions!$C$95:$M$95,Assumptions!$C$99:$M$99))))</f>
        <v>-600.214152</v>
      </c>
      <c r="BC35" s="50">
        <f t="array" ref="BC35">-(IF(BC$2=1,Assumptions!$P37/12,-(SUMIF($D$2:$EE$2,BC$2-1,$D35:$EE35)/12)*(1+XLOOKUP(BC$2,Assumptions!$C$95:$M$95,Assumptions!$C$99:$M$99))))</f>
        <v>-600.214152</v>
      </c>
      <c r="BD35" s="50">
        <f t="array" ref="BD35">-(IF(BD$2=1,Assumptions!$P37/12,-(SUMIF($D$2:$EE$2,BD$2-1,$D35:$EE35)/12)*(1+XLOOKUP(BD$2,Assumptions!$C$95:$M$95,Assumptions!$C$99:$M$99))))</f>
        <v>-600.214152</v>
      </c>
      <c r="BE35" s="50">
        <f t="array" ref="BE35">-(IF(BE$2=1,Assumptions!$P37/12,-(SUMIF($D$2:$EE$2,BE$2-1,$D35:$EE35)/12)*(1+XLOOKUP(BE$2,Assumptions!$C$95:$M$95,Assumptions!$C$99:$M$99))))</f>
        <v>-600.214152</v>
      </c>
      <c r="BF35" s="50">
        <f t="array" ref="BF35">-(IF(BF$2=1,Assumptions!$P37/12,-(SUMIF($D$2:$EE$2,BF$2-1,$D35:$EE35)/12)*(1+XLOOKUP(BF$2,Assumptions!$C$95:$M$95,Assumptions!$C$99:$M$99))))</f>
        <v>-600.214152</v>
      </c>
      <c r="BG35" s="50">
        <f t="array" ref="BG35">-(IF(BG$2=1,Assumptions!$P37/12,-(SUMIF($D$2:$EE$2,BG$2-1,$D35:$EE35)/12)*(1+XLOOKUP(BG$2,Assumptions!$C$95:$M$95,Assumptions!$C$99:$M$99))))</f>
        <v>-600.214152</v>
      </c>
      <c r="BH35" s="50">
        <f t="array" ref="BH35">-(IF(BH$2=1,Assumptions!$P37/12,-(SUMIF($D$2:$EE$2,BH$2-1,$D35:$EE35)/12)*(1+XLOOKUP(BH$2,Assumptions!$C$95:$M$95,Assumptions!$C$99:$M$99))))</f>
        <v>-600.214152</v>
      </c>
      <c r="BI35" s="50">
        <f t="array" ref="BI35">-(IF(BI$2=1,Assumptions!$P37/12,-(SUMIF($D$2:$EE$2,BI$2-1,$D35:$EE35)/12)*(1+XLOOKUP(BI$2,Assumptions!$C$95:$M$95,Assumptions!$C$99:$M$99))))</f>
        <v>-600.214152</v>
      </c>
      <c r="BJ35" s="50">
        <f t="array" ref="BJ35">-(IF(BJ$2=1,Assumptions!$P37/12,-(SUMIF($D$2:$EE$2,BJ$2-1,$D35:$EE35)/12)*(1+XLOOKUP(BJ$2,Assumptions!$C$95:$M$95,Assumptions!$C$99:$M$99))))</f>
        <v>-600.214152</v>
      </c>
      <c r="BK35" s="50">
        <f t="array" ref="BK35">-(IF(BK$2=1,Assumptions!$P37/12,-(SUMIF($D$2:$EE$2,BK$2-1,$D35:$EE35)/12)*(1+XLOOKUP(BK$2,Assumptions!$C$95:$M$95,Assumptions!$C$99:$M$99))))</f>
        <v>-600.214152</v>
      </c>
      <c r="BL35" s="50">
        <f t="array" ref="BL35">-(IF(BL$2=1,Assumptions!$P37/12,-(SUMIF($D$2:$EE$2,BL$2-1,$D35:$EE35)/12)*(1+XLOOKUP(BL$2,Assumptions!$C$95:$M$95,Assumptions!$C$99:$M$99))))</f>
        <v>-618.2205765</v>
      </c>
      <c r="BM35" s="50">
        <f t="array" ref="BM35">-(IF(BM$2=1,Assumptions!$P37/12,-(SUMIF($D$2:$EE$2,BM$2-1,$D35:$EE35)/12)*(1+XLOOKUP(BM$2,Assumptions!$C$95:$M$95,Assumptions!$C$99:$M$99))))</f>
        <v>-618.2205765</v>
      </c>
      <c r="BN35" s="50">
        <f t="array" ref="BN35">-(IF(BN$2=1,Assumptions!$P37/12,-(SUMIF($D$2:$EE$2,BN$2-1,$D35:$EE35)/12)*(1+XLOOKUP(BN$2,Assumptions!$C$95:$M$95,Assumptions!$C$99:$M$99))))</f>
        <v>-618.2205765</v>
      </c>
      <c r="BO35" s="50">
        <f t="array" ref="BO35">-(IF(BO$2=1,Assumptions!$P37/12,-(SUMIF($D$2:$EE$2,BO$2-1,$D35:$EE35)/12)*(1+XLOOKUP(BO$2,Assumptions!$C$95:$M$95,Assumptions!$C$99:$M$99))))</f>
        <v>-618.2205765</v>
      </c>
      <c r="BP35" s="50">
        <f t="array" ref="BP35">-(IF(BP$2=1,Assumptions!$P37/12,-(SUMIF($D$2:$EE$2,BP$2-1,$D35:$EE35)/12)*(1+XLOOKUP(BP$2,Assumptions!$C$95:$M$95,Assumptions!$C$99:$M$99))))</f>
        <v>-618.2205765</v>
      </c>
      <c r="BQ35" s="50">
        <f t="array" ref="BQ35">-(IF(BQ$2=1,Assumptions!$P37/12,-(SUMIF($D$2:$EE$2,BQ$2-1,$D35:$EE35)/12)*(1+XLOOKUP(BQ$2,Assumptions!$C$95:$M$95,Assumptions!$C$99:$M$99))))</f>
        <v>-618.2205765</v>
      </c>
      <c r="BR35" s="50">
        <f t="array" ref="BR35">-(IF(BR$2=1,Assumptions!$P37/12,-(SUMIF($D$2:$EE$2,BR$2-1,$D35:$EE35)/12)*(1+XLOOKUP(BR$2,Assumptions!$C$95:$M$95,Assumptions!$C$99:$M$99))))</f>
        <v>-618.2205765</v>
      </c>
      <c r="BS35" s="50">
        <f t="array" ref="BS35">-(IF(BS$2=1,Assumptions!$P37/12,-(SUMIF($D$2:$EE$2,BS$2-1,$D35:$EE35)/12)*(1+XLOOKUP(BS$2,Assumptions!$C$95:$M$95,Assumptions!$C$99:$M$99))))</f>
        <v>-618.2205765</v>
      </c>
      <c r="BT35" s="50">
        <f t="array" ref="BT35">-(IF(BT$2=1,Assumptions!$P37/12,-(SUMIF($D$2:$EE$2,BT$2-1,$D35:$EE35)/12)*(1+XLOOKUP(BT$2,Assumptions!$C$95:$M$95,Assumptions!$C$99:$M$99))))</f>
        <v>-618.2205765</v>
      </c>
      <c r="BU35" s="50">
        <f t="array" ref="BU35">-(IF(BU$2=1,Assumptions!$P37/12,-(SUMIF($D$2:$EE$2,BU$2-1,$D35:$EE35)/12)*(1+XLOOKUP(BU$2,Assumptions!$C$95:$M$95,Assumptions!$C$99:$M$99))))</f>
        <v>-618.2205765</v>
      </c>
      <c r="BV35" s="50">
        <f t="array" ref="BV35">-(IF(BV$2=1,Assumptions!$P37/12,-(SUMIF($D$2:$EE$2,BV$2-1,$D35:$EE35)/12)*(1+XLOOKUP(BV$2,Assumptions!$C$95:$M$95,Assumptions!$C$99:$M$99))))</f>
        <v>-618.2205765</v>
      </c>
      <c r="BW35" s="50">
        <f t="array" ref="BW35">-(IF(BW$2=1,Assumptions!$P37/12,-(SUMIF($D$2:$EE$2,BW$2-1,$D35:$EE35)/12)*(1+XLOOKUP(BW$2,Assumptions!$C$95:$M$95,Assumptions!$C$99:$M$99))))</f>
        <v>-618.2205765</v>
      </c>
      <c r="BX35" s="50">
        <f t="array" ref="BX35">-(IF(BX$2=1,Assumptions!$P37/12,-(SUMIF($D$2:$EE$2,BX$2-1,$D35:$EE35)/12)*(1+XLOOKUP(BX$2,Assumptions!$C$95:$M$95,Assumptions!$C$99:$M$99))))</f>
        <v>-636.7671938</v>
      </c>
      <c r="BY35" s="50">
        <f t="array" ref="BY35">-(IF(BY$2=1,Assumptions!$P37/12,-(SUMIF($D$2:$EE$2,BY$2-1,$D35:$EE35)/12)*(1+XLOOKUP(BY$2,Assumptions!$C$95:$M$95,Assumptions!$C$99:$M$99))))</f>
        <v>-636.7671938</v>
      </c>
      <c r="BZ35" s="50">
        <f t="array" ref="BZ35">-(IF(BZ$2=1,Assumptions!$P37/12,-(SUMIF($D$2:$EE$2,BZ$2-1,$D35:$EE35)/12)*(1+XLOOKUP(BZ$2,Assumptions!$C$95:$M$95,Assumptions!$C$99:$M$99))))</f>
        <v>-636.7671938</v>
      </c>
      <c r="CA35" s="50">
        <f t="array" ref="CA35">-(IF(CA$2=1,Assumptions!$P37/12,-(SUMIF($D$2:$EE$2,CA$2-1,$D35:$EE35)/12)*(1+XLOOKUP(CA$2,Assumptions!$C$95:$M$95,Assumptions!$C$99:$M$99))))</f>
        <v>-636.7671938</v>
      </c>
      <c r="CB35" s="50">
        <f t="array" ref="CB35">-(IF(CB$2=1,Assumptions!$P37/12,-(SUMIF($D$2:$EE$2,CB$2-1,$D35:$EE35)/12)*(1+XLOOKUP(CB$2,Assumptions!$C$95:$M$95,Assumptions!$C$99:$M$99))))</f>
        <v>-636.7671938</v>
      </c>
      <c r="CC35" s="50">
        <f t="array" ref="CC35">-(IF(CC$2=1,Assumptions!$P37/12,-(SUMIF($D$2:$EE$2,CC$2-1,$D35:$EE35)/12)*(1+XLOOKUP(CC$2,Assumptions!$C$95:$M$95,Assumptions!$C$99:$M$99))))</f>
        <v>-636.7671938</v>
      </c>
      <c r="CD35" s="50">
        <f t="array" ref="CD35">-(IF(CD$2=1,Assumptions!$P37/12,-(SUMIF($D$2:$EE$2,CD$2-1,$D35:$EE35)/12)*(1+XLOOKUP(CD$2,Assumptions!$C$95:$M$95,Assumptions!$C$99:$M$99))))</f>
        <v>-636.7671938</v>
      </c>
      <c r="CE35" s="50">
        <f t="array" ref="CE35">-(IF(CE$2=1,Assumptions!$P37/12,-(SUMIF($D$2:$EE$2,CE$2-1,$D35:$EE35)/12)*(1+XLOOKUP(CE$2,Assumptions!$C$95:$M$95,Assumptions!$C$99:$M$99))))</f>
        <v>-636.7671938</v>
      </c>
      <c r="CF35" s="50">
        <f t="array" ref="CF35">-(IF(CF$2=1,Assumptions!$P37/12,-(SUMIF($D$2:$EE$2,CF$2-1,$D35:$EE35)/12)*(1+XLOOKUP(CF$2,Assumptions!$C$95:$M$95,Assumptions!$C$99:$M$99))))</f>
        <v>-636.7671938</v>
      </c>
      <c r="CG35" s="50">
        <f t="array" ref="CG35">-(IF(CG$2=1,Assumptions!$P37/12,-(SUMIF($D$2:$EE$2,CG$2-1,$D35:$EE35)/12)*(1+XLOOKUP(CG$2,Assumptions!$C$95:$M$95,Assumptions!$C$99:$M$99))))</f>
        <v>-636.7671938</v>
      </c>
      <c r="CH35" s="50">
        <f t="array" ref="CH35">-(IF(CH$2=1,Assumptions!$P37/12,-(SUMIF($D$2:$EE$2,CH$2-1,$D35:$EE35)/12)*(1+XLOOKUP(CH$2,Assumptions!$C$95:$M$95,Assumptions!$C$99:$M$99))))</f>
        <v>-636.7671938</v>
      </c>
      <c r="CI35" s="50">
        <f t="array" ref="CI35">-(IF(CI$2=1,Assumptions!$P37/12,-(SUMIF($D$2:$EE$2,CI$2-1,$D35:$EE35)/12)*(1+XLOOKUP(CI$2,Assumptions!$C$95:$M$95,Assumptions!$C$99:$M$99))))</f>
        <v>-636.7671938</v>
      </c>
      <c r="CJ35" s="50">
        <f t="array" ref="CJ35">-(IF(CJ$2=1,Assumptions!$P37/12,-(SUMIF($D$2:$EE$2,CJ$2-1,$D35:$EE35)/12)*(1+XLOOKUP(CJ$2,Assumptions!$C$95:$M$95,Assumptions!$C$99:$M$99))))</f>
        <v>-655.8702096</v>
      </c>
      <c r="CK35" s="50">
        <f t="array" ref="CK35">-(IF(CK$2=1,Assumptions!$P37/12,-(SUMIF($D$2:$EE$2,CK$2-1,$D35:$EE35)/12)*(1+XLOOKUP(CK$2,Assumptions!$C$95:$M$95,Assumptions!$C$99:$M$99))))</f>
        <v>-655.8702096</v>
      </c>
      <c r="CL35" s="50">
        <f t="array" ref="CL35">-(IF(CL$2=1,Assumptions!$P37/12,-(SUMIF($D$2:$EE$2,CL$2-1,$D35:$EE35)/12)*(1+XLOOKUP(CL$2,Assumptions!$C$95:$M$95,Assumptions!$C$99:$M$99))))</f>
        <v>-655.8702096</v>
      </c>
      <c r="CM35" s="50">
        <f t="array" ref="CM35">-(IF(CM$2=1,Assumptions!$P37/12,-(SUMIF($D$2:$EE$2,CM$2-1,$D35:$EE35)/12)*(1+XLOOKUP(CM$2,Assumptions!$C$95:$M$95,Assumptions!$C$99:$M$99))))</f>
        <v>-655.8702096</v>
      </c>
      <c r="CN35" s="50">
        <f t="array" ref="CN35">-(IF(CN$2=1,Assumptions!$P37/12,-(SUMIF($D$2:$EE$2,CN$2-1,$D35:$EE35)/12)*(1+XLOOKUP(CN$2,Assumptions!$C$95:$M$95,Assumptions!$C$99:$M$99))))</f>
        <v>-655.8702096</v>
      </c>
      <c r="CO35" s="50">
        <f t="array" ref="CO35">-(IF(CO$2=1,Assumptions!$P37/12,-(SUMIF($D$2:$EE$2,CO$2-1,$D35:$EE35)/12)*(1+XLOOKUP(CO$2,Assumptions!$C$95:$M$95,Assumptions!$C$99:$M$99))))</f>
        <v>-655.8702096</v>
      </c>
      <c r="CP35" s="50">
        <f t="array" ref="CP35">-(IF(CP$2=1,Assumptions!$P37/12,-(SUMIF($D$2:$EE$2,CP$2-1,$D35:$EE35)/12)*(1+XLOOKUP(CP$2,Assumptions!$C$95:$M$95,Assumptions!$C$99:$M$99))))</f>
        <v>-655.8702096</v>
      </c>
      <c r="CQ35" s="50">
        <f t="array" ref="CQ35">-(IF(CQ$2=1,Assumptions!$P37/12,-(SUMIF($D$2:$EE$2,CQ$2-1,$D35:$EE35)/12)*(1+XLOOKUP(CQ$2,Assumptions!$C$95:$M$95,Assumptions!$C$99:$M$99))))</f>
        <v>-655.8702096</v>
      </c>
      <c r="CR35" s="50">
        <f t="array" ref="CR35">-(IF(CR$2=1,Assumptions!$P37/12,-(SUMIF($D$2:$EE$2,CR$2-1,$D35:$EE35)/12)*(1+XLOOKUP(CR$2,Assumptions!$C$95:$M$95,Assumptions!$C$99:$M$99))))</f>
        <v>-655.8702096</v>
      </c>
      <c r="CS35" s="50">
        <f t="array" ref="CS35">-(IF(CS$2=1,Assumptions!$P37/12,-(SUMIF($D$2:$EE$2,CS$2-1,$D35:$EE35)/12)*(1+XLOOKUP(CS$2,Assumptions!$C$95:$M$95,Assumptions!$C$99:$M$99))))</f>
        <v>-655.8702096</v>
      </c>
      <c r="CT35" s="50">
        <f t="array" ref="CT35">-(IF(CT$2=1,Assumptions!$P37/12,-(SUMIF($D$2:$EE$2,CT$2-1,$D35:$EE35)/12)*(1+XLOOKUP(CT$2,Assumptions!$C$95:$M$95,Assumptions!$C$99:$M$99))))</f>
        <v>-655.8702096</v>
      </c>
      <c r="CU35" s="50">
        <f t="array" ref="CU35">-(IF(CU$2=1,Assumptions!$P37/12,-(SUMIF($D$2:$EE$2,CU$2-1,$D35:$EE35)/12)*(1+XLOOKUP(CU$2,Assumptions!$C$95:$M$95,Assumptions!$C$99:$M$99))))</f>
        <v>-655.8702096</v>
      </c>
      <c r="CV35" s="50">
        <f t="array" ref="CV35">-(IF(CV$2=1,Assumptions!$P37/12,-(SUMIF($D$2:$EE$2,CV$2-1,$D35:$EE35)/12)*(1+XLOOKUP(CV$2,Assumptions!$C$95:$M$95,Assumptions!$C$99:$M$99))))</f>
        <v>-675.5463159</v>
      </c>
      <c r="CW35" s="50">
        <f t="array" ref="CW35">-(IF(CW$2=1,Assumptions!$P37/12,-(SUMIF($D$2:$EE$2,CW$2-1,$D35:$EE35)/12)*(1+XLOOKUP(CW$2,Assumptions!$C$95:$M$95,Assumptions!$C$99:$M$99))))</f>
        <v>-675.5463159</v>
      </c>
      <c r="CX35" s="50">
        <f t="array" ref="CX35">-(IF(CX$2=1,Assumptions!$P37/12,-(SUMIF($D$2:$EE$2,CX$2-1,$D35:$EE35)/12)*(1+XLOOKUP(CX$2,Assumptions!$C$95:$M$95,Assumptions!$C$99:$M$99))))</f>
        <v>-675.5463159</v>
      </c>
      <c r="CY35" s="50">
        <f t="array" ref="CY35">-(IF(CY$2=1,Assumptions!$P37/12,-(SUMIF($D$2:$EE$2,CY$2-1,$D35:$EE35)/12)*(1+XLOOKUP(CY$2,Assumptions!$C$95:$M$95,Assumptions!$C$99:$M$99))))</f>
        <v>-675.5463159</v>
      </c>
      <c r="CZ35" s="50">
        <f t="array" ref="CZ35">-(IF(CZ$2=1,Assumptions!$P37/12,-(SUMIF($D$2:$EE$2,CZ$2-1,$D35:$EE35)/12)*(1+XLOOKUP(CZ$2,Assumptions!$C$95:$M$95,Assumptions!$C$99:$M$99))))</f>
        <v>-675.5463159</v>
      </c>
      <c r="DA35" s="50">
        <f t="array" ref="DA35">-(IF(DA$2=1,Assumptions!$P37/12,-(SUMIF($D$2:$EE$2,DA$2-1,$D35:$EE35)/12)*(1+XLOOKUP(DA$2,Assumptions!$C$95:$M$95,Assumptions!$C$99:$M$99))))</f>
        <v>-675.5463159</v>
      </c>
      <c r="DB35" s="50">
        <f t="array" ref="DB35">-(IF(DB$2=1,Assumptions!$P37/12,-(SUMIF($D$2:$EE$2,DB$2-1,$D35:$EE35)/12)*(1+XLOOKUP(DB$2,Assumptions!$C$95:$M$95,Assumptions!$C$99:$M$99))))</f>
        <v>-675.5463159</v>
      </c>
      <c r="DC35" s="50">
        <f t="array" ref="DC35">-(IF(DC$2=1,Assumptions!$P37/12,-(SUMIF($D$2:$EE$2,DC$2-1,$D35:$EE35)/12)*(1+XLOOKUP(DC$2,Assumptions!$C$95:$M$95,Assumptions!$C$99:$M$99))))</f>
        <v>-675.5463159</v>
      </c>
      <c r="DD35" s="50">
        <f t="array" ref="DD35">-(IF(DD$2=1,Assumptions!$P37/12,-(SUMIF($D$2:$EE$2,DD$2-1,$D35:$EE35)/12)*(1+XLOOKUP(DD$2,Assumptions!$C$95:$M$95,Assumptions!$C$99:$M$99))))</f>
        <v>-675.5463159</v>
      </c>
      <c r="DE35" s="50">
        <f t="array" ref="DE35">-(IF(DE$2=1,Assumptions!$P37/12,-(SUMIF($D$2:$EE$2,DE$2-1,$D35:$EE35)/12)*(1+XLOOKUP(DE$2,Assumptions!$C$95:$M$95,Assumptions!$C$99:$M$99))))</f>
        <v>-675.5463159</v>
      </c>
      <c r="DF35" s="50">
        <f t="array" ref="DF35">-(IF(DF$2=1,Assumptions!$P37/12,-(SUMIF($D$2:$EE$2,DF$2-1,$D35:$EE35)/12)*(1+XLOOKUP(DF$2,Assumptions!$C$95:$M$95,Assumptions!$C$99:$M$99))))</f>
        <v>-675.5463159</v>
      </c>
      <c r="DG35" s="50">
        <f t="array" ref="DG35">-(IF(DG$2=1,Assumptions!$P37/12,-(SUMIF($D$2:$EE$2,DG$2-1,$D35:$EE35)/12)*(1+XLOOKUP(DG$2,Assumptions!$C$95:$M$95,Assumptions!$C$99:$M$99))))</f>
        <v>-675.5463159</v>
      </c>
      <c r="DH35" s="50">
        <f t="array" ref="DH35">-(IF(DH$2=1,Assumptions!$P37/12,-(SUMIF($D$2:$EE$2,DH$2-1,$D35:$EE35)/12)*(1+XLOOKUP(DH$2,Assumptions!$C$95:$M$95,Assumptions!$C$99:$M$99))))</f>
        <v>-695.8127054</v>
      </c>
      <c r="DI35" s="50">
        <f t="array" ref="DI35">-(IF(DI$2=1,Assumptions!$P37/12,-(SUMIF($D$2:$EE$2,DI$2-1,$D35:$EE35)/12)*(1+XLOOKUP(DI$2,Assumptions!$C$95:$M$95,Assumptions!$C$99:$M$99))))</f>
        <v>-695.8127054</v>
      </c>
      <c r="DJ35" s="50">
        <f t="array" ref="DJ35">-(IF(DJ$2=1,Assumptions!$P37/12,-(SUMIF($D$2:$EE$2,DJ$2-1,$D35:$EE35)/12)*(1+XLOOKUP(DJ$2,Assumptions!$C$95:$M$95,Assumptions!$C$99:$M$99))))</f>
        <v>-695.8127054</v>
      </c>
      <c r="DK35" s="50">
        <f t="array" ref="DK35">-(IF(DK$2=1,Assumptions!$P37/12,-(SUMIF($D$2:$EE$2,DK$2-1,$D35:$EE35)/12)*(1+XLOOKUP(DK$2,Assumptions!$C$95:$M$95,Assumptions!$C$99:$M$99))))</f>
        <v>-695.8127054</v>
      </c>
      <c r="DL35" s="50">
        <f t="array" ref="DL35">-(IF(DL$2=1,Assumptions!$P37/12,-(SUMIF($D$2:$EE$2,DL$2-1,$D35:$EE35)/12)*(1+XLOOKUP(DL$2,Assumptions!$C$95:$M$95,Assumptions!$C$99:$M$99))))</f>
        <v>-695.8127054</v>
      </c>
      <c r="DM35" s="50">
        <f t="array" ref="DM35">-(IF(DM$2=1,Assumptions!$P37/12,-(SUMIF($D$2:$EE$2,DM$2-1,$D35:$EE35)/12)*(1+XLOOKUP(DM$2,Assumptions!$C$95:$M$95,Assumptions!$C$99:$M$99))))</f>
        <v>-695.8127054</v>
      </c>
      <c r="DN35" s="50">
        <f t="array" ref="DN35">-(IF(DN$2=1,Assumptions!$P37/12,-(SUMIF($D$2:$EE$2,DN$2-1,$D35:$EE35)/12)*(1+XLOOKUP(DN$2,Assumptions!$C$95:$M$95,Assumptions!$C$99:$M$99))))</f>
        <v>-695.8127054</v>
      </c>
      <c r="DO35" s="50">
        <f t="array" ref="DO35">-(IF(DO$2=1,Assumptions!$P37/12,-(SUMIF($D$2:$EE$2,DO$2-1,$D35:$EE35)/12)*(1+XLOOKUP(DO$2,Assumptions!$C$95:$M$95,Assumptions!$C$99:$M$99))))</f>
        <v>-695.8127054</v>
      </c>
      <c r="DP35" s="50">
        <f t="array" ref="DP35">-(IF(DP$2=1,Assumptions!$P37/12,-(SUMIF($D$2:$EE$2,DP$2-1,$D35:$EE35)/12)*(1+XLOOKUP(DP$2,Assumptions!$C$95:$M$95,Assumptions!$C$99:$M$99))))</f>
        <v>-695.8127054</v>
      </c>
      <c r="DQ35" s="50">
        <f t="array" ref="DQ35">-(IF(DQ$2=1,Assumptions!$P37/12,-(SUMIF($D$2:$EE$2,DQ$2-1,$D35:$EE35)/12)*(1+XLOOKUP(DQ$2,Assumptions!$C$95:$M$95,Assumptions!$C$99:$M$99))))</f>
        <v>-695.8127054</v>
      </c>
      <c r="DR35" s="50">
        <f t="array" ref="DR35">-(IF(DR$2=1,Assumptions!$P37/12,-(SUMIF($D$2:$EE$2,DR$2-1,$D35:$EE35)/12)*(1+XLOOKUP(DR$2,Assumptions!$C$95:$M$95,Assumptions!$C$99:$M$99))))</f>
        <v>-695.8127054</v>
      </c>
      <c r="DS35" s="50">
        <f t="array" ref="DS35">-(IF(DS$2=1,Assumptions!$P37/12,-(SUMIF($D$2:$EE$2,DS$2-1,$D35:$EE35)/12)*(1+XLOOKUP(DS$2,Assumptions!$C$95:$M$95,Assumptions!$C$99:$M$99))))</f>
        <v>-695.8127054</v>
      </c>
      <c r="DT35" s="50">
        <f t="array" ref="DT35">-(IF(DT$2=1,Assumptions!$P37/12,-(SUMIF($D$2:$EE$2,DT$2-1,$D35:$EE35)/12)*(1+XLOOKUP(DT$2,Assumptions!$C$95:$M$95,Assumptions!$C$99:$M$99))))</f>
        <v>-716.6870866</v>
      </c>
      <c r="DU35" s="50">
        <f t="array" ref="DU35">-(IF(DU$2=1,Assumptions!$P37/12,-(SUMIF($D$2:$EE$2,DU$2-1,$D35:$EE35)/12)*(1+XLOOKUP(DU$2,Assumptions!$C$95:$M$95,Assumptions!$C$99:$M$99))))</f>
        <v>-716.6870866</v>
      </c>
      <c r="DV35" s="50">
        <f t="array" ref="DV35">-(IF(DV$2=1,Assumptions!$P37/12,-(SUMIF($D$2:$EE$2,DV$2-1,$D35:$EE35)/12)*(1+XLOOKUP(DV$2,Assumptions!$C$95:$M$95,Assumptions!$C$99:$M$99))))</f>
        <v>-716.6870866</v>
      </c>
      <c r="DW35" s="50">
        <f t="array" ref="DW35">-(IF(DW$2=1,Assumptions!$P37/12,-(SUMIF($D$2:$EE$2,DW$2-1,$D35:$EE35)/12)*(1+XLOOKUP(DW$2,Assumptions!$C$95:$M$95,Assumptions!$C$99:$M$99))))</f>
        <v>-716.6870866</v>
      </c>
      <c r="DX35" s="50">
        <f t="array" ref="DX35">-(IF(DX$2=1,Assumptions!$P37/12,-(SUMIF($D$2:$EE$2,DX$2-1,$D35:$EE35)/12)*(1+XLOOKUP(DX$2,Assumptions!$C$95:$M$95,Assumptions!$C$99:$M$99))))</f>
        <v>-716.6870866</v>
      </c>
      <c r="DY35" s="50">
        <f t="array" ref="DY35">-(IF(DY$2=1,Assumptions!$P37/12,-(SUMIF($D$2:$EE$2,DY$2-1,$D35:$EE35)/12)*(1+XLOOKUP(DY$2,Assumptions!$C$95:$M$95,Assumptions!$C$99:$M$99))))</f>
        <v>-716.6870866</v>
      </c>
      <c r="DZ35" s="50">
        <f t="array" ref="DZ35">-(IF(DZ$2=1,Assumptions!$P37/12,-(SUMIF($D$2:$EE$2,DZ$2-1,$D35:$EE35)/12)*(1+XLOOKUP(DZ$2,Assumptions!$C$95:$M$95,Assumptions!$C$99:$M$99))))</f>
        <v>-716.6870866</v>
      </c>
      <c r="EA35" s="50">
        <f t="array" ref="EA35">-(IF(EA$2=1,Assumptions!$P37/12,-(SUMIF($D$2:$EE$2,EA$2-1,$D35:$EE35)/12)*(1+XLOOKUP(EA$2,Assumptions!$C$95:$M$95,Assumptions!$C$99:$M$99))))</f>
        <v>-716.6870866</v>
      </c>
      <c r="EB35" s="50">
        <f t="array" ref="EB35">-(IF(EB$2=1,Assumptions!$P37/12,-(SUMIF($D$2:$EE$2,EB$2-1,$D35:$EE35)/12)*(1+XLOOKUP(EB$2,Assumptions!$C$95:$M$95,Assumptions!$C$99:$M$99))))</f>
        <v>-716.6870866</v>
      </c>
      <c r="EC35" s="50">
        <f t="array" ref="EC35">-(IF(EC$2=1,Assumptions!$P37/12,-(SUMIF($D$2:$EE$2,EC$2-1,$D35:$EE35)/12)*(1+XLOOKUP(EC$2,Assumptions!$C$95:$M$95,Assumptions!$C$99:$M$99))))</f>
        <v>-716.6870866</v>
      </c>
      <c r="ED35" s="50">
        <f t="array" ref="ED35">-(IF(ED$2=1,Assumptions!$P37/12,-(SUMIF($D$2:$EE$2,ED$2-1,$D35:$EE35)/12)*(1+XLOOKUP(ED$2,Assumptions!$C$95:$M$95,Assumptions!$C$99:$M$99))))</f>
        <v>-716.6870866</v>
      </c>
      <c r="EE35" s="50">
        <f t="array" ref="EE35">-(IF(EE$2=1,Assumptions!$P37/12,-(SUMIF($D$2:$EE$2,EE$2-1,$D35:$EE35)/12)*(1+XLOOKUP(EE$2,Assumptions!$C$95:$M$95,Assumptions!$C$99:$M$99))))</f>
        <v>-716.6870866</v>
      </c>
    </row>
    <row r="36" ht="15.75" customHeight="1">
      <c r="A36" s="1"/>
      <c r="B36" s="89"/>
      <c r="C36" s="43" t="str">
        <f>Assumptions!J38</f>
        <v>Total Operating Expenses</v>
      </c>
      <c r="D36" s="209">
        <f t="shared" ref="D36:EE36" si="6">SUM(D24:D35)</f>
        <v>-26290.75972</v>
      </c>
      <c r="E36" s="209">
        <f t="shared" si="6"/>
        <v>-26290.75972</v>
      </c>
      <c r="F36" s="209">
        <f t="shared" si="6"/>
        <v>-26290.75972</v>
      </c>
      <c r="G36" s="209">
        <f t="shared" si="6"/>
        <v>-26290.75972</v>
      </c>
      <c r="H36" s="209">
        <f t="shared" si="6"/>
        <v>-26290.75972</v>
      </c>
      <c r="I36" s="209">
        <f t="shared" si="6"/>
        <v>-26290.75972</v>
      </c>
      <c r="J36" s="209">
        <f t="shared" si="6"/>
        <v>-26290.75972</v>
      </c>
      <c r="K36" s="209">
        <f t="shared" si="6"/>
        <v>-26290.75972</v>
      </c>
      <c r="L36" s="209">
        <f t="shared" si="6"/>
        <v>-26290.75972</v>
      </c>
      <c r="M36" s="209">
        <f t="shared" si="6"/>
        <v>-26290.75972</v>
      </c>
      <c r="N36" s="209">
        <f t="shared" si="6"/>
        <v>-26290.75972</v>
      </c>
      <c r="O36" s="209">
        <f t="shared" si="6"/>
        <v>-26290.75972</v>
      </c>
      <c r="P36" s="209">
        <f t="shared" si="6"/>
        <v>-27281.33776</v>
      </c>
      <c r="Q36" s="209">
        <f t="shared" si="6"/>
        <v>-27281.33776</v>
      </c>
      <c r="R36" s="209">
        <f t="shared" si="6"/>
        <v>-27281.33776</v>
      </c>
      <c r="S36" s="209">
        <f t="shared" si="6"/>
        <v>-27281.33776</v>
      </c>
      <c r="T36" s="209">
        <f t="shared" si="6"/>
        <v>-27281.33776</v>
      </c>
      <c r="U36" s="209">
        <f t="shared" si="6"/>
        <v>-27281.33776</v>
      </c>
      <c r="V36" s="209">
        <f t="shared" si="6"/>
        <v>-27281.33776</v>
      </c>
      <c r="W36" s="209">
        <f t="shared" si="6"/>
        <v>-27281.33776</v>
      </c>
      <c r="X36" s="209">
        <f t="shared" si="6"/>
        <v>-27281.33776</v>
      </c>
      <c r="Y36" s="209">
        <f t="shared" si="6"/>
        <v>-27281.33776</v>
      </c>
      <c r="Z36" s="209">
        <f t="shared" si="6"/>
        <v>-27281.33776</v>
      </c>
      <c r="AA36" s="209">
        <f t="shared" si="6"/>
        <v>-27281.33776</v>
      </c>
      <c r="AB36" s="209">
        <f t="shared" si="6"/>
        <v>-28099.7779</v>
      </c>
      <c r="AC36" s="209">
        <f t="shared" si="6"/>
        <v>-28099.7779</v>
      </c>
      <c r="AD36" s="209">
        <f t="shared" si="6"/>
        <v>-28099.7779</v>
      </c>
      <c r="AE36" s="209">
        <f t="shared" si="6"/>
        <v>-28099.7779</v>
      </c>
      <c r="AF36" s="209">
        <f t="shared" si="6"/>
        <v>-28099.7779</v>
      </c>
      <c r="AG36" s="209">
        <f t="shared" si="6"/>
        <v>-28099.7779</v>
      </c>
      <c r="AH36" s="209">
        <f t="shared" si="6"/>
        <v>-28099.7779</v>
      </c>
      <c r="AI36" s="209">
        <f t="shared" si="6"/>
        <v>-28099.7779</v>
      </c>
      <c r="AJ36" s="209">
        <f t="shared" si="6"/>
        <v>-28099.7779</v>
      </c>
      <c r="AK36" s="209">
        <f t="shared" si="6"/>
        <v>-28099.7779</v>
      </c>
      <c r="AL36" s="209">
        <f t="shared" si="6"/>
        <v>-28099.7779</v>
      </c>
      <c r="AM36" s="209">
        <f t="shared" si="6"/>
        <v>-28099.7779</v>
      </c>
      <c r="AN36" s="209">
        <f t="shared" si="6"/>
        <v>-28942.77123</v>
      </c>
      <c r="AO36" s="209">
        <f t="shared" si="6"/>
        <v>-28942.77123</v>
      </c>
      <c r="AP36" s="209">
        <f t="shared" si="6"/>
        <v>-28942.77123</v>
      </c>
      <c r="AQ36" s="209">
        <f t="shared" si="6"/>
        <v>-28942.77123</v>
      </c>
      <c r="AR36" s="209">
        <f t="shared" si="6"/>
        <v>-28942.77123</v>
      </c>
      <c r="AS36" s="209">
        <f t="shared" si="6"/>
        <v>-28942.77123</v>
      </c>
      <c r="AT36" s="209">
        <f t="shared" si="6"/>
        <v>-28942.77123</v>
      </c>
      <c r="AU36" s="209">
        <f t="shared" si="6"/>
        <v>-28942.77123</v>
      </c>
      <c r="AV36" s="209">
        <f t="shared" si="6"/>
        <v>-28942.77123</v>
      </c>
      <c r="AW36" s="209">
        <f t="shared" si="6"/>
        <v>-28942.77123</v>
      </c>
      <c r="AX36" s="209">
        <f t="shared" si="6"/>
        <v>-28942.77123</v>
      </c>
      <c r="AY36" s="209">
        <f t="shared" si="6"/>
        <v>-28942.77123</v>
      </c>
      <c r="AZ36" s="209">
        <f t="shared" si="6"/>
        <v>-29811.05437</v>
      </c>
      <c r="BA36" s="209">
        <f t="shared" si="6"/>
        <v>-29811.05437</v>
      </c>
      <c r="BB36" s="209">
        <f t="shared" si="6"/>
        <v>-29811.05437</v>
      </c>
      <c r="BC36" s="209">
        <f t="shared" si="6"/>
        <v>-29811.05437</v>
      </c>
      <c r="BD36" s="209">
        <f t="shared" si="6"/>
        <v>-29811.05437</v>
      </c>
      <c r="BE36" s="209">
        <f t="shared" si="6"/>
        <v>-29811.05437</v>
      </c>
      <c r="BF36" s="209">
        <f t="shared" si="6"/>
        <v>-29811.05437</v>
      </c>
      <c r="BG36" s="209">
        <f t="shared" si="6"/>
        <v>-29811.05437</v>
      </c>
      <c r="BH36" s="209">
        <f t="shared" si="6"/>
        <v>-29811.05437</v>
      </c>
      <c r="BI36" s="209">
        <f t="shared" si="6"/>
        <v>-29811.05437</v>
      </c>
      <c r="BJ36" s="209">
        <f t="shared" si="6"/>
        <v>-29811.05437</v>
      </c>
      <c r="BK36" s="209">
        <f t="shared" si="6"/>
        <v>-29811.05437</v>
      </c>
      <c r="BL36" s="209">
        <f t="shared" si="6"/>
        <v>-30705.386</v>
      </c>
      <c r="BM36" s="209">
        <f t="shared" si="6"/>
        <v>-30705.386</v>
      </c>
      <c r="BN36" s="209">
        <f t="shared" si="6"/>
        <v>-30705.386</v>
      </c>
      <c r="BO36" s="209">
        <f t="shared" si="6"/>
        <v>-30705.386</v>
      </c>
      <c r="BP36" s="209">
        <f t="shared" si="6"/>
        <v>-30705.386</v>
      </c>
      <c r="BQ36" s="209">
        <f t="shared" si="6"/>
        <v>-30705.386</v>
      </c>
      <c r="BR36" s="209">
        <f t="shared" si="6"/>
        <v>-30705.386</v>
      </c>
      <c r="BS36" s="209">
        <f t="shared" si="6"/>
        <v>-30705.386</v>
      </c>
      <c r="BT36" s="209">
        <f t="shared" si="6"/>
        <v>-30705.386</v>
      </c>
      <c r="BU36" s="209">
        <f t="shared" si="6"/>
        <v>-30705.386</v>
      </c>
      <c r="BV36" s="209">
        <f t="shared" si="6"/>
        <v>-30705.386</v>
      </c>
      <c r="BW36" s="209">
        <f t="shared" si="6"/>
        <v>-30705.386</v>
      </c>
      <c r="BX36" s="209">
        <f t="shared" si="6"/>
        <v>-31626.54758</v>
      </c>
      <c r="BY36" s="209">
        <f t="shared" si="6"/>
        <v>-31626.54758</v>
      </c>
      <c r="BZ36" s="209">
        <f t="shared" si="6"/>
        <v>-31626.54758</v>
      </c>
      <c r="CA36" s="209">
        <f t="shared" si="6"/>
        <v>-31626.54758</v>
      </c>
      <c r="CB36" s="209">
        <f t="shared" si="6"/>
        <v>-31626.54758</v>
      </c>
      <c r="CC36" s="209">
        <f t="shared" si="6"/>
        <v>-31626.54758</v>
      </c>
      <c r="CD36" s="209">
        <f t="shared" si="6"/>
        <v>-31626.54758</v>
      </c>
      <c r="CE36" s="209">
        <f t="shared" si="6"/>
        <v>-31626.54758</v>
      </c>
      <c r="CF36" s="209">
        <f t="shared" si="6"/>
        <v>-31626.54758</v>
      </c>
      <c r="CG36" s="209">
        <f t="shared" si="6"/>
        <v>-31626.54758</v>
      </c>
      <c r="CH36" s="209">
        <f t="shared" si="6"/>
        <v>-31626.54758</v>
      </c>
      <c r="CI36" s="209">
        <f t="shared" si="6"/>
        <v>-31626.54758</v>
      </c>
      <c r="CJ36" s="209">
        <f t="shared" si="6"/>
        <v>-32575.34401</v>
      </c>
      <c r="CK36" s="209">
        <f t="shared" si="6"/>
        <v>-32575.34401</v>
      </c>
      <c r="CL36" s="209">
        <f t="shared" si="6"/>
        <v>-32575.34401</v>
      </c>
      <c r="CM36" s="209">
        <f t="shared" si="6"/>
        <v>-32575.34401</v>
      </c>
      <c r="CN36" s="209">
        <f t="shared" si="6"/>
        <v>-32575.34401</v>
      </c>
      <c r="CO36" s="209">
        <f t="shared" si="6"/>
        <v>-32575.34401</v>
      </c>
      <c r="CP36" s="209">
        <f t="shared" si="6"/>
        <v>-32575.34401</v>
      </c>
      <c r="CQ36" s="209">
        <f t="shared" si="6"/>
        <v>-32575.34401</v>
      </c>
      <c r="CR36" s="209">
        <f t="shared" si="6"/>
        <v>-32575.34401</v>
      </c>
      <c r="CS36" s="209">
        <f t="shared" si="6"/>
        <v>-32575.34401</v>
      </c>
      <c r="CT36" s="209">
        <f t="shared" si="6"/>
        <v>-32575.34401</v>
      </c>
      <c r="CU36" s="209">
        <f t="shared" si="6"/>
        <v>-32575.34401</v>
      </c>
      <c r="CV36" s="209">
        <f t="shared" si="6"/>
        <v>-33552.60433</v>
      </c>
      <c r="CW36" s="209">
        <f t="shared" si="6"/>
        <v>-33552.60433</v>
      </c>
      <c r="CX36" s="209">
        <f t="shared" si="6"/>
        <v>-33552.60433</v>
      </c>
      <c r="CY36" s="209">
        <f t="shared" si="6"/>
        <v>-33552.60433</v>
      </c>
      <c r="CZ36" s="209">
        <f t="shared" si="6"/>
        <v>-33552.60433</v>
      </c>
      <c r="DA36" s="209">
        <f t="shared" si="6"/>
        <v>-33552.60433</v>
      </c>
      <c r="DB36" s="209">
        <f t="shared" si="6"/>
        <v>-33552.60433</v>
      </c>
      <c r="DC36" s="209">
        <f t="shared" si="6"/>
        <v>-33552.60433</v>
      </c>
      <c r="DD36" s="209">
        <f t="shared" si="6"/>
        <v>-33552.60433</v>
      </c>
      <c r="DE36" s="209">
        <f t="shared" si="6"/>
        <v>-33552.60433</v>
      </c>
      <c r="DF36" s="209">
        <f t="shared" si="6"/>
        <v>-33552.60433</v>
      </c>
      <c r="DG36" s="209">
        <f t="shared" si="6"/>
        <v>-33552.60433</v>
      </c>
      <c r="DH36" s="209">
        <f t="shared" si="6"/>
        <v>-34559.18246</v>
      </c>
      <c r="DI36" s="209">
        <f t="shared" si="6"/>
        <v>-34559.18246</v>
      </c>
      <c r="DJ36" s="209">
        <f t="shared" si="6"/>
        <v>-34559.18246</v>
      </c>
      <c r="DK36" s="209">
        <f t="shared" si="6"/>
        <v>-34559.18246</v>
      </c>
      <c r="DL36" s="209">
        <f t="shared" si="6"/>
        <v>-34559.18246</v>
      </c>
      <c r="DM36" s="209">
        <f t="shared" si="6"/>
        <v>-34559.18246</v>
      </c>
      <c r="DN36" s="209">
        <f t="shared" si="6"/>
        <v>-34559.18246</v>
      </c>
      <c r="DO36" s="209">
        <f t="shared" si="6"/>
        <v>-34559.18246</v>
      </c>
      <c r="DP36" s="209">
        <f t="shared" si="6"/>
        <v>-34559.18246</v>
      </c>
      <c r="DQ36" s="209">
        <f t="shared" si="6"/>
        <v>-34559.18246</v>
      </c>
      <c r="DR36" s="209">
        <f t="shared" si="6"/>
        <v>-34559.18246</v>
      </c>
      <c r="DS36" s="209">
        <f t="shared" si="6"/>
        <v>-34559.18246</v>
      </c>
      <c r="DT36" s="209">
        <f t="shared" si="6"/>
        <v>-35217.58775</v>
      </c>
      <c r="DU36" s="209">
        <f t="shared" si="6"/>
        <v>-35217.58775</v>
      </c>
      <c r="DV36" s="209">
        <f t="shared" si="6"/>
        <v>-35217.58775</v>
      </c>
      <c r="DW36" s="209">
        <f t="shared" si="6"/>
        <v>-35217.58775</v>
      </c>
      <c r="DX36" s="209">
        <f t="shared" si="6"/>
        <v>-35217.58775</v>
      </c>
      <c r="DY36" s="209">
        <f t="shared" si="6"/>
        <v>-35217.58775</v>
      </c>
      <c r="DZ36" s="209">
        <f t="shared" si="6"/>
        <v>-35217.58775</v>
      </c>
      <c r="EA36" s="209">
        <f t="shared" si="6"/>
        <v>-35217.58775</v>
      </c>
      <c r="EB36" s="209">
        <f t="shared" si="6"/>
        <v>-35217.58775</v>
      </c>
      <c r="EC36" s="209">
        <f t="shared" si="6"/>
        <v>-35217.58775</v>
      </c>
      <c r="ED36" s="209">
        <f t="shared" si="6"/>
        <v>-35217.58775</v>
      </c>
      <c r="EE36" s="209">
        <f t="shared" si="6"/>
        <v>-35217.58775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Assumptions!J40</f>
        <v>Net Operating Income</v>
      </c>
      <c r="D38" s="213">
        <f>IF(OR(D$1=Assumptions!$B$116,D$1=Assumptions!$C$116,D$1=Assumptions!$D$116,D$1=Assumptions!$E$116,D$1=Assumptions!$F$116),(Assumptions!$C$106*D$21)+(SUM(D28+D30+D32+D33+D34)+(Assumptions!$C$106*SUM(D$24:D$27,D$29,D$31,D$35))),(D$21+D$36))</f>
        <v>49108.0448</v>
      </c>
      <c r="E38" s="213">
        <f>IF(OR(E$1=Assumptions!$B$116,E$1=Assumptions!$C$116,E$1=Assumptions!$D$116,E$1=Assumptions!$E$116,E$1=Assumptions!$F$116),(Assumptions!$C$106*E$21)+(SUM(E28+E30+E32+E33+E34)+(Assumptions!$C$106*SUM(E$24:E$27,E$29,E$31,E$35))),(E$21+E$36))</f>
        <v>49108.0448</v>
      </c>
      <c r="F38" s="213">
        <f>IF(OR(F$1=Assumptions!$B$116,F$1=Assumptions!$C$116,F$1=Assumptions!$D$116,F$1=Assumptions!$E$116,F$1=Assumptions!$F$116),(Assumptions!$C$106*F$21)+(SUM(F28+F30+F32+F33+F34)+(Assumptions!$C$106*SUM(F$24:F$27,F$29,F$31,F$35))),(F$21+F$36))</f>
        <v>49108.0448</v>
      </c>
      <c r="G38" s="213">
        <f>IF(OR(G$1=Assumptions!$B$116,G$1=Assumptions!$C$116,G$1=Assumptions!$D$116,G$1=Assumptions!$E$116,G$1=Assumptions!$F$116),(Assumptions!$C$106*G$21)+(SUM(G28+G30+G32+G33+G34)+(Assumptions!$C$106*SUM(G$24:G$27,G$29,G$31,G$35))),(G$21+G$36))</f>
        <v>49108.0448</v>
      </c>
      <c r="H38" s="213">
        <f>IF(OR(H$1=Assumptions!$B$116,H$1=Assumptions!$C$116,H$1=Assumptions!$D$116,H$1=Assumptions!$E$116,H$1=Assumptions!$F$116),(Assumptions!$C$106*H$21)+(SUM(H28+H30+H32+H33+H34)+(Assumptions!$C$106*SUM(H$24:H$27,H$29,H$31,H$35))),(H$21+H$36))</f>
        <v>49108.0448</v>
      </c>
      <c r="I38" s="213">
        <f>IF(OR(I$1=Assumptions!$B$116,I$1=Assumptions!$C$116,I$1=Assumptions!$D$116,I$1=Assumptions!$E$116,I$1=Assumptions!$F$116),(Assumptions!$C$106*I$21)+(SUM(I28+I30+I32+I33+I34)+(Assumptions!$C$106*SUM(I$24:I$27,I$29,I$31,I$35))),(I$21+I$36))</f>
        <v>49108.0448</v>
      </c>
      <c r="J38" s="213">
        <f>IF(OR(J$1=Assumptions!$B$116,J$1=Assumptions!$C$116,J$1=Assumptions!$D$116,J$1=Assumptions!$E$116,J$1=Assumptions!$F$116),(Assumptions!$C$106*J$21)+(SUM(J28+J30+J32+J33+J34)+(Assumptions!$C$106*SUM(J$24:J$27,J$29,J$31,J$35))),(J$21+J$36))</f>
        <v>49108.0448</v>
      </c>
      <c r="K38" s="213">
        <f>IF(OR(K$1=Assumptions!$B$116,K$1=Assumptions!$C$116,K$1=Assumptions!$D$116,K$1=Assumptions!$E$116,K$1=Assumptions!$F$116),(Assumptions!$C$106*K$21)+(SUM(K28+K30+K32+K33+K34)+(Assumptions!$C$106*SUM(K$24:K$27,K$29,K$31,K$35))),(K$21+K$36))</f>
        <v>49108.0448</v>
      </c>
      <c r="L38" s="213">
        <f>IF(OR(L$1=Assumptions!$B$116,L$1=Assumptions!$C$116,L$1=Assumptions!$D$116,L$1=Assumptions!$E$116,L$1=Assumptions!$F$116),(Assumptions!$C$106*L$21)+(SUM(L28+L30+L32+L33+L34)+(Assumptions!$C$106*SUM(L$24:L$27,L$29,L$31,L$35))),(L$21+L$36))</f>
        <v>49108.0448</v>
      </c>
      <c r="M38" s="213">
        <f>IF(OR(M$1=Assumptions!$B$116,M$1=Assumptions!$C$116,M$1=Assumptions!$D$116,M$1=Assumptions!$E$116,M$1=Assumptions!$F$116),(Assumptions!$C$106*M$21)+(SUM(M28+M30+M32+M33+M34)+(Assumptions!$C$106*SUM(M$24:M$27,M$29,M$31,M$35))),(M$21+M$36))</f>
        <v>49108.0448</v>
      </c>
      <c r="N38" s="213">
        <f>IF(OR(N$1=Assumptions!$B$116,N$1=Assumptions!$C$116,N$1=Assumptions!$D$116,N$1=Assumptions!$E$116,N$1=Assumptions!$F$116),(Assumptions!$C$106*N$21)+(SUM(N28+N30+N32+N33+N34)+(Assumptions!$C$106*SUM(N$24:N$27,N$29,N$31,N$35))),(N$21+N$36))</f>
        <v>49108.0448</v>
      </c>
      <c r="O38" s="213">
        <f>IF(OR(O$1=Assumptions!$B$116,O$1=Assumptions!$C$116,O$1=Assumptions!$D$116,O$1=Assumptions!$E$116,O$1=Assumptions!$F$116),(Assumptions!$C$106*O$21)+(SUM(O28+O30+O32+O33+O34)+(Assumptions!$C$106*SUM(O$24:O$27,O$29,O$31,O$35))),(O$21+O$36))</f>
        <v>49108.0448</v>
      </c>
      <c r="P38" s="213">
        <f>IF(OR(P$1=Assumptions!$B$116,P$1=Assumptions!$C$116,P$1=Assumptions!$D$116,P$1=Assumptions!$E$116,P$1=Assumptions!$F$116),(Assumptions!$C$106*P$21)+(SUM(P28+P30+P32+P33+P34)+(Assumptions!$C$106*SUM(P$24:P$27,P$29,P$31,P$35))),(P$21+P$36))</f>
        <v>51932.16361</v>
      </c>
      <c r="Q38" s="213">
        <f>IF(OR(Q$1=Assumptions!$B$116,Q$1=Assumptions!$C$116,Q$1=Assumptions!$D$116,Q$1=Assumptions!$E$116,Q$1=Assumptions!$F$116),(Assumptions!$C$106*Q$21)+(SUM(Q28+Q30+Q32+Q33+Q34)+(Assumptions!$C$106*SUM(Q$24:Q$27,Q$29,Q$31,Q$35))),(Q$21+Q$36))</f>
        <v>51932.16361</v>
      </c>
      <c r="R38" s="213">
        <f>IF(OR(R$1=Assumptions!$B$116,R$1=Assumptions!$C$116,R$1=Assumptions!$D$116,R$1=Assumptions!$E$116,R$1=Assumptions!$F$116),(Assumptions!$C$106*R$21)+(SUM(R28+R30+R32+R33+R34)+(Assumptions!$C$106*SUM(R$24:R$27,R$29,R$31,R$35))),(R$21+R$36))</f>
        <v>51932.16361</v>
      </c>
      <c r="S38" s="213">
        <f>IF(OR(S$1=Assumptions!$B$116,S$1=Assumptions!$C$116,S$1=Assumptions!$D$116,S$1=Assumptions!$E$116,S$1=Assumptions!$F$116),(Assumptions!$C$106*S$21)+(SUM(S28+S30+S32+S33+S34)+(Assumptions!$C$106*SUM(S$24:S$27,S$29,S$31,S$35))),(S$21+S$36))</f>
        <v>51932.16361</v>
      </c>
      <c r="T38" s="213">
        <f>IF(OR(T$1=Assumptions!$B$116,T$1=Assumptions!$C$116,T$1=Assumptions!$D$116,T$1=Assumptions!$E$116,T$1=Assumptions!$F$116),(Assumptions!$C$106*T$21)+(SUM(T28+T30+T32+T33+T34)+(Assumptions!$C$106*SUM(T$24:T$27,T$29,T$31,T$35))),(T$21+T$36))</f>
        <v>51932.16361</v>
      </c>
      <c r="U38" s="213">
        <f>IF(OR(U$1=Assumptions!$B$116,U$1=Assumptions!$C$116,U$1=Assumptions!$D$116,U$1=Assumptions!$E$116,U$1=Assumptions!$F$116),(Assumptions!$C$106*U$21)+(SUM(U28+U30+U32+U33+U34)+(Assumptions!$C$106*SUM(U$24:U$27,U$29,U$31,U$35))),(U$21+U$36))</f>
        <v>51932.16361</v>
      </c>
      <c r="V38" s="213">
        <f>IF(OR(V$1=Assumptions!$B$116,V$1=Assumptions!$C$116,V$1=Assumptions!$D$116,V$1=Assumptions!$E$116,V$1=Assumptions!$F$116),(Assumptions!$C$106*V$21)+(SUM(V28+V30+V32+V33+V34)+(Assumptions!$C$106*SUM(V$24:V$27,V$29,V$31,V$35))),(V$21+V$36))</f>
        <v>51932.16361</v>
      </c>
      <c r="W38" s="213">
        <f>IF(OR(W$1=Assumptions!$B$116,W$1=Assumptions!$C$116,W$1=Assumptions!$D$116,W$1=Assumptions!$E$116,W$1=Assumptions!$F$116),(Assumptions!$C$106*W$21)+(SUM(W28+W30+W32+W33+W34)+(Assumptions!$C$106*SUM(W$24:W$27,W$29,W$31,W$35))),(W$21+W$36))</f>
        <v>51932.16361</v>
      </c>
      <c r="X38" s="213">
        <f>IF(OR(X$1=Assumptions!$B$116,X$1=Assumptions!$C$116,X$1=Assumptions!$D$116,X$1=Assumptions!$E$116,X$1=Assumptions!$F$116),(Assumptions!$C$106*X$21)+(SUM(X28+X30+X32+X33+X34)+(Assumptions!$C$106*SUM(X$24:X$27,X$29,X$31,X$35))),(X$21+X$36))</f>
        <v>51932.16361</v>
      </c>
      <c r="Y38" s="213">
        <f>IF(OR(Y$1=Assumptions!$B$116,Y$1=Assumptions!$C$116,Y$1=Assumptions!$D$116,Y$1=Assumptions!$E$116,Y$1=Assumptions!$F$116),(Assumptions!$C$106*Y$21)+(SUM(Y28+Y30+Y32+Y33+Y34)+(Assumptions!$C$106*SUM(Y$24:Y$27,Y$29,Y$31,Y$35))),(Y$21+Y$36))</f>
        <v>51932.16361</v>
      </c>
      <c r="Z38" s="213">
        <f>IF(OR(Z$1=Assumptions!$B$116,Z$1=Assumptions!$C$116,Z$1=Assumptions!$D$116,Z$1=Assumptions!$E$116,Z$1=Assumptions!$F$116),(Assumptions!$C$106*Z$21)+(SUM(Z28+Z30+Z32+Z33+Z34)+(Assumptions!$C$106*SUM(Z$24:Z$27,Z$29,Z$31,Z$35))),(Z$21+Z$36))</f>
        <v>51932.16361</v>
      </c>
      <c r="AA38" s="213">
        <f>IF(OR(AA$1=Assumptions!$B$116,AA$1=Assumptions!$C$116,AA$1=Assumptions!$D$116,AA$1=Assumptions!$E$116,AA$1=Assumptions!$F$116),(Assumptions!$C$106*AA$21)+(SUM(AA28+AA30+AA32+AA33+AA34)+(Assumptions!$C$106*SUM(AA$24:AA$27,AA$29,AA$31,AA$35))),(AA$21+AA$36))</f>
        <v>51932.16361</v>
      </c>
      <c r="AB38" s="213">
        <f>IF(OR(AB$1=Assumptions!$B$116,AB$1=Assumptions!$C$116,AB$1=Assumptions!$D$116,AB$1=Assumptions!$E$116,AB$1=Assumptions!$F$116),(Assumptions!$C$106*AB$21)+(SUM(AB28+AB30+AB32+AB33+AB34)+(Assumptions!$C$106*SUM(AB$24:AB$27,AB$29,AB$31,AB$35))),(AB$21+AB$36))</f>
        <v>53490.12852</v>
      </c>
      <c r="AC38" s="213">
        <f>IF(OR(AC$1=Assumptions!$B$116,AC$1=Assumptions!$C$116,AC$1=Assumptions!$D$116,AC$1=Assumptions!$E$116,AC$1=Assumptions!$F$116),(Assumptions!$C$106*AC$21)+(SUM(AC28+AC30+AC32+AC33+AC34)+(Assumptions!$C$106*SUM(AC$24:AC$27,AC$29,AC$31,AC$35))),(AC$21+AC$36))</f>
        <v>53490.12852</v>
      </c>
      <c r="AD38" s="213">
        <f>IF(OR(AD$1=Assumptions!$B$116,AD$1=Assumptions!$C$116,AD$1=Assumptions!$D$116,AD$1=Assumptions!$E$116,AD$1=Assumptions!$F$116),(Assumptions!$C$106*AD$21)+(SUM(AD28+AD30+AD32+AD33+AD34)+(Assumptions!$C$106*SUM(AD$24:AD$27,AD$29,AD$31,AD$35))),(AD$21+AD$36))</f>
        <v>53490.12852</v>
      </c>
      <c r="AE38" s="213">
        <f>IF(OR(AE$1=Assumptions!$B$116,AE$1=Assumptions!$C$116,AE$1=Assumptions!$D$116,AE$1=Assumptions!$E$116,AE$1=Assumptions!$F$116),(Assumptions!$C$106*AE$21)+(SUM(AE28+AE30+AE32+AE33+AE34)+(Assumptions!$C$106*SUM(AE$24:AE$27,AE$29,AE$31,AE$35))),(AE$21+AE$36))</f>
        <v>53490.12852</v>
      </c>
      <c r="AF38" s="213">
        <f>IF(OR(AF$1=Assumptions!$B$116,AF$1=Assumptions!$C$116,AF$1=Assumptions!$D$116,AF$1=Assumptions!$E$116,AF$1=Assumptions!$F$116),(Assumptions!$C$106*AF$21)+(SUM(AF28+AF30+AF32+AF33+AF34)+(Assumptions!$C$106*SUM(AF$24:AF$27,AF$29,AF$31,AF$35))),(AF$21+AF$36))</f>
        <v>53490.12852</v>
      </c>
      <c r="AG38" s="213">
        <f>IF(OR(AG$1=Assumptions!$B$116,AG$1=Assumptions!$C$116,AG$1=Assumptions!$D$116,AG$1=Assumptions!$E$116,AG$1=Assumptions!$F$116),(Assumptions!$C$106*AG$21)+(SUM(AG28+AG30+AG32+AG33+AG34)+(Assumptions!$C$106*SUM(AG$24:AG$27,AG$29,AG$31,AG$35))),(AG$21+AG$36))</f>
        <v>53490.12852</v>
      </c>
      <c r="AH38" s="213">
        <f>IF(OR(AH$1=Assumptions!$B$116,AH$1=Assumptions!$C$116,AH$1=Assumptions!$D$116,AH$1=Assumptions!$E$116,AH$1=Assumptions!$F$116),(Assumptions!$C$106*AH$21)+(SUM(AH28+AH30+AH32+AH33+AH34)+(Assumptions!$C$106*SUM(AH$24:AH$27,AH$29,AH$31,AH$35))),(AH$21+AH$36))</f>
        <v>53490.12852</v>
      </c>
      <c r="AI38" s="213">
        <f>IF(OR(AI$1=Assumptions!$B$116,AI$1=Assumptions!$C$116,AI$1=Assumptions!$D$116,AI$1=Assumptions!$E$116,AI$1=Assumptions!$F$116),(Assumptions!$C$106*AI$21)+(SUM(AI28+AI30+AI32+AI33+AI34)+(Assumptions!$C$106*SUM(AI$24:AI$27,AI$29,AI$31,AI$35))),(AI$21+AI$36))</f>
        <v>53490.12852</v>
      </c>
      <c r="AJ38" s="213">
        <f>IF(OR(AJ$1=Assumptions!$B$116,AJ$1=Assumptions!$C$116,AJ$1=Assumptions!$D$116,AJ$1=Assumptions!$E$116,AJ$1=Assumptions!$F$116),(Assumptions!$C$106*AJ$21)+(SUM(AJ28+AJ30+AJ32+AJ33+AJ34)+(Assumptions!$C$106*SUM(AJ$24:AJ$27,AJ$29,AJ$31,AJ$35))),(AJ$21+AJ$36))</f>
        <v>53490.12852</v>
      </c>
      <c r="AK38" s="213">
        <f>IF(OR(AK$1=Assumptions!$B$116,AK$1=Assumptions!$C$116,AK$1=Assumptions!$D$116,AK$1=Assumptions!$E$116,AK$1=Assumptions!$F$116),(Assumptions!$C$106*AK$21)+(SUM(AK28+AK30+AK32+AK33+AK34)+(Assumptions!$C$106*SUM(AK$24:AK$27,AK$29,AK$31,AK$35))),(AK$21+AK$36))</f>
        <v>53490.12852</v>
      </c>
      <c r="AL38" s="213">
        <f>IF(OR(AL$1=Assumptions!$B$116,AL$1=Assumptions!$C$116,AL$1=Assumptions!$D$116,AL$1=Assumptions!$E$116,AL$1=Assumptions!$F$116),(Assumptions!$C$106*AL$21)+(SUM(AL28+AL30+AL32+AL33+AL34)+(Assumptions!$C$106*SUM(AL$24:AL$27,AL$29,AL$31,AL$35))),(AL$21+AL$36))</f>
        <v>53490.12852</v>
      </c>
      <c r="AM38" s="213">
        <f>IF(OR(AM$1=Assumptions!$B$116,AM$1=Assumptions!$C$116,AM$1=Assumptions!$D$116,AM$1=Assumptions!$E$116,AM$1=Assumptions!$F$116),(Assumptions!$C$106*AM$21)+(SUM(AM28+AM30+AM32+AM33+AM34)+(Assumptions!$C$106*SUM(AM$24:AM$27,AM$29,AM$31,AM$35))),(AM$21+AM$36))</f>
        <v>53490.12852</v>
      </c>
      <c r="AN38" s="213">
        <f>IF(OR(AN$1=Assumptions!$B$116,AN$1=Assumptions!$C$116,AN$1=Assumptions!$D$116,AN$1=Assumptions!$E$116,AN$1=Assumptions!$F$116),(Assumptions!$C$106*AN$21)+(SUM(AN28+AN30+AN32+AN33+AN34)+(Assumptions!$C$106*SUM(AN$24:AN$27,AN$29,AN$31,AN$35))),(AN$21+AN$36))</f>
        <v>55094.83238</v>
      </c>
      <c r="AO38" s="213">
        <f>IF(OR(AO$1=Assumptions!$B$116,AO$1=Assumptions!$C$116,AO$1=Assumptions!$D$116,AO$1=Assumptions!$E$116,AO$1=Assumptions!$F$116),(Assumptions!$C$106*AO$21)+(SUM(AO28+AO30+AO32+AO33+AO34)+(Assumptions!$C$106*SUM(AO$24:AO$27,AO$29,AO$31,AO$35))),(AO$21+AO$36))</f>
        <v>55094.83238</v>
      </c>
      <c r="AP38" s="213">
        <f>IF(OR(AP$1=Assumptions!$B$116,AP$1=Assumptions!$C$116,AP$1=Assumptions!$D$116,AP$1=Assumptions!$E$116,AP$1=Assumptions!$F$116),(Assumptions!$C$106*AP$21)+(SUM(AP28+AP30+AP32+AP33+AP34)+(Assumptions!$C$106*SUM(AP$24:AP$27,AP$29,AP$31,AP$35))),(AP$21+AP$36))</f>
        <v>55094.83238</v>
      </c>
      <c r="AQ38" s="213">
        <f>IF(OR(AQ$1=Assumptions!$B$116,AQ$1=Assumptions!$C$116,AQ$1=Assumptions!$D$116,AQ$1=Assumptions!$E$116,AQ$1=Assumptions!$F$116),(Assumptions!$C$106*AQ$21)+(SUM(AQ28+AQ30+AQ32+AQ33+AQ34)+(Assumptions!$C$106*SUM(AQ$24:AQ$27,AQ$29,AQ$31,AQ$35))),(AQ$21+AQ$36))</f>
        <v>55094.83238</v>
      </c>
      <c r="AR38" s="213">
        <f>IF(OR(AR$1=Assumptions!$B$116,AR$1=Assumptions!$C$116,AR$1=Assumptions!$D$116,AR$1=Assumptions!$E$116,AR$1=Assumptions!$F$116),(Assumptions!$C$106*AR$21)+(SUM(AR28+AR30+AR32+AR33+AR34)+(Assumptions!$C$106*SUM(AR$24:AR$27,AR$29,AR$31,AR$35))),(AR$21+AR$36))</f>
        <v>55094.83238</v>
      </c>
      <c r="AS38" s="213">
        <f>IF(OR(AS$1=Assumptions!$B$116,AS$1=Assumptions!$C$116,AS$1=Assumptions!$D$116,AS$1=Assumptions!$E$116,AS$1=Assumptions!$F$116),(Assumptions!$C$106*AS$21)+(SUM(AS28+AS30+AS32+AS33+AS34)+(Assumptions!$C$106*SUM(AS$24:AS$27,AS$29,AS$31,AS$35))),(AS$21+AS$36))</f>
        <v>55094.83238</v>
      </c>
      <c r="AT38" s="213">
        <f>IF(OR(AT$1=Assumptions!$B$116,AT$1=Assumptions!$C$116,AT$1=Assumptions!$D$116,AT$1=Assumptions!$E$116,AT$1=Assumptions!$F$116),(Assumptions!$C$106*AT$21)+(SUM(AT28+AT30+AT32+AT33+AT34)+(Assumptions!$C$106*SUM(AT$24:AT$27,AT$29,AT$31,AT$35))),(AT$21+AT$36))</f>
        <v>55094.83238</v>
      </c>
      <c r="AU38" s="213">
        <f>IF(OR(AU$1=Assumptions!$B$116,AU$1=Assumptions!$C$116,AU$1=Assumptions!$D$116,AU$1=Assumptions!$E$116,AU$1=Assumptions!$F$116),(Assumptions!$C$106*AU$21)+(SUM(AU28+AU30+AU32+AU33+AU34)+(Assumptions!$C$106*SUM(AU$24:AU$27,AU$29,AU$31,AU$35))),(AU$21+AU$36))</f>
        <v>55094.83238</v>
      </c>
      <c r="AV38" s="213">
        <f>IF(OR(AV$1=Assumptions!$B$116,AV$1=Assumptions!$C$116,AV$1=Assumptions!$D$116,AV$1=Assumptions!$E$116,AV$1=Assumptions!$F$116),(Assumptions!$C$106*AV$21)+(SUM(AV28+AV30+AV32+AV33+AV34)+(Assumptions!$C$106*SUM(AV$24:AV$27,AV$29,AV$31,AV$35))),(AV$21+AV$36))</f>
        <v>55094.83238</v>
      </c>
      <c r="AW38" s="213">
        <f>IF(OR(AW$1=Assumptions!$B$116,AW$1=Assumptions!$C$116,AW$1=Assumptions!$D$116,AW$1=Assumptions!$E$116,AW$1=Assumptions!$F$116),(Assumptions!$C$106*AW$21)+(SUM(AW28+AW30+AW32+AW33+AW34)+(Assumptions!$C$106*SUM(AW$24:AW$27,AW$29,AW$31,AW$35))),(AW$21+AW$36))</f>
        <v>55094.83238</v>
      </c>
      <c r="AX38" s="213">
        <f>IF(OR(AX$1=Assumptions!$B$116,AX$1=Assumptions!$C$116,AX$1=Assumptions!$D$116,AX$1=Assumptions!$E$116,AX$1=Assumptions!$F$116),(Assumptions!$C$106*AX$21)+(SUM(AX28+AX30+AX32+AX33+AX34)+(Assumptions!$C$106*SUM(AX$24:AX$27,AX$29,AX$31,AX$35))),(AX$21+AX$36))</f>
        <v>55094.83238</v>
      </c>
      <c r="AY38" s="213">
        <f>IF(OR(AY$1=Assumptions!$B$116,AY$1=Assumptions!$C$116,AY$1=Assumptions!$D$116,AY$1=Assumptions!$E$116,AY$1=Assumptions!$F$116),(Assumptions!$C$106*AY$21)+(SUM(AY28+AY30+AY32+AY33+AY34)+(Assumptions!$C$106*SUM(AY$24:AY$27,AY$29,AY$31,AY$35))),(AY$21+AY$36))</f>
        <v>55094.83238</v>
      </c>
      <c r="AZ38" s="213">
        <f>IF(OR(AZ$1=Assumptions!$B$116,AZ$1=Assumptions!$C$116,AZ$1=Assumptions!$D$116,AZ$1=Assumptions!$E$116,AZ$1=Assumptions!$F$116),(Assumptions!$C$106*AZ$21)+(SUM(AZ28+AZ30+AZ32+AZ33+AZ34)+(Assumptions!$C$106*SUM(AZ$24:AZ$27,AZ$29,AZ$31,AZ$35))),(AZ$21+AZ$36))</f>
        <v>56747.67735</v>
      </c>
      <c r="BA38" s="213">
        <f>IF(OR(BA$1=Assumptions!$B$116,BA$1=Assumptions!$C$116,BA$1=Assumptions!$D$116,BA$1=Assumptions!$E$116,BA$1=Assumptions!$F$116),(Assumptions!$C$106*BA$21)+(SUM(BA28+BA30+BA32+BA33+BA34)+(Assumptions!$C$106*SUM(BA$24:BA$27,BA$29,BA$31,BA$35))),(BA$21+BA$36))</f>
        <v>56747.67735</v>
      </c>
      <c r="BB38" s="213">
        <f>IF(OR(BB$1=Assumptions!$B$116,BB$1=Assumptions!$C$116,BB$1=Assumptions!$D$116,BB$1=Assumptions!$E$116,BB$1=Assumptions!$F$116),(Assumptions!$C$106*BB$21)+(SUM(BB28+BB30+BB32+BB33+BB34)+(Assumptions!$C$106*SUM(BB$24:BB$27,BB$29,BB$31,BB$35))),(BB$21+BB$36))</f>
        <v>56747.67735</v>
      </c>
      <c r="BC38" s="213">
        <f>IF(OR(BC$1=Assumptions!$B$116,BC$1=Assumptions!$C$116,BC$1=Assumptions!$D$116,BC$1=Assumptions!$E$116,BC$1=Assumptions!$F$116),(Assumptions!$C$106*BC$21)+(SUM(BC28+BC30+BC32+BC33+BC34)+(Assumptions!$C$106*SUM(BC$24:BC$27,BC$29,BC$31,BC$35))),(BC$21+BC$36))</f>
        <v>56747.67735</v>
      </c>
      <c r="BD38" s="213">
        <f>IF(OR(BD$1=Assumptions!$B$116,BD$1=Assumptions!$C$116,BD$1=Assumptions!$D$116,BD$1=Assumptions!$E$116,BD$1=Assumptions!$F$116),(Assumptions!$C$106*BD$21)+(SUM(BD28+BD30+BD32+BD33+BD34)+(Assumptions!$C$106*SUM(BD$24:BD$27,BD$29,BD$31,BD$35))),(BD$21+BD$36))</f>
        <v>56747.67735</v>
      </c>
      <c r="BE38" s="213">
        <f>IF(OR(BE$1=Assumptions!$B$116,BE$1=Assumptions!$C$116,BE$1=Assumptions!$D$116,BE$1=Assumptions!$E$116,BE$1=Assumptions!$F$116),(Assumptions!$C$106*BE$21)+(SUM(BE28+BE30+BE32+BE33+BE34)+(Assumptions!$C$106*SUM(BE$24:BE$27,BE$29,BE$31,BE$35))),(BE$21+BE$36))</f>
        <v>56747.67735</v>
      </c>
      <c r="BF38" s="213">
        <f>IF(OR(BF$1=Assumptions!$B$116,BF$1=Assumptions!$C$116,BF$1=Assumptions!$D$116,BF$1=Assumptions!$E$116,BF$1=Assumptions!$F$116),(Assumptions!$C$106*BF$21)+(SUM(BF28+BF30+BF32+BF33+BF34)+(Assumptions!$C$106*SUM(BF$24:BF$27,BF$29,BF$31,BF$35))),(BF$21+BF$36))</f>
        <v>56747.67735</v>
      </c>
      <c r="BG38" s="213">
        <f>IF(OR(BG$1=Assumptions!$B$116,BG$1=Assumptions!$C$116,BG$1=Assumptions!$D$116,BG$1=Assumptions!$E$116,BG$1=Assumptions!$F$116),(Assumptions!$C$106*BG$21)+(SUM(BG28+BG30+BG32+BG33+BG34)+(Assumptions!$C$106*SUM(BG$24:BG$27,BG$29,BG$31,BG$35))),(BG$21+BG$36))</f>
        <v>56747.67735</v>
      </c>
      <c r="BH38" s="213">
        <f>IF(OR(BH$1=Assumptions!$B$116,BH$1=Assumptions!$C$116,BH$1=Assumptions!$D$116,BH$1=Assumptions!$E$116,BH$1=Assumptions!$F$116),(Assumptions!$C$106*BH$21)+(SUM(BH28+BH30+BH32+BH33+BH34)+(Assumptions!$C$106*SUM(BH$24:BH$27,BH$29,BH$31,BH$35))),(BH$21+BH$36))</f>
        <v>56747.67735</v>
      </c>
      <c r="BI38" s="213">
        <f>IF(OR(BI$1=Assumptions!$B$116,BI$1=Assumptions!$C$116,BI$1=Assumptions!$D$116,BI$1=Assumptions!$E$116,BI$1=Assumptions!$F$116),(Assumptions!$C$106*BI$21)+(SUM(BI28+BI30+BI32+BI33+BI34)+(Assumptions!$C$106*SUM(BI$24:BI$27,BI$29,BI$31,BI$35))),(BI$21+BI$36))</f>
        <v>56747.67735</v>
      </c>
      <c r="BJ38" s="213">
        <f>IF(OR(BJ$1=Assumptions!$B$116,BJ$1=Assumptions!$C$116,BJ$1=Assumptions!$D$116,BJ$1=Assumptions!$E$116,BJ$1=Assumptions!$F$116),(Assumptions!$C$106*BJ$21)+(SUM(BJ28+BJ30+BJ32+BJ33+BJ34)+(Assumptions!$C$106*SUM(BJ$24:BJ$27,BJ$29,BJ$31,BJ$35))),(BJ$21+BJ$36))</f>
        <v>56747.67735</v>
      </c>
      <c r="BK38" s="213">
        <f>IF(OR(BK$1=Assumptions!$B$116,BK$1=Assumptions!$C$116,BK$1=Assumptions!$D$116,BK$1=Assumptions!$E$116,BK$1=Assumptions!$F$116),(Assumptions!$C$106*BK$21)+(SUM(BK28+BK30+BK32+BK33+BK34)+(Assumptions!$C$106*SUM(BK$24:BK$27,BK$29,BK$31,BK$35))),(BK$21+BK$36))</f>
        <v>56747.67735</v>
      </c>
      <c r="BL38" s="213">
        <f>IF(OR(BL$1=Assumptions!$B$116,BL$1=Assumptions!$C$116,BL$1=Assumptions!$D$116,BL$1=Assumptions!$E$116,BL$1=Assumptions!$F$116),(Assumptions!$C$106*BL$21)+(SUM(BL28+BL30+BL32+BL33+BL34)+(Assumptions!$C$106*SUM(BL$24:BL$27,BL$29,BL$31,BL$35))),(BL$21+BL$36))</f>
        <v>58450.10767</v>
      </c>
      <c r="BM38" s="213">
        <f>IF(OR(BM$1=Assumptions!$B$116,BM$1=Assumptions!$C$116,BM$1=Assumptions!$D$116,BM$1=Assumptions!$E$116,BM$1=Assumptions!$F$116),(Assumptions!$C$106*BM$21)+(SUM(BM28+BM30+BM32+BM33+BM34)+(Assumptions!$C$106*SUM(BM$24:BM$27,BM$29,BM$31,BM$35))),(BM$21+BM$36))</f>
        <v>58450.10767</v>
      </c>
      <c r="BN38" s="213">
        <f>IF(OR(BN$1=Assumptions!$B$116,BN$1=Assumptions!$C$116,BN$1=Assumptions!$D$116,BN$1=Assumptions!$E$116,BN$1=Assumptions!$F$116),(Assumptions!$C$106*BN$21)+(SUM(BN28+BN30+BN32+BN33+BN34)+(Assumptions!$C$106*SUM(BN$24:BN$27,BN$29,BN$31,BN$35))),(BN$21+BN$36))</f>
        <v>58450.10767</v>
      </c>
      <c r="BO38" s="213">
        <f>IF(OR(BO$1=Assumptions!$B$116,BO$1=Assumptions!$C$116,BO$1=Assumptions!$D$116,BO$1=Assumptions!$E$116,BO$1=Assumptions!$F$116),(Assumptions!$C$106*BO$21)+(SUM(BO28+BO30+BO32+BO33+BO34)+(Assumptions!$C$106*SUM(BO$24:BO$27,BO$29,BO$31,BO$35))),(BO$21+BO$36))</f>
        <v>58450.10767</v>
      </c>
      <c r="BP38" s="213">
        <f>IF(OR(BP$1=Assumptions!$B$116,BP$1=Assumptions!$C$116,BP$1=Assumptions!$D$116,BP$1=Assumptions!$E$116,BP$1=Assumptions!$F$116),(Assumptions!$C$106*BP$21)+(SUM(BP28+BP30+BP32+BP33+BP34)+(Assumptions!$C$106*SUM(BP$24:BP$27,BP$29,BP$31,BP$35))),(BP$21+BP$36))</f>
        <v>58450.10767</v>
      </c>
      <c r="BQ38" s="213">
        <f>IF(OR(BQ$1=Assumptions!$B$116,BQ$1=Assumptions!$C$116,BQ$1=Assumptions!$D$116,BQ$1=Assumptions!$E$116,BQ$1=Assumptions!$F$116),(Assumptions!$C$106*BQ$21)+(SUM(BQ28+BQ30+BQ32+BQ33+BQ34)+(Assumptions!$C$106*SUM(BQ$24:BQ$27,BQ$29,BQ$31,BQ$35))),(BQ$21+BQ$36))</f>
        <v>58450.10767</v>
      </c>
      <c r="BR38" s="213">
        <f>IF(OR(BR$1=Assumptions!$B$116,BR$1=Assumptions!$C$116,BR$1=Assumptions!$D$116,BR$1=Assumptions!$E$116,BR$1=Assumptions!$F$116),(Assumptions!$C$106*BR$21)+(SUM(BR28+BR30+BR32+BR33+BR34)+(Assumptions!$C$106*SUM(BR$24:BR$27,BR$29,BR$31,BR$35))),(BR$21+BR$36))</f>
        <v>58450.10767</v>
      </c>
      <c r="BS38" s="213">
        <f>IF(OR(BS$1=Assumptions!$B$116,BS$1=Assumptions!$C$116,BS$1=Assumptions!$D$116,BS$1=Assumptions!$E$116,BS$1=Assumptions!$F$116),(Assumptions!$C$106*BS$21)+(SUM(BS28+BS30+BS32+BS33+BS34)+(Assumptions!$C$106*SUM(BS$24:BS$27,BS$29,BS$31,BS$35))),(BS$21+BS$36))</f>
        <v>58450.10767</v>
      </c>
      <c r="BT38" s="213">
        <f>IF(OR(BT$1=Assumptions!$B$116,BT$1=Assumptions!$C$116,BT$1=Assumptions!$D$116,BT$1=Assumptions!$E$116,BT$1=Assumptions!$F$116),(Assumptions!$C$106*BT$21)+(SUM(BT28+BT30+BT32+BT33+BT34)+(Assumptions!$C$106*SUM(BT$24:BT$27,BT$29,BT$31,BT$35))),(BT$21+BT$36))</f>
        <v>58450.10767</v>
      </c>
      <c r="BU38" s="213">
        <f>IF(OR(BU$1=Assumptions!$B$116,BU$1=Assumptions!$C$116,BU$1=Assumptions!$D$116,BU$1=Assumptions!$E$116,BU$1=Assumptions!$F$116),(Assumptions!$C$106*BU$21)+(SUM(BU28+BU30+BU32+BU33+BU34)+(Assumptions!$C$106*SUM(BU$24:BU$27,BU$29,BU$31,BU$35))),(BU$21+BU$36))</f>
        <v>58450.10767</v>
      </c>
      <c r="BV38" s="213">
        <f>IF(OR(BV$1=Assumptions!$B$116,BV$1=Assumptions!$C$116,BV$1=Assumptions!$D$116,BV$1=Assumptions!$E$116,BV$1=Assumptions!$F$116),(Assumptions!$C$106*BV$21)+(SUM(BV28+BV30+BV32+BV33+BV34)+(Assumptions!$C$106*SUM(BV$24:BV$27,BV$29,BV$31,BV$35))),(BV$21+BV$36))</f>
        <v>58450.10767</v>
      </c>
      <c r="BW38" s="213">
        <f>IF(OR(BW$1=Assumptions!$B$116,BW$1=Assumptions!$C$116,BW$1=Assumptions!$D$116,BW$1=Assumptions!$E$116,BW$1=Assumptions!$F$116),(Assumptions!$C$106*BW$21)+(SUM(BW28+BW30+BW32+BW33+BW34)+(Assumptions!$C$106*SUM(BW$24:BW$27,BW$29,BW$31,BW$35))),(BW$21+BW$36))</f>
        <v>58450.10767</v>
      </c>
      <c r="BX38" s="213">
        <f>IF(OR(BX$1=Assumptions!$B$116,BX$1=Assumptions!$C$116,BX$1=Assumptions!$D$116,BX$1=Assumptions!$E$116,BX$1=Assumptions!$F$116),(Assumptions!$C$106*BX$21)+(SUM(BX28+BX30+BX32+BX33+BX34)+(Assumptions!$C$106*SUM(BX$24:BX$27,BX$29,BX$31,BX$35))),(BX$21+BX$36))</f>
        <v>60203.6109</v>
      </c>
      <c r="BY38" s="213">
        <f>IF(OR(BY$1=Assumptions!$B$116,BY$1=Assumptions!$C$116,BY$1=Assumptions!$D$116,BY$1=Assumptions!$E$116,BY$1=Assumptions!$F$116),(Assumptions!$C$106*BY$21)+(SUM(BY28+BY30+BY32+BY33+BY34)+(Assumptions!$C$106*SUM(BY$24:BY$27,BY$29,BY$31,BY$35))),(BY$21+BY$36))</f>
        <v>60203.6109</v>
      </c>
      <c r="BZ38" s="213">
        <f>IF(OR(BZ$1=Assumptions!$B$116,BZ$1=Assumptions!$C$116,BZ$1=Assumptions!$D$116,BZ$1=Assumptions!$E$116,BZ$1=Assumptions!$F$116),(Assumptions!$C$106*BZ$21)+(SUM(BZ28+BZ30+BZ32+BZ33+BZ34)+(Assumptions!$C$106*SUM(BZ$24:BZ$27,BZ$29,BZ$31,BZ$35))),(BZ$21+BZ$36))</f>
        <v>60203.6109</v>
      </c>
      <c r="CA38" s="213">
        <f>IF(OR(CA$1=Assumptions!$B$116,CA$1=Assumptions!$C$116,CA$1=Assumptions!$D$116,CA$1=Assumptions!$E$116,CA$1=Assumptions!$F$116),(Assumptions!$C$106*CA$21)+(SUM(CA28+CA30+CA32+CA33+CA34)+(Assumptions!$C$106*SUM(CA$24:CA$27,CA$29,CA$31,CA$35))),(CA$21+CA$36))</f>
        <v>60203.6109</v>
      </c>
      <c r="CB38" s="213">
        <f>IF(OR(CB$1=Assumptions!$B$116,CB$1=Assumptions!$C$116,CB$1=Assumptions!$D$116,CB$1=Assumptions!$E$116,CB$1=Assumptions!$F$116),(Assumptions!$C$106*CB$21)+(SUM(CB28+CB30+CB32+CB33+CB34)+(Assumptions!$C$106*SUM(CB$24:CB$27,CB$29,CB$31,CB$35))),(CB$21+CB$36))</f>
        <v>60203.6109</v>
      </c>
      <c r="CC38" s="213">
        <f>IF(OR(CC$1=Assumptions!$B$116,CC$1=Assumptions!$C$116,CC$1=Assumptions!$D$116,CC$1=Assumptions!$E$116,CC$1=Assumptions!$F$116),(Assumptions!$C$106*CC$21)+(SUM(CC28+CC30+CC32+CC33+CC34)+(Assumptions!$C$106*SUM(CC$24:CC$27,CC$29,CC$31,CC$35))),(CC$21+CC$36))</f>
        <v>60203.6109</v>
      </c>
      <c r="CD38" s="213">
        <f>IF(OR(CD$1=Assumptions!$B$116,CD$1=Assumptions!$C$116,CD$1=Assumptions!$D$116,CD$1=Assumptions!$E$116,CD$1=Assumptions!$F$116),(Assumptions!$C$106*CD$21)+(SUM(CD28+CD30+CD32+CD33+CD34)+(Assumptions!$C$106*SUM(CD$24:CD$27,CD$29,CD$31,CD$35))),(CD$21+CD$36))</f>
        <v>60203.6109</v>
      </c>
      <c r="CE38" s="213">
        <f>IF(OR(CE$1=Assumptions!$B$116,CE$1=Assumptions!$C$116,CE$1=Assumptions!$D$116,CE$1=Assumptions!$E$116,CE$1=Assumptions!$F$116),(Assumptions!$C$106*CE$21)+(SUM(CE28+CE30+CE32+CE33+CE34)+(Assumptions!$C$106*SUM(CE$24:CE$27,CE$29,CE$31,CE$35))),(CE$21+CE$36))</f>
        <v>60203.6109</v>
      </c>
      <c r="CF38" s="213">
        <f>IF(OR(CF$1=Assumptions!$B$116,CF$1=Assumptions!$C$116,CF$1=Assumptions!$D$116,CF$1=Assumptions!$E$116,CF$1=Assumptions!$F$116),(Assumptions!$C$106*CF$21)+(SUM(CF28+CF30+CF32+CF33+CF34)+(Assumptions!$C$106*SUM(CF$24:CF$27,CF$29,CF$31,CF$35))),(CF$21+CF$36))</f>
        <v>60203.6109</v>
      </c>
      <c r="CG38" s="213">
        <f>IF(OR(CG$1=Assumptions!$B$116,CG$1=Assumptions!$C$116,CG$1=Assumptions!$D$116,CG$1=Assumptions!$E$116,CG$1=Assumptions!$F$116),(Assumptions!$C$106*CG$21)+(SUM(CG28+CG30+CG32+CG33+CG34)+(Assumptions!$C$106*SUM(CG$24:CG$27,CG$29,CG$31,CG$35))),(CG$21+CG$36))</f>
        <v>60203.6109</v>
      </c>
      <c r="CH38" s="213">
        <f>IF(OR(CH$1=Assumptions!$B$116,CH$1=Assumptions!$C$116,CH$1=Assumptions!$D$116,CH$1=Assumptions!$E$116,CH$1=Assumptions!$F$116),(Assumptions!$C$106*CH$21)+(SUM(CH28+CH30+CH32+CH33+CH34)+(Assumptions!$C$106*SUM(CH$24:CH$27,CH$29,CH$31,CH$35))),(CH$21+CH$36))</f>
        <v>60203.6109</v>
      </c>
      <c r="CI38" s="213">
        <f>IF(OR(CI$1=Assumptions!$B$116,CI$1=Assumptions!$C$116,CI$1=Assumptions!$D$116,CI$1=Assumptions!$E$116,CI$1=Assumptions!$F$116),(Assumptions!$C$106*CI$21)+(SUM(CI28+CI30+CI32+CI33+CI34)+(Assumptions!$C$106*SUM(CI$24:CI$27,CI$29,CI$31,CI$35))),(CI$21+CI$36))</f>
        <v>60203.6109</v>
      </c>
      <c r="CJ38" s="213">
        <f>IF(OR(CJ$1=Assumptions!$B$116,CJ$1=Assumptions!$C$116,CJ$1=Assumptions!$D$116,CJ$1=Assumptions!$E$116,CJ$1=Assumptions!$F$116),(Assumptions!$C$106*CJ$21)+(SUM(CJ28+CJ30+CJ32+CJ33+CJ34)+(Assumptions!$C$106*SUM(CJ$24:CJ$27,CJ$29,CJ$31,CJ$35))),(CJ$21+CJ$36))</f>
        <v>62009.71923</v>
      </c>
      <c r="CK38" s="213">
        <f>IF(OR(CK$1=Assumptions!$B$116,CK$1=Assumptions!$C$116,CK$1=Assumptions!$D$116,CK$1=Assumptions!$E$116,CK$1=Assumptions!$F$116),(Assumptions!$C$106*CK$21)+(SUM(CK28+CK30+CK32+CK33+CK34)+(Assumptions!$C$106*SUM(CK$24:CK$27,CK$29,CK$31,CK$35))),(CK$21+CK$36))</f>
        <v>62009.71923</v>
      </c>
      <c r="CL38" s="213">
        <f>IF(OR(CL$1=Assumptions!$B$116,CL$1=Assumptions!$C$116,CL$1=Assumptions!$D$116,CL$1=Assumptions!$E$116,CL$1=Assumptions!$F$116),(Assumptions!$C$106*CL$21)+(SUM(CL28+CL30+CL32+CL33+CL34)+(Assumptions!$C$106*SUM(CL$24:CL$27,CL$29,CL$31,CL$35))),(CL$21+CL$36))</f>
        <v>62009.71923</v>
      </c>
      <c r="CM38" s="213">
        <f>IF(OR(CM$1=Assumptions!$B$116,CM$1=Assumptions!$C$116,CM$1=Assumptions!$D$116,CM$1=Assumptions!$E$116,CM$1=Assumptions!$F$116),(Assumptions!$C$106*CM$21)+(SUM(CM28+CM30+CM32+CM33+CM34)+(Assumptions!$C$106*SUM(CM$24:CM$27,CM$29,CM$31,CM$35))),(CM$21+CM$36))</f>
        <v>62009.71923</v>
      </c>
      <c r="CN38" s="213">
        <f>IF(OR(CN$1=Assumptions!$B$116,CN$1=Assumptions!$C$116,CN$1=Assumptions!$D$116,CN$1=Assumptions!$E$116,CN$1=Assumptions!$F$116),(Assumptions!$C$106*CN$21)+(SUM(CN28+CN30+CN32+CN33+CN34)+(Assumptions!$C$106*SUM(CN$24:CN$27,CN$29,CN$31,CN$35))),(CN$21+CN$36))</f>
        <v>62009.71923</v>
      </c>
      <c r="CO38" s="213">
        <f>IF(OR(CO$1=Assumptions!$B$116,CO$1=Assumptions!$C$116,CO$1=Assumptions!$D$116,CO$1=Assumptions!$E$116,CO$1=Assumptions!$F$116),(Assumptions!$C$106*CO$21)+(SUM(CO28+CO30+CO32+CO33+CO34)+(Assumptions!$C$106*SUM(CO$24:CO$27,CO$29,CO$31,CO$35))),(CO$21+CO$36))</f>
        <v>62009.71923</v>
      </c>
      <c r="CP38" s="213">
        <f>IF(OR(CP$1=Assumptions!$B$116,CP$1=Assumptions!$C$116,CP$1=Assumptions!$D$116,CP$1=Assumptions!$E$116,CP$1=Assumptions!$F$116),(Assumptions!$C$106*CP$21)+(SUM(CP28+CP30+CP32+CP33+CP34)+(Assumptions!$C$106*SUM(CP$24:CP$27,CP$29,CP$31,CP$35))),(CP$21+CP$36))</f>
        <v>62009.71923</v>
      </c>
      <c r="CQ38" s="213">
        <f>IF(OR(CQ$1=Assumptions!$B$116,CQ$1=Assumptions!$C$116,CQ$1=Assumptions!$D$116,CQ$1=Assumptions!$E$116,CQ$1=Assumptions!$F$116),(Assumptions!$C$106*CQ$21)+(SUM(CQ28+CQ30+CQ32+CQ33+CQ34)+(Assumptions!$C$106*SUM(CQ$24:CQ$27,CQ$29,CQ$31,CQ$35))),(CQ$21+CQ$36))</f>
        <v>62009.71923</v>
      </c>
      <c r="CR38" s="213">
        <f>IF(OR(CR$1=Assumptions!$B$116,CR$1=Assumptions!$C$116,CR$1=Assumptions!$D$116,CR$1=Assumptions!$E$116,CR$1=Assumptions!$F$116),(Assumptions!$C$106*CR$21)+(SUM(CR28+CR30+CR32+CR33+CR34)+(Assumptions!$C$106*SUM(CR$24:CR$27,CR$29,CR$31,CR$35))),(CR$21+CR$36))</f>
        <v>62009.71923</v>
      </c>
      <c r="CS38" s="213">
        <f>IF(OR(CS$1=Assumptions!$B$116,CS$1=Assumptions!$C$116,CS$1=Assumptions!$D$116,CS$1=Assumptions!$E$116,CS$1=Assumptions!$F$116),(Assumptions!$C$106*CS$21)+(SUM(CS28+CS30+CS32+CS33+CS34)+(Assumptions!$C$106*SUM(CS$24:CS$27,CS$29,CS$31,CS$35))),(CS$21+CS$36))</f>
        <v>62009.71923</v>
      </c>
      <c r="CT38" s="213">
        <f>IF(OR(CT$1=Assumptions!$B$116,CT$1=Assumptions!$C$116,CT$1=Assumptions!$D$116,CT$1=Assumptions!$E$116,CT$1=Assumptions!$F$116),(Assumptions!$C$106*CT$21)+(SUM(CT28+CT30+CT32+CT33+CT34)+(Assumptions!$C$106*SUM(CT$24:CT$27,CT$29,CT$31,CT$35))),(CT$21+CT$36))</f>
        <v>62009.71923</v>
      </c>
      <c r="CU38" s="213">
        <f>IF(OR(CU$1=Assumptions!$B$116,CU$1=Assumptions!$C$116,CU$1=Assumptions!$D$116,CU$1=Assumptions!$E$116,CU$1=Assumptions!$F$116),(Assumptions!$C$106*CU$21)+(SUM(CU28+CU30+CU32+CU33+CU34)+(Assumptions!$C$106*SUM(CU$24:CU$27,CU$29,CU$31,CU$35))),(CU$21+CU$36))</f>
        <v>62009.71923</v>
      </c>
      <c r="CV38" s="213">
        <f>IF(OR(CV$1=Assumptions!$B$116,CV$1=Assumptions!$C$116,CV$1=Assumptions!$D$116,CV$1=Assumptions!$E$116,CV$1=Assumptions!$F$116),(Assumptions!$C$106*CV$21)+(SUM(CV28+CV30+CV32+CV33+CV34)+(Assumptions!$C$106*SUM(CV$24:CV$27,CV$29,CV$31,CV$35))),(CV$21+CV$36))</f>
        <v>63870.0108</v>
      </c>
      <c r="CW38" s="213">
        <f>IF(OR(CW$1=Assumptions!$B$116,CW$1=Assumptions!$C$116,CW$1=Assumptions!$D$116,CW$1=Assumptions!$E$116,CW$1=Assumptions!$F$116),(Assumptions!$C$106*CW$21)+(SUM(CW28+CW30+CW32+CW33+CW34)+(Assumptions!$C$106*SUM(CW$24:CW$27,CW$29,CW$31,CW$35))),(CW$21+CW$36))</f>
        <v>63870.0108</v>
      </c>
      <c r="CX38" s="213">
        <f>IF(OR(CX$1=Assumptions!$B$116,CX$1=Assumptions!$C$116,CX$1=Assumptions!$D$116,CX$1=Assumptions!$E$116,CX$1=Assumptions!$F$116),(Assumptions!$C$106*CX$21)+(SUM(CX28+CX30+CX32+CX33+CX34)+(Assumptions!$C$106*SUM(CX$24:CX$27,CX$29,CX$31,CX$35))),(CX$21+CX$36))</f>
        <v>63870.0108</v>
      </c>
      <c r="CY38" s="213">
        <f>IF(OR(CY$1=Assumptions!$B$116,CY$1=Assumptions!$C$116,CY$1=Assumptions!$D$116,CY$1=Assumptions!$E$116,CY$1=Assumptions!$F$116),(Assumptions!$C$106*CY$21)+(SUM(CY28+CY30+CY32+CY33+CY34)+(Assumptions!$C$106*SUM(CY$24:CY$27,CY$29,CY$31,CY$35))),(CY$21+CY$36))</f>
        <v>63870.0108</v>
      </c>
      <c r="CZ38" s="213">
        <f>IF(OR(CZ$1=Assumptions!$B$116,CZ$1=Assumptions!$C$116,CZ$1=Assumptions!$D$116,CZ$1=Assumptions!$E$116,CZ$1=Assumptions!$F$116),(Assumptions!$C$106*CZ$21)+(SUM(CZ28+CZ30+CZ32+CZ33+CZ34)+(Assumptions!$C$106*SUM(CZ$24:CZ$27,CZ$29,CZ$31,CZ$35))),(CZ$21+CZ$36))</f>
        <v>63870.0108</v>
      </c>
      <c r="DA38" s="213">
        <f>IF(OR(DA$1=Assumptions!$B$116,DA$1=Assumptions!$C$116,DA$1=Assumptions!$D$116,DA$1=Assumptions!$E$116,DA$1=Assumptions!$F$116),(Assumptions!$C$106*DA$21)+(SUM(DA28+DA30+DA32+DA33+DA34)+(Assumptions!$C$106*SUM(DA$24:DA$27,DA$29,DA$31,DA$35))),(DA$21+DA$36))</f>
        <v>63870.0108</v>
      </c>
      <c r="DB38" s="213">
        <f>IF(OR(DB$1=Assumptions!$B$116,DB$1=Assumptions!$C$116,DB$1=Assumptions!$D$116,DB$1=Assumptions!$E$116,DB$1=Assumptions!$F$116),(Assumptions!$C$106*DB$21)+(SUM(DB28+DB30+DB32+DB33+DB34)+(Assumptions!$C$106*SUM(DB$24:DB$27,DB$29,DB$31,DB$35))),(DB$21+DB$36))</f>
        <v>63870.0108</v>
      </c>
      <c r="DC38" s="213">
        <f>IF(OR(DC$1=Assumptions!$B$116,DC$1=Assumptions!$C$116,DC$1=Assumptions!$D$116,DC$1=Assumptions!$E$116,DC$1=Assumptions!$F$116),(Assumptions!$C$106*DC$21)+(SUM(DC28+DC30+DC32+DC33+DC34)+(Assumptions!$C$106*SUM(DC$24:DC$27,DC$29,DC$31,DC$35))),(DC$21+DC$36))</f>
        <v>63870.0108</v>
      </c>
      <c r="DD38" s="213">
        <f>IF(OR(DD$1=Assumptions!$B$116,DD$1=Assumptions!$C$116,DD$1=Assumptions!$D$116,DD$1=Assumptions!$E$116,DD$1=Assumptions!$F$116),(Assumptions!$C$106*DD$21)+(SUM(DD28+DD30+DD32+DD33+DD34)+(Assumptions!$C$106*SUM(DD$24:DD$27,DD$29,DD$31,DD$35))),(DD$21+DD$36))</f>
        <v>63870.0108</v>
      </c>
      <c r="DE38" s="213">
        <f>IF(OR(DE$1=Assumptions!$B$116,DE$1=Assumptions!$C$116,DE$1=Assumptions!$D$116,DE$1=Assumptions!$E$116,DE$1=Assumptions!$F$116),(Assumptions!$C$106*DE$21)+(SUM(DE28+DE30+DE32+DE33+DE34)+(Assumptions!$C$106*SUM(DE$24:DE$27,DE$29,DE$31,DE$35))),(DE$21+DE$36))</f>
        <v>63870.0108</v>
      </c>
      <c r="DF38" s="213">
        <f>IF(OR(DF$1=Assumptions!$B$116,DF$1=Assumptions!$C$116,DF$1=Assumptions!$D$116,DF$1=Assumptions!$E$116,DF$1=Assumptions!$F$116),(Assumptions!$C$106*DF$21)+(SUM(DF28+DF30+DF32+DF33+DF34)+(Assumptions!$C$106*SUM(DF$24:DF$27,DF$29,DF$31,DF$35))),(DF$21+DF$36))</f>
        <v>63870.0108</v>
      </c>
      <c r="DG38" s="213">
        <f>IF(OR(DG$1=Assumptions!$B$116,DG$1=Assumptions!$C$116,DG$1=Assumptions!$D$116,DG$1=Assumptions!$E$116,DG$1=Assumptions!$F$116),(Assumptions!$C$106*DG$21)+(SUM(DG28+DG30+DG32+DG33+DG34)+(Assumptions!$C$106*SUM(DG$24:DG$27,DG$29,DG$31,DG$35))),(DG$21+DG$36))</f>
        <v>63870.0108</v>
      </c>
      <c r="DH38" s="213">
        <f>IF(OR(DH$1=Assumptions!$B$116,DH$1=Assumptions!$C$116,DH$1=Assumptions!$D$116,DH$1=Assumptions!$E$116,DH$1=Assumptions!$F$116),(Assumptions!$C$106*DH$21)+(SUM(DH28+DH30+DH32+DH33+DH34)+(Assumptions!$C$106*SUM(DH$24:DH$27,DH$29,DH$31,DH$35))),(DH$21+DH$36))</f>
        <v>65786.11113</v>
      </c>
      <c r="DI38" s="213">
        <f>IF(OR(DI$1=Assumptions!$B$116,DI$1=Assumptions!$C$116,DI$1=Assumptions!$D$116,DI$1=Assumptions!$E$116,DI$1=Assumptions!$F$116),(Assumptions!$C$106*DI$21)+(SUM(DI28+DI30+DI32+DI33+DI34)+(Assumptions!$C$106*SUM(DI$24:DI$27,DI$29,DI$31,DI$35))),(DI$21+DI$36))</f>
        <v>65786.11113</v>
      </c>
      <c r="DJ38" s="213">
        <f>IF(OR(DJ$1=Assumptions!$B$116,DJ$1=Assumptions!$C$116,DJ$1=Assumptions!$D$116,DJ$1=Assumptions!$E$116,DJ$1=Assumptions!$F$116),(Assumptions!$C$106*DJ$21)+(SUM(DJ28+DJ30+DJ32+DJ33+DJ34)+(Assumptions!$C$106*SUM(DJ$24:DJ$27,DJ$29,DJ$31,DJ$35))),(DJ$21+DJ$36))</f>
        <v>65786.11113</v>
      </c>
      <c r="DK38" s="213">
        <f>IF(OR(DK$1=Assumptions!$B$116,DK$1=Assumptions!$C$116,DK$1=Assumptions!$D$116,DK$1=Assumptions!$E$116,DK$1=Assumptions!$F$116),(Assumptions!$C$106*DK$21)+(SUM(DK28+DK30+DK32+DK33+DK34)+(Assumptions!$C$106*SUM(DK$24:DK$27,DK$29,DK$31,DK$35))),(DK$21+DK$36))</f>
        <v>65786.11113</v>
      </c>
      <c r="DL38" s="213">
        <f>IF(OR(DL$1=Assumptions!$B$116,DL$1=Assumptions!$C$116,DL$1=Assumptions!$D$116,DL$1=Assumptions!$E$116,DL$1=Assumptions!$F$116),(Assumptions!$C$106*DL$21)+(SUM(DL28+DL30+DL32+DL33+DL34)+(Assumptions!$C$106*SUM(DL$24:DL$27,DL$29,DL$31,DL$35))),(DL$21+DL$36))</f>
        <v>65786.11113</v>
      </c>
      <c r="DM38" s="213">
        <f>IF(OR(DM$1=Assumptions!$B$116,DM$1=Assumptions!$C$116,DM$1=Assumptions!$D$116,DM$1=Assumptions!$E$116,DM$1=Assumptions!$F$116),(Assumptions!$C$106*DM$21)+(SUM(DM28+DM30+DM32+DM33+DM34)+(Assumptions!$C$106*SUM(DM$24:DM$27,DM$29,DM$31,DM$35))),(DM$21+DM$36))</f>
        <v>65786.11113</v>
      </c>
      <c r="DN38" s="213">
        <f>IF(OR(DN$1=Assumptions!$B$116,DN$1=Assumptions!$C$116,DN$1=Assumptions!$D$116,DN$1=Assumptions!$E$116,DN$1=Assumptions!$F$116),(Assumptions!$C$106*DN$21)+(SUM(DN28+DN30+DN32+DN33+DN34)+(Assumptions!$C$106*SUM(DN$24:DN$27,DN$29,DN$31,DN$35))),(DN$21+DN$36))</f>
        <v>65786.11113</v>
      </c>
      <c r="DO38" s="213">
        <f>IF(OR(DO$1=Assumptions!$B$116,DO$1=Assumptions!$C$116,DO$1=Assumptions!$D$116,DO$1=Assumptions!$E$116,DO$1=Assumptions!$F$116),(Assumptions!$C$106*DO$21)+(SUM(DO28+DO30+DO32+DO33+DO34)+(Assumptions!$C$106*SUM(DO$24:DO$27,DO$29,DO$31,DO$35))),(DO$21+DO$36))</f>
        <v>65786.11113</v>
      </c>
      <c r="DP38" s="213">
        <f>IF(OR(DP$1=Assumptions!$B$116,DP$1=Assumptions!$C$116,DP$1=Assumptions!$D$116,DP$1=Assumptions!$E$116,DP$1=Assumptions!$F$116),(Assumptions!$C$106*DP$21)+(SUM(DP28+DP30+DP32+DP33+DP34)+(Assumptions!$C$106*SUM(DP$24:DP$27,DP$29,DP$31,DP$35))),(DP$21+DP$36))</f>
        <v>65786.11113</v>
      </c>
      <c r="DQ38" s="213">
        <f>IF(OR(DQ$1=Assumptions!$B$116,DQ$1=Assumptions!$C$116,DQ$1=Assumptions!$D$116,DQ$1=Assumptions!$E$116,DQ$1=Assumptions!$F$116),(Assumptions!$C$106*DQ$21)+(SUM(DQ28+DQ30+DQ32+DQ33+DQ34)+(Assumptions!$C$106*SUM(DQ$24:DQ$27,DQ$29,DQ$31,DQ$35))),(DQ$21+DQ$36))</f>
        <v>65786.11113</v>
      </c>
      <c r="DR38" s="213">
        <f>IF(OR(DR$1=Assumptions!$B$116,DR$1=Assumptions!$C$116,DR$1=Assumptions!$D$116,DR$1=Assumptions!$E$116,DR$1=Assumptions!$F$116),(Assumptions!$C$106*DR$21)+(SUM(DR28+DR30+DR32+DR33+DR34)+(Assumptions!$C$106*SUM(DR$24:DR$27,DR$29,DR$31,DR$35))),(DR$21+DR$36))</f>
        <v>65786.11113</v>
      </c>
      <c r="DS38" s="213">
        <f>IF(OR(DS$1=Assumptions!$B$116,DS$1=Assumptions!$C$116,DS$1=Assumptions!$D$116,DS$1=Assumptions!$E$116,DS$1=Assumptions!$F$116),(Assumptions!$C$106*DS$21)+(SUM(DS28+DS30+DS32+DS33+DS34)+(Assumptions!$C$106*SUM(DS$24:DS$27,DS$29,DS$31,DS$35))),(DS$21+DS$36))</f>
        <v>65786.11113</v>
      </c>
      <c r="DT38" s="213">
        <f>IF(OR(DT$1=Assumptions!$B$116,DT$1=Assumptions!$C$116,DT$1=Assumptions!$D$116,DT$1=Assumptions!$E$116,DT$1=Assumptions!$F$116),(Assumptions!$C$106*DT$21)+(SUM(DT28+DT30+DT32+DT33+DT34)+(Assumptions!$C$106*SUM(DT$24:DT$27,DT$29,DT$31,DT$35))),(DT$21+DT$36))</f>
        <v>65227.52478</v>
      </c>
      <c r="DU38" s="213">
        <f>IF(OR(DU$1=Assumptions!$B$116,DU$1=Assumptions!$C$116,DU$1=Assumptions!$D$116,DU$1=Assumptions!$E$116,DU$1=Assumptions!$F$116),(Assumptions!$C$106*DU$21)+(SUM(DU28+DU30+DU32+DU33+DU34)+(Assumptions!$C$106*SUM(DU$24:DU$27,DU$29,DU$31,DU$35))),(DU$21+DU$36))</f>
        <v>65227.52478</v>
      </c>
      <c r="DV38" s="213">
        <f>IF(OR(DV$1=Assumptions!$B$116,DV$1=Assumptions!$C$116,DV$1=Assumptions!$D$116,DV$1=Assumptions!$E$116,DV$1=Assumptions!$F$116),(Assumptions!$C$106*DV$21)+(SUM(DV28+DV30+DV32+DV33+DV34)+(Assumptions!$C$106*SUM(DV$24:DV$27,DV$29,DV$31,DV$35))),(DV$21+DV$36))</f>
        <v>65227.52478</v>
      </c>
      <c r="DW38" s="213">
        <f>IF(OR(DW$1=Assumptions!$B$116,DW$1=Assumptions!$C$116,DW$1=Assumptions!$D$116,DW$1=Assumptions!$E$116,DW$1=Assumptions!$F$116),(Assumptions!$C$106*DW$21)+(SUM(DW28+DW30+DW32+DW33+DW34)+(Assumptions!$C$106*SUM(DW$24:DW$27,DW$29,DW$31,DW$35))),(DW$21+DW$36))</f>
        <v>65227.52478</v>
      </c>
      <c r="DX38" s="213">
        <f>IF(OR(DX$1=Assumptions!$B$116,DX$1=Assumptions!$C$116,DX$1=Assumptions!$D$116,DX$1=Assumptions!$E$116,DX$1=Assumptions!$F$116),(Assumptions!$C$106*DX$21)+(SUM(DX28+DX30+DX32+DX33+DX34)+(Assumptions!$C$106*SUM(DX$24:DX$27,DX$29,DX$31,DX$35))),(DX$21+DX$36))</f>
        <v>65227.52478</v>
      </c>
      <c r="DY38" s="213">
        <f>IF(OR(DY$1=Assumptions!$B$116,DY$1=Assumptions!$C$116,DY$1=Assumptions!$D$116,DY$1=Assumptions!$E$116,DY$1=Assumptions!$F$116),(Assumptions!$C$106*DY$21)+(SUM(DY28+DY30+DY32+DY33+DY34)+(Assumptions!$C$106*SUM(DY$24:DY$27,DY$29,DY$31,DY$35))),(DY$21+DY$36))</f>
        <v>65227.52478</v>
      </c>
      <c r="DZ38" s="213">
        <f>IF(OR(DZ$1=Assumptions!$B$116,DZ$1=Assumptions!$C$116,DZ$1=Assumptions!$D$116,DZ$1=Assumptions!$E$116,DZ$1=Assumptions!$F$116),(Assumptions!$C$106*DZ$21)+(SUM(DZ28+DZ30+DZ32+DZ33+DZ34)+(Assumptions!$C$106*SUM(DZ$24:DZ$27,DZ$29,DZ$31,DZ$35))),(DZ$21+DZ$36))</f>
        <v>65227.52478</v>
      </c>
      <c r="EA38" s="213">
        <f>IF(OR(EA$1=Assumptions!$B$116,EA$1=Assumptions!$C$116,EA$1=Assumptions!$D$116,EA$1=Assumptions!$E$116,EA$1=Assumptions!$F$116),(Assumptions!$C$106*EA$21)+(SUM(EA28+EA30+EA32+EA33+EA34)+(Assumptions!$C$106*SUM(EA$24:EA$27,EA$29,EA$31,EA$35))),(EA$21+EA$36))</f>
        <v>65227.52478</v>
      </c>
      <c r="EB38" s="213">
        <f>IF(OR(EB$1=Assumptions!$B$116,EB$1=Assumptions!$C$116,EB$1=Assumptions!$D$116,EB$1=Assumptions!$E$116,EB$1=Assumptions!$F$116),(Assumptions!$C$106*EB$21)+(SUM(EB28+EB30+EB32+EB33+EB34)+(Assumptions!$C$106*SUM(EB$24:EB$27,EB$29,EB$31,EB$35))),(EB$21+EB$36))</f>
        <v>65227.52478</v>
      </c>
      <c r="EC38" s="213">
        <f>IF(OR(EC$1=Assumptions!$B$116,EC$1=Assumptions!$C$116,EC$1=Assumptions!$D$116,EC$1=Assumptions!$E$116,EC$1=Assumptions!$F$116),(Assumptions!$C$106*EC$21)+(SUM(EC28+EC30+EC32+EC33+EC34)+(Assumptions!$C$106*SUM(EC$24:EC$27,EC$29,EC$31,EC$35))),(EC$21+EC$36))</f>
        <v>65227.52478</v>
      </c>
      <c r="ED38" s="213">
        <f>IF(OR(ED$1=Assumptions!$B$116,ED$1=Assumptions!$C$116,ED$1=Assumptions!$D$116,ED$1=Assumptions!$E$116,ED$1=Assumptions!$F$116),(Assumptions!$C$106*ED$21)+(SUM(ED28+ED30+ED32+ED33+ED34)+(Assumptions!$C$106*SUM(ED$24:ED$27,ED$29,ED$31,ED$35))),(ED$21+ED$36))</f>
        <v>65227.52478</v>
      </c>
      <c r="EE38" s="213">
        <f>IF(OR(EE$1=Assumptions!$B$116,EE$1=Assumptions!$C$116,EE$1=Assumptions!$D$116,EE$1=Assumptions!$E$116,EE$1=Assumptions!$F$116),(Assumptions!$C$106*EE$21)+(SUM(EE28+EE30+EE32+EE33+EE34)+(Assumptions!$C$106*SUM(EE$24:EE$27,EE$29,EE$31,EE$35))),(EE$21+EE$36))</f>
        <v>65227.52478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6" t="str">
        <f>'1103 s. Euclid'!C40</f>
        <v>Capital Expenditure</v>
      </c>
      <c r="D40" s="132">
        <f>IF(OR(D$1=Assumptions!$B$116,D$1=Assumptions!$C$116,D$1=Assumptions!$D$116,D$1=Assumptions!$E$116,D$1=Assumptions!$F$116),Assumptions!$L$13*Assumptions!$C$103/Assumptions!$C$105,0)</f>
        <v>0</v>
      </c>
      <c r="E40" s="132">
        <f>IF(OR(E$1=Assumptions!$B$116,E$1=Assumptions!$C$116,E$1=Assumptions!$D$116,E$1=Assumptions!$E$116,E$1=Assumptions!$F$116),Assumptions!$L$13*Assumptions!$C$103/Assumptions!$C$105,0)</f>
        <v>0</v>
      </c>
      <c r="F40" s="132">
        <f>IF(OR(F$1=Assumptions!$B$116,F$1=Assumptions!$C$116,F$1=Assumptions!$D$116,F$1=Assumptions!$E$116,F$1=Assumptions!$F$116),Assumptions!$L$13*Assumptions!$C$103/Assumptions!$C$105,0)</f>
        <v>0</v>
      </c>
      <c r="G40" s="132">
        <f>IF(OR(G$1=Assumptions!$B$116,G$1=Assumptions!$C$116,G$1=Assumptions!$D$116,G$1=Assumptions!$E$116,G$1=Assumptions!$F$116),Assumptions!$L$13*Assumptions!$C$103/Assumptions!$C$105,0)</f>
        <v>0</v>
      </c>
      <c r="H40" s="132">
        <f>IF(OR(H$1=Assumptions!$B$116,H$1=Assumptions!$C$116,H$1=Assumptions!$D$116,H$1=Assumptions!$E$116,H$1=Assumptions!$F$116),Assumptions!$L$13*Assumptions!$C$103/Assumptions!$C$105,0)</f>
        <v>0</v>
      </c>
      <c r="I40" s="132">
        <f>IF(OR(I$1=Assumptions!$B$116,I$1=Assumptions!$C$116,I$1=Assumptions!$D$116,I$1=Assumptions!$E$116,I$1=Assumptions!$F$116),Assumptions!$L$13*Assumptions!$C$103/Assumptions!$C$105,0)</f>
        <v>0</v>
      </c>
      <c r="J40" s="132">
        <f>IF(OR(J$1=Assumptions!$B$116,J$1=Assumptions!$C$116,J$1=Assumptions!$D$116,J$1=Assumptions!$E$116,J$1=Assumptions!$F$116),Assumptions!$L$13*Assumptions!$C$103/Assumptions!$C$105,0)</f>
        <v>0</v>
      </c>
      <c r="K40" s="132">
        <f>IF(OR(K$1=Assumptions!$B$116,K$1=Assumptions!$C$116,K$1=Assumptions!$D$116,K$1=Assumptions!$E$116,K$1=Assumptions!$F$116),Assumptions!$L$13*Assumptions!$C$103/Assumptions!$C$105,0)</f>
        <v>0</v>
      </c>
      <c r="L40" s="132">
        <f>IF(OR(L$1=Assumptions!$B$116,L$1=Assumptions!$C$116,L$1=Assumptions!$D$116,L$1=Assumptions!$E$116,L$1=Assumptions!$F$116),Assumptions!$L$13*Assumptions!$C$103/Assumptions!$C$105,0)</f>
        <v>0</v>
      </c>
      <c r="M40" s="132">
        <f>IF(OR(M$1=Assumptions!$B$116,M$1=Assumptions!$C$116,M$1=Assumptions!$D$116,M$1=Assumptions!$E$116,M$1=Assumptions!$F$116),Assumptions!$L$13*Assumptions!$C$103/Assumptions!$C$105,0)</f>
        <v>0</v>
      </c>
      <c r="N40" s="132">
        <f>IF(OR(N$1=Assumptions!$B$116,N$1=Assumptions!$C$116,N$1=Assumptions!$D$116,N$1=Assumptions!$E$116,N$1=Assumptions!$F$116),Assumptions!$L$13*Assumptions!$C$103/Assumptions!$C$105,0)</f>
        <v>0</v>
      </c>
      <c r="O40" s="132">
        <f>IF(OR(O$1=Assumptions!$B$116,O$1=Assumptions!$C$116,O$1=Assumptions!$D$116,O$1=Assumptions!$E$116,O$1=Assumptions!$F$116),Assumptions!$L$13*Assumptions!$C$103/Assumptions!$C$105,0)</f>
        <v>0</v>
      </c>
      <c r="P40" s="132">
        <f>IF(OR(P$1=Assumptions!$B$116,P$1=Assumptions!$C$116,P$1=Assumptions!$D$116,P$1=Assumptions!$E$116,P$1=Assumptions!$F$116),Assumptions!$L$13*Assumptions!$C$103/Assumptions!$C$105,0)</f>
        <v>0</v>
      </c>
      <c r="Q40" s="132">
        <f>IF(OR(Q$1=Assumptions!$B$116,Q$1=Assumptions!$C$116,Q$1=Assumptions!$D$116,Q$1=Assumptions!$E$116,Q$1=Assumptions!$F$116),Assumptions!$L$13*Assumptions!$C$103/Assumptions!$C$105,0)</f>
        <v>0</v>
      </c>
      <c r="R40" s="132">
        <f>IF(OR(R$1=Assumptions!$B$116,R$1=Assumptions!$C$116,R$1=Assumptions!$D$116,R$1=Assumptions!$E$116,R$1=Assumptions!$F$116),Assumptions!$L$13*Assumptions!$C$103/Assumptions!$C$105,0)</f>
        <v>0</v>
      </c>
      <c r="S40" s="132">
        <f>IF(OR(S$1=Assumptions!$B$116,S$1=Assumptions!$C$116,S$1=Assumptions!$D$116,S$1=Assumptions!$E$116,S$1=Assumptions!$F$116),Assumptions!$L$13*Assumptions!$C$103/Assumptions!$C$105,0)</f>
        <v>0</v>
      </c>
      <c r="T40" s="132">
        <f>IF(OR(T$1=Assumptions!$B$116,T$1=Assumptions!$C$116,T$1=Assumptions!$D$116,T$1=Assumptions!$E$116,T$1=Assumptions!$F$116),Assumptions!$L$13*Assumptions!$C$103/Assumptions!$C$105,0)</f>
        <v>0</v>
      </c>
      <c r="U40" s="132">
        <f>IF(OR(U$1=Assumptions!$B$116,U$1=Assumptions!$C$116,U$1=Assumptions!$D$116,U$1=Assumptions!$E$116,U$1=Assumptions!$F$116),Assumptions!$L$13*Assumptions!$C$103/Assumptions!$C$105,0)</f>
        <v>0</v>
      </c>
      <c r="V40" s="132">
        <f>IF(OR(V$1=Assumptions!$B$116,V$1=Assumptions!$C$116,V$1=Assumptions!$D$116,V$1=Assumptions!$E$116,V$1=Assumptions!$F$116),Assumptions!$L$13*Assumptions!$C$103/Assumptions!$C$105,0)</f>
        <v>0</v>
      </c>
      <c r="W40" s="132">
        <f>IF(OR(W$1=Assumptions!$B$116,W$1=Assumptions!$C$116,W$1=Assumptions!$D$116,W$1=Assumptions!$E$116,W$1=Assumptions!$F$116),Assumptions!$L$13*Assumptions!$C$103/Assumptions!$C$105,0)</f>
        <v>0</v>
      </c>
      <c r="X40" s="132">
        <f>IF(OR(X$1=Assumptions!$B$116,X$1=Assumptions!$C$116,X$1=Assumptions!$D$116,X$1=Assumptions!$E$116,X$1=Assumptions!$F$116),Assumptions!$L$13*Assumptions!$C$103/Assumptions!$C$105,0)</f>
        <v>0</v>
      </c>
      <c r="Y40" s="132">
        <f>IF(OR(Y$1=Assumptions!$B$116,Y$1=Assumptions!$C$116,Y$1=Assumptions!$D$116,Y$1=Assumptions!$E$116,Y$1=Assumptions!$F$116),Assumptions!$L$13*Assumptions!$C$103/Assumptions!$C$105,0)</f>
        <v>0</v>
      </c>
      <c r="Z40" s="132">
        <f>IF(OR(Z$1=Assumptions!$B$116,Z$1=Assumptions!$C$116,Z$1=Assumptions!$D$116,Z$1=Assumptions!$E$116,Z$1=Assumptions!$F$116),Assumptions!$L$13*Assumptions!$C$103/Assumptions!$C$105,0)</f>
        <v>0</v>
      </c>
      <c r="AA40" s="132">
        <f>IF(OR(AA$1=Assumptions!$B$116,AA$1=Assumptions!$C$116,AA$1=Assumptions!$D$116,AA$1=Assumptions!$E$116,AA$1=Assumptions!$F$116),Assumptions!$L$13*Assumptions!$C$103/Assumptions!$C$105,0)</f>
        <v>0</v>
      </c>
      <c r="AB40" s="132">
        <f>IF(OR(AB$1=Assumptions!$B$116,AB$1=Assumptions!$C$116,AB$1=Assumptions!$D$116,AB$1=Assumptions!$E$116,AB$1=Assumptions!$F$116),Assumptions!$L$13*Assumptions!$C$103/Assumptions!$C$105,0)</f>
        <v>0</v>
      </c>
      <c r="AC40" s="132">
        <f>IF(OR(AC$1=Assumptions!$B$116,AC$1=Assumptions!$C$116,AC$1=Assumptions!$D$116,AC$1=Assumptions!$E$116,AC$1=Assumptions!$F$116),Assumptions!$L$13*Assumptions!$C$103/Assumptions!$C$105,0)</f>
        <v>0</v>
      </c>
      <c r="AD40" s="132">
        <f>IF(OR(AD$1=Assumptions!$B$116,AD$1=Assumptions!$C$116,AD$1=Assumptions!$D$116,AD$1=Assumptions!$E$116,AD$1=Assumptions!$F$116),Assumptions!$L$13*Assumptions!$C$103/Assumptions!$C$105,0)</f>
        <v>0</v>
      </c>
      <c r="AE40" s="132">
        <f>IF(OR(AE$1=Assumptions!$B$116,AE$1=Assumptions!$C$116,AE$1=Assumptions!$D$116,AE$1=Assumptions!$E$116,AE$1=Assumptions!$F$116),Assumptions!$L$13*Assumptions!$C$103/Assumptions!$C$105,0)</f>
        <v>0</v>
      </c>
      <c r="AF40" s="132">
        <f>IF(OR(AF$1=Assumptions!$B$116,AF$1=Assumptions!$C$116,AF$1=Assumptions!$D$116,AF$1=Assumptions!$E$116,AF$1=Assumptions!$F$116),Assumptions!$L$13*Assumptions!$C$103/Assumptions!$C$105,0)</f>
        <v>0</v>
      </c>
      <c r="AG40" s="132">
        <f>IF(OR(AG$1=Assumptions!$B$116,AG$1=Assumptions!$C$116,AG$1=Assumptions!$D$116,AG$1=Assumptions!$E$116,AG$1=Assumptions!$F$116),Assumptions!$L$13*Assumptions!$C$103/Assumptions!$C$105,0)</f>
        <v>0</v>
      </c>
      <c r="AH40" s="132">
        <f>IF(OR(AH$1=Assumptions!$B$116,AH$1=Assumptions!$C$116,AH$1=Assumptions!$D$116,AH$1=Assumptions!$E$116,AH$1=Assumptions!$F$116),Assumptions!$L$13*Assumptions!$C$103/Assumptions!$C$105,0)</f>
        <v>0</v>
      </c>
      <c r="AI40" s="132">
        <f>IF(OR(AI$1=Assumptions!$B$116,AI$1=Assumptions!$C$116,AI$1=Assumptions!$D$116,AI$1=Assumptions!$E$116,AI$1=Assumptions!$F$116),Assumptions!$L$13*Assumptions!$C$103/Assumptions!$C$105,0)</f>
        <v>0</v>
      </c>
      <c r="AJ40" s="132">
        <f>IF(OR(AJ$1=Assumptions!$B$116,AJ$1=Assumptions!$C$116,AJ$1=Assumptions!$D$116,AJ$1=Assumptions!$E$116,AJ$1=Assumptions!$F$116),Assumptions!$L$13*Assumptions!$C$103/Assumptions!$C$105,0)</f>
        <v>0</v>
      </c>
      <c r="AK40" s="132">
        <f>IF(OR(AK$1=Assumptions!$B$116,AK$1=Assumptions!$C$116,AK$1=Assumptions!$D$116,AK$1=Assumptions!$E$116,AK$1=Assumptions!$F$116),Assumptions!$L$13*Assumptions!$C$103/Assumptions!$C$105,0)</f>
        <v>0</v>
      </c>
      <c r="AL40" s="132">
        <f>IF(OR(AL$1=Assumptions!$B$116,AL$1=Assumptions!$C$116,AL$1=Assumptions!$D$116,AL$1=Assumptions!$E$116,AL$1=Assumptions!$F$116),Assumptions!$L$13*Assumptions!$C$103/Assumptions!$C$105,0)</f>
        <v>0</v>
      </c>
      <c r="AM40" s="132">
        <f>IF(OR(AM$1=Assumptions!$B$116,AM$1=Assumptions!$C$116,AM$1=Assumptions!$D$116,AM$1=Assumptions!$E$116,AM$1=Assumptions!$F$116),Assumptions!$L$13*Assumptions!$C$103/Assumptions!$C$105,0)</f>
        <v>0</v>
      </c>
      <c r="AN40" s="132">
        <f>IF(OR(AN$1=Assumptions!$B$116,AN$1=Assumptions!$C$116,AN$1=Assumptions!$D$116,AN$1=Assumptions!$E$116,AN$1=Assumptions!$F$116),Assumptions!$L$13*Assumptions!$C$103/Assumptions!$C$105,0)</f>
        <v>0</v>
      </c>
      <c r="AO40" s="132">
        <f>IF(OR(AO$1=Assumptions!$B$116,AO$1=Assumptions!$C$116,AO$1=Assumptions!$D$116,AO$1=Assumptions!$E$116,AO$1=Assumptions!$F$116),Assumptions!$L$13*Assumptions!$C$103/Assumptions!$C$105,0)</f>
        <v>0</v>
      </c>
      <c r="AP40" s="132">
        <f>IF(OR(AP$1=Assumptions!$B$116,AP$1=Assumptions!$C$116,AP$1=Assumptions!$D$116,AP$1=Assumptions!$E$116,AP$1=Assumptions!$F$116),Assumptions!$L$13*Assumptions!$C$103/Assumptions!$C$105,0)</f>
        <v>0</v>
      </c>
      <c r="AQ40" s="132">
        <f>IF(OR(AQ$1=Assumptions!$B$116,AQ$1=Assumptions!$C$116,AQ$1=Assumptions!$D$116,AQ$1=Assumptions!$E$116,AQ$1=Assumptions!$F$116),Assumptions!$L$13*Assumptions!$C$103/Assumptions!$C$105,0)</f>
        <v>0</v>
      </c>
      <c r="AR40" s="132">
        <f>IF(OR(AR$1=Assumptions!$B$116,AR$1=Assumptions!$C$116,AR$1=Assumptions!$D$116,AR$1=Assumptions!$E$116,AR$1=Assumptions!$F$116),Assumptions!$L$13*Assumptions!$C$103/Assumptions!$C$105,0)</f>
        <v>0</v>
      </c>
      <c r="AS40" s="132">
        <f>IF(OR(AS$1=Assumptions!$B$116,AS$1=Assumptions!$C$116,AS$1=Assumptions!$D$116,AS$1=Assumptions!$E$116,AS$1=Assumptions!$F$116),Assumptions!$L$13*Assumptions!$C$103/Assumptions!$C$105,0)</f>
        <v>0</v>
      </c>
      <c r="AT40" s="132">
        <f>IF(OR(AT$1=Assumptions!$B$116,AT$1=Assumptions!$C$116,AT$1=Assumptions!$D$116,AT$1=Assumptions!$E$116,AT$1=Assumptions!$F$116),Assumptions!$L$13*Assumptions!$C$103/Assumptions!$C$105,0)</f>
        <v>0</v>
      </c>
      <c r="AU40" s="132">
        <f>IF(OR(AU$1=Assumptions!$B$116,AU$1=Assumptions!$C$116,AU$1=Assumptions!$D$116,AU$1=Assumptions!$E$116,AU$1=Assumptions!$F$116),Assumptions!$L$13*Assumptions!$C$103/Assumptions!$C$105,0)</f>
        <v>0</v>
      </c>
      <c r="AV40" s="132">
        <f>IF(OR(AV$1=Assumptions!$B$116,AV$1=Assumptions!$C$116,AV$1=Assumptions!$D$116,AV$1=Assumptions!$E$116,AV$1=Assumptions!$F$116),Assumptions!$L$13*Assumptions!$C$103/Assumptions!$C$105,0)</f>
        <v>0</v>
      </c>
      <c r="AW40" s="132">
        <f>IF(OR(AW$1=Assumptions!$B$116,AW$1=Assumptions!$C$116,AW$1=Assumptions!$D$116,AW$1=Assumptions!$E$116,AW$1=Assumptions!$F$116),Assumptions!$L$13*Assumptions!$C$103/Assumptions!$C$105,0)</f>
        <v>0</v>
      </c>
      <c r="AX40" s="132">
        <f>IF(OR(AX$1=Assumptions!$B$116,AX$1=Assumptions!$C$116,AX$1=Assumptions!$D$116,AX$1=Assumptions!$E$116,AX$1=Assumptions!$F$116),Assumptions!$L$13*Assumptions!$C$103/Assumptions!$C$105,0)</f>
        <v>0</v>
      </c>
      <c r="AY40" s="132">
        <f>IF(OR(AY$1=Assumptions!$B$116,AY$1=Assumptions!$C$116,AY$1=Assumptions!$D$116,AY$1=Assumptions!$E$116,AY$1=Assumptions!$F$116),Assumptions!$L$13*Assumptions!$C$103/Assumptions!$C$105,0)</f>
        <v>0</v>
      </c>
      <c r="AZ40" s="132">
        <f>IF(OR(AZ$1=Assumptions!$B$116,AZ$1=Assumptions!$C$116,AZ$1=Assumptions!$D$116,AZ$1=Assumptions!$E$116,AZ$1=Assumptions!$F$116),Assumptions!$L$13*Assumptions!$C$103/Assumptions!$C$105,0)</f>
        <v>0</v>
      </c>
      <c r="BA40" s="132">
        <f>IF(OR(BA$1=Assumptions!$B$116,BA$1=Assumptions!$C$116,BA$1=Assumptions!$D$116,BA$1=Assumptions!$E$116,BA$1=Assumptions!$F$116),Assumptions!$L$13*Assumptions!$C$103/Assumptions!$C$105,0)</f>
        <v>0</v>
      </c>
      <c r="BB40" s="132">
        <f>IF(OR(BB$1=Assumptions!$B$116,BB$1=Assumptions!$C$116,BB$1=Assumptions!$D$116,BB$1=Assumptions!$E$116,BB$1=Assumptions!$F$116),Assumptions!$L$13*Assumptions!$C$103/Assumptions!$C$105,0)</f>
        <v>0</v>
      </c>
      <c r="BC40" s="132">
        <f>IF(OR(BC$1=Assumptions!$B$116,BC$1=Assumptions!$C$116,BC$1=Assumptions!$D$116,BC$1=Assumptions!$E$116,BC$1=Assumptions!$F$116),Assumptions!$L$13*Assumptions!$C$103/Assumptions!$C$105,0)</f>
        <v>0</v>
      </c>
      <c r="BD40" s="132">
        <f>IF(OR(BD$1=Assumptions!$B$116,BD$1=Assumptions!$C$116,BD$1=Assumptions!$D$116,BD$1=Assumptions!$E$116,BD$1=Assumptions!$F$116),Assumptions!$L$13*Assumptions!$C$103/Assumptions!$C$105,0)</f>
        <v>0</v>
      </c>
      <c r="BE40" s="132">
        <f>IF(OR(BE$1=Assumptions!$B$116,BE$1=Assumptions!$C$116,BE$1=Assumptions!$D$116,BE$1=Assumptions!$E$116,BE$1=Assumptions!$F$116),Assumptions!$L$13*Assumptions!$C$103/Assumptions!$C$105,0)</f>
        <v>0</v>
      </c>
      <c r="BF40" s="132">
        <f>IF(OR(BF$1=Assumptions!$B$116,BF$1=Assumptions!$C$116,BF$1=Assumptions!$D$116,BF$1=Assumptions!$E$116,BF$1=Assumptions!$F$116),Assumptions!$L$13*Assumptions!$C$103/Assumptions!$C$105,0)</f>
        <v>0</v>
      </c>
      <c r="BG40" s="132">
        <f>IF(OR(BG$1=Assumptions!$B$116,BG$1=Assumptions!$C$116,BG$1=Assumptions!$D$116,BG$1=Assumptions!$E$116,BG$1=Assumptions!$F$116),Assumptions!$L$13*Assumptions!$C$103/Assumptions!$C$105,0)</f>
        <v>0</v>
      </c>
      <c r="BH40" s="132">
        <f>IF(OR(BH$1=Assumptions!$B$116,BH$1=Assumptions!$C$116,BH$1=Assumptions!$D$116,BH$1=Assumptions!$E$116,BH$1=Assumptions!$F$116),Assumptions!$L$13*Assumptions!$C$103/Assumptions!$C$105,0)</f>
        <v>0</v>
      </c>
      <c r="BI40" s="132">
        <f>IF(OR(BI$1=Assumptions!$B$116,BI$1=Assumptions!$C$116,BI$1=Assumptions!$D$116,BI$1=Assumptions!$E$116,BI$1=Assumptions!$F$116),Assumptions!$L$13*Assumptions!$C$103/Assumptions!$C$105,0)</f>
        <v>0</v>
      </c>
      <c r="BJ40" s="132">
        <f>IF(OR(BJ$1=Assumptions!$B$116,BJ$1=Assumptions!$C$116,BJ$1=Assumptions!$D$116,BJ$1=Assumptions!$E$116,BJ$1=Assumptions!$F$116),Assumptions!$L$13*Assumptions!$C$103/Assumptions!$C$105,0)</f>
        <v>0</v>
      </c>
      <c r="BK40" s="132">
        <f>IF(OR(BK$1=Assumptions!$B$116,BK$1=Assumptions!$C$116,BK$1=Assumptions!$D$116,BK$1=Assumptions!$E$116,BK$1=Assumptions!$F$116),Assumptions!$L$13*Assumptions!$C$103/Assumptions!$C$105,0)</f>
        <v>0</v>
      </c>
      <c r="BL40" s="132">
        <f>IF(OR(BL$1=Assumptions!$B$116,BL$1=Assumptions!$C$116,BL$1=Assumptions!$D$116,BL$1=Assumptions!$E$116,BL$1=Assumptions!$F$116),Assumptions!$L$13*Assumptions!$C$103/Assumptions!$C$105,0)</f>
        <v>0</v>
      </c>
      <c r="BM40" s="132">
        <f>IF(OR(BM$1=Assumptions!$B$116,BM$1=Assumptions!$C$116,BM$1=Assumptions!$D$116,BM$1=Assumptions!$E$116,BM$1=Assumptions!$F$116),Assumptions!$L$13*Assumptions!$C$103/Assumptions!$C$105,0)</f>
        <v>0</v>
      </c>
      <c r="BN40" s="132">
        <f>IF(OR(BN$1=Assumptions!$B$116,BN$1=Assumptions!$C$116,BN$1=Assumptions!$D$116,BN$1=Assumptions!$E$116,BN$1=Assumptions!$F$116),Assumptions!$L$13*Assumptions!$C$103/Assumptions!$C$105,0)</f>
        <v>0</v>
      </c>
      <c r="BO40" s="132">
        <f>IF(OR(BO$1=Assumptions!$B$116,BO$1=Assumptions!$C$116,BO$1=Assumptions!$D$116,BO$1=Assumptions!$E$116,BO$1=Assumptions!$F$116),Assumptions!$L$13*Assumptions!$C$103/Assumptions!$C$105,0)</f>
        <v>0</v>
      </c>
      <c r="BP40" s="132">
        <f>IF(OR(BP$1=Assumptions!$B$116,BP$1=Assumptions!$C$116,BP$1=Assumptions!$D$116,BP$1=Assumptions!$E$116,BP$1=Assumptions!$F$116),Assumptions!$L$13*Assumptions!$C$103/Assumptions!$C$105,0)</f>
        <v>0</v>
      </c>
      <c r="BQ40" s="132">
        <f>IF(OR(BQ$1=Assumptions!$B$116,BQ$1=Assumptions!$C$116,BQ$1=Assumptions!$D$116,BQ$1=Assumptions!$E$116,BQ$1=Assumptions!$F$116),Assumptions!$L$13*Assumptions!$C$103/Assumptions!$C$105,0)</f>
        <v>0</v>
      </c>
      <c r="BR40" s="132">
        <f>IF(OR(BR$1=Assumptions!$B$116,BR$1=Assumptions!$C$116,BR$1=Assumptions!$D$116,BR$1=Assumptions!$E$116,BR$1=Assumptions!$F$116),Assumptions!$L$13*Assumptions!$C$103/Assumptions!$C$105,0)</f>
        <v>0</v>
      </c>
      <c r="BS40" s="132">
        <f>IF(OR(BS$1=Assumptions!$B$116,BS$1=Assumptions!$C$116,BS$1=Assumptions!$D$116,BS$1=Assumptions!$E$116,BS$1=Assumptions!$F$116),Assumptions!$L$13*Assumptions!$C$103/Assumptions!$C$105,0)</f>
        <v>0</v>
      </c>
      <c r="BT40" s="132">
        <f>IF(OR(BT$1=Assumptions!$B$116,BT$1=Assumptions!$C$116,BT$1=Assumptions!$D$116,BT$1=Assumptions!$E$116,BT$1=Assumptions!$F$116),Assumptions!$L$13*Assumptions!$C$103/Assumptions!$C$105,0)</f>
        <v>0</v>
      </c>
      <c r="BU40" s="132">
        <f>IF(OR(BU$1=Assumptions!$B$116,BU$1=Assumptions!$C$116,BU$1=Assumptions!$D$116,BU$1=Assumptions!$E$116,BU$1=Assumptions!$F$116),Assumptions!$L$13*Assumptions!$C$103/Assumptions!$C$105,0)</f>
        <v>0</v>
      </c>
      <c r="BV40" s="132">
        <f>IF(OR(BV$1=Assumptions!$B$116,BV$1=Assumptions!$C$116,BV$1=Assumptions!$D$116,BV$1=Assumptions!$E$116,BV$1=Assumptions!$F$116),Assumptions!$L$13*Assumptions!$C$103/Assumptions!$C$105,0)</f>
        <v>0</v>
      </c>
      <c r="BW40" s="132">
        <f>IF(OR(BW$1=Assumptions!$B$116,BW$1=Assumptions!$C$116,BW$1=Assumptions!$D$116,BW$1=Assumptions!$E$116,BW$1=Assumptions!$F$116),Assumptions!$L$13*Assumptions!$C$103/Assumptions!$C$105,0)</f>
        <v>0</v>
      </c>
      <c r="BX40" s="132">
        <f>IF(OR(BX$1=Assumptions!$B$116,BX$1=Assumptions!$C$116,BX$1=Assumptions!$D$116,BX$1=Assumptions!$E$116,BX$1=Assumptions!$F$116),Assumptions!$L$13*Assumptions!$C$103/Assumptions!$C$105,0)</f>
        <v>0</v>
      </c>
      <c r="BY40" s="132">
        <f>IF(OR(BY$1=Assumptions!$B$116,BY$1=Assumptions!$C$116,BY$1=Assumptions!$D$116,BY$1=Assumptions!$E$116,BY$1=Assumptions!$F$116),Assumptions!$L$13*Assumptions!$C$103/Assumptions!$C$105,0)</f>
        <v>0</v>
      </c>
      <c r="BZ40" s="132">
        <f>IF(OR(BZ$1=Assumptions!$B$116,BZ$1=Assumptions!$C$116,BZ$1=Assumptions!$D$116,BZ$1=Assumptions!$E$116,BZ$1=Assumptions!$F$116),Assumptions!$L$13*Assumptions!$C$103/Assumptions!$C$105,0)</f>
        <v>0</v>
      </c>
      <c r="CA40" s="132">
        <f>IF(OR(CA$1=Assumptions!$B$116,CA$1=Assumptions!$C$116,CA$1=Assumptions!$D$116,CA$1=Assumptions!$E$116,CA$1=Assumptions!$F$116),Assumptions!$L$13*Assumptions!$C$103/Assumptions!$C$105,0)</f>
        <v>0</v>
      </c>
      <c r="CB40" s="132">
        <f>IF(OR(CB$1=Assumptions!$B$116,CB$1=Assumptions!$C$116,CB$1=Assumptions!$D$116,CB$1=Assumptions!$E$116,CB$1=Assumptions!$F$116),Assumptions!$L$13*Assumptions!$C$103/Assumptions!$C$105,0)</f>
        <v>0</v>
      </c>
      <c r="CC40" s="132">
        <f>IF(OR(CC$1=Assumptions!$B$116,CC$1=Assumptions!$C$116,CC$1=Assumptions!$D$116,CC$1=Assumptions!$E$116,CC$1=Assumptions!$F$116),Assumptions!$L$13*Assumptions!$C$103/Assumptions!$C$105,0)</f>
        <v>0</v>
      </c>
      <c r="CD40" s="132">
        <f>IF(OR(CD$1=Assumptions!$B$116,CD$1=Assumptions!$C$116,CD$1=Assumptions!$D$116,CD$1=Assumptions!$E$116,CD$1=Assumptions!$F$116),Assumptions!$L$13*Assumptions!$C$103/Assumptions!$C$105,0)</f>
        <v>0</v>
      </c>
      <c r="CE40" s="132">
        <f>IF(OR(CE$1=Assumptions!$B$116,CE$1=Assumptions!$C$116,CE$1=Assumptions!$D$116,CE$1=Assumptions!$E$116,CE$1=Assumptions!$F$116),Assumptions!$L$13*Assumptions!$C$103/Assumptions!$C$105,0)</f>
        <v>0</v>
      </c>
      <c r="CF40" s="132">
        <f>IF(OR(CF$1=Assumptions!$B$116,CF$1=Assumptions!$C$116,CF$1=Assumptions!$D$116,CF$1=Assumptions!$E$116,CF$1=Assumptions!$F$116),Assumptions!$L$13*Assumptions!$C$103/Assumptions!$C$105,0)</f>
        <v>0</v>
      </c>
      <c r="CG40" s="132">
        <f>IF(OR(CG$1=Assumptions!$B$116,CG$1=Assumptions!$C$116,CG$1=Assumptions!$D$116,CG$1=Assumptions!$E$116,CG$1=Assumptions!$F$116),Assumptions!$L$13*Assumptions!$C$103/Assumptions!$C$105,0)</f>
        <v>0</v>
      </c>
      <c r="CH40" s="132">
        <f>IF(OR(CH$1=Assumptions!$B$116,CH$1=Assumptions!$C$116,CH$1=Assumptions!$D$116,CH$1=Assumptions!$E$116,CH$1=Assumptions!$F$116),Assumptions!$L$13*Assumptions!$C$103/Assumptions!$C$105,0)</f>
        <v>0</v>
      </c>
      <c r="CI40" s="132">
        <f>IF(OR(CI$1=Assumptions!$B$116,CI$1=Assumptions!$C$116,CI$1=Assumptions!$D$116,CI$1=Assumptions!$E$116,CI$1=Assumptions!$F$116),Assumptions!$L$13*Assumptions!$C$103/Assumptions!$C$105,0)</f>
        <v>0</v>
      </c>
      <c r="CJ40" s="132">
        <f>IF(OR(CJ$1=Assumptions!$B$116,CJ$1=Assumptions!$C$116,CJ$1=Assumptions!$D$116,CJ$1=Assumptions!$E$116,CJ$1=Assumptions!$F$116),Assumptions!$L$13*Assumptions!$C$103/Assumptions!$C$105,0)</f>
        <v>0</v>
      </c>
      <c r="CK40" s="132">
        <f>IF(OR(CK$1=Assumptions!$B$116,CK$1=Assumptions!$C$116,CK$1=Assumptions!$D$116,CK$1=Assumptions!$E$116,CK$1=Assumptions!$F$116),Assumptions!$L$13*Assumptions!$C$103/Assumptions!$C$105,0)</f>
        <v>0</v>
      </c>
      <c r="CL40" s="132">
        <f>IF(OR(CL$1=Assumptions!$B$116,CL$1=Assumptions!$C$116,CL$1=Assumptions!$D$116,CL$1=Assumptions!$E$116,CL$1=Assumptions!$F$116),Assumptions!$L$13*Assumptions!$C$103/Assumptions!$C$105,0)</f>
        <v>0</v>
      </c>
      <c r="CM40" s="132">
        <f>IF(OR(CM$1=Assumptions!$B$116,CM$1=Assumptions!$C$116,CM$1=Assumptions!$D$116,CM$1=Assumptions!$E$116,CM$1=Assumptions!$F$116),Assumptions!$L$13*Assumptions!$C$103/Assumptions!$C$105,0)</f>
        <v>0</v>
      </c>
      <c r="CN40" s="132">
        <f>IF(OR(CN$1=Assumptions!$B$116,CN$1=Assumptions!$C$116,CN$1=Assumptions!$D$116,CN$1=Assumptions!$E$116,CN$1=Assumptions!$F$116),Assumptions!$L$13*Assumptions!$C$103/Assumptions!$C$105,0)</f>
        <v>0</v>
      </c>
      <c r="CO40" s="132">
        <f>IF(OR(CO$1=Assumptions!$B$116,CO$1=Assumptions!$C$116,CO$1=Assumptions!$D$116,CO$1=Assumptions!$E$116,CO$1=Assumptions!$F$116),Assumptions!$L$13*Assumptions!$C$103/Assumptions!$C$105,0)</f>
        <v>0</v>
      </c>
      <c r="CP40" s="132">
        <f>IF(OR(CP$1=Assumptions!$B$116,CP$1=Assumptions!$C$116,CP$1=Assumptions!$D$116,CP$1=Assumptions!$E$116,CP$1=Assumptions!$F$116),Assumptions!$L$13*Assumptions!$C$103/Assumptions!$C$105,0)</f>
        <v>0</v>
      </c>
      <c r="CQ40" s="132">
        <f>IF(OR(CQ$1=Assumptions!$B$116,CQ$1=Assumptions!$C$116,CQ$1=Assumptions!$D$116,CQ$1=Assumptions!$E$116,CQ$1=Assumptions!$F$116),Assumptions!$L$13*Assumptions!$C$103/Assumptions!$C$105,0)</f>
        <v>0</v>
      </c>
      <c r="CR40" s="132">
        <f>IF(OR(CR$1=Assumptions!$B$116,CR$1=Assumptions!$C$116,CR$1=Assumptions!$D$116,CR$1=Assumptions!$E$116,CR$1=Assumptions!$F$116),Assumptions!$L$13*Assumptions!$C$103/Assumptions!$C$105,0)</f>
        <v>0</v>
      </c>
      <c r="CS40" s="132">
        <f>IF(OR(CS$1=Assumptions!$B$116,CS$1=Assumptions!$C$116,CS$1=Assumptions!$D$116,CS$1=Assumptions!$E$116,CS$1=Assumptions!$F$116),Assumptions!$L$13*Assumptions!$C$103/Assumptions!$C$105,0)</f>
        <v>0</v>
      </c>
      <c r="CT40" s="132">
        <f>IF(OR(CT$1=Assumptions!$B$116,CT$1=Assumptions!$C$116,CT$1=Assumptions!$D$116,CT$1=Assumptions!$E$116,CT$1=Assumptions!$F$116),Assumptions!$L$13*Assumptions!$C$103/Assumptions!$C$105,0)</f>
        <v>0</v>
      </c>
      <c r="CU40" s="132">
        <f>IF(OR(CU$1=Assumptions!$B$116,CU$1=Assumptions!$C$116,CU$1=Assumptions!$D$116,CU$1=Assumptions!$E$116,CU$1=Assumptions!$F$116),Assumptions!$L$13*Assumptions!$C$103/Assumptions!$C$105,0)</f>
        <v>0</v>
      </c>
      <c r="CV40" s="132">
        <f>IF(OR(CV$1=Assumptions!$B$116,CV$1=Assumptions!$C$116,CV$1=Assumptions!$D$116,CV$1=Assumptions!$E$116,CV$1=Assumptions!$F$116),Assumptions!$L$13*Assumptions!$C$103/Assumptions!$C$105,0)</f>
        <v>0</v>
      </c>
      <c r="CW40" s="132">
        <f>IF(OR(CW$1=Assumptions!$B$116,CW$1=Assumptions!$C$116,CW$1=Assumptions!$D$116,CW$1=Assumptions!$E$116,CW$1=Assumptions!$F$116),Assumptions!$L$13*Assumptions!$C$103/Assumptions!$C$105,0)</f>
        <v>0</v>
      </c>
      <c r="CX40" s="132">
        <f>IF(OR(CX$1=Assumptions!$B$116,CX$1=Assumptions!$C$116,CX$1=Assumptions!$D$116,CX$1=Assumptions!$E$116,CX$1=Assumptions!$F$116),Assumptions!$L$13*Assumptions!$C$103/Assumptions!$C$105,0)</f>
        <v>0</v>
      </c>
      <c r="CY40" s="132">
        <f>IF(OR(CY$1=Assumptions!$B$116,CY$1=Assumptions!$C$116,CY$1=Assumptions!$D$116,CY$1=Assumptions!$E$116,CY$1=Assumptions!$F$116),Assumptions!$L$13*Assumptions!$C$103/Assumptions!$C$105,0)</f>
        <v>0</v>
      </c>
      <c r="CZ40" s="132">
        <f>IF(OR(CZ$1=Assumptions!$B$116,CZ$1=Assumptions!$C$116,CZ$1=Assumptions!$D$116,CZ$1=Assumptions!$E$116,CZ$1=Assumptions!$F$116),Assumptions!$L$13*Assumptions!$C$103/Assumptions!$C$105,0)</f>
        <v>0</v>
      </c>
      <c r="DA40" s="132">
        <f>IF(OR(DA$1=Assumptions!$B$116,DA$1=Assumptions!$C$116,DA$1=Assumptions!$D$116,DA$1=Assumptions!$E$116,DA$1=Assumptions!$F$116),Assumptions!$L$13*Assumptions!$C$103/Assumptions!$C$105,0)</f>
        <v>0</v>
      </c>
      <c r="DB40" s="132">
        <f>IF(OR(DB$1=Assumptions!$B$116,DB$1=Assumptions!$C$116,DB$1=Assumptions!$D$116,DB$1=Assumptions!$E$116,DB$1=Assumptions!$F$116),Assumptions!$L$13*Assumptions!$C$103/Assumptions!$C$105,0)</f>
        <v>0</v>
      </c>
      <c r="DC40" s="132">
        <f>IF(OR(DC$1=Assumptions!$B$116,DC$1=Assumptions!$C$116,DC$1=Assumptions!$D$116,DC$1=Assumptions!$E$116,DC$1=Assumptions!$F$116),Assumptions!$L$13*Assumptions!$C$103/Assumptions!$C$105,0)</f>
        <v>0</v>
      </c>
      <c r="DD40" s="132">
        <f>IF(OR(DD$1=Assumptions!$B$116,DD$1=Assumptions!$C$116,DD$1=Assumptions!$D$116,DD$1=Assumptions!$E$116,DD$1=Assumptions!$F$116),Assumptions!$L$13*Assumptions!$C$103/Assumptions!$C$105,0)</f>
        <v>0</v>
      </c>
      <c r="DE40" s="132">
        <f>IF(OR(DE$1=Assumptions!$B$116,DE$1=Assumptions!$C$116,DE$1=Assumptions!$D$116,DE$1=Assumptions!$E$116,DE$1=Assumptions!$F$116),Assumptions!$L$13*Assumptions!$C$103/Assumptions!$C$105,0)</f>
        <v>0</v>
      </c>
      <c r="DF40" s="132">
        <f>IF(OR(DF$1=Assumptions!$B$116,DF$1=Assumptions!$C$116,DF$1=Assumptions!$D$116,DF$1=Assumptions!$E$116,DF$1=Assumptions!$F$116),Assumptions!$L$13*Assumptions!$C$103/Assumptions!$C$105,0)</f>
        <v>0</v>
      </c>
      <c r="DG40" s="132">
        <f>IF(OR(DG$1=Assumptions!$B$116,DG$1=Assumptions!$C$116,DG$1=Assumptions!$D$116,DG$1=Assumptions!$E$116,DG$1=Assumptions!$F$116),Assumptions!$L$13*Assumptions!$C$103/Assumptions!$C$105,0)</f>
        <v>0</v>
      </c>
      <c r="DH40" s="132">
        <f>IF(OR(DH$1=Assumptions!$B$116,DH$1=Assumptions!$C$116,DH$1=Assumptions!$D$116,DH$1=Assumptions!$E$116,DH$1=Assumptions!$F$116),Assumptions!$L$13*Assumptions!$C$103/Assumptions!$C$105,0)</f>
        <v>0</v>
      </c>
      <c r="DI40" s="132">
        <f>IF(OR(DI$1=Assumptions!$B$116,DI$1=Assumptions!$C$116,DI$1=Assumptions!$D$116,DI$1=Assumptions!$E$116,DI$1=Assumptions!$F$116),Assumptions!$L$13*Assumptions!$C$103/Assumptions!$C$105,0)</f>
        <v>0</v>
      </c>
      <c r="DJ40" s="132">
        <f>IF(OR(DJ$1=Assumptions!$B$116,DJ$1=Assumptions!$C$116,DJ$1=Assumptions!$D$116,DJ$1=Assumptions!$E$116,DJ$1=Assumptions!$F$116),Assumptions!$L$13*Assumptions!$C$103/Assumptions!$C$105,0)</f>
        <v>0</v>
      </c>
      <c r="DK40" s="132">
        <f>IF(OR(DK$1=Assumptions!$B$116,DK$1=Assumptions!$C$116,DK$1=Assumptions!$D$116,DK$1=Assumptions!$E$116,DK$1=Assumptions!$F$116),Assumptions!$L$13*Assumptions!$C$103/Assumptions!$C$105,0)</f>
        <v>0</v>
      </c>
      <c r="DL40" s="132">
        <f>IF(OR(DL$1=Assumptions!$B$116,DL$1=Assumptions!$C$116,DL$1=Assumptions!$D$116,DL$1=Assumptions!$E$116,DL$1=Assumptions!$F$116),Assumptions!$L$13*Assumptions!$C$103/Assumptions!$C$105,0)</f>
        <v>0</v>
      </c>
      <c r="DM40" s="132">
        <f>IF(OR(DM$1=Assumptions!$B$116,DM$1=Assumptions!$C$116,DM$1=Assumptions!$D$116,DM$1=Assumptions!$E$116,DM$1=Assumptions!$F$116),Assumptions!$L$13*Assumptions!$C$103/Assumptions!$C$105,0)</f>
        <v>0</v>
      </c>
      <c r="DN40" s="132">
        <f>IF(OR(DN$1=Assumptions!$B$116,DN$1=Assumptions!$C$116,DN$1=Assumptions!$D$116,DN$1=Assumptions!$E$116,DN$1=Assumptions!$F$116),Assumptions!$L$13*Assumptions!$C$103/Assumptions!$C$105,0)</f>
        <v>0</v>
      </c>
      <c r="DO40" s="132">
        <f>IF(OR(DO$1=Assumptions!$B$116,DO$1=Assumptions!$C$116,DO$1=Assumptions!$D$116,DO$1=Assumptions!$E$116,DO$1=Assumptions!$F$116),Assumptions!$L$13*Assumptions!$C$103/Assumptions!$C$105,0)</f>
        <v>0</v>
      </c>
      <c r="DP40" s="132">
        <f>IF(OR(DP$1=Assumptions!$B$116,DP$1=Assumptions!$C$116,DP$1=Assumptions!$D$116,DP$1=Assumptions!$E$116,DP$1=Assumptions!$F$116),Assumptions!$L$13*Assumptions!$C$103/Assumptions!$C$105,0)</f>
        <v>0</v>
      </c>
      <c r="DQ40" s="132">
        <f>IF(OR(DQ$1=Assumptions!$B$116,DQ$1=Assumptions!$C$116,DQ$1=Assumptions!$D$116,DQ$1=Assumptions!$E$116,DQ$1=Assumptions!$F$116),Assumptions!$L$13*Assumptions!$C$103/Assumptions!$C$105,0)</f>
        <v>0</v>
      </c>
      <c r="DR40" s="132">
        <f>IF(OR(DR$1=Assumptions!$B$116,DR$1=Assumptions!$C$116,DR$1=Assumptions!$D$116,DR$1=Assumptions!$E$116,DR$1=Assumptions!$F$116),Assumptions!$L$13*Assumptions!$C$103/Assumptions!$C$105,0)</f>
        <v>0</v>
      </c>
      <c r="DS40" s="132">
        <f>IF(OR(DS$1=Assumptions!$B$116,DS$1=Assumptions!$C$116,DS$1=Assumptions!$D$116,DS$1=Assumptions!$E$116,DS$1=Assumptions!$F$116),Assumptions!$L$13*Assumptions!$C$103/Assumptions!$C$105,0)</f>
        <v>0</v>
      </c>
      <c r="DT40" s="132">
        <f>IF(OR(DT$1=Assumptions!$B$116,DT$1=Assumptions!$C$116,DT$1=Assumptions!$D$116,DT$1=Assumptions!$E$116,DT$1=Assumptions!$F$116),Assumptions!$L$13*Assumptions!$C$103/Assumptions!$C$105,0)</f>
        <v>0</v>
      </c>
      <c r="DU40" s="132">
        <f>IF(OR(DU$1=Assumptions!$B$116,DU$1=Assumptions!$C$116,DU$1=Assumptions!$D$116,DU$1=Assumptions!$E$116,DU$1=Assumptions!$F$116),Assumptions!$L$13*Assumptions!$C$103/Assumptions!$C$105,0)</f>
        <v>0</v>
      </c>
      <c r="DV40" s="132">
        <f>IF(OR(DV$1=Assumptions!$B$116,DV$1=Assumptions!$C$116,DV$1=Assumptions!$D$116,DV$1=Assumptions!$E$116,DV$1=Assumptions!$F$116),Assumptions!$L$13*Assumptions!$C$103/Assumptions!$C$105,0)</f>
        <v>0</v>
      </c>
      <c r="DW40" s="132">
        <f>IF(OR(DW$1=Assumptions!$B$116,DW$1=Assumptions!$C$116,DW$1=Assumptions!$D$116,DW$1=Assumptions!$E$116,DW$1=Assumptions!$F$116),Assumptions!$L$13*Assumptions!$C$103/Assumptions!$C$105,0)</f>
        <v>0</v>
      </c>
      <c r="DX40" s="132">
        <f>IF(OR(DX$1=Assumptions!$B$116,DX$1=Assumptions!$C$116,DX$1=Assumptions!$D$116,DX$1=Assumptions!$E$116,DX$1=Assumptions!$F$116),Assumptions!$L$13*Assumptions!$C$103/Assumptions!$C$105,0)</f>
        <v>0</v>
      </c>
      <c r="DY40" s="132">
        <f>IF(OR(DY$1=Assumptions!$B$116,DY$1=Assumptions!$C$116,DY$1=Assumptions!$D$116,DY$1=Assumptions!$E$116,DY$1=Assumptions!$F$116),Assumptions!$L$13*Assumptions!$C$103/Assumptions!$C$105,0)</f>
        <v>0</v>
      </c>
      <c r="DZ40" s="132">
        <f>IF(OR(DZ$1=Assumptions!$B$116,DZ$1=Assumptions!$C$116,DZ$1=Assumptions!$D$116,DZ$1=Assumptions!$E$116,DZ$1=Assumptions!$F$116),Assumptions!$L$13*Assumptions!$C$103/Assumptions!$C$105,0)</f>
        <v>0</v>
      </c>
      <c r="EA40" s="132">
        <f>IF(OR(EA$1=Assumptions!$B$116,EA$1=Assumptions!$C$116,EA$1=Assumptions!$D$116,EA$1=Assumptions!$E$116,EA$1=Assumptions!$F$116),Assumptions!$L$13*Assumptions!$C$103/Assumptions!$C$105,0)</f>
        <v>0</v>
      </c>
      <c r="EB40" s="132">
        <f>IF(OR(EB$1=Assumptions!$B$116,EB$1=Assumptions!$C$116,EB$1=Assumptions!$D$116,EB$1=Assumptions!$E$116,EB$1=Assumptions!$F$116),Assumptions!$L$13*Assumptions!$C$103/Assumptions!$C$105,0)</f>
        <v>0</v>
      </c>
      <c r="EC40" s="132">
        <f>IF(OR(EC$1=Assumptions!$B$116,EC$1=Assumptions!$C$116,EC$1=Assumptions!$D$116,EC$1=Assumptions!$E$116,EC$1=Assumptions!$F$116),Assumptions!$L$13*Assumptions!$C$103/Assumptions!$C$105,0)</f>
        <v>0</v>
      </c>
      <c r="ED40" s="132">
        <f>IF(OR(ED$1=Assumptions!$B$116,ED$1=Assumptions!$C$116,ED$1=Assumptions!$D$116,ED$1=Assumptions!$E$116,ED$1=Assumptions!$F$116),Assumptions!$L$13*Assumptions!$C$103/Assumptions!$C$105,0)</f>
        <v>0</v>
      </c>
      <c r="EE40" s="132">
        <f>IF(OR(EE$1=Assumptions!$B$116,EE$1=Assumptions!$C$116,EE$1=Assumptions!$D$116,EE$1=Assumptions!$E$116,EE$1=Assumptions!$F$116),Assumptions!$L$13*Assumptions!$C$103/Assumptions!$C$105,0)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3" t="s">
        <v>102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187</v>
      </c>
      <c r="D43" s="50">
        <f>Assumptions!P43</f>
        <v>5500101.018</v>
      </c>
      <c r="E43" s="50">
        <f t="shared" ref="E43:EE43" si="7">D47</f>
        <v>5500101.018</v>
      </c>
      <c r="F43" s="50">
        <f t="shared" si="7"/>
        <v>5500101.018</v>
      </c>
      <c r="G43" s="50">
        <f t="shared" si="7"/>
        <v>5500101.018</v>
      </c>
      <c r="H43" s="50">
        <f t="shared" si="7"/>
        <v>5500101.018</v>
      </c>
      <c r="I43" s="50">
        <f t="shared" si="7"/>
        <v>5500101.018</v>
      </c>
      <c r="J43" s="50">
        <f t="shared" si="7"/>
        <v>5500101.018</v>
      </c>
      <c r="K43" s="50">
        <f t="shared" si="7"/>
        <v>5500101.018</v>
      </c>
      <c r="L43" s="50">
        <f t="shared" si="7"/>
        <v>5500101.018</v>
      </c>
      <c r="M43" s="50">
        <f t="shared" si="7"/>
        <v>5500101.018</v>
      </c>
      <c r="N43" s="50">
        <f t="shared" si="7"/>
        <v>5500101.018</v>
      </c>
      <c r="O43" s="50">
        <f t="shared" si="7"/>
        <v>5500101.018</v>
      </c>
      <c r="P43" s="50">
        <f t="shared" si="7"/>
        <v>5500101.018</v>
      </c>
      <c r="Q43" s="50">
        <f t="shared" si="7"/>
        <v>5500101.018</v>
      </c>
      <c r="R43" s="50">
        <f t="shared" si="7"/>
        <v>5500101.018</v>
      </c>
      <c r="S43" s="50">
        <f t="shared" si="7"/>
        <v>5500101.018</v>
      </c>
      <c r="T43" s="50">
        <f t="shared" si="7"/>
        <v>5500101.018</v>
      </c>
      <c r="U43" s="50">
        <f t="shared" si="7"/>
        <v>5500101.018</v>
      </c>
      <c r="V43" s="50">
        <f t="shared" si="7"/>
        <v>5500101.018</v>
      </c>
      <c r="W43" s="50">
        <f t="shared" si="7"/>
        <v>5500101.018</v>
      </c>
      <c r="X43" s="50">
        <f t="shared" si="7"/>
        <v>5500101.018</v>
      </c>
      <c r="Y43" s="50">
        <f t="shared" si="7"/>
        <v>5500101.018</v>
      </c>
      <c r="Z43" s="50">
        <f t="shared" si="7"/>
        <v>5500101.018</v>
      </c>
      <c r="AA43" s="50">
        <f t="shared" si="7"/>
        <v>5500101.018</v>
      </c>
      <c r="AB43" s="50">
        <f t="shared" si="7"/>
        <v>5500101.018</v>
      </c>
      <c r="AC43" s="50">
        <f t="shared" si="7"/>
        <v>5500101.018</v>
      </c>
      <c r="AD43" s="50">
        <f t="shared" si="7"/>
        <v>5500101.018</v>
      </c>
      <c r="AE43" s="50">
        <f t="shared" si="7"/>
        <v>5500101.018</v>
      </c>
      <c r="AF43" s="50">
        <f t="shared" si="7"/>
        <v>5500101.018</v>
      </c>
      <c r="AG43" s="50">
        <f t="shared" si="7"/>
        <v>5500101.018</v>
      </c>
      <c r="AH43" s="50">
        <f t="shared" si="7"/>
        <v>5500101.018</v>
      </c>
      <c r="AI43" s="50">
        <f t="shared" si="7"/>
        <v>5500101.018</v>
      </c>
      <c r="AJ43" s="50">
        <f t="shared" si="7"/>
        <v>5500101.018</v>
      </c>
      <c r="AK43" s="50">
        <f t="shared" si="7"/>
        <v>5500101.018</v>
      </c>
      <c r="AL43" s="50">
        <f t="shared" si="7"/>
        <v>5500101.018</v>
      </c>
      <c r="AM43" s="50">
        <f t="shared" si="7"/>
        <v>5500101.018</v>
      </c>
      <c r="AN43" s="50">
        <f t="shared" si="7"/>
        <v>5500101.018</v>
      </c>
      <c r="AO43" s="50">
        <f t="shared" si="7"/>
        <v>5494625.638</v>
      </c>
      <c r="AP43" s="50">
        <f t="shared" si="7"/>
        <v>5489122.882</v>
      </c>
      <c r="AQ43" s="50">
        <f t="shared" si="7"/>
        <v>5483592.612</v>
      </c>
      <c r="AR43" s="50">
        <f t="shared" si="7"/>
        <v>5478034.69</v>
      </c>
      <c r="AS43" s="50">
        <f t="shared" si="7"/>
        <v>5472448.979</v>
      </c>
      <c r="AT43" s="50">
        <f t="shared" si="7"/>
        <v>5466835.339</v>
      </c>
      <c r="AU43" s="50">
        <f t="shared" si="7"/>
        <v>5461193.632</v>
      </c>
      <c r="AV43" s="50">
        <f t="shared" si="7"/>
        <v>5455523.715</v>
      </c>
      <c r="AW43" s="50">
        <f t="shared" si="7"/>
        <v>5449825.449</v>
      </c>
      <c r="AX43" s="50">
        <f t="shared" si="7"/>
        <v>5444098.692</v>
      </c>
      <c r="AY43" s="50">
        <f t="shared" si="7"/>
        <v>5438343.301</v>
      </c>
      <c r="AZ43" s="50">
        <f t="shared" si="7"/>
        <v>5432559.133</v>
      </c>
      <c r="BA43" s="50">
        <f t="shared" si="7"/>
        <v>5426746.044</v>
      </c>
      <c r="BB43" s="50">
        <f t="shared" si="7"/>
        <v>5420903.89</v>
      </c>
      <c r="BC43" s="50">
        <f t="shared" si="7"/>
        <v>5415032.525</v>
      </c>
      <c r="BD43" s="50">
        <f t="shared" si="7"/>
        <v>5409131.803</v>
      </c>
      <c r="BE43" s="50">
        <f t="shared" si="7"/>
        <v>5403201.577</v>
      </c>
      <c r="BF43" s="50">
        <f t="shared" si="7"/>
        <v>5397241.701</v>
      </c>
      <c r="BG43" s="50">
        <f t="shared" si="7"/>
        <v>5391252.025</v>
      </c>
      <c r="BH43" s="50">
        <f t="shared" si="7"/>
        <v>5385232.4</v>
      </c>
      <c r="BI43" s="50">
        <f t="shared" si="7"/>
        <v>5379182.678</v>
      </c>
      <c r="BJ43" s="50">
        <f t="shared" si="7"/>
        <v>5373102.706</v>
      </c>
      <c r="BK43" s="50">
        <f t="shared" si="7"/>
        <v>5366992.335</v>
      </c>
      <c r="BL43" s="50">
        <f t="shared" si="7"/>
        <v>5360851.413</v>
      </c>
      <c r="BM43" s="50">
        <f t="shared" si="7"/>
        <v>5354679.785</v>
      </c>
      <c r="BN43" s="50">
        <f t="shared" si="7"/>
        <v>5348477.299</v>
      </c>
      <c r="BO43" s="50">
        <f t="shared" si="7"/>
        <v>5342243.801</v>
      </c>
      <c r="BP43" s="50">
        <f t="shared" si="7"/>
        <v>5335979.136</v>
      </c>
      <c r="BQ43" s="50">
        <f t="shared" si="7"/>
        <v>5329683.147</v>
      </c>
      <c r="BR43" s="50">
        <f t="shared" si="7"/>
        <v>5323355.678</v>
      </c>
      <c r="BS43" s="50">
        <f t="shared" si="7"/>
        <v>5316996.572</v>
      </c>
      <c r="BT43" s="50">
        <f t="shared" si="7"/>
        <v>5310605.67</v>
      </c>
      <c r="BU43" s="50">
        <f t="shared" si="7"/>
        <v>5304182.814</v>
      </c>
      <c r="BV43" s="50">
        <f t="shared" si="7"/>
        <v>5297727.844</v>
      </c>
      <c r="BW43" s="50">
        <f t="shared" si="7"/>
        <v>5291240.598</v>
      </c>
      <c r="BX43" s="50">
        <f t="shared" si="7"/>
        <v>5284720.917</v>
      </c>
      <c r="BY43" s="50">
        <f t="shared" si="7"/>
        <v>5278168.637</v>
      </c>
      <c r="BZ43" s="50">
        <f t="shared" si="7"/>
        <v>5271583.596</v>
      </c>
      <c r="CA43" s="50">
        <f t="shared" si="7"/>
        <v>5264965.629</v>
      </c>
      <c r="CB43" s="50">
        <f t="shared" si="7"/>
        <v>5258314.573</v>
      </c>
      <c r="CC43" s="50">
        <f t="shared" si="7"/>
        <v>5251630.261</v>
      </c>
      <c r="CD43" s="50">
        <f t="shared" si="7"/>
        <v>5244912.528</v>
      </c>
      <c r="CE43" s="50">
        <f t="shared" si="7"/>
        <v>5238161.206</v>
      </c>
      <c r="CF43" s="50">
        <f t="shared" si="7"/>
        <v>5231376.127</v>
      </c>
      <c r="CG43" s="50">
        <f t="shared" si="7"/>
        <v>5224557.123</v>
      </c>
      <c r="CH43" s="50">
        <f t="shared" si="7"/>
        <v>5217704.025</v>
      </c>
      <c r="CI43" s="50">
        <f t="shared" si="7"/>
        <v>5210816.66</v>
      </c>
      <c r="CJ43" s="50">
        <f t="shared" si="7"/>
        <v>5203894.859</v>
      </c>
      <c r="CK43" s="50">
        <f t="shared" si="7"/>
        <v>5196938.449</v>
      </c>
      <c r="CL43" s="50">
        <f t="shared" si="7"/>
        <v>5189947.256</v>
      </c>
      <c r="CM43" s="50">
        <f t="shared" si="7"/>
        <v>5182921.108</v>
      </c>
      <c r="CN43" s="50">
        <f t="shared" si="7"/>
        <v>5175859.829</v>
      </c>
      <c r="CO43" s="50">
        <f t="shared" si="7"/>
        <v>5168763.244</v>
      </c>
      <c r="CP43" s="50">
        <f t="shared" si="7"/>
        <v>5161631.175</v>
      </c>
      <c r="CQ43" s="50">
        <f t="shared" si="7"/>
        <v>5154463.447</v>
      </c>
      <c r="CR43" s="50">
        <f t="shared" si="7"/>
        <v>5147259.879</v>
      </c>
      <c r="CS43" s="50">
        <f t="shared" si="7"/>
        <v>5140020.294</v>
      </c>
      <c r="CT43" s="50">
        <f t="shared" si="7"/>
        <v>5132744.511</v>
      </c>
      <c r="CU43" s="50">
        <f t="shared" si="7"/>
        <v>5125432.349</v>
      </c>
      <c r="CV43" s="50">
        <f t="shared" si="7"/>
        <v>5118083.627</v>
      </c>
      <c r="CW43" s="50">
        <f t="shared" si="7"/>
        <v>5110698.16</v>
      </c>
      <c r="CX43" s="50">
        <f t="shared" si="7"/>
        <v>5103275.766</v>
      </c>
      <c r="CY43" s="50">
        <f t="shared" si="7"/>
        <v>5095816.261</v>
      </c>
      <c r="CZ43" s="50">
        <f t="shared" si="7"/>
        <v>5088319.457</v>
      </c>
      <c r="DA43" s="50">
        <f t="shared" si="7"/>
        <v>5080785.17</v>
      </c>
      <c r="DB43" s="50">
        <f t="shared" si="7"/>
        <v>5073213.212</v>
      </c>
      <c r="DC43" s="50">
        <f t="shared" si="7"/>
        <v>5065603.393</v>
      </c>
      <c r="DD43" s="50">
        <f t="shared" si="7"/>
        <v>5057955.525</v>
      </c>
      <c r="DE43" s="50">
        <f t="shared" si="7"/>
        <v>5050269.419</v>
      </c>
      <c r="DF43" s="50">
        <f t="shared" si="7"/>
        <v>5042544.881</v>
      </c>
      <c r="DG43" s="50">
        <f t="shared" si="7"/>
        <v>5034781.721</v>
      </c>
      <c r="DH43" s="50">
        <f t="shared" si="7"/>
        <v>5026979.745</v>
      </c>
      <c r="DI43" s="50">
        <f t="shared" si="7"/>
        <v>5019138.759</v>
      </c>
      <c r="DJ43" s="50">
        <f t="shared" si="7"/>
        <v>5011258.569</v>
      </c>
      <c r="DK43" s="50">
        <f t="shared" si="7"/>
        <v>5003338.977</v>
      </c>
      <c r="DL43" s="50">
        <f t="shared" si="7"/>
        <v>4995379.787</v>
      </c>
      <c r="DM43" s="50">
        <f t="shared" si="7"/>
        <v>4987380.802</v>
      </c>
      <c r="DN43" s="50">
        <f t="shared" si="7"/>
        <v>4979341.821</v>
      </c>
      <c r="DO43" s="50">
        <f t="shared" si="7"/>
        <v>4971262.646</v>
      </c>
      <c r="DP43" s="50">
        <f t="shared" si="7"/>
        <v>4963143.074</v>
      </c>
      <c r="DQ43" s="50">
        <f t="shared" si="7"/>
        <v>4954982.905</v>
      </c>
      <c r="DR43" s="50">
        <f t="shared" si="7"/>
        <v>4946781.935</v>
      </c>
      <c r="DS43" s="50">
        <f t="shared" si="7"/>
        <v>4938539.96</v>
      </c>
      <c r="DT43" s="50">
        <f t="shared" si="7"/>
        <v>4930256.776</v>
      </c>
      <c r="DU43" s="50">
        <f t="shared" si="7"/>
        <v>4921932.175</v>
      </c>
      <c r="DV43" s="50">
        <f t="shared" si="7"/>
        <v>4913565.951</v>
      </c>
      <c r="DW43" s="50">
        <f t="shared" si="7"/>
        <v>4905157.896</v>
      </c>
      <c r="DX43" s="50">
        <f t="shared" si="7"/>
        <v>4896707.801</v>
      </c>
      <c r="DY43" s="50">
        <f t="shared" si="7"/>
        <v>4888215.456</v>
      </c>
      <c r="DZ43" s="50">
        <f t="shared" si="7"/>
        <v>4879680.649</v>
      </c>
      <c r="EA43" s="50">
        <f t="shared" si="7"/>
        <v>4871103.167</v>
      </c>
      <c r="EB43" s="50">
        <f t="shared" si="7"/>
        <v>4862482.799</v>
      </c>
      <c r="EC43" s="50">
        <f t="shared" si="7"/>
        <v>4853819.328</v>
      </c>
      <c r="ED43" s="50">
        <f t="shared" si="7"/>
        <v>4845112.54</v>
      </c>
      <c r="EE43" s="50">
        <f t="shared" si="7"/>
        <v>4836362.218</v>
      </c>
    </row>
    <row r="44" ht="15.75" customHeight="1">
      <c r="A44" s="1"/>
      <c r="B44" s="1"/>
      <c r="C44" s="1" t="s">
        <v>188</v>
      </c>
      <c r="D44" s="50">
        <f>(D43*Assumptions!$P45/12)*IF(D1&gt;Assumptions!$P$48,1,0)</f>
        <v>0</v>
      </c>
      <c r="E44" s="50">
        <f>(E43*Assumptions!$P45/12)*IF(E1&gt;Assumptions!$P$48,1,0)</f>
        <v>0</v>
      </c>
      <c r="F44" s="50">
        <f>(F43*Assumptions!$P45/12)*IF(F1&gt;Assumptions!$P$48,1,0)</f>
        <v>0</v>
      </c>
      <c r="G44" s="50">
        <f>(G43*Assumptions!$P45/12)*IF(G1&gt;Assumptions!$P$48,1,0)</f>
        <v>0</v>
      </c>
      <c r="H44" s="50">
        <f>(H43*Assumptions!$P45/12)*IF(H1&gt;Assumptions!$P$48,1,0)</f>
        <v>0</v>
      </c>
      <c r="I44" s="50">
        <f>(I43*Assumptions!$P45/12)*IF(I1&gt;Assumptions!$P$48,1,0)</f>
        <v>0</v>
      </c>
      <c r="J44" s="50">
        <f>(J43*Assumptions!$P45/12)*IF(J1&gt;Assumptions!$P$48,1,0)</f>
        <v>0</v>
      </c>
      <c r="K44" s="50">
        <f>(K43*Assumptions!$P45/12)*IF(K1&gt;Assumptions!$P$48,1,0)</f>
        <v>0</v>
      </c>
      <c r="L44" s="50">
        <f>(L43*Assumptions!$P45/12)*IF(L1&gt;Assumptions!$P$48,1,0)</f>
        <v>0</v>
      </c>
      <c r="M44" s="50">
        <f>(M43*Assumptions!$P45/12)*IF(M1&gt;Assumptions!$P$48,1,0)</f>
        <v>0</v>
      </c>
      <c r="N44" s="50">
        <f>(N43*Assumptions!$P45/12)*IF(N1&gt;Assumptions!$P$48,1,0)</f>
        <v>0</v>
      </c>
      <c r="O44" s="50">
        <f>(O43*Assumptions!$P45/12)*IF(O1&gt;Assumptions!$P$48,1,0)</f>
        <v>0</v>
      </c>
      <c r="P44" s="50">
        <f>(P43*Assumptions!$P45/12)*IF(P1&gt;Assumptions!$P$48,1,0)</f>
        <v>0</v>
      </c>
      <c r="Q44" s="50">
        <f>(Q43*Assumptions!$P45/12)*IF(Q1&gt;Assumptions!$P$48,1,0)</f>
        <v>0</v>
      </c>
      <c r="R44" s="50">
        <f>(R43*Assumptions!$P45/12)*IF(R1&gt;Assumptions!$P$48,1,0)</f>
        <v>0</v>
      </c>
      <c r="S44" s="50">
        <f>(S43*Assumptions!$P45/12)*IF(S1&gt;Assumptions!$P$48,1,0)</f>
        <v>0</v>
      </c>
      <c r="T44" s="50">
        <f>(T43*Assumptions!$P45/12)*IF(T1&gt;Assumptions!$P$48,1,0)</f>
        <v>0</v>
      </c>
      <c r="U44" s="50">
        <f>(U43*Assumptions!$P45/12)*IF(U1&gt;Assumptions!$P$48,1,0)</f>
        <v>0</v>
      </c>
      <c r="V44" s="50">
        <f>(V43*Assumptions!$P45/12)*IF(V1&gt;Assumptions!$P$48,1,0)</f>
        <v>0</v>
      </c>
      <c r="W44" s="50">
        <f>(W43*Assumptions!$P45/12)*IF(W1&gt;Assumptions!$P$48,1,0)</f>
        <v>0</v>
      </c>
      <c r="X44" s="50">
        <f>(X43*Assumptions!$P45/12)*IF(X1&gt;Assumptions!$P$48,1,0)</f>
        <v>0</v>
      </c>
      <c r="Y44" s="50">
        <f>(Y43*Assumptions!$P45/12)*IF(Y1&gt;Assumptions!$P$48,1,0)</f>
        <v>0</v>
      </c>
      <c r="Z44" s="50">
        <f>(Z43*Assumptions!$P45/12)*IF(Z1&gt;Assumptions!$P$48,1,0)</f>
        <v>0</v>
      </c>
      <c r="AA44" s="50">
        <f>(AA43*Assumptions!$P45/12)*IF(AA1&gt;Assumptions!$P$48,1,0)</f>
        <v>0</v>
      </c>
      <c r="AB44" s="50">
        <f>(AB43*Assumptions!$P45/12)*IF(AB1&gt;Assumptions!$P$48,1,0)</f>
        <v>0</v>
      </c>
      <c r="AC44" s="50">
        <f>(AC43*Assumptions!$P45/12)*IF(AC1&gt;Assumptions!$P$48,1,0)</f>
        <v>0</v>
      </c>
      <c r="AD44" s="50">
        <f>(AD43*Assumptions!$P45/12)*IF(AD1&gt;Assumptions!$P$48,1,0)</f>
        <v>0</v>
      </c>
      <c r="AE44" s="50">
        <f>(AE43*Assumptions!$P45/12)*IF(AE1&gt;Assumptions!$P$48,1,0)</f>
        <v>0</v>
      </c>
      <c r="AF44" s="50">
        <f>(AF43*Assumptions!$P45/12)*IF(AF1&gt;Assumptions!$P$48,1,0)</f>
        <v>0</v>
      </c>
      <c r="AG44" s="50">
        <f>(AG43*Assumptions!$P45/12)*IF(AG1&gt;Assumptions!$P$48,1,0)</f>
        <v>0</v>
      </c>
      <c r="AH44" s="50">
        <f>(AH43*Assumptions!$P45/12)*IF(AH1&gt;Assumptions!$P$48,1,0)</f>
        <v>0</v>
      </c>
      <c r="AI44" s="50">
        <f>(AI43*Assumptions!$P45/12)*IF(AI1&gt;Assumptions!$P$48,1,0)</f>
        <v>0</v>
      </c>
      <c r="AJ44" s="50">
        <f>(AJ43*Assumptions!$P45/12)*IF(AJ1&gt;Assumptions!$P$48,1,0)</f>
        <v>0</v>
      </c>
      <c r="AK44" s="50">
        <f>(AK43*Assumptions!$P45/12)*IF(AK1&gt;Assumptions!$P$48,1,0)</f>
        <v>0</v>
      </c>
      <c r="AL44" s="50">
        <f>(AL43*Assumptions!$P45/12)*IF(AL1&gt;Assumptions!$P$48,1,0)</f>
        <v>0</v>
      </c>
      <c r="AM44" s="50">
        <f>(AM43*Assumptions!$P45/12)*IF(AM1&gt;Assumptions!$P$48,1,0)</f>
        <v>0</v>
      </c>
      <c r="AN44" s="50">
        <f>(AN43*Assumptions!$P45/12)*IF(AN1&gt;Assumptions!$P$48,1,0)</f>
        <v>27500.50509</v>
      </c>
      <c r="AO44" s="50">
        <f>(AO43*Assumptions!$P45/12)*IF(AO1&gt;Assumptions!$P$48,1,0)</f>
        <v>27473.12819</v>
      </c>
      <c r="AP44" s="50">
        <f>(AP43*Assumptions!$P45/12)*IF(AP1&gt;Assumptions!$P$48,1,0)</f>
        <v>27445.61441</v>
      </c>
      <c r="AQ44" s="50">
        <f>(AQ43*Assumptions!$P45/12)*IF(AQ1&gt;Assumptions!$P$48,1,0)</f>
        <v>27417.96306</v>
      </c>
      <c r="AR44" s="50">
        <f>(AR43*Assumptions!$P45/12)*IF(AR1&gt;Assumptions!$P$48,1,0)</f>
        <v>27390.17345</v>
      </c>
      <c r="AS44" s="50">
        <f>(AS43*Assumptions!$P45/12)*IF(AS1&gt;Assumptions!$P$48,1,0)</f>
        <v>27362.2449</v>
      </c>
      <c r="AT44" s="50">
        <f>(AT43*Assumptions!$P45/12)*IF(AT1&gt;Assumptions!$P$48,1,0)</f>
        <v>27334.1767</v>
      </c>
      <c r="AU44" s="50">
        <f>(AU43*Assumptions!$P45/12)*IF(AU1&gt;Assumptions!$P$48,1,0)</f>
        <v>27305.96816</v>
      </c>
      <c r="AV44" s="50">
        <f>(AV43*Assumptions!$P45/12)*IF(AV1&gt;Assumptions!$P$48,1,0)</f>
        <v>27277.61858</v>
      </c>
      <c r="AW44" s="50">
        <f>(AW43*Assumptions!$P45/12)*IF(AW1&gt;Assumptions!$P$48,1,0)</f>
        <v>27249.12725</v>
      </c>
      <c r="AX44" s="50">
        <f>(AX43*Assumptions!$P45/12)*IF(AX1&gt;Assumptions!$P$48,1,0)</f>
        <v>27220.49346</v>
      </c>
      <c r="AY44" s="50">
        <f>(AY43*Assumptions!$P45/12)*IF(AY1&gt;Assumptions!$P$48,1,0)</f>
        <v>27191.7165</v>
      </c>
      <c r="AZ44" s="50">
        <f>(AZ43*Assumptions!$P45/12)*IF(AZ1&gt;Assumptions!$P$48,1,0)</f>
        <v>27162.79566</v>
      </c>
      <c r="BA44" s="50">
        <f>(BA43*Assumptions!$P45/12)*IF(BA1&gt;Assumptions!$P$48,1,0)</f>
        <v>27133.73022</v>
      </c>
      <c r="BB44" s="50">
        <f>(BB43*Assumptions!$P45/12)*IF(BB1&gt;Assumptions!$P$48,1,0)</f>
        <v>27104.51945</v>
      </c>
      <c r="BC44" s="50">
        <f>(BC43*Assumptions!$P45/12)*IF(BC1&gt;Assumptions!$P$48,1,0)</f>
        <v>27075.16262</v>
      </c>
      <c r="BD44" s="50">
        <f>(BD43*Assumptions!$P45/12)*IF(BD1&gt;Assumptions!$P$48,1,0)</f>
        <v>27045.65901</v>
      </c>
      <c r="BE44" s="50">
        <f>(BE43*Assumptions!$P45/12)*IF(BE1&gt;Assumptions!$P$48,1,0)</f>
        <v>27016.00789</v>
      </c>
      <c r="BF44" s="50">
        <f>(BF43*Assumptions!$P45/12)*IF(BF1&gt;Assumptions!$P$48,1,0)</f>
        <v>26986.2085</v>
      </c>
      <c r="BG44" s="50">
        <f>(BG43*Assumptions!$P45/12)*IF(BG1&gt;Assumptions!$P$48,1,0)</f>
        <v>26956.26012</v>
      </c>
      <c r="BH44" s="50">
        <f>(BH43*Assumptions!$P45/12)*IF(BH1&gt;Assumptions!$P$48,1,0)</f>
        <v>26926.162</v>
      </c>
      <c r="BI44" s="50">
        <f>(BI43*Assumptions!$P45/12)*IF(BI1&gt;Assumptions!$P$48,1,0)</f>
        <v>26895.91339</v>
      </c>
      <c r="BJ44" s="50">
        <f>(BJ43*Assumptions!$P45/12)*IF(BJ1&gt;Assumptions!$P$48,1,0)</f>
        <v>26865.51353</v>
      </c>
      <c r="BK44" s="50">
        <f>(BK43*Assumptions!$P45/12)*IF(BK1&gt;Assumptions!$P$48,1,0)</f>
        <v>26834.96168</v>
      </c>
      <c r="BL44" s="50">
        <f>(BL43*Assumptions!$P45/12)*IF(BL1&gt;Assumptions!$P$48,1,0)</f>
        <v>26804.25706</v>
      </c>
      <c r="BM44" s="50">
        <f>(BM43*Assumptions!$P45/12)*IF(BM1&gt;Assumptions!$P$48,1,0)</f>
        <v>26773.39893</v>
      </c>
      <c r="BN44" s="50">
        <f>(BN43*Assumptions!$P45/12)*IF(BN1&gt;Assumptions!$P$48,1,0)</f>
        <v>26742.3865</v>
      </c>
      <c r="BO44" s="50">
        <f>(BO43*Assumptions!$P45/12)*IF(BO1&gt;Assumptions!$P$48,1,0)</f>
        <v>26711.21901</v>
      </c>
      <c r="BP44" s="50">
        <f>(BP43*Assumptions!$P45/12)*IF(BP1&gt;Assumptions!$P$48,1,0)</f>
        <v>26679.89568</v>
      </c>
      <c r="BQ44" s="50">
        <f>(BQ43*Assumptions!$P45/12)*IF(BQ1&gt;Assumptions!$P$48,1,0)</f>
        <v>26648.41574</v>
      </c>
      <c r="BR44" s="50">
        <f>(BR43*Assumptions!$P45/12)*IF(BR1&gt;Assumptions!$P$48,1,0)</f>
        <v>26616.77839</v>
      </c>
      <c r="BS44" s="50">
        <f>(BS43*Assumptions!$P45/12)*IF(BS1&gt;Assumptions!$P$48,1,0)</f>
        <v>26584.98286</v>
      </c>
      <c r="BT44" s="50">
        <f>(BT43*Assumptions!$P45/12)*IF(BT1&gt;Assumptions!$P$48,1,0)</f>
        <v>26553.02835</v>
      </c>
      <c r="BU44" s="50">
        <f>(BU43*Assumptions!$P45/12)*IF(BU1&gt;Assumptions!$P$48,1,0)</f>
        <v>26520.91407</v>
      </c>
      <c r="BV44" s="50">
        <f>(BV43*Assumptions!$P45/12)*IF(BV1&gt;Assumptions!$P$48,1,0)</f>
        <v>26488.63922</v>
      </c>
      <c r="BW44" s="50">
        <f>(BW43*Assumptions!$P45/12)*IF(BW1&gt;Assumptions!$P$48,1,0)</f>
        <v>26456.20299</v>
      </c>
      <c r="BX44" s="50">
        <f>(BX43*Assumptions!$P45/12)*IF(BX1&gt;Assumptions!$P$48,1,0)</f>
        <v>26423.60458</v>
      </c>
      <c r="BY44" s="50">
        <f>(BY43*Assumptions!$P45/12)*IF(BY1&gt;Assumptions!$P$48,1,0)</f>
        <v>26390.84318</v>
      </c>
      <c r="BZ44" s="50">
        <f>(BZ43*Assumptions!$P45/12)*IF(BZ1&gt;Assumptions!$P$48,1,0)</f>
        <v>26357.91798</v>
      </c>
      <c r="CA44" s="50">
        <f>(CA43*Assumptions!$P45/12)*IF(CA1&gt;Assumptions!$P$48,1,0)</f>
        <v>26324.82815</v>
      </c>
      <c r="CB44" s="50">
        <f>(CB43*Assumptions!$P45/12)*IF(CB1&gt;Assumptions!$P$48,1,0)</f>
        <v>26291.57286</v>
      </c>
      <c r="CC44" s="50">
        <f>(CC43*Assumptions!$P45/12)*IF(CC1&gt;Assumptions!$P$48,1,0)</f>
        <v>26258.15131</v>
      </c>
      <c r="CD44" s="50">
        <f>(CD43*Assumptions!$P45/12)*IF(CD1&gt;Assumptions!$P$48,1,0)</f>
        <v>26224.56264</v>
      </c>
      <c r="CE44" s="50">
        <f>(CE43*Assumptions!$P45/12)*IF(CE1&gt;Assumptions!$P$48,1,0)</f>
        <v>26190.80603</v>
      </c>
      <c r="CF44" s="50">
        <f>(CF43*Assumptions!$P45/12)*IF(CF1&gt;Assumptions!$P$48,1,0)</f>
        <v>26156.88064</v>
      </c>
      <c r="CG44" s="50">
        <f>(CG43*Assumptions!$P45/12)*IF(CG1&gt;Assumptions!$P$48,1,0)</f>
        <v>26122.78562</v>
      </c>
      <c r="CH44" s="50">
        <f>(CH43*Assumptions!$P45/12)*IF(CH1&gt;Assumptions!$P$48,1,0)</f>
        <v>26088.52012</v>
      </c>
      <c r="CI44" s="50">
        <f>(CI43*Assumptions!$P45/12)*IF(CI1&gt;Assumptions!$P$48,1,0)</f>
        <v>26054.0833</v>
      </c>
      <c r="CJ44" s="50">
        <f>(CJ43*Assumptions!$P45/12)*IF(CJ1&gt;Assumptions!$P$48,1,0)</f>
        <v>26019.47429</v>
      </c>
      <c r="CK44" s="50">
        <f>(CK43*Assumptions!$P45/12)*IF(CK1&gt;Assumptions!$P$48,1,0)</f>
        <v>25984.69224</v>
      </c>
      <c r="CL44" s="50">
        <f>(CL43*Assumptions!$P45/12)*IF(CL1&gt;Assumptions!$P$48,1,0)</f>
        <v>25949.73628</v>
      </c>
      <c r="CM44" s="50">
        <f>(CM43*Assumptions!$P45/12)*IF(CM1&gt;Assumptions!$P$48,1,0)</f>
        <v>25914.60554</v>
      </c>
      <c r="CN44" s="50">
        <f>(CN43*Assumptions!$P45/12)*IF(CN1&gt;Assumptions!$P$48,1,0)</f>
        <v>25879.29915</v>
      </c>
      <c r="CO44" s="50">
        <f>(CO43*Assumptions!$P45/12)*IF(CO1&gt;Assumptions!$P$48,1,0)</f>
        <v>25843.81622</v>
      </c>
      <c r="CP44" s="50">
        <f>(CP43*Assumptions!$P45/12)*IF(CP1&gt;Assumptions!$P$48,1,0)</f>
        <v>25808.15588</v>
      </c>
      <c r="CQ44" s="50">
        <f>(CQ43*Assumptions!$P45/12)*IF(CQ1&gt;Assumptions!$P$48,1,0)</f>
        <v>25772.31723</v>
      </c>
      <c r="CR44" s="50">
        <f>(CR43*Assumptions!$P45/12)*IF(CR1&gt;Assumptions!$P$48,1,0)</f>
        <v>25736.2994</v>
      </c>
      <c r="CS44" s="50">
        <f>(CS43*Assumptions!$P45/12)*IF(CS1&gt;Assumptions!$P$48,1,0)</f>
        <v>25700.10147</v>
      </c>
      <c r="CT44" s="50">
        <f>(CT43*Assumptions!$P45/12)*IF(CT1&gt;Assumptions!$P$48,1,0)</f>
        <v>25663.72256</v>
      </c>
      <c r="CU44" s="50">
        <f>(CU43*Assumptions!$P45/12)*IF(CU1&gt;Assumptions!$P$48,1,0)</f>
        <v>25627.16175</v>
      </c>
      <c r="CV44" s="50">
        <f>(CV43*Assumptions!$P45/12)*IF(CV1&gt;Assumptions!$P$48,1,0)</f>
        <v>25590.41813</v>
      </c>
      <c r="CW44" s="50">
        <f>(CW43*Assumptions!$P45/12)*IF(CW1&gt;Assumptions!$P$48,1,0)</f>
        <v>25553.4908</v>
      </c>
      <c r="CX44" s="50">
        <f>(CX43*Assumptions!$P45/12)*IF(CX1&gt;Assumptions!$P$48,1,0)</f>
        <v>25516.37883</v>
      </c>
      <c r="CY44" s="50">
        <f>(CY43*Assumptions!$P45/12)*IF(CY1&gt;Assumptions!$P$48,1,0)</f>
        <v>25479.0813</v>
      </c>
      <c r="CZ44" s="50">
        <f>(CZ43*Assumptions!$P45/12)*IF(CZ1&gt;Assumptions!$P$48,1,0)</f>
        <v>25441.59729</v>
      </c>
      <c r="DA44" s="50">
        <f>(DA43*Assumptions!$P45/12)*IF(DA1&gt;Assumptions!$P$48,1,0)</f>
        <v>25403.92585</v>
      </c>
      <c r="DB44" s="50">
        <f>(DB43*Assumptions!$P45/12)*IF(DB1&gt;Assumptions!$P$48,1,0)</f>
        <v>25366.06606</v>
      </c>
      <c r="DC44" s="50">
        <f>(DC43*Assumptions!$P45/12)*IF(DC1&gt;Assumptions!$P$48,1,0)</f>
        <v>25328.01697</v>
      </c>
      <c r="DD44" s="50">
        <f>(DD43*Assumptions!$P45/12)*IF(DD1&gt;Assumptions!$P$48,1,0)</f>
        <v>25289.77763</v>
      </c>
      <c r="DE44" s="50">
        <f>(DE43*Assumptions!$P45/12)*IF(DE1&gt;Assumptions!$P$48,1,0)</f>
        <v>25251.34709</v>
      </c>
      <c r="DF44" s="50">
        <f>(DF43*Assumptions!$P45/12)*IF(DF1&gt;Assumptions!$P$48,1,0)</f>
        <v>25212.72441</v>
      </c>
      <c r="DG44" s="50">
        <f>(DG43*Assumptions!$P45/12)*IF(DG1&gt;Assumptions!$P$48,1,0)</f>
        <v>25173.9086</v>
      </c>
      <c r="DH44" s="50">
        <f>(DH43*Assumptions!$P45/12)*IF(DH1&gt;Assumptions!$P$48,1,0)</f>
        <v>25134.89873</v>
      </c>
      <c r="DI44" s="50">
        <f>(DI43*Assumptions!$P45/12)*IF(DI1&gt;Assumptions!$P$48,1,0)</f>
        <v>25095.6938</v>
      </c>
      <c r="DJ44" s="50">
        <f>(DJ43*Assumptions!$P45/12)*IF(DJ1&gt;Assumptions!$P$48,1,0)</f>
        <v>25056.29284</v>
      </c>
      <c r="DK44" s="50">
        <f>(DK43*Assumptions!$P45/12)*IF(DK1&gt;Assumptions!$P$48,1,0)</f>
        <v>25016.69488</v>
      </c>
      <c r="DL44" s="50">
        <f>(DL43*Assumptions!$P45/12)*IF(DL1&gt;Assumptions!$P$48,1,0)</f>
        <v>24976.89894</v>
      </c>
      <c r="DM44" s="50">
        <f>(DM43*Assumptions!$P45/12)*IF(DM1&gt;Assumptions!$P$48,1,0)</f>
        <v>24936.90401</v>
      </c>
      <c r="DN44" s="50">
        <f>(DN43*Assumptions!$P45/12)*IF(DN1&gt;Assumptions!$P$48,1,0)</f>
        <v>24896.70911</v>
      </c>
      <c r="DO44" s="50">
        <f>(DO43*Assumptions!$P45/12)*IF(DO1&gt;Assumptions!$P$48,1,0)</f>
        <v>24856.31323</v>
      </c>
      <c r="DP44" s="50">
        <f>(DP43*Assumptions!$P45/12)*IF(DP1&gt;Assumptions!$P$48,1,0)</f>
        <v>24815.71537</v>
      </c>
      <c r="DQ44" s="50">
        <f>(DQ43*Assumptions!$P45/12)*IF(DQ1&gt;Assumptions!$P$48,1,0)</f>
        <v>24774.91453</v>
      </c>
      <c r="DR44" s="50">
        <f>(DR43*Assumptions!$P45/12)*IF(DR1&gt;Assumptions!$P$48,1,0)</f>
        <v>24733.90968</v>
      </c>
      <c r="DS44" s="50">
        <f>(DS43*Assumptions!$P45/12)*IF(DS1&gt;Assumptions!$P$48,1,0)</f>
        <v>24692.6998</v>
      </c>
      <c r="DT44" s="50">
        <f>(DT43*Assumptions!$P45/12)*IF(DT1&gt;Assumptions!$P$48,1,0)</f>
        <v>24651.28388</v>
      </c>
      <c r="DU44" s="50">
        <f>(DU43*Assumptions!$P45/12)*IF(DU1&gt;Assumptions!$P$48,1,0)</f>
        <v>24609.66087</v>
      </c>
      <c r="DV44" s="50">
        <f>(DV43*Assumptions!$P45/12)*IF(DV1&gt;Assumptions!$P$48,1,0)</f>
        <v>24567.82976</v>
      </c>
      <c r="DW44" s="50">
        <f>(DW43*Assumptions!$P45/12)*IF(DW1&gt;Assumptions!$P$48,1,0)</f>
        <v>24525.78948</v>
      </c>
      <c r="DX44" s="50">
        <f>(DX43*Assumptions!$P45/12)*IF(DX1&gt;Assumptions!$P$48,1,0)</f>
        <v>24483.53901</v>
      </c>
      <c r="DY44" s="50">
        <f>(DY43*Assumptions!$P45/12)*IF(DY1&gt;Assumptions!$P$48,1,0)</f>
        <v>24441.07728</v>
      </c>
      <c r="DZ44" s="50">
        <f>(DZ43*Assumptions!$P45/12)*IF(DZ1&gt;Assumptions!$P$48,1,0)</f>
        <v>24398.40324</v>
      </c>
      <c r="EA44" s="50">
        <f>(EA43*Assumptions!$P45/12)*IF(EA1&gt;Assumptions!$P$48,1,0)</f>
        <v>24355.51584</v>
      </c>
      <c r="EB44" s="50">
        <f>(EB43*Assumptions!$P45/12)*IF(EB1&gt;Assumptions!$P$48,1,0)</f>
        <v>24312.41399</v>
      </c>
      <c r="EC44" s="50">
        <f>(EC43*Assumptions!$P45/12)*IF(EC1&gt;Assumptions!$P$48,1,0)</f>
        <v>24269.09664</v>
      </c>
      <c r="ED44" s="50">
        <f>(ED43*Assumptions!$P45/12)*IF(ED1&gt;Assumptions!$P$48,1,0)</f>
        <v>24225.5627</v>
      </c>
      <c r="EE44" s="50">
        <f>(EE43*Assumptions!$P45/12)*IF(EE1&gt;Assumptions!$P$48,1,0)</f>
        <v>24181.81109</v>
      </c>
    </row>
    <row r="45" ht="15.75" customHeight="1">
      <c r="A45" s="1"/>
      <c r="B45" s="1"/>
      <c r="C45" s="1" t="s">
        <v>212</v>
      </c>
      <c r="D45" s="50">
        <f t="shared" ref="D45:EE45" si="8">D46-D44</f>
        <v>0</v>
      </c>
      <c r="E45" s="50">
        <f t="shared" si="8"/>
        <v>0</v>
      </c>
      <c r="F45" s="50">
        <f t="shared" si="8"/>
        <v>0</v>
      </c>
      <c r="G45" s="50">
        <f t="shared" si="8"/>
        <v>0</v>
      </c>
      <c r="H45" s="50">
        <f t="shared" si="8"/>
        <v>0</v>
      </c>
      <c r="I45" s="50">
        <f t="shared" si="8"/>
        <v>0</v>
      </c>
      <c r="J45" s="50">
        <f t="shared" si="8"/>
        <v>0</v>
      </c>
      <c r="K45" s="50">
        <f t="shared" si="8"/>
        <v>0</v>
      </c>
      <c r="L45" s="50">
        <f t="shared" si="8"/>
        <v>0</v>
      </c>
      <c r="M45" s="50">
        <f t="shared" si="8"/>
        <v>0</v>
      </c>
      <c r="N45" s="50">
        <f t="shared" si="8"/>
        <v>0</v>
      </c>
      <c r="O45" s="50">
        <f t="shared" si="8"/>
        <v>0</v>
      </c>
      <c r="P45" s="50">
        <f t="shared" si="8"/>
        <v>0</v>
      </c>
      <c r="Q45" s="50">
        <f t="shared" si="8"/>
        <v>0</v>
      </c>
      <c r="R45" s="50">
        <f t="shared" si="8"/>
        <v>0</v>
      </c>
      <c r="S45" s="50">
        <f t="shared" si="8"/>
        <v>0</v>
      </c>
      <c r="T45" s="50">
        <f t="shared" si="8"/>
        <v>0</v>
      </c>
      <c r="U45" s="50">
        <f t="shared" si="8"/>
        <v>0</v>
      </c>
      <c r="V45" s="50">
        <f t="shared" si="8"/>
        <v>0</v>
      </c>
      <c r="W45" s="50">
        <f t="shared" si="8"/>
        <v>0</v>
      </c>
      <c r="X45" s="50">
        <f t="shared" si="8"/>
        <v>0</v>
      </c>
      <c r="Y45" s="50">
        <f t="shared" si="8"/>
        <v>0</v>
      </c>
      <c r="Z45" s="50">
        <f t="shared" si="8"/>
        <v>0</v>
      </c>
      <c r="AA45" s="50">
        <f t="shared" si="8"/>
        <v>0</v>
      </c>
      <c r="AB45" s="50">
        <f t="shared" si="8"/>
        <v>0</v>
      </c>
      <c r="AC45" s="50">
        <f t="shared" si="8"/>
        <v>0</v>
      </c>
      <c r="AD45" s="50">
        <f t="shared" si="8"/>
        <v>0</v>
      </c>
      <c r="AE45" s="50">
        <f t="shared" si="8"/>
        <v>0</v>
      </c>
      <c r="AF45" s="50">
        <f t="shared" si="8"/>
        <v>0</v>
      </c>
      <c r="AG45" s="50">
        <f t="shared" si="8"/>
        <v>0</v>
      </c>
      <c r="AH45" s="50">
        <f t="shared" si="8"/>
        <v>0</v>
      </c>
      <c r="AI45" s="50">
        <f t="shared" si="8"/>
        <v>0</v>
      </c>
      <c r="AJ45" s="50">
        <f t="shared" si="8"/>
        <v>0</v>
      </c>
      <c r="AK45" s="50">
        <f t="shared" si="8"/>
        <v>0</v>
      </c>
      <c r="AL45" s="50">
        <f t="shared" si="8"/>
        <v>0</v>
      </c>
      <c r="AM45" s="50">
        <f t="shared" si="8"/>
        <v>0</v>
      </c>
      <c r="AN45" s="50">
        <f t="shared" si="8"/>
        <v>5475.379447</v>
      </c>
      <c r="AO45" s="50">
        <f t="shared" si="8"/>
        <v>5502.756344</v>
      </c>
      <c r="AP45" s="50">
        <f t="shared" si="8"/>
        <v>5530.270126</v>
      </c>
      <c r="AQ45" s="50">
        <f t="shared" si="8"/>
        <v>5557.921477</v>
      </c>
      <c r="AR45" s="50">
        <f t="shared" si="8"/>
        <v>5585.711084</v>
      </c>
      <c r="AS45" s="50">
        <f t="shared" si="8"/>
        <v>5613.639639</v>
      </c>
      <c r="AT45" s="50">
        <f t="shared" si="8"/>
        <v>5641.707838</v>
      </c>
      <c r="AU45" s="50">
        <f t="shared" si="8"/>
        <v>5669.916377</v>
      </c>
      <c r="AV45" s="50">
        <f t="shared" si="8"/>
        <v>5698.265959</v>
      </c>
      <c r="AW45" s="50">
        <f t="shared" si="8"/>
        <v>5726.757288</v>
      </c>
      <c r="AX45" s="50">
        <f t="shared" si="8"/>
        <v>5755.391075</v>
      </c>
      <c r="AY45" s="50">
        <f t="shared" si="8"/>
        <v>5784.16803</v>
      </c>
      <c r="AZ45" s="50">
        <f t="shared" si="8"/>
        <v>5813.08887</v>
      </c>
      <c r="BA45" s="50">
        <f t="shared" si="8"/>
        <v>5842.154315</v>
      </c>
      <c r="BB45" s="50">
        <f t="shared" si="8"/>
        <v>5871.365086</v>
      </c>
      <c r="BC45" s="50">
        <f t="shared" si="8"/>
        <v>5900.721912</v>
      </c>
      <c r="BD45" s="50">
        <f t="shared" si="8"/>
        <v>5930.225521</v>
      </c>
      <c r="BE45" s="50">
        <f t="shared" si="8"/>
        <v>5959.876649</v>
      </c>
      <c r="BF45" s="50">
        <f t="shared" si="8"/>
        <v>5989.676032</v>
      </c>
      <c r="BG45" s="50">
        <f t="shared" si="8"/>
        <v>6019.624412</v>
      </c>
      <c r="BH45" s="50">
        <f t="shared" si="8"/>
        <v>6049.722534</v>
      </c>
      <c r="BI45" s="50">
        <f t="shared" si="8"/>
        <v>6079.971147</v>
      </c>
      <c r="BJ45" s="50">
        <f t="shared" si="8"/>
        <v>6110.371003</v>
      </c>
      <c r="BK45" s="50">
        <f t="shared" si="8"/>
        <v>6140.922858</v>
      </c>
      <c r="BL45" s="50">
        <f t="shared" si="8"/>
        <v>6171.627472</v>
      </c>
      <c r="BM45" s="50">
        <f t="shared" si="8"/>
        <v>6202.485609</v>
      </c>
      <c r="BN45" s="50">
        <f t="shared" si="8"/>
        <v>6233.498037</v>
      </c>
      <c r="BO45" s="50">
        <f t="shared" si="8"/>
        <v>6264.665528</v>
      </c>
      <c r="BP45" s="50">
        <f t="shared" si="8"/>
        <v>6295.988855</v>
      </c>
      <c r="BQ45" s="50">
        <f t="shared" si="8"/>
        <v>6327.4688</v>
      </c>
      <c r="BR45" s="50">
        <f t="shared" si="8"/>
        <v>6359.106144</v>
      </c>
      <c r="BS45" s="50">
        <f t="shared" si="8"/>
        <v>6390.901674</v>
      </c>
      <c r="BT45" s="50">
        <f t="shared" si="8"/>
        <v>6422.856183</v>
      </c>
      <c r="BU45" s="50">
        <f t="shared" si="8"/>
        <v>6454.970464</v>
      </c>
      <c r="BV45" s="50">
        <f t="shared" si="8"/>
        <v>6487.245316</v>
      </c>
      <c r="BW45" s="50">
        <f t="shared" si="8"/>
        <v>6519.681542</v>
      </c>
      <c r="BX45" s="50">
        <f t="shared" si="8"/>
        <v>6552.27995</v>
      </c>
      <c r="BY45" s="50">
        <f t="shared" si="8"/>
        <v>6585.04135</v>
      </c>
      <c r="BZ45" s="50">
        <f t="shared" si="8"/>
        <v>6617.966557</v>
      </c>
      <c r="CA45" s="50">
        <f t="shared" si="8"/>
        <v>6651.056389</v>
      </c>
      <c r="CB45" s="50">
        <f t="shared" si="8"/>
        <v>6684.311671</v>
      </c>
      <c r="CC45" s="50">
        <f t="shared" si="8"/>
        <v>6717.73323</v>
      </c>
      <c r="CD45" s="50">
        <f t="shared" si="8"/>
        <v>6751.321896</v>
      </c>
      <c r="CE45" s="50">
        <f t="shared" si="8"/>
        <v>6785.078505</v>
      </c>
      <c r="CF45" s="50">
        <f t="shared" si="8"/>
        <v>6819.003898</v>
      </c>
      <c r="CG45" s="50">
        <f t="shared" si="8"/>
        <v>6853.098917</v>
      </c>
      <c r="CH45" s="50">
        <f t="shared" si="8"/>
        <v>6887.364412</v>
      </c>
      <c r="CI45" s="50">
        <f t="shared" si="8"/>
        <v>6921.801234</v>
      </c>
      <c r="CJ45" s="50">
        <f t="shared" si="8"/>
        <v>6956.41024</v>
      </c>
      <c r="CK45" s="50">
        <f t="shared" si="8"/>
        <v>6991.192291</v>
      </c>
      <c r="CL45" s="50">
        <f t="shared" si="8"/>
        <v>7026.148253</v>
      </c>
      <c r="CM45" s="50">
        <f t="shared" si="8"/>
        <v>7061.278994</v>
      </c>
      <c r="CN45" s="50">
        <f t="shared" si="8"/>
        <v>7096.585389</v>
      </c>
      <c r="CO45" s="50">
        <f t="shared" si="8"/>
        <v>7132.068316</v>
      </c>
      <c r="CP45" s="50">
        <f t="shared" si="8"/>
        <v>7167.728658</v>
      </c>
      <c r="CQ45" s="50">
        <f t="shared" si="8"/>
        <v>7203.567301</v>
      </c>
      <c r="CR45" s="50">
        <f t="shared" si="8"/>
        <v>7239.585137</v>
      </c>
      <c r="CS45" s="50">
        <f t="shared" si="8"/>
        <v>7275.783063</v>
      </c>
      <c r="CT45" s="50">
        <f t="shared" si="8"/>
        <v>7312.161978</v>
      </c>
      <c r="CU45" s="50">
        <f t="shared" si="8"/>
        <v>7348.722788</v>
      </c>
      <c r="CV45" s="50">
        <f t="shared" si="8"/>
        <v>7385.466402</v>
      </c>
      <c r="CW45" s="50">
        <f t="shared" si="8"/>
        <v>7422.393734</v>
      </c>
      <c r="CX45" s="50">
        <f t="shared" si="8"/>
        <v>7459.505703</v>
      </c>
      <c r="CY45" s="50">
        <f t="shared" si="8"/>
        <v>7496.803231</v>
      </c>
      <c r="CZ45" s="50">
        <f t="shared" si="8"/>
        <v>7534.287248</v>
      </c>
      <c r="DA45" s="50">
        <f t="shared" si="8"/>
        <v>7571.958684</v>
      </c>
      <c r="DB45" s="50">
        <f t="shared" si="8"/>
        <v>7609.818477</v>
      </c>
      <c r="DC45" s="50">
        <f t="shared" si="8"/>
        <v>7647.86757</v>
      </c>
      <c r="DD45" s="50">
        <f t="shared" si="8"/>
        <v>7686.106908</v>
      </c>
      <c r="DE45" s="50">
        <f t="shared" si="8"/>
        <v>7724.537442</v>
      </c>
      <c r="DF45" s="50">
        <f t="shared" si="8"/>
        <v>7763.160129</v>
      </c>
      <c r="DG45" s="50">
        <f t="shared" si="8"/>
        <v>7801.97593</v>
      </c>
      <c r="DH45" s="50">
        <f t="shared" si="8"/>
        <v>7840.98581</v>
      </c>
      <c r="DI45" s="50">
        <f t="shared" si="8"/>
        <v>7880.190739</v>
      </c>
      <c r="DJ45" s="50">
        <f t="shared" si="8"/>
        <v>7919.591692</v>
      </c>
      <c r="DK45" s="50">
        <f t="shared" si="8"/>
        <v>7959.189651</v>
      </c>
      <c r="DL45" s="50">
        <f t="shared" si="8"/>
        <v>7998.985599</v>
      </c>
      <c r="DM45" s="50">
        <f t="shared" si="8"/>
        <v>8038.980527</v>
      </c>
      <c r="DN45" s="50">
        <f t="shared" si="8"/>
        <v>8079.17543</v>
      </c>
      <c r="DO45" s="50">
        <f t="shared" si="8"/>
        <v>8119.571307</v>
      </c>
      <c r="DP45" s="50">
        <f t="shared" si="8"/>
        <v>8160.169163</v>
      </c>
      <c r="DQ45" s="50">
        <f t="shared" si="8"/>
        <v>8200.970009</v>
      </c>
      <c r="DR45" s="50">
        <f t="shared" si="8"/>
        <v>8241.974859</v>
      </c>
      <c r="DS45" s="50">
        <f t="shared" si="8"/>
        <v>8283.184733</v>
      </c>
      <c r="DT45" s="50">
        <f t="shared" si="8"/>
        <v>8324.600657</v>
      </c>
      <c r="DU45" s="50">
        <f t="shared" si="8"/>
        <v>8366.22366</v>
      </c>
      <c r="DV45" s="50">
        <f t="shared" si="8"/>
        <v>8408.054779</v>
      </c>
      <c r="DW45" s="50">
        <f t="shared" si="8"/>
        <v>8450.095053</v>
      </c>
      <c r="DX45" s="50">
        <f t="shared" si="8"/>
        <v>8492.345528</v>
      </c>
      <c r="DY45" s="50">
        <f t="shared" si="8"/>
        <v>8534.807256</v>
      </c>
      <c r="DZ45" s="50">
        <f t="shared" si="8"/>
        <v>8577.481292</v>
      </c>
      <c r="EA45" s="50">
        <f t="shared" si="8"/>
        <v>8620.368698</v>
      </c>
      <c r="EB45" s="50">
        <f t="shared" si="8"/>
        <v>8663.470542</v>
      </c>
      <c r="EC45" s="50">
        <f t="shared" si="8"/>
        <v>8706.787894</v>
      </c>
      <c r="ED45" s="50">
        <f t="shared" si="8"/>
        <v>8750.321834</v>
      </c>
      <c r="EE45" s="50">
        <f t="shared" si="8"/>
        <v>8794.073443</v>
      </c>
    </row>
    <row r="46" ht="15.75" customHeight="1">
      <c r="A46" s="1"/>
      <c r="B46" s="1"/>
      <c r="C46" s="1" t="s">
        <v>213</v>
      </c>
      <c r="D46" s="50">
        <f>-PMT(Assumptions!$P45/12,Assumptions!$P46*12,Assumptions!$P43)*IF(D1&gt;Assumptions!$P$48,1,0)</f>
        <v>0</v>
      </c>
      <c r="E46" s="50">
        <f>-PMT(Assumptions!$P45/12,Assumptions!$P46*12,Assumptions!$P43)*IF(E1&gt;Assumptions!$P$48,1,0)</f>
        <v>0</v>
      </c>
      <c r="F46" s="50">
        <f>-PMT(Assumptions!$P45/12,Assumptions!$P46*12,Assumptions!$P43)*IF(F1&gt;Assumptions!$P$48,1,0)</f>
        <v>0</v>
      </c>
      <c r="G46" s="50">
        <f>-PMT(Assumptions!$P45/12,Assumptions!$P46*12,Assumptions!$P43)*IF(G1&gt;Assumptions!$P$48,1,0)</f>
        <v>0</v>
      </c>
      <c r="H46" s="50">
        <f>-PMT(Assumptions!$P45/12,Assumptions!$P46*12,Assumptions!$P43)*IF(H1&gt;Assumptions!$P$48,1,0)</f>
        <v>0</v>
      </c>
      <c r="I46" s="50">
        <f>-PMT(Assumptions!$P45/12,Assumptions!$P46*12,Assumptions!$P43)*IF(I1&gt;Assumptions!$P$48,1,0)</f>
        <v>0</v>
      </c>
      <c r="J46" s="50">
        <f>-PMT(Assumptions!$P45/12,Assumptions!$P46*12,Assumptions!$P43)*IF(J1&gt;Assumptions!$P$48,1,0)</f>
        <v>0</v>
      </c>
      <c r="K46" s="50">
        <f>-PMT(Assumptions!$P45/12,Assumptions!$P46*12,Assumptions!$P43)*IF(K1&gt;Assumptions!$P$48,1,0)</f>
        <v>0</v>
      </c>
      <c r="L46" s="50">
        <f>-PMT(Assumptions!$P45/12,Assumptions!$P46*12,Assumptions!$P43)*IF(L1&gt;Assumptions!$P$48,1,0)</f>
        <v>0</v>
      </c>
      <c r="M46" s="50">
        <f>-PMT(Assumptions!$P45/12,Assumptions!$P46*12,Assumptions!$P43)*IF(M1&gt;Assumptions!$P$48,1,0)</f>
        <v>0</v>
      </c>
      <c r="N46" s="50">
        <f>-PMT(Assumptions!$P45/12,Assumptions!$P46*12,Assumptions!$P43)*IF(N1&gt;Assumptions!$P$48,1,0)</f>
        <v>0</v>
      </c>
      <c r="O46" s="50">
        <f>-PMT(Assumptions!$P45/12,Assumptions!$P46*12,Assumptions!$P43)*IF(O1&gt;Assumptions!$P$48,1,0)</f>
        <v>0</v>
      </c>
      <c r="P46" s="50">
        <f>-PMT(Assumptions!$P45/12,Assumptions!$P46*12,Assumptions!$P43)*IF(P1&gt;Assumptions!$P$48,1,0)</f>
        <v>0</v>
      </c>
      <c r="Q46" s="50">
        <f>-PMT(Assumptions!$P45/12,Assumptions!$P46*12,Assumptions!$P43)*IF(Q1&gt;Assumptions!$P$48,1,0)</f>
        <v>0</v>
      </c>
      <c r="R46" s="50">
        <f>-PMT(Assumptions!$P45/12,Assumptions!$P46*12,Assumptions!$P43)*IF(R1&gt;Assumptions!$P$48,1,0)</f>
        <v>0</v>
      </c>
      <c r="S46" s="50">
        <f>-PMT(Assumptions!$P45/12,Assumptions!$P46*12,Assumptions!$P43)*IF(S1&gt;Assumptions!$P$48,1,0)</f>
        <v>0</v>
      </c>
      <c r="T46" s="50">
        <f>-PMT(Assumptions!$P45/12,Assumptions!$P46*12,Assumptions!$P43)*IF(T1&gt;Assumptions!$P$48,1,0)</f>
        <v>0</v>
      </c>
      <c r="U46" s="50">
        <f>-PMT(Assumptions!$P45/12,Assumptions!$P46*12,Assumptions!$P43)*IF(U1&gt;Assumptions!$P$48,1,0)</f>
        <v>0</v>
      </c>
      <c r="V46" s="50">
        <f>-PMT(Assumptions!$P45/12,Assumptions!$P46*12,Assumptions!$P43)*IF(V1&gt;Assumptions!$P$48,1,0)</f>
        <v>0</v>
      </c>
      <c r="W46" s="50">
        <f>-PMT(Assumptions!$P45/12,Assumptions!$P46*12,Assumptions!$P43)*IF(W1&gt;Assumptions!$P$48,1,0)</f>
        <v>0</v>
      </c>
      <c r="X46" s="50">
        <f>-PMT(Assumptions!$P45/12,Assumptions!$P46*12,Assumptions!$P43)*IF(X1&gt;Assumptions!$P$48,1,0)</f>
        <v>0</v>
      </c>
      <c r="Y46" s="50">
        <f>-PMT(Assumptions!$P45/12,Assumptions!$P46*12,Assumptions!$P43)*IF(Y1&gt;Assumptions!$P$48,1,0)</f>
        <v>0</v>
      </c>
      <c r="Z46" s="50">
        <f>-PMT(Assumptions!$P45/12,Assumptions!$P46*12,Assumptions!$P43)*IF(Z1&gt;Assumptions!$P$48,1,0)</f>
        <v>0</v>
      </c>
      <c r="AA46" s="50">
        <f>-PMT(Assumptions!$P45/12,Assumptions!$P46*12,Assumptions!$P43)*IF(AA1&gt;Assumptions!$P$48,1,0)</f>
        <v>0</v>
      </c>
      <c r="AB46" s="50">
        <f>-PMT(Assumptions!$P45/12,Assumptions!$P46*12,Assumptions!$P43)*IF(AB1&gt;Assumptions!$P$48,1,0)</f>
        <v>0</v>
      </c>
      <c r="AC46" s="50">
        <f>-PMT(Assumptions!$P45/12,Assumptions!$P46*12,Assumptions!$P43)*IF(AC1&gt;Assumptions!$P$48,1,0)</f>
        <v>0</v>
      </c>
      <c r="AD46" s="50">
        <f>-PMT(Assumptions!$P45/12,Assumptions!$P46*12,Assumptions!$P43)*IF(AD1&gt;Assumptions!$P$48,1,0)</f>
        <v>0</v>
      </c>
      <c r="AE46" s="50">
        <f>-PMT(Assumptions!$P45/12,Assumptions!$P46*12,Assumptions!$P43)*IF(AE1&gt;Assumptions!$P$48,1,0)</f>
        <v>0</v>
      </c>
      <c r="AF46" s="50">
        <f>-PMT(Assumptions!$P45/12,Assumptions!$P46*12,Assumptions!$P43)*IF(AF1&gt;Assumptions!$P$48,1,0)</f>
        <v>0</v>
      </c>
      <c r="AG46" s="50">
        <f>-PMT(Assumptions!$P45/12,Assumptions!$P46*12,Assumptions!$P43)*IF(AG1&gt;Assumptions!$P$48,1,0)</f>
        <v>0</v>
      </c>
      <c r="AH46" s="50">
        <f>-PMT(Assumptions!$P45/12,Assumptions!$P46*12,Assumptions!$P43)*IF(AH1&gt;Assumptions!$P$48,1,0)</f>
        <v>0</v>
      </c>
      <c r="AI46" s="50">
        <f>-PMT(Assumptions!$P45/12,Assumptions!$P46*12,Assumptions!$P43)*IF(AI1&gt;Assumptions!$P$48,1,0)</f>
        <v>0</v>
      </c>
      <c r="AJ46" s="50">
        <f>-PMT(Assumptions!$P45/12,Assumptions!$P46*12,Assumptions!$P43)*IF(AJ1&gt;Assumptions!$P$48,1,0)</f>
        <v>0</v>
      </c>
      <c r="AK46" s="50">
        <f>-PMT(Assumptions!$P45/12,Assumptions!$P46*12,Assumptions!$P43)*IF(AK1&gt;Assumptions!$P$48,1,0)</f>
        <v>0</v>
      </c>
      <c r="AL46" s="50">
        <f>-PMT(Assumptions!$P45/12,Assumptions!$P46*12,Assumptions!$P43)*IF(AL1&gt;Assumptions!$P$48,1,0)</f>
        <v>0</v>
      </c>
      <c r="AM46" s="50">
        <f>-PMT(Assumptions!$P45/12,Assumptions!$P46*12,Assumptions!$P43)*IF(AM1&gt;Assumptions!$P$48,1,0)</f>
        <v>0</v>
      </c>
      <c r="AN46" s="50">
        <f>-PMT(Assumptions!$P45/12,Assumptions!$P46*12,Assumptions!$P43)*IF(AN1&gt;Assumptions!$P$48,1,0)</f>
        <v>32975.88453</v>
      </c>
      <c r="AO46" s="50">
        <f>-PMT(Assumptions!$P45/12,Assumptions!$P46*12,Assumptions!$P43)*IF(AO1&gt;Assumptions!$P$48,1,0)</f>
        <v>32975.88453</v>
      </c>
      <c r="AP46" s="50">
        <f>-PMT(Assumptions!$P45/12,Assumptions!$P46*12,Assumptions!$P43)*IF(AP1&gt;Assumptions!$P$48,1,0)</f>
        <v>32975.88453</v>
      </c>
      <c r="AQ46" s="50">
        <f>-PMT(Assumptions!$P45/12,Assumptions!$P46*12,Assumptions!$P43)*IF(AQ1&gt;Assumptions!$P$48,1,0)</f>
        <v>32975.88453</v>
      </c>
      <c r="AR46" s="50">
        <f>-PMT(Assumptions!$P45/12,Assumptions!$P46*12,Assumptions!$P43)*IF(AR1&gt;Assumptions!$P$48,1,0)</f>
        <v>32975.88453</v>
      </c>
      <c r="AS46" s="50">
        <f>-PMT(Assumptions!$P45/12,Assumptions!$P46*12,Assumptions!$P43)*IF(AS1&gt;Assumptions!$P$48,1,0)</f>
        <v>32975.88453</v>
      </c>
      <c r="AT46" s="50">
        <f>-PMT(Assumptions!$P45/12,Assumptions!$P46*12,Assumptions!$P43)*IF(AT1&gt;Assumptions!$P$48,1,0)</f>
        <v>32975.88453</v>
      </c>
      <c r="AU46" s="50">
        <f>-PMT(Assumptions!$P45/12,Assumptions!$P46*12,Assumptions!$P43)*IF(AU1&gt;Assumptions!$P$48,1,0)</f>
        <v>32975.88453</v>
      </c>
      <c r="AV46" s="50">
        <f>-PMT(Assumptions!$P45/12,Assumptions!$P46*12,Assumptions!$P43)*IF(AV1&gt;Assumptions!$P$48,1,0)</f>
        <v>32975.88453</v>
      </c>
      <c r="AW46" s="50">
        <f>-PMT(Assumptions!$P45/12,Assumptions!$P46*12,Assumptions!$P43)*IF(AW1&gt;Assumptions!$P$48,1,0)</f>
        <v>32975.88453</v>
      </c>
      <c r="AX46" s="50">
        <f>-PMT(Assumptions!$P45/12,Assumptions!$P46*12,Assumptions!$P43)*IF(AX1&gt;Assumptions!$P$48,1,0)</f>
        <v>32975.88453</v>
      </c>
      <c r="AY46" s="50">
        <f>-PMT(Assumptions!$P45/12,Assumptions!$P46*12,Assumptions!$P43)*IF(AY1&gt;Assumptions!$P$48,1,0)</f>
        <v>32975.88453</v>
      </c>
      <c r="AZ46" s="50">
        <f>-PMT(Assumptions!$P45/12,Assumptions!$P46*12,Assumptions!$P43)*IF(AZ1&gt;Assumptions!$P$48,1,0)</f>
        <v>32975.88453</v>
      </c>
      <c r="BA46" s="50">
        <f>-PMT(Assumptions!$P45/12,Assumptions!$P46*12,Assumptions!$P43)*IF(BA1&gt;Assumptions!$P$48,1,0)</f>
        <v>32975.88453</v>
      </c>
      <c r="BB46" s="50">
        <f>-PMT(Assumptions!$P45/12,Assumptions!$P46*12,Assumptions!$P43)*IF(BB1&gt;Assumptions!$P$48,1,0)</f>
        <v>32975.88453</v>
      </c>
      <c r="BC46" s="50">
        <f>-PMT(Assumptions!$P45/12,Assumptions!$P46*12,Assumptions!$P43)*IF(BC1&gt;Assumptions!$P$48,1,0)</f>
        <v>32975.88453</v>
      </c>
      <c r="BD46" s="50">
        <f>-PMT(Assumptions!$P45/12,Assumptions!$P46*12,Assumptions!$P43)*IF(BD1&gt;Assumptions!$P$48,1,0)</f>
        <v>32975.88453</v>
      </c>
      <c r="BE46" s="50">
        <f>-PMT(Assumptions!$P45/12,Assumptions!$P46*12,Assumptions!$P43)*IF(BE1&gt;Assumptions!$P$48,1,0)</f>
        <v>32975.88453</v>
      </c>
      <c r="BF46" s="50">
        <f>-PMT(Assumptions!$P45/12,Assumptions!$P46*12,Assumptions!$P43)*IF(BF1&gt;Assumptions!$P$48,1,0)</f>
        <v>32975.88453</v>
      </c>
      <c r="BG46" s="50">
        <f>-PMT(Assumptions!$P45/12,Assumptions!$P46*12,Assumptions!$P43)*IF(BG1&gt;Assumptions!$P$48,1,0)</f>
        <v>32975.88453</v>
      </c>
      <c r="BH46" s="50">
        <f>-PMT(Assumptions!$P45/12,Assumptions!$P46*12,Assumptions!$P43)*IF(BH1&gt;Assumptions!$P$48,1,0)</f>
        <v>32975.88453</v>
      </c>
      <c r="BI46" s="50">
        <f>-PMT(Assumptions!$P45/12,Assumptions!$P46*12,Assumptions!$P43)*IF(BI1&gt;Assumptions!$P$48,1,0)</f>
        <v>32975.88453</v>
      </c>
      <c r="BJ46" s="50">
        <f>-PMT(Assumptions!$P45/12,Assumptions!$P46*12,Assumptions!$P43)*IF(BJ1&gt;Assumptions!$P$48,1,0)</f>
        <v>32975.88453</v>
      </c>
      <c r="BK46" s="50">
        <f>-PMT(Assumptions!$P45/12,Assumptions!$P46*12,Assumptions!$P43)*IF(BK1&gt;Assumptions!$P$48,1,0)</f>
        <v>32975.88453</v>
      </c>
      <c r="BL46" s="50">
        <f>-PMT(Assumptions!$P45/12,Assumptions!$P46*12,Assumptions!$P43)*IF(BL1&gt;Assumptions!$P$48,1,0)</f>
        <v>32975.88453</v>
      </c>
      <c r="BM46" s="50">
        <f>-PMT(Assumptions!$P45/12,Assumptions!$P46*12,Assumptions!$P43)*IF(BM1&gt;Assumptions!$P$48,1,0)</f>
        <v>32975.88453</v>
      </c>
      <c r="BN46" s="50">
        <f>-PMT(Assumptions!$P45/12,Assumptions!$P46*12,Assumptions!$P43)*IF(BN1&gt;Assumptions!$P$48,1,0)</f>
        <v>32975.88453</v>
      </c>
      <c r="BO46" s="50">
        <f>-PMT(Assumptions!$P45/12,Assumptions!$P46*12,Assumptions!$P43)*IF(BO1&gt;Assumptions!$P$48,1,0)</f>
        <v>32975.88453</v>
      </c>
      <c r="BP46" s="50">
        <f>-PMT(Assumptions!$P45/12,Assumptions!$P46*12,Assumptions!$P43)*IF(BP1&gt;Assumptions!$P$48,1,0)</f>
        <v>32975.88453</v>
      </c>
      <c r="BQ46" s="50">
        <f>-PMT(Assumptions!$P45/12,Assumptions!$P46*12,Assumptions!$P43)*IF(BQ1&gt;Assumptions!$P$48,1,0)</f>
        <v>32975.88453</v>
      </c>
      <c r="BR46" s="50">
        <f>-PMT(Assumptions!$P45/12,Assumptions!$P46*12,Assumptions!$P43)*IF(BR1&gt;Assumptions!$P$48,1,0)</f>
        <v>32975.88453</v>
      </c>
      <c r="BS46" s="50">
        <f>-PMT(Assumptions!$P45/12,Assumptions!$P46*12,Assumptions!$P43)*IF(BS1&gt;Assumptions!$P$48,1,0)</f>
        <v>32975.88453</v>
      </c>
      <c r="BT46" s="50">
        <f>-PMT(Assumptions!$P45/12,Assumptions!$P46*12,Assumptions!$P43)*IF(BT1&gt;Assumptions!$P$48,1,0)</f>
        <v>32975.88453</v>
      </c>
      <c r="BU46" s="50">
        <f>-PMT(Assumptions!$P45/12,Assumptions!$P46*12,Assumptions!$P43)*IF(BU1&gt;Assumptions!$P$48,1,0)</f>
        <v>32975.88453</v>
      </c>
      <c r="BV46" s="50">
        <f>-PMT(Assumptions!$P45/12,Assumptions!$P46*12,Assumptions!$P43)*IF(BV1&gt;Assumptions!$P$48,1,0)</f>
        <v>32975.88453</v>
      </c>
      <c r="BW46" s="50">
        <f>-PMT(Assumptions!$P45/12,Assumptions!$P46*12,Assumptions!$P43)*IF(BW1&gt;Assumptions!$P$48,1,0)</f>
        <v>32975.88453</v>
      </c>
      <c r="BX46" s="50">
        <f>-PMT(Assumptions!$P45/12,Assumptions!$P46*12,Assumptions!$P43)*IF(BX1&gt;Assumptions!$P$48,1,0)</f>
        <v>32975.88453</v>
      </c>
      <c r="BY46" s="50">
        <f>-PMT(Assumptions!$P45/12,Assumptions!$P46*12,Assumptions!$P43)*IF(BY1&gt;Assumptions!$P$48,1,0)</f>
        <v>32975.88453</v>
      </c>
      <c r="BZ46" s="50">
        <f>-PMT(Assumptions!$P45/12,Assumptions!$P46*12,Assumptions!$P43)*IF(BZ1&gt;Assumptions!$P$48,1,0)</f>
        <v>32975.88453</v>
      </c>
      <c r="CA46" s="50">
        <f>-PMT(Assumptions!$P45/12,Assumptions!$P46*12,Assumptions!$P43)*IF(CA1&gt;Assumptions!$P$48,1,0)</f>
        <v>32975.88453</v>
      </c>
      <c r="CB46" s="50">
        <f>-PMT(Assumptions!$P45/12,Assumptions!$P46*12,Assumptions!$P43)*IF(CB1&gt;Assumptions!$P$48,1,0)</f>
        <v>32975.88453</v>
      </c>
      <c r="CC46" s="50">
        <f>-PMT(Assumptions!$P45/12,Assumptions!$P46*12,Assumptions!$P43)*IF(CC1&gt;Assumptions!$P$48,1,0)</f>
        <v>32975.88453</v>
      </c>
      <c r="CD46" s="50">
        <f>-PMT(Assumptions!$P45/12,Assumptions!$P46*12,Assumptions!$P43)*IF(CD1&gt;Assumptions!$P$48,1,0)</f>
        <v>32975.88453</v>
      </c>
      <c r="CE46" s="50">
        <f>-PMT(Assumptions!$P45/12,Assumptions!$P46*12,Assumptions!$P43)*IF(CE1&gt;Assumptions!$P$48,1,0)</f>
        <v>32975.88453</v>
      </c>
      <c r="CF46" s="50">
        <f>-PMT(Assumptions!$P45/12,Assumptions!$P46*12,Assumptions!$P43)*IF(CF1&gt;Assumptions!$P$48,1,0)</f>
        <v>32975.88453</v>
      </c>
      <c r="CG46" s="50">
        <f>-PMT(Assumptions!$P45/12,Assumptions!$P46*12,Assumptions!$P43)*IF(CG1&gt;Assumptions!$P$48,1,0)</f>
        <v>32975.88453</v>
      </c>
      <c r="CH46" s="50">
        <f>-PMT(Assumptions!$P45/12,Assumptions!$P46*12,Assumptions!$P43)*IF(CH1&gt;Assumptions!$P$48,1,0)</f>
        <v>32975.88453</v>
      </c>
      <c r="CI46" s="50">
        <f>-PMT(Assumptions!$P45/12,Assumptions!$P46*12,Assumptions!$P43)*IF(CI1&gt;Assumptions!$P$48,1,0)</f>
        <v>32975.88453</v>
      </c>
      <c r="CJ46" s="50">
        <f>-PMT(Assumptions!$P45/12,Assumptions!$P46*12,Assumptions!$P43)*IF(CJ1&gt;Assumptions!$P$48,1,0)</f>
        <v>32975.88453</v>
      </c>
      <c r="CK46" s="50">
        <f>-PMT(Assumptions!$P45/12,Assumptions!$P46*12,Assumptions!$P43)*IF(CK1&gt;Assumptions!$P$48,1,0)</f>
        <v>32975.88453</v>
      </c>
      <c r="CL46" s="50">
        <f>-PMT(Assumptions!$P45/12,Assumptions!$P46*12,Assumptions!$P43)*IF(CL1&gt;Assumptions!$P$48,1,0)</f>
        <v>32975.88453</v>
      </c>
      <c r="CM46" s="50">
        <f>-PMT(Assumptions!$P45/12,Assumptions!$P46*12,Assumptions!$P43)*IF(CM1&gt;Assumptions!$P$48,1,0)</f>
        <v>32975.88453</v>
      </c>
      <c r="CN46" s="50">
        <f>-PMT(Assumptions!$P45/12,Assumptions!$P46*12,Assumptions!$P43)*IF(CN1&gt;Assumptions!$P$48,1,0)</f>
        <v>32975.88453</v>
      </c>
      <c r="CO46" s="50">
        <f>-PMT(Assumptions!$P45/12,Assumptions!$P46*12,Assumptions!$P43)*IF(CO1&gt;Assumptions!$P$48,1,0)</f>
        <v>32975.88453</v>
      </c>
      <c r="CP46" s="50">
        <f>-PMT(Assumptions!$P45/12,Assumptions!$P46*12,Assumptions!$P43)*IF(CP1&gt;Assumptions!$P$48,1,0)</f>
        <v>32975.88453</v>
      </c>
      <c r="CQ46" s="50">
        <f>-PMT(Assumptions!$P45/12,Assumptions!$P46*12,Assumptions!$P43)*IF(CQ1&gt;Assumptions!$P$48,1,0)</f>
        <v>32975.88453</v>
      </c>
      <c r="CR46" s="50">
        <f>-PMT(Assumptions!$P45/12,Assumptions!$P46*12,Assumptions!$P43)*IF(CR1&gt;Assumptions!$P$48,1,0)</f>
        <v>32975.88453</v>
      </c>
      <c r="CS46" s="50">
        <f>-PMT(Assumptions!$P45/12,Assumptions!$P46*12,Assumptions!$P43)*IF(CS1&gt;Assumptions!$P$48,1,0)</f>
        <v>32975.88453</v>
      </c>
      <c r="CT46" s="50">
        <f>-PMT(Assumptions!$P45/12,Assumptions!$P46*12,Assumptions!$P43)*IF(CT1&gt;Assumptions!$P$48,1,0)</f>
        <v>32975.88453</v>
      </c>
      <c r="CU46" s="50">
        <f>-PMT(Assumptions!$P45/12,Assumptions!$P46*12,Assumptions!$P43)*IF(CU1&gt;Assumptions!$P$48,1,0)</f>
        <v>32975.88453</v>
      </c>
      <c r="CV46" s="50">
        <f>-PMT(Assumptions!$P45/12,Assumptions!$P46*12,Assumptions!$P43)*IF(CV1&gt;Assumptions!$P$48,1,0)</f>
        <v>32975.88453</v>
      </c>
      <c r="CW46" s="50">
        <f>-PMT(Assumptions!$P45/12,Assumptions!$P46*12,Assumptions!$P43)*IF(CW1&gt;Assumptions!$P$48,1,0)</f>
        <v>32975.88453</v>
      </c>
      <c r="CX46" s="50">
        <f>-PMT(Assumptions!$P45/12,Assumptions!$P46*12,Assumptions!$P43)*IF(CX1&gt;Assumptions!$P$48,1,0)</f>
        <v>32975.88453</v>
      </c>
      <c r="CY46" s="50">
        <f>-PMT(Assumptions!$P45/12,Assumptions!$P46*12,Assumptions!$P43)*IF(CY1&gt;Assumptions!$P$48,1,0)</f>
        <v>32975.88453</v>
      </c>
      <c r="CZ46" s="50">
        <f>-PMT(Assumptions!$P45/12,Assumptions!$P46*12,Assumptions!$P43)*IF(CZ1&gt;Assumptions!$P$48,1,0)</f>
        <v>32975.88453</v>
      </c>
      <c r="DA46" s="50">
        <f>-PMT(Assumptions!$P45/12,Assumptions!$P46*12,Assumptions!$P43)*IF(DA1&gt;Assumptions!$P$48,1,0)</f>
        <v>32975.88453</v>
      </c>
      <c r="DB46" s="50">
        <f>-PMT(Assumptions!$P45/12,Assumptions!$P46*12,Assumptions!$P43)*IF(DB1&gt;Assumptions!$P$48,1,0)</f>
        <v>32975.88453</v>
      </c>
      <c r="DC46" s="50">
        <f>-PMT(Assumptions!$P45/12,Assumptions!$P46*12,Assumptions!$P43)*IF(DC1&gt;Assumptions!$P$48,1,0)</f>
        <v>32975.88453</v>
      </c>
      <c r="DD46" s="50">
        <f>-PMT(Assumptions!$P45/12,Assumptions!$P46*12,Assumptions!$P43)*IF(DD1&gt;Assumptions!$P$48,1,0)</f>
        <v>32975.88453</v>
      </c>
      <c r="DE46" s="50">
        <f>-PMT(Assumptions!$P45/12,Assumptions!$P46*12,Assumptions!$P43)*IF(DE1&gt;Assumptions!$P$48,1,0)</f>
        <v>32975.88453</v>
      </c>
      <c r="DF46" s="50">
        <f>-PMT(Assumptions!$P45/12,Assumptions!$P46*12,Assumptions!$P43)*IF(DF1&gt;Assumptions!$P$48,1,0)</f>
        <v>32975.88453</v>
      </c>
      <c r="DG46" s="50">
        <f>-PMT(Assumptions!$P45/12,Assumptions!$P46*12,Assumptions!$P43)*IF(DG1&gt;Assumptions!$P$48,1,0)</f>
        <v>32975.88453</v>
      </c>
      <c r="DH46" s="50">
        <f>-PMT(Assumptions!$P45/12,Assumptions!$P46*12,Assumptions!$P43)*IF(DH1&gt;Assumptions!$P$48,1,0)</f>
        <v>32975.88453</v>
      </c>
      <c r="DI46" s="50">
        <f>-PMT(Assumptions!$P45/12,Assumptions!$P46*12,Assumptions!$P43)*IF(DI1&gt;Assumptions!$P$48,1,0)</f>
        <v>32975.88453</v>
      </c>
      <c r="DJ46" s="50">
        <f>-PMT(Assumptions!$P45/12,Assumptions!$P46*12,Assumptions!$P43)*IF(DJ1&gt;Assumptions!$P$48,1,0)</f>
        <v>32975.88453</v>
      </c>
      <c r="DK46" s="50">
        <f>-PMT(Assumptions!$P45/12,Assumptions!$P46*12,Assumptions!$P43)*IF(DK1&gt;Assumptions!$P$48,1,0)</f>
        <v>32975.88453</v>
      </c>
      <c r="DL46" s="50">
        <f>-PMT(Assumptions!$P45/12,Assumptions!$P46*12,Assumptions!$P43)*IF(DL1&gt;Assumptions!$P$48,1,0)</f>
        <v>32975.88453</v>
      </c>
      <c r="DM46" s="50">
        <f>-PMT(Assumptions!$P45/12,Assumptions!$P46*12,Assumptions!$P43)*IF(DM1&gt;Assumptions!$P$48,1,0)</f>
        <v>32975.88453</v>
      </c>
      <c r="DN46" s="50">
        <f>-PMT(Assumptions!$P45/12,Assumptions!$P46*12,Assumptions!$P43)*IF(DN1&gt;Assumptions!$P$48,1,0)</f>
        <v>32975.88453</v>
      </c>
      <c r="DO46" s="50">
        <f>-PMT(Assumptions!$P45/12,Assumptions!$P46*12,Assumptions!$P43)*IF(DO1&gt;Assumptions!$P$48,1,0)</f>
        <v>32975.88453</v>
      </c>
      <c r="DP46" s="50">
        <f>-PMT(Assumptions!$P45/12,Assumptions!$P46*12,Assumptions!$P43)*IF(DP1&gt;Assumptions!$P$48,1,0)</f>
        <v>32975.88453</v>
      </c>
      <c r="DQ46" s="50">
        <f>-PMT(Assumptions!$P45/12,Assumptions!$P46*12,Assumptions!$P43)*IF(DQ1&gt;Assumptions!$P$48,1,0)</f>
        <v>32975.88453</v>
      </c>
      <c r="DR46" s="50">
        <f>-PMT(Assumptions!$P45/12,Assumptions!$P46*12,Assumptions!$P43)*IF(DR1&gt;Assumptions!$P$48,1,0)</f>
        <v>32975.88453</v>
      </c>
      <c r="DS46" s="50">
        <f>-PMT(Assumptions!$P45/12,Assumptions!$P46*12,Assumptions!$P43)*IF(DS1&gt;Assumptions!$P$48,1,0)</f>
        <v>32975.88453</v>
      </c>
      <c r="DT46" s="50">
        <f>-PMT(Assumptions!$P45/12,Assumptions!$P46*12,Assumptions!$P43)*IF(DT1&gt;Assumptions!$P$48,1,0)</f>
        <v>32975.88453</v>
      </c>
      <c r="DU46" s="50">
        <f>-PMT(Assumptions!$P45/12,Assumptions!$P46*12,Assumptions!$P43)*IF(DU1&gt;Assumptions!$P$48,1,0)</f>
        <v>32975.88453</v>
      </c>
      <c r="DV46" s="50">
        <f>-PMT(Assumptions!$P45/12,Assumptions!$P46*12,Assumptions!$P43)*IF(DV1&gt;Assumptions!$P$48,1,0)</f>
        <v>32975.88453</v>
      </c>
      <c r="DW46" s="50">
        <f>-PMT(Assumptions!$P45/12,Assumptions!$P46*12,Assumptions!$P43)*IF(DW1&gt;Assumptions!$P$48,1,0)</f>
        <v>32975.88453</v>
      </c>
      <c r="DX46" s="50">
        <f>-PMT(Assumptions!$P45/12,Assumptions!$P46*12,Assumptions!$P43)*IF(DX1&gt;Assumptions!$P$48,1,0)</f>
        <v>32975.88453</v>
      </c>
      <c r="DY46" s="50">
        <f>-PMT(Assumptions!$P45/12,Assumptions!$P46*12,Assumptions!$P43)*IF(DY1&gt;Assumptions!$P$48,1,0)</f>
        <v>32975.88453</v>
      </c>
      <c r="DZ46" s="50">
        <f>-PMT(Assumptions!$P45/12,Assumptions!$P46*12,Assumptions!$P43)*IF(DZ1&gt;Assumptions!$P$48,1,0)</f>
        <v>32975.88453</v>
      </c>
      <c r="EA46" s="50">
        <f>-PMT(Assumptions!$P45/12,Assumptions!$P46*12,Assumptions!$P43)*IF(EA1&gt;Assumptions!$P$48,1,0)</f>
        <v>32975.88453</v>
      </c>
      <c r="EB46" s="50">
        <f>-PMT(Assumptions!$P45/12,Assumptions!$P46*12,Assumptions!$P43)*IF(EB1&gt;Assumptions!$P$48,1,0)</f>
        <v>32975.88453</v>
      </c>
      <c r="EC46" s="50">
        <f>-PMT(Assumptions!$P45/12,Assumptions!$P46*12,Assumptions!$P43)*IF(EC1&gt;Assumptions!$P$48,1,0)</f>
        <v>32975.88453</v>
      </c>
      <c r="ED46" s="50">
        <f>-PMT(Assumptions!$P45/12,Assumptions!$P46*12,Assumptions!$P43)*IF(ED1&gt;Assumptions!$P$48,1,0)</f>
        <v>32975.88453</v>
      </c>
      <c r="EE46" s="50">
        <f>-PMT(Assumptions!$P45/12,Assumptions!$P46*12,Assumptions!$P43)*IF(EE1&gt;Assumptions!$P$48,1,0)</f>
        <v>32975.88453</v>
      </c>
    </row>
    <row r="47" ht="15.75" customHeight="1">
      <c r="A47" s="1"/>
      <c r="B47" s="1"/>
      <c r="C47" s="1" t="s">
        <v>190</v>
      </c>
      <c r="D47" s="50">
        <f t="shared" ref="D47:EE47" si="9">D43-D45</f>
        <v>5500101.018</v>
      </c>
      <c r="E47" s="50">
        <f t="shared" si="9"/>
        <v>5500101.018</v>
      </c>
      <c r="F47" s="50">
        <f t="shared" si="9"/>
        <v>5500101.018</v>
      </c>
      <c r="G47" s="50">
        <f t="shared" si="9"/>
        <v>5500101.018</v>
      </c>
      <c r="H47" s="50">
        <f t="shared" si="9"/>
        <v>5500101.018</v>
      </c>
      <c r="I47" s="50">
        <f t="shared" si="9"/>
        <v>5500101.018</v>
      </c>
      <c r="J47" s="50">
        <f t="shared" si="9"/>
        <v>5500101.018</v>
      </c>
      <c r="K47" s="50">
        <f t="shared" si="9"/>
        <v>5500101.018</v>
      </c>
      <c r="L47" s="50">
        <f t="shared" si="9"/>
        <v>5500101.018</v>
      </c>
      <c r="M47" s="50">
        <f t="shared" si="9"/>
        <v>5500101.018</v>
      </c>
      <c r="N47" s="50">
        <f t="shared" si="9"/>
        <v>5500101.018</v>
      </c>
      <c r="O47" s="50">
        <f t="shared" si="9"/>
        <v>5500101.018</v>
      </c>
      <c r="P47" s="50">
        <f t="shared" si="9"/>
        <v>5500101.018</v>
      </c>
      <c r="Q47" s="50">
        <f t="shared" si="9"/>
        <v>5500101.018</v>
      </c>
      <c r="R47" s="50">
        <f t="shared" si="9"/>
        <v>5500101.018</v>
      </c>
      <c r="S47" s="50">
        <f t="shared" si="9"/>
        <v>5500101.018</v>
      </c>
      <c r="T47" s="50">
        <f t="shared" si="9"/>
        <v>5500101.018</v>
      </c>
      <c r="U47" s="50">
        <f t="shared" si="9"/>
        <v>5500101.018</v>
      </c>
      <c r="V47" s="50">
        <f t="shared" si="9"/>
        <v>5500101.018</v>
      </c>
      <c r="W47" s="50">
        <f t="shared" si="9"/>
        <v>5500101.018</v>
      </c>
      <c r="X47" s="50">
        <f t="shared" si="9"/>
        <v>5500101.018</v>
      </c>
      <c r="Y47" s="50">
        <f t="shared" si="9"/>
        <v>5500101.018</v>
      </c>
      <c r="Z47" s="50">
        <f t="shared" si="9"/>
        <v>5500101.018</v>
      </c>
      <c r="AA47" s="50">
        <f t="shared" si="9"/>
        <v>5500101.018</v>
      </c>
      <c r="AB47" s="50">
        <f t="shared" si="9"/>
        <v>5500101.018</v>
      </c>
      <c r="AC47" s="50">
        <f t="shared" si="9"/>
        <v>5500101.018</v>
      </c>
      <c r="AD47" s="50">
        <f t="shared" si="9"/>
        <v>5500101.018</v>
      </c>
      <c r="AE47" s="50">
        <f t="shared" si="9"/>
        <v>5500101.018</v>
      </c>
      <c r="AF47" s="50">
        <f t="shared" si="9"/>
        <v>5500101.018</v>
      </c>
      <c r="AG47" s="50">
        <f t="shared" si="9"/>
        <v>5500101.018</v>
      </c>
      <c r="AH47" s="50">
        <f t="shared" si="9"/>
        <v>5500101.018</v>
      </c>
      <c r="AI47" s="50">
        <f t="shared" si="9"/>
        <v>5500101.018</v>
      </c>
      <c r="AJ47" s="50">
        <f t="shared" si="9"/>
        <v>5500101.018</v>
      </c>
      <c r="AK47" s="50">
        <f t="shared" si="9"/>
        <v>5500101.018</v>
      </c>
      <c r="AL47" s="50">
        <f t="shared" si="9"/>
        <v>5500101.018</v>
      </c>
      <c r="AM47" s="50">
        <f t="shared" si="9"/>
        <v>5500101.018</v>
      </c>
      <c r="AN47" s="50">
        <f t="shared" si="9"/>
        <v>5494625.638</v>
      </c>
      <c r="AO47" s="50">
        <f t="shared" si="9"/>
        <v>5489122.882</v>
      </c>
      <c r="AP47" s="50">
        <f t="shared" si="9"/>
        <v>5483592.612</v>
      </c>
      <c r="AQ47" s="50">
        <f t="shared" si="9"/>
        <v>5478034.69</v>
      </c>
      <c r="AR47" s="50">
        <f t="shared" si="9"/>
        <v>5472448.979</v>
      </c>
      <c r="AS47" s="50">
        <f t="shared" si="9"/>
        <v>5466835.339</v>
      </c>
      <c r="AT47" s="50">
        <f t="shared" si="9"/>
        <v>5461193.632</v>
      </c>
      <c r="AU47" s="50">
        <f t="shared" si="9"/>
        <v>5455523.715</v>
      </c>
      <c r="AV47" s="50">
        <f t="shared" si="9"/>
        <v>5449825.449</v>
      </c>
      <c r="AW47" s="50">
        <f t="shared" si="9"/>
        <v>5444098.692</v>
      </c>
      <c r="AX47" s="50">
        <f t="shared" si="9"/>
        <v>5438343.301</v>
      </c>
      <c r="AY47" s="50">
        <f t="shared" si="9"/>
        <v>5432559.133</v>
      </c>
      <c r="AZ47" s="50">
        <f t="shared" si="9"/>
        <v>5426746.044</v>
      </c>
      <c r="BA47" s="50">
        <f t="shared" si="9"/>
        <v>5420903.89</v>
      </c>
      <c r="BB47" s="50">
        <f t="shared" si="9"/>
        <v>5415032.525</v>
      </c>
      <c r="BC47" s="50">
        <f t="shared" si="9"/>
        <v>5409131.803</v>
      </c>
      <c r="BD47" s="50">
        <f t="shared" si="9"/>
        <v>5403201.577</v>
      </c>
      <c r="BE47" s="50">
        <f t="shared" si="9"/>
        <v>5397241.701</v>
      </c>
      <c r="BF47" s="50">
        <f t="shared" si="9"/>
        <v>5391252.025</v>
      </c>
      <c r="BG47" s="50">
        <f t="shared" si="9"/>
        <v>5385232.4</v>
      </c>
      <c r="BH47" s="50">
        <f t="shared" si="9"/>
        <v>5379182.678</v>
      </c>
      <c r="BI47" s="50">
        <f t="shared" si="9"/>
        <v>5373102.706</v>
      </c>
      <c r="BJ47" s="50">
        <f t="shared" si="9"/>
        <v>5366992.335</v>
      </c>
      <c r="BK47" s="50">
        <f t="shared" si="9"/>
        <v>5360851.413</v>
      </c>
      <c r="BL47" s="50">
        <f t="shared" si="9"/>
        <v>5354679.785</v>
      </c>
      <c r="BM47" s="50">
        <f t="shared" si="9"/>
        <v>5348477.299</v>
      </c>
      <c r="BN47" s="50">
        <f t="shared" si="9"/>
        <v>5342243.801</v>
      </c>
      <c r="BO47" s="50">
        <f t="shared" si="9"/>
        <v>5335979.136</v>
      </c>
      <c r="BP47" s="50">
        <f t="shared" si="9"/>
        <v>5329683.147</v>
      </c>
      <c r="BQ47" s="50">
        <f t="shared" si="9"/>
        <v>5323355.678</v>
      </c>
      <c r="BR47" s="50">
        <f t="shared" si="9"/>
        <v>5316996.572</v>
      </c>
      <c r="BS47" s="50">
        <f t="shared" si="9"/>
        <v>5310605.67</v>
      </c>
      <c r="BT47" s="50">
        <f t="shared" si="9"/>
        <v>5304182.814</v>
      </c>
      <c r="BU47" s="50">
        <f t="shared" si="9"/>
        <v>5297727.844</v>
      </c>
      <c r="BV47" s="50">
        <f t="shared" si="9"/>
        <v>5291240.598</v>
      </c>
      <c r="BW47" s="50">
        <f t="shared" si="9"/>
        <v>5284720.917</v>
      </c>
      <c r="BX47" s="50">
        <f t="shared" si="9"/>
        <v>5278168.637</v>
      </c>
      <c r="BY47" s="50">
        <f t="shared" si="9"/>
        <v>5271583.596</v>
      </c>
      <c r="BZ47" s="50">
        <f t="shared" si="9"/>
        <v>5264965.629</v>
      </c>
      <c r="CA47" s="50">
        <f t="shared" si="9"/>
        <v>5258314.573</v>
      </c>
      <c r="CB47" s="50">
        <f t="shared" si="9"/>
        <v>5251630.261</v>
      </c>
      <c r="CC47" s="50">
        <f t="shared" si="9"/>
        <v>5244912.528</v>
      </c>
      <c r="CD47" s="50">
        <f t="shared" si="9"/>
        <v>5238161.206</v>
      </c>
      <c r="CE47" s="50">
        <f t="shared" si="9"/>
        <v>5231376.127</v>
      </c>
      <c r="CF47" s="50">
        <f t="shared" si="9"/>
        <v>5224557.123</v>
      </c>
      <c r="CG47" s="50">
        <f t="shared" si="9"/>
        <v>5217704.025</v>
      </c>
      <c r="CH47" s="50">
        <f t="shared" si="9"/>
        <v>5210816.66</v>
      </c>
      <c r="CI47" s="50">
        <f t="shared" si="9"/>
        <v>5203894.859</v>
      </c>
      <c r="CJ47" s="50">
        <f t="shared" si="9"/>
        <v>5196938.449</v>
      </c>
      <c r="CK47" s="50">
        <f t="shared" si="9"/>
        <v>5189947.256</v>
      </c>
      <c r="CL47" s="50">
        <f t="shared" si="9"/>
        <v>5182921.108</v>
      </c>
      <c r="CM47" s="50">
        <f t="shared" si="9"/>
        <v>5175859.829</v>
      </c>
      <c r="CN47" s="50">
        <f t="shared" si="9"/>
        <v>5168763.244</v>
      </c>
      <c r="CO47" s="50">
        <f t="shared" si="9"/>
        <v>5161631.175</v>
      </c>
      <c r="CP47" s="50">
        <f t="shared" si="9"/>
        <v>5154463.447</v>
      </c>
      <c r="CQ47" s="50">
        <f t="shared" si="9"/>
        <v>5147259.879</v>
      </c>
      <c r="CR47" s="50">
        <f t="shared" si="9"/>
        <v>5140020.294</v>
      </c>
      <c r="CS47" s="50">
        <f t="shared" si="9"/>
        <v>5132744.511</v>
      </c>
      <c r="CT47" s="50">
        <f t="shared" si="9"/>
        <v>5125432.349</v>
      </c>
      <c r="CU47" s="50">
        <f t="shared" si="9"/>
        <v>5118083.627</v>
      </c>
      <c r="CV47" s="50">
        <f t="shared" si="9"/>
        <v>5110698.16</v>
      </c>
      <c r="CW47" s="50">
        <f t="shared" si="9"/>
        <v>5103275.766</v>
      </c>
      <c r="CX47" s="50">
        <f t="shared" si="9"/>
        <v>5095816.261</v>
      </c>
      <c r="CY47" s="50">
        <f t="shared" si="9"/>
        <v>5088319.457</v>
      </c>
      <c r="CZ47" s="50">
        <f t="shared" si="9"/>
        <v>5080785.17</v>
      </c>
      <c r="DA47" s="50">
        <f t="shared" si="9"/>
        <v>5073213.212</v>
      </c>
      <c r="DB47" s="50">
        <f t="shared" si="9"/>
        <v>5065603.393</v>
      </c>
      <c r="DC47" s="50">
        <f t="shared" si="9"/>
        <v>5057955.525</v>
      </c>
      <c r="DD47" s="50">
        <f t="shared" si="9"/>
        <v>5050269.419</v>
      </c>
      <c r="DE47" s="50">
        <f t="shared" si="9"/>
        <v>5042544.881</v>
      </c>
      <c r="DF47" s="50">
        <f t="shared" si="9"/>
        <v>5034781.721</v>
      </c>
      <c r="DG47" s="50">
        <f t="shared" si="9"/>
        <v>5026979.745</v>
      </c>
      <c r="DH47" s="50">
        <f t="shared" si="9"/>
        <v>5019138.759</v>
      </c>
      <c r="DI47" s="50">
        <f t="shared" si="9"/>
        <v>5011258.569</v>
      </c>
      <c r="DJ47" s="50">
        <f t="shared" si="9"/>
        <v>5003338.977</v>
      </c>
      <c r="DK47" s="50">
        <f t="shared" si="9"/>
        <v>4995379.787</v>
      </c>
      <c r="DL47" s="50">
        <f t="shared" si="9"/>
        <v>4987380.802</v>
      </c>
      <c r="DM47" s="50">
        <f t="shared" si="9"/>
        <v>4979341.821</v>
      </c>
      <c r="DN47" s="50">
        <f t="shared" si="9"/>
        <v>4971262.646</v>
      </c>
      <c r="DO47" s="50">
        <f t="shared" si="9"/>
        <v>4963143.074</v>
      </c>
      <c r="DP47" s="50">
        <f t="shared" si="9"/>
        <v>4954982.905</v>
      </c>
      <c r="DQ47" s="50">
        <f t="shared" si="9"/>
        <v>4946781.935</v>
      </c>
      <c r="DR47" s="50">
        <f t="shared" si="9"/>
        <v>4938539.96</v>
      </c>
      <c r="DS47" s="50">
        <f t="shared" si="9"/>
        <v>4930256.776</v>
      </c>
      <c r="DT47" s="50">
        <f t="shared" si="9"/>
        <v>4921932.175</v>
      </c>
      <c r="DU47" s="50">
        <f t="shared" si="9"/>
        <v>4913565.951</v>
      </c>
      <c r="DV47" s="50">
        <f t="shared" si="9"/>
        <v>4905157.896</v>
      </c>
      <c r="DW47" s="50">
        <f t="shared" si="9"/>
        <v>4896707.801</v>
      </c>
      <c r="DX47" s="50">
        <f t="shared" si="9"/>
        <v>4888215.456</v>
      </c>
      <c r="DY47" s="50">
        <f t="shared" si="9"/>
        <v>4879680.649</v>
      </c>
      <c r="DZ47" s="50">
        <f t="shared" si="9"/>
        <v>4871103.167</v>
      </c>
      <c r="EA47" s="50">
        <f t="shared" si="9"/>
        <v>4862482.799</v>
      </c>
      <c r="EB47" s="50">
        <f t="shared" si="9"/>
        <v>4853819.328</v>
      </c>
      <c r="EC47" s="50">
        <f t="shared" si="9"/>
        <v>4845112.54</v>
      </c>
      <c r="ED47" s="50">
        <f t="shared" si="9"/>
        <v>4836362.218</v>
      </c>
      <c r="EE47" s="50">
        <f t="shared" si="9"/>
        <v>4827568.145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3" t="s">
        <v>214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215</v>
      </c>
      <c r="D50" s="50">
        <f>SUM(E38:P38)/Assumptions!$L65*IF(D1=Assumptions!$L69*12,1,0)</f>
        <v>0</v>
      </c>
      <c r="E50" s="50">
        <f>SUM(F38:Q38)/Assumptions!$L65*IF(E1=Assumptions!$L69*12,1,0)</f>
        <v>0</v>
      </c>
      <c r="F50" s="50">
        <f>SUM(G38:R38)/Assumptions!$L65*IF(F1=Assumptions!$L69*12,1,0)</f>
        <v>0</v>
      </c>
      <c r="G50" s="50">
        <f>SUM(H38:S38)/Assumptions!$L65*IF(G1=Assumptions!$L69*12,1,0)</f>
        <v>0</v>
      </c>
      <c r="H50" s="50">
        <f>SUM(I38:T38)/Assumptions!$L65*IF(H1=Assumptions!$L69*12,1,0)</f>
        <v>0</v>
      </c>
      <c r="I50" s="50">
        <f>SUM(J38:U38)/Assumptions!$L65*IF(I1=Assumptions!$L69*12,1,0)</f>
        <v>0</v>
      </c>
      <c r="J50" s="50">
        <f>SUM(K38:V38)/Assumptions!$L65*IF(J1=Assumptions!$L69*12,1,0)</f>
        <v>0</v>
      </c>
      <c r="K50" s="50">
        <f>SUM(L38:W38)/Assumptions!$L65*IF(K1=Assumptions!$L69*12,1,0)</f>
        <v>0</v>
      </c>
      <c r="L50" s="50">
        <f>SUM(M38:X38)/Assumptions!$L65*IF(L1=Assumptions!$L69*12,1,0)</f>
        <v>0</v>
      </c>
      <c r="M50" s="50">
        <f>SUM(N38:Y38)/Assumptions!$L65*IF(M1=Assumptions!$L69*12,1,0)</f>
        <v>0</v>
      </c>
      <c r="N50" s="50">
        <f>SUM(O38:Z38)/Assumptions!$L65*IF(N1=Assumptions!$L69*12,1,0)</f>
        <v>0</v>
      </c>
      <c r="O50" s="50">
        <f>SUM(P38:AA38)/Assumptions!$L65*IF(O1=Assumptions!$L69*12,1,0)</f>
        <v>0</v>
      </c>
      <c r="P50" s="50">
        <f>SUM(Q38:AB38)/Assumptions!$L65*IF(P1=Assumptions!$L69*12,1,0)</f>
        <v>0</v>
      </c>
      <c r="Q50" s="50">
        <f>SUM(R38:AC38)/Assumptions!$L65*IF(Q1=Assumptions!$L69*12,1,0)</f>
        <v>0</v>
      </c>
      <c r="R50" s="50">
        <f>SUM(S38:AD38)/Assumptions!$L65*IF(R1=Assumptions!$L69*12,1,0)</f>
        <v>0</v>
      </c>
      <c r="S50" s="50">
        <f>SUM(T38:AE38)/Assumptions!$L65*IF(S1=Assumptions!$L69*12,1,0)</f>
        <v>0</v>
      </c>
      <c r="T50" s="50">
        <f>SUM(U38:AF38)/Assumptions!$L65*IF(T1=Assumptions!$L69*12,1,0)</f>
        <v>0</v>
      </c>
      <c r="U50" s="50">
        <f>SUM(V38:AG38)/Assumptions!$L65*IF(U1=Assumptions!$L69*12,1,0)</f>
        <v>0</v>
      </c>
      <c r="V50" s="50">
        <f>SUM(W38:AH38)/Assumptions!$L65*IF(V1=Assumptions!$L69*12,1,0)</f>
        <v>0</v>
      </c>
      <c r="W50" s="50">
        <f>SUM(X38:AI38)/Assumptions!$L65*IF(W1=Assumptions!$L69*12,1,0)</f>
        <v>0</v>
      </c>
      <c r="X50" s="50">
        <f>SUM(Y38:AJ38)/Assumptions!$L65*IF(X1=Assumptions!$L69*12,1,0)</f>
        <v>0</v>
      </c>
      <c r="Y50" s="50">
        <f>SUM(Z38:AK38)/Assumptions!$L65*IF(Y1=Assumptions!$L69*12,1,0)</f>
        <v>0</v>
      </c>
      <c r="Z50" s="50">
        <f>SUM(AA38:AL38)/Assumptions!$L65*IF(Z1=Assumptions!$L69*12,1,0)</f>
        <v>0</v>
      </c>
      <c r="AA50" s="50">
        <f>SUM(AB38:AM38)/Assumptions!$L65*IF(AA1=Assumptions!$L69*12,1,0)</f>
        <v>0</v>
      </c>
      <c r="AB50" s="50">
        <f>SUM(AC38:AN38)/Assumptions!$L65*IF(AB1=Assumptions!$L69*12,1,0)</f>
        <v>0</v>
      </c>
      <c r="AC50" s="50">
        <f>SUM(AD38:AO38)/Assumptions!$L65*IF(AC1=Assumptions!$L69*12,1,0)</f>
        <v>0</v>
      </c>
      <c r="AD50" s="50">
        <f>SUM(AE38:AP38)/Assumptions!$L65*IF(AD1=Assumptions!$L69*12,1,0)</f>
        <v>0</v>
      </c>
      <c r="AE50" s="50">
        <f>SUM(AF38:AQ38)/Assumptions!$L65*IF(AE1=Assumptions!$L69*12,1,0)</f>
        <v>0</v>
      </c>
      <c r="AF50" s="50">
        <f>SUM(AG38:AR38)/Assumptions!$L65*IF(AF1=Assumptions!$L69*12,1,0)</f>
        <v>0</v>
      </c>
      <c r="AG50" s="50">
        <f>SUM(AH38:AS38)/Assumptions!$L65*IF(AG1=Assumptions!$L69*12,1,0)</f>
        <v>0</v>
      </c>
      <c r="AH50" s="50">
        <f>SUM(AI38:AT38)/Assumptions!$L65*IF(AH1=Assumptions!$L69*12,1,0)</f>
        <v>0</v>
      </c>
      <c r="AI50" s="50">
        <f>SUM(AJ38:AU38)/Assumptions!$L65*IF(AI1=Assumptions!$L69*12,1,0)</f>
        <v>0</v>
      </c>
      <c r="AJ50" s="50">
        <f>SUM(AK38:AV38)/Assumptions!$L65*IF(AJ1=Assumptions!$L69*12,1,0)</f>
        <v>0</v>
      </c>
      <c r="AK50" s="50">
        <f>SUM(AL38:AW38)/Assumptions!$L65*IF(AK1=Assumptions!$L69*12,1,0)</f>
        <v>0</v>
      </c>
      <c r="AL50" s="50">
        <f>SUM(AM38:AX38)/Assumptions!$L65*IF(AL1=Assumptions!$L69*12,1,0)</f>
        <v>0</v>
      </c>
      <c r="AM50" s="50">
        <f>SUM(AN38:AY38)/Assumptions!$L65*IF(AM1=Assumptions!$L69*12,1,0)</f>
        <v>0</v>
      </c>
      <c r="AN50" s="50">
        <f>SUM(AO38:AZ38)/Assumptions!$L65*IF(AN1=Assumptions!$L69*12,1,0)</f>
        <v>0</v>
      </c>
      <c r="AO50" s="50">
        <f>SUM(AP38:BA38)/Assumptions!$L65*IF(AO1=Assumptions!$L69*12,1,0)</f>
        <v>0</v>
      </c>
      <c r="AP50" s="50">
        <f>SUM(AQ38:BB38)/Assumptions!$L65*IF(AP1=Assumptions!$L69*12,1,0)</f>
        <v>0</v>
      </c>
      <c r="AQ50" s="50">
        <f>SUM(AR38:BC38)/Assumptions!$L65*IF(AQ1=Assumptions!$L69*12,1,0)</f>
        <v>0</v>
      </c>
      <c r="AR50" s="50">
        <f>SUM(AS38:BD38)/Assumptions!$L65*IF(AR1=Assumptions!$L69*12,1,0)</f>
        <v>0</v>
      </c>
      <c r="AS50" s="50">
        <f>SUM(AT38:BE38)/Assumptions!$L65*IF(AS1=Assumptions!$L69*12,1,0)</f>
        <v>0</v>
      </c>
      <c r="AT50" s="50">
        <f>SUM(AU38:BF38)/Assumptions!$L65*IF(AT1=Assumptions!$L69*12,1,0)</f>
        <v>0</v>
      </c>
      <c r="AU50" s="50">
        <f>SUM(AV38:BG38)/Assumptions!$L65*IF(AU1=Assumptions!$L69*12,1,0)</f>
        <v>0</v>
      </c>
      <c r="AV50" s="50">
        <f>SUM(AW38:BH38)/Assumptions!$L65*IF(AV1=Assumptions!$L69*12,1,0)</f>
        <v>0</v>
      </c>
      <c r="AW50" s="50">
        <f>SUM(AX38:BI38)/Assumptions!$L65*IF(AW1=Assumptions!$L69*12,1,0)</f>
        <v>0</v>
      </c>
      <c r="AX50" s="50">
        <f>SUM(AY38:BJ38)/Assumptions!$L65*IF(AX1=Assumptions!$L69*12,1,0)</f>
        <v>0</v>
      </c>
      <c r="AY50" s="50">
        <f>SUM(AZ38:BK38)/Assumptions!$L65*IF(AY1=Assumptions!$L69*12,1,0)</f>
        <v>0</v>
      </c>
      <c r="AZ50" s="50">
        <f>SUM(BA38:BL38)/Assumptions!$L65*IF(AZ1=Assumptions!$L69*12,1,0)</f>
        <v>0</v>
      </c>
      <c r="BA50" s="50">
        <f>SUM(BB38:BM38)/Assumptions!$L65*IF(BA1=Assumptions!$L69*12,1,0)</f>
        <v>0</v>
      </c>
      <c r="BB50" s="50">
        <f>SUM(BC38:BN38)/Assumptions!$L65*IF(BB1=Assumptions!$L69*12,1,0)</f>
        <v>0</v>
      </c>
      <c r="BC50" s="50">
        <f>SUM(BD38:BO38)/Assumptions!$L65*IF(BC1=Assumptions!$L69*12,1,0)</f>
        <v>0</v>
      </c>
      <c r="BD50" s="50">
        <f>SUM(BE38:BP38)/Assumptions!$L65*IF(BD1=Assumptions!$L69*12,1,0)</f>
        <v>0</v>
      </c>
      <c r="BE50" s="50">
        <f>SUM(BF38:BQ38)/Assumptions!$L65*IF(BE1=Assumptions!$L69*12,1,0)</f>
        <v>0</v>
      </c>
      <c r="BF50" s="50">
        <f>SUM(BG38:BR38)/Assumptions!$L65*IF(BF1=Assumptions!$L69*12,1,0)</f>
        <v>0</v>
      </c>
      <c r="BG50" s="50">
        <f>SUM(BH38:BS38)/Assumptions!$L65*IF(BG1=Assumptions!$L69*12,1,0)</f>
        <v>0</v>
      </c>
      <c r="BH50" s="50">
        <f>SUM(BI38:BT38)/Assumptions!$L65*IF(BH1=Assumptions!$L69*12,1,0)</f>
        <v>0</v>
      </c>
      <c r="BI50" s="50">
        <f>SUM(BJ38:BU38)/Assumptions!$L65*IF(BI1=Assumptions!$L69*12,1,0)</f>
        <v>0</v>
      </c>
      <c r="BJ50" s="50">
        <f>SUM(BK38:BV38)/Assumptions!$L65*IF(BJ1=Assumptions!$L69*12,1,0)</f>
        <v>0</v>
      </c>
      <c r="BK50" s="50">
        <f>SUM(BL38:BW38)/Assumptions!$L65*IF(BK1=Assumptions!$L69*12,1,0)</f>
        <v>0</v>
      </c>
      <c r="BL50" s="50">
        <f>SUM(BM38:BX38)/Assumptions!$L65*IF(BL1=Assumptions!$L69*12,1,0)</f>
        <v>0</v>
      </c>
      <c r="BM50" s="50">
        <f>SUM(BN38:BY38)/Assumptions!$L65*IF(BM1=Assumptions!$L69*12,1,0)</f>
        <v>0</v>
      </c>
      <c r="BN50" s="50">
        <f>SUM(BO38:BZ38)/Assumptions!$L65*IF(BN1=Assumptions!$L69*12,1,0)</f>
        <v>0</v>
      </c>
      <c r="BO50" s="50">
        <f>SUM(BP38:CA38)/Assumptions!$L65*IF(BO1=Assumptions!$L69*12,1,0)</f>
        <v>0</v>
      </c>
      <c r="BP50" s="50">
        <f>SUM(BQ38:CB38)/Assumptions!$L65*IF(BP1=Assumptions!$L69*12,1,0)</f>
        <v>0</v>
      </c>
      <c r="BQ50" s="50">
        <f>SUM(BR38:CC38)/Assumptions!$L65*IF(BQ1=Assumptions!$L69*12,1,0)</f>
        <v>0</v>
      </c>
      <c r="BR50" s="50">
        <f>SUM(BS38:CD38)/Assumptions!$L65*IF(BR1=Assumptions!$L69*12,1,0)</f>
        <v>0</v>
      </c>
      <c r="BS50" s="50">
        <f>SUM(BT38:CE38)/Assumptions!$L65*IF(BS1=Assumptions!$L69*12,1,0)</f>
        <v>0</v>
      </c>
      <c r="BT50" s="50">
        <f>SUM(BU38:CF38)/Assumptions!$L65*IF(BT1=Assumptions!$L69*12,1,0)</f>
        <v>0</v>
      </c>
      <c r="BU50" s="50">
        <f>SUM(BV38:CG38)/Assumptions!$L65*IF(BU1=Assumptions!$L69*12,1,0)</f>
        <v>0</v>
      </c>
      <c r="BV50" s="50">
        <f>SUM(BW38:CH38)/Assumptions!$L65*IF(BV1=Assumptions!$L69*12,1,0)</f>
        <v>0</v>
      </c>
      <c r="BW50" s="50">
        <f>SUM(BX38:CI38)/Assumptions!$L65*IF(BW1=Assumptions!$L69*12,1,0)</f>
        <v>0</v>
      </c>
      <c r="BX50" s="50">
        <f>SUM(BY38:CJ38)/Assumptions!$L65*IF(BX1=Assumptions!$L69*12,1,0)</f>
        <v>0</v>
      </c>
      <c r="BY50" s="50">
        <f>SUM(BZ38:CK38)/Assumptions!$L65*IF(BY1=Assumptions!$L69*12,1,0)</f>
        <v>0</v>
      </c>
      <c r="BZ50" s="50">
        <f>SUM(CA38:CL38)/Assumptions!$L65*IF(BZ1=Assumptions!$L69*12,1,0)</f>
        <v>0</v>
      </c>
      <c r="CA50" s="50">
        <f>SUM(CB38:CM38)/Assumptions!$L65*IF(CA1=Assumptions!$L69*12,1,0)</f>
        <v>0</v>
      </c>
      <c r="CB50" s="50">
        <f>SUM(CC38:CN38)/Assumptions!$L65*IF(CB1=Assumptions!$L69*12,1,0)</f>
        <v>0</v>
      </c>
      <c r="CC50" s="50">
        <f>SUM(CD38:CO38)/Assumptions!$L65*IF(CC1=Assumptions!$L69*12,1,0)</f>
        <v>0</v>
      </c>
      <c r="CD50" s="50">
        <f>SUM(CE38:CP38)/Assumptions!$L65*IF(CD1=Assumptions!$L69*12,1,0)</f>
        <v>0</v>
      </c>
      <c r="CE50" s="50">
        <f>SUM(CF38:CQ38)/Assumptions!$L65*IF(CE1=Assumptions!$L69*12,1,0)</f>
        <v>0</v>
      </c>
      <c r="CF50" s="50">
        <f>SUM(CG38:CR38)/Assumptions!$L65*IF(CF1=Assumptions!$L69*12,1,0)</f>
        <v>0</v>
      </c>
      <c r="CG50" s="50">
        <f>SUM(CH38:CS38)/Assumptions!$L65*IF(CG1=Assumptions!$L69*12,1,0)</f>
        <v>0</v>
      </c>
      <c r="CH50" s="50">
        <f>SUM(CI38:CT38)/Assumptions!$L65*IF(CH1=Assumptions!$L69*12,1,0)</f>
        <v>0</v>
      </c>
      <c r="CI50" s="50">
        <f>SUM(CJ38:CU38)/Assumptions!$L65*IF(CI1=Assumptions!$L69*12,1,0)</f>
        <v>0</v>
      </c>
      <c r="CJ50" s="50">
        <f>SUM(CK38:CV38)/Assumptions!$L65*IF(CJ1=Assumptions!$L69*12,1,0)</f>
        <v>0</v>
      </c>
      <c r="CK50" s="50">
        <f>SUM(CL38:CW38)/Assumptions!$L65*IF(CK1=Assumptions!$L69*12,1,0)</f>
        <v>0</v>
      </c>
      <c r="CL50" s="50">
        <f>SUM(CM38:CX38)/Assumptions!$L65*IF(CL1=Assumptions!$L69*12,1,0)</f>
        <v>0</v>
      </c>
      <c r="CM50" s="50">
        <f>SUM(CN38:CY38)/Assumptions!$L65*IF(CM1=Assumptions!$L69*12,1,0)</f>
        <v>0</v>
      </c>
      <c r="CN50" s="50">
        <f>SUM(CO38:CZ38)/Assumptions!$L65*IF(CN1=Assumptions!$L69*12,1,0)</f>
        <v>0</v>
      </c>
      <c r="CO50" s="50">
        <f>SUM(CP38:DA38)/Assumptions!$L65*IF(CO1=Assumptions!$L69*12,1,0)</f>
        <v>0</v>
      </c>
      <c r="CP50" s="50">
        <f>SUM(CQ38:DB38)/Assumptions!$L65*IF(CP1=Assumptions!$L69*12,1,0)</f>
        <v>0</v>
      </c>
      <c r="CQ50" s="50">
        <f>SUM(CR38:DC38)/Assumptions!$L65*IF(CQ1=Assumptions!$L69*12,1,0)</f>
        <v>0</v>
      </c>
      <c r="CR50" s="50">
        <f>SUM(CS38:DD38)/Assumptions!$L65*IF(CR1=Assumptions!$L69*12,1,0)</f>
        <v>0</v>
      </c>
      <c r="CS50" s="50">
        <f>SUM(CT38:DE38)/Assumptions!$L65*IF(CS1=Assumptions!$L69*12,1,0)</f>
        <v>0</v>
      </c>
      <c r="CT50" s="50">
        <f>SUM(CU38:DF38)/Assumptions!$L65*IF(CT1=Assumptions!$L69*12,1,0)</f>
        <v>0</v>
      </c>
      <c r="CU50" s="50">
        <f>SUM(CV38:DG38)/Assumptions!$L65*IF(CU1=Assumptions!$L69*12,1,0)</f>
        <v>0</v>
      </c>
      <c r="CV50" s="50">
        <f>SUM(CW38:DH38)/Assumptions!$L65*IF(CV1=Assumptions!$L69*12,1,0)</f>
        <v>0</v>
      </c>
      <c r="CW50" s="50">
        <f>SUM(CX38:DI38)/Assumptions!$L65*IF(CW1=Assumptions!$L69*12,1,0)</f>
        <v>0</v>
      </c>
      <c r="CX50" s="50">
        <f>SUM(CY38:DJ38)/Assumptions!$L65*IF(CX1=Assumptions!$L69*12,1,0)</f>
        <v>0</v>
      </c>
      <c r="CY50" s="50">
        <f>SUM(CZ38:DK38)/Assumptions!$L65*IF(CY1=Assumptions!$L69*12,1,0)</f>
        <v>0</v>
      </c>
      <c r="CZ50" s="50">
        <f>SUM(DA38:DL38)/Assumptions!$L65*IF(CZ1=Assumptions!$L69*12,1,0)</f>
        <v>0</v>
      </c>
      <c r="DA50" s="50">
        <f>SUM(DB38:DM38)/Assumptions!$L65*IF(DA1=Assumptions!$L69*12,1,0)</f>
        <v>0</v>
      </c>
      <c r="DB50" s="50">
        <f>SUM(DC38:DN38)/Assumptions!$L65*IF(DB1=Assumptions!$L69*12,1,0)</f>
        <v>0</v>
      </c>
      <c r="DC50" s="50">
        <f>SUM(DD38:DO38)/Assumptions!$L65*IF(DC1=Assumptions!$L69*12,1,0)</f>
        <v>0</v>
      </c>
      <c r="DD50" s="50">
        <f>SUM(DE38:DP38)/Assumptions!$L65*IF(DD1=Assumptions!$L69*12,1,0)</f>
        <v>0</v>
      </c>
      <c r="DE50" s="50">
        <f>SUM(DF38:DQ38)/Assumptions!$L65*IF(DE1=Assumptions!$L69*12,1,0)</f>
        <v>0</v>
      </c>
      <c r="DF50" s="50">
        <f>SUM(DG38:DR38)/Assumptions!$L65*IF(DF1=Assumptions!$L69*12,1,0)</f>
        <v>0</v>
      </c>
      <c r="DG50" s="50">
        <f>SUM(DH38:DS38)/Assumptions!$L65*IF(DG1=Assumptions!$L69*12,1,0)</f>
        <v>0</v>
      </c>
      <c r="DH50" s="50">
        <f>SUM(DI38:DT38)/Assumptions!$L65*IF(DH1=Assumptions!$L69*12,1,0)</f>
        <v>0</v>
      </c>
      <c r="DI50" s="50">
        <f>SUM(DJ38:DU38)/Assumptions!$L65*IF(DI1=Assumptions!$L69*12,1,0)</f>
        <v>0</v>
      </c>
      <c r="DJ50" s="50">
        <f>SUM(DK38:DV38)/Assumptions!$L65*IF(DJ1=Assumptions!$L69*12,1,0)</f>
        <v>0</v>
      </c>
      <c r="DK50" s="50">
        <f>SUM(DL38:DW38)/Assumptions!$L65*IF(DK1=Assumptions!$L69*12,1,0)</f>
        <v>0</v>
      </c>
      <c r="DL50" s="50">
        <f>SUM(DM38:DX38)/Assumptions!$L65*IF(DL1=Assumptions!$L69*12,1,0)</f>
        <v>0</v>
      </c>
      <c r="DM50" s="50">
        <f>SUM(DN38:DY38)/Assumptions!$L65*IF(DM1=Assumptions!$L69*12,1,0)</f>
        <v>0</v>
      </c>
      <c r="DN50" s="50">
        <f>SUM(DO38:DZ38)/Assumptions!$L65*IF(DN1=Assumptions!$L69*12,1,0)</f>
        <v>0</v>
      </c>
      <c r="DO50" s="50">
        <f>SUM(DP38:EA38)/Assumptions!$L65*IF(DO1=Assumptions!$L69*12,1,0)</f>
        <v>0</v>
      </c>
      <c r="DP50" s="50">
        <f>SUM(DQ38:EB38)/Assumptions!$L65*IF(DP1=Assumptions!$L69*12,1,0)</f>
        <v>0</v>
      </c>
      <c r="DQ50" s="50">
        <f>SUM(DR38:EC38)/Assumptions!$L65*IF(DQ1=Assumptions!$L69*12,1,0)</f>
        <v>0</v>
      </c>
      <c r="DR50" s="50">
        <f>SUM(DS38:ED38)/Assumptions!$L65*IF(DR1=Assumptions!$L69*12,1,0)</f>
        <v>0</v>
      </c>
      <c r="DS50" s="50">
        <f>SUM(DT38:EE38)/Assumptions!$L65*IF(DS1=Assumptions!$L69*12,1,0)</f>
        <v>12042004.58</v>
      </c>
      <c r="DT50" s="50">
        <f>SUM(DU38:EF38)/Assumptions!$L65*IF(DT1=Assumptions!$L69*12,1,0)</f>
        <v>0</v>
      </c>
      <c r="DU50" s="50">
        <f>SUM(DV38:EG38)/Assumptions!$L65*IF(DU1=Assumptions!$L69*12,1,0)</f>
        <v>0</v>
      </c>
      <c r="DV50" s="50">
        <f>SUM(DW38:EH38)/Assumptions!$L65*IF(DV1=Assumptions!$L69*12,1,0)</f>
        <v>0</v>
      </c>
      <c r="DW50" s="50">
        <f>SUM(DX38:EI38)/Assumptions!$L65*IF(DW1=Assumptions!$L69*12,1,0)</f>
        <v>0</v>
      </c>
      <c r="DX50" s="50">
        <f>SUM(DY38:EJ38)/Assumptions!$L65*IF(DX1=Assumptions!$L69*12,1,0)</f>
        <v>0</v>
      </c>
      <c r="DY50" s="50">
        <f>SUM(DZ38:EK38)/Assumptions!$L65*IF(DY1=Assumptions!$L69*12,1,0)</f>
        <v>0</v>
      </c>
      <c r="DZ50" s="50">
        <f>SUM(EA38:EL38)/Assumptions!$L65*IF(DZ1=Assumptions!$L69*12,1,0)</f>
        <v>0</v>
      </c>
      <c r="EA50" s="50">
        <f>SUM(EB38:EM38)/Assumptions!$L65*IF(EA1=Assumptions!$L69*12,1,0)</f>
        <v>0</v>
      </c>
      <c r="EB50" s="50">
        <f>SUM(EC38:EN38)/Assumptions!$L65*IF(EB1=Assumptions!$L69*12,1,0)</f>
        <v>0</v>
      </c>
      <c r="EC50" s="50">
        <f>SUM(ED38:EO38)/Assumptions!$L65*IF(EC1=Assumptions!$L69*12,1,0)</f>
        <v>0</v>
      </c>
      <c r="ED50" s="50">
        <f>SUM(EE38:EP38)/Assumptions!$L65*IF(ED1=Assumptions!$L69*12,1,0)</f>
        <v>0</v>
      </c>
      <c r="EE50" s="50">
        <f>SUM(EF38:EQ38)/Assumptions!$L65*IF(EE1=Assumptions!$L69*12,1,0)</f>
        <v>0</v>
      </c>
    </row>
    <row r="51" ht="15.75" customHeight="1">
      <c r="A51" s="1"/>
      <c r="B51" s="1"/>
      <c r="C51" s="1" t="s">
        <v>137</v>
      </c>
      <c r="D51" s="50">
        <f>-D50*Assumptions!$L66</f>
        <v>0</v>
      </c>
      <c r="E51" s="50">
        <f>-E50*Assumptions!$L66</f>
        <v>0</v>
      </c>
      <c r="F51" s="50">
        <f>-F50*Assumptions!$L66</f>
        <v>0</v>
      </c>
      <c r="G51" s="50">
        <f>-G50*Assumptions!$L66</f>
        <v>0</v>
      </c>
      <c r="H51" s="50">
        <f>-H50*Assumptions!$L66</f>
        <v>0</v>
      </c>
      <c r="I51" s="50">
        <f>-I50*Assumptions!$L66</f>
        <v>0</v>
      </c>
      <c r="J51" s="50">
        <f>-J50*Assumptions!$L66</f>
        <v>0</v>
      </c>
      <c r="K51" s="50">
        <f>-K50*Assumptions!$L66</f>
        <v>0</v>
      </c>
      <c r="L51" s="50">
        <f>-L50*Assumptions!$L66</f>
        <v>0</v>
      </c>
      <c r="M51" s="50">
        <f>-M50*Assumptions!$L66</f>
        <v>0</v>
      </c>
      <c r="N51" s="50">
        <f>-N50*Assumptions!$L66</f>
        <v>0</v>
      </c>
      <c r="O51" s="50">
        <f>-O50*Assumptions!$L66</f>
        <v>0</v>
      </c>
      <c r="P51" s="50">
        <f>-P50*Assumptions!$L66</f>
        <v>0</v>
      </c>
      <c r="Q51" s="50">
        <f>-Q50*Assumptions!$L66</f>
        <v>0</v>
      </c>
      <c r="R51" s="50">
        <f>-R50*Assumptions!$L66</f>
        <v>0</v>
      </c>
      <c r="S51" s="50">
        <f>-S50*Assumptions!$L66</f>
        <v>0</v>
      </c>
      <c r="T51" s="50">
        <f>-T50*Assumptions!$L66</f>
        <v>0</v>
      </c>
      <c r="U51" s="50">
        <f>-U50*Assumptions!$L66</f>
        <v>0</v>
      </c>
      <c r="V51" s="50">
        <f>-V50*Assumptions!$L66</f>
        <v>0</v>
      </c>
      <c r="W51" s="50">
        <f>-W50*Assumptions!$L66</f>
        <v>0</v>
      </c>
      <c r="X51" s="50">
        <f>-X50*Assumptions!$L66</f>
        <v>0</v>
      </c>
      <c r="Y51" s="50">
        <f>-Y50*Assumptions!$L66</f>
        <v>0</v>
      </c>
      <c r="Z51" s="50">
        <f>-Z50*Assumptions!$L66</f>
        <v>0</v>
      </c>
      <c r="AA51" s="50">
        <f>-AA50*Assumptions!$L66</f>
        <v>0</v>
      </c>
      <c r="AB51" s="50">
        <f>-AB50*Assumptions!$L66</f>
        <v>0</v>
      </c>
      <c r="AC51" s="50">
        <f>-AC50*Assumptions!$L66</f>
        <v>0</v>
      </c>
      <c r="AD51" s="50">
        <f>-AD50*Assumptions!$L66</f>
        <v>0</v>
      </c>
      <c r="AE51" s="50">
        <f>-AE50*Assumptions!$L66</f>
        <v>0</v>
      </c>
      <c r="AF51" s="50">
        <f>-AF50*Assumptions!$L66</f>
        <v>0</v>
      </c>
      <c r="AG51" s="50">
        <f>-AG50*Assumptions!$L66</f>
        <v>0</v>
      </c>
      <c r="AH51" s="50">
        <f>-AH50*Assumptions!$L66</f>
        <v>0</v>
      </c>
      <c r="AI51" s="50">
        <f>-AI50*Assumptions!$L66</f>
        <v>0</v>
      </c>
      <c r="AJ51" s="50">
        <f>-AJ50*Assumptions!$L66</f>
        <v>0</v>
      </c>
      <c r="AK51" s="50">
        <f>-AK50*Assumptions!$L66</f>
        <v>0</v>
      </c>
      <c r="AL51" s="50">
        <f>-AL50*Assumptions!$L66</f>
        <v>0</v>
      </c>
      <c r="AM51" s="50">
        <f>-AM50*Assumptions!$L66</f>
        <v>0</v>
      </c>
      <c r="AN51" s="50">
        <f>-AN50*Assumptions!$L66</f>
        <v>0</v>
      </c>
      <c r="AO51" s="50">
        <f>-AO50*Assumptions!$L66</f>
        <v>0</v>
      </c>
      <c r="AP51" s="50">
        <f>-AP50*Assumptions!$L66</f>
        <v>0</v>
      </c>
      <c r="AQ51" s="50">
        <f>-AQ50*Assumptions!$L66</f>
        <v>0</v>
      </c>
      <c r="AR51" s="50">
        <f>-AR50*Assumptions!$L66</f>
        <v>0</v>
      </c>
      <c r="AS51" s="50">
        <f>-AS50*Assumptions!$L66</f>
        <v>0</v>
      </c>
      <c r="AT51" s="50">
        <f>-AT50*Assumptions!$L66</f>
        <v>0</v>
      </c>
      <c r="AU51" s="50">
        <f>-AU50*Assumptions!$L66</f>
        <v>0</v>
      </c>
      <c r="AV51" s="50">
        <f>-AV50*Assumptions!$L66</f>
        <v>0</v>
      </c>
      <c r="AW51" s="50">
        <f>-AW50*Assumptions!$L66</f>
        <v>0</v>
      </c>
      <c r="AX51" s="50">
        <f>-AX50*Assumptions!$L66</f>
        <v>0</v>
      </c>
      <c r="AY51" s="50">
        <f>-AY50*Assumptions!$L66</f>
        <v>0</v>
      </c>
      <c r="AZ51" s="50">
        <f>-AZ50*Assumptions!$L66</f>
        <v>0</v>
      </c>
      <c r="BA51" s="50">
        <f>-BA50*Assumptions!$L66</f>
        <v>0</v>
      </c>
      <c r="BB51" s="50">
        <f>-BB50*Assumptions!$L66</f>
        <v>0</v>
      </c>
      <c r="BC51" s="50">
        <f>-BC50*Assumptions!$L66</f>
        <v>0</v>
      </c>
      <c r="BD51" s="50">
        <f>-BD50*Assumptions!$L66</f>
        <v>0</v>
      </c>
      <c r="BE51" s="50">
        <f>-BE50*Assumptions!$L66</f>
        <v>0</v>
      </c>
      <c r="BF51" s="50">
        <f>-BF50*Assumptions!$L66</f>
        <v>0</v>
      </c>
      <c r="BG51" s="50">
        <f>-BG50*Assumptions!$L66</f>
        <v>0</v>
      </c>
      <c r="BH51" s="50">
        <f>-BH50*Assumptions!$L66</f>
        <v>0</v>
      </c>
      <c r="BI51" s="50">
        <f>-BI50*Assumptions!$L66</f>
        <v>0</v>
      </c>
      <c r="BJ51" s="50">
        <f>-BJ50*Assumptions!$L66</f>
        <v>0</v>
      </c>
      <c r="BK51" s="50">
        <f>-BK50*Assumptions!$L66</f>
        <v>0</v>
      </c>
      <c r="BL51" s="50">
        <f>-BL50*Assumptions!$L66</f>
        <v>0</v>
      </c>
      <c r="BM51" s="50">
        <f>-BM50*Assumptions!$L66</f>
        <v>0</v>
      </c>
      <c r="BN51" s="50">
        <f>-BN50*Assumptions!$L66</f>
        <v>0</v>
      </c>
      <c r="BO51" s="50">
        <f>-BO50*Assumptions!$L66</f>
        <v>0</v>
      </c>
      <c r="BP51" s="50">
        <f>-BP50*Assumptions!$L66</f>
        <v>0</v>
      </c>
      <c r="BQ51" s="50">
        <f>-BQ50*Assumptions!$L66</f>
        <v>0</v>
      </c>
      <c r="BR51" s="50">
        <f>-BR50*Assumptions!$L66</f>
        <v>0</v>
      </c>
      <c r="BS51" s="50">
        <f>-BS50*Assumptions!$L66</f>
        <v>0</v>
      </c>
      <c r="BT51" s="50">
        <f>-BT50*Assumptions!$L66</f>
        <v>0</v>
      </c>
      <c r="BU51" s="50">
        <f>-BU50*Assumptions!$L66</f>
        <v>0</v>
      </c>
      <c r="BV51" s="50">
        <f>-BV50*Assumptions!$L66</f>
        <v>0</v>
      </c>
      <c r="BW51" s="50">
        <f>-BW50*Assumptions!$L66</f>
        <v>0</v>
      </c>
      <c r="BX51" s="50">
        <f>-BX50*Assumptions!$L66</f>
        <v>0</v>
      </c>
      <c r="BY51" s="50">
        <f>-BY50*Assumptions!$L66</f>
        <v>0</v>
      </c>
      <c r="BZ51" s="50">
        <f>-BZ50*Assumptions!$L66</f>
        <v>0</v>
      </c>
      <c r="CA51" s="50">
        <f>-CA50*Assumptions!$L66</f>
        <v>0</v>
      </c>
      <c r="CB51" s="50">
        <f>-CB50*Assumptions!$L66</f>
        <v>0</v>
      </c>
      <c r="CC51" s="50">
        <f>-CC50*Assumptions!$L66</f>
        <v>0</v>
      </c>
      <c r="CD51" s="50">
        <f>-CD50*Assumptions!$L66</f>
        <v>0</v>
      </c>
      <c r="CE51" s="50">
        <f>-CE50*Assumptions!$L66</f>
        <v>0</v>
      </c>
      <c r="CF51" s="50">
        <f>-CF50*Assumptions!$L66</f>
        <v>0</v>
      </c>
      <c r="CG51" s="50">
        <f>-CG50*Assumptions!$L66</f>
        <v>0</v>
      </c>
      <c r="CH51" s="50">
        <f>-CH50*Assumptions!$L66</f>
        <v>0</v>
      </c>
      <c r="CI51" s="50">
        <f>-CI50*Assumptions!$L66</f>
        <v>0</v>
      </c>
      <c r="CJ51" s="50">
        <f>-CJ50*Assumptions!$L66</f>
        <v>0</v>
      </c>
      <c r="CK51" s="50">
        <f>-CK50*Assumptions!$L66</f>
        <v>0</v>
      </c>
      <c r="CL51" s="50">
        <f>-CL50*Assumptions!$L66</f>
        <v>0</v>
      </c>
      <c r="CM51" s="50">
        <f>-CM50*Assumptions!$L66</f>
        <v>0</v>
      </c>
      <c r="CN51" s="50">
        <f>-CN50*Assumptions!$L66</f>
        <v>0</v>
      </c>
      <c r="CO51" s="50">
        <f>-CO50*Assumptions!$L66</f>
        <v>0</v>
      </c>
      <c r="CP51" s="50">
        <f>-CP50*Assumptions!$L66</f>
        <v>0</v>
      </c>
      <c r="CQ51" s="50">
        <f>-CQ50*Assumptions!$L66</f>
        <v>0</v>
      </c>
      <c r="CR51" s="50">
        <f>-CR50*Assumptions!$L66</f>
        <v>0</v>
      </c>
      <c r="CS51" s="50">
        <f>-CS50*Assumptions!$L66</f>
        <v>0</v>
      </c>
      <c r="CT51" s="50">
        <f>-CT50*Assumptions!$L66</f>
        <v>0</v>
      </c>
      <c r="CU51" s="50">
        <f>-CU50*Assumptions!$L66</f>
        <v>0</v>
      </c>
      <c r="CV51" s="50">
        <f>-CV50*Assumptions!$L66</f>
        <v>0</v>
      </c>
      <c r="CW51" s="50">
        <f>-CW50*Assumptions!$L66</f>
        <v>0</v>
      </c>
      <c r="CX51" s="50">
        <f>-CX50*Assumptions!$L66</f>
        <v>0</v>
      </c>
      <c r="CY51" s="50">
        <f>-CY50*Assumptions!$L66</f>
        <v>0</v>
      </c>
      <c r="CZ51" s="50">
        <f>-CZ50*Assumptions!$L66</f>
        <v>0</v>
      </c>
      <c r="DA51" s="50">
        <f>-DA50*Assumptions!$L66</f>
        <v>0</v>
      </c>
      <c r="DB51" s="50">
        <f>-DB50*Assumptions!$L66</f>
        <v>0</v>
      </c>
      <c r="DC51" s="50">
        <f>-DC50*Assumptions!$L66</f>
        <v>0</v>
      </c>
      <c r="DD51" s="50">
        <f>-DD50*Assumptions!$L66</f>
        <v>0</v>
      </c>
      <c r="DE51" s="50">
        <f>-DE50*Assumptions!$L66</f>
        <v>0</v>
      </c>
      <c r="DF51" s="50">
        <f>-DF50*Assumptions!$L66</f>
        <v>0</v>
      </c>
      <c r="DG51" s="50">
        <f>-DG50*Assumptions!$L66</f>
        <v>0</v>
      </c>
      <c r="DH51" s="50">
        <f>-DH50*Assumptions!$L66</f>
        <v>0</v>
      </c>
      <c r="DI51" s="50">
        <f>-DI50*Assumptions!$L66</f>
        <v>0</v>
      </c>
      <c r="DJ51" s="50">
        <f>-DJ50*Assumptions!$L66</f>
        <v>0</v>
      </c>
      <c r="DK51" s="50">
        <f>-DK50*Assumptions!$L66</f>
        <v>0</v>
      </c>
      <c r="DL51" s="50">
        <f>-DL50*Assumptions!$L66</f>
        <v>0</v>
      </c>
      <c r="DM51" s="50">
        <f>-DM50*Assumptions!$L66</f>
        <v>0</v>
      </c>
      <c r="DN51" s="50">
        <f>-DN50*Assumptions!$L66</f>
        <v>0</v>
      </c>
      <c r="DO51" s="50">
        <f>-DO50*Assumptions!$L66</f>
        <v>0</v>
      </c>
      <c r="DP51" s="50">
        <f>-DP50*Assumptions!$L66</f>
        <v>0</v>
      </c>
      <c r="DQ51" s="50">
        <f>-DQ50*Assumptions!$L66</f>
        <v>0</v>
      </c>
      <c r="DR51" s="50">
        <f>-DR50*Assumptions!$L66</f>
        <v>0</v>
      </c>
      <c r="DS51" s="50">
        <f>-DS50*Assumptions!$L66</f>
        <v>-240840.0915</v>
      </c>
      <c r="DT51" s="50">
        <f>-DT50*Assumptions!$L66</f>
        <v>0</v>
      </c>
      <c r="DU51" s="50">
        <f>-DU50*Assumptions!$L66</f>
        <v>0</v>
      </c>
      <c r="DV51" s="50">
        <f>-DV50*Assumptions!$L66</f>
        <v>0</v>
      </c>
      <c r="DW51" s="50">
        <f>-DW50*Assumptions!$L66</f>
        <v>0</v>
      </c>
      <c r="DX51" s="50">
        <f>-DX50*Assumptions!$L66</f>
        <v>0</v>
      </c>
      <c r="DY51" s="50">
        <f>-DY50*Assumptions!$L66</f>
        <v>0</v>
      </c>
      <c r="DZ51" s="50">
        <f>-DZ50*Assumptions!$L66</f>
        <v>0</v>
      </c>
      <c r="EA51" s="50">
        <f>-EA50*Assumptions!$L66</f>
        <v>0</v>
      </c>
      <c r="EB51" s="50">
        <f>-EB50*Assumptions!$L66</f>
        <v>0</v>
      </c>
      <c r="EC51" s="50">
        <f>-EC50*Assumptions!$L66</f>
        <v>0</v>
      </c>
      <c r="ED51" s="50">
        <f>-ED50*Assumptions!$L66</f>
        <v>0</v>
      </c>
      <c r="EE51" s="50">
        <f>-EE50*Assumptions!$L66</f>
        <v>0</v>
      </c>
    </row>
    <row r="52" ht="15.75" customHeight="1">
      <c r="A52" s="1"/>
      <c r="B52" s="20"/>
      <c r="C52" s="20" t="s">
        <v>216</v>
      </c>
      <c r="D52" s="211">
        <f t="shared" ref="D52:EE52" si="10">-D47*IF(D50=0,0,1)</f>
        <v>0</v>
      </c>
      <c r="E52" s="211">
        <f t="shared" si="10"/>
        <v>0</v>
      </c>
      <c r="F52" s="211">
        <f t="shared" si="10"/>
        <v>0</v>
      </c>
      <c r="G52" s="211">
        <f t="shared" si="10"/>
        <v>0</v>
      </c>
      <c r="H52" s="211">
        <f t="shared" si="10"/>
        <v>0</v>
      </c>
      <c r="I52" s="211">
        <f t="shared" si="10"/>
        <v>0</v>
      </c>
      <c r="J52" s="211">
        <f t="shared" si="10"/>
        <v>0</v>
      </c>
      <c r="K52" s="211">
        <f t="shared" si="10"/>
        <v>0</v>
      </c>
      <c r="L52" s="211">
        <f t="shared" si="10"/>
        <v>0</v>
      </c>
      <c r="M52" s="211">
        <f t="shared" si="10"/>
        <v>0</v>
      </c>
      <c r="N52" s="211">
        <f t="shared" si="10"/>
        <v>0</v>
      </c>
      <c r="O52" s="211">
        <f t="shared" si="10"/>
        <v>0</v>
      </c>
      <c r="P52" s="211">
        <f t="shared" si="10"/>
        <v>0</v>
      </c>
      <c r="Q52" s="211">
        <f t="shared" si="10"/>
        <v>0</v>
      </c>
      <c r="R52" s="211">
        <f t="shared" si="10"/>
        <v>0</v>
      </c>
      <c r="S52" s="211">
        <f t="shared" si="10"/>
        <v>0</v>
      </c>
      <c r="T52" s="211">
        <f t="shared" si="10"/>
        <v>0</v>
      </c>
      <c r="U52" s="211">
        <f t="shared" si="10"/>
        <v>0</v>
      </c>
      <c r="V52" s="211">
        <f t="shared" si="10"/>
        <v>0</v>
      </c>
      <c r="W52" s="211">
        <f t="shared" si="10"/>
        <v>0</v>
      </c>
      <c r="X52" s="211">
        <f t="shared" si="10"/>
        <v>0</v>
      </c>
      <c r="Y52" s="211">
        <f t="shared" si="10"/>
        <v>0</v>
      </c>
      <c r="Z52" s="211">
        <f t="shared" si="10"/>
        <v>0</v>
      </c>
      <c r="AA52" s="211">
        <f t="shared" si="10"/>
        <v>0</v>
      </c>
      <c r="AB52" s="211">
        <f t="shared" si="10"/>
        <v>0</v>
      </c>
      <c r="AC52" s="211">
        <f t="shared" si="10"/>
        <v>0</v>
      </c>
      <c r="AD52" s="211">
        <f t="shared" si="10"/>
        <v>0</v>
      </c>
      <c r="AE52" s="211">
        <f t="shared" si="10"/>
        <v>0</v>
      </c>
      <c r="AF52" s="211">
        <f t="shared" si="10"/>
        <v>0</v>
      </c>
      <c r="AG52" s="211">
        <f t="shared" si="10"/>
        <v>0</v>
      </c>
      <c r="AH52" s="211">
        <f t="shared" si="10"/>
        <v>0</v>
      </c>
      <c r="AI52" s="211">
        <f t="shared" si="10"/>
        <v>0</v>
      </c>
      <c r="AJ52" s="211">
        <f t="shared" si="10"/>
        <v>0</v>
      </c>
      <c r="AK52" s="211">
        <f t="shared" si="10"/>
        <v>0</v>
      </c>
      <c r="AL52" s="211">
        <f t="shared" si="10"/>
        <v>0</v>
      </c>
      <c r="AM52" s="211">
        <f t="shared" si="10"/>
        <v>0</v>
      </c>
      <c r="AN52" s="211">
        <f t="shared" si="10"/>
        <v>0</v>
      </c>
      <c r="AO52" s="211">
        <f t="shared" si="10"/>
        <v>0</v>
      </c>
      <c r="AP52" s="211">
        <f t="shared" si="10"/>
        <v>0</v>
      </c>
      <c r="AQ52" s="211">
        <f t="shared" si="10"/>
        <v>0</v>
      </c>
      <c r="AR52" s="211">
        <f t="shared" si="10"/>
        <v>0</v>
      </c>
      <c r="AS52" s="211">
        <f t="shared" si="10"/>
        <v>0</v>
      </c>
      <c r="AT52" s="211">
        <f t="shared" si="10"/>
        <v>0</v>
      </c>
      <c r="AU52" s="211">
        <f t="shared" si="10"/>
        <v>0</v>
      </c>
      <c r="AV52" s="211">
        <f t="shared" si="10"/>
        <v>0</v>
      </c>
      <c r="AW52" s="211">
        <f t="shared" si="10"/>
        <v>0</v>
      </c>
      <c r="AX52" s="211">
        <f t="shared" si="10"/>
        <v>0</v>
      </c>
      <c r="AY52" s="211">
        <f t="shared" si="10"/>
        <v>0</v>
      </c>
      <c r="AZ52" s="211">
        <f t="shared" si="10"/>
        <v>0</v>
      </c>
      <c r="BA52" s="211">
        <f t="shared" si="10"/>
        <v>0</v>
      </c>
      <c r="BB52" s="211">
        <f t="shared" si="10"/>
        <v>0</v>
      </c>
      <c r="BC52" s="211">
        <f t="shared" si="10"/>
        <v>0</v>
      </c>
      <c r="BD52" s="211">
        <f t="shared" si="10"/>
        <v>0</v>
      </c>
      <c r="BE52" s="211">
        <f t="shared" si="10"/>
        <v>0</v>
      </c>
      <c r="BF52" s="211">
        <f t="shared" si="10"/>
        <v>0</v>
      </c>
      <c r="BG52" s="211">
        <f t="shared" si="10"/>
        <v>0</v>
      </c>
      <c r="BH52" s="211">
        <f t="shared" si="10"/>
        <v>0</v>
      </c>
      <c r="BI52" s="211">
        <f t="shared" si="10"/>
        <v>0</v>
      </c>
      <c r="BJ52" s="211">
        <f t="shared" si="10"/>
        <v>0</v>
      </c>
      <c r="BK52" s="211">
        <f t="shared" si="10"/>
        <v>0</v>
      </c>
      <c r="BL52" s="211">
        <f t="shared" si="10"/>
        <v>0</v>
      </c>
      <c r="BM52" s="211">
        <f t="shared" si="10"/>
        <v>0</v>
      </c>
      <c r="BN52" s="211">
        <f t="shared" si="10"/>
        <v>0</v>
      </c>
      <c r="BO52" s="211">
        <f t="shared" si="10"/>
        <v>0</v>
      </c>
      <c r="BP52" s="211">
        <f t="shared" si="10"/>
        <v>0</v>
      </c>
      <c r="BQ52" s="211">
        <f t="shared" si="10"/>
        <v>0</v>
      </c>
      <c r="BR52" s="211">
        <f t="shared" si="10"/>
        <v>0</v>
      </c>
      <c r="BS52" s="211">
        <f t="shared" si="10"/>
        <v>0</v>
      </c>
      <c r="BT52" s="211">
        <f t="shared" si="10"/>
        <v>0</v>
      </c>
      <c r="BU52" s="211">
        <f t="shared" si="10"/>
        <v>0</v>
      </c>
      <c r="BV52" s="211">
        <f t="shared" si="10"/>
        <v>0</v>
      </c>
      <c r="BW52" s="211">
        <f t="shared" si="10"/>
        <v>0</v>
      </c>
      <c r="BX52" s="211">
        <f t="shared" si="10"/>
        <v>0</v>
      </c>
      <c r="BY52" s="211">
        <f t="shared" si="10"/>
        <v>0</v>
      </c>
      <c r="BZ52" s="211">
        <f t="shared" si="10"/>
        <v>0</v>
      </c>
      <c r="CA52" s="211">
        <f t="shared" si="10"/>
        <v>0</v>
      </c>
      <c r="CB52" s="211">
        <f t="shared" si="10"/>
        <v>0</v>
      </c>
      <c r="CC52" s="211">
        <f t="shared" si="10"/>
        <v>0</v>
      </c>
      <c r="CD52" s="211">
        <f t="shared" si="10"/>
        <v>0</v>
      </c>
      <c r="CE52" s="211">
        <f t="shared" si="10"/>
        <v>0</v>
      </c>
      <c r="CF52" s="211">
        <f t="shared" si="10"/>
        <v>0</v>
      </c>
      <c r="CG52" s="211">
        <f t="shared" si="10"/>
        <v>0</v>
      </c>
      <c r="CH52" s="211">
        <f t="shared" si="10"/>
        <v>0</v>
      </c>
      <c r="CI52" s="211">
        <f t="shared" si="10"/>
        <v>0</v>
      </c>
      <c r="CJ52" s="211">
        <f t="shared" si="10"/>
        <v>0</v>
      </c>
      <c r="CK52" s="211">
        <f t="shared" si="10"/>
        <v>0</v>
      </c>
      <c r="CL52" s="211">
        <f t="shared" si="10"/>
        <v>0</v>
      </c>
      <c r="CM52" s="211">
        <f t="shared" si="10"/>
        <v>0</v>
      </c>
      <c r="CN52" s="211">
        <f t="shared" si="10"/>
        <v>0</v>
      </c>
      <c r="CO52" s="211">
        <f t="shared" si="10"/>
        <v>0</v>
      </c>
      <c r="CP52" s="211">
        <f t="shared" si="10"/>
        <v>0</v>
      </c>
      <c r="CQ52" s="211">
        <f t="shared" si="10"/>
        <v>0</v>
      </c>
      <c r="CR52" s="211">
        <f t="shared" si="10"/>
        <v>0</v>
      </c>
      <c r="CS52" s="211">
        <f t="shared" si="10"/>
        <v>0</v>
      </c>
      <c r="CT52" s="211">
        <f t="shared" si="10"/>
        <v>0</v>
      </c>
      <c r="CU52" s="211">
        <f t="shared" si="10"/>
        <v>0</v>
      </c>
      <c r="CV52" s="211">
        <f t="shared" si="10"/>
        <v>0</v>
      </c>
      <c r="CW52" s="211">
        <f t="shared" si="10"/>
        <v>0</v>
      </c>
      <c r="CX52" s="211">
        <f t="shared" si="10"/>
        <v>0</v>
      </c>
      <c r="CY52" s="211">
        <f t="shared" si="10"/>
        <v>0</v>
      </c>
      <c r="CZ52" s="211">
        <f t="shared" si="10"/>
        <v>0</v>
      </c>
      <c r="DA52" s="211">
        <f t="shared" si="10"/>
        <v>0</v>
      </c>
      <c r="DB52" s="211">
        <f t="shared" si="10"/>
        <v>0</v>
      </c>
      <c r="DC52" s="211">
        <f t="shared" si="10"/>
        <v>0</v>
      </c>
      <c r="DD52" s="211">
        <f t="shared" si="10"/>
        <v>0</v>
      </c>
      <c r="DE52" s="211">
        <f t="shared" si="10"/>
        <v>0</v>
      </c>
      <c r="DF52" s="211">
        <f t="shared" si="10"/>
        <v>0</v>
      </c>
      <c r="DG52" s="211">
        <f t="shared" si="10"/>
        <v>0</v>
      </c>
      <c r="DH52" s="211">
        <f t="shared" si="10"/>
        <v>0</v>
      </c>
      <c r="DI52" s="211">
        <f t="shared" si="10"/>
        <v>0</v>
      </c>
      <c r="DJ52" s="211">
        <f t="shared" si="10"/>
        <v>0</v>
      </c>
      <c r="DK52" s="211">
        <f t="shared" si="10"/>
        <v>0</v>
      </c>
      <c r="DL52" s="211">
        <f t="shared" si="10"/>
        <v>0</v>
      </c>
      <c r="DM52" s="211">
        <f t="shared" si="10"/>
        <v>0</v>
      </c>
      <c r="DN52" s="211">
        <f t="shared" si="10"/>
        <v>0</v>
      </c>
      <c r="DO52" s="211">
        <f t="shared" si="10"/>
        <v>0</v>
      </c>
      <c r="DP52" s="211">
        <f t="shared" si="10"/>
        <v>0</v>
      </c>
      <c r="DQ52" s="211">
        <f t="shared" si="10"/>
        <v>0</v>
      </c>
      <c r="DR52" s="211">
        <f t="shared" si="10"/>
        <v>0</v>
      </c>
      <c r="DS52" s="211">
        <f t="shared" si="10"/>
        <v>-4930256.776</v>
      </c>
      <c r="DT52" s="211">
        <f t="shared" si="10"/>
        <v>0</v>
      </c>
      <c r="DU52" s="211">
        <f t="shared" si="10"/>
        <v>0</v>
      </c>
      <c r="DV52" s="211">
        <f t="shared" si="10"/>
        <v>0</v>
      </c>
      <c r="DW52" s="211">
        <f t="shared" si="10"/>
        <v>0</v>
      </c>
      <c r="DX52" s="211">
        <f t="shared" si="10"/>
        <v>0</v>
      </c>
      <c r="DY52" s="211">
        <f t="shared" si="10"/>
        <v>0</v>
      </c>
      <c r="DZ52" s="211">
        <f t="shared" si="10"/>
        <v>0</v>
      </c>
      <c r="EA52" s="211">
        <f t="shared" si="10"/>
        <v>0</v>
      </c>
      <c r="EB52" s="211">
        <f t="shared" si="10"/>
        <v>0</v>
      </c>
      <c r="EC52" s="211">
        <f t="shared" si="10"/>
        <v>0</v>
      </c>
      <c r="ED52" s="211">
        <f t="shared" si="10"/>
        <v>0</v>
      </c>
      <c r="EE52" s="211">
        <f t="shared" si="10"/>
        <v>0</v>
      </c>
    </row>
    <row r="53" ht="15.75" customHeight="1">
      <c r="A53" s="1"/>
      <c r="B53" s="43"/>
      <c r="C53" s="43" t="s">
        <v>167</v>
      </c>
      <c r="D53" s="213">
        <f t="shared" ref="D53:EE53" si="11">SUM(D50:D52)</f>
        <v>0</v>
      </c>
      <c r="E53" s="213">
        <f t="shared" si="11"/>
        <v>0</v>
      </c>
      <c r="F53" s="213">
        <f t="shared" si="11"/>
        <v>0</v>
      </c>
      <c r="G53" s="213">
        <f t="shared" si="11"/>
        <v>0</v>
      </c>
      <c r="H53" s="213">
        <f t="shared" si="11"/>
        <v>0</v>
      </c>
      <c r="I53" s="213">
        <f t="shared" si="11"/>
        <v>0</v>
      </c>
      <c r="J53" s="213">
        <f t="shared" si="11"/>
        <v>0</v>
      </c>
      <c r="K53" s="213">
        <f t="shared" si="11"/>
        <v>0</v>
      </c>
      <c r="L53" s="213">
        <f t="shared" si="11"/>
        <v>0</v>
      </c>
      <c r="M53" s="213">
        <f t="shared" si="11"/>
        <v>0</v>
      </c>
      <c r="N53" s="213">
        <f t="shared" si="11"/>
        <v>0</v>
      </c>
      <c r="O53" s="213">
        <f t="shared" si="11"/>
        <v>0</v>
      </c>
      <c r="P53" s="213">
        <f t="shared" si="11"/>
        <v>0</v>
      </c>
      <c r="Q53" s="213">
        <f t="shared" si="11"/>
        <v>0</v>
      </c>
      <c r="R53" s="213">
        <f t="shared" si="11"/>
        <v>0</v>
      </c>
      <c r="S53" s="213">
        <f t="shared" si="11"/>
        <v>0</v>
      </c>
      <c r="T53" s="213">
        <f t="shared" si="11"/>
        <v>0</v>
      </c>
      <c r="U53" s="213">
        <f t="shared" si="11"/>
        <v>0</v>
      </c>
      <c r="V53" s="213">
        <f t="shared" si="11"/>
        <v>0</v>
      </c>
      <c r="W53" s="213">
        <f t="shared" si="11"/>
        <v>0</v>
      </c>
      <c r="X53" s="213">
        <f t="shared" si="11"/>
        <v>0</v>
      </c>
      <c r="Y53" s="213">
        <f t="shared" si="11"/>
        <v>0</v>
      </c>
      <c r="Z53" s="213">
        <f t="shared" si="11"/>
        <v>0</v>
      </c>
      <c r="AA53" s="213">
        <f t="shared" si="11"/>
        <v>0</v>
      </c>
      <c r="AB53" s="213">
        <f t="shared" si="11"/>
        <v>0</v>
      </c>
      <c r="AC53" s="213">
        <f t="shared" si="11"/>
        <v>0</v>
      </c>
      <c r="AD53" s="213">
        <f t="shared" si="11"/>
        <v>0</v>
      </c>
      <c r="AE53" s="213">
        <f t="shared" si="11"/>
        <v>0</v>
      </c>
      <c r="AF53" s="213">
        <f t="shared" si="11"/>
        <v>0</v>
      </c>
      <c r="AG53" s="213">
        <f t="shared" si="11"/>
        <v>0</v>
      </c>
      <c r="AH53" s="213">
        <f t="shared" si="11"/>
        <v>0</v>
      </c>
      <c r="AI53" s="213">
        <f t="shared" si="11"/>
        <v>0</v>
      </c>
      <c r="AJ53" s="213">
        <f t="shared" si="11"/>
        <v>0</v>
      </c>
      <c r="AK53" s="213">
        <f t="shared" si="11"/>
        <v>0</v>
      </c>
      <c r="AL53" s="213">
        <f t="shared" si="11"/>
        <v>0</v>
      </c>
      <c r="AM53" s="213">
        <f t="shared" si="11"/>
        <v>0</v>
      </c>
      <c r="AN53" s="213">
        <f t="shared" si="11"/>
        <v>0</v>
      </c>
      <c r="AO53" s="213">
        <f t="shared" si="11"/>
        <v>0</v>
      </c>
      <c r="AP53" s="213">
        <f t="shared" si="11"/>
        <v>0</v>
      </c>
      <c r="AQ53" s="213">
        <f t="shared" si="11"/>
        <v>0</v>
      </c>
      <c r="AR53" s="213">
        <f t="shared" si="11"/>
        <v>0</v>
      </c>
      <c r="AS53" s="213">
        <f t="shared" si="11"/>
        <v>0</v>
      </c>
      <c r="AT53" s="213">
        <f t="shared" si="11"/>
        <v>0</v>
      </c>
      <c r="AU53" s="213">
        <f t="shared" si="11"/>
        <v>0</v>
      </c>
      <c r="AV53" s="213">
        <f t="shared" si="11"/>
        <v>0</v>
      </c>
      <c r="AW53" s="213">
        <f t="shared" si="11"/>
        <v>0</v>
      </c>
      <c r="AX53" s="213">
        <f t="shared" si="11"/>
        <v>0</v>
      </c>
      <c r="AY53" s="213">
        <f t="shared" si="11"/>
        <v>0</v>
      </c>
      <c r="AZ53" s="213">
        <f t="shared" si="11"/>
        <v>0</v>
      </c>
      <c r="BA53" s="213">
        <f t="shared" si="11"/>
        <v>0</v>
      </c>
      <c r="BB53" s="213">
        <f t="shared" si="11"/>
        <v>0</v>
      </c>
      <c r="BC53" s="213">
        <f t="shared" si="11"/>
        <v>0</v>
      </c>
      <c r="BD53" s="213">
        <f t="shared" si="11"/>
        <v>0</v>
      </c>
      <c r="BE53" s="213">
        <f t="shared" si="11"/>
        <v>0</v>
      </c>
      <c r="BF53" s="213">
        <f t="shared" si="11"/>
        <v>0</v>
      </c>
      <c r="BG53" s="213">
        <f t="shared" si="11"/>
        <v>0</v>
      </c>
      <c r="BH53" s="213">
        <f t="shared" si="11"/>
        <v>0</v>
      </c>
      <c r="BI53" s="213">
        <f t="shared" si="11"/>
        <v>0</v>
      </c>
      <c r="BJ53" s="213">
        <f t="shared" si="11"/>
        <v>0</v>
      </c>
      <c r="BK53" s="213">
        <f t="shared" si="11"/>
        <v>0</v>
      </c>
      <c r="BL53" s="213">
        <f t="shared" si="11"/>
        <v>0</v>
      </c>
      <c r="BM53" s="213">
        <f t="shared" si="11"/>
        <v>0</v>
      </c>
      <c r="BN53" s="213">
        <f t="shared" si="11"/>
        <v>0</v>
      </c>
      <c r="BO53" s="213">
        <f t="shared" si="11"/>
        <v>0</v>
      </c>
      <c r="BP53" s="213">
        <f t="shared" si="11"/>
        <v>0</v>
      </c>
      <c r="BQ53" s="213">
        <f t="shared" si="11"/>
        <v>0</v>
      </c>
      <c r="BR53" s="213">
        <f t="shared" si="11"/>
        <v>0</v>
      </c>
      <c r="BS53" s="213">
        <f t="shared" si="11"/>
        <v>0</v>
      </c>
      <c r="BT53" s="213">
        <f t="shared" si="11"/>
        <v>0</v>
      </c>
      <c r="BU53" s="213">
        <f t="shared" si="11"/>
        <v>0</v>
      </c>
      <c r="BV53" s="213">
        <f t="shared" si="11"/>
        <v>0</v>
      </c>
      <c r="BW53" s="213">
        <f t="shared" si="11"/>
        <v>0</v>
      </c>
      <c r="BX53" s="213">
        <f t="shared" si="11"/>
        <v>0</v>
      </c>
      <c r="BY53" s="213">
        <f t="shared" si="11"/>
        <v>0</v>
      </c>
      <c r="BZ53" s="213">
        <f t="shared" si="11"/>
        <v>0</v>
      </c>
      <c r="CA53" s="213">
        <f t="shared" si="11"/>
        <v>0</v>
      </c>
      <c r="CB53" s="213">
        <f t="shared" si="11"/>
        <v>0</v>
      </c>
      <c r="CC53" s="213">
        <f t="shared" si="11"/>
        <v>0</v>
      </c>
      <c r="CD53" s="213">
        <f t="shared" si="11"/>
        <v>0</v>
      </c>
      <c r="CE53" s="213">
        <f t="shared" si="11"/>
        <v>0</v>
      </c>
      <c r="CF53" s="213">
        <f t="shared" si="11"/>
        <v>0</v>
      </c>
      <c r="CG53" s="213">
        <f t="shared" si="11"/>
        <v>0</v>
      </c>
      <c r="CH53" s="213">
        <f t="shared" si="11"/>
        <v>0</v>
      </c>
      <c r="CI53" s="213">
        <f t="shared" si="11"/>
        <v>0</v>
      </c>
      <c r="CJ53" s="213">
        <f t="shared" si="11"/>
        <v>0</v>
      </c>
      <c r="CK53" s="213">
        <f t="shared" si="11"/>
        <v>0</v>
      </c>
      <c r="CL53" s="213">
        <f t="shared" si="11"/>
        <v>0</v>
      </c>
      <c r="CM53" s="213">
        <f t="shared" si="11"/>
        <v>0</v>
      </c>
      <c r="CN53" s="213">
        <f t="shared" si="11"/>
        <v>0</v>
      </c>
      <c r="CO53" s="213">
        <f t="shared" si="11"/>
        <v>0</v>
      </c>
      <c r="CP53" s="213">
        <f t="shared" si="11"/>
        <v>0</v>
      </c>
      <c r="CQ53" s="213">
        <f t="shared" si="11"/>
        <v>0</v>
      </c>
      <c r="CR53" s="213">
        <f t="shared" si="11"/>
        <v>0</v>
      </c>
      <c r="CS53" s="213">
        <f t="shared" si="11"/>
        <v>0</v>
      </c>
      <c r="CT53" s="213">
        <f t="shared" si="11"/>
        <v>0</v>
      </c>
      <c r="CU53" s="213">
        <f t="shared" si="11"/>
        <v>0</v>
      </c>
      <c r="CV53" s="213">
        <f t="shared" si="11"/>
        <v>0</v>
      </c>
      <c r="CW53" s="213">
        <f t="shared" si="11"/>
        <v>0</v>
      </c>
      <c r="CX53" s="213">
        <f t="shared" si="11"/>
        <v>0</v>
      </c>
      <c r="CY53" s="213">
        <f t="shared" si="11"/>
        <v>0</v>
      </c>
      <c r="CZ53" s="213">
        <f t="shared" si="11"/>
        <v>0</v>
      </c>
      <c r="DA53" s="213">
        <f t="shared" si="11"/>
        <v>0</v>
      </c>
      <c r="DB53" s="213">
        <f t="shared" si="11"/>
        <v>0</v>
      </c>
      <c r="DC53" s="213">
        <f t="shared" si="11"/>
        <v>0</v>
      </c>
      <c r="DD53" s="213">
        <f t="shared" si="11"/>
        <v>0</v>
      </c>
      <c r="DE53" s="213">
        <f t="shared" si="11"/>
        <v>0</v>
      </c>
      <c r="DF53" s="213">
        <f t="shared" si="11"/>
        <v>0</v>
      </c>
      <c r="DG53" s="213">
        <f t="shared" si="11"/>
        <v>0</v>
      </c>
      <c r="DH53" s="213">
        <f t="shared" si="11"/>
        <v>0</v>
      </c>
      <c r="DI53" s="213">
        <f t="shared" si="11"/>
        <v>0</v>
      </c>
      <c r="DJ53" s="213">
        <f t="shared" si="11"/>
        <v>0</v>
      </c>
      <c r="DK53" s="213">
        <f t="shared" si="11"/>
        <v>0</v>
      </c>
      <c r="DL53" s="213">
        <f t="shared" si="11"/>
        <v>0</v>
      </c>
      <c r="DM53" s="213">
        <f t="shared" si="11"/>
        <v>0</v>
      </c>
      <c r="DN53" s="213">
        <f t="shared" si="11"/>
        <v>0</v>
      </c>
      <c r="DO53" s="213">
        <f t="shared" si="11"/>
        <v>0</v>
      </c>
      <c r="DP53" s="213">
        <f t="shared" si="11"/>
        <v>0</v>
      </c>
      <c r="DQ53" s="213">
        <f t="shared" si="11"/>
        <v>0</v>
      </c>
      <c r="DR53" s="213">
        <f t="shared" si="11"/>
        <v>0</v>
      </c>
      <c r="DS53" s="213">
        <f t="shared" si="11"/>
        <v>6870907.708</v>
      </c>
      <c r="DT53" s="213">
        <f t="shared" si="11"/>
        <v>0</v>
      </c>
      <c r="DU53" s="213">
        <f t="shared" si="11"/>
        <v>0</v>
      </c>
      <c r="DV53" s="213">
        <f t="shared" si="11"/>
        <v>0</v>
      </c>
      <c r="DW53" s="213">
        <f t="shared" si="11"/>
        <v>0</v>
      </c>
      <c r="DX53" s="213">
        <f t="shared" si="11"/>
        <v>0</v>
      </c>
      <c r="DY53" s="213">
        <f t="shared" si="11"/>
        <v>0</v>
      </c>
      <c r="DZ53" s="213">
        <f t="shared" si="11"/>
        <v>0</v>
      </c>
      <c r="EA53" s="213">
        <f t="shared" si="11"/>
        <v>0</v>
      </c>
      <c r="EB53" s="213">
        <f t="shared" si="11"/>
        <v>0</v>
      </c>
      <c r="EC53" s="213">
        <f t="shared" si="11"/>
        <v>0</v>
      </c>
      <c r="ED53" s="213">
        <f t="shared" si="11"/>
        <v>0</v>
      </c>
      <c r="EE53" s="213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168</v>
      </c>
      <c r="D55" s="50">
        <f>(D38-D46)*IF(D1&gt;Assumptions!$L$69*12,0,1)</f>
        <v>49108.0448</v>
      </c>
      <c r="E55" s="50">
        <f>(E38-E46)*IF(E1&gt;Assumptions!$D$69*12,0,1)</f>
        <v>49108.0448</v>
      </c>
      <c r="F55" s="50">
        <f>(F38-F46)*IF(F1&gt;Assumptions!$D$69*12,0,1)</f>
        <v>49108.0448</v>
      </c>
      <c r="G55" s="50">
        <f>(G38-G46)*IF(G1&gt;Assumptions!$D$69*12,0,1)</f>
        <v>49108.0448</v>
      </c>
      <c r="H55" s="50">
        <f>(H38-H46)*IF(H1&gt;Assumptions!$D$69*12,0,1)</f>
        <v>49108.0448</v>
      </c>
      <c r="I55" s="50">
        <f>(I38-I46)*IF(I1&gt;Assumptions!$D$69*12,0,1)</f>
        <v>49108.0448</v>
      </c>
      <c r="J55" s="50">
        <f>(J38-J46)*IF(J1&gt;Assumptions!$D$69*12,0,1)</f>
        <v>49108.0448</v>
      </c>
      <c r="K55" s="50">
        <f>(K38-K46)*IF(K1&gt;Assumptions!$D$69*12,0,1)</f>
        <v>49108.0448</v>
      </c>
      <c r="L55" s="50">
        <f>(L38-L46)*IF(L1&gt;Assumptions!$D$69*12,0,1)</f>
        <v>49108.0448</v>
      </c>
      <c r="M55" s="50">
        <f>(M38-M46)*IF(M1&gt;Assumptions!$D$69*12,0,1)</f>
        <v>49108.0448</v>
      </c>
      <c r="N55" s="50">
        <f>(N38-N46)*IF(N1&gt;Assumptions!$D$69*12,0,1)</f>
        <v>49108.0448</v>
      </c>
      <c r="O55" s="50">
        <f>(O38-O46)*IF(O1&gt;Assumptions!$D$69*12,0,1)</f>
        <v>49108.0448</v>
      </c>
      <c r="P55" s="50">
        <f>(P38-P46)*IF(P1&gt;Assumptions!$D$69*12,0,1)</f>
        <v>51932.16361</v>
      </c>
      <c r="Q55" s="50">
        <f>(Q38-Q46)*IF(Q1&gt;Assumptions!$D$69*12,0,1)</f>
        <v>51932.16361</v>
      </c>
      <c r="R55" s="50">
        <f>(R38-R46)*IF(R1&gt;Assumptions!$D$69*12,0,1)</f>
        <v>51932.16361</v>
      </c>
      <c r="S55" s="50">
        <f>(S38-S46)*IF(S1&gt;Assumptions!$D$69*12,0,1)</f>
        <v>51932.16361</v>
      </c>
      <c r="T55" s="50">
        <f>(T38-T46)*IF(T1&gt;Assumptions!$D$69*12,0,1)</f>
        <v>51932.16361</v>
      </c>
      <c r="U55" s="50">
        <f>(U38-U46)*IF(U1&gt;Assumptions!$D$69*12,0,1)</f>
        <v>51932.16361</v>
      </c>
      <c r="V55" s="50">
        <f>(V38-V46)*IF(V1&gt;Assumptions!$D$69*12,0,1)</f>
        <v>51932.16361</v>
      </c>
      <c r="W55" s="50">
        <f>(W38-W46)*IF(W1&gt;Assumptions!$D$69*12,0,1)</f>
        <v>51932.16361</v>
      </c>
      <c r="X55" s="50">
        <f>(X38-X46)*IF(X1&gt;Assumptions!$D$69*12,0,1)</f>
        <v>51932.16361</v>
      </c>
      <c r="Y55" s="50">
        <f>(Y38-Y46)*IF(Y1&gt;Assumptions!$D$69*12,0,1)</f>
        <v>51932.16361</v>
      </c>
      <c r="Z55" s="50">
        <f>(Z38-Z46)*IF(Z1&gt;Assumptions!$D$69*12,0,1)</f>
        <v>51932.16361</v>
      </c>
      <c r="AA55" s="50">
        <f>(AA38-AA46)*IF(AA1&gt;Assumptions!$D$69*12,0,1)</f>
        <v>51932.16361</v>
      </c>
      <c r="AB55" s="50">
        <f>(AB38-AB46)*IF(AB1&gt;Assumptions!$D$69*12,0,1)</f>
        <v>53490.12852</v>
      </c>
      <c r="AC55" s="50">
        <f>(AC38-AC46)*IF(AC1&gt;Assumptions!$D$69*12,0,1)</f>
        <v>53490.12852</v>
      </c>
      <c r="AD55" s="50">
        <f>(AD38-AD46)*IF(AD1&gt;Assumptions!$D$69*12,0,1)</f>
        <v>53490.12852</v>
      </c>
      <c r="AE55" s="50">
        <f>(AE38-AE46)*IF(AE1&gt;Assumptions!$D$69*12,0,1)</f>
        <v>53490.12852</v>
      </c>
      <c r="AF55" s="50">
        <f>(AF38-AF46)*IF(AF1&gt;Assumptions!$D$69*12,0,1)</f>
        <v>53490.12852</v>
      </c>
      <c r="AG55" s="50">
        <f>(AG38-AG46)*IF(AG1&gt;Assumptions!$D$69*12,0,1)</f>
        <v>53490.12852</v>
      </c>
      <c r="AH55" s="50">
        <f>(AH38-AH46)*IF(AH1&gt;Assumptions!$D$69*12,0,1)</f>
        <v>53490.12852</v>
      </c>
      <c r="AI55" s="50">
        <f>(AI38-AI46)*IF(AI1&gt;Assumptions!$D$69*12,0,1)</f>
        <v>53490.12852</v>
      </c>
      <c r="AJ55" s="50">
        <f>(AJ38-AJ46)*IF(AJ1&gt;Assumptions!$D$69*12,0,1)</f>
        <v>53490.12852</v>
      </c>
      <c r="AK55" s="50">
        <f>(AK38-AK46)*IF(AK1&gt;Assumptions!$D$69*12,0,1)</f>
        <v>53490.12852</v>
      </c>
      <c r="AL55" s="50">
        <f>(AL38-AL46)*IF(AL1&gt;Assumptions!$D$69*12,0,1)</f>
        <v>53490.12852</v>
      </c>
      <c r="AM55" s="50">
        <f>(AM38-AM46)*IF(AM1&gt;Assumptions!$D$69*12,0,1)</f>
        <v>53490.12852</v>
      </c>
      <c r="AN55" s="50">
        <f>(AN38-AN46)*IF(AN1&gt;Assumptions!$D$69*12,0,1)</f>
        <v>22118.94784</v>
      </c>
      <c r="AO55" s="50">
        <f>(AO38-AO46)*IF(AO1&gt;Assumptions!$D$69*12,0,1)</f>
        <v>22118.94784</v>
      </c>
      <c r="AP55" s="50">
        <f>(AP38-AP46)*IF(AP1&gt;Assumptions!$D$69*12,0,1)</f>
        <v>22118.94784</v>
      </c>
      <c r="AQ55" s="50">
        <f>(AQ38-AQ46)*IF(AQ1&gt;Assumptions!$D$69*12,0,1)</f>
        <v>22118.94784</v>
      </c>
      <c r="AR55" s="50">
        <f>(AR38-AR46)*IF(AR1&gt;Assumptions!$D$69*12,0,1)</f>
        <v>22118.94784</v>
      </c>
      <c r="AS55" s="50">
        <f>(AS38-AS46)*IF(AS1&gt;Assumptions!$D$69*12,0,1)</f>
        <v>22118.94784</v>
      </c>
      <c r="AT55" s="50">
        <f>(AT38-AT46)*IF(AT1&gt;Assumptions!$D$69*12,0,1)</f>
        <v>22118.94784</v>
      </c>
      <c r="AU55" s="50">
        <f>(AU38-AU46)*IF(AU1&gt;Assumptions!$D$69*12,0,1)</f>
        <v>22118.94784</v>
      </c>
      <c r="AV55" s="50">
        <f>(AV38-AV46)*IF(AV1&gt;Assumptions!$D$69*12,0,1)</f>
        <v>22118.94784</v>
      </c>
      <c r="AW55" s="50">
        <f>(AW38-AW46)*IF(AW1&gt;Assumptions!$D$69*12,0,1)</f>
        <v>22118.94784</v>
      </c>
      <c r="AX55" s="50">
        <f>(AX38-AX46)*IF(AX1&gt;Assumptions!$D$69*12,0,1)</f>
        <v>22118.94784</v>
      </c>
      <c r="AY55" s="50">
        <f>(AY38-AY46)*IF(AY1&gt;Assumptions!$D$69*12,0,1)</f>
        <v>22118.94784</v>
      </c>
      <c r="AZ55" s="50">
        <f>(AZ38-AZ46)*IF(AZ1&gt;Assumptions!$D$69*12,0,1)</f>
        <v>23771.79282</v>
      </c>
      <c r="BA55" s="50">
        <f>(BA38-BA46)*IF(BA1&gt;Assumptions!$D$69*12,0,1)</f>
        <v>23771.79282</v>
      </c>
      <c r="BB55" s="50">
        <f>(BB38-BB46)*IF(BB1&gt;Assumptions!$D$69*12,0,1)</f>
        <v>23771.79282</v>
      </c>
      <c r="BC55" s="50">
        <f>(BC38-BC46)*IF(BC1&gt;Assumptions!$D$69*12,0,1)</f>
        <v>23771.79282</v>
      </c>
      <c r="BD55" s="50">
        <f>(BD38-BD46)*IF(BD1&gt;Assumptions!$D$69*12,0,1)</f>
        <v>23771.79282</v>
      </c>
      <c r="BE55" s="50">
        <f>(BE38-BE46)*IF(BE1&gt;Assumptions!$D$69*12,0,1)</f>
        <v>23771.79282</v>
      </c>
      <c r="BF55" s="50">
        <f>(BF38-BF46)*IF(BF1&gt;Assumptions!$D$69*12,0,1)</f>
        <v>23771.79282</v>
      </c>
      <c r="BG55" s="50">
        <f>(BG38-BG46)*IF(BG1&gt;Assumptions!$D$69*12,0,1)</f>
        <v>23771.79282</v>
      </c>
      <c r="BH55" s="50">
        <f>(BH38-BH46)*IF(BH1&gt;Assumptions!$D$69*12,0,1)</f>
        <v>23771.79282</v>
      </c>
      <c r="BI55" s="50">
        <f>(BI38-BI46)*IF(BI1&gt;Assumptions!$D$69*12,0,1)</f>
        <v>23771.79282</v>
      </c>
      <c r="BJ55" s="50">
        <f>(BJ38-BJ46)*IF(BJ1&gt;Assumptions!$D$69*12,0,1)</f>
        <v>23771.79282</v>
      </c>
      <c r="BK55" s="50">
        <f>(BK38-BK46)*IF(BK1&gt;Assumptions!$D$69*12,0,1)</f>
        <v>23771.79282</v>
      </c>
      <c r="BL55" s="50">
        <f>(BL38-BL46)*IF(BL1&gt;Assumptions!$D$69*12,0,1)</f>
        <v>25474.22314</v>
      </c>
      <c r="BM55" s="50">
        <f>(BM38-BM46)*IF(BM1&gt;Assumptions!$D$69*12,0,1)</f>
        <v>25474.22314</v>
      </c>
      <c r="BN55" s="50">
        <f>(BN38-BN46)*IF(BN1&gt;Assumptions!$D$69*12,0,1)</f>
        <v>25474.22314</v>
      </c>
      <c r="BO55" s="50">
        <f>(BO38-BO46)*IF(BO1&gt;Assumptions!$D$69*12,0,1)</f>
        <v>25474.22314</v>
      </c>
      <c r="BP55" s="50">
        <f>(BP38-BP46)*IF(BP1&gt;Assumptions!$D$69*12,0,1)</f>
        <v>25474.22314</v>
      </c>
      <c r="BQ55" s="50">
        <f>(BQ38-BQ46)*IF(BQ1&gt;Assumptions!$D$69*12,0,1)</f>
        <v>25474.22314</v>
      </c>
      <c r="BR55" s="50">
        <f>(BR38-BR46)*IF(BR1&gt;Assumptions!$D$69*12,0,1)</f>
        <v>25474.22314</v>
      </c>
      <c r="BS55" s="50">
        <f>(BS38-BS46)*IF(BS1&gt;Assumptions!$D$69*12,0,1)</f>
        <v>25474.22314</v>
      </c>
      <c r="BT55" s="50">
        <f>(BT38-BT46)*IF(BT1&gt;Assumptions!$D$69*12,0,1)</f>
        <v>25474.22314</v>
      </c>
      <c r="BU55" s="50">
        <f>(BU38-BU46)*IF(BU1&gt;Assumptions!$D$69*12,0,1)</f>
        <v>25474.22314</v>
      </c>
      <c r="BV55" s="50">
        <f>(BV38-BV46)*IF(BV1&gt;Assumptions!$D$69*12,0,1)</f>
        <v>25474.22314</v>
      </c>
      <c r="BW55" s="50">
        <f>(BW38-BW46)*IF(BW1&gt;Assumptions!$D$69*12,0,1)</f>
        <v>25474.22314</v>
      </c>
      <c r="BX55" s="50">
        <f>(BX38-BX46)*IF(BX1&gt;Assumptions!$D$69*12,0,1)</f>
        <v>27227.72637</v>
      </c>
      <c r="BY55" s="50">
        <f>(BY38-BY46)*IF(BY1&gt;Assumptions!$D$69*12,0,1)</f>
        <v>27227.72637</v>
      </c>
      <c r="BZ55" s="50">
        <f>(BZ38-BZ46)*IF(BZ1&gt;Assumptions!$D$69*12,0,1)</f>
        <v>27227.72637</v>
      </c>
      <c r="CA55" s="50">
        <f>(CA38-CA46)*IF(CA1&gt;Assumptions!$D$69*12,0,1)</f>
        <v>27227.72637</v>
      </c>
      <c r="CB55" s="50">
        <f>(CB38-CB46)*IF(CB1&gt;Assumptions!$D$69*12,0,1)</f>
        <v>27227.72637</v>
      </c>
      <c r="CC55" s="50">
        <f>(CC38-CC46)*IF(CC1&gt;Assumptions!$D$69*12,0,1)</f>
        <v>27227.72637</v>
      </c>
      <c r="CD55" s="50">
        <f>(CD38-CD46)*IF(CD1&gt;Assumptions!$D$69*12,0,1)</f>
        <v>27227.72637</v>
      </c>
      <c r="CE55" s="50">
        <f>(CE38-CE46)*IF(CE1&gt;Assumptions!$D$69*12,0,1)</f>
        <v>27227.72637</v>
      </c>
      <c r="CF55" s="50">
        <f>(CF38-CF46)*IF(CF1&gt;Assumptions!$D$69*12,0,1)</f>
        <v>27227.72637</v>
      </c>
      <c r="CG55" s="50">
        <f>(CG38-CG46)*IF(CG1&gt;Assumptions!$D$69*12,0,1)</f>
        <v>27227.72637</v>
      </c>
      <c r="CH55" s="50">
        <f>(CH38-CH46)*IF(CH1&gt;Assumptions!$D$69*12,0,1)</f>
        <v>27227.72637</v>
      </c>
      <c r="CI55" s="50">
        <f>(CI38-CI46)*IF(CI1&gt;Assumptions!$D$69*12,0,1)</f>
        <v>27227.72637</v>
      </c>
      <c r="CJ55" s="50">
        <f>(CJ38-CJ46)*IF(CJ1&gt;Assumptions!$D$69*12,0,1)</f>
        <v>29033.83469</v>
      </c>
      <c r="CK55" s="50">
        <f>(CK38-CK46)*IF(CK1&gt;Assumptions!$D$69*12,0,1)</f>
        <v>29033.83469</v>
      </c>
      <c r="CL55" s="50">
        <f>(CL38-CL46)*IF(CL1&gt;Assumptions!$D$69*12,0,1)</f>
        <v>29033.83469</v>
      </c>
      <c r="CM55" s="50">
        <f>(CM38-CM46)*IF(CM1&gt;Assumptions!$D$69*12,0,1)</f>
        <v>29033.83469</v>
      </c>
      <c r="CN55" s="50">
        <f>(CN38-CN46)*IF(CN1&gt;Assumptions!$D$69*12,0,1)</f>
        <v>29033.83469</v>
      </c>
      <c r="CO55" s="50">
        <f>(CO38-CO46)*IF(CO1&gt;Assumptions!$D$69*12,0,1)</f>
        <v>29033.83469</v>
      </c>
      <c r="CP55" s="50">
        <f>(CP38-CP46)*IF(CP1&gt;Assumptions!$D$69*12,0,1)</f>
        <v>29033.83469</v>
      </c>
      <c r="CQ55" s="50">
        <f>(CQ38-CQ46)*IF(CQ1&gt;Assumptions!$D$69*12,0,1)</f>
        <v>29033.83469</v>
      </c>
      <c r="CR55" s="50">
        <f>(CR38-CR46)*IF(CR1&gt;Assumptions!$D$69*12,0,1)</f>
        <v>29033.83469</v>
      </c>
      <c r="CS55" s="50">
        <f>(CS38-CS46)*IF(CS1&gt;Assumptions!$D$69*12,0,1)</f>
        <v>29033.83469</v>
      </c>
      <c r="CT55" s="50">
        <f>(CT38-CT46)*IF(CT1&gt;Assumptions!$D$69*12,0,1)</f>
        <v>29033.83469</v>
      </c>
      <c r="CU55" s="50">
        <f>(CU38-CU46)*IF(CU1&gt;Assumptions!$D$69*12,0,1)</f>
        <v>29033.83469</v>
      </c>
      <c r="CV55" s="50">
        <f>(CV38-CV46)*IF(CV1&gt;Assumptions!$D$69*12,0,1)</f>
        <v>30894.12627</v>
      </c>
      <c r="CW55" s="50">
        <f>(CW38-CW46)*IF(CW1&gt;Assumptions!$D$69*12,0,1)</f>
        <v>30894.12627</v>
      </c>
      <c r="CX55" s="50">
        <f>(CX38-CX46)*IF(CX1&gt;Assumptions!$D$69*12,0,1)</f>
        <v>30894.12627</v>
      </c>
      <c r="CY55" s="50">
        <f>(CY38-CY46)*IF(CY1&gt;Assumptions!$D$69*12,0,1)</f>
        <v>30894.12627</v>
      </c>
      <c r="CZ55" s="50">
        <f>(CZ38-CZ46)*IF(CZ1&gt;Assumptions!$D$69*12,0,1)</f>
        <v>30894.12627</v>
      </c>
      <c r="DA55" s="50">
        <f>(DA38-DA46)*IF(DA1&gt;Assumptions!$D$69*12,0,1)</f>
        <v>30894.12627</v>
      </c>
      <c r="DB55" s="50">
        <f>(DB38-DB46)*IF(DB1&gt;Assumptions!$D$69*12,0,1)</f>
        <v>30894.12627</v>
      </c>
      <c r="DC55" s="50">
        <f>(DC38-DC46)*IF(DC1&gt;Assumptions!$D$69*12,0,1)</f>
        <v>30894.12627</v>
      </c>
      <c r="DD55" s="50">
        <f>(DD38-DD46)*IF(DD1&gt;Assumptions!$D$69*12,0,1)</f>
        <v>30894.12627</v>
      </c>
      <c r="DE55" s="50">
        <f>(DE38-DE46)*IF(DE1&gt;Assumptions!$D$69*12,0,1)</f>
        <v>30894.12627</v>
      </c>
      <c r="DF55" s="50">
        <f>(DF38-DF46)*IF(DF1&gt;Assumptions!$D$69*12,0,1)</f>
        <v>30894.12627</v>
      </c>
      <c r="DG55" s="50">
        <f>(DG38-DG46)*IF(DG1&gt;Assumptions!$D$69*12,0,1)</f>
        <v>30894.12627</v>
      </c>
      <c r="DH55" s="50">
        <f>(DH38-DH46)*IF(DH1&gt;Assumptions!$D$69*12,0,1)</f>
        <v>32810.22659</v>
      </c>
      <c r="DI55" s="50">
        <f>(DI38-DI46)*IF(DI1&gt;Assumptions!$D$69*12,0,1)</f>
        <v>32810.22659</v>
      </c>
      <c r="DJ55" s="50">
        <f>(DJ38-DJ46)*IF(DJ1&gt;Assumptions!$D$69*12,0,1)</f>
        <v>32810.22659</v>
      </c>
      <c r="DK55" s="50">
        <f>(DK38-DK46)*IF(DK1&gt;Assumptions!$D$69*12,0,1)</f>
        <v>32810.22659</v>
      </c>
      <c r="DL55" s="50">
        <f>(DL38-DL46)*IF(DL1&gt;Assumptions!$D$69*12,0,1)</f>
        <v>32810.22659</v>
      </c>
      <c r="DM55" s="50">
        <f>(DM38-DM46)*IF(DM1&gt;Assumptions!$D$69*12,0,1)</f>
        <v>32810.22659</v>
      </c>
      <c r="DN55" s="50">
        <f>(DN38-DN46)*IF(DN1&gt;Assumptions!$D$69*12,0,1)</f>
        <v>32810.22659</v>
      </c>
      <c r="DO55" s="50">
        <f>(DO38-DO46)*IF(DO1&gt;Assumptions!$D$69*12,0,1)</f>
        <v>32810.22659</v>
      </c>
      <c r="DP55" s="50">
        <f>(DP38-DP46)*IF(DP1&gt;Assumptions!$D$69*12,0,1)</f>
        <v>32810.22659</v>
      </c>
      <c r="DQ55" s="50">
        <f>(DQ38-DQ46)*IF(DQ1&gt;Assumptions!$D$69*12,0,1)</f>
        <v>32810.22659</v>
      </c>
      <c r="DR55" s="50">
        <f>(DR38-DR46)*IF(DR1&gt;Assumptions!$D$69*12,0,1)</f>
        <v>32810.22659</v>
      </c>
      <c r="DS55" s="50">
        <f>(DS38-DS46)*IF(DS1&gt;Assumptions!$D$69*12,0,1)</f>
        <v>32810.22659</v>
      </c>
      <c r="DT55" s="50">
        <f>(DT38-DT46)*IF(DT1&gt;Assumptions!$D$69*12,0,1)</f>
        <v>0</v>
      </c>
      <c r="DU55" s="50">
        <f>(DU38-DU46)*IF(DU1&gt;Assumptions!$D$69*12,0,1)</f>
        <v>0</v>
      </c>
      <c r="DV55" s="50">
        <f>(DV38-DV46)*IF(DV1&gt;Assumptions!$D$69*12,0,1)</f>
        <v>0</v>
      </c>
      <c r="DW55" s="50">
        <f>(DW38-DW46)*IF(DW1&gt;Assumptions!$D$69*12,0,1)</f>
        <v>0</v>
      </c>
      <c r="DX55" s="50">
        <f>(DX38-DX46)*IF(DX1&gt;Assumptions!$D$69*12,0,1)</f>
        <v>0</v>
      </c>
      <c r="DY55" s="50">
        <f>(DY38-DY46)*IF(DY1&gt;Assumptions!$D$69*12,0,1)</f>
        <v>0</v>
      </c>
      <c r="DZ55" s="50">
        <f>(DZ38-DZ46)*IF(DZ1&gt;Assumptions!$D$69*12,0,1)</f>
        <v>0</v>
      </c>
      <c r="EA55" s="50">
        <f>(EA38-EA46)*IF(EA1&gt;Assumptions!$D$69*12,0,1)</f>
        <v>0</v>
      </c>
      <c r="EB55" s="50">
        <f>(EB38-EB46)*IF(EB1&gt;Assumptions!$D$69*12,0,1)</f>
        <v>0</v>
      </c>
      <c r="EC55" s="50">
        <f>(EC38-EC46)*IF(EC1&gt;Assumptions!$D$69*12,0,1)</f>
        <v>0</v>
      </c>
      <c r="ED55" s="50">
        <f>(ED38-ED46)*IF(ED1&gt;Assumptions!$D$69*12,0,1)</f>
        <v>0</v>
      </c>
      <c r="EE55" s="50">
        <f>(EE38-EE46)*IF(EE1&gt;Assumptions!$D$69*12,0,1)</f>
        <v>0</v>
      </c>
    </row>
    <row r="56" ht="15.75" customHeight="1">
      <c r="A56" s="1"/>
      <c r="B56" s="1"/>
      <c r="C56" s="1" t="s">
        <v>169</v>
      </c>
      <c r="D56" s="50">
        <f t="shared" ref="D56:EE56" si="12">D53</f>
        <v>0</v>
      </c>
      <c r="E56" s="50">
        <f t="shared" si="12"/>
        <v>0</v>
      </c>
      <c r="F56" s="50">
        <f t="shared" si="12"/>
        <v>0</v>
      </c>
      <c r="G56" s="50">
        <f t="shared" si="12"/>
        <v>0</v>
      </c>
      <c r="H56" s="50">
        <f t="shared" si="12"/>
        <v>0</v>
      </c>
      <c r="I56" s="50">
        <f t="shared" si="12"/>
        <v>0</v>
      </c>
      <c r="J56" s="50">
        <f t="shared" si="12"/>
        <v>0</v>
      </c>
      <c r="K56" s="50">
        <f t="shared" si="12"/>
        <v>0</v>
      </c>
      <c r="L56" s="50">
        <f t="shared" si="12"/>
        <v>0</v>
      </c>
      <c r="M56" s="50">
        <f t="shared" si="12"/>
        <v>0</v>
      </c>
      <c r="N56" s="50">
        <f t="shared" si="12"/>
        <v>0</v>
      </c>
      <c r="O56" s="50">
        <f t="shared" si="12"/>
        <v>0</v>
      </c>
      <c r="P56" s="50">
        <f t="shared" si="12"/>
        <v>0</v>
      </c>
      <c r="Q56" s="50">
        <f t="shared" si="12"/>
        <v>0</v>
      </c>
      <c r="R56" s="50">
        <f t="shared" si="12"/>
        <v>0</v>
      </c>
      <c r="S56" s="50">
        <f t="shared" si="12"/>
        <v>0</v>
      </c>
      <c r="T56" s="50">
        <f t="shared" si="12"/>
        <v>0</v>
      </c>
      <c r="U56" s="50">
        <f t="shared" si="12"/>
        <v>0</v>
      </c>
      <c r="V56" s="50">
        <f t="shared" si="12"/>
        <v>0</v>
      </c>
      <c r="W56" s="50">
        <f t="shared" si="12"/>
        <v>0</v>
      </c>
      <c r="X56" s="50">
        <f t="shared" si="12"/>
        <v>0</v>
      </c>
      <c r="Y56" s="50">
        <f t="shared" si="12"/>
        <v>0</v>
      </c>
      <c r="Z56" s="50">
        <f t="shared" si="12"/>
        <v>0</v>
      </c>
      <c r="AA56" s="50">
        <f t="shared" si="12"/>
        <v>0</v>
      </c>
      <c r="AB56" s="50">
        <f t="shared" si="12"/>
        <v>0</v>
      </c>
      <c r="AC56" s="50">
        <f t="shared" si="12"/>
        <v>0</v>
      </c>
      <c r="AD56" s="50">
        <f t="shared" si="12"/>
        <v>0</v>
      </c>
      <c r="AE56" s="50">
        <f t="shared" si="12"/>
        <v>0</v>
      </c>
      <c r="AF56" s="50">
        <f t="shared" si="12"/>
        <v>0</v>
      </c>
      <c r="AG56" s="50">
        <f t="shared" si="12"/>
        <v>0</v>
      </c>
      <c r="AH56" s="50">
        <f t="shared" si="12"/>
        <v>0</v>
      </c>
      <c r="AI56" s="50">
        <f t="shared" si="12"/>
        <v>0</v>
      </c>
      <c r="AJ56" s="50">
        <f t="shared" si="12"/>
        <v>0</v>
      </c>
      <c r="AK56" s="50">
        <f t="shared" si="12"/>
        <v>0</v>
      </c>
      <c r="AL56" s="50">
        <f t="shared" si="12"/>
        <v>0</v>
      </c>
      <c r="AM56" s="50">
        <f t="shared" si="12"/>
        <v>0</v>
      </c>
      <c r="AN56" s="50">
        <f t="shared" si="12"/>
        <v>0</v>
      </c>
      <c r="AO56" s="50">
        <f t="shared" si="12"/>
        <v>0</v>
      </c>
      <c r="AP56" s="50">
        <f t="shared" si="12"/>
        <v>0</v>
      </c>
      <c r="AQ56" s="50">
        <f t="shared" si="12"/>
        <v>0</v>
      </c>
      <c r="AR56" s="50">
        <f t="shared" si="12"/>
        <v>0</v>
      </c>
      <c r="AS56" s="50">
        <f t="shared" si="12"/>
        <v>0</v>
      </c>
      <c r="AT56" s="50">
        <f t="shared" si="12"/>
        <v>0</v>
      </c>
      <c r="AU56" s="50">
        <f t="shared" si="12"/>
        <v>0</v>
      </c>
      <c r="AV56" s="50">
        <f t="shared" si="12"/>
        <v>0</v>
      </c>
      <c r="AW56" s="50">
        <f t="shared" si="12"/>
        <v>0</v>
      </c>
      <c r="AX56" s="50">
        <f t="shared" si="12"/>
        <v>0</v>
      </c>
      <c r="AY56" s="50">
        <f t="shared" si="12"/>
        <v>0</v>
      </c>
      <c r="AZ56" s="50">
        <f t="shared" si="12"/>
        <v>0</v>
      </c>
      <c r="BA56" s="50">
        <f t="shared" si="12"/>
        <v>0</v>
      </c>
      <c r="BB56" s="50">
        <f t="shared" si="12"/>
        <v>0</v>
      </c>
      <c r="BC56" s="50">
        <f t="shared" si="12"/>
        <v>0</v>
      </c>
      <c r="BD56" s="50">
        <f t="shared" si="12"/>
        <v>0</v>
      </c>
      <c r="BE56" s="50">
        <f t="shared" si="12"/>
        <v>0</v>
      </c>
      <c r="BF56" s="50">
        <f t="shared" si="12"/>
        <v>0</v>
      </c>
      <c r="BG56" s="50">
        <f t="shared" si="12"/>
        <v>0</v>
      </c>
      <c r="BH56" s="50">
        <f t="shared" si="12"/>
        <v>0</v>
      </c>
      <c r="BI56" s="50">
        <f t="shared" si="12"/>
        <v>0</v>
      </c>
      <c r="BJ56" s="50">
        <f t="shared" si="12"/>
        <v>0</v>
      </c>
      <c r="BK56" s="50">
        <f t="shared" si="12"/>
        <v>0</v>
      </c>
      <c r="BL56" s="50">
        <f t="shared" si="12"/>
        <v>0</v>
      </c>
      <c r="BM56" s="50">
        <f t="shared" si="12"/>
        <v>0</v>
      </c>
      <c r="BN56" s="50">
        <f t="shared" si="12"/>
        <v>0</v>
      </c>
      <c r="BO56" s="50">
        <f t="shared" si="12"/>
        <v>0</v>
      </c>
      <c r="BP56" s="50">
        <f t="shared" si="12"/>
        <v>0</v>
      </c>
      <c r="BQ56" s="50">
        <f t="shared" si="12"/>
        <v>0</v>
      </c>
      <c r="BR56" s="50">
        <f t="shared" si="12"/>
        <v>0</v>
      </c>
      <c r="BS56" s="50">
        <f t="shared" si="12"/>
        <v>0</v>
      </c>
      <c r="BT56" s="50">
        <f t="shared" si="12"/>
        <v>0</v>
      </c>
      <c r="BU56" s="50">
        <f t="shared" si="12"/>
        <v>0</v>
      </c>
      <c r="BV56" s="50">
        <f t="shared" si="12"/>
        <v>0</v>
      </c>
      <c r="BW56" s="50">
        <f t="shared" si="12"/>
        <v>0</v>
      </c>
      <c r="BX56" s="50">
        <f t="shared" si="12"/>
        <v>0</v>
      </c>
      <c r="BY56" s="50">
        <f t="shared" si="12"/>
        <v>0</v>
      </c>
      <c r="BZ56" s="50">
        <f t="shared" si="12"/>
        <v>0</v>
      </c>
      <c r="CA56" s="50">
        <f t="shared" si="12"/>
        <v>0</v>
      </c>
      <c r="CB56" s="50">
        <f t="shared" si="12"/>
        <v>0</v>
      </c>
      <c r="CC56" s="50">
        <f t="shared" si="12"/>
        <v>0</v>
      </c>
      <c r="CD56" s="50">
        <f t="shared" si="12"/>
        <v>0</v>
      </c>
      <c r="CE56" s="50">
        <f t="shared" si="12"/>
        <v>0</v>
      </c>
      <c r="CF56" s="50">
        <f t="shared" si="12"/>
        <v>0</v>
      </c>
      <c r="CG56" s="50">
        <f t="shared" si="12"/>
        <v>0</v>
      </c>
      <c r="CH56" s="50">
        <f t="shared" si="12"/>
        <v>0</v>
      </c>
      <c r="CI56" s="50">
        <f t="shared" si="12"/>
        <v>0</v>
      </c>
      <c r="CJ56" s="50">
        <f t="shared" si="12"/>
        <v>0</v>
      </c>
      <c r="CK56" s="50">
        <f t="shared" si="12"/>
        <v>0</v>
      </c>
      <c r="CL56" s="50">
        <f t="shared" si="12"/>
        <v>0</v>
      </c>
      <c r="CM56" s="50">
        <f t="shared" si="12"/>
        <v>0</v>
      </c>
      <c r="CN56" s="50">
        <f t="shared" si="12"/>
        <v>0</v>
      </c>
      <c r="CO56" s="50">
        <f t="shared" si="12"/>
        <v>0</v>
      </c>
      <c r="CP56" s="50">
        <f t="shared" si="12"/>
        <v>0</v>
      </c>
      <c r="CQ56" s="50">
        <f t="shared" si="12"/>
        <v>0</v>
      </c>
      <c r="CR56" s="50">
        <f t="shared" si="12"/>
        <v>0</v>
      </c>
      <c r="CS56" s="50">
        <f t="shared" si="12"/>
        <v>0</v>
      </c>
      <c r="CT56" s="50">
        <f t="shared" si="12"/>
        <v>0</v>
      </c>
      <c r="CU56" s="50">
        <f t="shared" si="12"/>
        <v>0</v>
      </c>
      <c r="CV56" s="50">
        <f t="shared" si="12"/>
        <v>0</v>
      </c>
      <c r="CW56" s="50">
        <f t="shared" si="12"/>
        <v>0</v>
      </c>
      <c r="CX56" s="50">
        <f t="shared" si="12"/>
        <v>0</v>
      </c>
      <c r="CY56" s="50">
        <f t="shared" si="12"/>
        <v>0</v>
      </c>
      <c r="CZ56" s="50">
        <f t="shared" si="12"/>
        <v>0</v>
      </c>
      <c r="DA56" s="50">
        <f t="shared" si="12"/>
        <v>0</v>
      </c>
      <c r="DB56" s="50">
        <f t="shared" si="12"/>
        <v>0</v>
      </c>
      <c r="DC56" s="50">
        <f t="shared" si="12"/>
        <v>0</v>
      </c>
      <c r="DD56" s="50">
        <f t="shared" si="12"/>
        <v>0</v>
      </c>
      <c r="DE56" s="50">
        <f t="shared" si="12"/>
        <v>0</v>
      </c>
      <c r="DF56" s="50">
        <f t="shared" si="12"/>
        <v>0</v>
      </c>
      <c r="DG56" s="50">
        <f t="shared" si="12"/>
        <v>0</v>
      </c>
      <c r="DH56" s="50">
        <f t="shared" si="12"/>
        <v>0</v>
      </c>
      <c r="DI56" s="50">
        <f t="shared" si="12"/>
        <v>0</v>
      </c>
      <c r="DJ56" s="50">
        <f t="shared" si="12"/>
        <v>0</v>
      </c>
      <c r="DK56" s="50">
        <f t="shared" si="12"/>
        <v>0</v>
      </c>
      <c r="DL56" s="50">
        <f t="shared" si="12"/>
        <v>0</v>
      </c>
      <c r="DM56" s="50">
        <f t="shared" si="12"/>
        <v>0</v>
      </c>
      <c r="DN56" s="50">
        <f t="shared" si="12"/>
        <v>0</v>
      </c>
      <c r="DO56" s="50">
        <f t="shared" si="12"/>
        <v>0</v>
      </c>
      <c r="DP56" s="50">
        <f t="shared" si="12"/>
        <v>0</v>
      </c>
      <c r="DQ56" s="50">
        <f t="shared" si="12"/>
        <v>0</v>
      </c>
      <c r="DR56" s="50">
        <f t="shared" si="12"/>
        <v>0</v>
      </c>
      <c r="DS56" s="50">
        <f t="shared" si="12"/>
        <v>6870907.708</v>
      </c>
      <c r="DT56" s="50">
        <f t="shared" si="12"/>
        <v>0</v>
      </c>
      <c r="DU56" s="50">
        <f t="shared" si="12"/>
        <v>0</v>
      </c>
      <c r="DV56" s="50">
        <f t="shared" si="12"/>
        <v>0</v>
      </c>
      <c r="DW56" s="50">
        <f t="shared" si="12"/>
        <v>0</v>
      </c>
      <c r="DX56" s="50">
        <f t="shared" si="12"/>
        <v>0</v>
      </c>
      <c r="DY56" s="50">
        <f t="shared" si="12"/>
        <v>0</v>
      </c>
      <c r="DZ56" s="50">
        <f t="shared" si="12"/>
        <v>0</v>
      </c>
      <c r="EA56" s="50">
        <f t="shared" si="12"/>
        <v>0</v>
      </c>
      <c r="EB56" s="50">
        <f t="shared" si="12"/>
        <v>0</v>
      </c>
      <c r="EC56" s="50">
        <f t="shared" si="12"/>
        <v>0</v>
      </c>
      <c r="ED56" s="50">
        <f t="shared" si="12"/>
        <v>0</v>
      </c>
      <c r="EE56" s="50">
        <f t="shared" si="12"/>
        <v>0</v>
      </c>
    </row>
    <row r="57" ht="15.75" customHeight="1">
      <c r="A57" s="1"/>
      <c r="B57" s="89"/>
      <c r="C57" s="43" t="s">
        <v>170</v>
      </c>
      <c r="D57" s="209">
        <f t="shared" ref="D57:EE57" si="13">SUM(D55:D56)</f>
        <v>49108.0448</v>
      </c>
      <c r="E57" s="209">
        <f t="shared" si="13"/>
        <v>49108.0448</v>
      </c>
      <c r="F57" s="209">
        <f t="shared" si="13"/>
        <v>49108.0448</v>
      </c>
      <c r="G57" s="209">
        <f t="shared" si="13"/>
        <v>49108.0448</v>
      </c>
      <c r="H57" s="209">
        <f t="shared" si="13"/>
        <v>49108.0448</v>
      </c>
      <c r="I57" s="209">
        <f t="shared" si="13"/>
        <v>49108.0448</v>
      </c>
      <c r="J57" s="209">
        <f t="shared" si="13"/>
        <v>49108.0448</v>
      </c>
      <c r="K57" s="209">
        <f t="shared" si="13"/>
        <v>49108.0448</v>
      </c>
      <c r="L57" s="209">
        <f t="shared" si="13"/>
        <v>49108.0448</v>
      </c>
      <c r="M57" s="209">
        <f t="shared" si="13"/>
        <v>49108.0448</v>
      </c>
      <c r="N57" s="209">
        <f t="shared" si="13"/>
        <v>49108.0448</v>
      </c>
      <c r="O57" s="209">
        <f t="shared" si="13"/>
        <v>49108.0448</v>
      </c>
      <c r="P57" s="209">
        <f t="shared" si="13"/>
        <v>51932.16361</v>
      </c>
      <c r="Q57" s="209">
        <f t="shared" si="13"/>
        <v>51932.16361</v>
      </c>
      <c r="R57" s="209">
        <f t="shared" si="13"/>
        <v>51932.16361</v>
      </c>
      <c r="S57" s="209">
        <f t="shared" si="13"/>
        <v>51932.16361</v>
      </c>
      <c r="T57" s="209">
        <f t="shared" si="13"/>
        <v>51932.16361</v>
      </c>
      <c r="U57" s="209">
        <f t="shared" si="13"/>
        <v>51932.16361</v>
      </c>
      <c r="V57" s="209">
        <f t="shared" si="13"/>
        <v>51932.16361</v>
      </c>
      <c r="W57" s="209">
        <f t="shared" si="13"/>
        <v>51932.16361</v>
      </c>
      <c r="X57" s="209">
        <f t="shared" si="13"/>
        <v>51932.16361</v>
      </c>
      <c r="Y57" s="209">
        <f t="shared" si="13"/>
        <v>51932.16361</v>
      </c>
      <c r="Z57" s="209">
        <f t="shared" si="13"/>
        <v>51932.16361</v>
      </c>
      <c r="AA57" s="209">
        <f t="shared" si="13"/>
        <v>51932.16361</v>
      </c>
      <c r="AB57" s="209">
        <f t="shared" si="13"/>
        <v>53490.12852</v>
      </c>
      <c r="AC57" s="209">
        <f t="shared" si="13"/>
        <v>53490.12852</v>
      </c>
      <c r="AD57" s="209">
        <f t="shared" si="13"/>
        <v>53490.12852</v>
      </c>
      <c r="AE57" s="209">
        <f t="shared" si="13"/>
        <v>53490.12852</v>
      </c>
      <c r="AF57" s="209">
        <f t="shared" si="13"/>
        <v>53490.12852</v>
      </c>
      <c r="AG57" s="209">
        <f t="shared" si="13"/>
        <v>53490.12852</v>
      </c>
      <c r="AH57" s="209">
        <f t="shared" si="13"/>
        <v>53490.12852</v>
      </c>
      <c r="AI57" s="209">
        <f t="shared" si="13"/>
        <v>53490.12852</v>
      </c>
      <c r="AJ57" s="209">
        <f t="shared" si="13"/>
        <v>53490.12852</v>
      </c>
      <c r="AK57" s="209">
        <f t="shared" si="13"/>
        <v>53490.12852</v>
      </c>
      <c r="AL57" s="209">
        <f t="shared" si="13"/>
        <v>53490.12852</v>
      </c>
      <c r="AM57" s="209">
        <f t="shared" si="13"/>
        <v>53490.12852</v>
      </c>
      <c r="AN57" s="209">
        <f t="shared" si="13"/>
        <v>22118.94784</v>
      </c>
      <c r="AO57" s="209">
        <f t="shared" si="13"/>
        <v>22118.94784</v>
      </c>
      <c r="AP57" s="209">
        <f t="shared" si="13"/>
        <v>22118.94784</v>
      </c>
      <c r="AQ57" s="209">
        <f t="shared" si="13"/>
        <v>22118.94784</v>
      </c>
      <c r="AR57" s="209">
        <f t="shared" si="13"/>
        <v>22118.94784</v>
      </c>
      <c r="AS57" s="209">
        <f t="shared" si="13"/>
        <v>22118.94784</v>
      </c>
      <c r="AT57" s="209">
        <f t="shared" si="13"/>
        <v>22118.94784</v>
      </c>
      <c r="AU57" s="209">
        <f t="shared" si="13"/>
        <v>22118.94784</v>
      </c>
      <c r="AV57" s="209">
        <f t="shared" si="13"/>
        <v>22118.94784</v>
      </c>
      <c r="AW57" s="209">
        <f t="shared" si="13"/>
        <v>22118.94784</v>
      </c>
      <c r="AX57" s="209">
        <f t="shared" si="13"/>
        <v>22118.94784</v>
      </c>
      <c r="AY57" s="209">
        <f t="shared" si="13"/>
        <v>22118.94784</v>
      </c>
      <c r="AZ57" s="209">
        <f t="shared" si="13"/>
        <v>23771.79282</v>
      </c>
      <c r="BA57" s="209">
        <f t="shared" si="13"/>
        <v>23771.79282</v>
      </c>
      <c r="BB57" s="209">
        <f t="shared" si="13"/>
        <v>23771.79282</v>
      </c>
      <c r="BC57" s="209">
        <f t="shared" si="13"/>
        <v>23771.79282</v>
      </c>
      <c r="BD57" s="209">
        <f t="shared" si="13"/>
        <v>23771.79282</v>
      </c>
      <c r="BE57" s="209">
        <f t="shared" si="13"/>
        <v>23771.79282</v>
      </c>
      <c r="BF57" s="209">
        <f t="shared" si="13"/>
        <v>23771.79282</v>
      </c>
      <c r="BG57" s="209">
        <f t="shared" si="13"/>
        <v>23771.79282</v>
      </c>
      <c r="BH57" s="209">
        <f t="shared" si="13"/>
        <v>23771.79282</v>
      </c>
      <c r="BI57" s="209">
        <f t="shared" si="13"/>
        <v>23771.79282</v>
      </c>
      <c r="BJ57" s="209">
        <f t="shared" si="13"/>
        <v>23771.79282</v>
      </c>
      <c r="BK57" s="209">
        <f t="shared" si="13"/>
        <v>23771.79282</v>
      </c>
      <c r="BL57" s="209">
        <f t="shared" si="13"/>
        <v>25474.22314</v>
      </c>
      <c r="BM57" s="209">
        <f t="shared" si="13"/>
        <v>25474.22314</v>
      </c>
      <c r="BN57" s="209">
        <f t="shared" si="13"/>
        <v>25474.22314</v>
      </c>
      <c r="BO57" s="209">
        <f t="shared" si="13"/>
        <v>25474.22314</v>
      </c>
      <c r="BP57" s="209">
        <f t="shared" si="13"/>
        <v>25474.22314</v>
      </c>
      <c r="BQ57" s="209">
        <f t="shared" si="13"/>
        <v>25474.22314</v>
      </c>
      <c r="BR57" s="209">
        <f t="shared" si="13"/>
        <v>25474.22314</v>
      </c>
      <c r="BS57" s="209">
        <f t="shared" si="13"/>
        <v>25474.22314</v>
      </c>
      <c r="BT57" s="209">
        <f t="shared" si="13"/>
        <v>25474.22314</v>
      </c>
      <c r="BU57" s="209">
        <f t="shared" si="13"/>
        <v>25474.22314</v>
      </c>
      <c r="BV57" s="209">
        <f t="shared" si="13"/>
        <v>25474.22314</v>
      </c>
      <c r="BW57" s="209">
        <f t="shared" si="13"/>
        <v>25474.22314</v>
      </c>
      <c r="BX57" s="209">
        <f t="shared" si="13"/>
        <v>27227.72637</v>
      </c>
      <c r="BY57" s="209">
        <f t="shared" si="13"/>
        <v>27227.72637</v>
      </c>
      <c r="BZ57" s="209">
        <f t="shared" si="13"/>
        <v>27227.72637</v>
      </c>
      <c r="CA57" s="209">
        <f t="shared" si="13"/>
        <v>27227.72637</v>
      </c>
      <c r="CB57" s="209">
        <f t="shared" si="13"/>
        <v>27227.72637</v>
      </c>
      <c r="CC57" s="209">
        <f t="shared" si="13"/>
        <v>27227.72637</v>
      </c>
      <c r="CD57" s="209">
        <f t="shared" si="13"/>
        <v>27227.72637</v>
      </c>
      <c r="CE57" s="209">
        <f t="shared" si="13"/>
        <v>27227.72637</v>
      </c>
      <c r="CF57" s="209">
        <f t="shared" si="13"/>
        <v>27227.72637</v>
      </c>
      <c r="CG57" s="209">
        <f t="shared" si="13"/>
        <v>27227.72637</v>
      </c>
      <c r="CH57" s="209">
        <f t="shared" si="13"/>
        <v>27227.72637</v>
      </c>
      <c r="CI57" s="209">
        <f t="shared" si="13"/>
        <v>27227.72637</v>
      </c>
      <c r="CJ57" s="209">
        <f t="shared" si="13"/>
        <v>29033.83469</v>
      </c>
      <c r="CK57" s="209">
        <f t="shared" si="13"/>
        <v>29033.83469</v>
      </c>
      <c r="CL57" s="209">
        <f t="shared" si="13"/>
        <v>29033.83469</v>
      </c>
      <c r="CM57" s="209">
        <f t="shared" si="13"/>
        <v>29033.83469</v>
      </c>
      <c r="CN57" s="209">
        <f t="shared" si="13"/>
        <v>29033.83469</v>
      </c>
      <c r="CO57" s="209">
        <f t="shared" si="13"/>
        <v>29033.83469</v>
      </c>
      <c r="CP57" s="209">
        <f t="shared" si="13"/>
        <v>29033.83469</v>
      </c>
      <c r="CQ57" s="209">
        <f t="shared" si="13"/>
        <v>29033.83469</v>
      </c>
      <c r="CR57" s="209">
        <f t="shared" si="13"/>
        <v>29033.83469</v>
      </c>
      <c r="CS57" s="209">
        <f t="shared" si="13"/>
        <v>29033.83469</v>
      </c>
      <c r="CT57" s="209">
        <f t="shared" si="13"/>
        <v>29033.83469</v>
      </c>
      <c r="CU57" s="209">
        <f t="shared" si="13"/>
        <v>29033.83469</v>
      </c>
      <c r="CV57" s="209">
        <f t="shared" si="13"/>
        <v>30894.12627</v>
      </c>
      <c r="CW57" s="209">
        <f t="shared" si="13"/>
        <v>30894.12627</v>
      </c>
      <c r="CX57" s="209">
        <f t="shared" si="13"/>
        <v>30894.12627</v>
      </c>
      <c r="CY57" s="209">
        <f t="shared" si="13"/>
        <v>30894.12627</v>
      </c>
      <c r="CZ57" s="209">
        <f t="shared" si="13"/>
        <v>30894.12627</v>
      </c>
      <c r="DA57" s="209">
        <f t="shared" si="13"/>
        <v>30894.12627</v>
      </c>
      <c r="DB57" s="209">
        <f t="shared" si="13"/>
        <v>30894.12627</v>
      </c>
      <c r="DC57" s="209">
        <f t="shared" si="13"/>
        <v>30894.12627</v>
      </c>
      <c r="DD57" s="209">
        <f t="shared" si="13"/>
        <v>30894.12627</v>
      </c>
      <c r="DE57" s="209">
        <f t="shared" si="13"/>
        <v>30894.12627</v>
      </c>
      <c r="DF57" s="209">
        <f t="shared" si="13"/>
        <v>30894.12627</v>
      </c>
      <c r="DG57" s="209">
        <f t="shared" si="13"/>
        <v>30894.12627</v>
      </c>
      <c r="DH57" s="209">
        <f t="shared" si="13"/>
        <v>32810.22659</v>
      </c>
      <c r="DI57" s="209">
        <f t="shared" si="13"/>
        <v>32810.22659</v>
      </c>
      <c r="DJ57" s="209">
        <f t="shared" si="13"/>
        <v>32810.22659</v>
      </c>
      <c r="DK57" s="209">
        <f t="shared" si="13"/>
        <v>32810.22659</v>
      </c>
      <c r="DL57" s="209">
        <f t="shared" si="13"/>
        <v>32810.22659</v>
      </c>
      <c r="DM57" s="209">
        <f t="shared" si="13"/>
        <v>32810.22659</v>
      </c>
      <c r="DN57" s="209">
        <f t="shared" si="13"/>
        <v>32810.22659</v>
      </c>
      <c r="DO57" s="209">
        <f t="shared" si="13"/>
        <v>32810.22659</v>
      </c>
      <c r="DP57" s="209">
        <f t="shared" si="13"/>
        <v>32810.22659</v>
      </c>
      <c r="DQ57" s="209">
        <f t="shared" si="13"/>
        <v>32810.22659</v>
      </c>
      <c r="DR57" s="209">
        <f t="shared" si="13"/>
        <v>32810.22659</v>
      </c>
      <c r="DS57" s="209">
        <f t="shared" si="13"/>
        <v>6903717.935</v>
      </c>
      <c r="DT57" s="209">
        <f t="shared" si="13"/>
        <v>0</v>
      </c>
      <c r="DU57" s="209">
        <f t="shared" si="13"/>
        <v>0</v>
      </c>
      <c r="DV57" s="209">
        <f t="shared" si="13"/>
        <v>0</v>
      </c>
      <c r="DW57" s="209">
        <f t="shared" si="13"/>
        <v>0</v>
      </c>
      <c r="DX57" s="209">
        <f t="shared" si="13"/>
        <v>0</v>
      </c>
      <c r="DY57" s="209">
        <f t="shared" si="13"/>
        <v>0</v>
      </c>
      <c r="DZ57" s="209">
        <f t="shared" si="13"/>
        <v>0</v>
      </c>
      <c r="EA57" s="209">
        <f t="shared" si="13"/>
        <v>0</v>
      </c>
      <c r="EB57" s="209">
        <f t="shared" si="13"/>
        <v>0</v>
      </c>
      <c r="EC57" s="209">
        <f t="shared" si="13"/>
        <v>0</v>
      </c>
      <c r="ED57" s="209">
        <f t="shared" si="13"/>
        <v>0</v>
      </c>
      <c r="EE57" s="209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2"/>
      <c r="B1" s="300" t="s">
        <v>208</v>
      </c>
      <c r="C1" s="82"/>
      <c r="D1" s="82">
        <v>1.0</v>
      </c>
      <c r="E1" s="82">
        <f t="shared" ref="E1:EE1" si="1">D1+1</f>
        <v>2</v>
      </c>
      <c r="F1" s="82">
        <f t="shared" si="1"/>
        <v>3</v>
      </c>
      <c r="G1" s="82">
        <f t="shared" si="1"/>
        <v>4</v>
      </c>
      <c r="H1" s="82">
        <f t="shared" si="1"/>
        <v>5</v>
      </c>
      <c r="I1" s="82">
        <f t="shared" si="1"/>
        <v>6</v>
      </c>
      <c r="J1" s="82">
        <f t="shared" si="1"/>
        <v>7</v>
      </c>
      <c r="K1" s="82">
        <f t="shared" si="1"/>
        <v>8</v>
      </c>
      <c r="L1" s="82">
        <f t="shared" si="1"/>
        <v>9</v>
      </c>
      <c r="M1" s="82">
        <f t="shared" si="1"/>
        <v>10</v>
      </c>
      <c r="N1" s="82">
        <f t="shared" si="1"/>
        <v>11</v>
      </c>
      <c r="O1" s="82">
        <f t="shared" si="1"/>
        <v>12</v>
      </c>
      <c r="P1" s="82">
        <f t="shared" si="1"/>
        <v>13</v>
      </c>
      <c r="Q1" s="82">
        <f t="shared" si="1"/>
        <v>14</v>
      </c>
      <c r="R1" s="82">
        <f t="shared" si="1"/>
        <v>15</v>
      </c>
      <c r="S1" s="82">
        <f t="shared" si="1"/>
        <v>16</v>
      </c>
      <c r="T1" s="82">
        <f t="shared" si="1"/>
        <v>17</v>
      </c>
      <c r="U1" s="82">
        <f t="shared" si="1"/>
        <v>18</v>
      </c>
      <c r="V1" s="82">
        <f t="shared" si="1"/>
        <v>19</v>
      </c>
      <c r="W1" s="82">
        <f t="shared" si="1"/>
        <v>20</v>
      </c>
      <c r="X1" s="82">
        <f t="shared" si="1"/>
        <v>21</v>
      </c>
      <c r="Y1" s="82">
        <f t="shared" si="1"/>
        <v>22</v>
      </c>
      <c r="Z1" s="82">
        <f t="shared" si="1"/>
        <v>23</v>
      </c>
      <c r="AA1" s="82">
        <f t="shared" si="1"/>
        <v>24</v>
      </c>
      <c r="AB1" s="82">
        <f t="shared" si="1"/>
        <v>25</v>
      </c>
      <c r="AC1" s="82">
        <f t="shared" si="1"/>
        <v>26</v>
      </c>
      <c r="AD1" s="82">
        <f t="shared" si="1"/>
        <v>27</v>
      </c>
      <c r="AE1" s="82">
        <f t="shared" si="1"/>
        <v>28</v>
      </c>
      <c r="AF1" s="82">
        <f t="shared" si="1"/>
        <v>29</v>
      </c>
      <c r="AG1" s="82">
        <f t="shared" si="1"/>
        <v>30</v>
      </c>
      <c r="AH1" s="82">
        <f t="shared" si="1"/>
        <v>31</v>
      </c>
      <c r="AI1" s="82">
        <f t="shared" si="1"/>
        <v>32</v>
      </c>
      <c r="AJ1" s="82">
        <f t="shared" si="1"/>
        <v>33</v>
      </c>
      <c r="AK1" s="82">
        <f t="shared" si="1"/>
        <v>34</v>
      </c>
      <c r="AL1" s="82">
        <f t="shared" si="1"/>
        <v>35</v>
      </c>
      <c r="AM1" s="82">
        <f t="shared" si="1"/>
        <v>36</v>
      </c>
      <c r="AN1" s="82">
        <f t="shared" si="1"/>
        <v>37</v>
      </c>
      <c r="AO1" s="82">
        <f t="shared" si="1"/>
        <v>38</v>
      </c>
      <c r="AP1" s="82">
        <f t="shared" si="1"/>
        <v>39</v>
      </c>
      <c r="AQ1" s="82">
        <f t="shared" si="1"/>
        <v>40</v>
      </c>
      <c r="AR1" s="82">
        <f t="shared" si="1"/>
        <v>41</v>
      </c>
      <c r="AS1" s="82">
        <f t="shared" si="1"/>
        <v>42</v>
      </c>
      <c r="AT1" s="82">
        <f t="shared" si="1"/>
        <v>43</v>
      </c>
      <c r="AU1" s="82">
        <f t="shared" si="1"/>
        <v>44</v>
      </c>
      <c r="AV1" s="82">
        <f t="shared" si="1"/>
        <v>45</v>
      </c>
      <c r="AW1" s="82">
        <f t="shared" si="1"/>
        <v>46</v>
      </c>
      <c r="AX1" s="82">
        <f t="shared" si="1"/>
        <v>47</v>
      </c>
      <c r="AY1" s="82">
        <f t="shared" si="1"/>
        <v>48</v>
      </c>
      <c r="AZ1" s="82">
        <f t="shared" si="1"/>
        <v>49</v>
      </c>
      <c r="BA1" s="82">
        <f t="shared" si="1"/>
        <v>50</v>
      </c>
      <c r="BB1" s="82">
        <f t="shared" si="1"/>
        <v>51</v>
      </c>
      <c r="BC1" s="82">
        <f t="shared" si="1"/>
        <v>52</v>
      </c>
      <c r="BD1" s="82">
        <f t="shared" si="1"/>
        <v>53</v>
      </c>
      <c r="BE1" s="82">
        <f t="shared" si="1"/>
        <v>54</v>
      </c>
      <c r="BF1" s="82">
        <f t="shared" si="1"/>
        <v>55</v>
      </c>
      <c r="BG1" s="82">
        <f t="shared" si="1"/>
        <v>56</v>
      </c>
      <c r="BH1" s="82">
        <f t="shared" si="1"/>
        <v>57</v>
      </c>
      <c r="BI1" s="82">
        <f t="shared" si="1"/>
        <v>58</v>
      </c>
      <c r="BJ1" s="82">
        <f t="shared" si="1"/>
        <v>59</v>
      </c>
      <c r="BK1" s="82">
        <f t="shared" si="1"/>
        <v>60</v>
      </c>
      <c r="BL1" s="82">
        <f t="shared" si="1"/>
        <v>61</v>
      </c>
      <c r="BM1" s="82">
        <f t="shared" si="1"/>
        <v>62</v>
      </c>
      <c r="BN1" s="82">
        <f t="shared" si="1"/>
        <v>63</v>
      </c>
      <c r="BO1" s="82">
        <f t="shared" si="1"/>
        <v>64</v>
      </c>
      <c r="BP1" s="82">
        <f t="shared" si="1"/>
        <v>65</v>
      </c>
      <c r="BQ1" s="82">
        <f t="shared" si="1"/>
        <v>66</v>
      </c>
      <c r="BR1" s="82">
        <f t="shared" si="1"/>
        <v>67</v>
      </c>
      <c r="BS1" s="82">
        <f t="shared" si="1"/>
        <v>68</v>
      </c>
      <c r="BT1" s="82">
        <f t="shared" si="1"/>
        <v>69</v>
      </c>
      <c r="BU1" s="82">
        <f t="shared" si="1"/>
        <v>70</v>
      </c>
      <c r="BV1" s="82">
        <f t="shared" si="1"/>
        <v>71</v>
      </c>
      <c r="BW1" s="82">
        <f t="shared" si="1"/>
        <v>72</v>
      </c>
      <c r="BX1" s="82">
        <f t="shared" si="1"/>
        <v>73</v>
      </c>
      <c r="BY1" s="82">
        <f t="shared" si="1"/>
        <v>74</v>
      </c>
      <c r="BZ1" s="82">
        <f t="shared" si="1"/>
        <v>75</v>
      </c>
      <c r="CA1" s="82">
        <f t="shared" si="1"/>
        <v>76</v>
      </c>
      <c r="CB1" s="82">
        <f t="shared" si="1"/>
        <v>77</v>
      </c>
      <c r="CC1" s="82">
        <f t="shared" si="1"/>
        <v>78</v>
      </c>
      <c r="CD1" s="82">
        <f t="shared" si="1"/>
        <v>79</v>
      </c>
      <c r="CE1" s="82">
        <f t="shared" si="1"/>
        <v>80</v>
      </c>
      <c r="CF1" s="82">
        <f t="shared" si="1"/>
        <v>81</v>
      </c>
      <c r="CG1" s="82">
        <f t="shared" si="1"/>
        <v>82</v>
      </c>
      <c r="CH1" s="82">
        <f t="shared" si="1"/>
        <v>83</v>
      </c>
      <c r="CI1" s="82">
        <f t="shared" si="1"/>
        <v>84</v>
      </c>
      <c r="CJ1" s="82">
        <f t="shared" si="1"/>
        <v>85</v>
      </c>
      <c r="CK1" s="82">
        <f t="shared" si="1"/>
        <v>86</v>
      </c>
      <c r="CL1" s="82">
        <f t="shared" si="1"/>
        <v>87</v>
      </c>
      <c r="CM1" s="82">
        <f t="shared" si="1"/>
        <v>88</v>
      </c>
      <c r="CN1" s="82">
        <f t="shared" si="1"/>
        <v>89</v>
      </c>
      <c r="CO1" s="82">
        <f t="shared" si="1"/>
        <v>90</v>
      </c>
      <c r="CP1" s="82">
        <f t="shared" si="1"/>
        <v>91</v>
      </c>
      <c r="CQ1" s="82">
        <f t="shared" si="1"/>
        <v>92</v>
      </c>
      <c r="CR1" s="82">
        <f t="shared" si="1"/>
        <v>93</v>
      </c>
      <c r="CS1" s="82">
        <f t="shared" si="1"/>
        <v>94</v>
      </c>
      <c r="CT1" s="82">
        <f t="shared" si="1"/>
        <v>95</v>
      </c>
      <c r="CU1" s="82">
        <f t="shared" si="1"/>
        <v>96</v>
      </c>
      <c r="CV1" s="82">
        <f t="shared" si="1"/>
        <v>97</v>
      </c>
      <c r="CW1" s="82">
        <f t="shared" si="1"/>
        <v>98</v>
      </c>
      <c r="CX1" s="82">
        <f t="shared" si="1"/>
        <v>99</v>
      </c>
      <c r="CY1" s="82">
        <f t="shared" si="1"/>
        <v>100</v>
      </c>
      <c r="CZ1" s="82">
        <f t="shared" si="1"/>
        <v>101</v>
      </c>
      <c r="DA1" s="82">
        <f t="shared" si="1"/>
        <v>102</v>
      </c>
      <c r="DB1" s="82">
        <f t="shared" si="1"/>
        <v>103</v>
      </c>
      <c r="DC1" s="82">
        <f t="shared" si="1"/>
        <v>104</v>
      </c>
      <c r="DD1" s="82">
        <f t="shared" si="1"/>
        <v>105</v>
      </c>
      <c r="DE1" s="82">
        <f t="shared" si="1"/>
        <v>106</v>
      </c>
      <c r="DF1" s="82">
        <f t="shared" si="1"/>
        <v>107</v>
      </c>
      <c r="DG1" s="82">
        <f t="shared" si="1"/>
        <v>108</v>
      </c>
      <c r="DH1" s="82">
        <f t="shared" si="1"/>
        <v>109</v>
      </c>
      <c r="DI1" s="82">
        <f t="shared" si="1"/>
        <v>110</v>
      </c>
      <c r="DJ1" s="82">
        <f t="shared" si="1"/>
        <v>111</v>
      </c>
      <c r="DK1" s="82">
        <f t="shared" si="1"/>
        <v>112</v>
      </c>
      <c r="DL1" s="82">
        <f t="shared" si="1"/>
        <v>113</v>
      </c>
      <c r="DM1" s="82">
        <f t="shared" si="1"/>
        <v>114</v>
      </c>
      <c r="DN1" s="82">
        <f t="shared" si="1"/>
        <v>115</v>
      </c>
      <c r="DO1" s="82">
        <f t="shared" si="1"/>
        <v>116</v>
      </c>
      <c r="DP1" s="82">
        <f t="shared" si="1"/>
        <v>117</v>
      </c>
      <c r="DQ1" s="82">
        <f t="shared" si="1"/>
        <v>118</v>
      </c>
      <c r="DR1" s="82">
        <f t="shared" si="1"/>
        <v>119</v>
      </c>
      <c r="DS1" s="82">
        <f t="shared" si="1"/>
        <v>120</v>
      </c>
      <c r="DT1" s="82">
        <f t="shared" si="1"/>
        <v>121</v>
      </c>
      <c r="DU1" s="82">
        <f t="shared" si="1"/>
        <v>122</v>
      </c>
      <c r="DV1" s="82">
        <f t="shared" si="1"/>
        <v>123</v>
      </c>
      <c r="DW1" s="82">
        <f t="shared" si="1"/>
        <v>124</v>
      </c>
      <c r="DX1" s="82">
        <f t="shared" si="1"/>
        <v>125</v>
      </c>
      <c r="DY1" s="82">
        <f t="shared" si="1"/>
        <v>126</v>
      </c>
      <c r="DZ1" s="82">
        <f t="shared" si="1"/>
        <v>127</v>
      </c>
      <c r="EA1" s="82">
        <f t="shared" si="1"/>
        <v>128</v>
      </c>
      <c r="EB1" s="82">
        <f t="shared" si="1"/>
        <v>129</v>
      </c>
      <c r="EC1" s="82">
        <f t="shared" si="1"/>
        <v>130</v>
      </c>
      <c r="ED1" s="82">
        <f t="shared" si="1"/>
        <v>131</v>
      </c>
      <c r="EE1" s="82">
        <f t="shared" si="1"/>
        <v>132</v>
      </c>
    </row>
    <row r="2" ht="15.75" customHeight="1">
      <c r="A2" s="82"/>
      <c r="B2" s="300" t="s">
        <v>153</v>
      </c>
      <c r="C2" s="82"/>
      <c r="D2" s="82">
        <f t="shared" ref="D2:EE2" si="2">ROUNDUP(D1/12,0)</f>
        <v>1</v>
      </c>
      <c r="E2" s="82">
        <f t="shared" si="2"/>
        <v>1</v>
      </c>
      <c r="F2" s="82">
        <f t="shared" si="2"/>
        <v>1</v>
      </c>
      <c r="G2" s="82">
        <f t="shared" si="2"/>
        <v>1</v>
      </c>
      <c r="H2" s="82">
        <f t="shared" si="2"/>
        <v>1</v>
      </c>
      <c r="I2" s="82">
        <f t="shared" si="2"/>
        <v>1</v>
      </c>
      <c r="J2" s="82">
        <f t="shared" si="2"/>
        <v>1</v>
      </c>
      <c r="K2" s="82">
        <f t="shared" si="2"/>
        <v>1</v>
      </c>
      <c r="L2" s="82">
        <f t="shared" si="2"/>
        <v>1</v>
      </c>
      <c r="M2" s="82">
        <f t="shared" si="2"/>
        <v>1</v>
      </c>
      <c r="N2" s="82">
        <f t="shared" si="2"/>
        <v>1</v>
      </c>
      <c r="O2" s="82">
        <f t="shared" si="2"/>
        <v>1</v>
      </c>
      <c r="P2" s="82">
        <f t="shared" si="2"/>
        <v>2</v>
      </c>
      <c r="Q2" s="82">
        <f t="shared" si="2"/>
        <v>2</v>
      </c>
      <c r="R2" s="82">
        <f t="shared" si="2"/>
        <v>2</v>
      </c>
      <c r="S2" s="82">
        <f t="shared" si="2"/>
        <v>2</v>
      </c>
      <c r="T2" s="82">
        <f t="shared" si="2"/>
        <v>2</v>
      </c>
      <c r="U2" s="82">
        <f t="shared" si="2"/>
        <v>2</v>
      </c>
      <c r="V2" s="82">
        <f t="shared" si="2"/>
        <v>2</v>
      </c>
      <c r="W2" s="82">
        <f t="shared" si="2"/>
        <v>2</v>
      </c>
      <c r="X2" s="82">
        <f t="shared" si="2"/>
        <v>2</v>
      </c>
      <c r="Y2" s="82">
        <f t="shared" si="2"/>
        <v>2</v>
      </c>
      <c r="Z2" s="82">
        <f t="shared" si="2"/>
        <v>2</v>
      </c>
      <c r="AA2" s="82">
        <f t="shared" si="2"/>
        <v>2</v>
      </c>
      <c r="AB2" s="82">
        <f t="shared" si="2"/>
        <v>3</v>
      </c>
      <c r="AC2" s="82">
        <f t="shared" si="2"/>
        <v>3</v>
      </c>
      <c r="AD2" s="82">
        <f t="shared" si="2"/>
        <v>3</v>
      </c>
      <c r="AE2" s="82">
        <f t="shared" si="2"/>
        <v>3</v>
      </c>
      <c r="AF2" s="82">
        <f t="shared" si="2"/>
        <v>3</v>
      </c>
      <c r="AG2" s="82">
        <f t="shared" si="2"/>
        <v>3</v>
      </c>
      <c r="AH2" s="82">
        <f t="shared" si="2"/>
        <v>3</v>
      </c>
      <c r="AI2" s="82">
        <f t="shared" si="2"/>
        <v>3</v>
      </c>
      <c r="AJ2" s="82">
        <f t="shared" si="2"/>
        <v>3</v>
      </c>
      <c r="AK2" s="82">
        <f t="shared" si="2"/>
        <v>3</v>
      </c>
      <c r="AL2" s="82">
        <f t="shared" si="2"/>
        <v>3</v>
      </c>
      <c r="AM2" s="82">
        <f t="shared" si="2"/>
        <v>3</v>
      </c>
      <c r="AN2" s="82">
        <f t="shared" si="2"/>
        <v>4</v>
      </c>
      <c r="AO2" s="82">
        <f t="shared" si="2"/>
        <v>4</v>
      </c>
      <c r="AP2" s="82">
        <f t="shared" si="2"/>
        <v>4</v>
      </c>
      <c r="AQ2" s="82">
        <f t="shared" si="2"/>
        <v>4</v>
      </c>
      <c r="AR2" s="82">
        <f t="shared" si="2"/>
        <v>4</v>
      </c>
      <c r="AS2" s="82">
        <f t="shared" si="2"/>
        <v>4</v>
      </c>
      <c r="AT2" s="82">
        <f t="shared" si="2"/>
        <v>4</v>
      </c>
      <c r="AU2" s="82">
        <f t="shared" si="2"/>
        <v>4</v>
      </c>
      <c r="AV2" s="82">
        <f t="shared" si="2"/>
        <v>4</v>
      </c>
      <c r="AW2" s="82">
        <f t="shared" si="2"/>
        <v>4</v>
      </c>
      <c r="AX2" s="82">
        <f t="shared" si="2"/>
        <v>4</v>
      </c>
      <c r="AY2" s="82">
        <f t="shared" si="2"/>
        <v>4</v>
      </c>
      <c r="AZ2" s="82">
        <f t="shared" si="2"/>
        <v>5</v>
      </c>
      <c r="BA2" s="82">
        <f t="shared" si="2"/>
        <v>5</v>
      </c>
      <c r="BB2" s="82">
        <f t="shared" si="2"/>
        <v>5</v>
      </c>
      <c r="BC2" s="82">
        <f t="shared" si="2"/>
        <v>5</v>
      </c>
      <c r="BD2" s="82">
        <f t="shared" si="2"/>
        <v>5</v>
      </c>
      <c r="BE2" s="82">
        <f t="shared" si="2"/>
        <v>5</v>
      </c>
      <c r="BF2" s="82">
        <f t="shared" si="2"/>
        <v>5</v>
      </c>
      <c r="BG2" s="82">
        <f t="shared" si="2"/>
        <v>5</v>
      </c>
      <c r="BH2" s="82">
        <f t="shared" si="2"/>
        <v>5</v>
      </c>
      <c r="BI2" s="82">
        <f t="shared" si="2"/>
        <v>5</v>
      </c>
      <c r="BJ2" s="82">
        <f t="shared" si="2"/>
        <v>5</v>
      </c>
      <c r="BK2" s="82">
        <f t="shared" si="2"/>
        <v>5</v>
      </c>
      <c r="BL2" s="82">
        <f t="shared" si="2"/>
        <v>6</v>
      </c>
      <c r="BM2" s="82">
        <f t="shared" si="2"/>
        <v>6</v>
      </c>
      <c r="BN2" s="82">
        <f t="shared" si="2"/>
        <v>6</v>
      </c>
      <c r="BO2" s="82">
        <f t="shared" si="2"/>
        <v>6</v>
      </c>
      <c r="BP2" s="82">
        <f t="shared" si="2"/>
        <v>6</v>
      </c>
      <c r="BQ2" s="82">
        <f t="shared" si="2"/>
        <v>6</v>
      </c>
      <c r="BR2" s="82">
        <f t="shared" si="2"/>
        <v>6</v>
      </c>
      <c r="BS2" s="82">
        <f t="shared" si="2"/>
        <v>6</v>
      </c>
      <c r="BT2" s="82">
        <f t="shared" si="2"/>
        <v>6</v>
      </c>
      <c r="BU2" s="82">
        <f t="shared" si="2"/>
        <v>6</v>
      </c>
      <c r="BV2" s="82">
        <f t="shared" si="2"/>
        <v>6</v>
      </c>
      <c r="BW2" s="82">
        <f t="shared" si="2"/>
        <v>6</v>
      </c>
      <c r="BX2" s="82">
        <f t="shared" si="2"/>
        <v>7</v>
      </c>
      <c r="BY2" s="82">
        <f t="shared" si="2"/>
        <v>7</v>
      </c>
      <c r="BZ2" s="82">
        <f t="shared" si="2"/>
        <v>7</v>
      </c>
      <c r="CA2" s="82">
        <f t="shared" si="2"/>
        <v>7</v>
      </c>
      <c r="CB2" s="82">
        <f t="shared" si="2"/>
        <v>7</v>
      </c>
      <c r="CC2" s="82">
        <f t="shared" si="2"/>
        <v>7</v>
      </c>
      <c r="CD2" s="82">
        <f t="shared" si="2"/>
        <v>7</v>
      </c>
      <c r="CE2" s="82">
        <f t="shared" si="2"/>
        <v>7</v>
      </c>
      <c r="CF2" s="82">
        <f t="shared" si="2"/>
        <v>7</v>
      </c>
      <c r="CG2" s="82">
        <f t="shared" si="2"/>
        <v>7</v>
      </c>
      <c r="CH2" s="82">
        <f t="shared" si="2"/>
        <v>7</v>
      </c>
      <c r="CI2" s="82">
        <f t="shared" si="2"/>
        <v>7</v>
      </c>
      <c r="CJ2" s="82">
        <f t="shared" si="2"/>
        <v>8</v>
      </c>
      <c r="CK2" s="82">
        <f t="shared" si="2"/>
        <v>8</v>
      </c>
      <c r="CL2" s="82">
        <f t="shared" si="2"/>
        <v>8</v>
      </c>
      <c r="CM2" s="82">
        <f t="shared" si="2"/>
        <v>8</v>
      </c>
      <c r="CN2" s="82">
        <f t="shared" si="2"/>
        <v>8</v>
      </c>
      <c r="CO2" s="82">
        <f t="shared" si="2"/>
        <v>8</v>
      </c>
      <c r="CP2" s="82">
        <f t="shared" si="2"/>
        <v>8</v>
      </c>
      <c r="CQ2" s="82">
        <f t="shared" si="2"/>
        <v>8</v>
      </c>
      <c r="CR2" s="82">
        <f t="shared" si="2"/>
        <v>8</v>
      </c>
      <c r="CS2" s="82">
        <f t="shared" si="2"/>
        <v>8</v>
      </c>
      <c r="CT2" s="82">
        <f t="shared" si="2"/>
        <v>8</v>
      </c>
      <c r="CU2" s="82">
        <f t="shared" si="2"/>
        <v>8</v>
      </c>
      <c r="CV2" s="82">
        <f t="shared" si="2"/>
        <v>9</v>
      </c>
      <c r="CW2" s="82">
        <f t="shared" si="2"/>
        <v>9</v>
      </c>
      <c r="CX2" s="82">
        <f t="shared" si="2"/>
        <v>9</v>
      </c>
      <c r="CY2" s="82">
        <f t="shared" si="2"/>
        <v>9</v>
      </c>
      <c r="CZ2" s="82">
        <f t="shared" si="2"/>
        <v>9</v>
      </c>
      <c r="DA2" s="82">
        <f t="shared" si="2"/>
        <v>9</v>
      </c>
      <c r="DB2" s="82">
        <f t="shared" si="2"/>
        <v>9</v>
      </c>
      <c r="DC2" s="82">
        <f t="shared" si="2"/>
        <v>9</v>
      </c>
      <c r="DD2" s="82">
        <f t="shared" si="2"/>
        <v>9</v>
      </c>
      <c r="DE2" s="82">
        <f t="shared" si="2"/>
        <v>9</v>
      </c>
      <c r="DF2" s="82">
        <f t="shared" si="2"/>
        <v>9</v>
      </c>
      <c r="DG2" s="82">
        <f t="shared" si="2"/>
        <v>9</v>
      </c>
      <c r="DH2" s="82">
        <f t="shared" si="2"/>
        <v>10</v>
      </c>
      <c r="DI2" s="82">
        <f t="shared" si="2"/>
        <v>10</v>
      </c>
      <c r="DJ2" s="82">
        <f t="shared" si="2"/>
        <v>10</v>
      </c>
      <c r="DK2" s="82">
        <f t="shared" si="2"/>
        <v>10</v>
      </c>
      <c r="DL2" s="82">
        <f t="shared" si="2"/>
        <v>10</v>
      </c>
      <c r="DM2" s="82">
        <f t="shared" si="2"/>
        <v>10</v>
      </c>
      <c r="DN2" s="82">
        <f t="shared" si="2"/>
        <v>10</v>
      </c>
      <c r="DO2" s="82">
        <f t="shared" si="2"/>
        <v>10</v>
      </c>
      <c r="DP2" s="82">
        <f t="shared" si="2"/>
        <v>10</v>
      </c>
      <c r="DQ2" s="82">
        <f t="shared" si="2"/>
        <v>10</v>
      </c>
      <c r="DR2" s="82">
        <f t="shared" si="2"/>
        <v>10</v>
      </c>
      <c r="DS2" s="82">
        <f t="shared" si="2"/>
        <v>10</v>
      </c>
      <c r="DT2" s="82">
        <f t="shared" si="2"/>
        <v>11</v>
      </c>
      <c r="DU2" s="82">
        <f t="shared" si="2"/>
        <v>11</v>
      </c>
      <c r="DV2" s="82">
        <f t="shared" si="2"/>
        <v>11</v>
      </c>
      <c r="DW2" s="82">
        <f t="shared" si="2"/>
        <v>11</v>
      </c>
      <c r="DX2" s="82">
        <f t="shared" si="2"/>
        <v>11</v>
      </c>
      <c r="DY2" s="82">
        <f t="shared" si="2"/>
        <v>11</v>
      </c>
      <c r="DZ2" s="82">
        <f t="shared" si="2"/>
        <v>11</v>
      </c>
      <c r="EA2" s="301">
        <f t="shared" si="2"/>
        <v>11</v>
      </c>
      <c r="EB2" s="82">
        <f t="shared" si="2"/>
        <v>11</v>
      </c>
      <c r="EC2" s="82">
        <f t="shared" si="2"/>
        <v>11</v>
      </c>
      <c r="ED2" s="82">
        <f t="shared" si="2"/>
        <v>11</v>
      </c>
      <c r="EE2" s="302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3" t="s">
        <v>209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Assumptions!Z6</f>
        <v>1 Bed</v>
      </c>
      <c r="D5" s="50">
        <f t="array" ref="D5">IF(D$2=1,Assumptions!$AF6/12,(SUMIF($D$2:$EE$2,D$2-1,$D5:$EE5)/12)*(1+XLOOKUP(D$2,Assumptions!$C$95:$M$95,Assumptions!$C$98:$M$98)))</f>
        <v>3893.4</v>
      </c>
      <c r="E5" s="50">
        <f t="array" ref="E5">IF(E$2=1,Assumptions!$AF6/12,(SUMIF($D$2:$EE$2,E$2-1,$D5:$EE5)/12)*(1+XLOOKUP(E$2,Assumptions!$C$95:$M$95,Assumptions!$C$98:$M$98)))</f>
        <v>3893.4</v>
      </c>
      <c r="F5" s="50">
        <f t="array" ref="F5">IF(F$2=1,Assumptions!$AF6/12,(SUMIF($D$2:$EE$2,F$2-1,$D5:$EE5)/12)*(1+XLOOKUP(F$2,Assumptions!$C$95:$M$95,Assumptions!$C$98:$M$98)))</f>
        <v>3893.4</v>
      </c>
      <c r="G5" s="50">
        <f t="array" ref="G5">IF(G$2=1,Assumptions!$AF6/12,(SUMIF($D$2:$EE$2,G$2-1,$D5:$EE5)/12)*(1+XLOOKUP(G$2,Assumptions!$C$95:$M$95,Assumptions!$C$98:$M$98)))</f>
        <v>3893.4</v>
      </c>
      <c r="H5" s="50">
        <f t="array" ref="H5">IF(H$2=1,Assumptions!$AF6/12,(SUMIF($D$2:$EE$2,H$2-1,$D5:$EE5)/12)*(1+XLOOKUP(H$2,Assumptions!$C$95:$M$95,Assumptions!$C$98:$M$98)))</f>
        <v>3893.4</v>
      </c>
      <c r="I5" s="50">
        <f t="array" ref="I5">IF(I$2=1,Assumptions!$AF6/12,(SUMIF($D$2:$EE$2,I$2-1,$D5:$EE5)/12)*(1+XLOOKUP(I$2,Assumptions!$C$95:$M$95,Assumptions!$C$98:$M$98)))</f>
        <v>3893.4</v>
      </c>
      <c r="J5" s="50">
        <f t="array" ref="J5">IF(J$2=1,Assumptions!$AF6/12,(SUMIF($D$2:$EE$2,J$2-1,$D5:$EE5)/12)*(1+XLOOKUP(J$2,Assumptions!$C$95:$M$95,Assumptions!$C$98:$M$98)))</f>
        <v>3893.4</v>
      </c>
      <c r="K5" s="50">
        <f t="array" ref="K5">IF(K$2=1,Assumptions!$AF6/12,(SUMIF($D$2:$EE$2,K$2-1,$D5:$EE5)/12)*(1+XLOOKUP(K$2,Assumptions!$C$95:$M$95,Assumptions!$C$98:$M$98)))</f>
        <v>3893.4</v>
      </c>
      <c r="L5" s="50">
        <f t="array" ref="L5">IF(L$2=1,Assumptions!$AF6/12,(SUMIF($D$2:$EE$2,L$2-1,$D5:$EE5)/12)*(1+XLOOKUP(L$2,Assumptions!$C$95:$M$95,Assumptions!$C$98:$M$98)))</f>
        <v>3893.4</v>
      </c>
      <c r="M5" s="50">
        <f t="array" ref="M5">IF(M$2=1,Assumptions!$AF6/12,(SUMIF($D$2:$EE$2,M$2-1,$D5:$EE5)/12)*(1+XLOOKUP(M$2,Assumptions!$C$95:$M$95,Assumptions!$C$98:$M$98)))</f>
        <v>3893.4</v>
      </c>
      <c r="N5" s="50">
        <f t="array" ref="N5">IF(N$2=1,Assumptions!$AF6/12,(SUMIF($D$2:$EE$2,N$2-1,$D5:$EE5)/12)*(1+XLOOKUP(N$2,Assumptions!$C$95:$M$95,Assumptions!$C$98:$M$98)))</f>
        <v>3893.4</v>
      </c>
      <c r="O5" s="50">
        <f t="array" ref="O5">IF(O$2=1,Assumptions!$AF6/12,(SUMIF($D$2:$EE$2,O$2-1,$D5:$EE5)/12)*(1+XLOOKUP(O$2,Assumptions!$C$95:$M$95,Assumptions!$C$98:$M$98)))</f>
        <v>3893.4</v>
      </c>
      <c r="P5" s="50">
        <f t="array" ref="P5">IF(P$2=1,Assumptions!$AF6/12,(SUMIF($D$2:$EE$2,P$2-1,$D5:$EE5)/12)*(1+XLOOKUP(P$2,Assumptions!$C$95:$M$95,Assumptions!$C$98:$M$98)))</f>
        <v>3971.268</v>
      </c>
      <c r="Q5" s="50">
        <f t="array" ref="Q5">IF(Q$2=1,Assumptions!$AF6/12,(SUMIF($D$2:$EE$2,Q$2-1,$D5:$EE5)/12)*(1+XLOOKUP(Q$2,Assumptions!$C$95:$M$95,Assumptions!$C$98:$M$98)))</f>
        <v>3971.268</v>
      </c>
      <c r="R5" s="50">
        <f t="array" ref="R5">IF(R$2=1,Assumptions!$AF6/12,(SUMIF($D$2:$EE$2,R$2-1,$D5:$EE5)/12)*(1+XLOOKUP(R$2,Assumptions!$C$95:$M$95,Assumptions!$C$98:$M$98)))</f>
        <v>3971.268</v>
      </c>
      <c r="S5" s="50">
        <f t="array" ref="S5">IF(S$2=1,Assumptions!$AF6/12,(SUMIF($D$2:$EE$2,S$2-1,$D5:$EE5)/12)*(1+XLOOKUP(S$2,Assumptions!$C$95:$M$95,Assumptions!$C$98:$M$98)))</f>
        <v>3971.268</v>
      </c>
      <c r="T5" s="50">
        <f t="array" ref="T5">IF(T$2=1,Assumptions!$AF6/12,(SUMIF($D$2:$EE$2,T$2-1,$D5:$EE5)/12)*(1+XLOOKUP(T$2,Assumptions!$C$95:$M$95,Assumptions!$C$98:$M$98)))</f>
        <v>3971.268</v>
      </c>
      <c r="U5" s="50">
        <f t="array" ref="U5">IF(U$2=1,Assumptions!$AF6/12,(SUMIF($D$2:$EE$2,U$2-1,$D5:$EE5)/12)*(1+XLOOKUP(U$2,Assumptions!$C$95:$M$95,Assumptions!$C$98:$M$98)))</f>
        <v>3971.268</v>
      </c>
      <c r="V5" s="50">
        <f t="array" ref="V5">IF(V$2=1,Assumptions!$AF6/12,(SUMIF($D$2:$EE$2,V$2-1,$D5:$EE5)/12)*(1+XLOOKUP(V$2,Assumptions!$C$95:$M$95,Assumptions!$C$98:$M$98)))</f>
        <v>3971.268</v>
      </c>
      <c r="W5" s="50">
        <f t="array" ref="W5">IF(W$2=1,Assumptions!$AF6/12,(SUMIF($D$2:$EE$2,W$2-1,$D5:$EE5)/12)*(1+XLOOKUP(W$2,Assumptions!$C$95:$M$95,Assumptions!$C$98:$M$98)))</f>
        <v>3971.268</v>
      </c>
      <c r="X5" s="50">
        <f t="array" ref="X5">IF(X$2=1,Assumptions!$AF6/12,(SUMIF($D$2:$EE$2,X$2-1,$D5:$EE5)/12)*(1+XLOOKUP(X$2,Assumptions!$C$95:$M$95,Assumptions!$C$98:$M$98)))</f>
        <v>3971.268</v>
      </c>
      <c r="Y5" s="50">
        <f t="array" ref="Y5">IF(Y$2=1,Assumptions!$AF6/12,(SUMIF($D$2:$EE$2,Y$2-1,$D5:$EE5)/12)*(1+XLOOKUP(Y$2,Assumptions!$C$95:$M$95,Assumptions!$C$98:$M$98)))</f>
        <v>3971.268</v>
      </c>
      <c r="Z5" s="50">
        <f t="array" ref="Z5">IF(Z$2=1,Assumptions!$AF6/12,(SUMIF($D$2:$EE$2,Z$2-1,$D5:$EE5)/12)*(1+XLOOKUP(Z$2,Assumptions!$C$95:$M$95,Assumptions!$C$98:$M$98)))</f>
        <v>3971.268</v>
      </c>
      <c r="AA5" s="50">
        <f t="array" ref="AA5">IF(AA$2=1,Assumptions!$AF6/12,(SUMIF($D$2:$EE$2,AA$2-1,$D5:$EE5)/12)*(1+XLOOKUP(AA$2,Assumptions!$C$95:$M$95,Assumptions!$C$98:$M$98)))</f>
        <v>3971.268</v>
      </c>
      <c r="AB5" s="50">
        <f t="array" ref="AB5">IF(AB$2=1,Assumptions!$AF6/12,(SUMIF($D$2:$EE$2,AB$2-1,$D5:$EE5)/12)*(1+XLOOKUP(AB$2,Assumptions!$C$95:$M$95,Assumptions!$C$98:$M$98)))</f>
        <v>4090.40604</v>
      </c>
      <c r="AC5" s="50">
        <f t="array" ref="AC5">IF(AC$2=1,Assumptions!$AF6/12,(SUMIF($D$2:$EE$2,AC$2-1,$D5:$EE5)/12)*(1+XLOOKUP(AC$2,Assumptions!$C$95:$M$95,Assumptions!$C$98:$M$98)))</f>
        <v>4090.40604</v>
      </c>
      <c r="AD5" s="50">
        <f t="array" ref="AD5">IF(AD$2=1,Assumptions!$AF6/12,(SUMIF($D$2:$EE$2,AD$2-1,$D5:$EE5)/12)*(1+XLOOKUP(AD$2,Assumptions!$C$95:$M$95,Assumptions!$C$98:$M$98)))</f>
        <v>4090.40604</v>
      </c>
      <c r="AE5" s="50">
        <f t="array" ref="AE5">IF(AE$2=1,Assumptions!$AF6/12,(SUMIF($D$2:$EE$2,AE$2-1,$D5:$EE5)/12)*(1+XLOOKUP(AE$2,Assumptions!$C$95:$M$95,Assumptions!$C$98:$M$98)))</f>
        <v>4090.40604</v>
      </c>
      <c r="AF5" s="50">
        <f t="array" ref="AF5">IF(AF$2=1,Assumptions!$AF6/12,(SUMIF($D$2:$EE$2,AF$2-1,$D5:$EE5)/12)*(1+XLOOKUP(AF$2,Assumptions!$C$95:$M$95,Assumptions!$C$98:$M$98)))</f>
        <v>4090.40604</v>
      </c>
      <c r="AG5" s="50">
        <f t="array" ref="AG5">IF(AG$2=1,Assumptions!$AF6/12,(SUMIF($D$2:$EE$2,AG$2-1,$D5:$EE5)/12)*(1+XLOOKUP(AG$2,Assumptions!$C$95:$M$95,Assumptions!$C$98:$M$98)))</f>
        <v>4090.40604</v>
      </c>
      <c r="AH5" s="50">
        <f t="array" ref="AH5">IF(AH$2=1,Assumptions!$AF6/12,(SUMIF($D$2:$EE$2,AH$2-1,$D5:$EE5)/12)*(1+XLOOKUP(AH$2,Assumptions!$C$95:$M$95,Assumptions!$C$98:$M$98)))</f>
        <v>4090.40604</v>
      </c>
      <c r="AI5" s="50">
        <f t="array" ref="AI5">IF(AI$2=1,Assumptions!$AF6/12,(SUMIF($D$2:$EE$2,AI$2-1,$D5:$EE5)/12)*(1+XLOOKUP(AI$2,Assumptions!$C$95:$M$95,Assumptions!$C$98:$M$98)))</f>
        <v>4090.40604</v>
      </c>
      <c r="AJ5" s="50">
        <f t="array" ref="AJ5">IF(AJ$2=1,Assumptions!$AF6/12,(SUMIF($D$2:$EE$2,AJ$2-1,$D5:$EE5)/12)*(1+XLOOKUP(AJ$2,Assumptions!$C$95:$M$95,Assumptions!$C$98:$M$98)))</f>
        <v>4090.40604</v>
      </c>
      <c r="AK5" s="50">
        <f t="array" ref="AK5">IF(AK$2=1,Assumptions!$AF6/12,(SUMIF($D$2:$EE$2,AK$2-1,$D5:$EE5)/12)*(1+XLOOKUP(AK$2,Assumptions!$C$95:$M$95,Assumptions!$C$98:$M$98)))</f>
        <v>4090.40604</v>
      </c>
      <c r="AL5" s="50">
        <f t="array" ref="AL5">IF(AL$2=1,Assumptions!$AF6/12,(SUMIF($D$2:$EE$2,AL$2-1,$D5:$EE5)/12)*(1+XLOOKUP(AL$2,Assumptions!$C$95:$M$95,Assumptions!$C$98:$M$98)))</f>
        <v>4090.40604</v>
      </c>
      <c r="AM5" s="50">
        <f t="array" ref="AM5">IF(AM$2=1,Assumptions!$AF6/12,(SUMIF($D$2:$EE$2,AM$2-1,$D5:$EE5)/12)*(1+XLOOKUP(AM$2,Assumptions!$C$95:$M$95,Assumptions!$C$98:$M$98)))</f>
        <v>4090.40604</v>
      </c>
      <c r="AN5" s="50">
        <f t="array" ref="AN5">IF(AN$2=1,Assumptions!$AF6/12,(SUMIF($D$2:$EE$2,AN$2-1,$D5:$EE5)/12)*(1+XLOOKUP(AN$2,Assumptions!$C$95:$M$95,Assumptions!$C$98:$M$98)))</f>
        <v>4213.118221</v>
      </c>
      <c r="AO5" s="50">
        <f t="array" ref="AO5">IF(AO$2=1,Assumptions!$AF6/12,(SUMIF($D$2:$EE$2,AO$2-1,$D5:$EE5)/12)*(1+XLOOKUP(AO$2,Assumptions!$C$95:$M$95,Assumptions!$C$98:$M$98)))</f>
        <v>4213.118221</v>
      </c>
      <c r="AP5" s="50">
        <f t="array" ref="AP5">IF(AP$2=1,Assumptions!$AF6/12,(SUMIF($D$2:$EE$2,AP$2-1,$D5:$EE5)/12)*(1+XLOOKUP(AP$2,Assumptions!$C$95:$M$95,Assumptions!$C$98:$M$98)))</f>
        <v>4213.118221</v>
      </c>
      <c r="AQ5" s="50">
        <f t="array" ref="AQ5">IF(AQ$2=1,Assumptions!$AF6/12,(SUMIF($D$2:$EE$2,AQ$2-1,$D5:$EE5)/12)*(1+XLOOKUP(AQ$2,Assumptions!$C$95:$M$95,Assumptions!$C$98:$M$98)))</f>
        <v>4213.118221</v>
      </c>
      <c r="AR5" s="50">
        <f t="array" ref="AR5">IF(AR$2=1,Assumptions!$AF6/12,(SUMIF($D$2:$EE$2,AR$2-1,$D5:$EE5)/12)*(1+XLOOKUP(AR$2,Assumptions!$C$95:$M$95,Assumptions!$C$98:$M$98)))</f>
        <v>4213.118221</v>
      </c>
      <c r="AS5" s="50">
        <f t="array" ref="AS5">IF(AS$2=1,Assumptions!$AF6/12,(SUMIF($D$2:$EE$2,AS$2-1,$D5:$EE5)/12)*(1+XLOOKUP(AS$2,Assumptions!$C$95:$M$95,Assumptions!$C$98:$M$98)))</f>
        <v>4213.118221</v>
      </c>
      <c r="AT5" s="50">
        <f t="array" ref="AT5">IF(AT$2=1,Assumptions!$AF6/12,(SUMIF($D$2:$EE$2,AT$2-1,$D5:$EE5)/12)*(1+XLOOKUP(AT$2,Assumptions!$C$95:$M$95,Assumptions!$C$98:$M$98)))</f>
        <v>4213.118221</v>
      </c>
      <c r="AU5" s="50">
        <f t="array" ref="AU5">IF(AU$2=1,Assumptions!$AF6/12,(SUMIF($D$2:$EE$2,AU$2-1,$D5:$EE5)/12)*(1+XLOOKUP(AU$2,Assumptions!$C$95:$M$95,Assumptions!$C$98:$M$98)))</f>
        <v>4213.118221</v>
      </c>
      <c r="AV5" s="50">
        <f t="array" ref="AV5">IF(AV$2=1,Assumptions!$AF6/12,(SUMIF($D$2:$EE$2,AV$2-1,$D5:$EE5)/12)*(1+XLOOKUP(AV$2,Assumptions!$C$95:$M$95,Assumptions!$C$98:$M$98)))</f>
        <v>4213.118221</v>
      </c>
      <c r="AW5" s="50">
        <f t="array" ref="AW5">IF(AW$2=1,Assumptions!$AF6/12,(SUMIF($D$2:$EE$2,AW$2-1,$D5:$EE5)/12)*(1+XLOOKUP(AW$2,Assumptions!$C$95:$M$95,Assumptions!$C$98:$M$98)))</f>
        <v>4213.118221</v>
      </c>
      <c r="AX5" s="50">
        <f t="array" ref="AX5">IF(AX$2=1,Assumptions!$AF6/12,(SUMIF($D$2:$EE$2,AX$2-1,$D5:$EE5)/12)*(1+XLOOKUP(AX$2,Assumptions!$C$95:$M$95,Assumptions!$C$98:$M$98)))</f>
        <v>4213.118221</v>
      </c>
      <c r="AY5" s="50">
        <f t="array" ref="AY5">IF(AY$2=1,Assumptions!$AF6/12,(SUMIF($D$2:$EE$2,AY$2-1,$D5:$EE5)/12)*(1+XLOOKUP(AY$2,Assumptions!$C$95:$M$95,Assumptions!$C$98:$M$98)))</f>
        <v>4213.118221</v>
      </c>
      <c r="AZ5" s="50">
        <f t="array" ref="AZ5">IF(AZ$2=1,Assumptions!$AF6/12,(SUMIF($D$2:$EE$2,AZ$2-1,$D5:$EE5)/12)*(1+XLOOKUP(AZ$2,Assumptions!$C$95:$M$95,Assumptions!$C$98:$M$98)))</f>
        <v>4339.511768</v>
      </c>
      <c r="BA5" s="50">
        <f t="array" ref="BA5">IF(BA$2=1,Assumptions!$AF6/12,(SUMIF($D$2:$EE$2,BA$2-1,$D5:$EE5)/12)*(1+XLOOKUP(BA$2,Assumptions!$C$95:$M$95,Assumptions!$C$98:$M$98)))</f>
        <v>4339.511768</v>
      </c>
      <c r="BB5" s="50">
        <f t="array" ref="BB5">IF(BB$2=1,Assumptions!$AF6/12,(SUMIF($D$2:$EE$2,BB$2-1,$D5:$EE5)/12)*(1+XLOOKUP(BB$2,Assumptions!$C$95:$M$95,Assumptions!$C$98:$M$98)))</f>
        <v>4339.511768</v>
      </c>
      <c r="BC5" s="50">
        <f t="array" ref="BC5">IF(BC$2=1,Assumptions!$AF6/12,(SUMIF($D$2:$EE$2,BC$2-1,$D5:$EE5)/12)*(1+XLOOKUP(BC$2,Assumptions!$C$95:$M$95,Assumptions!$C$98:$M$98)))</f>
        <v>4339.511768</v>
      </c>
      <c r="BD5" s="50">
        <f t="array" ref="BD5">IF(BD$2=1,Assumptions!$AF6/12,(SUMIF($D$2:$EE$2,BD$2-1,$D5:$EE5)/12)*(1+XLOOKUP(BD$2,Assumptions!$C$95:$M$95,Assumptions!$C$98:$M$98)))</f>
        <v>4339.511768</v>
      </c>
      <c r="BE5" s="50">
        <f t="array" ref="BE5">IF(BE$2=1,Assumptions!$AF6/12,(SUMIF($D$2:$EE$2,BE$2-1,$D5:$EE5)/12)*(1+XLOOKUP(BE$2,Assumptions!$C$95:$M$95,Assumptions!$C$98:$M$98)))</f>
        <v>4339.511768</v>
      </c>
      <c r="BF5" s="50">
        <f t="array" ref="BF5">IF(BF$2=1,Assumptions!$AF6/12,(SUMIF($D$2:$EE$2,BF$2-1,$D5:$EE5)/12)*(1+XLOOKUP(BF$2,Assumptions!$C$95:$M$95,Assumptions!$C$98:$M$98)))</f>
        <v>4339.511768</v>
      </c>
      <c r="BG5" s="50">
        <f t="array" ref="BG5">IF(BG$2=1,Assumptions!$AF6/12,(SUMIF($D$2:$EE$2,BG$2-1,$D5:$EE5)/12)*(1+XLOOKUP(BG$2,Assumptions!$C$95:$M$95,Assumptions!$C$98:$M$98)))</f>
        <v>4339.511768</v>
      </c>
      <c r="BH5" s="50">
        <f t="array" ref="BH5">IF(BH$2=1,Assumptions!$AF6/12,(SUMIF($D$2:$EE$2,BH$2-1,$D5:$EE5)/12)*(1+XLOOKUP(BH$2,Assumptions!$C$95:$M$95,Assumptions!$C$98:$M$98)))</f>
        <v>4339.511768</v>
      </c>
      <c r="BI5" s="50">
        <f t="array" ref="BI5">IF(BI$2=1,Assumptions!$AF6/12,(SUMIF($D$2:$EE$2,BI$2-1,$D5:$EE5)/12)*(1+XLOOKUP(BI$2,Assumptions!$C$95:$M$95,Assumptions!$C$98:$M$98)))</f>
        <v>4339.511768</v>
      </c>
      <c r="BJ5" s="50">
        <f t="array" ref="BJ5">IF(BJ$2=1,Assumptions!$AF6/12,(SUMIF($D$2:$EE$2,BJ$2-1,$D5:$EE5)/12)*(1+XLOOKUP(BJ$2,Assumptions!$C$95:$M$95,Assumptions!$C$98:$M$98)))</f>
        <v>4339.511768</v>
      </c>
      <c r="BK5" s="50">
        <f t="array" ref="BK5">IF(BK$2=1,Assumptions!$AF6/12,(SUMIF($D$2:$EE$2,BK$2-1,$D5:$EE5)/12)*(1+XLOOKUP(BK$2,Assumptions!$C$95:$M$95,Assumptions!$C$98:$M$98)))</f>
        <v>4339.511768</v>
      </c>
      <c r="BL5" s="50">
        <f t="array" ref="BL5">IF(BL$2=1,Assumptions!$AF6/12,(SUMIF($D$2:$EE$2,BL$2-1,$D5:$EE5)/12)*(1+XLOOKUP(BL$2,Assumptions!$C$95:$M$95,Assumptions!$C$98:$M$98)))</f>
        <v>4469.697121</v>
      </c>
      <c r="BM5" s="50">
        <f t="array" ref="BM5">IF(BM$2=1,Assumptions!$AF6/12,(SUMIF($D$2:$EE$2,BM$2-1,$D5:$EE5)/12)*(1+XLOOKUP(BM$2,Assumptions!$C$95:$M$95,Assumptions!$C$98:$M$98)))</f>
        <v>4469.697121</v>
      </c>
      <c r="BN5" s="50">
        <f t="array" ref="BN5">IF(BN$2=1,Assumptions!$AF6/12,(SUMIF($D$2:$EE$2,BN$2-1,$D5:$EE5)/12)*(1+XLOOKUP(BN$2,Assumptions!$C$95:$M$95,Assumptions!$C$98:$M$98)))</f>
        <v>4469.697121</v>
      </c>
      <c r="BO5" s="50">
        <f t="array" ref="BO5">IF(BO$2=1,Assumptions!$AF6/12,(SUMIF($D$2:$EE$2,BO$2-1,$D5:$EE5)/12)*(1+XLOOKUP(BO$2,Assumptions!$C$95:$M$95,Assumptions!$C$98:$M$98)))</f>
        <v>4469.697121</v>
      </c>
      <c r="BP5" s="50">
        <f t="array" ref="BP5">IF(BP$2=1,Assumptions!$AF6/12,(SUMIF($D$2:$EE$2,BP$2-1,$D5:$EE5)/12)*(1+XLOOKUP(BP$2,Assumptions!$C$95:$M$95,Assumptions!$C$98:$M$98)))</f>
        <v>4469.697121</v>
      </c>
      <c r="BQ5" s="50">
        <f t="array" ref="BQ5">IF(BQ$2=1,Assumptions!$AF6/12,(SUMIF($D$2:$EE$2,BQ$2-1,$D5:$EE5)/12)*(1+XLOOKUP(BQ$2,Assumptions!$C$95:$M$95,Assumptions!$C$98:$M$98)))</f>
        <v>4469.697121</v>
      </c>
      <c r="BR5" s="50">
        <f t="array" ref="BR5">IF(BR$2=1,Assumptions!$AF6/12,(SUMIF($D$2:$EE$2,BR$2-1,$D5:$EE5)/12)*(1+XLOOKUP(BR$2,Assumptions!$C$95:$M$95,Assumptions!$C$98:$M$98)))</f>
        <v>4469.697121</v>
      </c>
      <c r="BS5" s="50">
        <f t="array" ref="BS5">IF(BS$2=1,Assumptions!$AF6/12,(SUMIF($D$2:$EE$2,BS$2-1,$D5:$EE5)/12)*(1+XLOOKUP(BS$2,Assumptions!$C$95:$M$95,Assumptions!$C$98:$M$98)))</f>
        <v>4469.697121</v>
      </c>
      <c r="BT5" s="50">
        <f t="array" ref="BT5">IF(BT$2=1,Assumptions!$AF6/12,(SUMIF($D$2:$EE$2,BT$2-1,$D5:$EE5)/12)*(1+XLOOKUP(BT$2,Assumptions!$C$95:$M$95,Assumptions!$C$98:$M$98)))</f>
        <v>4469.697121</v>
      </c>
      <c r="BU5" s="50">
        <f t="array" ref="BU5">IF(BU$2=1,Assumptions!$AF6/12,(SUMIF($D$2:$EE$2,BU$2-1,$D5:$EE5)/12)*(1+XLOOKUP(BU$2,Assumptions!$C$95:$M$95,Assumptions!$C$98:$M$98)))</f>
        <v>4469.697121</v>
      </c>
      <c r="BV5" s="50">
        <f t="array" ref="BV5">IF(BV$2=1,Assumptions!$AF6/12,(SUMIF($D$2:$EE$2,BV$2-1,$D5:$EE5)/12)*(1+XLOOKUP(BV$2,Assumptions!$C$95:$M$95,Assumptions!$C$98:$M$98)))</f>
        <v>4469.697121</v>
      </c>
      <c r="BW5" s="50">
        <f t="array" ref="BW5">IF(BW$2=1,Assumptions!$AF6/12,(SUMIF($D$2:$EE$2,BW$2-1,$D5:$EE5)/12)*(1+XLOOKUP(BW$2,Assumptions!$C$95:$M$95,Assumptions!$C$98:$M$98)))</f>
        <v>4469.697121</v>
      </c>
      <c r="BX5" s="50">
        <f t="array" ref="BX5">IF(BX$2=1,Assumptions!$AF6/12,(SUMIF($D$2:$EE$2,BX$2-1,$D5:$EE5)/12)*(1+XLOOKUP(BX$2,Assumptions!$C$95:$M$95,Assumptions!$C$98:$M$98)))</f>
        <v>4603.788034</v>
      </c>
      <c r="BY5" s="50">
        <f t="array" ref="BY5">IF(BY$2=1,Assumptions!$AF6/12,(SUMIF($D$2:$EE$2,BY$2-1,$D5:$EE5)/12)*(1+XLOOKUP(BY$2,Assumptions!$C$95:$M$95,Assumptions!$C$98:$M$98)))</f>
        <v>4603.788034</v>
      </c>
      <c r="BZ5" s="50">
        <f t="array" ref="BZ5">IF(BZ$2=1,Assumptions!$AF6/12,(SUMIF($D$2:$EE$2,BZ$2-1,$D5:$EE5)/12)*(1+XLOOKUP(BZ$2,Assumptions!$C$95:$M$95,Assumptions!$C$98:$M$98)))</f>
        <v>4603.788034</v>
      </c>
      <c r="CA5" s="50">
        <f t="array" ref="CA5">IF(CA$2=1,Assumptions!$AF6/12,(SUMIF($D$2:$EE$2,CA$2-1,$D5:$EE5)/12)*(1+XLOOKUP(CA$2,Assumptions!$C$95:$M$95,Assumptions!$C$98:$M$98)))</f>
        <v>4603.788034</v>
      </c>
      <c r="CB5" s="50">
        <f t="array" ref="CB5">IF(CB$2=1,Assumptions!$AF6/12,(SUMIF($D$2:$EE$2,CB$2-1,$D5:$EE5)/12)*(1+XLOOKUP(CB$2,Assumptions!$C$95:$M$95,Assumptions!$C$98:$M$98)))</f>
        <v>4603.788034</v>
      </c>
      <c r="CC5" s="50">
        <f t="array" ref="CC5">IF(CC$2=1,Assumptions!$AF6/12,(SUMIF($D$2:$EE$2,CC$2-1,$D5:$EE5)/12)*(1+XLOOKUP(CC$2,Assumptions!$C$95:$M$95,Assumptions!$C$98:$M$98)))</f>
        <v>4603.788034</v>
      </c>
      <c r="CD5" s="50">
        <f t="array" ref="CD5">IF(CD$2=1,Assumptions!$AF6/12,(SUMIF($D$2:$EE$2,CD$2-1,$D5:$EE5)/12)*(1+XLOOKUP(CD$2,Assumptions!$C$95:$M$95,Assumptions!$C$98:$M$98)))</f>
        <v>4603.788034</v>
      </c>
      <c r="CE5" s="50">
        <f t="array" ref="CE5">IF(CE$2=1,Assumptions!$AF6/12,(SUMIF($D$2:$EE$2,CE$2-1,$D5:$EE5)/12)*(1+XLOOKUP(CE$2,Assumptions!$C$95:$M$95,Assumptions!$C$98:$M$98)))</f>
        <v>4603.788034</v>
      </c>
      <c r="CF5" s="50">
        <f t="array" ref="CF5">IF(CF$2=1,Assumptions!$AF6/12,(SUMIF($D$2:$EE$2,CF$2-1,$D5:$EE5)/12)*(1+XLOOKUP(CF$2,Assumptions!$C$95:$M$95,Assumptions!$C$98:$M$98)))</f>
        <v>4603.788034</v>
      </c>
      <c r="CG5" s="50">
        <f t="array" ref="CG5">IF(CG$2=1,Assumptions!$AF6/12,(SUMIF($D$2:$EE$2,CG$2-1,$D5:$EE5)/12)*(1+XLOOKUP(CG$2,Assumptions!$C$95:$M$95,Assumptions!$C$98:$M$98)))</f>
        <v>4603.788034</v>
      </c>
      <c r="CH5" s="50">
        <f t="array" ref="CH5">IF(CH$2=1,Assumptions!$AF6/12,(SUMIF($D$2:$EE$2,CH$2-1,$D5:$EE5)/12)*(1+XLOOKUP(CH$2,Assumptions!$C$95:$M$95,Assumptions!$C$98:$M$98)))</f>
        <v>4603.788034</v>
      </c>
      <c r="CI5" s="50">
        <f t="array" ref="CI5">IF(CI$2=1,Assumptions!$AF6/12,(SUMIF($D$2:$EE$2,CI$2-1,$D5:$EE5)/12)*(1+XLOOKUP(CI$2,Assumptions!$C$95:$M$95,Assumptions!$C$98:$M$98)))</f>
        <v>4603.788034</v>
      </c>
      <c r="CJ5" s="50">
        <f t="array" ref="CJ5">IF(CJ$2=1,Assumptions!$AF6/12,(SUMIF($D$2:$EE$2,CJ$2-1,$D5:$EE5)/12)*(1+XLOOKUP(CJ$2,Assumptions!$C$95:$M$95,Assumptions!$C$98:$M$98)))</f>
        <v>4741.901676</v>
      </c>
      <c r="CK5" s="50">
        <f t="array" ref="CK5">IF(CK$2=1,Assumptions!$AF6/12,(SUMIF($D$2:$EE$2,CK$2-1,$D5:$EE5)/12)*(1+XLOOKUP(CK$2,Assumptions!$C$95:$M$95,Assumptions!$C$98:$M$98)))</f>
        <v>4741.901676</v>
      </c>
      <c r="CL5" s="50">
        <f t="array" ref="CL5">IF(CL$2=1,Assumptions!$AF6/12,(SUMIF($D$2:$EE$2,CL$2-1,$D5:$EE5)/12)*(1+XLOOKUP(CL$2,Assumptions!$C$95:$M$95,Assumptions!$C$98:$M$98)))</f>
        <v>4741.901676</v>
      </c>
      <c r="CM5" s="50">
        <f t="array" ref="CM5">IF(CM$2=1,Assumptions!$AF6/12,(SUMIF($D$2:$EE$2,CM$2-1,$D5:$EE5)/12)*(1+XLOOKUP(CM$2,Assumptions!$C$95:$M$95,Assumptions!$C$98:$M$98)))</f>
        <v>4741.901676</v>
      </c>
      <c r="CN5" s="50">
        <f t="array" ref="CN5">IF(CN$2=1,Assumptions!$AF6/12,(SUMIF($D$2:$EE$2,CN$2-1,$D5:$EE5)/12)*(1+XLOOKUP(CN$2,Assumptions!$C$95:$M$95,Assumptions!$C$98:$M$98)))</f>
        <v>4741.901676</v>
      </c>
      <c r="CO5" s="50">
        <f t="array" ref="CO5">IF(CO$2=1,Assumptions!$AF6/12,(SUMIF($D$2:$EE$2,CO$2-1,$D5:$EE5)/12)*(1+XLOOKUP(CO$2,Assumptions!$C$95:$M$95,Assumptions!$C$98:$M$98)))</f>
        <v>4741.901676</v>
      </c>
      <c r="CP5" s="50">
        <f t="array" ref="CP5">IF(CP$2=1,Assumptions!$AF6/12,(SUMIF($D$2:$EE$2,CP$2-1,$D5:$EE5)/12)*(1+XLOOKUP(CP$2,Assumptions!$C$95:$M$95,Assumptions!$C$98:$M$98)))</f>
        <v>4741.901676</v>
      </c>
      <c r="CQ5" s="50">
        <f t="array" ref="CQ5">IF(CQ$2=1,Assumptions!$AF6/12,(SUMIF($D$2:$EE$2,CQ$2-1,$D5:$EE5)/12)*(1+XLOOKUP(CQ$2,Assumptions!$C$95:$M$95,Assumptions!$C$98:$M$98)))</f>
        <v>4741.901676</v>
      </c>
      <c r="CR5" s="50">
        <f t="array" ref="CR5">IF(CR$2=1,Assumptions!$AF6/12,(SUMIF($D$2:$EE$2,CR$2-1,$D5:$EE5)/12)*(1+XLOOKUP(CR$2,Assumptions!$C$95:$M$95,Assumptions!$C$98:$M$98)))</f>
        <v>4741.901676</v>
      </c>
      <c r="CS5" s="50">
        <f t="array" ref="CS5">IF(CS$2=1,Assumptions!$AF6/12,(SUMIF($D$2:$EE$2,CS$2-1,$D5:$EE5)/12)*(1+XLOOKUP(CS$2,Assumptions!$C$95:$M$95,Assumptions!$C$98:$M$98)))</f>
        <v>4741.901676</v>
      </c>
      <c r="CT5" s="50">
        <f t="array" ref="CT5">IF(CT$2=1,Assumptions!$AF6/12,(SUMIF($D$2:$EE$2,CT$2-1,$D5:$EE5)/12)*(1+XLOOKUP(CT$2,Assumptions!$C$95:$M$95,Assumptions!$C$98:$M$98)))</f>
        <v>4741.901676</v>
      </c>
      <c r="CU5" s="50">
        <f t="array" ref="CU5">IF(CU$2=1,Assumptions!$AF6/12,(SUMIF($D$2:$EE$2,CU$2-1,$D5:$EE5)/12)*(1+XLOOKUP(CU$2,Assumptions!$C$95:$M$95,Assumptions!$C$98:$M$98)))</f>
        <v>4741.901676</v>
      </c>
      <c r="CV5" s="50">
        <f t="array" ref="CV5">IF(CV$2=1,Assumptions!$AF6/12,(SUMIF($D$2:$EE$2,CV$2-1,$D5:$EE5)/12)*(1+XLOOKUP(CV$2,Assumptions!$C$95:$M$95,Assumptions!$C$98:$M$98)))</f>
        <v>4884.158726</v>
      </c>
      <c r="CW5" s="50">
        <f t="array" ref="CW5">IF(CW$2=1,Assumptions!$AF6/12,(SUMIF($D$2:$EE$2,CW$2-1,$D5:$EE5)/12)*(1+XLOOKUP(CW$2,Assumptions!$C$95:$M$95,Assumptions!$C$98:$M$98)))</f>
        <v>4884.158726</v>
      </c>
      <c r="CX5" s="50">
        <f t="array" ref="CX5">IF(CX$2=1,Assumptions!$AF6/12,(SUMIF($D$2:$EE$2,CX$2-1,$D5:$EE5)/12)*(1+XLOOKUP(CX$2,Assumptions!$C$95:$M$95,Assumptions!$C$98:$M$98)))</f>
        <v>4884.158726</v>
      </c>
      <c r="CY5" s="50">
        <f t="array" ref="CY5">IF(CY$2=1,Assumptions!$AF6/12,(SUMIF($D$2:$EE$2,CY$2-1,$D5:$EE5)/12)*(1+XLOOKUP(CY$2,Assumptions!$C$95:$M$95,Assumptions!$C$98:$M$98)))</f>
        <v>4884.158726</v>
      </c>
      <c r="CZ5" s="50">
        <f t="array" ref="CZ5">IF(CZ$2=1,Assumptions!$AF6/12,(SUMIF($D$2:$EE$2,CZ$2-1,$D5:$EE5)/12)*(1+XLOOKUP(CZ$2,Assumptions!$C$95:$M$95,Assumptions!$C$98:$M$98)))</f>
        <v>4884.158726</v>
      </c>
      <c r="DA5" s="50">
        <f t="array" ref="DA5">IF(DA$2=1,Assumptions!$AF6/12,(SUMIF($D$2:$EE$2,DA$2-1,$D5:$EE5)/12)*(1+XLOOKUP(DA$2,Assumptions!$C$95:$M$95,Assumptions!$C$98:$M$98)))</f>
        <v>4884.158726</v>
      </c>
      <c r="DB5" s="50">
        <f t="array" ref="DB5">IF(DB$2=1,Assumptions!$AF6/12,(SUMIF($D$2:$EE$2,DB$2-1,$D5:$EE5)/12)*(1+XLOOKUP(DB$2,Assumptions!$C$95:$M$95,Assumptions!$C$98:$M$98)))</f>
        <v>4884.158726</v>
      </c>
      <c r="DC5" s="50">
        <f t="array" ref="DC5">IF(DC$2=1,Assumptions!$AF6/12,(SUMIF($D$2:$EE$2,DC$2-1,$D5:$EE5)/12)*(1+XLOOKUP(DC$2,Assumptions!$C$95:$M$95,Assumptions!$C$98:$M$98)))</f>
        <v>4884.158726</v>
      </c>
      <c r="DD5" s="50">
        <f t="array" ref="DD5">IF(DD$2=1,Assumptions!$AF6/12,(SUMIF($D$2:$EE$2,DD$2-1,$D5:$EE5)/12)*(1+XLOOKUP(DD$2,Assumptions!$C$95:$M$95,Assumptions!$C$98:$M$98)))</f>
        <v>4884.158726</v>
      </c>
      <c r="DE5" s="50">
        <f t="array" ref="DE5">IF(DE$2=1,Assumptions!$AF6/12,(SUMIF($D$2:$EE$2,DE$2-1,$D5:$EE5)/12)*(1+XLOOKUP(DE$2,Assumptions!$C$95:$M$95,Assumptions!$C$98:$M$98)))</f>
        <v>4884.158726</v>
      </c>
      <c r="DF5" s="50">
        <f t="array" ref="DF5">IF(DF$2=1,Assumptions!$AF6/12,(SUMIF($D$2:$EE$2,DF$2-1,$D5:$EE5)/12)*(1+XLOOKUP(DF$2,Assumptions!$C$95:$M$95,Assumptions!$C$98:$M$98)))</f>
        <v>4884.158726</v>
      </c>
      <c r="DG5" s="50">
        <f t="array" ref="DG5">IF(DG$2=1,Assumptions!$AF6/12,(SUMIF($D$2:$EE$2,DG$2-1,$D5:$EE5)/12)*(1+XLOOKUP(DG$2,Assumptions!$C$95:$M$95,Assumptions!$C$98:$M$98)))</f>
        <v>4884.158726</v>
      </c>
      <c r="DH5" s="50">
        <f t="array" ref="DH5">IF(DH$2=1,Assumptions!$AF6/12,(SUMIF($D$2:$EE$2,DH$2-1,$D5:$EE5)/12)*(1+XLOOKUP(DH$2,Assumptions!$C$95:$M$95,Assumptions!$C$98:$M$98)))</f>
        <v>5030.683488</v>
      </c>
      <c r="DI5" s="50">
        <f t="array" ref="DI5">IF(DI$2=1,Assumptions!$AF6/12,(SUMIF($D$2:$EE$2,DI$2-1,$D5:$EE5)/12)*(1+XLOOKUP(DI$2,Assumptions!$C$95:$M$95,Assumptions!$C$98:$M$98)))</f>
        <v>5030.683488</v>
      </c>
      <c r="DJ5" s="50">
        <f t="array" ref="DJ5">IF(DJ$2=1,Assumptions!$AF6/12,(SUMIF($D$2:$EE$2,DJ$2-1,$D5:$EE5)/12)*(1+XLOOKUP(DJ$2,Assumptions!$C$95:$M$95,Assumptions!$C$98:$M$98)))</f>
        <v>5030.683488</v>
      </c>
      <c r="DK5" s="50">
        <f t="array" ref="DK5">IF(DK$2=1,Assumptions!$AF6/12,(SUMIF($D$2:$EE$2,DK$2-1,$D5:$EE5)/12)*(1+XLOOKUP(DK$2,Assumptions!$C$95:$M$95,Assumptions!$C$98:$M$98)))</f>
        <v>5030.683488</v>
      </c>
      <c r="DL5" s="50">
        <f t="array" ref="DL5">IF(DL$2=1,Assumptions!$AF6/12,(SUMIF($D$2:$EE$2,DL$2-1,$D5:$EE5)/12)*(1+XLOOKUP(DL$2,Assumptions!$C$95:$M$95,Assumptions!$C$98:$M$98)))</f>
        <v>5030.683488</v>
      </c>
      <c r="DM5" s="50">
        <f t="array" ref="DM5">IF(DM$2=1,Assumptions!$AF6/12,(SUMIF($D$2:$EE$2,DM$2-1,$D5:$EE5)/12)*(1+XLOOKUP(DM$2,Assumptions!$C$95:$M$95,Assumptions!$C$98:$M$98)))</f>
        <v>5030.683488</v>
      </c>
      <c r="DN5" s="50">
        <f t="array" ref="DN5">IF(DN$2=1,Assumptions!$AF6/12,(SUMIF($D$2:$EE$2,DN$2-1,$D5:$EE5)/12)*(1+XLOOKUP(DN$2,Assumptions!$C$95:$M$95,Assumptions!$C$98:$M$98)))</f>
        <v>5030.683488</v>
      </c>
      <c r="DO5" s="50">
        <f t="array" ref="DO5">IF(DO$2=1,Assumptions!$AF6/12,(SUMIF($D$2:$EE$2,DO$2-1,$D5:$EE5)/12)*(1+XLOOKUP(DO$2,Assumptions!$C$95:$M$95,Assumptions!$C$98:$M$98)))</f>
        <v>5030.683488</v>
      </c>
      <c r="DP5" s="50">
        <f t="array" ref="DP5">IF(DP$2=1,Assumptions!$AF6/12,(SUMIF($D$2:$EE$2,DP$2-1,$D5:$EE5)/12)*(1+XLOOKUP(DP$2,Assumptions!$C$95:$M$95,Assumptions!$C$98:$M$98)))</f>
        <v>5030.683488</v>
      </c>
      <c r="DQ5" s="50">
        <f t="array" ref="DQ5">IF(DQ$2=1,Assumptions!$AF6/12,(SUMIF($D$2:$EE$2,DQ$2-1,$D5:$EE5)/12)*(1+XLOOKUP(DQ$2,Assumptions!$C$95:$M$95,Assumptions!$C$98:$M$98)))</f>
        <v>5030.683488</v>
      </c>
      <c r="DR5" s="50">
        <f t="array" ref="DR5">IF(DR$2=1,Assumptions!$AF6/12,(SUMIF($D$2:$EE$2,DR$2-1,$D5:$EE5)/12)*(1+XLOOKUP(DR$2,Assumptions!$C$95:$M$95,Assumptions!$C$98:$M$98)))</f>
        <v>5030.683488</v>
      </c>
      <c r="DS5" s="50">
        <f t="array" ref="DS5">IF(DS$2=1,Assumptions!$AF6/12,(SUMIF($D$2:$EE$2,DS$2-1,$D5:$EE5)/12)*(1+XLOOKUP(DS$2,Assumptions!$C$95:$M$95,Assumptions!$C$98:$M$98)))</f>
        <v>5030.683488</v>
      </c>
      <c r="DT5" s="50">
        <f t="array" ref="DT5">IF(DT$2=1,Assumptions!$AF6/12,(SUMIF($D$2:$EE$2,DT$2-1,$D5:$EE5)/12)*(1+XLOOKUP(DT$2,Assumptions!$C$95:$M$95,Assumptions!$C$98:$M$98)))</f>
        <v>5181.603992</v>
      </c>
      <c r="DU5" s="50">
        <f t="array" ref="DU5">IF(DU$2=1,Assumptions!$AF6/12,(SUMIF($D$2:$EE$2,DU$2-1,$D5:$EE5)/12)*(1+XLOOKUP(DU$2,Assumptions!$C$95:$M$95,Assumptions!$C$98:$M$98)))</f>
        <v>5181.603992</v>
      </c>
      <c r="DV5" s="50">
        <f t="array" ref="DV5">IF(DV$2=1,Assumptions!$AF6/12,(SUMIF($D$2:$EE$2,DV$2-1,$D5:$EE5)/12)*(1+XLOOKUP(DV$2,Assumptions!$C$95:$M$95,Assumptions!$C$98:$M$98)))</f>
        <v>5181.603992</v>
      </c>
      <c r="DW5" s="50">
        <f t="array" ref="DW5">IF(DW$2=1,Assumptions!$AF6/12,(SUMIF($D$2:$EE$2,DW$2-1,$D5:$EE5)/12)*(1+XLOOKUP(DW$2,Assumptions!$C$95:$M$95,Assumptions!$C$98:$M$98)))</f>
        <v>5181.603992</v>
      </c>
      <c r="DX5" s="50">
        <f t="array" ref="DX5">IF(DX$2=1,Assumptions!$AF6/12,(SUMIF($D$2:$EE$2,DX$2-1,$D5:$EE5)/12)*(1+XLOOKUP(DX$2,Assumptions!$C$95:$M$95,Assumptions!$C$98:$M$98)))</f>
        <v>5181.603992</v>
      </c>
      <c r="DY5" s="50">
        <f t="array" ref="DY5">IF(DY$2=1,Assumptions!$AF6/12,(SUMIF($D$2:$EE$2,DY$2-1,$D5:$EE5)/12)*(1+XLOOKUP(DY$2,Assumptions!$C$95:$M$95,Assumptions!$C$98:$M$98)))</f>
        <v>5181.603992</v>
      </c>
      <c r="DZ5" s="50">
        <f t="array" ref="DZ5">IF(DZ$2=1,Assumptions!$AF6/12,(SUMIF($D$2:$EE$2,DZ$2-1,$D5:$EE5)/12)*(1+XLOOKUP(DZ$2,Assumptions!$C$95:$M$95,Assumptions!$C$98:$M$98)))</f>
        <v>5181.603992</v>
      </c>
      <c r="EA5" s="50">
        <f t="array" ref="EA5">IF(EA$2=1,Assumptions!$AF6/12,(SUMIF($D$2:$EE$2,EA$2-1,$D5:$EE5)/12)*(1+XLOOKUP(EA$2,Assumptions!$C$95:$M$95,Assumptions!$C$98:$M$98)))</f>
        <v>5181.603992</v>
      </c>
      <c r="EB5" s="50">
        <f t="array" ref="EB5">IF(EB$2=1,Assumptions!$AF6/12,(SUMIF($D$2:$EE$2,EB$2-1,$D5:$EE5)/12)*(1+XLOOKUP(EB$2,Assumptions!$C$95:$M$95,Assumptions!$C$98:$M$98)))</f>
        <v>5181.603992</v>
      </c>
      <c r="EC5" s="50">
        <f t="array" ref="EC5">IF(EC$2=1,Assumptions!$AF6/12,(SUMIF($D$2:$EE$2,EC$2-1,$D5:$EE5)/12)*(1+XLOOKUP(EC$2,Assumptions!$C$95:$M$95,Assumptions!$C$98:$M$98)))</f>
        <v>5181.603992</v>
      </c>
      <c r="ED5" s="50">
        <f t="array" ref="ED5">IF(ED$2=1,Assumptions!$AF6/12,(SUMIF($D$2:$EE$2,ED$2-1,$D5:$EE5)/12)*(1+XLOOKUP(ED$2,Assumptions!$C$95:$M$95,Assumptions!$C$98:$M$98)))</f>
        <v>5181.603992</v>
      </c>
      <c r="EE5" s="50">
        <f t="array" ref="EE5">IF(EE$2=1,Assumptions!$AF6/12,(SUMIF($D$2:$EE$2,EE$2-1,$D5:$EE5)/12)*(1+XLOOKUP(EE$2,Assumptions!$C$95:$M$95,Assumptions!$C$98:$M$98)))</f>
        <v>5181.603992</v>
      </c>
    </row>
    <row r="6" ht="15.75" customHeight="1">
      <c r="A6" s="1"/>
      <c r="B6" s="1"/>
      <c r="C6" s="1" t="str">
        <f>Assumptions!Z7</f>
        <v>2 Bed</v>
      </c>
      <c r="D6" s="50">
        <f t="array" ref="D6">IF(D$2=1,Assumptions!$AF7/12,(SUMIF($D$2:$EE$2,D$2-1,$D6:$EE6)/12)*(1+XLOOKUP(D$2,Assumptions!$C$95:$M$95,Assumptions!$C$98:$M$98)))</f>
        <v>21259.2</v>
      </c>
      <c r="E6" s="50">
        <f t="array" ref="E6">IF(E$2=1,Assumptions!$AF7/12,(SUMIF($D$2:$EE$2,E$2-1,$D6:$EE6)/12)*(1+XLOOKUP(E$2,Assumptions!$C$95:$M$95,Assumptions!$C$98:$M$98)))</f>
        <v>21259.2</v>
      </c>
      <c r="F6" s="50">
        <f t="array" ref="F6">IF(F$2=1,Assumptions!$AF7/12,(SUMIF($D$2:$EE$2,F$2-1,$D6:$EE6)/12)*(1+XLOOKUP(F$2,Assumptions!$C$95:$M$95,Assumptions!$C$98:$M$98)))</f>
        <v>21259.2</v>
      </c>
      <c r="G6" s="50">
        <f t="array" ref="G6">IF(G$2=1,Assumptions!$AF7/12,(SUMIF($D$2:$EE$2,G$2-1,$D6:$EE6)/12)*(1+XLOOKUP(G$2,Assumptions!$C$95:$M$95,Assumptions!$C$98:$M$98)))</f>
        <v>21259.2</v>
      </c>
      <c r="H6" s="50">
        <f t="array" ref="H6">IF(H$2=1,Assumptions!$AF7/12,(SUMIF($D$2:$EE$2,H$2-1,$D6:$EE6)/12)*(1+XLOOKUP(H$2,Assumptions!$C$95:$M$95,Assumptions!$C$98:$M$98)))</f>
        <v>21259.2</v>
      </c>
      <c r="I6" s="50">
        <f t="array" ref="I6">IF(I$2=1,Assumptions!$AF7/12,(SUMIF($D$2:$EE$2,I$2-1,$D6:$EE6)/12)*(1+XLOOKUP(I$2,Assumptions!$C$95:$M$95,Assumptions!$C$98:$M$98)))</f>
        <v>21259.2</v>
      </c>
      <c r="J6" s="50">
        <f t="array" ref="J6">IF(J$2=1,Assumptions!$AF7/12,(SUMIF($D$2:$EE$2,J$2-1,$D6:$EE6)/12)*(1+XLOOKUP(J$2,Assumptions!$C$95:$M$95,Assumptions!$C$98:$M$98)))</f>
        <v>21259.2</v>
      </c>
      <c r="K6" s="50">
        <f t="array" ref="K6">IF(K$2=1,Assumptions!$AF7/12,(SUMIF($D$2:$EE$2,K$2-1,$D6:$EE6)/12)*(1+XLOOKUP(K$2,Assumptions!$C$95:$M$95,Assumptions!$C$98:$M$98)))</f>
        <v>21259.2</v>
      </c>
      <c r="L6" s="50">
        <f t="array" ref="L6">IF(L$2=1,Assumptions!$AF7/12,(SUMIF($D$2:$EE$2,L$2-1,$D6:$EE6)/12)*(1+XLOOKUP(L$2,Assumptions!$C$95:$M$95,Assumptions!$C$98:$M$98)))</f>
        <v>21259.2</v>
      </c>
      <c r="M6" s="50">
        <f t="array" ref="M6">IF(M$2=1,Assumptions!$AF7/12,(SUMIF($D$2:$EE$2,M$2-1,$D6:$EE6)/12)*(1+XLOOKUP(M$2,Assumptions!$C$95:$M$95,Assumptions!$C$98:$M$98)))</f>
        <v>21259.2</v>
      </c>
      <c r="N6" s="50">
        <f t="array" ref="N6">IF(N$2=1,Assumptions!$AF7/12,(SUMIF($D$2:$EE$2,N$2-1,$D6:$EE6)/12)*(1+XLOOKUP(N$2,Assumptions!$C$95:$M$95,Assumptions!$C$98:$M$98)))</f>
        <v>21259.2</v>
      </c>
      <c r="O6" s="50">
        <f t="array" ref="O6">IF(O$2=1,Assumptions!$AF7/12,(SUMIF($D$2:$EE$2,O$2-1,$D6:$EE6)/12)*(1+XLOOKUP(O$2,Assumptions!$C$95:$M$95,Assumptions!$C$98:$M$98)))</f>
        <v>21259.2</v>
      </c>
      <c r="P6" s="50">
        <f t="array" ref="P6">IF(P$2=1,Assumptions!$AF7/12,(SUMIF($D$2:$EE$2,P$2-1,$D6:$EE6)/12)*(1+XLOOKUP(P$2,Assumptions!$C$95:$M$95,Assumptions!$C$98:$M$98)))</f>
        <v>21684.384</v>
      </c>
      <c r="Q6" s="50">
        <f t="array" ref="Q6">IF(Q$2=1,Assumptions!$AF7/12,(SUMIF($D$2:$EE$2,Q$2-1,$D6:$EE6)/12)*(1+XLOOKUP(Q$2,Assumptions!$C$95:$M$95,Assumptions!$C$98:$M$98)))</f>
        <v>21684.384</v>
      </c>
      <c r="R6" s="50">
        <f t="array" ref="R6">IF(R$2=1,Assumptions!$AF7/12,(SUMIF($D$2:$EE$2,R$2-1,$D6:$EE6)/12)*(1+XLOOKUP(R$2,Assumptions!$C$95:$M$95,Assumptions!$C$98:$M$98)))</f>
        <v>21684.384</v>
      </c>
      <c r="S6" s="50">
        <f t="array" ref="S6">IF(S$2=1,Assumptions!$AF7/12,(SUMIF($D$2:$EE$2,S$2-1,$D6:$EE6)/12)*(1+XLOOKUP(S$2,Assumptions!$C$95:$M$95,Assumptions!$C$98:$M$98)))</f>
        <v>21684.384</v>
      </c>
      <c r="T6" s="50">
        <f t="array" ref="T6">IF(T$2=1,Assumptions!$AF7/12,(SUMIF($D$2:$EE$2,T$2-1,$D6:$EE6)/12)*(1+XLOOKUP(T$2,Assumptions!$C$95:$M$95,Assumptions!$C$98:$M$98)))</f>
        <v>21684.384</v>
      </c>
      <c r="U6" s="50">
        <f t="array" ref="U6">IF(U$2=1,Assumptions!$AF7/12,(SUMIF($D$2:$EE$2,U$2-1,$D6:$EE6)/12)*(1+XLOOKUP(U$2,Assumptions!$C$95:$M$95,Assumptions!$C$98:$M$98)))</f>
        <v>21684.384</v>
      </c>
      <c r="V6" s="50">
        <f t="array" ref="V6">IF(V$2=1,Assumptions!$AF7/12,(SUMIF($D$2:$EE$2,V$2-1,$D6:$EE6)/12)*(1+XLOOKUP(V$2,Assumptions!$C$95:$M$95,Assumptions!$C$98:$M$98)))</f>
        <v>21684.384</v>
      </c>
      <c r="W6" s="50">
        <f t="array" ref="W6">IF(W$2=1,Assumptions!$AF7/12,(SUMIF($D$2:$EE$2,W$2-1,$D6:$EE6)/12)*(1+XLOOKUP(W$2,Assumptions!$C$95:$M$95,Assumptions!$C$98:$M$98)))</f>
        <v>21684.384</v>
      </c>
      <c r="X6" s="50">
        <f t="array" ref="X6">IF(X$2=1,Assumptions!$AF7/12,(SUMIF($D$2:$EE$2,X$2-1,$D6:$EE6)/12)*(1+XLOOKUP(X$2,Assumptions!$C$95:$M$95,Assumptions!$C$98:$M$98)))</f>
        <v>21684.384</v>
      </c>
      <c r="Y6" s="50">
        <f t="array" ref="Y6">IF(Y$2=1,Assumptions!$AF7/12,(SUMIF($D$2:$EE$2,Y$2-1,$D6:$EE6)/12)*(1+XLOOKUP(Y$2,Assumptions!$C$95:$M$95,Assumptions!$C$98:$M$98)))</f>
        <v>21684.384</v>
      </c>
      <c r="Z6" s="50">
        <f t="array" ref="Z6">IF(Z$2=1,Assumptions!$AF7/12,(SUMIF($D$2:$EE$2,Z$2-1,$D6:$EE6)/12)*(1+XLOOKUP(Z$2,Assumptions!$C$95:$M$95,Assumptions!$C$98:$M$98)))</f>
        <v>21684.384</v>
      </c>
      <c r="AA6" s="50">
        <f t="array" ref="AA6">IF(AA$2=1,Assumptions!$AF7/12,(SUMIF($D$2:$EE$2,AA$2-1,$D6:$EE6)/12)*(1+XLOOKUP(AA$2,Assumptions!$C$95:$M$95,Assumptions!$C$98:$M$98)))</f>
        <v>21684.384</v>
      </c>
      <c r="AB6" s="50">
        <f t="array" ref="AB6">IF(AB$2=1,Assumptions!$AF7/12,(SUMIF($D$2:$EE$2,AB$2-1,$D6:$EE6)/12)*(1+XLOOKUP(AB$2,Assumptions!$C$95:$M$95,Assumptions!$C$98:$M$98)))</f>
        <v>22334.91552</v>
      </c>
      <c r="AC6" s="50">
        <f t="array" ref="AC6">IF(AC$2=1,Assumptions!$AF7/12,(SUMIF($D$2:$EE$2,AC$2-1,$D6:$EE6)/12)*(1+XLOOKUP(AC$2,Assumptions!$C$95:$M$95,Assumptions!$C$98:$M$98)))</f>
        <v>22334.91552</v>
      </c>
      <c r="AD6" s="50">
        <f t="array" ref="AD6">IF(AD$2=1,Assumptions!$AF7/12,(SUMIF($D$2:$EE$2,AD$2-1,$D6:$EE6)/12)*(1+XLOOKUP(AD$2,Assumptions!$C$95:$M$95,Assumptions!$C$98:$M$98)))</f>
        <v>22334.91552</v>
      </c>
      <c r="AE6" s="50">
        <f t="array" ref="AE6">IF(AE$2=1,Assumptions!$AF7/12,(SUMIF($D$2:$EE$2,AE$2-1,$D6:$EE6)/12)*(1+XLOOKUP(AE$2,Assumptions!$C$95:$M$95,Assumptions!$C$98:$M$98)))</f>
        <v>22334.91552</v>
      </c>
      <c r="AF6" s="50">
        <f t="array" ref="AF6">IF(AF$2=1,Assumptions!$AF7/12,(SUMIF($D$2:$EE$2,AF$2-1,$D6:$EE6)/12)*(1+XLOOKUP(AF$2,Assumptions!$C$95:$M$95,Assumptions!$C$98:$M$98)))</f>
        <v>22334.91552</v>
      </c>
      <c r="AG6" s="50">
        <f t="array" ref="AG6">IF(AG$2=1,Assumptions!$AF7/12,(SUMIF($D$2:$EE$2,AG$2-1,$D6:$EE6)/12)*(1+XLOOKUP(AG$2,Assumptions!$C$95:$M$95,Assumptions!$C$98:$M$98)))</f>
        <v>22334.91552</v>
      </c>
      <c r="AH6" s="50">
        <f t="array" ref="AH6">IF(AH$2=1,Assumptions!$AF7/12,(SUMIF($D$2:$EE$2,AH$2-1,$D6:$EE6)/12)*(1+XLOOKUP(AH$2,Assumptions!$C$95:$M$95,Assumptions!$C$98:$M$98)))</f>
        <v>22334.91552</v>
      </c>
      <c r="AI6" s="50">
        <f t="array" ref="AI6">IF(AI$2=1,Assumptions!$AF7/12,(SUMIF($D$2:$EE$2,AI$2-1,$D6:$EE6)/12)*(1+XLOOKUP(AI$2,Assumptions!$C$95:$M$95,Assumptions!$C$98:$M$98)))</f>
        <v>22334.91552</v>
      </c>
      <c r="AJ6" s="50">
        <f t="array" ref="AJ6">IF(AJ$2=1,Assumptions!$AF7/12,(SUMIF($D$2:$EE$2,AJ$2-1,$D6:$EE6)/12)*(1+XLOOKUP(AJ$2,Assumptions!$C$95:$M$95,Assumptions!$C$98:$M$98)))</f>
        <v>22334.91552</v>
      </c>
      <c r="AK6" s="50">
        <f t="array" ref="AK6">IF(AK$2=1,Assumptions!$AF7/12,(SUMIF($D$2:$EE$2,AK$2-1,$D6:$EE6)/12)*(1+XLOOKUP(AK$2,Assumptions!$C$95:$M$95,Assumptions!$C$98:$M$98)))</f>
        <v>22334.91552</v>
      </c>
      <c r="AL6" s="50">
        <f t="array" ref="AL6">IF(AL$2=1,Assumptions!$AF7/12,(SUMIF($D$2:$EE$2,AL$2-1,$D6:$EE6)/12)*(1+XLOOKUP(AL$2,Assumptions!$C$95:$M$95,Assumptions!$C$98:$M$98)))</f>
        <v>22334.91552</v>
      </c>
      <c r="AM6" s="50">
        <f t="array" ref="AM6">IF(AM$2=1,Assumptions!$AF7/12,(SUMIF($D$2:$EE$2,AM$2-1,$D6:$EE6)/12)*(1+XLOOKUP(AM$2,Assumptions!$C$95:$M$95,Assumptions!$C$98:$M$98)))</f>
        <v>22334.91552</v>
      </c>
      <c r="AN6" s="50">
        <f t="array" ref="AN6">IF(AN$2=1,Assumptions!$AF7/12,(SUMIF($D$2:$EE$2,AN$2-1,$D6:$EE6)/12)*(1+XLOOKUP(AN$2,Assumptions!$C$95:$M$95,Assumptions!$C$98:$M$98)))</f>
        <v>23004.96299</v>
      </c>
      <c r="AO6" s="50">
        <f t="array" ref="AO6">IF(AO$2=1,Assumptions!$AF7/12,(SUMIF($D$2:$EE$2,AO$2-1,$D6:$EE6)/12)*(1+XLOOKUP(AO$2,Assumptions!$C$95:$M$95,Assumptions!$C$98:$M$98)))</f>
        <v>23004.96299</v>
      </c>
      <c r="AP6" s="50">
        <f t="array" ref="AP6">IF(AP$2=1,Assumptions!$AF7/12,(SUMIF($D$2:$EE$2,AP$2-1,$D6:$EE6)/12)*(1+XLOOKUP(AP$2,Assumptions!$C$95:$M$95,Assumptions!$C$98:$M$98)))</f>
        <v>23004.96299</v>
      </c>
      <c r="AQ6" s="50">
        <f t="array" ref="AQ6">IF(AQ$2=1,Assumptions!$AF7/12,(SUMIF($D$2:$EE$2,AQ$2-1,$D6:$EE6)/12)*(1+XLOOKUP(AQ$2,Assumptions!$C$95:$M$95,Assumptions!$C$98:$M$98)))</f>
        <v>23004.96299</v>
      </c>
      <c r="AR6" s="50">
        <f t="array" ref="AR6">IF(AR$2=1,Assumptions!$AF7/12,(SUMIF($D$2:$EE$2,AR$2-1,$D6:$EE6)/12)*(1+XLOOKUP(AR$2,Assumptions!$C$95:$M$95,Assumptions!$C$98:$M$98)))</f>
        <v>23004.96299</v>
      </c>
      <c r="AS6" s="50">
        <f t="array" ref="AS6">IF(AS$2=1,Assumptions!$AF7/12,(SUMIF($D$2:$EE$2,AS$2-1,$D6:$EE6)/12)*(1+XLOOKUP(AS$2,Assumptions!$C$95:$M$95,Assumptions!$C$98:$M$98)))</f>
        <v>23004.96299</v>
      </c>
      <c r="AT6" s="50">
        <f t="array" ref="AT6">IF(AT$2=1,Assumptions!$AF7/12,(SUMIF($D$2:$EE$2,AT$2-1,$D6:$EE6)/12)*(1+XLOOKUP(AT$2,Assumptions!$C$95:$M$95,Assumptions!$C$98:$M$98)))</f>
        <v>23004.96299</v>
      </c>
      <c r="AU6" s="50">
        <f t="array" ref="AU6">IF(AU$2=1,Assumptions!$AF7/12,(SUMIF($D$2:$EE$2,AU$2-1,$D6:$EE6)/12)*(1+XLOOKUP(AU$2,Assumptions!$C$95:$M$95,Assumptions!$C$98:$M$98)))</f>
        <v>23004.96299</v>
      </c>
      <c r="AV6" s="50">
        <f t="array" ref="AV6">IF(AV$2=1,Assumptions!$AF7/12,(SUMIF($D$2:$EE$2,AV$2-1,$D6:$EE6)/12)*(1+XLOOKUP(AV$2,Assumptions!$C$95:$M$95,Assumptions!$C$98:$M$98)))</f>
        <v>23004.96299</v>
      </c>
      <c r="AW6" s="50">
        <f t="array" ref="AW6">IF(AW$2=1,Assumptions!$AF7/12,(SUMIF($D$2:$EE$2,AW$2-1,$D6:$EE6)/12)*(1+XLOOKUP(AW$2,Assumptions!$C$95:$M$95,Assumptions!$C$98:$M$98)))</f>
        <v>23004.96299</v>
      </c>
      <c r="AX6" s="50">
        <f t="array" ref="AX6">IF(AX$2=1,Assumptions!$AF7/12,(SUMIF($D$2:$EE$2,AX$2-1,$D6:$EE6)/12)*(1+XLOOKUP(AX$2,Assumptions!$C$95:$M$95,Assumptions!$C$98:$M$98)))</f>
        <v>23004.96299</v>
      </c>
      <c r="AY6" s="50">
        <f t="array" ref="AY6">IF(AY$2=1,Assumptions!$AF7/12,(SUMIF($D$2:$EE$2,AY$2-1,$D6:$EE6)/12)*(1+XLOOKUP(AY$2,Assumptions!$C$95:$M$95,Assumptions!$C$98:$M$98)))</f>
        <v>23004.96299</v>
      </c>
      <c r="AZ6" s="50">
        <f t="array" ref="AZ6">IF(AZ$2=1,Assumptions!$AF7/12,(SUMIF($D$2:$EE$2,AZ$2-1,$D6:$EE6)/12)*(1+XLOOKUP(AZ$2,Assumptions!$C$95:$M$95,Assumptions!$C$98:$M$98)))</f>
        <v>23695.11188</v>
      </c>
      <c r="BA6" s="50">
        <f t="array" ref="BA6">IF(BA$2=1,Assumptions!$AF7/12,(SUMIF($D$2:$EE$2,BA$2-1,$D6:$EE6)/12)*(1+XLOOKUP(BA$2,Assumptions!$C$95:$M$95,Assumptions!$C$98:$M$98)))</f>
        <v>23695.11188</v>
      </c>
      <c r="BB6" s="50">
        <f t="array" ref="BB6">IF(BB$2=1,Assumptions!$AF7/12,(SUMIF($D$2:$EE$2,BB$2-1,$D6:$EE6)/12)*(1+XLOOKUP(BB$2,Assumptions!$C$95:$M$95,Assumptions!$C$98:$M$98)))</f>
        <v>23695.11188</v>
      </c>
      <c r="BC6" s="50">
        <f t="array" ref="BC6">IF(BC$2=1,Assumptions!$AF7/12,(SUMIF($D$2:$EE$2,BC$2-1,$D6:$EE6)/12)*(1+XLOOKUP(BC$2,Assumptions!$C$95:$M$95,Assumptions!$C$98:$M$98)))</f>
        <v>23695.11188</v>
      </c>
      <c r="BD6" s="50">
        <f t="array" ref="BD6">IF(BD$2=1,Assumptions!$AF7/12,(SUMIF($D$2:$EE$2,BD$2-1,$D6:$EE6)/12)*(1+XLOOKUP(BD$2,Assumptions!$C$95:$M$95,Assumptions!$C$98:$M$98)))</f>
        <v>23695.11188</v>
      </c>
      <c r="BE6" s="50">
        <f t="array" ref="BE6">IF(BE$2=1,Assumptions!$AF7/12,(SUMIF($D$2:$EE$2,BE$2-1,$D6:$EE6)/12)*(1+XLOOKUP(BE$2,Assumptions!$C$95:$M$95,Assumptions!$C$98:$M$98)))</f>
        <v>23695.11188</v>
      </c>
      <c r="BF6" s="50">
        <f t="array" ref="BF6">IF(BF$2=1,Assumptions!$AF7/12,(SUMIF($D$2:$EE$2,BF$2-1,$D6:$EE6)/12)*(1+XLOOKUP(BF$2,Assumptions!$C$95:$M$95,Assumptions!$C$98:$M$98)))</f>
        <v>23695.11188</v>
      </c>
      <c r="BG6" s="50">
        <f t="array" ref="BG6">IF(BG$2=1,Assumptions!$AF7/12,(SUMIF($D$2:$EE$2,BG$2-1,$D6:$EE6)/12)*(1+XLOOKUP(BG$2,Assumptions!$C$95:$M$95,Assumptions!$C$98:$M$98)))</f>
        <v>23695.11188</v>
      </c>
      <c r="BH6" s="50">
        <f t="array" ref="BH6">IF(BH$2=1,Assumptions!$AF7/12,(SUMIF($D$2:$EE$2,BH$2-1,$D6:$EE6)/12)*(1+XLOOKUP(BH$2,Assumptions!$C$95:$M$95,Assumptions!$C$98:$M$98)))</f>
        <v>23695.11188</v>
      </c>
      <c r="BI6" s="50">
        <f t="array" ref="BI6">IF(BI$2=1,Assumptions!$AF7/12,(SUMIF($D$2:$EE$2,BI$2-1,$D6:$EE6)/12)*(1+XLOOKUP(BI$2,Assumptions!$C$95:$M$95,Assumptions!$C$98:$M$98)))</f>
        <v>23695.11188</v>
      </c>
      <c r="BJ6" s="50">
        <f t="array" ref="BJ6">IF(BJ$2=1,Assumptions!$AF7/12,(SUMIF($D$2:$EE$2,BJ$2-1,$D6:$EE6)/12)*(1+XLOOKUP(BJ$2,Assumptions!$C$95:$M$95,Assumptions!$C$98:$M$98)))</f>
        <v>23695.11188</v>
      </c>
      <c r="BK6" s="50">
        <f t="array" ref="BK6">IF(BK$2=1,Assumptions!$AF7/12,(SUMIF($D$2:$EE$2,BK$2-1,$D6:$EE6)/12)*(1+XLOOKUP(BK$2,Assumptions!$C$95:$M$95,Assumptions!$C$98:$M$98)))</f>
        <v>23695.11188</v>
      </c>
      <c r="BL6" s="50">
        <f t="array" ref="BL6">IF(BL$2=1,Assumptions!$AF7/12,(SUMIF($D$2:$EE$2,BL$2-1,$D6:$EE6)/12)*(1+XLOOKUP(BL$2,Assumptions!$C$95:$M$95,Assumptions!$C$98:$M$98)))</f>
        <v>24405.96523</v>
      </c>
      <c r="BM6" s="50">
        <f t="array" ref="BM6">IF(BM$2=1,Assumptions!$AF7/12,(SUMIF($D$2:$EE$2,BM$2-1,$D6:$EE6)/12)*(1+XLOOKUP(BM$2,Assumptions!$C$95:$M$95,Assumptions!$C$98:$M$98)))</f>
        <v>24405.96523</v>
      </c>
      <c r="BN6" s="50">
        <f t="array" ref="BN6">IF(BN$2=1,Assumptions!$AF7/12,(SUMIF($D$2:$EE$2,BN$2-1,$D6:$EE6)/12)*(1+XLOOKUP(BN$2,Assumptions!$C$95:$M$95,Assumptions!$C$98:$M$98)))</f>
        <v>24405.96523</v>
      </c>
      <c r="BO6" s="50">
        <f t="array" ref="BO6">IF(BO$2=1,Assumptions!$AF7/12,(SUMIF($D$2:$EE$2,BO$2-1,$D6:$EE6)/12)*(1+XLOOKUP(BO$2,Assumptions!$C$95:$M$95,Assumptions!$C$98:$M$98)))</f>
        <v>24405.96523</v>
      </c>
      <c r="BP6" s="50">
        <f t="array" ref="BP6">IF(BP$2=1,Assumptions!$AF7/12,(SUMIF($D$2:$EE$2,BP$2-1,$D6:$EE6)/12)*(1+XLOOKUP(BP$2,Assumptions!$C$95:$M$95,Assumptions!$C$98:$M$98)))</f>
        <v>24405.96523</v>
      </c>
      <c r="BQ6" s="50">
        <f t="array" ref="BQ6">IF(BQ$2=1,Assumptions!$AF7/12,(SUMIF($D$2:$EE$2,BQ$2-1,$D6:$EE6)/12)*(1+XLOOKUP(BQ$2,Assumptions!$C$95:$M$95,Assumptions!$C$98:$M$98)))</f>
        <v>24405.96523</v>
      </c>
      <c r="BR6" s="50">
        <f t="array" ref="BR6">IF(BR$2=1,Assumptions!$AF7/12,(SUMIF($D$2:$EE$2,BR$2-1,$D6:$EE6)/12)*(1+XLOOKUP(BR$2,Assumptions!$C$95:$M$95,Assumptions!$C$98:$M$98)))</f>
        <v>24405.96523</v>
      </c>
      <c r="BS6" s="50">
        <f t="array" ref="BS6">IF(BS$2=1,Assumptions!$AF7/12,(SUMIF($D$2:$EE$2,BS$2-1,$D6:$EE6)/12)*(1+XLOOKUP(BS$2,Assumptions!$C$95:$M$95,Assumptions!$C$98:$M$98)))</f>
        <v>24405.96523</v>
      </c>
      <c r="BT6" s="50">
        <f t="array" ref="BT6">IF(BT$2=1,Assumptions!$AF7/12,(SUMIF($D$2:$EE$2,BT$2-1,$D6:$EE6)/12)*(1+XLOOKUP(BT$2,Assumptions!$C$95:$M$95,Assumptions!$C$98:$M$98)))</f>
        <v>24405.96523</v>
      </c>
      <c r="BU6" s="50">
        <f t="array" ref="BU6">IF(BU$2=1,Assumptions!$AF7/12,(SUMIF($D$2:$EE$2,BU$2-1,$D6:$EE6)/12)*(1+XLOOKUP(BU$2,Assumptions!$C$95:$M$95,Assumptions!$C$98:$M$98)))</f>
        <v>24405.96523</v>
      </c>
      <c r="BV6" s="50">
        <f t="array" ref="BV6">IF(BV$2=1,Assumptions!$AF7/12,(SUMIF($D$2:$EE$2,BV$2-1,$D6:$EE6)/12)*(1+XLOOKUP(BV$2,Assumptions!$C$95:$M$95,Assumptions!$C$98:$M$98)))</f>
        <v>24405.96523</v>
      </c>
      <c r="BW6" s="50">
        <f t="array" ref="BW6">IF(BW$2=1,Assumptions!$AF7/12,(SUMIF($D$2:$EE$2,BW$2-1,$D6:$EE6)/12)*(1+XLOOKUP(BW$2,Assumptions!$C$95:$M$95,Assumptions!$C$98:$M$98)))</f>
        <v>24405.96523</v>
      </c>
      <c r="BX6" s="50">
        <f t="array" ref="BX6">IF(BX$2=1,Assumptions!$AF7/12,(SUMIF($D$2:$EE$2,BX$2-1,$D6:$EE6)/12)*(1+XLOOKUP(BX$2,Assumptions!$C$95:$M$95,Assumptions!$C$98:$M$98)))</f>
        <v>25138.14419</v>
      </c>
      <c r="BY6" s="50">
        <f t="array" ref="BY6">IF(BY$2=1,Assumptions!$AF7/12,(SUMIF($D$2:$EE$2,BY$2-1,$D6:$EE6)/12)*(1+XLOOKUP(BY$2,Assumptions!$C$95:$M$95,Assumptions!$C$98:$M$98)))</f>
        <v>25138.14419</v>
      </c>
      <c r="BZ6" s="50">
        <f t="array" ref="BZ6">IF(BZ$2=1,Assumptions!$AF7/12,(SUMIF($D$2:$EE$2,BZ$2-1,$D6:$EE6)/12)*(1+XLOOKUP(BZ$2,Assumptions!$C$95:$M$95,Assumptions!$C$98:$M$98)))</f>
        <v>25138.14419</v>
      </c>
      <c r="CA6" s="50">
        <f t="array" ref="CA6">IF(CA$2=1,Assumptions!$AF7/12,(SUMIF($D$2:$EE$2,CA$2-1,$D6:$EE6)/12)*(1+XLOOKUP(CA$2,Assumptions!$C$95:$M$95,Assumptions!$C$98:$M$98)))</f>
        <v>25138.14419</v>
      </c>
      <c r="CB6" s="50">
        <f t="array" ref="CB6">IF(CB$2=1,Assumptions!$AF7/12,(SUMIF($D$2:$EE$2,CB$2-1,$D6:$EE6)/12)*(1+XLOOKUP(CB$2,Assumptions!$C$95:$M$95,Assumptions!$C$98:$M$98)))</f>
        <v>25138.14419</v>
      </c>
      <c r="CC6" s="50">
        <f t="array" ref="CC6">IF(CC$2=1,Assumptions!$AF7/12,(SUMIF($D$2:$EE$2,CC$2-1,$D6:$EE6)/12)*(1+XLOOKUP(CC$2,Assumptions!$C$95:$M$95,Assumptions!$C$98:$M$98)))</f>
        <v>25138.14419</v>
      </c>
      <c r="CD6" s="50">
        <f t="array" ref="CD6">IF(CD$2=1,Assumptions!$AF7/12,(SUMIF($D$2:$EE$2,CD$2-1,$D6:$EE6)/12)*(1+XLOOKUP(CD$2,Assumptions!$C$95:$M$95,Assumptions!$C$98:$M$98)))</f>
        <v>25138.14419</v>
      </c>
      <c r="CE6" s="50">
        <f t="array" ref="CE6">IF(CE$2=1,Assumptions!$AF7/12,(SUMIF($D$2:$EE$2,CE$2-1,$D6:$EE6)/12)*(1+XLOOKUP(CE$2,Assumptions!$C$95:$M$95,Assumptions!$C$98:$M$98)))</f>
        <v>25138.14419</v>
      </c>
      <c r="CF6" s="50">
        <f t="array" ref="CF6">IF(CF$2=1,Assumptions!$AF7/12,(SUMIF($D$2:$EE$2,CF$2-1,$D6:$EE6)/12)*(1+XLOOKUP(CF$2,Assumptions!$C$95:$M$95,Assumptions!$C$98:$M$98)))</f>
        <v>25138.14419</v>
      </c>
      <c r="CG6" s="50">
        <f t="array" ref="CG6">IF(CG$2=1,Assumptions!$AF7/12,(SUMIF($D$2:$EE$2,CG$2-1,$D6:$EE6)/12)*(1+XLOOKUP(CG$2,Assumptions!$C$95:$M$95,Assumptions!$C$98:$M$98)))</f>
        <v>25138.14419</v>
      </c>
      <c r="CH6" s="50">
        <f t="array" ref="CH6">IF(CH$2=1,Assumptions!$AF7/12,(SUMIF($D$2:$EE$2,CH$2-1,$D6:$EE6)/12)*(1+XLOOKUP(CH$2,Assumptions!$C$95:$M$95,Assumptions!$C$98:$M$98)))</f>
        <v>25138.14419</v>
      </c>
      <c r="CI6" s="50">
        <f t="array" ref="CI6">IF(CI$2=1,Assumptions!$AF7/12,(SUMIF($D$2:$EE$2,CI$2-1,$D6:$EE6)/12)*(1+XLOOKUP(CI$2,Assumptions!$C$95:$M$95,Assumptions!$C$98:$M$98)))</f>
        <v>25138.14419</v>
      </c>
      <c r="CJ6" s="50">
        <f t="array" ref="CJ6">IF(CJ$2=1,Assumptions!$AF7/12,(SUMIF($D$2:$EE$2,CJ$2-1,$D6:$EE6)/12)*(1+XLOOKUP(CJ$2,Assumptions!$C$95:$M$95,Assumptions!$C$98:$M$98)))</f>
        <v>25892.28851</v>
      </c>
      <c r="CK6" s="50">
        <f t="array" ref="CK6">IF(CK$2=1,Assumptions!$AF7/12,(SUMIF($D$2:$EE$2,CK$2-1,$D6:$EE6)/12)*(1+XLOOKUP(CK$2,Assumptions!$C$95:$M$95,Assumptions!$C$98:$M$98)))</f>
        <v>25892.28851</v>
      </c>
      <c r="CL6" s="50">
        <f t="array" ref="CL6">IF(CL$2=1,Assumptions!$AF7/12,(SUMIF($D$2:$EE$2,CL$2-1,$D6:$EE6)/12)*(1+XLOOKUP(CL$2,Assumptions!$C$95:$M$95,Assumptions!$C$98:$M$98)))</f>
        <v>25892.28851</v>
      </c>
      <c r="CM6" s="50">
        <f t="array" ref="CM6">IF(CM$2=1,Assumptions!$AF7/12,(SUMIF($D$2:$EE$2,CM$2-1,$D6:$EE6)/12)*(1+XLOOKUP(CM$2,Assumptions!$C$95:$M$95,Assumptions!$C$98:$M$98)))</f>
        <v>25892.28851</v>
      </c>
      <c r="CN6" s="50">
        <f t="array" ref="CN6">IF(CN$2=1,Assumptions!$AF7/12,(SUMIF($D$2:$EE$2,CN$2-1,$D6:$EE6)/12)*(1+XLOOKUP(CN$2,Assumptions!$C$95:$M$95,Assumptions!$C$98:$M$98)))</f>
        <v>25892.28851</v>
      </c>
      <c r="CO6" s="50">
        <f t="array" ref="CO6">IF(CO$2=1,Assumptions!$AF7/12,(SUMIF($D$2:$EE$2,CO$2-1,$D6:$EE6)/12)*(1+XLOOKUP(CO$2,Assumptions!$C$95:$M$95,Assumptions!$C$98:$M$98)))</f>
        <v>25892.28851</v>
      </c>
      <c r="CP6" s="50">
        <f t="array" ref="CP6">IF(CP$2=1,Assumptions!$AF7/12,(SUMIF($D$2:$EE$2,CP$2-1,$D6:$EE6)/12)*(1+XLOOKUP(CP$2,Assumptions!$C$95:$M$95,Assumptions!$C$98:$M$98)))</f>
        <v>25892.28851</v>
      </c>
      <c r="CQ6" s="50">
        <f t="array" ref="CQ6">IF(CQ$2=1,Assumptions!$AF7/12,(SUMIF($D$2:$EE$2,CQ$2-1,$D6:$EE6)/12)*(1+XLOOKUP(CQ$2,Assumptions!$C$95:$M$95,Assumptions!$C$98:$M$98)))</f>
        <v>25892.28851</v>
      </c>
      <c r="CR6" s="50">
        <f t="array" ref="CR6">IF(CR$2=1,Assumptions!$AF7/12,(SUMIF($D$2:$EE$2,CR$2-1,$D6:$EE6)/12)*(1+XLOOKUP(CR$2,Assumptions!$C$95:$M$95,Assumptions!$C$98:$M$98)))</f>
        <v>25892.28851</v>
      </c>
      <c r="CS6" s="50">
        <f t="array" ref="CS6">IF(CS$2=1,Assumptions!$AF7/12,(SUMIF($D$2:$EE$2,CS$2-1,$D6:$EE6)/12)*(1+XLOOKUP(CS$2,Assumptions!$C$95:$M$95,Assumptions!$C$98:$M$98)))</f>
        <v>25892.28851</v>
      </c>
      <c r="CT6" s="50">
        <f t="array" ref="CT6">IF(CT$2=1,Assumptions!$AF7/12,(SUMIF($D$2:$EE$2,CT$2-1,$D6:$EE6)/12)*(1+XLOOKUP(CT$2,Assumptions!$C$95:$M$95,Assumptions!$C$98:$M$98)))</f>
        <v>25892.28851</v>
      </c>
      <c r="CU6" s="50">
        <f t="array" ref="CU6">IF(CU$2=1,Assumptions!$AF7/12,(SUMIF($D$2:$EE$2,CU$2-1,$D6:$EE6)/12)*(1+XLOOKUP(CU$2,Assumptions!$C$95:$M$95,Assumptions!$C$98:$M$98)))</f>
        <v>25892.28851</v>
      </c>
      <c r="CV6" s="50">
        <f t="array" ref="CV6">IF(CV$2=1,Assumptions!$AF7/12,(SUMIF($D$2:$EE$2,CV$2-1,$D6:$EE6)/12)*(1+XLOOKUP(CV$2,Assumptions!$C$95:$M$95,Assumptions!$C$98:$M$98)))</f>
        <v>26669.05717</v>
      </c>
      <c r="CW6" s="50">
        <f t="array" ref="CW6">IF(CW$2=1,Assumptions!$AF7/12,(SUMIF($D$2:$EE$2,CW$2-1,$D6:$EE6)/12)*(1+XLOOKUP(CW$2,Assumptions!$C$95:$M$95,Assumptions!$C$98:$M$98)))</f>
        <v>26669.05717</v>
      </c>
      <c r="CX6" s="50">
        <f t="array" ref="CX6">IF(CX$2=1,Assumptions!$AF7/12,(SUMIF($D$2:$EE$2,CX$2-1,$D6:$EE6)/12)*(1+XLOOKUP(CX$2,Assumptions!$C$95:$M$95,Assumptions!$C$98:$M$98)))</f>
        <v>26669.05717</v>
      </c>
      <c r="CY6" s="50">
        <f t="array" ref="CY6">IF(CY$2=1,Assumptions!$AF7/12,(SUMIF($D$2:$EE$2,CY$2-1,$D6:$EE6)/12)*(1+XLOOKUP(CY$2,Assumptions!$C$95:$M$95,Assumptions!$C$98:$M$98)))</f>
        <v>26669.05717</v>
      </c>
      <c r="CZ6" s="50">
        <f t="array" ref="CZ6">IF(CZ$2=1,Assumptions!$AF7/12,(SUMIF($D$2:$EE$2,CZ$2-1,$D6:$EE6)/12)*(1+XLOOKUP(CZ$2,Assumptions!$C$95:$M$95,Assumptions!$C$98:$M$98)))</f>
        <v>26669.05717</v>
      </c>
      <c r="DA6" s="50">
        <f t="array" ref="DA6">IF(DA$2=1,Assumptions!$AF7/12,(SUMIF($D$2:$EE$2,DA$2-1,$D6:$EE6)/12)*(1+XLOOKUP(DA$2,Assumptions!$C$95:$M$95,Assumptions!$C$98:$M$98)))</f>
        <v>26669.05717</v>
      </c>
      <c r="DB6" s="50">
        <f t="array" ref="DB6">IF(DB$2=1,Assumptions!$AF7/12,(SUMIF($D$2:$EE$2,DB$2-1,$D6:$EE6)/12)*(1+XLOOKUP(DB$2,Assumptions!$C$95:$M$95,Assumptions!$C$98:$M$98)))</f>
        <v>26669.05717</v>
      </c>
      <c r="DC6" s="50">
        <f t="array" ref="DC6">IF(DC$2=1,Assumptions!$AF7/12,(SUMIF($D$2:$EE$2,DC$2-1,$D6:$EE6)/12)*(1+XLOOKUP(DC$2,Assumptions!$C$95:$M$95,Assumptions!$C$98:$M$98)))</f>
        <v>26669.05717</v>
      </c>
      <c r="DD6" s="50">
        <f t="array" ref="DD6">IF(DD$2=1,Assumptions!$AF7/12,(SUMIF($D$2:$EE$2,DD$2-1,$D6:$EE6)/12)*(1+XLOOKUP(DD$2,Assumptions!$C$95:$M$95,Assumptions!$C$98:$M$98)))</f>
        <v>26669.05717</v>
      </c>
      <c r="DE6" s="50">
        <f t="array" ref="DE6">IF(DE$2=1,Assumptions!$AF7/12,(SUMIF($D$2:$EE$2,DE$2-1,$D6:$EE6)/12)*(1+XLOOKUP(DE$2,Assumptions!$C$95:$M$95,Assumptions!$C$98:$M$98)))</f>
        <v>26669.05717</v>
      </c>
      <c r="DF6" s="50">
        <f t="array" ref="DF6">IF(DF$2=1,Assumptions!$AF7/12,(SUMIF($D$2:$EE$2,DF$2-1,$D6:$EE6)/12)*(1+XLOOKUP(DF$2,Assumptions!$C$95:$M$95,Assumptions!$C$98:$M$98)))</f>
        <v>26669.05717</v>
      </c>
      <c r="DG6" s="50">
        <f t="array" ref="DG6">IF(DG$2=1,Assumptions!$AF7/12,(SUMIF($D$2:$EE$2,DG$2-1,$D6:$EE6)/12)*(1+XLOOKUP(DG$2,Assumptions!$C$95:$M$95,Assumptions!$C$98:$M$98)))</f>
        <v>26669.05717</v>
      </c>
      <c r="DH6" s="50">
        <f t="array" ref="DH6">IF(DH$2=1,Assumptions!$AF7/12,(SUMIF($D$2:$EE$2,DH$2-1,$D6:$EE6)/12)*(1+XLOOKUP(DH$2,Assumptions!$C$95:$M$95,Assumptions!$C$98:$M$98)))</f>
        <v>27469.12888</v>
      </c>
      <c r="DI6" s="50">
        <f t="array" ref="DI6">IF(DI$2=1,Assumptions!$AF7/12,(SUMIF($D$2:$EE$2,DI$2-1,$D6:$EE6)/12)*(1+XLOOKUP(DI$2,Assumptions!$C$95:$M$95,Assumptions!$C$98:$M$98)))</f>
        <v>27469.12888</v>
      </c>
      <c r="DJ6" s="50">
        <f t="array" ref="DJ6">IF(DJ$2=1,Assumptions!$AF7/12,(SUMIF($D$2:$EE$2,DJ$2-1,$D6:$EE6)/12)*(1+XLOOKUP(DJ$2,Assumptions!$C$95:$M$95,Assumptions!$C$98:$M$98)))</f>
        <v>27469.12888</v>
      </c>
      <c r="DK6" s="50">
        <f t="array" ref="DK6">IF(DK$2=1,Assumptions!$AF7/12,(SUMIF($D$2:$EE$2,DK$2-1,$D6:$EE6)/12)*(1+XLOOKUP(DK$2,Assumptions!$C$95:$M$95,Assumptions!$C$98:$M$98)))</f>
        <v>27469.12888</v>
      </c>
      <c r="DL6" s="50">
        <f t="array" ref="DL6">IF(DL$2=1,Assumptions!$AF7/12,(SUMIF($D$2:$EE$2,DL$2-1,$D6:$EE6)/12)*(1+XLOOKUP(DL$2,Assumptions!$C$95:$M$95,Assumptions!$C$98:$M$98)))</f>
        <v>27469.12888</v>
      </c>
      <c r="DM6" s="50">
        <f t="array" ref="DM6">IF(DM$2=1,Assumptions!$AF7/12,(SUMIF($D$2:$EE$2,DM$2-1,$D6:$EE6)/12)*(1+XLOOKUP(DM$2,Assumptions!$C$95:$M$95,Assumptions!$C$98:$M$98)))</f>
        <v>27469.12888</v>
      </c>
      <c r="DN6" s="50">
        <f t="array" ref="DN6">IF(DN$2=1,Assumptions!$AF7/12,(SUMIF($D$2:$EE$2,DN$2-1,$D6:$EE6)/12)*(1+XLOOKUP(DN$2,Assumptions!$C$95:$M$95,Assumptions!$C$98:$M$98)))</f>
        <v>27469.12888</v>
      </c>
      <c r="DO6" s="50">
        <f t="array" ref="DO6">IF(DO$2=1,Assumptions!$AF7/12,(SUMIF($D$2:$EE$2,DO$2-1,$D6:$EE6)/12)*(1+XLOOKUP(DO$2,Assumptions!$C$95:$M$95,Assumptions!$C$98:$M$98)))</f>
        <v>27469.12888</v>
      </c>
      <c r="DP6" s="50">
        <f t="array" ref="DP6">IF(DP$2=1,Assumptions!$AF7/12,(SUMIF($D$2:$EE$2,DP$2-1,$D6:$EE6)/12)*(1+XLOOKUP(DP$2,Assumptions!$C$95:$M$95,Assumptions!$C$98:$M$98)))</f>
        <v>27469.12888</v>
      </c>
      <c r="DQ6" s="50">
        <f t="array" ref="DQ6">IF(DQ$2=1,Assumptions!$AF7/12,(SUMIF($D$2:$EE$2,DQ$2-1,$D6:$EE6)/12)*(1+XLOOKUP(DQ$2,Assumptions!$C$95:$M$95,Assumptions!$C$98:$M$98)))</f>
        <v>27469.12888</v>
      </c>
      <c r="DR6" s="50">
        <f t="array" ref="DR6">IF(DR$2=1,Assumptions!$AF7/12,(SUMIF($D$2:$EE$2,DR$2-1,$D6:$EE6)/12)*(1+XLOOKUP(DR$2,Assumptions!$C$95:$M$95,Assumptions!$C$98:$M$98)))</f>
        <v>27469.12888</v>
      </c>
      <c r="DS6" s="50">
        <f t="array" ref="DS6">IF(DS$2=1,Assumptions!$AF7/12,(SUMIF($D$2:$EE$2,DS$2-1,$D6:$EE6)/12)*(1+XLOOKUP(DS$2,Assumptions!$C$95:$M$95,Assumptions!$C$98:$M$98)))</f>
        <v>27469.12888</v>
      </c>
      <c r="DT6" s="50">
        <f t="array" ref="DT6">IF(DT$2=1,Assumptions!$AF7/12,(SUMIF($D$2:$EE$2,DT$2-1,$D6:$EE6)/12)*(1+XLOOKUP(DT$2,Assumptions!$C$95:$M$95,Assumptions!$C$98:$M$98)))</f>
        <v>28293.20275</v>
      </c>
      <c r="DU6" s="50">
        <f t="array" ref="DU6">IF(DU$2=1,Assumptions!$AF7/12,(SUMIF($D$2:$EE$2,DU$2-1,$D6:$EE6)/12)*(1+XLOOKUP(DU$2,Assumptions!$C$95:$M$95,Assumptions!$C$98:$M$98)))</f>
        <v>28293.20275</v>
      </c>
      <c r="DV6" s="50">
        <f t="array" ref="DV6">IF(DV$2=1,Assumptions!$AF7/12,(SUMIF($D$2:$EE$2,DV$2-1,$D6:$EE6)/12)*(1+XLOOKUP(DV$2,Assumptions!$C$95:$M$95,Assumptions!$C$98:$M$98)))</f>
        <v>28293.20275</v>
      </c>
      <c r="DW6" s="50">
        <f t="array" ref="DW6">IF(DW$2=1,Assumptions!$AF7/12,(SUMIF($D$2:$EE$2,DW$2-1,$D6:$EE6)/12)*(1+XLOOKUP(DW$2,Assumptions!$C$95:$M$95,Assumptions!$C$98:$M$98)))</f>
        <v>28293.20275</v>
      </c>
      <c r="DX6" s="50">
        <f t="array" ref="DX6">IF(DX$2=1,Assumptions!$AF7/12,(SUMIF($D$2:$EE$2,DX$2-1,$D6:$EE6)/12)*(1+XLOOKUP(DX$2,Assumptions!$C$95:$M$95,Assumptions!$C$98:$M$98)))</f>
        <v>28293.20275</v>
      </c>
      <c r="DY6" s="50">
        <f t="array" ref="DY6">IF(DY$2=1,Assumptions!$AF7/12,(SUMIF($D$2:$EE$2,DY$2-1,$D6:$EE6)/12)*(1+XLOOKUP(DY$2,Assumptions!$C$95:$M$95,Assumptions!$C$98:$M$98)))</f>
        <v>28293.20275</v>
      </c>
      <c r="DZ6" s="50">
        <f t="array" ref="DZ6">IF(DZ$2=1,Assumptions!$AF7/12,(SUMIF($D$2:$EE$2,DZ$2-1,$D6:$EE6)/12)*(1+XLOOKUP(DZ$2,Assumptions!$C$95:$M$95,Assumptions!$C$98:$M$98)))</f>
        <v>28293.20275</v>
      </c>
      <c r="EA6" s="50">
        <f t="array" ref="EA6">IF(EA$2=1,Assumptions!$AF7/12,(SUMIF($D$2:$EE$2,EA$2-1,$D6:$EE6)/12)*(1+XLOOKUP(EA$2,Assumptions!$C$95:$M$95,Assumptions!$C$98:$M$98)))</f>
        <v>28293.20275</v>
      </c>
      <c r="EB6" s="50">
        <f t="array" ref="EB6">IF(EB$2=1,Assumptions!$AF7/12,(SUMIF($D$2:$EE$2,EB$2-1,$D6:$EE6)/12)*(1+XLOOKUP(EB$2,Assumptions!$C$95:$M$95,Assumptions!$C$98:$M$98)))</f>
        <v>28293.20275</v>
      </c>
      <c r="EC6" s="50">
        <f t="array" ref="EC6">IF(EC$2=1,Assumptions!$AF7/12,(SUMIF($D$2:$EE$2,EC$2-1,$D6:$EE6)/12)*(1+XLOOKUP(EC$2,Assumptions!$C$95:$M$95,Assumptions!$C$98:$M$98)))</f>
        <v>28293.20275</v>
      </c>
      <c r="ED6" s="50">
        <f t="array" ref="ED6">IF(ED$2=1,Assumptions!$AF7/12,(SUMIF($D$2:$EE$2,ED$2-1,$D6:$EE6)/12)*(1+XLOOKUP(ED$2,Assumptions!$C$95:$M$95,Assumptions!$C$98:$M$98)))</f>
        <v>28293.20275</v>
      </c>
      <c r="EE6" s="50">
        <f t="array" ref="EE6">IF(EE$2=1,Assumptions!$AF7/12,(SUMIF($D$2:$EE$2,EE$2-1,$D6:$EE6)/12)*(1+XLOOKUP(EE$2,Assumptions!$C$95:$M$95,Assumptions!$C$98:$M$98)))</f>
        <v>28293.20275</v>
      </c>
    </row>
    <row r="7" ht="15.75" customHeight="1">
      <c r="A7" s="1"/>
      <c r="B7" s="1"/>
      <c r="C7" s="1" t="str">
        <f>Assumptions!Z8</f>
        <v>3 Bed</v>
      </c>
      <c r="D7" s="50">
        <f t="array" ref="D7">IF(D$2=1,Assumptions!$AF8/12,(SUMIF($D$2:$EE$2,D$2-1,$D7:$EE7)/12)*(1+XLOOKUP(D$2,Assumptions!$C$95:$M$95,Assumptions!$C$98:$M$98)))</f>
        <v>9022.8</v>
      </c>
      <c r="E7" s="50">
        <f t="array" ref="E7">IF(E$2=1,Assumptions!$AF8/12,(SUMIF($D$2:$EE$2,E$2-1,$D7:$EE7)/12)*(1+XLOOKUP(E$2,Assumptions!$C$95:$M$95,Assumptions!$C$98:$M$98)))</f>
        <v>9022.8</v>
      </c>
      <c r="F7" s="50">
        <f t="array" ref="F7">IF(F$2=1,Assumptions!$AF8/12,(SUMIF($D$2:$EE$2,F$2-1,$D7:$EE7)/12)*(1+XLOOKUP(F$2,Assumptions!$C$95:$M$95,Assumptions!$C$98:$M$98)))</f>
        <v>9022.8</v>
      </c>
      <c r="G7" s="50">
        <f t="array" ref="G7">IF(G$2=1,Assumptions!$AF8/12,(SUMIF($D$2:$EE$2,G$2-1,$D7:$EE7)/12)*(1+XLOOKUP(G$2,Assumptions!$C$95:$M$95,Assumptions!$C$98:$M$98)))</f>
        <v>9022.8</v>
      </c>
      <c r="H7" s="50">
        <f t="array" ref="H7">IF(H$2=1,Assumptions!$AF8/12,(SUMIF($D$2:$EE$2,H$2-1,$D7:$EE7)/12)*(1+XLOOKUP(H$2,Assumptions!$C$95:$M$95,Assumptions!$C$98:$M$98)))</f>
        <v>9022.8</v>
      </c>
      <c r="I7" s="50">
        <f t="array" ref="I7">IF(I$2=1,Assumptions!$AF8/12,(SUMIF($D$2:$EE$2,I$2-1,$D7:$EE7)/12)*(1+XLOOKUP(I$2,Assumptions!$C$95:$M$95,Assumptions!$C$98:$M$98)))</f>
        <v>9022.8</v>
      </c>
      <c r="J7" s="50">
        <f t="array" ref="J7">IF(J$2=1,Assumptions!$AF8/12,(SUMIF($D$2:$EE$2,J$2-1,$D7:$EE7)/12)*(1+XLOOKUP(J$2,Assumptions!$C$95:$M$95,Assumptions!$C$98:$M$98)))</f>
        <v>9022.8</v>
      </c>
      <c r="K7" s="50">
        <f t="array" ref="K7">IF(K$2=1,Assumptions!$AF8/12,(SUMIF($D$2:$EE$2,K$2-1,$D7:$EE7)/12)*(1+XLOOKUP(K$2,Assumptions!$C$95:$M$95,Assumptions!$C$98:$M$98)))</f>
        <v>9022.8</v>
      </c>
      <c r="L7" s="50">
        <f t="array" ref="L7">IF(L$2=1,Assumptions!$AF8/12,(SUMIF($D$2:$EE$2,L$2-1,$D7:$EE7)/12)*(1+XLOOKUP(L$2,Assumptions!$C$95:$M$95,Assumptions!$C$98:$M$98)))</f>
        <v>9022.8</v>
      </c>
      <c r="M7" s="50">
        <f t="array" ref="M7">IF(M$2=1,Assumptions!$AF8/12,(SUMIF($D$2:$EE$2,M$2-1,$D7:$EE7)/12)*(1+XLOOKUP(M$2,Assumptions!$C$95:$M$95,Assumptions!$C$98:$M$98)))</f>
        <v>9022.8</v>
      </c>
      <c r="N7" s="50">
        <f t="array" ref="N7">IF(N$2=1,Assumptions!$AF8/12,(SUMIF($D$2:$EE$2,N$2-1,$D7:$EE7)/12)*(1+XLOOKUP(N$2,Assumptions!$C$95:$M$95,Assumptions!$C$98:$M$98)))</f>
        <v>9022.8</v>
      </c>
      <c r="O7" s="50">
        <f t="array" ref="O7">IF(O$2=1,Assumptions!$AF8/12,(SUMIF($D$2:$EE$2,O$2-1,$D7:$EE7)/12)*(1+XLOOKUP(O$2,Assumptions!$C$95:$M$95,Assumptions!$C$98:$M$98)))</f>
        <v>9022.8</v>
      </c>
      <c r="P7" s="50">
        <f t="array" ref="P7">IF(P$2=1,Assumptions!$AF8/12,(SUMIF($D$2:$EE$2,P$2-1,$D7:$EE7)/12)*(1+XLOOKUP(P$2,Assumptions!$C$95:$M$95,Assumptions!$C$98:$M$98)))</f>
        <v>9203.256</v>
      </c>
      <c r="Q7" s="50">
        <f t="array" ref="Q7">IF(Q$2=1,Assumptions!$AF8/12,(SUMIF($D$2:$EE$2,Q$2-1,$D7:$EE7)/12)*(1+XLOOKUP(Q$2,Assumptions!$C$95:$M$95,Assumptions!$C$98:$M$98)))</f>
        <v>9203.256</v>
      </c>
      <c r="R7" s="50">
        <f t="array" ref="R7">IF(R$2=1,Assumptions!$AF8/12,(SUMIF($D$2:$EE$2,R$2-1,$D7:$EE7)/12)*(1+XLOOKUP(R$2,Assumptions!$C$95:$M$95,Assumptions!$C$98:$M$98)))</f>
        <v>9203.256</v>
      </c>
      <c r="S7" s="50">
        <f t="array" ref="S7">IF(S$2=1,Assumptions!$AF8/12,(SUMIF($D$2:$EE$2,S$2-1,$D7:$EE7)/12)*(1+XLOOKUP(S$2,Assumptions!$C$95:$M$95,Assumptions!$C$98:$M$98)))</f>
        <v>9203.256</v>
      </c>
      <c r="T7" s="50">
        <f t="array" ref="T7">IF(T$2=1,Assumptions!$AF8/12,(SUMIF($D$2:$EE$2,T$2-1,$D7:$EE7)/12)*(1+XLOOKUP(T$2,Assumptions!$C$95:$M$95,Assumptions!$C$98:$M$98)))</f>
        <v>9203.256</v>
      </c>
      <c r="U7" s="50">
        <f t="array" ref="U7">IF(U$2=1,Assumptions!$AF8/12,(SUMIF($D$2:$EE$2,U$2-1,$D7:$EE7)/12)*(1+XLOOKUP(U$2,Assumptions!$C$95:$M$95,Assumptions!$C$98:$M$98)))</f>
        <v>9203.256</v>
      </c>
      <c r="V7" s="50">
        <f t="array" ref="V7">IF(V$2=1,Assumptions!$AF8/12,(SUMIF($D$2:$EE$2,V$2-1,$D7:$EE7)/12)*(1+XLOOKUP(V$2,Assumptions!$C$95:$M$95,Assumptions!$C$98:$M$98)))</f>
        <v>9203.256</v>
      </c>
      <c r="W7" s="50">
        <f t="array" ref="W7">IF(W$2=1,Assumptions!$AF8/12,(SUMIF($D$2:$EE$2,W$2-1,$D7:$EE7)/12)*(1+XLOOKUP(W$2,Assumptions!$C$95:$M$95,Assumptions!$C$98:$M$98)))</f>
        <v>9203.256</v>
      </c>
      <c r="X7" s="50">
        <f t="array" ref="X7">IF(X$2=1,Assumptions!$AF8/12,(SUMIF($D$2:$EE$2,X$2-1,$D7:$EE7)/12)*(1+XLOOKUP(X$2,Assumptions!$C$95:$M$95,Assumptions!$C$98:$M$98)))</f>
        <v>9203.256</v>
      </c>
      <c r="Y7" s="50">
        <f t="array" ref="Y7">IF(Y$2=1,Assumptions!$AF8/12,(SUMIF($D$2:$EE$2,Y$2-1,$D7:$EE7)/12)*(1+XLOOKUP(Y$2,Assumptions!$C$95:$M$95,Assumptions!$C$98:$M$98)))</f>
        <v>9203.256</v>
      </c>
      <c r="Z7" s="50">
        <f t="array" ref="Z7">IF(Z$2=1,Assumptions!$AF8/12,(SUMIF($D$2:$EE$2,Z$2-1,$D7:$EE7)/12)*(1+XLOOKUP(Z$2,Assumptions!$C$95:$M$95,Assumptions!$C$98:$M$98)))</f>
        <v>9203.256</v>
      </c>
      <c r="AA7" s="50">
        <f t="array" ref="AA7">IF(AA$2=1,Assumptions!$AF8/12,(SUMIF($D$2:$EE$2,AA$2-1,$D7:$EE7)/12)*(1+XLOOKUP(AA$2,Assumptions!$C$95:$M$95,Assumptions!$C$98:$M$98)))</f>
        <v>9203.256</v>
      </c>
      <c r="AB7" s="50">
        <f t="array" ref="AB7">IF(AB$2=1,Assumptions!$AF8/12,(SUMIF($D$2:$EE$2,AB$2-1,$D7:$EE7)/12)*(1+XLOOKUP(AB$2,Assumptions!$C$95:$M$95,Assumptions!$C$98:$M$98)))</f>
        <v>9479.35368</v>
      </c>
      <c r="AC7" s="50">
        <f t="array" ref="AC7">IF(AC$2=1,Assumptions!$AF8/12,(SUMIF($D$2:$EE$2,AC$2-1,$D7:$EE7)/12)*(1+XLOOKUP(AC$2,Assumptions!$C$95:$M$95,Assumptions!$C$98:$M$98)))</f>
        <v>9479.35368</v>
      </c>
      <c r="AD7" s="50">
        <f t="array" ref="AD7">IF(AD$2=1,Assumptions!$AF8/12,(SUMIF($D$2:$EE$2,AD$2-1,$D7:$EE7)/12)*(1+XLOOKUP(AD$2,Assumptions!$C$95:$M$95,Assumptions!$C$98:$M$98)))</f>
        <v>9479.35368</v>
      </c>
      <c r="AE7" s="50">
        <f t="array" ref="AE7">IF(AE$2=1,Assumptions!$AF8/12,(SUMIF($D$2:$EE$2,AE$2-1,$D7:$EE7)/12)*(1+XLOOKUP(AE$2,Assumptions!$C$95:$M$95,Assumptions!$C$98:$M$98)))</f>
        <v>9479.35368</v>
      </c>
      <c r="AF7" s="50">
        <f t="array" ref="AF7">IF(AF$2=1,Assumptions!$AF8/12,(SUMIF($D$2:$EE$2,AF$2-1,$D7:$EE7)/12)*(1+XLOOKUP(AF$2,Assumptions!$C$95:$M$95,Assumptions!$C$98:$M$98)))</f>
        <v>9479.35368</v>
      </c>
      <c r="AG7" s="50">
        <f t="array" ref="AG7">IF(AG$2=1,Assumptions!$AF8/12,(SUMIF($D$2:$EE$2,AG$2-1,$D7:$EE7)/12)*(1+XLOOKUP(AG$2,Assumptions!$C$95:$M$95,Assumptions!$C$98:$M$98)))</f>
        <v>9479.35368</v>
      </c>
      <c r="AH7" s="50">
        <f t="array" ref="AH7">IF(AH$2=1,Assumptions!$AF8/12,(SUMIF($D$2:$EE$2,AH$2-1,$D7:$EE7)/12)*(1+XLOOKUP(AH$2,Assumptions!$C$95:$M$95,Assumptions!$C$98:$M$98)))</f>
        <v>9479.35368</v>
      </c>
      <c r="AI7" s="50">
        <f t="array" ref="AI7">IF(AI$2=1,Assumptions!$AF8/12,(SUMIF($D$2:$EE$2,AI$2-1,$D7:$EE7)/12)*(1+XLOOKUP(AI$2,Assumptions!$C$95:$M$95,Assumptions!$C$98:$M$98)))</f>
        <v>9479.35368</v>
      </c>
      <c r="AJ7" s="50">
        <f t="array" ref="AJ7">IF(AJ$2=1,Assumptions!$AF8/12,(SUMIF($D$2:$EE$2,AJ$2-1,$D7:$EE7)/12)*(1+XLOOKUP(AJ$2,Assumptions!$C$95:$M$95,Assumptions!$C$98:$M$98)))</f>
        <v>9479.35368</v>
      </c>
      <c r="AK7" s="50">
        <f t="array" ref="AK7">IF(AK$2=1,Assumptions!$AF8/12,(SUMIF($D$2:$EE$2,AK$2-1,$D7:$EE7)/12)*(1+XLOOKUP(AK$2,Assumptions!$C$95:$M$95,Assumptions!$C$98:$M$98)))</f>
        <v>9479.35368</v>
      </c>
      <c r="AL7" s="50">
        <f t="array" ref="AL7">IF(AL$2=1,Assumptions!$AF8/12,(SUMIF($D$2:$EE$2,AL$2-1,$D7:$EE7)/12)*(1+XLOOKUP(AL$2,Assumptions!$C$95:$M$95,Assumptions!$C$98:$M$98)))</f>
        <v>9479.35368</v>
      </c>
      <c r="AM7" s="50">
        <f t="array" ref="AM7">IF(AM$2=1,Assumptions!$AF8/12,(SUMIF($D$2:$EE$2,AM$2-1,$D7:$EE7)/12)*(1+XLOOKUP(AM$2,Assumptions!$C$95:$M$95,Assumptions!$C$98:$M$98)))</f>
        <v>9479.35368</v>
      </c>
      <c r="AN7" s="50">
        <f t="array" ref="AN7">IF(AN$2=1,Assumptions!$AF8/12,(SUMIF($D$2:$EE$2,AN$2-1,$D7:$EE7)/12)*(1+XLOOKUP(AN$2,Assumptions!$C$95:$M$95,Assumptions!$C$98:$M$98)))</f>
        <v>9763.73429</v>
      </c>
      <c r="AO7" s="50">
        <f t="array" ref="AO7">IF(AO$2=1,Assumptions!$AF8/12,(SUMIF($D$2:$EE$2,AO$2-1,$D7:$EE7)/12)*(1+XLOOKUP(AO$2,Assumptions!$C$95:$M$95,Assumptions!$C$98:$M$98)))</f>
        <v>9763.73429</v>
      </c>
      <c r="AP7" s="50">
        <f t="array" ref="AP7">IF(AP$2=1,Assumptions!$AF8/12,(SUMIF($D$2:$EE$2,AP$2-1,$D7:$EE7)/12)*(1+XLOOKUP(AP$2,Assumptions!$C$95:$M$95,Assumptions!$C$98:$M$98)))</f>
        <v>9763.73429</v>
      </c>
      <c r="AQ7" s="50">
        <f t="array" ref="AQ7">IF(AQ$2=1,Assumptions!$AF8/12,(SUMIF($D$2:$EE$2,AQ$2-1,$D7:$EE7)/12)*(1+XLOOKUP(AQ$2,Assumptions!$C$95:$M$95,Assumptions!$C$98:$M$98)))</f>
        <v>9763.73429</v>
      </c>
      <c r="AR7" s="50">
        <f t="array" ref="AR7">IF(AR$2=1,Assumptions!$AF8/12,(SUMIF($D$2:$EE$2,AR$2-1,$D7:$EE7)/12)*(1+XLOOKUP(AR$2,Assumptions!$C$95:$M$95,Assumptions!$C$98:$M$98)))</f>
        <v>9763.73429</v>
      </c>
      <c r="AS7" s="50">
        <f t="array" ref="AS7">IF(AS$2=1,Assumptions!$AF8/12,(SUMIF($D$2:$EE$2,AS$2-1,$D7:$EE7)/12)*(1+XLOOKUP(AS$2,Assumptions!$C$95:$M$95,Assumptions!$C$98:$M$98)))</f>
        <v>9763.73429</v>
      </c>
      <c r="AT7" s="50">
        <f t="array" ref="AT7">IF(AT$2=1,Assumptions!$AF8/12,(SUMIF($D$2:$EE$2,AT$2-1,$D7:$EE7)/12)*(1+XLOOKUP(AT$2,Assumptions!$C$95:$M$95,Assumptions!$C$98:$M$98)))</f>
        <v>9763.73429</v>
      </c>
      <c r="AU7" s="50">
        <f t="array" ref="AU7">IF(AU$2=1,Assumptions!$AF8/12,(SUMIF($D$2:$EE$2,AU$2-1,$D7:$EE7)/12)*(1+XLOOKUP(AU$2,Assumptions!$C$95:$M$95,Assumptions!$C$98:$M$98)))</f>
        <v>9763.73429</v>
      </c>
      <c r="AV7" s="50">
        <f t="array" ref="AV7">IF(AV$2=1,Assumptions!$AF8/12,(SUMIF($D$2:$EE$2,AV$2-1,$D7:$EE7)/12)*(1+XLOOKUP(AV$2,Assumptions!$C$95:$M$95,Assumptions!$C$98:$M$98)))</f>
        <v>9763.73429</v>
      </c>
      <c r="AW7" s="50">
        <f t="array" ref="AW7">IF(AW$2=1,Assumptions!$AF8/12,(SUMIF($D$2:$EE$2,AW$2-1,$D7:$EE7)/12)*(1+XLOOKUP(AW$2,Assumptions!$C$95:$M$95,Assumptions!$C$98:$M$98)))</f>
        <v>9763.73429</v>
      </c>
      <c r="AX7" s="50">
        <f t="array" ref="AX7">IF(AX$2=1,Assumptions!$AF8/12,(SUMIF($D$2:$EE$2,AX$2-1,$D7:$EE7)/12)*(1+XLOOKUP(AX$2,Assumptions!$C$95:$M$95,Assumptions!$C$98:$M$98)))</f>
        <v>9763.73429</v>
      </c>
      <c r="AY7" s="50">
        <f t="array" ref="AY7">IF(AY$2=1,Assumptions!$AF8/12,(SUMIF($D$2:$EE$2,AY$2-1,$D7:$EE7)/12)*(1+XLOOKUP(AY$2,Assumptions!$C$95:$M$95,Assumptions!$C$98:$M$98)))</f>
        <v>9763.73429</v>
      </c>
      <c r="AZ7" s="50">
        <f t="array" ref="AZ7">IF(AZ$2=1,Assumptions!$AF8/12,(SUMIF($D$2:$EE$2,AZ$2-1,$D7:$EE7)/12)*(1+XLOOKUP(AZ$2,Assumptions!$C$95:$M$95,Assumptions!$C$98:$M$98)))</f>
        <v>10056.64632</v>
      </c>
      <c r="BA7" s="50">
        <f t="array" ref="BA7">IF(BA$2=1,Assumptions!$AF8/12,(SUMIF($D$2:$EE$2,BA$2-1,$D7:$EE7)/12)*(1+XLOOKUP(BA$2,Assumptions!$C$95:$M$95,Assumptions!$C$98:$M$98)))</f>
        <v>10056.64632</v>
      </c>
      <c r="BB7" s="50">
        <f t="array" ref="BB7">IF(BB$2=1,Assumptions!$AF8/12,(SUMIF($D$2:$EE$2,BB$2-1,$D7:$EE7)/12)*(1+XLOOKUP(BB$2,Assumptions!$C$95:$M$95,Assumptions!$C$98:$M$98)))</f>
        <v>10056.64632</v>
      </c>
      <c r="BC7" s="50">
        <f t="array" ref="BC7">IF(BC$2=1,Assumptions!$AF8/12,(SUMIF($D$2:$EE$2,BC$2-1,$D7:$EE7)/12)*(1+XLOOKUP(BC$2,Assumptions!$C$95:$M$95,Assumptions!$C$98:$M$98)))</f>
        <v>10056.64632</v>
      </c>
      <c r="BD7" s="50">
        <f t="array" ref="BD7">IF(BD$2=1,Assumptions!$AF8/12,(SUMIF($D$2:$EE$2,BD$2-1,$D7:$EE7)/12)*(1+XLOOKUP(BD$2,Assumptions!$C$95:$M$95,Assumptions!$C$98:$M$98)))</f>
        <v>10056.64632</v>
      </c>
      <c r="BE7" s="50">
        <f t="array" ref="BE7">IF(BE$2=1,Assumptions!$AF8/12,(SUMIF($D$2:$EE$2,BE$2-1,$D7:$EE7)/12)*(1+XLOOKUP(BE$2,Assumptions!$C$95:$M$95,Assumptions!$C$98:$M$98)))</f>
        <v>10056.64632</v>
      </c>
      <c r="BF7" s="50">
        <f t="array" ref="BF7">IF(BF$2=1,Assumptions!$AF8/12,(SUMIF($D$2:$EE$2,BF$2-1,$D7:$EE7)/12)*(1+XLOOKUP(BF$2,Assumptions!$C$95:$M$95,Assumptions!$C$98:$M$98)))</f>
        <v>10056.64632</v>
      </c>
      <c r="BG7" s="50">
        <f t="array" ref="BG7">IF(BG$2=1,Assumptions!$AF8/12,(SUMIF($D$2:$EE$2,BG$2-1,$D7:$EE7)/12)*(1+XLOOKUP(BG$2,Assumptions!$C$95:$M$95,Assumptions!$C$98:$M$98)))</f>
        <v>10056.64632</v>
      </c>
      <c r="BH7" s="50">
        <f t="array" ref="BH7">IF(BH$2=1,Assumptions!$AF8/12,(SUMIF($D$2:$EE$2,BH$2-1,$D7:$EE7)/12)*(1+XLOOKUP(BH$2,Assumptions!$C$95:$M$95,Assumptions!$C$98:$M$98)))</f>
        <v>10056.64632</v>
      </c>
      <c r="BI7" s="50">
        <f t="array" ref="BI7">IF(BI$2=1,Assumptions!$AF8/12,(SUMIF($D$2:$EE$2,BI$2-1,$D7:$EE7)/12)*(1+XLOOKUP(BI$2,Assumptions!$C$95:$M$95,Assumptions!$C$98:$M$98)))</f>
        <v>10056.64632</v>
      </c>
      <c r="BJ7" s="50">
        <f t="array" ref="BJ7">IF(BJ$2=1,Assumptions!$AF8/12,(SUMIF($D$2:$EE$2,BJ$2-1,$D7:$EE7)/12)*(1+XLOOKUP(BJ$2,Assumptions!$C$95:$M$95,Assumptions!$C$98:$M$98)))</f>
        <v>10056.64632</v>
      </c>
      <c r="BK7" s="50">
        <f t="array" ref="BK7">IF(BK$2=1,Assumptions!$AF8/12,(SUMIF($D$2:$EE$2,BK$2-1,$D7:$EE7)/12)*(1+XLOOKUP(BK$2,Assumptions!$C$95:$M$95,Assumptions!$C$98:$M$98)))</f>
        <v>10056.64632</v>
      </c>
      <c r="BL7" s="50">
        <f t="array" ref="BL7">IF(BL$2=1,Assumptions!$AF8/12,(SUMIF($D$2:$EE$2,BL$2-1,$D7:$EE7)/12)*(1+XLOOKUP(BL$2,Assumptions!$C$95:$M$95,Assumptions!$C$98:$M$98)))</f>
        <v>10358.34571</v>
      </c>
      <c r="BM7" s="50">
        <f t="array" ref="BM7">IF(BM$2=1,Assumptions!$AF8/12,(SUMIF($D$2:$EE$2,BM$2-1,$D7:$EE7)/12)*(1+XLOOKUP(BM$2,Assumptions!$C$95:$M$95,Assumptions!$C$98:$M$98)))</f>
        <v>10358.34571</v>
      </c>
      <c r="BN7" s="50">
        <f t="array" ref="BN7">IF(BN$2=1,Assumptions!$AF8/12,(SUMIF($D$2:$EE$2,BN$2-1,$D7:$EE7)/12)*(1+XLOOKUP(BN$2,Assumptions!$C$95:$M$95,Assumptions!$C$98:$M$98)))</f>
        <v>10358.34571</v>
      </c>
      <c r="BO7" s="50">
        <f t="array" ref="BO7">IF(BO$2=1,Assumptions!$AF8/12,(SUMIF($D$2:$EE$2,BO$2-1,$D7:$EE7)/12)*(1+XLOOKUP(BO$2,Assumptions!$C$95:$M$95,Assumptions!$C$98:$M$98)))</f>
        <v>10358.34571</v>
      </c>
      <c r="BP7" s="50">
        <f t="array" ref="BP7">IF(BP$2=1,Assumptions!$AF8/12,(SUMIF($D$2:$EE$2,BP$2-1,$D7:$EE7)/12)*(1+XLOOKUP(BP$2,Assumptions!$C$95:$M$95,Assumptions!$C$98:$M$98)))</f>
        <v>10358.34571</v>
      </c>
      <c r="BQ7" s="50">
        <f t="array" ref="BQ7">IF(BQ$2=1,Assumptions!$AF8/12,(SUMIF($D$2:$EE$2,BQ$2-1,$D7:$EE7)/12)*(1+XLOOKUP(BQ$2,Assumptions!$C$95:$M$95,Assumptions!$C$98:$M$98)))</f>
        <v>10358.34571</v>
      </c>
      <c r="BR7" s="50">
        <f t="array" ref="BR7">IF(BR$2=1,Assumptions!$AF8/12,(SUMIF($D$2:$EE$2,BR$2-1,$D7:$EE7)/12)*(1+XLOOKUP(BR$2,Assumptions!$C$95:$M$95,Assumptions!$C$98:$M$98)))</f>
        <v>10358.34571</v>
      </c>
      <c r="BS7" s="50">
        <f t="array" ref="BS7">IF(BS$2=1,Assumptions!$AF8/12,(SUMIF($D$2:$EE$2,BS$2-1,$D7:$EE7)/12)*(1+XLOOKUP(BS$2,Assumptions!$C$95:$M$95,Assumptions!$C$98:$M$98)))</f>
        <v>10358.34571</v>
      </c>
      <c r="BT7" s="50">
        <f t="array" ref="BT7">IF(BT$2=1,Assumptions!$AF8/12,(SUMIF($D$2:$EE$2,BT$2-1,$D7:$EE7)/12)*(1+XLOOKUP(BT$2,Assumptions!$C$95:$M$95,Assumptions!$C$98:$M$98)))</f>
        <v>10358.34571</v>
      </c>
      <c r="BU7" s="50">
        <f t="array" ref="BU7">IF(BU$2=1,Assumptions!$AF8/12,(SUMIF($D$2:$EE$2,BU$2-1,$D7:$EE7)/12)*(1+XLOOKUP(BU$2,Assumptions!$C$95:$M$95,Assumptions!$C$98:$M$98)))</f>
        <v>10358.34571</v>
      </c>
      <c r="BV7" s="50">
        <f t="array" ref="BV7">IF(BV$2=1,Assumptions!$AF8/12,(SUMIF($D$2:$EE$2,BV$2-1,$D7:$EE7)/12)*(1+XLOOKUP(BV$2,Assumptions!$C$95:$M$95,Assumptions!$C$98:$M$98)))</f>
        <v>10358.34571</v>
      </c>
      <c r="BW7" s="50">
        <f t="array" ref="BW7">IF(BW$2=1,Assumptions!$AF8/12,(SUMIF($D$2:$EE$2,BW$2-1,$D7:$EE7)/12)*(1+XLOOKUP(BW$2,Assumptions!$C$95:$M$95,Assumptions!$C$98:$M$98)))</f>
        <v>10358.34571</v>
      </c>
      <c r="BX7" s="50">
        <f t="array" ref="BX7">IF(BX$2=1,Assumptions!$AF8/12,(SUMIF($D$2:$EE$2,BX$2-1,$D7:$EE7)/12)*(1+XLOOKUP(BX$2,Assumptions!$C$95:$M$95,Assumptions!$C$98:$M$98)))</f>
        <v>10669.09608</v>
      </c>
      <c r="BY7" s="50">
        <f t="array" ref="BY7">IF(BY$2=1,Assumptions!$AF8/12,(SUMIF($D$2:$EE$2,BY$2-1,$D7:$EE7)/12)*(1+XLOOKUP(BY$2,Assumptions!$C$95:$M$95,Assumptions!$C$98:$M$98)))</f>
        <v>10669.09608</v>
      </c>
      <c r="BZ7" s="50">
        <f t="array" ref="BZ7">IF(BZ$2=1,Assumptions!$AF8/12,(SUMIF($D$2:$EE$2,BZ$2-1,$D7:$EE7)/12)*(1+XLOOKUP(BZ$2,Assumptions!$C$95:$M$95,Assumptions!$C$98:$M$98)))</f>
        <v>10669.09608</v>
      </c>
      <c r="CA7" s="50">
        <f t="array" ref="CA7">IF(CA$2=1,Assumptions!$AF8/12,(SUMIF($D$2:$EE$2,CA$2-1,$D7:$EE7)/12)*(1+XLOOKUP(CA$2,Assumptions!$C$95:$M$95,Assumptions!$C$98:$M$98)))</f>
        <v>10669.09608</v>
      </c>
      <c r="CB7" s="50">
        <f t="array" ref="CB7">IF(CB$2=1,Assumptions!$AF8/12,(SUMIF($D$2:$EE$2,CB$2-1,$D7:$EE7)/12)*(1+XLOOKUP(CB$2,Assumptions!$C$95:$M$95,Assumptions!$C$98:$M$98)))</f>
        <v>10669.09608</v>
      </c>
      <c r="CC7" s="50">
        <f t="array" ref="CC7">IF(CC$2=1,Assumptions!$AF8/12,(SUMIF($D$2:$EE$2,CC$2-1,$D7:$EE7)/12)*(1+XLOOKUP(CC$2,Assumptions!$C$95:$M$95,Assumptions!$C$98:$M$98)))</f>
        <v>10669.09608</v>
      </c>
      <c r="CD7" s="50">
        <f t="array" ref="CD7">IF(CD$2=1,Assumptions!$AF8/12,(SUMIF($D$2:$EE$2,CD$2-1,$D7:$EE7)/12)*(1+XLOOKUP(CD$2,Assumptions!$C$95:$M$95,Assumptions!$C$98:$M$98)))</f>
        <v>10669.09608</v>
      </c>
      <c r="CE7" s="50">
        <f t="array" ref="CE7">IF(CE$2=1,Assumptions!$AF8/12,(SUMIF($D$2:$EE$2,CE$2-1,$D7:$EE7)/12)*(1+XLOOKUP(CE$2,Assumptions!$C$95:$M$95,Assumptions!$C$98:$M$98)))</f>
        <v>10669.09608</v>
      </c>
      <c r="CF7" s="50">
        <f t="array" ref="CF7">IF(CF$2=1,Assumptions!$AF8/12,(SUMIF($D$2:$EE$2,CF$2-1,$D7:$EE7)/12)*(1+XLOOKUP(CF$2,Assumptions!$C$95:$M$95,Assumptions!$C$98:$M$98)))</f>
        <v>10669.09608</v>
      </c>
      <c r="CG7" s="50">
        <f t="array" ref="CG7">IF(CG$2=1,Assumptions!$AF8/12,(SUMIF($D$2:$EE$2,CG$2-1,$D7:$EE7)/12)*(1+XLOOKUP(CG$2,Assumptions!$C$95:$M$95,Assumptions!$C$98:$M$98)))</f>
        <v>10669.09608</v>
      </c>
      <c r="CH7" s="50">
        <f t="array" ref="CH7">IF(CH$2=1,Assumptions!$AF8/12,(SUMIF($D$2:$EE$2,CH$2-1,$D7:$EE7)/12)*(1+XLOOKUP(CH$2,Assumptions!$C$95:$M$95,Assumptions!$C$98:$M$98)))</f>
        <v>10669.09608</v>
      </c>
      <c r="CI7" s="50">
        <f t="array" ref="CI7">IF(CI$2=1,Assumptions!$AF8/12,(SUMIF($D$2:$EE$2,CI$2-1,$D7:$EE7)/12)*(1+XLOOKUP(CI$2,Assumptions!$C$95:$M$95,Assumptions!$C$98:$M$98)))</f>
        <v>10669.09608</v>
      </c>
      <c r="CJ7" s="50">
        <f t="array" ref="CJ7">IF(CJ$2=1,Assumptions!$AF8/12,(SUMIF($D$2:$EE$2,CJ$2-1,$D7:$EE7)/12)*(1+XLOOKUP(CJ$2,Assumptions!$C$95:$M$95,Assumptions!$C$98:$M$98)))</f>
        <v>10989.16896</v>
      </c>
      <c r="CK7" s="50">
        <f t="array" ref="CK7">IF(CK$2=1,Assumptions!$AF8/12,(SUMIF($D$2:$EE$2,CK$2-1,$D7:$EE7)/12)*(1+XLOOKUP(CK$2,Assumptions!$C$95:$M$95,Assumptions!$C$98:$M$98)))</f>
        <v>10989.16896</v>
      </c>
      <c r="CL7" s="50">
        <f t="array" ref="CL7">IF(CL$2=1,Assumptions!$AF8/12,(SUMIF($D$2:$EE$2,CL$2-1,$D7:$EE7)/12)*(1+XLOOKUP(CL$2,Assumptions!$C$95:$M$95,Assumptions!$C$98:$M$98)))</f>
        <v>10989.16896</v>
      </c>
      <c r="CM7" s="50">
        <f t="array" ref="CM7">IF(CM$2=1,Assumptions!$AF8/12,(SUMIF($D$2:$EE$2,CM$2-1,$D7:$EE7)/12)*(1+XLOOKUP(CM$2,Assumptions!$C$95:$M$95,Assumptions!$C$98:$M$98)))</f>
        <v>10989.16896</v>
      </c>
      <c r="CN7" s="50">
        <f t="array" ref="CN7">IF(CN$2=1,Assumptions!$AF8/12,(SUMIF($D$2:$EE$2,CN$2-1,$D7:$EE7)/12)*(1+XLOOKUP(CN$2,Assumptions!$C$95:$M$95,Assumptions!$C$98:$M$98)))</f>
        <v>10989.16896</v>
      </c>
      <c r="CO7" s="50">
        <f t="array" ref="CO7">IF(CO$2=1,Assumptions!$AF8/12,(SUMIF($D$2:$EE$2,CO$2-1,$D7:$EE7)/12)*(1+XLOOKUP(CO$2,Assumptions!$C$95:$M$95,Assumptions!$C$98:$M$98)))</f>
        <v>10989.16896</v>
      </c>
      <c r="CP7" s="50">
        <f t="array" ref="CP7">IF(CP$2=1,Assumptions!$AF8/12,(SUMIF($D$2:$EE$2,CP$2-1,$D7:$EE7)/12)*(1+XLOOKUP(CP$2,Assumptions!$C$95:$M$95,Assumptions!$C$98:$M$98)))</f>
        <v>10989.16896</v>
      </c>
      <c r="CQ7" s="50">
        <f t="array" ref="CQ7">IF(CQ$2=1,Assumptions!$AF8/12,(SUMIF($D$2:$EE$2,CQ$2-1,$D7:$EE7)/12)*(1+XLOOKUP(CQ$2,Assumptions!$C$95:$M$95,Assumptions!$C$98:$M$98)))</f>
        <v>10989.16896</v>
      </c>
      <c r="CR7" s="50">
        <f t="array" ref="CR7">IF(CR$2=1,Assumptions!$AF8/12,(SUMIF($D$2:$EE$2,CR$2-1,$D7:$EE7)/12)*(1+XLOOKUP(CR$2,Assumptions!$C$95:$M$95,Assumptions!$C$98:$M$98)))</f>
        <v>10989.16896</v>
      </c>
      <c r="CS7" s="50">
        <f t="array" ref="CS7">IF(CS$2=1,Assumptions!$AF8/12,(SUMIF($D$2:$EE$2,CS$2-1,$D7:$EE7)/12)*(1+XLOOKUP(CS$2,Assumptions!$C$95:$M$95,Assumptions!$C$98:$M$98)))</f>
        <v>10989.16896</v>
      </c>
      <c r="CT7" s="50">
        <f t="array" ref="CT7">IF(CT$2=1,Assumptions!$AF8/12,(SUMIF($D$2:$EE$2,CT$2-1,$D7:$EE7)/12)*(1+XLOOKUP(CT$2,Assumptions!$C$95:$M$95,Assumptions!$C$98:$M$98)))</f>
        <v>10989.16896</v>
      </c>
      <c r="CU7" s="50">
        <f t="array" ref="CU7">IF(CU$2=1,Assumptions!$AF8/12,(SUMIF($D$2:$EE$2,CU$2-1,$D7:$EE7)/12)*(1+XLOOKUP(CU$2,Assumptions!$C$95:$M$95,Assumptions!$C$98:$M$98)))</f>
        <v>10989.16896</v>
      </c>
      <c r="CV7" s="50">
        <f t="array" ref="CV7">IF(CV$2=1,Assumptions!$AF8/12,(SUMIF($D$2:$EE$2,CV$2-1,$D7:$EE7)/12)*(1+XLOOKUP(CV$2,Assumptions!$C$95:$M$95,Assumptions!$C$98:$M$98)))</f>
        <v>11318.84403</v>
      </c>
      <c r="CW7" s="50">
        <f t="array" ref="CW7">IF(CW$2=1,Assumptions!$AF8/12,(SUMIF($D$2:$EE$2,CW$2-1,$D7:$EE7)/12)*(1+XLOOKUP(CW$2,Assumptions!$C$95:$M$95,Assumptions!$C$98:$M$98)))</f>
        <v>11318.84403</v>
      </c>
      <c r="CX7" s="50">
        <f t="array" ref="CX7">IF(CX$2=1,Assumptions!$AF8/12,(SUMIF($D$2:$EE$2,CX$2-1,$D7:$EE7)/12)*(1+XLOOKUP(CX$2,Assumptions!$C$95:$M$95,Assumptions!$C$98:$M$98)))</f>
        <v>11318.84403</v>
      </c>
      <c r="CY7" s="50">
        <f t="array" ref="CY7">IF(CY$2=1,Assumptions!$AF8/12,(SUMIF($D$2:$EE$2,CY$2-1,$D7:$EE7)/12)*(1+XLOOKUP(CY$2,Assumptions!$C$95:$M$95,Assumptions!$C$98:$M$98)))</f>
        <v>11318.84403</v>
      </c>
      <c r="CZ7" s="50">
        <f t="array" ref="CZ7">IF(CZ$2=1,Assumptions!$AF8/12,(SUMIF($D$2:$EE$2,CZ$2-1,$D7:$EE7)/12)*(1+XLOOKUP(CZ$2,Assumptions!$C$95:$M$95,Assumptions!$C$98:$M$98)))</f>
        <v>11318.84403</v>
      </c>
      <c r="DA7" s="50">
        <f t="array" ref="DA7">IF(DA$2=1,Assumptions!$AF8/12,(SUMIF($D$2:$EE$2,DA$2-1,$D7:$EE7)/12)*(1+XLOOKUP(DA$2,Assumptions!$C$95:$M$95,Assumptions!$C$98:$M$98)))</f>
        <v>11318.84403</v>
      </c>
      <c r="DB7" s="50">
        <f t="array" ref="DB7">IF(DB$2=1,Assumptions!$AF8/12,(SUMIF($D$2:$EE$2,DB$2-1,$D7:$EE7)/12)*(1+XLOOKUP(DB$2,Assumptions!$C$95:$M$95,Assumptions!$C$98:$M$98)))</f>
        <v>11318.84403</v>
      </c>
      <c r="DC7" s="50">
        <f t="array" ref="DC7">IF(DC$2=1,Assumptions!$AF8/12,(SUMIF($D$2:$EE$2,DC$2-1,$D7:$EE7)/12)*(1+XLOOKUP(DC$2,Assumptions!$C$95:$M$95,Assumptions!$C$98:$M$98)))</f>
        <v>11318.84403</v>
      </c>
      <c r="DD7" s="50">
        <f t="array" ref="DD7">IF(DD$2=1,Assumptions!$AF8/12,(SUMIF($D$2:$EE$2,DD$2-1,$D7:$EE7)/12)*(1+XLOOKUP(DD$2,Assumptions!$C$95:$M$95,Assumptions!$C$98:$M$98)))</f>
        <v>11318.84403</v>
      </c>
      <c r="DE7" s="50">
        <f t="array" ref="DE7">IF(DE$2=1,Assumptions!$AF8/12,(SUMIF($D$2:$EE$2,DE$2-1,$D7:$EE7)/12)*(1+XLOOKUP(DE$2,Assumptions!$C$95:$M$95,Assumptions!$C$98:$M$98)))</f>
        <v>11318.84403</v>
      </c>
      <c r="DF7" s="50">
        <f t="array" ref="DF7">IF(DF$2=1,Assumptions!$AF8/12,(SUMIF($D$2:$EE$2,DF$2-1,$D7:$EE7)/12)*(1+XLOOKUP(DF$2,Assumptions!$C$95:$M$95,Assumptions!$C$98:$M$98)))</f>
        <v>11318.84403</v>
      </c>
      <c r="DG7" s="50">
        <f t="array" ref="DG7">IF(DG$2=1,Assumptions!$AF8/12,(SUMIF($D$2:$EE$2,DG$2-1,$D7:$EE7)/12)*(1+XLOOKUP(DG$2,Assumptions!$C$95:$M$95,Assumptions!$C$98:$M$98)))</f>
        <v>11318.84403</v>
      </c>
      <c r="DH7" s="50">
        <f t="array" ref="DH7">IF(DH$2=1,Assumptions!$AF8/12,(SUMIF($D$2:$EE$2,DH$2-1,$D7:$EE7)/12)*(1+XLOOKUP(DH$2,Assumptions!$C$95:$M$95,Assumptions!$C$98:$M$98)))</f>
        <v>11658.40935</v>
      </c>
      <c r="DI7" s="50">
        <f t="array" ref="DI7">IF(DI$2=1,Assumptions!$AF8/12,(SUMIF($D$2:$EE$2,DI$2-1,$D7:$EE7)/12)*(1+XLOOKUP(DI$2,Assumptions!$C$95:$M$95,Assumptions!$C$98:$M$98)))</f>
        <v>11658.40935</v>
      </c>
      <c r="DJ7" s="50">
        <f t="array" ref="DJ7">IF(DJ$2=1,Assumptions!$AF8/12,(SUMIF($D$2:$EE$2,DJ$2-1,$D7:$EE7)/12)*(1+XLOOKUP(DJ$2,Assumptions!$C$95:$M$95,Assumptions!$C$98:$M$98)))</f>
        <v>11658.40935</v>
      </c>
      <c r="DK7" s="50">
        <f t="array" ref="DK7">IF(DK$2=1,Assumptions!$AF8/12,(SUMIF($D$2:$EE$2,DK$2-1,$D7:$EE7)/12)*(1+XLOOKUP(DK$2,Assumptions!$C$95:$M$95,Assumptions!$C$98:$M$98)))</f>
        <v>11658.40935</v>
      </c>
      <c r="DL7" s="50">
        <f t="array" ref="DL7">IF(DL$2=1,Assumptions!$AF8/12,(SUMIF($D$2:$EE$2,DL$2-1,$D7:$EE7)/12)*(1+XLOOKUP(DL$2,Assumptions!$C$95:$M$95,Assumptions!$C$98:$M$98)))</f>
        <v>11658.40935</v>
      </c>
      <c r="DM7" s="50">
        <f t="array" ref="DM7">IF(DM$2=1,Assumptions!$AF8/12,(SUMIF($D$2:$EE$2,DM$2-1,$D7:$EE7)/12)*(1+XLOOKUP(DM$2,Assumptions!$C$95:$M$95,Assumptions!$C$98:$M$98)))</f>
        <v>11658.40935</v>
      </c>
      <c r="DN7" s="50">
        <f t="array" ref="DN7">IF(DN$2=1,Assumptions!$AF8/12,(SUMIF($D$2:$EE$2,DN$2-1,$D7:$EE7)/12)*(1+XLOOKUP(DN$2,Assumptions!$C$95:$M$95,Assumptions!$C$98:$M$98)))</f>
        <v>11658.40935</v>
      </c>
      <c r="DO7" s="50">
        <f t="array" ref="DO7">IF(DO$2=1,Assumptions!$AF8/12,(SUMIF($D$2:$EE$2,DO$2-1,$D7:$EE7)/12)*(1+XLOOKUP(DO$2,Assumptions!$C$95:$M$95,Assumptions!$C$98:$M$98)))</f>
        <v>11658.40935</v>
      </c>
      <c r="DP7" s="50">
        <f t="array" ref="DP7">IF(DP$2=1,Assumptions!$AF8/12,(SUMIF($D$2:$EE$2,DP$2-1,$D7:$EE7)/12)*(1+XLOOKUP(DP$2,Assumptions!$C$95:$M$95,Assumptions!$C$98:$M$98)))</f>
        <v>11658.40935</v>
      </c>
      <c r="DQ7" s="50">
        <f t="array" ref="DQ7">IF(DQ$2=1,Assumptions!$AF8/12,(SUMIF($D$2:$EE$2,DQ$2-1,$D7:$EE7)/12)*(1+XLOOKUP(DQ$2,Assumptions!$C$95:$M$95,Assumptions!$C$98:$M$98)))</f>
        <v>11658.40935</v>
      </c>
      <c r="DR7" s="50">
        <f t="array" ref="DR7">IF(DR$2=1,Assumptions!$AF8/12,(SUMIF($D$2:$EE$2,DR$2-1,$D7:$EE7)/12)*(1+XLOOKUP(DR$2,Assumptions!$C$95:$M$95,Assumptions!$C$98:$M$98)))</f>
        <v>11658.40935</v>
      </c>
      <c r="DS7" s="50">
        <f t="array" ref="DS7">IF(DS$2=1,Assumptions!$AF8/12,(SUMIF($D$2:$EE$2,DS$2-1,$D7:$EE7)/12)*(1+XLOOKUP(DS$2,Assumptions!$C$95:$M$95,Assumptions!$C$98:$M$98)))</f>
        <v>11658.40935</v>
      </c>
      <c r="DT7" s="50">
        <f t="array" ref="DT7">IF(DT$2=1,Assumptions!$AF8/12,(SUMIF($D$2:$EE$2,DT$2-1,$D7:$EE7)/12)*(1+XLOOKUP(DT$2,Assumptions!$C$95:$M$95,Assumptions!$C$98:$M$98)))</f>
        <v>12008.16163</v>
      </c>
      <c r="DU7" s="50">
        <f t="array" ref="DU7">IF(DU$2=1,Assumptions!$AF8/12,(SUMIF($D$2:$EE$2,DU$2-1,$D7:$EE7)/12)*(1+XLOOKUP(DU$2,Assumptions!$C$95:$M$95,Assumptions!$C$98:$M$98)))</f>
        <v>12008.16163</v>
      </c>
      <c r="DV7" s="50">
        <f t="array" ref="DV7">IF(DV$2=1,Assumptions!$AF8/12,(SUMIF($D$2:$EE$2,DV$2-1,$D7:$EE7)/12)*(1+XLOOKUP(DV$2,Assumptions!$C$95:$M$95,Assumptions!$C$98:$M$98)))</f>
        <v>12008.16163</v>
      </c>
      <c r="DW7" s="50">
        <f t="array" ref="DW7">IF(DW$2=1,Assumptions!$AF8/12,(SUMIF($D$2:$EE$2,DW$2-1,$D7:$EE7)/12)*(1+XLOOKUP(DW$2,Assumptions!$C$95:$M$95,Assumptions!$C$98:$M$98)))</f>
        <v>12008.16163</v>
      </c>
      <c r="DX7" s="50">
        <f t="array" ref="DX7">IF(DX$2=1,Assumptions!$AF8/12,(SUMIF($D$2:$EE$2,DX$2-1,$D7:$EE7)/12)*(1+XLOOKUP(DX$2,Assumptions!$C$95:$M$95,Assumptions!$C$98:$M$98)))</f>
        <v>12008.16163</v>
      </c>
      <c r="DY7" s="50">
        <f t="array" ref="DY7">IF(DY$2=1,Assumptions!$AF8/12,(SUMIF($D$2:$EE$2,DY$2-1,$D7:$EE7)/12)*(1+XLOOKUP(DY$2,Assumptions!$C$95:$M$95,Assumptions!$C$98:$M$98)))</f>
        <v>12008.16163</v>
      </c>
      <c r="DZ7" s="50">
        <f t="array" ref="DZ7">IF(DZ$2=1,Assumptions!$AF8/12,(SUMIF($D$2:$EE$2,DZ$2-1,$D7:$EE7)/12)*(1+XLOOKUP(DZ$2,Assumptions!$C$95:$M$95,Assumptions!$C$98:$M$98)))</f>
        <v>12008.16163</v>
      </c>
      <c r="EA7" s="50">
        <f t="array" ref="EA7">IF(EA$2=1,Assumptions!$AF8/12,(SUMIF($D$2:$EE$2,EA$2-1,$D7:$EE7)/12)*(1+XLOOKUP(EA$2,Assumptions!$C$95:$M$95,Assumptions!$C$98:$M$98)))</f>
        <v>12008.16163</v>
      </c>
      <c r="EB7" s="50">
        <f t="array" ref="EB7">IF(EB$2=1,Assumptions!$AF8/12,(SUMIF($D$2:$EE$2,EB$2-1,$D7:$EE7)/12)*(1+XLOOKUP(EB$2,Assumptions!$C$95:$M$95,Assumptions!$C$98:$M$98)))</f>
        <v>12008.16163</v>
      </c>
      <c r="EC7" s="50">
        <f t="array" ref="EC7">IF(EC$2=1,Assumptions!$AF8/12,(SUMIF($D$2:$EE$2,EC$2-1,$D7:$EE7)/12)*(1+XLOOKUP(EC$2,Assumptions!$C$95:$M$95,Assumptions!$C$98:$M$98)))</f>
        <v>12008.16163</v>
      </c>
      <c r="ED7" s="50">
        <f t="array" ref="ED7">IF(ED$2=1,Assumptions!$AF8/12,(SUMIF($D$2:$EE$2,ED$2-1,$D7:$EE7)/12)*(1+XLOOKUP(ED$2,Assumptions!$C$95:$M$95,Assumptions!$C$98:$M$98)))</f>
        <v>12008.16163</v>
      </c>
      <c r="EE7" s="50">
        <f t="array" ref="EE7">IF(EE$2=1,Assumptions!$AF8/12,(SUMIF($D$2:$EE$2,EE$2-1,$D7:$EE7)/12)*(1+XLOOKUP(EE$2,Assumptions!$C$95:$M$95,Assumptions!$C$98:$M$98)))</f>
        <v>12008.16163</v>
      </c>
    </row>
    <row r="8" ht="15.75" customHeight="1">
      <c r="A8" s="1"/>
      <c r="B8" s="1"/>
      <c r="C8" s="1" t="str">
        <f>Assumptions!Z9</f>
        <v>4 Bed</v>
      </c>
      <c r="D8" s="50">
        <f t="array" ref="D8">IF(D$2=1,Assumptions!$AF9/12,(SUMIF($D$2:$EE$2,D$2-1,$D8:$EE8)/12)*(1+XLOOKUP(D$2,Assumptions!$C$95:$M$95,Assumptions!$C$98:$M$98)))</f>
        <v>11041.6</v>
      </c>
      <c r="E8" s="50">
        <f t="array" ref="E8">IF(E$2=1,Assumptions!$AF9/12,(SUMIF($D$2:$EE$2,E$2-1,$D8:$EE8)/12)*(1+XLOOKUP(E$2,Assumptions!$C$95:$M$95,Assumptions!$C$98:$M$98)))</f>
        <v>11041.6</v>
      </c>
      <c r="F8" s="50">
        <f t="array" ref="F8">IF(F$2=1,Assumptions!$AF9/12,(SUMIF($D$2:$EE$2,F$2-1,$D8:$EE8)/12)*(1+XLOOKUP(F$2,Assumptions!$C$95:$M$95,Assumptions!$C$98:$M$98)))</f>
        <v>11041.6</v>
      </c>
      <c r="G8" s="50">
        <f t="array" ref="G8">IF(G$2=1,Assumptions!$AF9/12,(SUMIF($D$2:$EE$2,G$2-1,$D8:$EE8)/12)*(1+XLOOKUP(G$2,Assumptions!$C$95:$M$95,Assumptions!$C$98:$M$98)))</f>
        <v>11041.6</v>
      </c>
      <c r="H8" s="50">
        <f t="array" ref="H8">IF(H$2=1,Assumptions!$AF9/12,(SUMIF($D$2:$EE$2,H$2-1,$D8:$EE8)/12)*(1+XLOOKUP(H$2,Assumptions!$C$95:$M$95,Assumptions!$C$98:$M$98)))</f>
        <v>11041.6</v>
      </c>
      <c r="I8" s="50">
        <f t="array" ref="I8">IF(I$2=1,Assumptions!$AF9/12,(SUMIF($D$2:$EE$2,I$2-1,$D8:$EE8)/12)*(1+XLOOKUP(I$2,Assumptions!$C$95:$M$95,Assumptions!$C$98:$M$98)))</f>
        <v>11041.6</v>
      </c>
      <c r="J8" s="50">
        <f t="array" ref="J8">IF(J$2=1,Assumptions!$AF9/12,(SUMIF($D$2:$EE$2,J$2-1,$D8:$EE8)/12)*(1+XLOOKUP(J$2,Assumptions!$C$95:$M$95,Assumptions!$C$98:$M$98)))</f>
        <v>11041.6</v>
      </c>
      <c r="K8" s="50">
        <f t="array" ref="K8">IF(K$2=1,Assumptions!$AF9/12,(SUMIF($D$2:$EE$2,K$2-1,$D8:$EE8)/12)*(1+XLOOKUP(K$2,Assumptions!$C$95:$M$95,Assumptions!$C$98:$M$98)))</f>
        <v>11041.6</v>
      </c>
      <c r="L8" s="50">
        <f t="array" ref="L8">IF(L$2=1,Assumptions!$AF9/12,(SUMIF($D$2:$EE$2,L$2-1,$D8:$EE8)/12)*(1+XLOOKUP(L$2,Assumptions!$C$95:$M$95,Assumptions!$C$98:$M$98)))</f>
        <v>11041.6</v>
      </c>
      <c r="M8" s="50">
        <f t="array" ref="M8">IF(M$2=1,Assumptions!$AF9/12,(SUMIF($D$2:$EE$2,M$2-1,$D8:$EE8)/12)*(1+XLOOKUP(M$2,Assumptions!$C$95:$M$95,Assumptions!$C$98:$M$98)))</f>
        <v>11041.6</v>
      </c>
      <c r="N8" s="50">
        <f t="array" ref="N8">IF(N$2=1,Assumptions!$AF9/12,(SUMIF($D$2:$EE$2,N$2-1,$D8:$EE8)/12)*(1+XLOOKUP(N$2,Assumptions!$C$95:$M$95,Assumptions!$C$98:$M$98)))</f>
        <v>11041.6</v>
      </c>
      <c r="O8" s="50">
        <f t="array" ref="O8">IF(O$2=1,Assumptions!$AF9/12,(SUMIF($D$2:$EE$2,O$2-1,$D8:$EE8)/12)*(1+XLOOKUP(O$2,Assumptions!$C$95:$M$95,Assumptions!$C$98:$M$98)))</f>
        <v>11041.6</v>
      </c>
      <c r="P8" s="50">
        <f t="array" ref="P8">IF(P$2=1,Assumptions!$AF9/12,(SUMIF($D$2:$EE$2,P$2-1,$D8:$EE8)/12)*(1+XLOOKUP(P$2,Assumptions!$C$95:$M$95,Assumptions!$C$98:$M$98)))</f>
        <v>11262.432</v>
      </c>
      <c r="Q8" s="50">
        <f t="array" ref="Q8">IF(Q$2=1,Assumptions!$AF9/12,(SUMIF($D$2:$EE$2,Q$2-1,$D8:$EE8)/12)*(1+XLOOKUP(Q$2,Assumptions!$C$95:$M$95,Assumptions!$C$98:$M$98)))</f>
        <v>11262.432</v>
      </c>
      <c r="R8" s="50">
        <f t="array" ref="R8">IF(R$2=1,Assumptions!$AF9/12,(SUMIF($D$2:$EE$2,R$2-1,$D8:$EE8)/12)*(1+XLOOKUP(R$2,Assumptions!$C$95:$M$95,Assumptions!$C$98:$M$98)))</f>
        <v>11262.432</v>
      </c>
      <c r="S8" s="50">
        <f t="array" ref="S8">IF(S$2=1,Assumptions!$AF9/12,(SUMIF($D$2:$EE$2,S$2-1,$D8:$EE8)/12)*(1+XLOOKUP(S$2,Assumptions!$C$95:$M$95,Assumptions!$C$98:$M$98)))</f>
        <v>11262.432</v>
      </c>
      <c r="T8" s="50">
        <f t="array" ref="T8">IF(T$2=1,Assumptions!$AF9/12,(SUMIF($D$2:$EE$2,T$2-1,$D8:$EE8)/12)*(1+XLOOKUP(T$2,Assumptions!$C$95:$M$95,Assumptions!$C$98:$M$98)))</f>
        <v>11262.432</v>
      </c>
      <c r="U8" s="50">
        <f t="array" ref="U8">IF(U$2=1,Assumptions!$AF9/12,(SUMIF($D$2:$EE$2,U$2-1,$D8:$EE8)/12)*(1+XLOOKUP(U$2,Assumptions!$C$95:$M$95,Assumptions!$C$98:$M$98)))</f>
        <v>11262.432</v>
      </c>
      <c r="V8" s="50">
        <f t="array" ref="V8">IF(V$2=1,Assumptions!$AF9/12,(SUMIF($D$2:$EE$2,V$2-1,$D8:$EE8)/12)*(1+XLOOKUP(V$2,Assumptions!$C$95:$M$95,Assumptions!$C$98:$M$98)))</f>
        <v>11262.432</v>
      </c>
      <c r="W8" s="50">
        <f t="array" ref="W8">IF(W$2=1,Assumptions!$AF9/12,(SUMIF($D$2:$EE$2,W$2-1,$D8:$EE8)/12)*(1+XLOOKUP(W$2,Assumptions!$C$95:$M$95,Assumptions!$C$98:$M$98)))</f>
        <v>11262.432</v>
      </c>
      <c r="X8" s="50">
        <f t="array" ref="X8">IF(X$2=1,Assumptions!$AF9/12,(SUMIF($D$2:$EE$2,X$2-1,$D8:$EE8)/12)*(1+XLOOKUP(X$2,Assumptions!$C$95:$M$95,Assumptions!$C$98:$M$98)))</f>
        <v>11262.432</v>
      </c>
      <c r="Y8" s="50">
        <f t="array" ref="Y8">IF(Y$2=1,Assumptions!$AF9/12,(SUMIF($D$2:$EE$2,Y$2-1,$D8:$EE8)/12)*(1+XLOOKUP(Y$2,Assumptions!$C$95:$M$95,Assumptions!$C$98:$M$98)))</f>
        <v>11262.432</v>
      </c>
      <c r="Z8" s="50">
        <f t="array" ref="Z8">IF(Z$2=1,Assumptions!$AF9/12,(SUMIF($D$2:$EE$2,Z$2-1,$D8:$EE8)/12)*(1+XLOOKUP(Z$2,Assumptions!$C$95:$M$95,Assumptions!$C$98:$M$98)))</f>
        <v>11262.432</v>
      </c>
      <c r="AA8" s="50">
        <f t="array" ref="AA8">IF(AA$2=1,Assumptions!$AF9/12,(SUMIF($D$2:$EE$2,AA$2-1,$D8:$EE8)/12)*(1+XLOOKUP(AA$2,Assumptions!$C$95:$M$95,Assumptions!$C$98:$M$98)))</f>
        <v>11262.432</v>
      </c>
      <c r="AB8" s="50">
        <f t="array" ref="AB8">IF(AB$2=1,Assumptions!$AF9/12,(SUMIF($D$2:$EE$2,AB$2-1,$D8:$EE8)/12)*(1+XLOOKUP(AB$2,Assumptions!$C$95:$M$95,Assumptions!$C$98:$M$98)))</f>
        <v>11600.30496</v>
      </c>
      <c r="AC8" s="50">
        <f t="array" ref="AC8">IF(AC$2=1,Assumptions!$AF9/12,(SUMIF($D$2:$EE$2,AC$2-1,$D8:$EE8)/12)*(1+XLOOKUP(AC$2,Assumptions!$C$95:$M$95,Assumptions!$C$98:$M$98)))</f>
        <v>11600.30496</v>
      </c>
      <c r="AD8" s="50">
        <f t="array" ref="AD8">IF(AD$2=1,Assumptions!$AF9/12,(SUMIF($D$2:$EE$2,AD$2-1,$D8:$EE8)/12)*(1+XLOOKUP(AD$2,Assumptions!$C$95:$M$95,Assumptions!$C$98:$M$98)))</f>
        <v>11600.30496</v>
      </c>
      <c r="AE8" s="50">
        <f t="array" ref="AE8">IF(AE$2=1,Assumptions!$AF9/12,(SUMIF($D$2:$EE$2,AE$2-1,$D8:$EE8)/12)*(1+XLOOKUP(AE$2,Assumptions!$C$95:$M$95,Assumptions!$C$98:$M$98)))</f>
        <v>11600.30496</v>
      </c>
      <c r="AF8" s="50">
        <f t="array" ref="AF8">IF(AF$2=1,Assumptions!$AF9/12,(SUMIF($D$2:$EE$2,AF$2-1,$D8:$EE8)/12)*(1+XLOOKUP(AF$2,Assumptions!$C$95:$M$95,Assumptions!$C$98:$M$98)))</f>
        <v>11600.30496</v>
      </c>
      <c r="AG8" s="50">
        <f t="array" ref="AG8">IF(AG$2=1,Assumptions!$AF9/12,(SUMIF($D$2:$EE$2,AG$2-1,$D8:$EE8)/12)*(1+XLOOKUP(AG$2,Assumptions!$C$95:$M$95,Assumptions!$C$98:$M$98)))</f>
        <v>11600.30496</v>
      </c>
      <c r="AH8" s="50">
        <f t="array" ref="AH8">IF(AH$2=1,Assumptions!$AF9/12,(SUMIF($D$2:$EE$2,AH$2-1,$D8:$EE8)/12)*(1+XLOOKUP(AH$2,Assumptions!$C$95:$M$95,Assumptions!$C$98:$M$98)))</f>
        <v>11600.30496</v>
      </c>
      <c r="AI8" s="50">
        <f t="array" ref="AI8">IF(AI$2=1,Assumptions!$AF9/12,(SUMIF($D$2:$EE$2,AI$2-1,$D8:$EE8)/12)*(1+XLOOKUP(AI$2,Assumptions!$C$95:$M$95,Assumptions!$C$98:$M$98)))</f>
        <v>11600.30496</v>
      </c>
      <c r="AJ8" s="50">
        <f t="array" ref="AJ8">IF(AJ$2=1,Assumptions!$AF9/12,(SUMIF($D$2:$EE$2,AJ$2-1,$D8:$EE8)/12)*(1+XLOOKUP(AJ$2,Assumptions!$C$95:$M$95,Assumptions!$C$98:$M$98)))</f>
        <v>11600.30496</v>
      </c>
      <c r="AK8" s="50">
        <f t="array" ref="AK8">IF(AK$2=1,Assumptions!$AF9/12,(SUMIF($D$2:$EE$2,AK$2-1,$D8:$EE8)/12)*(1+XLOOKUP(AK$2,Assumptions!$C$95:$M$95,Assumptions!$C$98:$M$98)))</f>
        <v>11600.30496</v>
      </c>
      <c r="AL8" s="50">
        <f t="array" ref="AL8">IF(AL$2=1,Assumptions!$AF9/12,(SUMIF($D$2:$EE$2,AL$2-1,$D8:$EE8)/12)*(1+XLOOKUP(AL$2,Assumptions!$C$95:$M$95,Assumptions!$C$98:$M$98)))</f>
        <v>11600.30496</v>
      </c>
      <c r="AM8" s="50">
        <f t="array" ref="AM8">IF(AM$2=1,Assumptions!$AF9/12,(SUMIF($D$2:$EE$2,AM$2-1,$D8:$EE8)/12)*(1+XLOOKUP(AM$2,Assumptions!$C$95:$M$95,Assumptions!$C$98:$M$98)))</f>
        <v>11600.30496</v>
      </c>
      <c r="AN8" s="50">
        <f t="array" ref="AN8">IF(AN$2=1,Assumptions!$AF9/12,(SUMIF($D$2:$EE$2,AN$2-1,$D8:$EE8)/12)*(1+XLOOKUP(AN$2,Assumptions!$C$95:$M$95,Assumptions!$C$98:$M$98)))</f>
        <v>11948.31411</v>
      </c>
      <c r="AO8" s="50">
        <f t="array" ref="AO8">IF(AO$2=1,Assumptions!$AF9/12,(SUMIF($D$2:$EE$2,AO$2-1,$D8:$EE8)/12)*(1+XLOOKUP(AO$2,Assumptions!$C$95:$M$95,Assumptions!$C$98:$M$98)))</f>
        <v>11948.31411</v>
      </c>
      <c r="AP8" s="50">
        <f t="array" ref="AP8">IF(AP$2=1,Assumptions!$AF9/12,(SUMIF($D$2:$EE$2,AP$2-1,$D8:$EE8)/12)*(1+XLOOKUP(AP$2,Assumptions!$C$95:$M$95,Assumptions!$C$98:$M$98)))</f>
        <v>11948.31411</v>
      </c>
      <c r="AQ8" s="50">
        <f t="array" ref="AQ8">IF(AQ$2=1,Assumptions!$AF9/12,(SUMIF($D$2:$EE$2,AQ$2-1,$D8:$EE8)/12)*(1+XLOOKUP(AQ$2,Assumptions!$C$95:$M$95,Assumptions!$C$98:$M$98)))</f>
        <v>11948.31411</v>
      </c>
      <c r="AR8" s="50">
        <f t="array" ref="AR8">IF(AR$2=1,Assumptions!$AF9/12,(SUMIF($D$2:$EE$2,AR$2-1,$D8:$EE8)/12)*(1+XLOOKUP(AR$2,Assumptions!$C$95:$M$95,Assumptions!$C$98:$M$98)))</f>
        <v>11948.31411</v>
      </c>
      <c r="AS8" s="50">
        <f t="array" ref="AS8">IF(AS$2=1,Assumptions!$AF9/12,(SUMIF($D$2:$EE$2,AS$2-1,$D8:$EE8)/12)*(1+XLOOKUP(AS$2,Assumptions!$C$95:$M$95,Assumptions!$C$98:$M$98)))</f>
        <v>11948.31411</v>
      </c>
      <c r="AT8" s="50">
        <f t="array" ref="AT8">IF(AT$2=1,Assumptions!$AF9/12,(SUMIF($D$2:$EE$2,AT$2-1,$D8:$EE8)/12)*(1+XLOOKUP(AT$2,Assumptions!$C$95:$M$95,Assumptions!$C$98:$M$98)))</f>
        <v>11948.31411</v>
      </c>
      <c r="AU8" s="50">
        <f t="array" ref="AU8">IF(AU$2=1,Assumptions!$AF9/12,(SUMIF($D$2:$EE$2,AU$2-1,$D8:$EE8)/12)*(1+XLOOKUP(AU$2,Assumptions!$C$95:$M$95,Assumptions!$C$98:$M$98)))</f>
        <v>11948.31411</v>
      </c>
      <c r="AV8" s="50">
        <f t="array" ref="AV8">IF(AV$2=1,Assumptions!$AF9/12,(SUMIF($D$2:$EE$2,AV$2-1,$D8:$EE8)/12)*(1+XLOOKUP(AV$2,Assumptions!$C$95:$M$95,Assumptions!$C$98:$M$98)))</f>
        <v>11948.31411</v>
      </c>
      <c r="AW8" s="50">
        <f t="array" ref="AW8">IF(AW$2=1,Assumptions!$AF9/12,(SUMIF($D$2:$EE$2,AW$2-1,$D8:$EE8)/12)*(1+XLOOKUP(AW$2,Assumptions!$C$95:$M$95,Assumptions!$C$98:$M$98)))</f>
        <v>11948.31411</v>
      </c>
      <c r="AX8" s="50">
        <f t="array" ref="AX8">IF(AX$2=1,Assumptions!$AF9/12,(SUMIF($D$2:$EE$2,AX$2-1,$D8:$EE8)/12)*(1+XLOOKUP(AX$2,Assumptions!$C$95:$M$95,Assumptions!$C$98:$M$98)))</f>
        <v>11948.31411</v>
      </c>
      <c r="AY8" s="50">
        <f t="array" ref="AY8">IF(AY$2=1,Assumptions!$AF9/12,(SUMIF($D$2:$EE$2,AY$2-1,$D8:$EE8)/12)*(1+XLOOKUP(AY$2,Assumptions!$C$95:$M$95,Assumptions!$C$98:$M$98)))</f>
        <v>11948.31411</v>
      </c>
      <c r="AZ8" s="50">
        <f t="array" ref="AZ8">IF(AZ$2=1,Assumptions!$AF9/12,(SUMIF($D$2:$EE$2,AZ$2-1,$D8:$EE8)/12)*(1+XLOOKUP(AZ$2,Assumptions!$C$95:$M$95,Assumptions!$C$98:$M$98)))</f>
        <v>12306.76353</v>
      </c>
      <c r="BA8" s="50">
        <f t="array" ref="BA8">IF(BA$2=1,Assumptions!$AF9/12,(SUMIF($D$2:$EE$2,BA$2-1,$D8:$EE8)/12)*(1+XLOOKUP(BA$2,Assumptions!$C$95:$M$95,Assumptions!$C$98:$M$98)))</f>
        <v>12306.76353</v>
      </c>
      <c r="BB8" s="50">
        <f t="array" ref="BB8">IF(BB$2=1,Assumptions!$AF9/12,(SUMIF($D$2:$EE$2,BB$2-1,$D8:$EE8)/12)*(1+XLOOKUP(BB$2,Assumptions!$C$95:$M$95,Assumptions!$C$98:$M$98)))</f>
        <v>12306.76353</v>
      </c>
      <c r="BC8" s="50">
        <f t="array" ref="BC8">IF(BC$2=1,Assumptions!$AF9/12,(SUMIF($D$2:$EE$2,BC$2-1,$D8:$EE8)/12)*(1+XLOOKUP(BC$2,Assumptions!$C$95:$M$95,Assumptions!$C$98:$M$98)))</f>
        <v>12306.76353</v>
      </c>
      <c r="BD8" s="50">
        <f t="array" ref="BD8">IF(BD$2=1,Assumptions!$AF9/12,(SUMIF($D$2:$EE$2,BD$2-1,$D8:$EE8)/12)*(1+XLOOKUP(BD$2,Assumptions!$C$95:$M$95,Assumptions!$C$98:$M$98)))</f>
        <v>12306.76353</v>
      </c>
      <c r="BE8" s="50">
        <f t="array" ref="BE8">IF(BE$2=1,Assumptions!$AF9/12,(SUMIF($D$2:$EE$2,BE$2-1,$D8:$EE8)/12)*(1+XLOOKUP(BE$2,Assumptions!$C$95:$M$95,Assumptions!$C$98:$M$98)))</f>
        <v>12306.76353</v>
      </c>
      <c r="BF8" s="50">
        <f t="array" ref="BF8">IF(BF$2=1,Assumptions!$AF9/12,(SUMIF($D$2:$EE$2,BF$2-1,$D8:$EE8)/12)*(1+XLOOKUP(BF$2,Assumptions!$C$95:$M$95,Assumptions!$C$98:$M$98)))</f>
        <v>12306.76353</v>
      </c>
      <c r="BG8" s="50">
        <f t="array" ref="BG8">IF(BG$2=1,Assumptions!$AF9/12,(SUMIF($D$2:$EE$2,BG$2-1,$D8:$EE8)/12)*(1+XLOOKUP(BG$2,Assumptions!$C$95:$M$95,Assumptions!$C$98:$M$98)))</f>
        <v>12306.76353</v>
      </c>
      <c r="BH8" s="50">
        <f t="array" ref="BH8">IF(BH$2=1,Assumptions!$AF9/12,(SUMIF($D$2:$EE$2,BH$2-1,$D8:$EE8)/12)*(1+XLOOKUP(BH$2,Assumptions!$C$95:$M$95,Assumptions!$C$98:$M$98)))</f>
        <v>12306.76353</v>
      </c>
      <c r="BI8" s="50">
        <f t="array" ref="BI8">IF(BI$2=1,Assumptions!$AF9/12,(SUMIF($D$2:$EE$2,BI$2-1,$D8:$EE8)/12)*(1+XLOOKUP(BI$2,Assumptions!$C$95:$M$95,Assumptions!$C$98:$M$98)))</f>
        <v>12306.76353</v>
      </c>
      <c r="BJ8" s="50">
        <f t="array" ref="BJ8">IF(BJ$2=1,Assumptions!$AF9/12,(SUMIF($D$2:$EE$2,BJ$2-1,$D8:$EE8)/12)*(1+XLOOKUP(BJ$2,Assumptions!$C$95:$M$95,Assumptions!$C$98:$M$98)))</f>
        <v>12306.76353</v>
      </c>
      <c r="BK8" s="50">
        <f t="array" ref="BK8">IF(BK$2=1,Assumptions!$AF9/12,(SUMIF($D$2:$EE$2,BK$2-1,$D8:$EE8)/12)*(1+XLOOKUP(BK$2,Assumptions!$C$95:$M$95,Assumptions!$C$98:$M$98)))</f>
        <v>12306.76353</v>
      </c>
      <c r="BL8" s="50">
        <f t="array" ref="BL8">IF(BL$2=1,Assumptions!$AF9/12,(SUMIF($D$2:$EE$2,BL$2-1,$D8:$EE8)/12)*(1+XLOOKUP(BL$2,Assumptions!$C$95:$M$95,Assumptions!$C$98:$M$98)))</f>
        <v>12675.96644</v>
      </c>
      <c r="BM8" s="50">
        <f t="array" ref="BM8">IF(BM$2=1,Assumptions!$AF9/12,(SUMIF($D$2:$EE$2,BM$2-1,$D8:$EE8)/12)*(1+XLOOKUP(BM$2,Assumptions!$C$95:$M$95,Assumptions!$C$98:$M$98)))</f>
        <v>12675.96644</v>
      </c>
      <c r="BN8" s="50">
        <f t="array" ref="BN8">IF(BN$2=1,Assumptions!$AF9/12,(SUMIF($D$2:$EE$2,BN$2-1,$D8:$EE8)/12)*(1+XLOOKUP(BN$2,Assumptions!$C$95:$M$95,Assumptions!$C$98:$M$98)))</f>
        <v>12675.96644</v>
      </c>
      <c r="BO8" s="50">
        <f t="array" ref="BO8">IF(BO$2=1,Assumptions!$AF9/12,(SUMIF($D$2:$EE$2,BO$2-1,$D8:$EE8)/12)*(1+XLOOKUP(BO$2,Assumptions!$C$95:$M$95,Assumptions!$C$98:$M$98)))</f>
        <v>12675.96644</v>
      </c>
      <c r="BP8" s="50">
        <f t="array" ref="BP8">IF(BP$2=1,Assumptions!$AF9/12,(SUMIF($D$2:$EE$2,BP$2-1,$D8:$EE8)/12)*(1+XLOOKUP(BP$2,Assumptions!$C$95:$M$95,Assumptions!$C$98:$M$98)))</f>
        <v>12675.96644</v>
      </c>
      <c r="BQ8" s="50">
        <f t="array" ref="BQ8">IF(BQ$2=1,Assumptions!$AF9/12,(SUMIF($D$2:$EE$2,BQ$2-1,$D8:$EE8)/12)*(1+XLOOKUP(BQ$2,Assumptions!$C$95:$M$95,Assumptions!$C$98:$M$98)))</f>
        <v>12675.96644</v>
      </c>
      <c r="BR8" s="50">
        <f t="array" ref="BR8">IF(BR$2=1,Assumptions!$AF9/12,(SUMIF($D$2:$EE$2,BR$2-1,$D8:$EE8)/12)*(1+XLOOKUP(BR$2,Assumptions!$C$95:$M$95,Assumptions!$C$98:$M$98)))</f>
        <v>12675.96644</v>
      </c>
      <c r="BS8" s="50">
        <f t="array" ref="BS8">IF(BS$2=1,Assumptions!$AF9/12,(SUMIF($D$2:$EE$2,BS$2-1,$D8:$EE8)/12)*(1+XLOOKUP(BS$2,Assumptions!$C$95:$M$95,Assumptions!$C$98:$M$98)))</f>
        <v>12675.96644</v>
      </c>
      <c r="BT8" s="50">
        <f t="array" ref="BT8">IF(BT$2=1,Assumptions!$AF9/12,(SUMIF($D$2:$EE$2,BT$2-1,$D8:$EE8)/12)*(1+XLOOKUP(BT$2,Assumptions!$C$95:$M$95,Assumptions!$C$98:$M$98)))</f>
        <v>12675.96644</v>
      </c>
      <c r="BU8" s="50">
        <f t="array" ref="BU8">IF(BU$2=1,Assumptions!$AF9/12,(SUMIF($D$2:$EE$2,BU$2-1,$D8:$EE8)/12)*(1+XLOOKUP(BU$2,Assumptions!$C$95:$M$95,Assumptions!$C$98:$M$98)))</f>
        <v>12675.96644</v>
      </c>
      <c r="BV8" s="50">
        <f t="array" ref="BV8">IF(BV$2=1,Assumptions!$AF9/12,(SUMIF($D$2:$EE$2,BV$2-1,$D8:$EE8)/12)*(1+XLOOKUP(BV$2,Assumptions!$C$95:$M$95,Assumptions!$C$98:$M$98)))</f>
        <v>12675.96644</v>
      </c>
      <c r="BW8" s="50">
        <f t="array" ref="BW8">IF(BW$2=1,Assumptions!$AF9/12,(SUMIF($D$2:$EE$2,BW$2-1,$D8:$EE8)/12)*(1+XLOOKUP(BW$2,Assumptions!$C$95:$M$95,Assumptions!$C$98:$M$98)))</f>
        <v>12675.96644</v>
      </c>
      <c r="BX8" s="50">
        <f t="array" ref="BX8">IF(BX$2=1,Assumptions!$AF9/12,(SUMIF($D$2:$EE$2,BX$2-1,$D8:$EE8)/12)*(1+XLOOKUP(BX$2,Assumptions!$C$95:$M$95,Assumptions!$C$98:$M$98)))</f>
        <v>13056.24543</v>
      </c>
      <c r="BY8" s="50">
        <f t="array" ref="BY8">IF(BY$2=1,Assumptions!$AF9/12,(SUMIF($D$2:$EE$2,BY$2-1,$D8:$EE8)/12)*(1+XLOOKUP(BY$2,Assumptions!$C$95:$M$95,Assumptions!$C$98:$M$98)))</f>
        <v>13056.24543</v>
      </c>
      <c r="BZ8" s="50">
        <f t="array" ref="BZ8">IF(BZ$2=1,Assumptions!$AF9/12,(SUMIF($D$2:$EE$2,BZ$2-1,$D8:$EE8)/12)*(1+XLOOKUP(BZ$2,Assumptions!$C$95:$M$95,Assumptions!$C$98:$M$98)))</f>
        <v>13056.24543</v>
      </c>
      <c r="CA8" s="50">
        <f t="array" ref="CA8">IF(CA$2=1,Assumptions!$AF9/12,(SUMIF($D$2:$EE$2,CA$2-1,$D8:$EE8)/12)*(1+XLOOKUP(CA$2,Assumptions!$C$95:$M$95,Assumptions!$C$98:$M$98)))</f>
        <v>13056.24543</v>
      </c>
      <c r="CB8" s="50">
        <f t="array" ref="CB8">IF(CB$2=1,Assumptions!$AF9/12,(SUMIF($D$2:$EE$2,CB$2-1,$D8:$EE8)/12)*(1+XLOOKUP(CB$2,Assumptions!$C$95:$M$95,Assumptions!$C$98:$M$98)))</f>
        <v>13056.24543</v>
      </c>
      <c r="CC8" s="50">
        <f t="array" ref="CC8">IF(CC$2=1,Assumptions!$AF9/12,(SUMIF($D$2:$EE$2,CC$2-1,$D8:$EE8)/12)*(1+XLOOKUP(CC$2,Assumptions!$C$95:$M$95,Assumptions!$C$98:$M$98)))</f>
        <v>13056.24543</v>
      </c>
      <c r="CD8" s="50">
        <f t="array" ref="CD8">IF(CD$2=1,Assumptions!$AF9/12,(SUMIF($D$2:$EE$2,CD$2-1,$D8:$EE8)/12)*(1+XLOOKUP(CD$2,Assumptions!$C$95:$M$95,Assumptions!$C$98:$M$98)))</f>
        <v>13056.24543</v>
      </c>
      <c r="CE8" s="50">
        <f t="array" ref="CE8">IF(CE$2=1,Assumptions!$AF9/12,(SUMIF($D$2:$EE$2,CE$2-1,$D8:$EE8)/12)*(1+XLOOKUP(CE$2,Assumptions!$C$95:$M$95,Assumptions!$C$98:$M$98)))</f>
        <v>13056.24543</v>
      </c>
      <c r="CF8" s="50">
        <f t="array" ref="CF8">IF(CF$2=1,Assumptions!$AF9/12,(SUMIF($D$2:$EE$2,CF$2-1,$D8:$EE8)/12)*(1+XLOOKUP(CF$2,Assumptions!$C$95:$M$95,Assumptions!$C$98:$M$98)))</f>
        <v>13056.24543</v>
      </c>
      <c r="CG8" s="50">
        <f t="array" ref="CG8">IF(CG$2=1,Assumptions!$AF9/12,(SUMIF($D$2:$EE$2,CG$2-1,$D8:$EE8)/12)*(1+XLOOKUP(CG$2,Assumptions!$C$95:$M$95,Assumptions!$C$98:$M$98)))</f>
        <v>13056.24543</v>
      </c>
      <c r="CH8" s="50">
        <f t="array" ref="CH8">IF(CH$2=1,Assumptions!$AF9/12,(SUMIF($D$2:$EE$2,CH$2-1,$D8:$EE8)/12)*(1+XLOOKUP(CH$2,Assumptions!$C$95:$M$95,Assumptions!$C$98:$M$98)))</f>
        <v>13056.24543</v>
      </c>
      <c r="CI8" s="50">
        <f t="array" ref="CI8">IF(CI$2=1,Assumptions!$AF9/12,(SUMIF($D$2:$EE$2,CI$2-1,$D8:$EE8)/12)*(1+XLOOKUP(CI$2,Assumptions!$C$95:$M$95,Assumptions!$C$98:$M$98)))</f>
        <v>13056.24543</v>
      </c>
      <c r="CJ8" s="50">
        <f t="array" ref="CJ8">IF(CJ$2=1,Assumptions!$AF9/12,(SUMIF($D$2:$EE$2,CJ$2-1,$D8:$EE8)/12)*(1+XLOOKUP(CJ$2,Assumptions!$C$95:$M$95,Assumptions!$C$98:$M$98)))</f>
        <v>13447.93279</v>
      </c>
      <c r="CK8" s="50">
        <f t="array" ref="CK8">IF(CK$2=1,Assumptions!$AF9/12,(SUMIF($D$2:$EE$2,CK$2-1,$D8:$EE8)/12)*(1+XLOOKUP(CK$2,Assumptions!$C$95:$M$95,Assumptions!$C$98:$M$98)))</f>
        <v>13447.93279</v>
      </c>
      <c r="CL8" s="50">
        <f t="array" ref="CL8">IF(CL$2=1,Assumptions!$AF9/12,(SUMIF($D$2:$EE$2,CL$2-1,$D8:$EE8)/12)*(1+XLOOKUP(CL$2,Assumptions!$C$95:$M$95,Assumptions!$C$98:$M$98)))</f>
        <v>13447.93279</v>
      </c>
      <c r="CM8" s="50">
        <f t="array" ref="CM8">IF(CM$2=1,Assumptions!$AF9/12,(SUMIF($D$2:$EE$2,CM$2-1,$D8:$EE8)/12)*(1+XLOOKUP(CM$2,Assumptions!$C$95:$M$95,Assumptions!$C$98:$M$98)))</f>
        <v>13447.93279</v>
      </c>
      <c r="CN8" s="50">
        <f t="array" ref="CN8">IF(CN$2=1,Assumptions!$AF9/12,(SUMIF($D$2:$EE$2,CN$2-1,$D8:$EE8)/12)*(1+XLOOKUP(CN$2,Assumptions!$C$95:$M$95,Assumptions!$C$98:$M$98)))</f>
        <v>13447.93279</v>
      </c>
      <c r="CO8" s="50">
        <f t="array" ref="CO8">IF(CO$2=1,Assumptions!$AF9/12,(SUMIF($D$2:$EE$2,CO$2-1,$D8:$EE8)/12)*(1+XLOOKUP(CO$2,Assumptions!$C$95:$M$95,Assumptions!$C$98:$M$98)))</f>
        <v>13447.93279</v>
      </c>
      <c r="CP8" s="50">
        <f t="array" ref="CP8">IF(CP$2=1,Assumptions!$AF9/12,(SUMIF($D$2:$EE$2,CP$2-1,$D8:$EE8)/12)*(1+XLOOKUP(CP$2,Assumptions!$C$95:$M$95,Assumptions!$C$98:$M$98)))</f>
        <v>13447.93279</v>
      </c>
      <c r="CQ8" s="50">
        <f t="array" ref="CQ8">IF(CQ$2=1,Assumptions!$AF9/12,(SUMIF($D$2:$EE$2,CQ$2-1,$D8:$EE8)/12)*(1+XLOOKUP(CQ$2,Assumptions!$C$95:$M$95,Assumptions!$C$98:$M$98)))</f>
        <v>13447.93279</v>
      </c>
      <c r="CR8" s="50">
        <f t="array" ref="CR8">IF(CR$2=1,Assumptions!$AF9/12,(SUMIF($D$2:$EE$2,CR$2-1,$D8:$EE8)/12)*(1+XLOOKUP(CR$2,Assumptions!$C$95:$M$95,Assumptions!$C$98:$M$98)))</f>
        <v>13447.93279</v>
      </c>
      <c r="CS8" s="50">
        <f t="array" ref="CS8">IF(CS$2=1,Assumptions!$AF9/12,(SUMIF($D$2:$EE$2,CS$2-1,$D8:$EE8)/12)*(1+XLOOKUP(CS$2,Assumptions!$C$95:$M$95,Assumptions!$C$98:$M$98)))</f>
        <v>13447.93279</v>
      </c>
      <c r="CT8" s="50">
        <f t="array" ref="CT8">IF(CT$2=1,Assumptions!$AF9/12,(SUMIF($D$2:$EE$2,CT$2-1,$D8:$EE8)/12)*(1+XLOOKUP(CT$2,Assumptions!$C$95:$M$95,Assumptions!$C$98:$M$98)))</f>
        <v>13447.93279</v>
      </c>
      <c r="CU8" s="50">
        <f t="array" ref="CU8">IF(CU$2=1,Assumptions!$AF9/12,(SUMIF($D$2:$EE$2,CU$2-1,$D8:$EE8)/12)*(1+XLOOKUP(CU$2,Assumptions!$C$95:$M$95,Assumptions!$C$98:$M$98)))</f>
        <v>13447.93279</v>
      </c>
      <c r="CV8" s="50">
        <f t="array" ref="CV8">IF(CV$2=1,Assumptions!$AF9/12,(SUMIF($D$2:$EE$2,CV$2-1,$D8:$EE8)/12)*(1+XLOOKUP(CV$2,Assumptions!$C$95:$M$95,Assumptions!$C$98:$M$98)))</f>
        <v>13851.37078</v>
      </c>
      <c r="CW8" s="50">
        <f t="array" ref="CW8">IF(CW$2=1,Assumptions!$AF9/12,(SUMIF($D$2:$EE$2,CW$2-1,$D8:$EE8)/12)*(1+XLOOKUP(CW$2,Assumptions!$C$95:$M$95,Assumptions!$C$98:$M$98)))</f>
        <v>13851.37078</v>
      </c>
      <c r="CX8" s="50">
        <f t="array" ref="CX8">IF(CX$2=1,Assumptions!$AF9/12,(SUMIF($D$2:$EE$2,CX$2-1,$D8:$EE8)/12)*(1+XLOOKUP(CX$2,Assumptions!$C$95:$M$95,Assumptions!$C$98:$M$98)))</f>
        <v>13851.37078</v>
      </c>
      <c r="CY8" s="50">
        <f t="array" ref="CY8">IF(CY$2=1,Assumptions!$AF9/12,(SUMIF($D$2:$EE$2,CY$2-1,$D8:$EE8)/12)*(1+XLOOKUP(CY$2,Assumptions!$C$95:$M$95,Assumptions!$C$98:$M$98)))</f>
        <v>13851.37078</v>
      </c>
      <c r="CZ8" s="50">
        <f t="array" ref="CZ8">IF(CZ$2=1,Assumptions!$AF9/12,(SUMIF($D$2:$EE$2,CZ$2-1,$D8:$EE8)/12)*(1+XLOOKUP(CZ$2,Assumptions!$C$95:$M$95,Assumptions!$C$98:$M$98)))</f>
        <v>13851.37078</v>
      </c>
      <c r="DA8" s="50">
        <f t="array" ref="DA8">IF(DA$2=1,Assumptions!$AF9/12,(SUMIF($D$2:$EE$2,DA$2-1,$D8:$EE8)/12)*(1+XLOOKUP(DA$2,Assumptions!$C$95:$M$95,Assumptions!$C$98:$M$98)))</f>
        <v>13851.37078</v>
      </c>
      <c r="DB8" s="50">
        <f t="array" ref="DB8">IF(DB$2=1,Assumptions!$AF9/12,(SUMIF($D$2:$EE$2,DB$2-1,$D8:$EE8)/12)*(1+XLOOKUP(DB$2,Assumptions!$C$95:$M$95,Assumptions!$C$98:$M$98)))</f>
        <v>13851.37078</v>
      </c>
      <c r="DC8" s="50">
        <f t="array" ref="DC8">IF(DC$2=1,Assumptions!$AF9/12,(SUMIF($D$2:$EE$2,DC$2-1,$D8:$EE8)/12)*(1+XLOOKUP(DC$2,Assumptions!$C$95:$M$95,Assumptions!$C$98:$M$98)))</f>
        <v>13851.37078</v>
      </c>
      <c r="DD8" s="50">
        <f t="array" ref="DD8">IF(DD$2=1,Assumptions!$AF9/12,(SUMIF($D$2:$EE$2,DD$2-1,$D8:$EE8)/12)*(1+XLOOKUP(DD$2,Assumptions!$C$95:$M$95,Assumptions!$C$98:$M$98)))</f>
        <v>13851.37078</v>
      </c>
      <c r="DE8" s="50">
        <f t="array" ref="DE8">IF(DE$2=1,Assumptions!$AF9/12,(SUMIF($D$2:$EE$2,DE$2-1,$D8:$EE8)/12)*(1+XLOOKUP(DE$2,Assumptions!$C$95:$M$95,Assumptions!$C$98:$M$98)))</f>
        <v>13851.37078</v>
      </c>
      <c r="DF8" s="50">
        <f t="array" ref="DF8">IF(DF$2=1,Assumptions!$AF9/12,(SUMIF($D$2:$EE$2,DF$2-1,$D8:$EE8)/12)*(1+XLOOKUP(DF$2,Assumptions!$C$95:$M$95,Assumptions!$C$98:$M$98)))</f>
        <v>13851.37078</v>
      </c>
      <c r="DG8" s="50">
        <f t="array" ref="DG8">IF(DG$2=1,Assumptions!$AF9/12,(SUMIF($D$2:$EE$2,DG$2-1,$D8:$EE8)/12)*(1+XLOOKUP(DG$2,Assumptions!$C$95:$M$95,Assumptions!$C$98:$M$98)))</f>
        <v>13851.37078</v>
      </c>
      <c r="DH8" s="50">
        <f t="array" ref="DH8">IF(DH$2=1,Assumptions!$AF9/12,(SUMIF($D$2:$EE$2,DH$2-1,$D8:$EE8)/12)*(1+XLOOKUP(DH$2,Assumptions!$C$95:$M$95,Assumptions!$C$98:$M$98)))</f>
        <v>14266.9119</v>
      </c>
      <c r="DI8" s="50">
        <f t="array" ref="DI8">IF(DI$2=1,Assumptions!$AF9/12,(SUMIF($D$2:$EE$2,DI$2-1,$D8:$EE8)/12)*(1+XLOOKUP(DI$2,Assumptions!$C$95:$M$95,Assumptions!$C$98:$M$98)))</f>
        <v>14266.9119</v>
      </c>
      <c r="DJ8" s="50">
        <f t="array" ref="DJ8">IF(DJ$2=1,Assumptions!$AF9/12,(SUMIF($D$2:$EE$2,DJ$2-1,$D8:$EE8)/12)*(1+XLOOKUP(DJ$2,Assumptions!$C$95:$M$95,Assumptions!$C$98:$M$98)))</f>
        <v>14266.9119</v>
      </c>
      <c r="DK8" s="50">
        <f t="array" ref="DK8">IF(DK$2=1,Assumptions!$AF9/12,(SUMIF($D$2:$EE$2,DK$2-1,$D8:$EE8)/12)*(1+XLOOKUP(DK$2,Assumptions!$C$95:$M$95,Assumptions!$C$98:$M$98)))</f>
        <v>14266.9119</v>
      </c>
      <c r="DL8" s="50">
        <f t="array" ref="DL8">IF(DL$2=1,Assumptions!$AF9/12,(SUMIF($D$2:$EE$2,DL$2-1,$D8:$EE8)/12)*(1+XLOOKUP(DL$2,Assumptions!$C$95:$M$95,Assumptions!$C$98:$M$98)))</f>
        <v>14266.9119</v>
      </c>
      <c r="DM8" s="50">
        <f t="array" ref="DM8">IF(DM$2=1,Assumptions!$AF9/12,(SUMIF($D$2:$EE$2,DM$2-1,$D8:$EE8)/12)*(1+XLOOKUP(DM$2,Assumptions!$C$95:$M$95,Assumptions!$C$98:$M$98)))</f>
        <v>14266.9119</v>
      </c>
      <c r="DN8" s="50">
        <f t="array" ref="DN8">IF(DN$2=1,Assumptions!$AF9/12,(SUMIF($D$2:$EE$2,DN$2-1,$D8:$EE8)/12)*(1+XLOOKUP(DN$2,Assumptions!$C$95:$M$95,Assumptions!$C$98:$M$98)))</f>
        <v>14266.9119</v>
      </c>
      <c r="DO8" s="50">
        <f t="array" ref="DO8">IF(DO$2=1,Assumptions!$AF9/12,(SUMIF($D$2:$EE$2,DO$2-1,$D8:$EE8)/12)*(1+XLOOKUP(DO$2,Assumptions!$C$95:$M$95,Assumptions!$C$98:$M$98)))</f>
        <v>14266.9119</v>
      </c>
      <c r="DP8" s="50">
        <f t="array" ref="DP8">IF(DP$2=1,Assumptions!$AF9/12,(SUMIF($D$2:$EE$2,DP$2-1,$D8:$EE8)/12)*(1+XLOOKUP(DP$2,Assumptions!$C$95:$M$95,Assumptions!$C$98:$M$98)))</f>
        <v>14266.9119</v>
      </c>
      <c r="DQ8" s="50">
        <f t="array" ref="DQ8">IF(DQ$2=1,Assumptions!$AF9/12,(SUMIF($D$2:$EE$2,DQ$2-1,$D8:$EE8)/12)*(1+XLOOKUP(DQ$2,Assumptions!$C$95:$M$95,Assumptions!$C$98:$M$98)))</f>
        <v>14266.9119</v>
      </c>
      <c r="DR8" s="50">
        <f t="array" ref="DR8">IF(DR$2=1,Assumptions!$AF9/12,(SUMIF($D$2:$EE$2,DR$2-1,$D8:$EE8)/12)*(1+XLOOKUP(DR$2,Assumptions!$C$95:$M$95,Assumptions!$C$98:$M$98)))</f>
        <v>14266.9119</v>
      </c>
      <c r="DS8" s="50">
        <f t="array" ref="DS8">IF(DS$2=1,Assumptions!$AF9/12,(SUMIF($D$2:$EE$2,DS$2-1,$D8:$EE8)/12)*(1+XLOOKUP(DS$2,Assumptions!$C$95:$M$95,Assumptions!$C$98:$M$98)))</f>
        <v>14266.9119</v>
      </c>
      <c r="DT8" s="50">
        <f t="array" ref="DT8">IF(DT$2=1,Assumptions!$AF9/12,(SUMIF($D$2:$EE$2,DT$2-1,$D8:$EE8)/12)*(1+XLOOKUP(DT$2,Assumptions!$C$95:$M$95,Assumptions!$C$98:$M$98)))</f>
        <v>14694.91926</v>
      </c>
      <c r="DU8" s="50">
        <f t="array" ref="DU8">IF(DU$2=1,Assumptions!$AF9/12,(SUMIF($D$2:$EE$2,DU$2-1,$D8:$EE8)/12)*(1+XLOOKUP(DU$2,Assumptions!$C$95:$M$95,Assumptions!$C$98:$M$98)))</f>
        <v>14694.91926</v>
      </c>
      <c r="DV8" s="50">
        <f t="array" ref="DV8">IF(DV$2=1,Assumptions!$AF9/12,(SUMIF($D$2:$EE$2,DV$2-1,$D8:$EE8)/12)*(1+XLOOKUP(DV$2,Assumptions!$C$95:$M$95,Assumptions!$C$98:$M$98)))</f>
        <v>14694.91926</v>
      </c>
      <c r="DW8" s="50">
        <f t="array" ref="DW8">IF(DW$2=1,Assumptions!$AF9/12,(SUMIF($D$2:$EE$2,DW$2-1,$D8:$EE8)/12)*(1+XLOOKUP(DW$2,Assumptions!$C$95:$M$95,Assumptions!$C$98:$M$98)))</f>
        <v>14694.91926</v>
      </c>
      <c r="DX8" s="50">
        <f t="array" ref="DX8">IF(DX$2=1,Assumptions!$AF9/12,(SUMIF($D$2:$EE$2,DX$2-1,$D8:$EE8)/12)*(1+XLOOKUP(DX$2,Assumptions!$C$95:$M$95,Assumptions!$C$98:$M$98)))</f>
        <v>14694.91926</v>
      </c>
      <c r="DY8" s="50">
        <f t="array" ref="DY8">IF(DY$2=1,Assumptions!$AF9/12,(SUMIF($D$2:$EE$2,DY$2-1,$D8:$EE8)/12)*(1+XLOOKUP(DY$2,Assumptions!$C$95:$M$95,Assumptions!$C$98:$M$98)))</f>
        <v>14694.91926</v>
      </c>
      <c r="DZ8" s="50">
        <f t="array" ref="DZ8">IF(DZ$2=1,Assumptions!$AF9/12,(SUMIF($D$2:$EE$2,DZ$2-1,$D8:$EE8)/12)*(1+XLOOKUP(DZ$2,Assumptions!$C$95:$M$95,Assumptions!$C$98:$M$98)))</f>
        <v>14694.91926</v>
      </c>
      <c r="EA8" s="50">
        <f t="array" ref="EA8">IF(EA$2=1,Assumptions!$AF9/12,(SUMIF($D$2:$EE$2,EA$2-1,$D8:$EE8)/12)*(1+XLOOKUP(EA$2,Assumptions!$C$95:$M$95,Assumptions!$C$98:$M$98)))</f>
        <v>14694.91926</v>
      </c>
      <c r="EB8" s="50">
        <f t="array" ref="EB8">IF(EB$2=1,Assumptions!$AF9/12,(SUMIF($D$2:$EE$2,EB$2-1,$D8:$EE8)/12)*(1+XLOOKUP(EB$2,Assumptions!$C$95:$M$95,Assumptions!$C$98:$M$98)))</f>
        <v>14694.91926</v>
      </c>
      <c r="EC8" s="50">
        <f t="array" ref="EC8">IF(EC$2=1,Assumptions!$AF9/12,(SUMIF($D$2:$EE$2,EC$2-1,$D8:$EE8)/12)*(1+XLOOKUP(EC$2,Assumptions!$C$95:$M$95,Assumptions!$C$98:$M$98)))</f>
        <v>14694.91926</v>
      </c>
      <c r="ED8" s="50">
        <f t="array" ref="ED8">IF(ED$2=1,Assumptions!$AF9/12,(SUMIF($D$2:$EE$2,ED$2-1,$D8:$EE8)/12)*(1+XLOOKUP(ED$2,Assumptions!$C$95:$M$95,Assumptions!$C$98:$M$98)))</f>
        <v>14694.91926</v>
      </c>
      <c r="EE8" s="50">
        <f t="array" ref="EE8">IF(EE$2=1,Assumptions!$AF9/12,(SUMIF($D$2:$EE$2,EE$2-1,$D8:$EE8)/12)*(1+XLOOKUP(EE$2,Assumptions!$C$95:$M$95,Assumptions!$C$98:$M$98)))</f>
        <v>14694.91926</v>
      </c>
    </row>
    <row r="9" ht="15.75" customHeight="1">
      <c r="A9" s="1"/>
      <c r="B9" s="1"/>
      <c r="C9" s="1" t="str">
        <f>Assumptions!Z10</f>
        <v>5 Bed</v>
      </c>
      <c r="D9" s="50">
        <f t="array" ref="D9">IF(D$2=1,Assumptions!$AF10/12,(SUMIF($D$2:$EE$2,D$2-1,$D9:$EE9)/12)*(1+XLOOKUP(D$2,Assumptions!$C$95:$M$95,Assumptions!$C$98:$M$98)))</f>
        <v>18540</v>
      </c>
      <c r="E9" s="50">
        <f t="array" ref="E9">IF(E$2=1,Assumptions!$AF10/12,(SUMIF($D$2:$EE$2,E$2-1,$D9:$EE9)/12)*(1+XLOOKUP(E$2,Assumptions!$C$95:$M$95,Assumptions!$C$98:$M$98)))</f>
        <v>18540</v>
      </c>
      <c r="F9" s="50">
        <f t="array" ref="F9">IF(F$2=1,Assumptions!$AF10/12,(SUMIF($D$2:$EE$2,F$2-1,$D9:$EE9)/12)*(1+XLOOKUP(F$2,Assumptions!$C$95:$M$95,Assumptions!$C$98:$M$98)))</f>
        <v>18540</v>
      </c>
      <c r="G9" s="50">
        <f t="array" ref="G9">IF(G$2=1,Assumptions!$AF10/12,(SUMIF($D$2:$EE$2,G$2-1,$D9:$EE9)/12)*(1+XLOOKUP(G$2,Assumptions!$C$95:$M$95,Assumptions!$C$98:$M$98)))</f>
        <v>18540</v>
      </c>
      <c r="H9" s="50">
        <f t="array" ref="H9">IF(H$2=1,Assumptions!$AF10/12,(SUMIF($D$2:$EE$2,H$2-1,$D9:$EE9)/12)*(1+XLOOKUP(H$2,Assumptions!$C$95:$M$95,Assumptions!$C$98:$M$98)))</f>
        <v>18540</v>
      </c>
      <c r="I9" s="50">
        <f t="array" ref="I9">IF(I$2=1,Assumptions!$AF10/12,(SUMIF($D$2:$EE$2,I$2-1,$D9:$EE9)/12)*(1+XLOOKUP(I$2,Assumptions!$C$95:$M$95,Assumptions!$C$98:$M$98)))</f>
        <v>18540</v>
      </c>
      <c r="J9" s="50">
        <f t="array" ref="J9">IF(J$2=1,Assumptions!$AF10/12,(SUMIF($D$2:$EE$2,J$2-1,$D9:$EE9)/12)*(1+XLOOKUP(J$2,Assumptions!$C$95:$M$95,Assumptions!$C$98:$M$98)))</f>
        <v>18540</v>
      </c>
      <c r="K9" s="50">
        <f t="array" ref="K9">IF(K$2=1,Assumptions!$AF10/12,(SUMIF($D$2:$EE$2,K$2-1,$D9:$EE9)/12)*(1+XLOOKUP(K$2,Assumptions!$C$95:$M$95,Assumptions!$C$98:$M$98)))</f>
        <v>18540</v>
      </c>
      <c r="L9" s="50">
        <f t="array" ref="L9">IF(L$2=1,Assumptions!$AF10/12,(SUMIF($D$2:$EE$2,L$2-1,$D9:$EE9)/12)*(1+XLOOKUP(L$2,Assumptions!$C$95:$M$95,Assumptions!$C$98:$M$98)))</f>
        <v>18540</v>
      </c>
      <c r="M9" s="50">
        <f t="array" ref="M9">IF(M$2=1,Assumptions!$AF10/12,(SUMIF($D$2:$EE$2,M$2-1,$D9:$EE9)/12)*(1+XLOOKUP(M$2,Assumptions!$C$95:$M$95,Assumptions!$C$98:$M$98)))</f>
        <v>18540</v>
      </c>
      <c r="N9" s="50">
        <f t="array" ref="N9">IF(N$2=1,Assumptions!$AF10/12,(SUMIF($D$2:$EE$2,N$2-1,$D9:$EE9)/12)*(1+XLOOKUP(N$2,Assumptions!$C$95:$M$95,Assumptions!$C$98:$M$98)))</f>
        <v>18540</v>
      </c>
      <c r="O9" s="50">
        <f t="array" ref="O9">IF(O$2=1,Assumptions!$AF10/12,(SUMIF($D$2:$EE$2,O$2-1,$D9:$EE9)/12)*(1+XLOOKUP(O$2,Assumptions!$C$95:$M$95,Assumptions!$C$98:$M$98)))</f>
        <v>18540</v>
      </c>
      <c r="P9" s="50">
        <f t="array" ref="P9">IF(P$2=1,Assumptions!$AF10/12,(SUMIF($D$2:$EE$2,P$2-1,$D9:$EE9)/12)*(1+XLOOKUP(P$2,Assumptions!$C$95:$M$95,Assumptions!$C$98:$M$98)))</f>
        <v>18910.8</v>
      </c>
      <c r="Q9" s="50">
        <f t="array" ref="Q9">IF(Q$2=1,Assumptions!$AF10/12,(SUMIF($D$2:$EE$2,Q$2-1,$D9:$EE9)/12)*(1+XLOOKUP(Q$2,Assumptions!$C$95:$M$95,Assumptions!$C$98:$M$98)))</f>
        <v>18910.8</v>
      </c>
      <c r="R9" s="50">
        <f t="array" ref="R9">IF(R$2=1,Assumptions!$AF10/12,(SUMIF($D$2:$EE$2,R$2-1,$D9:$EE9)/12)*(1+XLOOKUP(R$2,Assumptions!$C$95:$M$95,Assumptions!$C$98:$M$98)))</f>
        <v>18910.8</v>
      </c>
      <c r="S9" s="50">
        <f t="array" ref="S9">IF(S$2=1,Assumptions!$AF10/12,(SUMIF($D$2:$EE$2,S$2-1,$D9:$EE9)/12)*(1+XLOOKUP(S$2,Assumptions!$C$95:$M$95,Assumptions!$C$98:$M$98)))</f>
        <v>18910.8</v>
      </c>
      <c r="T9" s="50">
        <f t="array" ref="T9">IF(T$2=1,Assumptions!$AF10/12,(SUMIF($D$2:$EE$2,T$2-1,$D9:$EE9)/12)*(1+XLOOKUP(T$2,Assumptions!$C$95:$M$95,Assumptions!$C$98:$M$98)))</f>
        <v>18910.8</v>
      </c>
      <c r="U9" s="50">
        <f t="array" ref="U9">IF(U$2=1,Assumptions!$AF10/12,(SUMIF($D$2:$EE$2,U$2-1,$D9:$EE9)/12)*(1+XLOOKUP(U$2,Assumptions!$C$95:$M$95,Assumptions!$C$98:$M$98)))</f>
        <v>18910.8</v>
      </c>
      <c r="V9" s="50">
        <f t="array" ref="V9">IF(V$2=1,Assumptions!$AF10/12,(SUMIF($D$2:$EE$2,V$2-1,$D9:$EE9)/12)*(1+XLOOKUP(V$2,Assumptions!$C$95:$M$95,Assumptions!$C$98:$M$98)))</f>
        <v>18910.8</v>
      </c>
      <c r="W9" s="50">
        <f t="array" ref="W9">IF(W$2=1,Assumptions!$AF10/12,(SUMIF($D$2:$EE$2,W$2-1,$D9:$EE9)/12)*(1+XLOOKUP(W$2,Assumptions!$C$95:$M$95,Assumptions!$C$98:$M$98)))</f>
        <v>18910.8</v>
      </c>
      <c r="X9" s="50">
        <f t="array" ref="X9">IF(X$2=1,Assumptions!$AF10/12,(SUMIF($D$2:$EE$2,X$2-1,$D9:$EE9)/12)*(1+XLOOKUP(X$2,Assumptions!$C$95:$M$95,Assumptions!$C$98:$M$98)))</f>
        <v>18910.8</v>
      </c>
      <c r="Y9" s="50">
        <f t="array" ref="Y9">IF(Y$2=1,Assumptions!$AF10/12,(SUMIF($D$2:$EE$2,Y$2-1,$D9:$EE9)/12)*(1+XLOOKUP(Y$2,Assumptions!$C$95:$M$95,Assumptions!$C$98:$M$98)))</f>
        <v>18910.8</v>
      </c>
      <c r="Z9" s="50">
        <f t="array" ref="Z9">IF(Z$2=1,Assumptions!$AF10/12,(SUMIF($D$2:$EE$2,Z$2-1,$D9:$EE9)/12)*(1+XLOOKUP(Z$2,Assumptions!$C$95:$M$95,Assumptions!$C$98:$M$98)))</f>
        <v>18910.8</v>
      </c>
      <c r="AA9" s="50">
        <f t="array" ref="AA9">IF(AA$2=1,Assumptions!$AF10/12,(SUMIF($D$2:$EE$2,AA$2-1,$D9:$EE9)/12)*(1+XLOOKUP(AA$2,Assumptions!$C$95:$M$95,Assumptions!$C$98:$M$98)))</f>
        <v>18910.8</v>
      </c>
      <c r="AB9" s="50">
        <f t="array" ref="AB9">IF(AB$2=1,Assumptions!$AF10/12,(SUMIF($D$2:$EE$2,AB$2-1,$D9:$EE9)/12)*(1+XLOOKUP(AB$2,Assumptions!$C$95:$M$95,Assumptions!$C$98:$M$98)))</f>
        <v>19478.124</v>
      </c>
      <c r="AC9" s="50">
        <f t="array" ref="AC9">IF(AC$2=1,Assumptions!$AF10/12,(SUMIF($D$2:$EE$2,AC$2-1,$D9:$EE9)/12)*(1+XLOOKUP(AC$2,Assumptions!$C$95:$M$95,Assumptions!$C$98:$M$98)))</f>
        <v>19478.124</v>
      </c>
      <c r="AD9" s="50">
        <f t="array" ref="AD9">IF(AD$2=1,Assumptions!$AF10/12,(SUMIF($D$2:$EE$2,AD$2-1,$D9:$EE9)/12)*(1+XLOOKUP(AD$2,Assumptions!$C$95:$M$95,Assumptions!$C$98:$M$98)))</f>
        <v>19478.124</v>
      </c>
      <c r="AE9" s="50">
        <f t="array" ref="AE9">IF(AE$2=1,Assumptions!$AF10/12,(SUMIF($D$2:$EE$2,AE$2-1,$D9:$EE9)/12)*(1+XLOOKUP(AE$2,Assumptions!$C$95:$M$95,Assumptions!$C$98:$M$98)))</f>
        <v>19478.124</v>
      </c>
      <c r="AF9" s="50">
        <f t="array" ref="AF9">IF(AF$2=1,Assumptions!$AF10/12,(SUMIF($D$2:$EE$2,AF$2-1,$D9:$EE9)/12)*(1+XLOOKUP(AF$2,Assumptions!$C$95:$M$95,Assumptions!$C$98:$M$98)))</f>
        <v>19478.124</v>
      </c>
      <c r="AG9" s="50">
        <f t="array" ref="AG9">IF(AG$2=1,Assumptions!$AF10/12,(SUMIF($D$2:$EE$2,AG$2-1,$D9:$EE9)/12)*(1+XLOOKUP(AG$2,Assumptions!$C$95:$M$95,Assumptions!$C$98:$M$98)))</f>
        <v>19478.124</v>
      </c>
      <c r="AH9" s="50">
        <f t="array" ref="AH9">IF(AH$2=1,Assumptions!$AF10/12,(SUMIF($D$2:$EE$2,AH$2-1,$D9:$EE9)/12)*(1+XLOOKUP(AH$2,Assumptions!$C$95:$M$95,Assumptions!$C$98:$M$98)))</f>
        <v>19478.124</v>
      </c>
      <c r="AI9" s="50">
        <f t="array" ref="AI9">IF(AI$2=1,Assumptions!$AF10/12,(SUMIF($D$2:$EE$2,AI$2-1,$D9:$EE9)/12)*(1+XLOOKUP(AI$2,Assumptions!$C$95:$M$95,Assumptions!$C$98:$M$98)))</f>
        <v>19478.124</v>
      </c>
      <c r="AJ9" s="50">
        <f t="array" ref="AJ9">IF(AJ$2=1,Assumptions!$AF10/12,(SUMIF($D$2:$EE$2,AJ$2-1,$D9:$EE9)/12)*(1+XLOOKUP(AJ$2,Assumptions!$C$95:$M$95,Assumptions!$C$98:$M$98)))</f>
        <v>19478.124</v>
      </c>
      <c r="AK9" s="50">
        <f t="array" ref="AK9">IF(AK$2=1,Assumptions!$AF10/12,(SUMIF($D$2:$EE$2,AK$2-1,$D9:$EE9)/12)*(1+XLOOKUP(AK$2,Assumptions!$C$95:$M$95,Assumptions!$C$98:$M$98)))</f>
        <v>19478.124</v>
      </c>
      <c r="AL9" s="50">
        <f t="array" ref="AL9">IF(AL$2=1,Assumptions!$AF10/12,(SUMIF($D$2:$EE$2,AL$2-1,$D9:$EE9)/12)*(1+XLOOKUP(AL$2,Assumptions!$C$95:$M$95,Assumptions!$C$98:$M$98)))</f>
        <v>19478.124</v>
      </c>
      <c r="AM9" s="50">
        <f t="array" ref="AM9">IF(AM$2=1,Assumptions!$AF10/12,(SUMIF($D$2:$EE$2,AM$2-1,$D9:$EE9)/12)*(1+XLOOKUP(AM$2,Assumptions!$C$95:$M$95,Assumptions!$C$98:$M$98)))</f>
        <v>19478.124</v>
      </c>
      <c r="AN9" s="50">
        <f t="array" ref="AN9">IF(AN$2=1,Assumptions!$AF10/12,(SUMIF($D$2:$EE$2,AN$2-1,$D9:$EE9)/12)*(1+XLOOKUP(AN$2,Assumptions!$C$95:$M$95,Assumptions!$C$98:$M$98)))</f>
        <v>20062.46772</v>
      </c>
      <c r="AO9" s="50">
        <f t="array" ref="AO9">IF(AO$2=1,Assumptions!$AF10/12,(SUMIF($D$2:$EE$2,AO$2-1,$D9:$EE9)/12)*(1+XLOOKUP(AO$2,Assumptions!$C$95:$M$95,Assumptions!$C$98:$M$98)))</f>
        <v>20062.46772</v>
      </c>
      <c r="AP9" s="50">
        <f t="array" ref="AP9">IF(AP$2=1,Assumptions!$AF10/12,(SUMIF($D$2:$EE$2,AP$2-1,$D9:$EE9)/12)*(1+XLOOKUP(AP$2,Assumptions!$C$95:$M$95,Assumptions!$C$98:$M$98)))</f>
        <v>20062.46772</v>
      </c>
      <c r="AQ9" s="50">
        <f t="array" ref="AQ9">IF(AQ$2=1,Assumptions!$AF10/12,(SUMIF($D$2:$EE$2,AQ$2-1,$D9:$EE9)/12)*(1+XLOOKUP(AQ$2,Assumptions!$C$95:$M$95,Assumptions!$C$98:$M$98)))</f>
        <v>20062.46772</v>
      </c>
      <c r="AR9" s="50">
        <f t="array" ref="AR9">IF(AR$2=1,Assumptions!$AF10/12,(SUMIF($D$2:$EE$2,AR$2-1,$D9:$EE9)/12)*(1+XLOOKUP(AR$2,Assumptions!$C$95:$M$95,Assumptions!$C$98:$M$98)))</f>
        <v>20062.46772</v>
      </c>
      <c r="AS9" s="50">
        <f t="array" ref="AS9">IF(AS$2=1,Assumptions!$AF10/12,(SUMIF($D$2:$EE$2,AS$2-1,$D9:$EE9)/12)*(1+XLOOKUP(AS$2,Assumptions!$C$95:$M$95,Assumptions!$C$98:$M$98)))</f>
        <v>20062.46772</v>
      </c>
      <c r="AT9" s="50">
        <f t="array" ref="AT9">IF(AT$2=1,Assumptions!$AF10/12,(SUMIF($D$2:$EE$2,AT$2-1,$D9:$EE9)/12)*(1+XLOOKUP(AT$2,Assumptions!$C$95:$M$95,Assumptions!$C$98:$M$98)))</f>
        <v>20062.46772</v>
      </c>
      <c r="AU9" s="50">
        <f t="array" ref="AU9">IF(AU$2=1,Assumptions!$AF10/12,(SUMIF($D$2:$EE$2,AU$2-1,$D9:$EE9)/12)*(1+XLOOKUP(AU$2,Assumptions!$C$95:$M$95,Assumptions!$C$98:$M$98)))</f>
        <v>20062.46772</v>
      </c>
      <c r="AV9" s="50">
        <f t="array" ref="AV9">IF(AV$2=1,Assumptions!$AF10/12,(SUMIF($D$2:$EE$2,AV$2-1,$D9:$EE9)/12)*(1+XLOOKUP(AV$2,Assumptions!$C$95:$M$95,Assumptions!$C$98:$M$98)))</f>
        <v>20062.46772</v>
      </c>
      <c r="AW9" s="50">
        <f t="array" ref="AW9">IF(AW$2=1,Assumptions!$AF10/12,(SUMIF($D$2:$EE$2,AW$2-1,$D9:$EE9)/12)*(1+XLOOKUP(AW$2,Assumptions!$C$95:$M$95,Assumptions!$C$98:$M$98)))</f>
        <v>20062.46772</v>
      </c>
      <c r="AX9" s="50">
        <f t="array" ref="AX9">IF(AX$2=1,Assumptions!$AF10/12,(SUMIF($D$2:$EE$2,AX$2-1,$D9:$EE9)/12)*(1+XLOOKUP(AX$2,Assumptions!$C$95:$M$95,Assumptions!$C$98:$M$98)))</f>
        <v>20062.46772</v>
      </c>
      <c r="AY9" s="50">
        <f t="array" ref="AY9">IF(AY$2=1,Assumptions!$AF10/12,(SUMIF($D$2:$EE$2,AY$2-1,$D9:$EE9)/12)*(1+XLOOKUP(AY$2,Assumptions!$C$95:$M$95,Assumptions!$C$98:$M$98)))</f>
        <v>20062.46772</v>
      </c>
      <c r="AZ9" s="50">
        <f t="array" ref="AZ9">IF(AZ$2=1,Assumptions!$AF10/12,(SUMIF($D$2:$EE$2,AZ$2-1,$D9:$EE9)/12)*(1+XLOOKUP(AZ$2,Assumptions!$C$95:$M$95,Assumptions!$C$98:$M$98)))</f>
        <v>20664.34175</v>
      </c>
      <c r="BA9" s="50">
        <f t="array" ref="BA9">IF(BA$2=1,Assumptions!$AF10/12,(SUMIF($D$2:$EE$2,BA$2-1,$D9:$EE9)/12)*(1+XLOOKUP(BA$2,Assumptions!$C$95:$M$95,Assumptions!$C$98:$M$98)))</f>
        <v>20664.34175</v>
      </c>
      <c r="BB9" s="50">
        <f t="array" ref="BB9">IF(BB$2=1,Assumptions!$AF10/12,(SUMIF($D$2:$EE$2,BB$2-1,$D9:$EE9)/12)*(1+XLOOKUP(BB$2,Assumptions!$C$95:$M$95,Assumptions!$C$98:$M$98)))</f>
        <v>20664.34175</v>
      </c>
      <c r="BC9" s="50">
        <f t="array" ref="BC9">IF(BC$2=1,Assumptions!$AF10/12,(SUMIF($D$2:$EE$2,BC$2-1,$D9:$EE9)/12)*(1+XLOOKUP(BC$2,Assumptions!$C$95:$M$95,Assumptions!$C$98:$M$98)))</f>
        <v>20664.34175</v>
      </c>
      <c r="BD9" s="50">
        <f t="array" ref="BD9">IF(BD$2=1,Assumptions!$AF10/12,(SUMIF($D$2:$EE$2,BD$2-1,$D9:$EE9)/12)*(1+XLOOKUP(BD$2,Assumptions!$C$95:$M$95,Assumptions!$C$98:$M$98)))</f>
        <v>20664.34175</v>
      </c>
      <c r="BE9" s="50">
        <f t="array" ref="BE9">IF(BE$2=1,Assumptions!$AF10/12,(SUMIF($D$2:$EE$2,BE$2-1,$D9:$EE9)/12)*(1+XLOOKUP(BE$2,Assumptions!$C$95:$M$95,Assumptions!$C$98:$M$98)))</f>
        <v>20664.34175</v>
      </c>
      <c r="BF9" s="50">
        <f t="array" ref="BF9">IF(BF$2=1,Assumptions!$AF10/12,(SUMIF($D$2:$EE$2,BF$2-1,$D9:$EE9)/12)*(1+XLOOKUP(BF$2,Assumptions!$C$95:$M$95,Assumptions!$C$98:$M$98)))</f>
        <v>20664.34175</v>
      </c>
      <c r="BG9" s="50">
        <f t="array" ref="BG9">IF(BG$2=1,Assumptions!$AF10/12,(SUMIF($D$2:$EE$2,BG$2-1,$D9:$EE9)/12)*(1+XLOOKUP(BG$2,Assumptions!$C$95:$M$95,Assumptions!$C$98:$M$98)))</f>
        <v>20664.34175</v>
      </c>
      <c r="BH9" s="50">
        <f t="array" ref="BH9">IF(BH$2=1,Assumptions!$AF10/12,(SUMIF($D$2:$EE$2,BH$2-1,$D9:$EE9)/12)*(1+XLOOKUP(BH$2,Assumptions!$C$95:$M$95,Assumptions!$C$98:$M$98)))</f>
        <v>20664.34175</v>
      </c>
      <c r="BI9" s="50">
        <f t="array" ref="BI9">IF(BI$2=1,Assumptions!$AF10/12,(SUMIF($D$2:$EE$2,BI$2-1,$D9:$EE9)/12)*(1+XLOOKUP(BI$2,Assumptions!$C$95:$M$95,Assumptions!$C$98:$M$98)))</f>
        <v>20664.34175</v>
      </c>
      <c r="BJ9" s="50">
        <f t="array" ref="BJ9">IF(BJ$2=1,Assumptions!$AF10/12,(SUMIF($D$2:$EE$2,BJ$2-1,$D9:$EE9)/12)*(1+XLOOKUP(BJ$2,Assumptions!$C$95:$M$95,Assumptions!$C$98:$M$98)))</f>
        <v>20664.34175</v>
      </c>
      <c r="BK9" s="50">
        <f t="array" ref="BK9">IF(BK$2=1,Assumptions!$AF10/12,(SUMIF($D$2:$EE$2,BK$2-1,$D9:$EE9)/12)*(1+XLOOKUP(BK$2,Assumptions!$C$95:$M$95,Assumptions!$C$98:$M$98)))</f>
        <v>20664.34175</v>
      </c>
      <c r="BL9" s="50">
        <f t="array" ref="BL9">IF(BL$2=1,Assumptions!$AF10/12,(SUMIF($D$2:$EE$2,BL$2-1,$D9:$EE9)/12)*(1+XLOOKUP(BL$2,Assumptions!$C$95:$M$95,Assumptions!$C$98:$M$98)))</f>
        <v>21284.272</v>
      </c>
      <c r="BM9" s="50">
        <f t="array" ref="BM9">IF(BM$2=1,Assumptions!$AF10/12,(SUMIF($D$2:$EE$2,BM$2-1,$D9:$EE9)/12)*(1+XLOOKUP(BM$2,Assumptions!$C$95:$M$95,Assumptions!$C$98:$M$98)))</f>
        <v>21284.272</v>
      </c>
      <c r="BN9" s="50">
        <f t="array" ref="BN9">IF(BN$2=1,Assumptions!$AF10/12,(SUMIF($D$2:$EE$2,BN$2-1,$D9:$EE9)/12)*(1+XLOOKUP(BN$2,Assumptions!$C$95:$M$95,Assumptions!$C$98:$M$98)))</f>
        <v>21284.272</v>
      </c>
      <c r="BO9" s="50">
        <f t="array" ref="BO9">IF(BO$2=1,Assumptions!$AF10/12,(SUMIF($D$2:$EE$2,BO$2-1,$D9:$EE9)/12)*(1+XLOOKUP(BO$2,Assumptions!$C$95:$M$95,Assumptions!$C$98:$M$98)))</f>
        <v>21284.272</v>
      </c>
      <c r="BP9" s="50">
        <f t="array" ref="BP9">IF(BP$2=1,Assumptions!$AF10/12,(SUMIF($D$2:$EE$2,BP$2-1,$D9:$EE9)/12)*(1+XLOOKUP(BP$2,Assumptions!$C$95:$M$95,Assumptions!$C$98:$M$98)))</f>
        <v>21284.272</v>
      </c>
      <c r="BQ9" s="50">
        <f t="array" ref="BQ9">IF(BQ$2=1,Assumptions!$AF10/12,(SUMIF($D$2:$EE$2,BQ$2-1,$D9:$EE9)/12)*(1+XLOOKUP(BQ$2,Assumptions!$C$95:$M$95,Assumptions!$C$98:$M$98)))</f>
        <v>21284.272</v>
      </c>
      <c r="BR9" s="50">
        <f t="array" ref="BR9">IF(BR$2=1,Assumptions!$AF10/12,(SUMIF($D$2:$EE$2,BR$2-1,$D9:$EE9)/12)*(1+XLOOKUP(BR$2,Assumptions!$C$95:$M$95,Assumptions!$C$98:$M$98)))</f>
        <v>21284.272</v>
      </c>
      <c r="BS9" s="50">
        <f t="array" ref="BS9">IF(BS$2=1,Assumptions!$AF10/12,(SUMIF($D$2:$EE$2,BS$2-1,$D9:$EE9)/12)*(1+XLOOKUP(BS$2,Assumptions!$C$95:$M$95,Assumptions!$C$98:$M$98)))</f>
        <v>21284.272</v>
      </c>
      <c r="BT9" s="50">
        <f t="array" ref="BT9">IF(BT$2=1,Assumptions!$AF10/12,(SUMIF($D$2:$EE$2,BT$2-1,$D9:$EE9)/12)*(1+XLOOKUP(BT$2,Assumptions!$C$95:$M$95,Assumptions!$C$98:$M$98)))</f>
        <v>21284.272</v>
      </c>
      <c r="BU9" s="50">
        <f t="array" ref="BU9">IF(BU$2=1,Assumptions!$AF10/12,(SUMIF($D$2:$EE$2,BU$2-1,$D9:$EE9)/12)*(1+XLOOKUP(BU$2,Assumptions!$C$95:$M$95,Assumptions!$C$98:$M$98)))</f>
        <v>21284.272</v>
      </c>
      <c r="BV9" s="50">
        <f t="array" ref="BV9">IF(BV$2=1,Assumptions!$AF10/12,(SUMIF($D$2:$EE$2,BV$2-1,$D9:$EE9)/12)*(1+XLOOKUP(BV$2,Assumptions!$C$95:$M$95,Assumptions!$C$98:$M$98)))</f>
        <v>21284.272</v>
      </c>
      <c r="BW9" s="50">
        <f t="array" ref="BW9">IF(BW$2=1,Assumptions!$AF10/12,(SUMIF($D$2:$EE$2,BW$2-1,$D9:$EE9)/12)*(1+XLOOKUP(BW$2,Assumptions!$C$95:$M$95,Assumptions!$C$98:$M$98)))</f>
        <v>21284.272</v>
      </c>
      <c r="BX9" s="50">
        <f t="array" ref="BX9">IF(BX$2=1,Assumptions!$AF10/12,(SUMIF($D$2:$EE$2,BX$2-1,$D9:$EE9)/12)*(1+XLOOKUP(BX$2,Assumptions!$C$95:$M$95,Assumptions!$C$98:$M$98)))</f>
        <v>21922.80016</v>
      </c>
      <c r="BY9" s="50">
        <f t="array" ref="BY9">IF(BY$2=1,Assumptions!$AF10/12,(SUMIF($D$2:$EE$2,BY$2-1,$D9:$EE9)/12)*(1+XLOOKUP(BY$2,Assumptions!$C$95:$M$95,Assumptions!$C$98:$M$98)))</f>
        <v>21922.80016</v>
      </c>
      <c r="BZ9" s="50">
        <f t="array" ref="BZ9">IF(BZ$2=1,Assumptions!$AF10/12,(SUMIF($D$2:$EE$2,BZ$2-1,$D9:$EE9)/12)*(1+XLOOKUP(BZ$2,Assumptions!$C$95:$M$95,Assumptions!$C$98:$M$98)))</f>
        <v>21922.80016</v>
      </c>
      <c r="CA9" s="50">
        <f t="array" ref="CA9">IF(CA$2=1,Assumptions!$AF10/12,(SUMIF($D$2:$EE$2,CA$2-1,$D9:$EE9)/12)*(1+XLOOKUP(CA$2,Assumptions!$C$95:$M$95,Assumptions!$C$98:$M$98)))</f>
        <v>21922.80016</v>
      </c>
      <c r="CB9" s="50">
        <f t="array" ref="CB9">IF(CB$2=1,Assumptions!$AF10/12,(SUMIF($D$2:$EE$2,CB$2-1,$D9:$EE9)/12)*(1+XLOOKUP(CB$2,Assumptions!$C$95:$M$95,Assumptions!$C$98:$M$98)))</f>
        <v>21922.80016</v>
      </c>
      <c r="CC9" s="50">
        <f t="array" ref="CC9">IF(CC$2=1,Assumptions!$AF10/12,(SUMIF($D$2:$EE$2,CC$2-1,$D9:$EE9)/12)*(1+XLOOKUP(CC$2,Assumptions!$C$95:$M$95,Assumptions!$C$98:$M$98)))</f>
        <v>21922.80016</v>
      </c>
      <c r="CD9" s="50">
        <f t="array" ref="CD9">IF(CD$2=1,Assumptions!$AF10/12,(SUMIF($D$2:$EE$2,CD$2-1,$D9:$EE9)/12)*(1+XLOOKUP(CD$2,Assumptions!$C$95:$M$95,Assumptions!$C$98:$M$98)))</f>
        <v>21922.80016</v>
      </c>
      <c r="CE9" s="50">
        <f t="array" ref="CE9">IF(CE$2=1,Assumptions!$AF10/12,(SUMIF($D$2:$EE$2,CE$2-1,$D9:$EE9)/12)*(1+XLOOKUP(CE$2,Assumptions!$C$95:$M$95,Assumptions!$C$98:$M$98)))</f>
        <v>21922.80016</v>
      </c>
      <c r="CF9" s="50">
        <f t="array" ref="CF9">IF(CF$2=1,Assumptions!$AF10/12,(SUMIF($D$2:$EE$2,CF$2-1,$D9:$EE9)/12)*(1+XLOOKUP(CF$2,Assumptions!$C$95:$M$95,Assumptions!$C$98:$M$98)))</f>
        <v>21922.80016</v>
      </c>
      <c r="CG9" s="50">
        <f t="array" ref="CG9">IF(CG$2=1,Assumptions!$AF10/12,(SUMIF($D$2:$EE$2,CG$2-1,$D9:$EE9)/12)*(1+XLOOKUP(CG$2,Assumptions!$C$95:$M$95,Assumptions!$C$98:$M$98)))</f>
        <v>21922.80016</v>
      </c>
      <c r="CH9" s="50">
        <f t="array" ref="CH9">IF(CH$2=1,Assumptions!$AF10/12,(SUMIF($D$2:$EE$2,CH$2-1,$D9:$EE9)/12)*(1+XLOOKUP(CH$2,Assumptions!$C$95:$M$95,Assumptions!$C$98:$M$98)))</f>
        <v>21922.80016</v>
      </c>
      <c r="CI9" s="50">
        <f t="array" ref="CI9">IF(CI$2=1,Assumptions!$AF10/12,(SUMIF($D$2:$EE$2,CI$2-1,$D9:$EE9)/12)*(1+XLOOKUP(CI$2,Assumptions!$C$95:$M$95,Assumptions!$C$98:$M$98)))</f>
        <v>21922.80016</v>
      </c>
      <c r="CJ9" s="50">
        <f t="array" ref="CJ9">IF(CJ$2=1,Assumptions!$AF10/12,(SUMIF($D$2:$EE$2,CJ$2-1,$D9:$EE9)/12)*(1+XLOOKUP(CJ$2,Assumptions!$C$95:$M$95,Assumptions!$C$98:$M$98)))</f>
        <v>22580.48417</v>
      </c>
      <c r="CK9" s="50">
        <f t="array" ref="CK9">IF(CK$2=1,Assumptions!$AF10/12,(SUMIF($D$2:$EE$2,CK$2-1,$D9:$EE9)/12)*(1+XLOOKUP(CK$2,Assumptions!$C$95:$M$95,Assumptions!$C$98:$M$98)))</f>
        <v>22580.48417</v>
      </c>
      <c r="CL9" s="50">
        <f t="array" ref="CL9">IF(CL$2=1,Assumptions!$AF10/12,(SUMIF($D$2:$EE$2,CL$2-1,$D9:$EE9)/12)*(1+XLOOKUP(CL$2,Assumptions!$C$95:$M$95,Assumptions!$C$98:$M$98)))</f>
        <v>22580.48417</v>
      </c>
      <c r="CM9" s="50">
        <f t="array" ref="CM9">IF(CM$2=1,Assumptions!$AF10/12,(SUMIF($D$2:$EE$2,CM$2-1,$D9:$EE9)/12)*(1+XLOOKUP(CM$2,Assumptions!$C$95:$M$95,Assumptions!$C$98:$M$98)))</f>
        <v>22580.48417</v>
      </c>
      <c r="CN9" s="50">
        <f t="array" ref="CN9">IF(CN$2=1,Assumptions!$AF10/12,(SUMIF($D$2:$EE$2,CN$2-1,$D9:$EE9)/12)*(1+XLOOKUP(CN$2,Assumptions!$C$95:$M$95,Assumptions!$C$98:$M$98)))</f>
        <v>22580.48417</v>
      </c>
      <c r="CO9" s="50">
        <f t="array" ref="CO9">IF(CO$2=1,Assumptions!$AF10/12,(SUMIF($D$2:$EE$2,CO$2-1,$D9:$EE9)/12)*(1+XLOOKUP(CO$2,Assumptions!$C$95:$M$95,Assumptions!$C$98:$M$98)))</f>
        <v>22580.48417</v>
      </c>
      <c r="CP9" s="50">
        <f t="array" ref="CP9">IF(CP$2=1,Assumptions!$AF10/12,(SUMIF($D$2:$EE$2,CP$2-1,$D9:$EE9)/12)*(1+XLOOKUP(CP$2,Assumptions!$C$95:$M$95,Assumptions!$C$98:$M$98)))</f>
        <v>22580.48417</v>
      </c>
      <c r="CQ9" s="50">
        <f t="array" ref="CQ9">IF(CQ$2=1,Assumptions!$AF10/12,(SUMIF($D$2:$EE$2,CQ$2-1,$D9:$EE9)/12)*(1+XLOOKUP(CQ$2,Assumptions!$C$95:$M$95,Assumptions!$C$98:$M$98)))</f>
        <v>22580.48417</v>
      </c>
      <c r="CR9" s="50">
        <f t="array" ref="CR9">IF(CR$2=1,Assumptions!$AF10/12,(SUMIF($D$2:$EE$2,CR$2-1,$D9:$EE9)/12)*(1+XLOOKUP(CR$2,Assumptions!$C$95:$M$95,Assumptions!$C$98:$M$98)))</f>
        <v>22580.48417</v>
      </c>
      <c r="CS9" s="50">
        <f t="array" ref="CS9">IF(CS$2=1,Assumptions!$AF10/12,(SUMIF($D$2:$EE$2,CS$2-1,$D9:$EE9)/12)*(1+XLOOKUP(CS$2,Assumptions!$C$95:$M$95,Assumptions!$C$98:$M$98)))</f>
        <v>22580.48417</v>
      </c>
      <c r="CT9" s="50">
        <f t="array" ref="CT9">IF(CT$2=1,Assumptions!$AF10/12,(SUMIF($D$2:$EE$2,CT$2-1,$D9:$EE9)/12)*(1+XLOOKUP(CT$2,Assumptions!$C$95:$M$95,Assumptions!$C$98:$M$98)))</f>
        <v>22580.48417</v>
      </c>
      <c r="CU9" s="50">
        <f t="array" ref="CU9">IF(CU$2=1,Assumptions!$AF10/12,(SUMIF($D$2:$EE$2,CU$2-1,$D9:$EE9)/12)*(1+XLOOKUP(CU$2,Assumptions!$C$95:$M$95,Assumptions!$C$98:$M$98)))</f>
        <v>22580.48417</v>
      </c>
      <c r="CV9" s="50">
        <f t="array" ref="CV9">IF(CV$2=1,Assumptions!$AF10/12,(SUMIF($D$2:$EE$2,CV$2-1,$D9:$EE9)/12)*(1+XLOOKUP(CV$2,Assumptions!$C$95:$M$95,Assumptions!$C$98:$M$98)))</f>
        <v>23257.89869</v>
      </c>
      <c r="CW9" s="50">
        <f t="array" ref="CW9">IF(CW$2=1,Assumptions!$AF10/12,(SUMIF($D$2:$EE$2,CW$2-1,$D9:$EE9)/12)*(1+XLOOKUP(CW$2,Assumptions!$C$95:$M$95,Assumptions!$C$98:$M$98)))</f>
        <v>23257.89869</v>
      </c>
      <c r="CX9" s="50">
        <f t="array" ref="CX9">IF(CX$2=1,Assumptions!$AF10/12,(SUMIF($D$2:$EE$2,CX$2-1,$D9:$EE9)/12)*(1+XLOOKUP(CX$2,Assumptions!$C$95:$M$95,Assumptions!$C$98:$M$98)))</f>
        <v>23257.89869</v>
      </c>
      <c r="CY9" s="50">
        <f t="array" ref="CY9">IF(CY$2=1,Assumptions!$AF10/12,(SUMIF($D$2:$EE$2,CY$2-1,$D9:$EE9)/12)*(1+XLOOKUP(CY$2,Assumptions!$C$95:$M$95,Assumptions!$C$98:$M$98)))</f>
        <v>23257.89869</v>
      </c>
      <c r="CZ9" s="50">
        <f t="array" ref="CZ9">IF(CZ$2=1,Assumptions!$AF10/12,(SUMIF($D$2:$EE$2,CZ$2-1,$D9:$EE9)/12)*(1+XLOOKUP(CZ$2,Assumptions!$C$95:$M$95,Assumptions!$C$98:$M$98)))</f>
        <v>23257.89869</v>
      </c>
      <c r="DA9" s="50">
        <f t="array" ref="DA9">IF(DA$2=1,Assumptions!$AF10/12,(SUMIF($D$2:$EE$2,DA$2-1,$D9:$EE9)/12)*(1+XLOOKUP(DA$2,Assumptions!$C$95:$M$95,Assumptions!$C$98:$M$98)))</f>
        <v>23257.89869</v>
      </c>
      <c r="DB9" s="50">
        <f t="array" ref="DB9">IF(DB$2=1,Assumptions!$AF10/12,(SUMIF($D$2:$EE$2,DB$2-1,$D9:$EE9)/12)*(1+XLOOKUP(DB$2,Assumptions!$C$95:$M$95,Assumptions!$C$98:$M$98)))</f>
        <v>23257.89869</v>
      </c>
      <c r="DC9" s="50">
        <f t="array" ref="DC9">IF(DC$2=1,Assumptions!$AF10/12,(SUMIF($D$2:$EE$2,DC$2-1,$D9:$EE9)/12)*(1+XLOOKUP(DC$2,Assumptions!$C$95:$M$95,Assumptions!$C$98:$M$98)))</f>
        <v>23257.89869</v>
      </c>
      <c r="DD9" s="50">
        <f t="array" ref="DD9">IF(DD$2=1,Assumptions!$AF10/12,(SUMIF($D$2:$EE$2,DD$2-1,$D9:$EE9)/12)*(1+XLOOKUP(DD$2,Assumptions!$C$95:$M$95,Assumptions!$C$98:$M$98)))</f>
        <v>23257.89869</v>
      </c>
      <c r="DE9" s="50">
        <f t="array" ref="DE9">IF(DE$2=1,Assumptions!$AF10/12,(SUMIF($D$2:$EE$2,DE$2-1,$D9:$EE9)/12)*(1+XLOOKUP(DE$2,Assumptions!$C$95:$M$95,Assumptions!$C$98:$M$98)))</f>
        <v>23257.89869</v>
      </c>
      <c r="DF9" s="50">
        <f t="array" ref="DF9">IF(DF$2=1,Assumptions!$AF10/12,(SUMIF($D$2:$EE$2,DF$2-1,$D9:$EE9)/12)*(1+XLOOKUP(DF$2,Assumptions!$C$95:$M$95,Assumptions!$C$98:$M$98)))</f>
        <v>23257.89869</v>
      </c>
      <c r="DG9" s="50">
        <f t="array" ref="DG9">IF(DG$2=1,Assumptions!$AF10/12,(SUMIF($D$2:$EE$2,DG$2-1,$D9:$EE9)/12)*(1+XLOOKUP(DG$2,Assumptions!$C$95:$M$95,Assumptions!$C$98:$M$98)))</f>
        <v>23257.89869</v>
      </c>
      <c r="DH9" s="50">
        <f t="array" ref="DH9">IF(DH$2=1,Assumptions!$AF10/12,(SUMIF($D$2:$EE$2,DH$2-1,$D9:$EE9)/12)*(1+XLOOKUP(DH$2,Assumptions!$C$95:$M$95,Assumptions!$C$98:$M$98)))</f>
        <v>23955.63566</v>
      </c>
      <c r="DI9" s="50">
        <f t="array" ref="DI9">IF(DI$2=1,Assumptions!$AF10/12,(SUMIF($D$2:$EE$2,DI$2-1,$D9:$EE9)/12)*(1+XLOOKUP(DI$2,Assumptions!$C$95:$M$95,Assumptions!$C$98:$M$98)))</f>
        <v>23955.63566</v>
      </c>
      <c r="DJ9" s="50">
        <f t="array" ref="DJ9">IF(DJ$2=1,Assumptions!$AF10/12,(SUMIF($D$2:$EE$2,DJ$2-1,$D9:$EE9)/12)*(1+XLOOKUP(DJ$2,Assumptions!$C$95:$M$95,Assumptions!$C$98:$M$98)))</f>
        <v>23955.63566</v>
      </c>
      <c r="DK9" s="50">
        <f t="array" ref="DK9">IF(DK$2=1,Assumptions!$AF10/12,(SUMIF($D$2:$EE$2,DK$2-1,$D9:$EE9)/12)*(1+XLOOKUP(DK$2,Assumptions!$C$95:$M$95,Assumptions!$C$98:$M$98)))</f>
        <v>23955.63566</v>
      </c>
      <c r="DL9" s="50">
        <f t="array" ref="DL9">IF(DL$2=1,Assumptions!$AF10/12,(SUMIF($D$2:$EE$2,DL$2-1,$D9:$EE9)/12)*(1+XLOOKUP(DL$2,Assumptions!$C$95:$M$95,Assumptions!$C$98:$M$98)))</f>
        <v>23955.63566</v>
      </c>
      <c r="DM9" s="50">
        <f t="array" ref="DM9">IF(DM$2=1,Assumptions!$AF10/12,(SUMIF($D$2:$EE$2,DM$2-1,$D9:$EE9)/12)*(1+XLOOKUP(DM$2,Assumptions!$C$95:$M$95,Assumptions!$C$98:$M$98)))</f>
        <v>23955.63566</v>
      </c>
      <c r="DN9" s="50">
        <f t="array" ref="DN9">IF(DN$2=1,Assumptions!$AF10/12,(SUMIF($D$2:$EE$2,DN$2-1,$D9:$EE9)/12)*(1+XLOOKUP(DN$2,Assumptions!$C$95:$M$95,Assumptions!$C$98:$M$98)))</f>
        <v>23955.63566</v>
      </c>
      <c r="DO9" s="50">
        <f t="array" ref="DO9">IF(DO$2=1,Assumptions!$AF10/12,(SUMIF($D$2:$EE$2,DO$2-1,$D9:$EE9)/12)*(1+XLOOKUP(DO$2,Assumptions!$C$95:$M$95,Assumptions!$C$98:$M$98)))</f>
        <v>23955.63566</v>
      </c>
      <c r="DP9" s="50">
        <f t="array" ref="DP9">IF(DP$2=1,Assumptions!$AF10/12,(SUMIF($D$2:$EE$2,DP$2-1,$D9:$EE9)/12)*(1+XLOOKUP(DP$2,Assumptions!$C$95:$M$95,Assumptions!$C$98:$M$98)))</f>
        <v>23955.63566</v>
      </c>
      <c r="DQ9" s="50">
        <f t="array" ref="DQ9">IF(DQ$2=1,Assumptions!$AF10/12,(SUMIF($D$2:$EE$2,DQ$2-1,$D9:$EE9)/12)*(1+XLOOKUP(DQ$2,Assumptions!$C$95:$M$95,Assumptions!$C$98:$M$98)))</f>
        <v>23955.63566</v>
      </c>
      <c r="DR9" s="50">
        <f t="array" ref="DR9">IF(DR$2=1,Assumptions!$AF10/12,(SUMIF($D$2:$EE$2,DR$2-1,$D9:$EE9)/12)*(1+XLOOKUP(DR$2,Assumptions!$C$95:$M$95,Assumptions!$C$98:$M$98)))</f>
        <v>23955.63566</v>
      </c>
      <c r="DS9" s="50">
        <f t="array" ref="DS9">IF(DS$2=1,Assumptions!$AF10/12,(SUMIF($D$2:$EE$2,DS$2-1,$D9:$EE9)/12)*(1+XLOOKUP(DS$2,Assumptions!$C$95:$M$95,Assumptions!$C$98:$M$98)))</f>
        <v>23955.63566</v>
      </c>
      <c r="DT9" s="50">
        <f t="array" ref="DT9">IF(DT$2=1,Assumptions!$AF10/12,(SUMIF($D$2:$EE$2,DT$2-1,$D9:$EE9)/12)*(1+XLOOKUP(DT$2,Assumptions!$C$95:$M$95,Assumptions!$C$98:$M$98)))</f>
        <v>24674.30472</v>
      </c>
      <c r="DU9" s="50">
        <f t="array" ref="DU9">IF(DU$2=1,Assumptions!$AF10/12,(SUMIF($D$2:$EE$2,DU$2-1,$D9:$EE9)/12)*(1+XLOOKUP(DU$2,Assumptions!$C$95:$M$95,Assumptions!$C$98:$M$98)))</f>
        <v>24674.30472</v>
      </c>
      <c r="DV9" s="50">
        <f t="array" ref="DV9">IF(DV$2=1,Assumptions!$AF10/12,(SUMIF($D$2:$EE$2,DV$2-1,$D9:$EE9)/12)*(1+XLOOKUP(DV$2,Assumptions!$C$95:$M$95,Assumptions!$C$98:$M$98)))</f>
        <v>24674.30472</v>
      </c>
      <c r="DW9" s="50">
        <f t="array" ref="DW9">IF(DW$2=1,Assumptions!$AF10/12,(SUMIF($D$2:$EE$2,DW$2-1,$D9:$EE9)/12)*(1+XLOOKUP(DW$2,Assumptions!$C$95:$M$95,Assumptions!$C$98:$M$98)))</f>
        <v>24674.30472</v>
      </c>
      <c r="DX9" s="50">
        <f t="array" ref="DX9">IF(DX$2=1,Assumptions!$AF10/12,(SUMIF($D$2:$EE$2,DX$2-1,$D9:$EE9)/12)*(1+XLOOKUP(DX$2,Assumptions!$C$95:$M$95,Assumptions!$C$98:$M$98)))</f>
        <v>24674.30472</v>
      </c>
      <c r="DY9" s="50">
        <f t="array" ref="DY9">IF(DY$2=1,Assumptions!$AF10/12,(SUMIF($D$2:$EE$2,DY$2-1,$D9:$EE9)/12)*(1+XLOOKUP(DY$2,Assumptions!$C$95:$M$95,Assumptions!$C$98:$M$98)))</f>
        <v>24674.30472</v>
      </c>
      <c r="DZ9" s="50">
        <f t="array" ref="DZ9">IF(DZ$2=1,Assumptions!$AF10/12,(SUMIF($D$2:$EE$2,DZ$2-1,$D9:$EE9)/12)*(1+XLOOKUP(DZ$2,Assumptions!$C$95:$M$95,Assumptions!$C$98:$M$98)))</f>
        <v>24674.30472</v>
      </c>
      <c r="EA9" s="50">
        <f t="array" ref="EA9">IF(EA$2=1,Assumptions!$AF10/12,(SUMIF($D$2:$EE$2,EA$2-1,$D9:$EE9)/12)*(1+XLOOKUP(EA$2,Assumptions!$C$95:$M$95,Assumptions!$C$98:$M$98)))</f>
        <v>24674.30472</v>
      </c>
      <c r="EB9" s="50">
        <f t="array" ref="EB9">IF(EB$2=1,Assumptions!$AF10/12,(SUMIF($D$2:$EE$2,EB$2-1,$D9:$EE9)/12)*(1+XLOOKUP(EB$2,Assumptions!$C$95:$M$95,Assumptions!$C$98:$M$98)))</f>
        <v>24674.30472</v>
      </c>
      <c r="EC9" s="50">
        <f t="array" ref="EC9">IF(EC$2=1,Assumptions!$AF10/12,(SUMIF($D$2:$EE$2,EC$2-1,$D9:$EE9)/12)*(1+XLOOKUP(EC$2,Assumptions!$C$95:$M$95,Assumptions!$C$98:$M$98)))</f>
        <v>24674.30472</v>
      </c>
      <c r="ED9" s="50">
        <f t="array" ref="ED9">IF(ED$2=1,Assumptions!$AF10/12,(SUMIF($D$2:$EE$2,ED$2-1,$D9:$EE9)/12)*(1+XLOOKUP(ED$2,Assumptions!$C$95:$M$95,Assumptions!$C$98:$M$98)))</f>
        <v>24674.30472</v>
      </c>
      <c r="EE9" s="50">
        <f t="array" ref="EE9">IF(EE$2=1,Assumptions!$AF10/12,(SUMIF($D$2:$EE$2,EE$2-1,$D9:$EE9)/12)*(1+XLOOKUP(EE$2,Assumptions!$C$95:$M$95,Assumptions!$C$98:$M$98)))</f>
        <v>24674.30472</v>
      </c>
    </row>
    <row r="10" ht="15.75" customHeight="1">
      <c r="A10" s="1"/>
      <c r="B10" s="1"/>
      <c r="C10" s="1" t="str">
        <f>Assumptions!Z11</f>
        <v>6 Bed</v>
      </c>
      <c r="D10" s="50">
        <f t="array" ref="D10">IF(D$2=1,Assumptions!$AF11/12,(SUMIF($D$2:$EE$2,D$2-1,$D10:$EE10)/12)*(1+XLOOKUP(D$2,Assumptions!$C$95:$M$95,Assumptions!$C$98:$M$98)))</f>
        <v>6637.32</v>
      </c>
      <c r="E10" s="50">
        <f t="array" ref="E10">IF(E$2=1,Assumptions!$AF11/12,(SUMIF($D$2:$EE$2,E$2-1,$D10:$EE10)/12)*(1+XLOOKUP(E$2,Assumptions!$C$95:$M$95,Assumptions!$C$98:$M$98)))</f>
        <v>6637.32</v>
      </c>
      <c r="F10" s="50">
        <f t="array" ref="F10">IF(F$2=1,Assumptions!$AF11/12,(SUMIF($D$2:$EE$2,F$2-1,$D10:$EE10)/12)*(1+XLOOKUP(F$2,Assumptions!$C$95:$M$95,Assumptions!$C$98:$M$98)))</f>
        <v>6637.32</v>
      </c>
      <c r="G10" s="50">
        <f t="array" ref="G10">IF(G$2=1,Assumptions!$AF11/12,(SUMIF($D$2:$EE$2,G$2-1,$D10:$EE10)/12)*(1+XLOOKUP(G$2,Assumptions!$C$95:$M$95,Assumptions!$C$98:$M$98)))</f>
        <v>6637.32</v>
      </c>
      <c r="H10" s="50">
        <f t="array" ref="H10">IF(H$2=1,Assumptions!$AF11/12,(SUMIF($D$2:$EE$2,H$2-1,$D10:$EE10)/12)*(1+XLOOKUP(H$2,Assumptions!$C$95:$M$95,Assumptions!$C$98:$M$98)))</f>
        <v>6637.32</v>
      </c>
      <c r="I10" s="50">
        <f t="array" ref="I10">IF(I$2=1,Assumptions!$AF11/12,(SUMIF($D$2:$EE$2,I$2-1,$D10:$EE10)/12)*(1+XLOOKUP(I$2,Assumptions!$C$95:$M$95,Assumptions!$C$98:$M$98)))</f>
        <v>6637.32</v>
      </c>
      <c r="J10" s="50">
        <f t="array" ref="J10">IF(J$2=1,Assumptions!$AF11/12,(SUMIF($D$2:$EE$2,J$2-1,$D10:$EE10)/12)*(1+XLOOKUP(J$2,Assumptions!$C$95:$M$95,Assumptions!$C$98:$M$98)))</f>
        <v>6637.32</v>
      </c>
      <c r="K10" s="50">
        <f t="array" ref="K10">IF(K$2=1,Assumptions!$AF11/12,(SUMIF($D$2:$EE$2,K$2-1,$D10:$EE10)/12)*(1+XLOOKUP(K$2,Assumptions!$C$95:$M$95,Assumptions!$C$98:$M$98)))</f>
        <v>6637.32</v>
      </c>
      <c r="L10" s="50">
        <f t="array" ref="L10">IF(L$2=1,Assumptions!$AF11/12,(SUMIF($D$2:$EE$2,L$2-1,$D10:$EE10)/12)*(1+XLOOKUP(L$2,Assumptions!$C$95:$M$95,Assumptions!$C$98:$M$98)))</f>
        <v>6637.32</v>
      </c>
      <c r="M10" s="50">
        <f t="array" ref="M10">IF(M$2=1,Assumptions!$AF11/12,(SUMIF($D$2:$EE$2,M$2-1,$D10:$EE10)/12)*(1+XLOOKUP(M$2,Assumptions!$C$95:$M$95,Assumptions!$C$98:$M$98)))</f>
        <v>6637.32</v>
      </c>
      <c r="N10" s="50">
        <f t="array" ref="N10">IF(N$2=1,Assumptions!$AF11/12,(SUMIF($D$2:$EE$2,N$2-1,$D10:$EE10)/12)*(1+XLOOKUP(N$2,Assumptions!$C$95:$M$95,Assumptions!$C$98:$M$98)))</f>
        <v>6637.32</v>
      </c>
      <c r="O10" s="50">
        <f t="array" ref="O10">IF(O$2=1,Assumptions!$AF11/12,(SUMIF($D$2:$EE$2,O$2-1,$D10:$EE10)/12)*(1+XLOOKUP(O$2,Assumptions!$C$95:$M$95,Assumptions!$C$98:$M$98)))</f>
        <v>6637.32</v>
      </c>
      <c r="P10" s="50">
        <f t="array" ref="P10">IF(P$2=1,Assumptions!$AF11/12,(SUMIF($D$2:$EE$2,P$2-1,$D10:$EE10)/12)*(1+XLOOKUP(P$2,Assumptions!$C$95:$M$95,Assumptions!$C$98:$M$98)))</f>
        <v>6770.0664</v>
      </c>
      <c r="Q10" s="50">
        <f t="array" ref="Q10">IF(Q$2=1,Assumptions!$AF11/12,(SUMIF($D$2:$EE$2,Q$2-1,$D10:$EE10)/12)*(1+XLOOKUP(Q$2,Assumptions!$C$95:$M$95,Assumptions!$C$98:$M$98)))</f>
        <v>6770.0664</v>
      </c>
      <c r="R10" s="50">
        <f t="array" ref="R10">IF(R$2=1,Assumptions!$AF11/12,(SUMIF($D$2:$EE$2,R$2-1,$D10:$EE10)/12)*(1+XLOOKUP(R$2,Assumptions!$C$95:$M$95,Assumptions!$C$98:$M$98)))</f>
        <v>6770.0664</v>
      </c>
      <c r="S10" s="50">
        <f t="array" ref="S10">IF(S$2=1,Assumptions!$AF11/12,(SUMIF($D$2:$EE$2,S$2-1,$D10:$EE10)/12)*(1+XLOOKUP(S$2,Assumptions!$C$95:$M$95,Assumptions!$C$98:$M$98)))</f>
        <v>6770.0664</v>
      </c>
      <c r="T10" s="50">
        <f t="array" ref="T10">IF(T$2=1,Assumptions!$AF11/12,(SUMIF($D$2:$EE$2,T$2-1,$D10:$EE10)/12)*(1+XLOOKUP(T$2,Assumptions!$C$95:$M$95,Assumptions!$C$98:$M$98)))</f>
        <v>6770.0664</v>
      </c>
      <c r="U10" s="50">
        <f t="array" ref="U10">IF(U$2=1,Assumptions!$AF11/12,(SUMIF($D$2:$EE$2,U$2-1,$D10:$EE10)/12)*(1+XLOOKUP(U$2,Assumptions!$C$95:$M$95,Assumptions!$C$98:$M$98)))</f>
        <v>6770.0664</v>
      </c>
      <c r="V10" s="50">
        <f t="array" ref="V10">IF(V$2=1,Assumptions!$AF11/12,(SUMIF($D$2:$EE$2,V$2-1,$D10:$EE10)/12)*(1+XLOOKUP(V$2,Assumptions!$C$95:$M$95,Assumptions!$C$98:$M$98)))</f>
        <v>6770.0664</v>
      </c>
      <c r="W10" s="50">
        <f t="array" ref="W10">IF(W$2=1,Assumptions!$AF11/12,(SUMIF($D$2:$EE$2,W$2-1,$D10:$EE10)/12)*(1+XLOOKUP(W$2,Assumptions!$C$95:$M$95,Assumptions!$C$98:$M$98)))</f>
        <v>6770.0664</v>
      </c>
      <c r="X10" s="50">
        <f t="array" ref="X10">IF(X$2=1,Assumptions!$AF11/12,(SUMIF($D$2:$EE$2,X$2-1,$D10:$EE10)/12)*(1+XLOOKUP(X$2,Assumptions!$C$95:$M$95,Assumptions!$C$98:$M$98)))</f>
        <v>6770.0664</v>
      </c>
      <c r="Y10" s="50">
        <f t="array" ref="Y10">IF(Y$2=1,Assumptions!$AF11/12,(SUMIF($D$2:$EE$2,Y$2-1,$D10:$EE10)/12)*(1+XLOOKUP(Y$2,Assumptions!$C$95:$M$95,Assumptions!$C$98:$M$98)))</f>
        <v>6770.0664</v>
      </c>
      <c r="Z10" s="50">
        <f t="array" ref="Z10">IF(Z$2=1,Assumptions!$AF11/12,(SUMIF($D$2:$EE$2,Z$2-1,$D10:$EE10)/12)*(1+XLOOKUP(Z$2,Assumptions!$C$95:$M$95,Assumptions!$C$98:$M$98)))</f>
        <v>6770.0664</v>
      </c>
      <c r="AA10" s="50">
        <f t="array" ref="AA10">IF(AA$2=1,Assumptions!$AF11/12,(SUMIF($D$2:$EE$2,AA$2-1,$D10:$EE10)/12)*(1+XLOOKUP(AA$2,Assumptions!$C$95:$M$95,Assumptions!$C$98:$M$98)))</f>
        <v>6770.0664</v>
      </c>
      <c r="AB10" s="50">
        <f t="array" ref="AB10">IF(AB$2=1,Assumptions!$AF11/12,(SUMIF($D$2:$EE$2,AB$2-1,$D10:$EE10)/12)*(1+XLOOKUP(AB$2,Assumptions!$C$95:$M$95,Assumptions!$C$98:$M$98)))</f>
        <v>6973.168392</v>
      </c>
      <c r="AC10" s="50">
        <f t="array" ref="AC10">IF(AC$2=1,Assumptions!$AF11/12,(SUMIF($D$2:$EE$2,AC$2-1,$D10:$EE10)/12)*(1+XLOOKUP(AC$2,Assumptions!$C$95:$M$95,Assumptions!$C$98:$M$98)))</f>
        <v>6973.168392</v>
      </c>
      <c r="AD10" s="50">
        <f t="array" ref="AD10">IF(AD$2=1,Assumptions!$AF11/12,(SUMIF($D$2:$EE$2,AD$2-1,$D10:$EE10)/12)*(1+XLOOKUP(AD$2,Assumptions!$C$95:$M$95,Assumptions!$C$98:$M$98)))</f>
        <v>6973.168392</v>
      </c>
      <c r="AE10" s="50">
        <f t="array" ref="AE10">IF(AE$2=1,Assumptions!$AF11/12,(SUMIF($D$2:$EE$2,AE$2-1,$D10:$EE10)/12)*(1+XLOOKUP(AE$2,Assumptions!$C$95:$M$95,Assumptions!$C$98:$M$98)))</f>
        <v>6973.168392</v>
      </c>
      <c r="AF10" s="50">
        <f t="array" ref="AF10">IF(AF$2=1,Assumptions!$AF11/12,(SUMIF($D$2:$EE$2,AF$2-1,$D10:$EE10)/12)*(1+XLOOKUP(AF$2,Assumptions!$C$95:$M$95,Assumptions!$C$98:$M$98)))</f>
        <v>6973.168392</v>
      </c>
      <c r="AG10" s="50">
        <f t="array" ref="AG10">IF(AG$2=1,Assumptions!$AF11/12,(SUMIF($D$2:$EE$2,AG$2-1,$D10:$EE10)/12)*(1+XLOOKUP(AG$2,Assumptions!$C$95:$M$95,Assumptions!$C$98:$M$98)))</f>
        <v>6973.168392</v>
      </c>
      <c r="AH10" s="50">
        <f t="array" ref="AH10">IF(AH$2=1,Assumptions!$AF11/12,(SUMIF($D$2:$EE$2,AH$2-1,$D10:$EE10)/12)*(1+XLOOKUP(AH$2,Assumptions!$C$95:$M$95,Assumptions!$C$98:$M$98)))</f>
        <v>6973.168392</v>
      </c>
      <c r="AI10" s="50">
        <f t="array" ref="AI10">IF(AI$2=1,Assumptions!$AF11/12,(SUMIF($D$2:$EE$2,AI$2-1,$D10:$EE10)/12)*(1+XLOOKUP(AI$2,Assumptions!$C$95:$M$95,Assumptions!$C$98:$M$98)))</f>
        <v>6973.168392</v>
      </c>
      <c r="AJ10" s="50">
        <f t="array" ref="AJ10">IF(AJ$2=1,Assumptions!$AF11/12,(SUMIF($D$2:$EE$2,AJ$2-1,$D10:$EE10)/12)*(1+XLOOKUP(AJ$2,Assumptions!$C$95:$M$95,Assumptions!$C$98:$M$98)))</f>
        <v>6973.168392</v>
      </c>
      <c r="AK10" s="50">
        <f t="array" ref="AK10">IF(AK$2=1,Assumptions!$AF11/12,(SUMIF($D$2:$EE$2,AK$2-1,$D10:$EE10)/12)*(1+XLOOKUP(AK$2,Assumptions!$C$95:$M$95,Assumptions!$C$98:$M$98)))</f>
        <v>6973.168392</v>
      </c>
      <c r="AL10" s="50">
        <f t="array" ref="AL10">IF(AL$2=1,Assumptions!$AF11/12,(SUMIF($D$2:$EE$2,AL$2-1,$D10:$EE10)/12)*(1+XLOOKUP(AL$2,Assumptions!$C$95:$M$95,Assumptions!$C$98:$M$98)))</f>
        <v>6973.168392</v>
      </c>
      <c r="AM10" s="50">
        <f t="array" ref="AM10">IF(AM$2=1,Assumptions!$AF11/12,(SUMIF($D$2:$EE$2,AM$2-1,$D10:$EE10)/12)*(1+XLOOKUP(AM$2,Assumptions!$C$95:$M$95,Assumptions!$C$98:$M$98)))</f>
        <v>6973.168392</v>
      </c>
      <c r="AN10" s="50">
        <f t="array" ref="AN10">IF(AN$2=1,Assumptions!$AF11/12,(SUMIF($D$2:$EE$2,AN$2-1,$D10:$EE10)/12)*(1+XLOOKUP(AN$2,Assumptions!$C$95:$M$95,Assumptions!$C$98:$M$98)))</f>
        <v>7182.363444</v>
      </c>
      <c r="AO10" s="50">
        <f t="array" ref="AO10">IF(AO$2=1,Assumptions!$AF11/12,(SUMIF($D$2:$EE$2,AO$2-1,$D10:$EE10)/12)*(1+XLOOKUP(AO$2,Assumptions!$C$95:$M$95,Assumptions!$C$98:$M$98)))</f>
        <v>7182.363444</v>
      </c>
      <c r="AP10" s="50">
        <f t="array" ref="AP10">IF(AP$2=1,Assumptions!$AF11/12,(SUMIF($D$2:$EE$2,AP$2-1,$D10:$EE10)/12)*(1+XLOOKUP(AP$2,Assumptions!$C$95:$M$95,Assumptions!$C$98:$M$98)))</f>
        <v>7182.363444</v>
      </c>
      <c r="AQ10" s="50">
        <f t="array" ref="AQ10">IF(AQ$2=1,Assumptions!$AF11/12,(SUMIF($D$2:$EE$2,AQ$2-1,$D10:$EE10)/12)*(1+XLOOKUP(AQ$2,Assumptions!$C$95:$M$95,Assumptions!$C$98:$M$98)))</f>
        <v>7182.363444</v>
      </c>
      <c r="AR10" s="50">
        <f t="array" ref="AR10">IF(AR$2=1,Assumptions!$AF11/12,(SUMIF($D$2:$EE$2,AR$2-1,$D10:$EE10)/12)*(1+XLOOKUP(AR$2,Assumptions!$C$95:$M$95,Assumptions!$C$98:$M$98)))</f>
        <v>7182.363444</v>
      </c>
      <c r="AS10" s="50">
        <f t="array" ref="AS10">IF(AS$2=1,Assumptions!$AF11/12,(SUMIF($D$2:$EE$2,AS$2-1,$D10:$EE10)/12)*(1+XLOOKUP(AS$2,Assumptions!$C$95:$M$95,Assumptions!$C$98:$M$98)))</f>
        <v>7182.363444</v>
      </c>
      <c r="AT10" s="50">
        <f t="array" ref="AT10">IF(AT$2=1,Assumptions!$AF11/12,(SUMIF($D$2:$EE$2,AT$2-1,$D10:$EE10)/12)*(1+XLOOKUP(AT$2,Assumptions!$C$95:$M$95,Assumptions!$C$98:$M$98)))</f>
        <v>7182.363444</v>
      </c>
      <c r="AU10" s="50">
        <f t="array" ref="AU10">IF(AU$2=1,Assumptions!$AF11/12,(SUMIF($D$2:$EE$2,AU$2-1,$D10:$EE10)/12)*(1+XLOOKUP(AU$2,Assumptions!$C$95:$M$95,Assumptions!$C$98:$M$98)))</f>
        <v>7182.363444</v>
      </c>
      <c r="AV10" s="50">
        <f t="array" ref="AV10">IF(AV$2=1,Assumptions!$AF11/12,(SUMIF($D$2:$EE$2,AV$2-1,$D10:$EE10)/12)*(1+XLOOKUP(AV$2,Assumptions!$C$95:$M$95,Assumptions!$C$98:$M$98)))</f>
        <v>7182.363444</v>
      </c>
      <c r="AW10" s="50">
        <f t="array" ref="AW10">IF(AW$2=1,Assumptions!$AF11/12,(SUMIF($D$2:$EE$2,AW$2-1,$D10:$EE10)/12)*(1+XLOOKUP(AW$2,Assumptions!$C$95:$M$95,Assumptions!$C$98:$M$98)))</f>
        <v>7182.363444</v>
      </c>
      <c r="AX10" s="50">
        <f t="array" ref="AX10">IF(AX$2=1,Assumptions!$AF11/12,(SUMIF($D$2:$EE$2,AX$2-1,$D10:$EE10)/12)*(1+XLOOKUP(AX$2,Assumptions!$C$95:$M$95,Assumptions!$C$98:$M$98)))</f>
        <v>7182.363444</v>
      </c>
      <c r="AY10" s="50">
        <f t="array" ref="AY10">IF(AY$2=1,Assumptions!$AF11/12,(SUMIF($D$2:$EE$2,AY$2-1,$D10:$EE10)/12)*(1+XLOOKUP(AY$2,Assumptions!$C$95:$M$95,Assumptions!$C$98:$M$98)))</f>
        <v>7182.363444</v>
      </c>
      <c r="AZ10" s="50">
        <f t="array" ref="AZ10">IF(AZ$2=1,Assumptions!$AF11/12,(SUMIF($D$2:$EE$2,AZ$2-1,$D10:$EE10)/12)*(1+XLOOKUP(AZ$2,Assumptions!$C$95:$M$95,Assumptions!$C$98:$M$98)))</f>
        <v>7397.834347</v>
      </c>
      <c r="BA10" s="50">
        <f t="array" ref="BA10">IF(BA$2=1,Assumptions!$AF11/12,(SUMIF($D$2:$EE$2,BA$2-1,$D10:$EE10)/12)*(1+XLOOKUP(BA$2,Assumptions!$C$95:$M$95,Assumptions!$C$98:$M$98)))</f>
        <v>7397.834347</v>
      </c>
      <c r="BB10" s="50">
        <f t="array" ref="BB10">IF(BB$2=1,Assumptions!$AF11/12,(SUMIF($D$2:$EE$2,BB$2-1,$D10:$EE10)/12)*(1+XLOOKUP(BB$2,Assumptions!$C$95:$M$95,Assumptions!$C$98:$M$98)))</f>
        <v>7397.834347</v>
      </c>
      <c r="BC10" s="50">
        <f t="array" ref="BC10">IF(BC$2=1,Assumptions!$AF11/12,(SUMIF($D$2:$EE$2,BC$2-1,$D10:$EE10)/12)*(1+XLOOKUP(BC$2,Assumptions!$C$95:$M$95,Assumptions!$C$98:$M$98)))</f>
        <v>7397.834347</v>
      </c>
      <c r="BD10" s="50">
        <f t="array" ref="BD10">IF(BD$2=1,Assumptions!$AF11/12,(SUMIF($D$2:$EE$2,BD$2-1,$D10:$EE10)/12)*(1+XLOOKUP(BD$2,Assumptions!$C$95:$M$95,Assumptions!$C$98:$M$98)))</f>
        <v>7397.834347</v>
      </c>
      <c r="BE10" s="50">
        <f t="array" ref="BE10">IF(BE$2=1,Assumptions!$AF11/12,(SUMIF($D$2:$EE$2,BE$2-1,$D10:$EE10)/12)*(1+XLOOKUP(BE$2,Assumptions!$C$95:$M$95,Assumptions!$C$98:$M$98)))</f>
        <v>7397.834347</v>
      </c>
      <c r="BF10" s="50">
        <f t="array" ref="BF10">IF(BF$2=1,Assumptions!$AF11/12,(SUMIF($D$2:$EE$2,BF$2-1,$D10:$EE10)/12)*(1+XLOOKUP(BF$2,Assumptions!$C$95:$M$95,Assumptions!$C$98:$M$98)))</f>
        <v>7397.834347</v>
      </c>
      <c r="BG10" s="50">
        <f t="array" ref="BG10">IF(BG$2=1,Assumptions!$AF11/12,(SUMIF($D$2:$EE$2,BG$2-1,$D10:$EE10)/12)*(1+XLOOKUP(BG$2,Assumptions!$C$95:$M$95,Assumptions!$C$98:$M$98)))</f>
        <v>7397.834347</v>
      </c>
      <c r="BH10" s="50">
        <f t="array" ref="BH10">IF(BH$2=1,Assumptions!$AF11/12,(SUMIF($D$2:$EE$2,BH$2-1,$D10:$EE10)/12)*(1+XLOOKUP(BH$2,Assumptions!$C$95:$M$95,Assumptions!$C$98:$M$98)))</f>
        <v>7397.834347</v>
      </c>
      <c r="BI10" s="50">
        <f t="array" ref="BI10">IF(BI$2=1,Assumptions!$AF11/12,(SUMIF($D$2:$EE$2,BI$2-1,$D10:$EE10)/12)*(1+XLOOKUP(BI$2,Assumptions!$C$95:$M$95,Assumptions!$C$98:$M$98)))</f>
        <v>7397.834347</v>
      </c>
      <c r="BJ10" s="50">
        <f t="array" ref="BJ10">IF(BJ$2=1,Assumptions!$AF11/12,(SUMIF($D$2:$EE$2,BJ$2-1,$D10:$EE10)/12)*(1+XLOOKUP(BJ$2,Assumptions!$C$95:$M$95,Assumptions!$C$98:$M$98)))</f>
        <v>7397.834347</v>
      </c>
      <c r="BK10" s="50">
        <f t="array" ref="BK10">IF(BK$2=1,Assumptions!$AF11/12,(SUMIF($D$2:$EE$2,BK$2-1,$D10:$EE10)/12)*(1+XLOOKUP(BK$2,Assumptions!$C$95:$M$95,Assumptions!$C$98:$M$98)))</f>
        <v>7397.834347</v>
      </c>
      <c r="BL10" s="50">
        <f t="array" ref="BL10">IF(BL$2=1,Assumptions!$AF11/12,(SUMIF($D$2:$EE$2,BL$2-1,$D10:$EE10)/12)*(1+XLOOKUP(BL$2,Assumptions!$C$95:$M$95,Assumptions!$C$98:$M$98)))</f>
        <v>7619.769377</v>
      </c>
      <c r="BM10" s="50">
        <f t="array" ref="BM10">IF(BM$2=1,Assumptions!$AF11/12,(SUMIF($D$2:$EE$2,BM$2-1,$D10:$EE10)/12)*(1+XLOOKUP(BM$2,Assumptions!$C$95:$M$95,Assumptions!$C$98:$M$98)))</f>
        <v>7619.769377</v>
      </c>
      <c r="BN10" s="50">
        <f t="array" ref="BN10">IF(BN$2=1,Assumptions!$AF11/12,(SUMIF($D$2:$EE$2,BN$2-1,$D10:$EE10)/12)*(1+XLOOKUP(BN$2,Assumptions!$C$95:$M$95,Assumptions!$C$98:$M$98)))</f>
        <v>7619.769377</v>
      </c>
      <c r="BO10" s="50">
        <f t="array" ref="BO10">IF(BO$2=1,Assumptions!$AF11/12,(SUMIF($D$2:$EE$2,BO$2-1,$D10:$EE10)/12)*(1+XLOOKUP(BO$2,Assumptions!$C$95:$M$95,Assumptions!$C$98:$M$98)))</f>
        <v>7619.769377</v>
      </c>
      <c r="BP10" s="50">
        <f t="array" ref="BP10">IF(BP$2=1,Assumptions!$AF11/12,(SUMIF($D$2:$EE$2,BP$2-1,$D10:$EE10)/12)*(1+XLOOKUP(BP$2,Assumptions!$C$95:$M$95,Assumptions!$C$98:$M$98)))</f>
        <v>7619.769377</v>
      </c>
      <c r="BQ10" s="50">
        <f t="array" ref="BQ10">IF(BQ$2=1,Assumptions!$AF11/12,(SUMIF($D$2:$EE$2,BQ$2-1,$D10:$EE10)/12)*(1+XLOOKUP(BQ$2,Assumptions!$C$95:$M$95,Assumptions!$C$98:$M$98)))</f>
        <v>7619.769377</v>
      </c>
      <c r="BR10" s="50">
        <f t="array" ref="BR10">IF(BR$2=1,Assumptions!$AF11/12,(SUMIF($D$2:$EE$2,BR$2-1,$D10:$EE10)/12)*(1+XLOOKUP(BR$2,Assumptions!$C$95:$M$95,Assumptions!$C$98:$M$98)))</f>
        <v>7619.769377</v>
      </c>
      <c r="BS10" s="50">
        <f t="array" ref="BS10">IF(BS$2=1,Assumptions!$AF11/12,(SUMIF($D$2:$EE$2,BS$2-1,$D10:$EE10)/12)*(1+XLOOKUP(BS$2,Assumptions!$C$95:$M$95,Assumptions!$C$98:$M$98)))</f>
        <v>7619.769377</v>
      </c>
      <c r="BT10" s="50">
        <f t="array" ref="BT10">IF(BT$2=1,Assumptions!$AF11/12,(SUMIF($D$2:$EE$2,BT$2-1,$D10:$EE10)/12)*(1+XLOOKUP(BT$2,Assumptions!$C$95:$M$95,Assumptions!$C$98:$M$98)))</f>
        <v>7619.769377</v>
      </c>
      <c r="BU10" s="50">
        <f t="array" ref="BU10">IF(BU$2=1,Assumptions!$AF11/12,(SUMIF($D$2:$EE$2,BU$2-1,$D10:$EE10)/12)*(1+XLOOKUP(BU$2,Assumptions!$C$95:$M$95,Assumptions!$C$98:$M$98)))</f>
        <v>7619.769377</v>
      </c>
      <c r="BV10" s="50">
        <f t="array" ref="BV10">IF(BV$2=1,Assumptions!$AF11/12,(SUMIF($D$2:$EE$2,BV$2-1,$D10:$EE10)/12)*(1+XLOOKUP(BV$2,Assumptions!$C$95:$M$95,Assumptions!$C$98:$M$98)))</f>
        <v>7619.769377</v>
      </c>
      <c r="BW10" s="50">
        <f t="array" ref="BW10">IF(BW$2=1,Assumptions!$AF11/12,(SUMIF($D$2:$EE$2,BW$2-1,$D10:$EE10)/12)*(1+XLOOKUP(BW$2,Assumptions!$C$95:$M$95,Assumptions!$C$98:$M$98)))</f>
        <v>7619.769377</v>
      </c>
      <c r="BX10" s="50">
        <f t="array" ref="BX10">IF(BX$2=1,Assumptions!$AF11/12,(SUMIF($D$2:$EE$2,BX$2-1,$D10:$EE10)/12)*(1+XLOOKUP(BX$2,Assumptions!$C$95:$M$95,Assumptions!$C$98:$M$98)))</f>
        <v>7848.362459</v>
      </c>
      <c r="BY10" s="50">
        <f t="array" ref="BY10">IF(BY$2=1,Assumptions!$AF11/12,(SUMIF($D$2:$EE$2,BY$2-1,$D10:$EE10)/12)*(1+XLOOKUP(BY$2,Assumptions!$C$95:$M$95,Assumptions!$C$98:$M$98)))</f>
        <v>7848.362459</v>
      </c>
      <c r="BZ10" s="50">
        <f t="array" ref="BZ10">IF(BZ$2=1,Assumptions!$AF11/12,(SUMIF($D$2:$EE$2,BZ$2-1,$D10:$EE10)/12)*(1+XLOOKUP(BZ$2,Assumptions!$C$95:$M$95,Assumptions!$C$98:$M$98)))</f>
        <v>7848.362459</v>
      </c>
      <c r="CA10" s="50">
        <f t="array" ref="CA10">IF(CA$2=1,Assumptions!$AF11/12,(SUMIF($D$2:$EE$2,CA$2-1,$D10:$EE10)/12)*(1+XLOOKUP(CA$2,Assumptions!$C$95:$M$95,Assumptions!$C$98:$M$98)))</f>
        <v>7848.362459</v>
      </c>
      <c r="CB10" s="50">
        <f t="array" ref="CB10">IF(CB$2=1,Assumptions!$AF11/12,(SUMIF($D$2:$EE$2,CB$2-1,$D10:$EE10)/12)*(1+XLOOKUP(CB$2,Assumptions!$C$95:$M$95,Assumptions!$C$98:$M$98)))</f>
        <v>7848.362459</v>
      </c>
      <c r="CC10" s="50">
        <f t="array" ref="CC10">IF(CC$2=1,Assumptions!$AF11/12,(SUMIF($D$2:$EE$2,CC$2-1,$D10:$EE10)/12)*(1+XLOOKUP(CC$2,Assumptions!$C$95:$M$95,Assumptions!$C$98:$M$98)))</f>
        <v>7848.362459</v>
      </c>
      <c r="CD10" s="50">
        <f t="array" ref="CD10">IF(CD$2=1,Assumptions!$AF11/12,(SUMIF($D$2:$EE$2,CD$2-1,$D10:$EE10)/12)*(1+XLOOKUP(CD$2,Assumptions!$C$95:$M$95,Assumptions!$C$98:$M$98)))</f>
        <v>7848.362459</v>
      </c>
      <c r="CE10" s="50">
        <f t="array" ref="CE10">IF(CE$2=1,Assumptions!$AF11/12,(SUMIF($D$2:$EE$2,CE$2-1,$D10:$EE10)/12)*(1+XLOOKUP(CE$2,Assumptions!$C$95:$M$95,Assumptions!$C$98:$M$98)))</f>
        <v>7848.362459</v>
      </c>
      <c r="CF10" s="50">
        <f t="array" ref="CF10">IF(CF$2=1,Assumptions!$AF11/12,(SUMIF($D$2:$EE$2,CF$2-1,$D10:$EE10)/12)*(1+XLOOKUP(CF$2,Assumptions!$C$95:$M$95,Assumptions!$C$98:$M$98)))</f>
        <v>7848.362459</v>
      </c>
      <c r="CG10" s="50">
        <f t="array" ref="CG10">IF(CG$2=1,Assumptions!$AF11/12,(SUMIF($D$2:$EE$2,CG$2-1,$D10:$EE10)/12)*(1+XLOOKUP(CG$2,Assumptions!$C$95:$M$95,Assumptions!$C$98:$M$98)))</f>
        <v>7848.362459</v>
      </c>
      <c r="CH10" s="50">
        <f t="array" ref="CH10">IF(CH$2=1,Assumptions!$AF11/12,(SUMIF($D$2:$EE$2,CH$2-1,$D10:$EE10)/12)*(1+XLOOKUP(CH$2,Assumptions!$C$95:$M$95,Assumptions!$C$98:$M$98)))</f>
        <v>7848.362459</v>
      </c>
      <c r="CI10" s="50">
        <f t="array" ref="CI10">IF(CI$2=1,Assumptions!$AF11/12,(SUMIF($D$2:$EE$2,CI$2-1,$D10:$EE10)/12)*(1+XLOOKUP(CI$2,Assumptions!$C$95:$M$95,Assumptions!$C$98:$M$98)))</f>
        <v>7848.362459</v>
      </c>
      <c r="CJ10" s="50">
        <f t="array" ref="CJ10">IF(CJ$2=1,Assumptions!$AF11/12,(SUMIF($D$2:$EE$2,CJ$2-1,$D10:$EE10)/12)*(1+XLOOKUP(CJ$2,Assumptions!$C$95:$M$95,Assumptions!$C$98:$M$98)))</f>
        <v>8083.813333</v>
      </c>
      <c r="CK10" s="50">
        <f t="array" ref="CK10">IF(CK$2=1,Assumptions!$AF11/12,(SUMIF($D$2:$EE$2,CK$2-1,$D10:$EE10)/12)*(1+XLOOKUP(CK$2,Assumptions!$C$95:$M$95,Assumptions!$C$98:$M$98)))</f>
        <v>8083.813333</v>
      </c>
      <c r="CL10" s="50">
        <f t="array" ref="CL10">IF(CL$2=1,Assumptions!$AF11/12,(SUMIF($D$2:$EE$2,CL$2-1,$D10:$EE10)/12)*(1+XLOOKUP(CL$2,Assumptions!$C$95:$M$95,Assumptions!$C$98:$M$98)))</f>
        <v>8083.813333</v>
      </c>
      <c r="CM10" s="50">
        <f t="array" ref="CM10">IF(CM$2=1,Assumptions!$AF11/12,(SUMIF($D$2:$EE$2,CM$2-1,$D10:$EE10)/12)*(1+XLOOKUP(CM$2,Assumptions!$C$95:$M$95,Assumptions!$C$98:$M$98)))</f>
        <v>8083.813333</v>
      </c>
      <c r="CN10" s="50">
        <f t="array" ref="CN10">IF(CN$2=1,Assumptions!$AF11/12,(SUMIF($D$2:$EE$2,CN$2-1,$D10:$EE10)/12)*(1+XLOOKUP(CN$2,Assumptions!$C$95:$M$95,Assumptions!$C$98:$M$98)))</f>
        <v>8083.813333</v>
      </c>
      <c r="CO10" s="50">
        <f t="array" ref="CO10">IF(CO$2=1,Assumptions!$AF11/12,(SUMIF($D$2:$EE$2,CO$2-1,$D10:$EE10)/12)*(1+XLOOKUP(CO$2,Assumptions!$C$95:$M$95,Assumptions!$C$98:$M$98)))</f>
        <v>8083.813333</v>
      </c>
      <c r="CP10" s="50">
        <f t="array" ref="CP10">IF(CP$2=1,Assumptions!$AF11/12,(SUMIF($D$2:$EE$2,CP$2-1,$D10:$EE10)/12)*(1+XLOOKUP(CP$2,Assumptions!$C$95:$M$95,Assumptions!$C$98:$M$98)))</f>
        <v>8083.813333</v>
      </c>
      <c r="CQ10" s="50">
        <f t="array" ref="CQ10">IF(CQ$2=1,Assumptions!$AF11/12,(SUMIF($D$2:$EE$2,CQ$2-1,$D10:$EE10)/12)*(1+XLOOKUP(CQ$2,Assumptions!$C$95:$M$95,Assumptions!$C$98:$M$98)))</f>
        <v>8083.813333</v>
      </c>
      <c r="CR10" s="50">
        <f t="array" ref="CR10">IF(CR$2=1,Assumptions!$AF11/12,(SUMIF($D$2:$EE$2,CR$2-1,$D10:$EE10)/12)*(1+XLOOKUP(CR$2,Assumptions!$C$95:$M$95,Assumptions!$C$98:$M$98)))</f>
        <v>8083.813333</v>
      </c>
      <c r="CS10" s="50">
        <f t="array" ref="CS10">IF(CS$2=1,Assumptions!$AF11/12,(SUMIF($D$2:$EE$2,CS$2-1,$D10:$EE10)/12)*(1+XLOOKUP(CS$2,Assumptions!$C$95:$M$95,Assumptions!$C$98:$M$98)))</f>
        <v>8083.813333</v>
      </c>
      <c r="CT10" s="50">
        <f t="array" ref="CT10">IF(CT$2=1,Assumptions!$AF11/12,(SUMIF($D$2:$EE$2,CT$2-1,$D10:$EE10)/12)*(1+XLOOKUP(CT$2,Assumptions!$C$95:$M$95,Assumptions!$C$98:$M$98)))</f>
        <v>8083.813333</v>
      </c>
      <c r="CU10" s="50">
        <f t="array" ref="CU10">IF(CU$2=1,Assumptions!$AF11/12,(SUMIF($D$2:$EE$2,CU$2-1,$D10:$EE10)/12)*(1+XLOOKUP(CU$2,Assumptions!$C$95:$M$95,Assumptions!$C$98:$M$98)))</f>
        <v>8083.813333</v>
      </c>
      <c r="CV10" s="50">
        <f t="array" ref="CV10">IF(CV$2=1,Assumptions!$AF11/12,(SUMIF($D$2:$EE$2,CV$2-1,$D10:$EE10)/12)*(1+XLOOKUP(CV$2,Assumptions!$C$95:$M$95,Assumptions!$C$98:$M$98)))</f>
        <v>8326.327733</v>
      </c>
      <c r="CW10" s="50">
        <f t="array" ref="CW10">IF(CW$2=1,Assumptions!$AF11/12,(SUMIF($D$2:$EE$2,CW$2-1,$D10:$EE10)/12)*(1+XLOOKUP(CW$2,Assumptions!$C$95:$M$95,Assumptions!$C$98:$M$98)))</f>
        <v>8326.327733</v>
      </c>
      <c r="CX10" s="50">
        <f t="array" ref="CX10">IF(CX$2=1,Assumptions!$AF11/12,(SUMIF($D$2:$EE$2,CX$2-1,$D10:$EE10)/12)*(1+XLOOKUP(CX$2,Assumptions!$C$95:$M$95,Assumptions!$C$98:$M$98)))</f>
        <v>8326.327733</v>
      </c>
      <c r="CY10" s="50">
        <f t="array" ref="CY10">IF(CY$2=1,Assumptions!$AF11/12,(SUMIF($D$2:$EE$2,CY$2-1,$D10:$EE10)/12)*(1+XLOOKUP(CY$2,Assumptions!$C$95:$M$95,Assumptions!$C$98:$M$98)))</f>
        <v>8326.327733</v>
      </c>
      <c r="CZ10" s="50">
        <f t="array" ref="CZ10">IF(CZ$2=1,Assumptions!$AF11/12,(SUMIF($D$2:$EE$2,CZ$2-1,$D10:$EE10)/12)*(1+XLOOKUP(CZ$2,Assumptions!$C$95:$M$95,Assumptions!$C$98:$M$98)))</f>
        <v>8326.327733</v>
      </c>
      <c r="DA10" s="50">
        <f t="array" ref="DA10">IF(DA$2=1,Assumptions!$AF11/12,(SUMIF($D$2:$EE$2,DA$2-1,$D10:$EE10)/12)*(1+XLOOKUP(DA$2,Assumptions!$C$95:$M$95,Assumptions!$C$98:$M$98)))</f>
        <v>8326.327733</v>
      </c>
      <c r="DB10" s="50">
        <f t="array" ref="DB10">IF(DB$2=1,Assumptions!$AF11/12,(SUMIF($D$2:$EE$2,DB$2-1,$D10:$EE10)/12)*(1+XLOOKUP(DB$2,Assumptions!$C$95:$M$95,Assumptions!$C$98:$M$98)))</f>
        <v>8326.327733</v>
      </c>
      <c r="DC10" s="50">
        <f t="array" ref="DC10">IF(DC$2=1,Assumptions!$AF11/12,(SUMIF($D$2:$EE$2,DC$2-1,$D10:$EE10)/12)*(1+XLOOKUP(DC$2,Assumptions!$C$95:$M$95,Assumptions!$C$98:$M$98)))</f>
        <v>8326.327733</v>
      </c>
      <c r="DD10" s="50">
        <f t="array" ref="DD10">IF(DD$2=1,Assumptions!$AF11/12,(SUMIF($D$2:$EE$2,DD$2-1,$D10:$EE10)/12)*(1+XLOOKUP(DD$2,Assumptions!$C$95:$M$95,Assumptions!$C$98:$M$98)))</f>
        <v>8326.327733</v>
      </c>
      <c r="DE10" s="50">
        <f t="array" ref="DE10">IF(DE$2=1,Assumptions!$AF11/12,(SUMIF($D$2:$EE$2,DE$2-1,$D10:$EE10)/12)*(1+XLOOKUP(DE$2,Assumptions!$C$95:$M$95,Assumptions!$C$98:$M$98)))</f>
        <v>8326.327733</v>
      </c>
      <c r="DF10" s="50">
        <f t="array" ref="DF10">IF(DF$2=1,Assumptions!$AF11/12,(SUMIF($D$2:$EE$2,DF$2-1,$D10:$EE10)/12)*(1+XLOOKUP(DF$2,Assumptions!$C$95:$M$95,Assumptions!$C$98:$M$98)))</f>
        <v>8326.327733</v>
      </c>
      <c r="DG10" s="50">
        <f t="array" ref="DG10">IF(DG$2=1,Assumptions!$AF11/12,(SUMIF($D$2:$EE$2,DG$2-1,$D10:$EE10)/12)*(1+XLOOKUP(DG$2,Assumptions!$C$95:$M$95,Assumptions!$C$98:$M$98)))</f>
        <v>8326.327733</v>
      </c>
      <c r="DH10" s="50">
        <f t="array" ref="DH10">IF(DH$2=1,Assumptions!$AF11/12,(SUMIF($D$2:$EE$2,DH$2-1,$D10:$EE10)/12)*(1+XLOOKUP(DH$2,Assumptions!$C$95:$M$95,Assumptions!$C$98:$M$98)))</f>
        <v>8576.117565</v>
      </c>
      <c r="DI10" s="50">
        <f t="array" ref="DI10">IF(DI$2=1,Assumptions!$AF11/12,(SUMIF($D$2:$EE$2,DI$2-1,$D10:$EE10)/12)*(1+XLOOKUP(DI$2,Assumptions!$C$95:$M$95,Assumptions!$C$98:$M$98)))</f>
        <v>8576.117565</v>
      </c>
      <c r="DJ10" s="50">
        <f t="array" ref="DJ10">IF(DJ$2=1,Assumptions!$AF11/12,(SUMIF($D$2:$EE$2,DJ$2-1,$D10:$EE10)/12)*(1+XLOOKUP(DJ$2,Assumptions!$C$95:$M$95,Assumptions!$C$98:$M$98)))</f>
        <v>8576.117565</v>
      </c>
      <c r="DK10" s="50">
        <f t="array" ref="DK10">IF(DK$2=1,Assumptions!$AF11/12,(SUMIF($D$2:$EE$2,DK$2-1,$D10:$EE10)/12)*(1+XLOOKUP(DK$2,Assumptions!$C$95:$M$95,Assumptions!$C$98:$M$98)))</f>
        <v>8576.117565</v>
      </c>
      <c r="DL10" s="50">
        <f t="array" ref="DL10">IF(DL$2=1,Assumptions!$AF11/12,(SUMIF($D$2:$EE$2,DL$2-1,$D10:$EE10)/12)*(1+XLOOKUP(DL$2,Assumptions!$C$95:$M$95,Assumptions!$C$98:$M$98)))</f>
        <v>8576.117565</v>
      </c>
      <c r="DM10" s="50">
        <f t="array" ref="DM10">IF(DM$2=1,Assumptions!$AF11/12,(SUMIF($D$2:$EE$2,DM$2-1,$D10:$EE10)/12)*(1+XLOOKUP(DM$2,Assumptions!$C$95:$M$95,Assumptions!$C$98:$M$98)))</f>
        <v>8576.117565</v>
      </c>
      <c r="DN10" s="50">
        <f t="array" ref="DN10">IF(DN$2=1,Assumptions!$AF11/12,(SUMIF($D$2:$EE$2,DN$2-1,$D10:$EE10)/12)*(1+XLOOKUP(DN$2,Assumptions!$C$95:$M$95,Assumptions!$C$98:$M$98)))</f>
        <v>8576.117565</v>
      </c>
      <c r="DO10" s="50">
        <f t="array" ref="DO10">IF(DO$2=1,Assumptions!$AF11/12,(SUMIF($D$2:$EE$2,DO$2-1,$D10:$EE10)/12)*(1+XLOOKUP(DO$2,Assumptions!$C$95:$M$95,Assumptions!$C$98:$M$98)))</f>
        <v>8576.117565</v>
      </c>
      <c r="DP10" s="50">
        <f t="array" ref="DP10">IF(DP$2=1,Assumptions!$AF11/12,(SUMIF($D$2:$EE$2,DP$2-1,$D10:$EE10)/12)*(1+XLOOKUP(DP$2,Assumptions!$C$95:$M$95,Assumptions!$C$98:$M$98)))</f>
        <v>8576.117565</v>
      </c>
      <c r="DQ10" s="50">
        <f t="array" ref="DQ10">IF(DQ$2=1,Assumptions!$AF11/12,(SUMIF($D$2:$EE$2,DQ$2-1,$D10:$EE10)/12)*(1+XLOOKUP(DQ$2,Assumptions!$C$95:$M$95,Assumptions!$C$98:$M$98)))</f>
        <v>8576.117565</v>
      </c>
      <c r="DR10" s="50">
        <f t="array" ref="DR10">IF(DR$2=1,Assumptions!$AF11/12,(SUMIF($D$2:$EE$2,DR$2-1,$D10:$EE10)/12)*(1+XLOOKUP(DR$2,Assumptions!$C$95:$M$95,Assumptions!$C$98:$M$98)))</f>
        <v>8576.117565</v>
      </c>
      <c r="DS10" s="50">
        <f t="array" ref="DS10">IF(DS$2=1,Assumptions!$AF11/12,(SUMIF($D$2:$EE$2,DS$2-1,$D10:$EE10)/12)*(1+XLOOKUP(DS$2,Assumptions!$C$95:$M$95,Assumptions!$C$98:$M$98)))</f>
        <v>8576.117565</v>
      </c>
      <c r="DT10" s="50">
        <f t="array" ref="DT10">IF(DT$2=1,Assumptions!$AF11/12,(SUMIF($D$2:$EE$2,DT$2-1,$D10:$EE10)/12)*(1+XLOOKUP(DT$2,Assumptions!$C$95:$M$95,Assumptions!$C$98:$M$98)))</f>
        <v>8833.401091</v>
      </c>
      <c r="DU10" s="50">
        <f t="array" ref="DU10">IF(DU$2=1,Assumptions!$AF11/12,(SUMIF($D$2:$EE$2,DU$2-1,$D10:$EE10)/12)*(1+XLOOKUP(DU$2,Assumptions!$C$95:$M$95,Assumptions!$C$98:$M$98)))</f>
        <v>8833.401091</v>
      </c>
      <c r="DV10" s="50">
        <f t="array" ref="DV10">IF(DV$2=1,Assumptions!$AF11/12,(SUMIF($D$2:$EE$2,DV$2-1,$D10:$EE10)/12)*(1+XLOOKUP(DV$2,Assumptions!$C$95:$M$95,Assumptions!$C$98:$M$98)))</f>
        <v>8833.401091</v>
      </c>
      <c r="DW10" s="50">
        <f t="array" ref="DW10">IF(DW$2=1,Assumptions!$AF11/12,(SUMIF($D$2:$EE$2,DW$2-1,$D10:$EE10)/12)*(1+XLOOKUP(DW$2,Assumptions!$C$95:$M$95,Assumptions!$C$98:$M$98)))</f>
        <v>8833.401091</v>
      </c>
      <c r="DX10" s="50">
        <f t="array" ref="DX10">IF(DX$2=1,Assumptions!$AF11/12,(SUMIF($D$2:$EE$2,DX$2-1,$D10:$EE10)/12)*(1+XLOOKUP(DX$2,Assumptions!$C$95:$M$95,Assumptions!$C$98:$M$98)))</f>
        <v>8833.401091</v>
      </c>
      <c r="DY10" s="50">
        <f t="array" ref="DY10">IF(DY$2=1,Assumptions!$AF11/12,(SUMIF($D$2:$EE$2,DY$2-1,$D10:$EE10)/12)*(1+XLOOKUP(DY$2,Assumptions!$C$95:$M$95,Assumptions!$C$98:$M$98)))</f>
        <v>8833.401091</v>
      </c>
      <c r="DZ10" s="50">
        <f t="array" ref="DZ10">IF(DZ$2=1,Assumptions!$AF11/12,(SUMIF($D$2:$EE$2,DZ$2-1,$D10:$EE10)/12)*(1+XLOOKUP(DZ$2,Assumptions!$C$95:$M$95,Assumptions!$C$98:$M$98)))</f>
        <v>8833.401091</v>
      </c>
      <c r="EA10" s="50">
        <f t="array" ref="EA10">IF(EA$2=1,Assumptions!$AF11/12,(SUMIF($D$2:$EE$2,EA$2-1,$D10:$EE10)/12)*(1+XLOOKUP(EA$2,Assumptions!$C$95:$M$95,Assumptions!$C$98:$M$98)))</f>
        <v>8833.401091</v>
      </c>
      <c r="EB10" s="50">
        <f t="array" ref="EB10">IF(EB$2=1,Assumptions!$AF11/12,(SUMIF($D$2:$EE$2,EB$2-1,$D10:$EE10)/12)*(1+XLOOKUP(EB$2,Assumptions!$C$95:$M$95,Assumptions!$C$98:$M$98)))</f>
        <v>8833.401091</v>
      </c>
      <c r="EC10" s="50">
        <f t="array" ref="EC10">IF(EC$2=1,Assumptions!$AF11/12,(SUMIF($D$2:$EE$2,EC$2-1,$D10:$EE10)/12)*(1+XLOOKUP(EC$2,Assumptions!$C$95:$M$95,Assumptions!$C$98:$M$98)))</f>
        <v>8833.401091</v>
      </c>
      <c r="ED10" s="50">
        <f t="array" ref="ED10">IF(ED$2=1,Assumptions!$AF11/12,(SUMIF($D$2:$EE$2,ED$2-1,$D10:$EE10)/12)*(1+XLOOKUP(ED$2,Assumptions!$C$95:$M$95,Assumptions!$C$98:$M$98)))</f>
        <v>8833.401091</v>
      </c>
      <c r="EE10" s="50">
        <f t="array" ref="EE10">IF(EE$2=1,Assumptions!$AF11/12,(SUMIF($D$2:$EE$2,EE$2-1,$D10:$EE10)/12)*(1+XLOOKUP(EE$2,Assumptions!$C$95:$M$95,Assumptions!$C$98:$M$98)))</f>
        <v>8833.401091</v>
      </c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0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7"/>
      <c r="C13" s="43" t="s">
        <v>210</v>
      </c>
      <c r="D13" s="213">
        <f t="shared" ref="D13:EE13" si="3">SUM(D5:D12)</f>
        <v>70394.32</v>
      </c>
      <c r="E13" s="213">
        <f t="shared" si="3"/>
        <v>70394.32</v>
      </c>
      <c r="F13" s="213">
        <f t="shared" si="3"/>
        <v>70394.32</v>
      </c>
      <c r="G13" s="213">
        <f t="shared" si="3"/>
        <v>70394.32</v>
      </c>
      <c r="H13" s="213">
        <f t="shared" si="3"/>
        <v>70394.32</v>
      </c>
      <c r="I13" s="213">
        <f t="shared" si="3"/>
        <v>70394.32</v>
      </c>
      <c r="J13" s="213">
        <f t="shared" si="3"/>
        <v>70394.32</v>
      </c>
      <c r="K13" s="213">
        <f t="shared" si="3"/>
        <v>70394.32</v>
      </c>
      <c r="L13" s="213">
        <f t="shared" si="3"/>
        <v>70394.32</v>
      </c>
      <c r="M13" s="213">
        <f t="shared" si="3"/>
        <v>70394.32</v>
      </c>
      <c r="N13" s="213">
        <f t="shared" si="3"/>
        <v>70394.32</v>
      </c>
      <c r="O13" s="213">
        <f t="shared" si="3"/>
        <v>70394.32</v>
      </c>
      <c r="P13" s="213">
        <f t="shared" si="3"/>
        <v>71802.2064</v>
      </c>
      <c r="Q13" s="213">
        <f t="shared" si="3"/>
        <v>71802.2064</v>
      </c>
      <c r="R13" s="213">
        <f t="shared" si="3"/>
        <v>71802.2064</v>
      </c>
      <c r="S13" s="213">
        <f t="shared" si="3"/>
        <v>71802.2064</v>
      </c>
      <c r="T13" s="213">
        <f t="shared" si="3"/>
        <v>71802.2064</v>
      </c>
      <c r="U13" s="213">
        <f t="shared" si="3"/>
        <v>71802.2064</v>
      </c>
      <c r="V13" s="213">
        <f t="shared" si="3"/>
        <v>71802.2064</v>
      </c>
      <c r="W13" s="213">
        <f t="shared" si="3"/>
        <v>71802.2064</v>
      </c>
      <c r="X13" s="213">
        <f t="shared" si="3"/>
        <v>71802.2064</v>
      </c>
      <c r="Y13" s="213">
        <f t="shared" si="3"/>
        <v>71802.2064</v>
      </c>
      <c r="Z13" s="213">
        <f t="shared" si="3"/>
        <v>71802.2064</v>
      </c>
      <c r="AA13" s="213">
        <f t="shared" si="3"/>
        <v>71802.2064</v>
      </c>
      <c r="AB13" s="213">
        <f t="shared" si="3"/>
        <v>73956.27259</v>
      </c>
      <c r="AC13" s="213">
        <f t="shared" si="3"/>
        <v>73956.27259</v>
      </c>
      <c r="AD13" s="213">
        <f t="shared" si="3"/>
        <v>73956.27259</v>
      </c>
      <c r="AE13" s="213">
        <f t="shared" si="3"/>
        <v>73956.27259</v>
      </c>
      <c r="AF13" s="213">
        <f t="shared" si="3"/>
        <v>73956.27259</v>
      </c>
      <c r="AG13" s="213">
        <f t="shared" si="3"/>
        <v>73956.27259</v>
      </c>
      <c r="AH13" s="213">
        <f t="shared" si="3"/>
        <v>73956.27259</v>
      </c>
      <c r="AI13" s="213">
        <f t="shared" si="3"/>
        <v>73956.27259</v>
      </c>
      <c r="AJ13" s="213">
        <f t="shared" si="3"/>
        <v>73956.27259</v>
      </c>
      <c r="AK13" s="213">
        <f t="shared" si="3"/>
        <v>73956.27259</v>
      </c>
      <c r="AL13" s="213">
        <f t="shared" si="3"/>
        <v>73956.27259</v>
      </c>
      <c r="AM13" s="213">
        <f t="shared" si="3"/>
        <v>73956.27259</v>
      </c>
      <c r="AN13" s="213">
        <f t="shared" si="3"/>
        <v>76174.96077</v>
      </c>
      <c r="AO13" s="213">
        <f t="shared" si="3"/>
        <v>76174.96077</v>
      </c>
      <c r="AP13" s="213">
        <f t="shared" si="3"/>
        <v>76174.96077</v>
      </c>
      <c r="AQ13" s="213">
        <f t="shared" si="3"/>
        <v>76174.96077</v>
      </c>
      <c r="AR13" s="213">
        <f t="shared" si="3"/>
        <v>76174.96077</v>
      </c>
      <c r="AS13" s="213">
        <f t="shared" si="3"/>
        <v>76174.96077</v>
      </c>
      <c r="AT13" s="213">
        <f t="shared" si="3"/>
        <v>76174.96077</v>
      </c>
      <c r="AU13" s="213">
        <f t="shared" si="3"/>
        <v>76174.96077</v>
      </c>
      <c r="AV13" s="213">
        <f t="shared" si="3"/>
        <v>76174.96077</v>
      </c>
      <c r="AW13" s="213">
        <f t="shared" si="3"/>
        <v>76174.96077</v>
      </c>
      <c r="AX13" s="213">
        <f t="shared" si="3"/>
        <v>76174.96077</v>
      </c>
      <c r="AY13" s="213">
        <f t="shared" si="3"/>
        <v>76174.96077</v>
      </c>
      <c r="AZ13" s="213">
        <f t="shared" si="3"/>
        <v>78460.20959</v>
      </c>
      <c r="BA13" s="213">
        <f t="shared" si="3"/>
        <v>78460.20959</v>
      </c>
      <c r="BB13" s="213">
        <f t="shared" si="3"/>
        <v>78460.20959</v>
      </c>
      <c r="BC13" s="213">
        <f t="shared" si="3"/>
        <v>78460.20959</v>
      </c>
      <c r="BD13" s="213">
        <f t="shared" si="3"/>
        <v>78460.20959</v>
      </c>
      <c r="BE13" s="213">
        <f t="shared" si="3"/>
        <v>78460.20959</v>
      </c>
      <c r="BF13" s="213">
        <f t="shared" si="3"/>
        <v>78460.20959</v>
      </c>
      <c r="BG13" s="213">
        <f t="shared" si="3"/>
        <v>78460.20959</v>
      </c>
      <c r="BH13" s="213">
        <f t="shared" si="3"/>
        <v>78460.20959</v>
      </c>
      <c r="BI13" s="213">
        <f t="shared" si="3"/>
        <v>78460.20959</v>
      </c>
      <c r="BJ13" s="213">
        <f t="shared" si="3"/>
        <v>78460.20959</v>
      </c>
      <c r="BK13" s="213">
        <f t="shared" si="3"/>
        <v>78460.20959</v>
      </c>
      <c r="BL13" s="213">
        <f t="shared" si="3"/>
        <v>80814.01588</v>
      </c>
      <c r="BM13" s="213">
        <f t="shared" si="3"/>
        <v>80814.01588</v>
      </c>
      <c r="BN13" s="213">
        <f t="shared" si="3"/>
        <v>80814.01588</v>
      </c>
      <c r="BO13" s="213">
        <f t="shared" si="3"/>
        <v>80814.01588</v>
      </c>
      <c r="BP13" s="213">
        <f t="shared" si="3"/>
        <v>80814.01588</v>
      </c>
      <c r="BQ13" s="213">
        <f t="shared" si="3"/>
        <v>80814.01588</v>
      </c>
      <c r="BR13" s="213">
        <f t="shared" si="3"/>
        <v>80814.01588</v>
      </c>
      <c r="BS13" s="213">
        <f t="shared" si="3"/>
        <v>80814.01588</v>
      </c>
      <c r="BT13" s="213">
        <f t="shared" si="3"/>
        <v>80814.01588</v>
      </c>
      <c r="BU13" s="213">
        <f t="shared" si="3"/>
        <v>80814.01588</v>
      </c>
      <c r="BV13" s="213">
        <f t="shared" si="3"/>
        <v>80814.01588</v>
      </c>
      <c r="BW13" s="213">
        <f t="shared" si="3"/>
        <v>80814.01588</v>
      </c>
      <c r="BX13" s="213">
        <f t="shared" si="3"/>
        <v>83238.43636</v>
      </c>
      <c r="BY13" s="213">
        <f t="shared" si="3"/>
        <v>83238.43636</v>
      </c>
      <c r="BZ13" s="213">
        <f t="shared" si="3"/>
        <v>83238.43636</v>
      </c>
      <c r="CA13" s="213">
        <f t="shared" si="3"/>
        <v>83238.43636</v>
      </c>
      <c r="CB13" s="213">
        <f t="shared" si="3"/>
        <v>83238.43636</v>
      </c>
      <c r="CC13" s="213">
        <f t="shared" si="3"/>
        <v>83238.43636</v>
      </c>
      <c r="CD13" s="213">
        <f t="shared" si="3"/>
        <v>83238.43636</v>
      </c>
      <c r="CE13" s="213">
        <f t="shared" si="3"/>
        <v>83238.43636</v>
      </c>
      <c r="CF13" s="213">
        <f t="shared" si="3"/>
        <v>83238.43636</v>
      </c>
      <c r="CG13" s="213">
        <f t="shared" si="3"/>
        <v>83238.43636</v>
      </c>
      <c r="CH13" s="213">
        <f t="shared" si="3"/>
        <v>83238.43636</v>
      </c>
      <c r="CI13" s="213">
        <f t="shared" si="3"/>
        <v>83238.43636</v>
      </c>
      <c r="CJ13" s="213">
        <f t="shared" si="3"/>
        <v>85735.58945</v>
      </c>
      <c r="CK13" s="213">
        <f t="shared" si="3"/>
        <v>85735.58945</v>
      </c>
      <c r="CL13" s="213">
        <f t="shared" si="3"/>
        <v>85735.58945</v>
      </c>
      <c r="CM13" s="213">
        <f t="shared" si="3"/>
        <v>85735.58945</v>
      </c>
      <c r="CN13" s="213">
        <f t="shared" si="3"/>
        <v>85735.58945</v>
      </c>
      <c r="CO13" s="213">
        <f t="shared" si="3"/>
        <v>85735.58945</v>
      </c>
      <c r="CP13" s="213">
        <f t="shared" si="3"/>
        <v>85735.58945</v>
      </c>
      <c r="CQ13" s="213">
        <f t="shared" si="3"/>
        <v>85735.58945</v>
      </c>
      <c r="CR13" s="213">
        <f t="shared" si="3"/>
        <v>85735.58945</v>
      </c>
      <c r="CS13" s="213">
        <f t="shared" si="3"/>
        <v>85735.58945</v>
      </c>
      <c r="CT13" s="213">
        <f t="shared" si="3"/>
        <v>85735.58945</v>
      </c>
      <c r="CU13" s="213">
        <f t="shared" si="3"/>
        <v>85735.58945</v>
      </c>
      <c r="CV13" s="213">
        <f t="shared" si="3"/>
        <v>88307.65713</v>
      </c>
      <c r="CW13" s="213">
        <f t="shared" si="3"/>
        <v>88307.65713</v>
      </c>
      <c r="CX13" s="213">
        <f t="shared" si="3"/>
        <v>88307.65713</v>
      </c>
      <c r="CY13" s="213">
        <f t="shared" si="3"/>
        <v>88307.65713</v>
      </c>
      <c r="CZ13" s="213">
        <f t="shared" si="3"/>
        <v>88307.65713</v>
      </c>
      <c r="DA13" s="213">
        <f t="shared" si="3"/>
        <v>88307.65713</v>
      </c>
      <c r="DB13" s="213">
        <f t="shared" si="3"/>
        <v>88307.65713</v>
      </c>
      <c r="DC13" s="213">
        <f t="shared" si="3"/>
        <v>88307.65713</v>
      </c>
      <c r="DD13" s="213">
        <f t="shared" si="3"/>
        <v>88307.65713</v>
      </c>
      <c r="DE13" s="213">
        <f t="shared" si="3"/>
        <v>88307.65713</v>
      </c>
      <c r="DF13" s="213">
        <f t="shared" si="3"/>
        <v>88307.65713</v>
      </c>
      <c r="DG13" s="213">
        <f t="shared" si="3"/>
        <v>88307.65713</v>
      </c>
      <c r="DH13" s="213">
        <f t="shared" si="3"/>
        <v>90956.88685</v>
      </c>
      <c r="DI13" s="213">
        <f t="shared" si="3"/>
        <v>90956.88685</v>
      </c>
      <c r="DJ13" s="213">
        <f t="shared" si="3"/>
        <v>90956.88685</v>
      </c>
      <c r="DK13" s="213">
        <f t="shared" si="3"/>
        <v>90956.88685</v>
      </c>
      <c r="DL13" s="213">
        <f t="shared" si="3"/>
        <v>90956.88685</v>
      </c>
      <c r="DM13" s="213">
        <f t="shared" si="3"/>
        <v>90956.88685</v>
      </c>
      <c r="DN13" s="213">
        <f t="shared" si="3"/>
        <v>90956.88685</v>
      </c>
      <c r="DO13" s="213">
        <f t="shared" si="3"/>
        <v>90956.88685</v>
      </c>
      <c r="DP13" s="213">
        <f t="shared" si="3"/>
        <v>90956.88685</v>
      </c>
      <c r="DQ13" s="213">
        <f t="shared" si="3"/>
        <v>90956.88685</v>
      </c>
      <c r="DR13" s="213">
        <f t="shared" si="3"/>
        <v>90956.88685</v>
      </c>
      <c r="DS13" s="213">
        <f t="shared" si="3"/>
        <v>90956.88685</v>
      </c>
      <c r="DT13" s="213">
        <f t="shared" si="3"/>
        <v>93685.59345</v>
      </c>
      <c r="DU13" s="213">
        <f t="shared" si="3"/>
        <v>93685.59345</v>
      </c>
      <c r="DV13" s="213">
        <f t="shared" si="3"/>
        <v>93685.59345</v>
      </c>
      <c r="DW13" s="213">
        <f t="shared" si="3"/>
        <v>93685.59345</v>
      </c>
      <c r="DX13" s="213">
        <f t="shared" si="3"/>
        <v>93685.59345</v>
      </c>
      <c r="DY13" s="213">
        <f t="shared" si="3"/>
        <v>93685.59345</v>
      </c>
      <c r="DZ13" s="213">
        <f t="shared" si="3"/>
        <v>93685.59345</v>
      </c>
      <c r="EA13" s="213">
        <f t="shared" si="3"/>
        <v>93685.59345</v>
      </c>
      <c r="EB13" s="213">
        <f t="shared" si="3"/>
        <v>93685.59345</v>
      </c>
      <c r="EC13" s="213">
        <f t="shared" si="3"/>
        <v>93685.59345</v>
      </c>
      <c r="ED13" s="213">
        <f t="shared" si="3"/>
        <v>93685.59345</v>
      </c>
      <c r="EE13" s="213">
        <f t="shared" si="3"/>
        <v>93685.59345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Assumptions!J15</f>
        <v>Vacancy</v>
      </c>
      <c r="D15" s="50">
        <f t="array" ref="D15">-D$13*IF(D$2=Assumptions!$D$69,Assumptions!$D$68,XLOOKUP(D$2,Assumptions!$C$95:$M$95,Assumptions!$C$96:$M$96))</f>
        <v>-3519.716</v>
      </c>
      <c r="E15" s="50">
        <f t="array" ref="E15">-E$13*IF(E$2=Assumptions!$D$69,Assumptions!$D$68,XLOOKUP(E$2,Assumptions!$C$95:$M$95,Assumptions!$C$96:$M$96))</f>
        <v>-3519.716</v>
      </c>
      <c r="F15" s="50">
        <f t="array" ref="F15">-F$13*IF(F$2=Assumptions!$D$69,Assumptions!$D$68,XLOOKUP(F$2,Assumptions!$C$95:$M$95,Assumptions!$C$96:$M$96))</f>
        <v>-3519.716</v>
      </c>
      <c r="G15" s="50">
        <f t="array" ref="G15">-G$13*IF(G$2=Assumptions!$D$69,Assumptions!$D$68,XLOOKUP(G$2,Assumptions!$C$95:$M$95,Assumptions!$C$96:$M$96))</f>
        <v>-3519.716</v>
      </c>
      <c r="H15" s="50">
        <f t="array" ref="H15">-H$13*IF(H$2=Assumptions!$D$69,Assumptions!$D$68,XLOOKUP(H$2,Assumptions!$C$95:$M$95,Assumptions!$C$96:$M$96))</f>
        <v>-3519.716</v>
      </c>
      <c r="I15" s="50">
        <f t="array" ref="I15">-I$13*IF(I$2=Assumptions!$D$69,Assumptions!$D$68,XLOOKUP(I$2,Assumptions!$C$95:$M$95,Assumptions!$C$96:$M$96))</f>
        <v>-3519.716</v>
      </c>
      <c r="J15" s="50">
        <f t="array" ref="J15">-J$13*IF(J$2=Assumptions!$D$69,Assumptions!$D$68,XLOOKUP(J$2,Assumptions!$C$95:$M$95,Assumptions!$C$96:$M$96))</f>
        <v>-3519.716</v>
      </c>
      <c r="K15" s="50">
        <f t="array" ref="K15">-K$13*IF(K$2=Assumptions!$D$69,Assumptions!$D$68,XLOOKUP(K$2,Assumptions!$C$95:$M$95,Assumptions!$C$96:$M$96))</f>
        <v>-3519.716</v>
      </c>
      <c r="L15" s="50">
        <f t="array" ref="L15">-L$13*IF(L$2=Assumptions!$D$69,Assumptions!$D$68,XLOOKUP(L$2,Assumptions!$C$95:$M$95,Assumptions!$C$96:$M$96))</f>
        <v>-3519.716</v>
      </c>
      <c r="M15" s="50">
        <f t="array" ref="M15">-M$13*IF(M$2=Assumptions!$D$69,Assumptions!$D$68,XLOOKUP(M$2,Assumptions!$C$95:$M$95,Assumptions!$C$96:$M$96))</f>
        <v>-3519.716</v>
      </c>
      <c r="N15" s="50">
        <f t="array" ref="N15">-N$13*IF(N$2=Assumptions!$D$69,Assumptions!$D$68,XLOOKUP(N$2,Assumptions!$C$95:$M$95,Assumptions!$C$96:$M$96))</f>
        <v>-3519.716</v>
      </c>
      <c r="O15" s="50">
        <f t="array" ref="O15">-O$13*IF(O$2=Assumptions!$D$69,Assumptions!$D$68,XLOOKUP(O$2,Assumptions!$C$95:$M$95,Assumptions!$C$96:$M$96))</f>
        <v>-3519.716</v>
      </c>
      <c r="P15" s="50">
        <f t="array" ref="P15">-P$13*IF(P$2=Assumptions!$D$69,Assumptions!$D$68,XLOOKUP(P$2,Assumptions!$C$95:$M$95,Assumptions!$C$96:$M$96))</f>
        <v>-1436.044128</v>
      </c>
      <c r="Q15" s="50">
        <f t="array" ref="Q15">-Q$13*IF(Q$2=Assumptions!$D$69,Assumptions!$D$68,XLOOKUP(Q$2,Assumptions!$C$95:$M$95,Assumptions!$C$96:$M$96))</f>
        <v>-1436.044128</v>
      </c>
      <c r="R15" s="50">
        <f t="array" ref="R15">-R$13*IF(R$2=Assumptions!$D$69,Assumptions!$D$68,XLOOKUP(R$2,Assumptions!$C$95:$M$95,Assumptions!$C$96:$M$96))</f>
        <v>-1436.044128</v>
      </c>
      <c r="S15" s="50">
        <f t="array" ref="S15">-S$13*IF(S$2=Assumptions!$D$69,Assumptions!$D$68,XLOOKUP(S$2,Assumptions!$C$95:$M$95,Assumptions!$C$96:$M$96))</f>
        <v>-1436.044128</v>
      </c>
      <c r="T15" s="50">
        <f t="array" ref="T15">-T$13*IF(T$2=Assumptions!$D$69,Assumptions!$D$68,XLOOKUP(T$2,Assumptions!$C$95:$M$95,Assumptions!$C$96:$M$96))</f>
        <v>-1436.044128</v>
      </c>
      <c r="U15" s="50">
        <f t="array" ref="U15">-U$13*IF(U$2=Assumptions!$D$69,Assumptions!$D$68,XLOOKUP(U$2,Assumptions!$C$95:$M$95,Assumptions!$C$96:$M$96))</f>
        <v>-1436.044128</v>
      </c>
      <c r="V15" s="50">
        <f t="array" ref="V15">-V$13*IF(V$2=Assumptions!$D$69,Assumptions!$D$68,XLOOKUP(V$2,Assumptions!$C$95:$M$95,Assumptions!$C$96:$M$96))</f>
        <v>-1436.044128</v>
      </c>
      <c r="W15" s="50">
        <f t="array" ref="W15">-W$13*IF(W$2=Assumptions!$D$69,Assumptions!$D$68,XLOOKUP(W$2,Assumptions!$C$95:$M$95,Assumptions!$C$96:$M$96))</f>
        <v>-1436.044128</v>
      </c>
      <c r="X15" s="50">
        <f t="array" ref="X15">-X$13*IF(X$2=Assumptions!$D$69,Assumptions!$D$68,XLOOKUP(X$2,Assumptions!$C$95:$M$95,Assumptions!$C$96:$M$96))</f>
        <v>-1436.044128</v>
      </c>
      <c r="Y15" s="50">
        <f t="array" ref="Y15">-Y$13*IF(Y$2=Assumptions!$D$69,Assumptions!$D$68,XLOOKUP(Y$2,Assumptions!$C$95:$M$95,Assumptions!$C$96:$M$96))</f>
        <v>-1436.044128</v>
      </c>
      <c r="Z15" s="50">
        <f t="array" ref="Z15">-Z$13*IF(Z$2=Assumptions!$D$69,Assumptions!$D$68,XLOOKUP(Z$2,Assumptions!$C$95:$M$95,Assumptions!$C$96:$M$96))</f>
        <v>-1436.044128</v>
      </c>
      <c r="AA15" s="50">
        <f t="array" ref="AA15">-AA$13*IF(AA$2=Assumptions!$D$69,Assumptions!$D$68,XLOOKUP(AA$2,Assumptions!$C$95:$M$95,Assumptions!$C$96:$M$96))</f>
        <v>-1436.044128</v>
      </c>
      <c r="AB15" s="50">
        <f t="array" ref="AB15">-AB$13*IF(AB$2=Assumptions!$D$69,Assumptions!$D$68,XLOOKUP(AB$2,Assumptions!$C$95:$M$95,Assumptions!$C$96:$M$96))</f>
        <v>-1479.125452</v>
      </c>
      <c r="AC15" s="50">
        <f t="array" ref="AC15">-AC$13*IF(AC$2=Assumptions!$D$69,Assumptions!$D$68,XLOOKUP(AC$2,Assumptions!$C$95:$M$95,Assumptions!$C$96:$M$96))</f>
        <v>-1479.125452</v>
      </c>
      <c r="AD15" s="50">
        <f t="array" ref="AD15">-AD$13*IF(AD$2=Assumptions!$D$69,Assumptions!$D$68,XLOOKUP(AD$2,Assumptions!$C$95:$M$95,Assumptions!$C$96:$M$96))</f>
        <v>-1479.125452</v>
      </c>
      <c r="AE15" s="50">
        <f t="array" ref="AE15">-AE$13*IF(AE$2=Assumptions!$D$69,Assumptions!$D$68,XLOOKUP(AE$2,Assumptions!$C$95:$M$95,Assumptions!$C$96:$M$96))</f>
        <v>-1479.125452</v>
      </c>
      <c r="AF15" s="50">
        <f t="array" ref="AF15">-AF$13*IF(AF$2=Assumptions!$D$69,Assumptions!$D$68,XLOOKUP(AF$2,Assumptions!$C$95:$M$95,Assumptions!$C$96:$M$96))</f>
        <v>-1479.125452</v>
      </c>
      <c r="AG15" s="50">
        <f t="array" ref="AG15">-AG$13*IF(AG$2=Assumptions!$D$69,Assumptions!$D$68,XLOOKUP(AG$2,Assumptions!$C$95:$M$95,Assumptions!$C$96:$M$96))</f>
        <v>-1479.125452</v>
      </c>
      <c r="AH15" s="50">
        <f t="array" ref="AH15">-AH$13*IF(AH$2=Assumptions!$D$69,Assumptions!$D$68,XLOOKUP(AH$2,Assumptions!$C$95:$M$95,Assumptions!$C$96:$M$96))</f>
        <v>-1479.125452</v>
      </c>
      <c r="AI15" s="50">
        <f t="array" ref="AI15">-AI$13*IF(AI$2=Assumptions!$D$69,Assumptions!$D$68,XLOOKUP(AI$2,Assumptions!$C$95:$M$95,Assumptions!$C$96:$M$96))</f>
        <v>-1479.125452</v>
      </c>
      <c r="AJ15" s="50">
        <f t="array" ref="AJ15">-AJ$13*IF(AJ$2=Assumptions!$D$69,Assumptions!$D$68,XLOOKUP(AJ$2,Assumptions!$C$95:$M$95,Assumptions!$C$96:$M$96))</f>
        <v>-1479.125452</v>
      </c>
      <c r="AK15" s="50">
        <f t="array" ref="AK15">-AK$13*IF(AK$2=Assumptions!$D$69,Assumptions!$D$68,XLOOKUP(AK$2,Assumptions!$C$95:$M$95,Assumptions!$C$96:$M$96))</f>
        <v>-1479.125452</v>
      </c>
      <c r="AL15" s="50">
        <f t="array" ref="AL15">-AL$13*IF(AL$2=Assumptions!$D$69,Assumptions!$D$68,XLOOKUP(AL$2,Assumptions!$C$95:$M$95,Assumptions!$C$96:$M$96))</f>
        <v>-1479.125452</v>
      </c>
      <c r="AM15" s="50">
        <f t="array" ref="AM15">-AM$13*IF(AM$2=Assumptions!$D$69,Assumptions!$D$68,XLOOKUP(AM$2,Assumptions!$C$95:$M$95,Assumptions!$C$96:$M$96))</f>
        <v>-1479.125452</v>
      </c>
      <c r="AN15" s="50">
        <f t="array" ref="AN15">-AN$13*IF(AN$2=Assumptions!$D$69,Assumptions!$D$68,XLOOKUP(AN$2,Assumptions!$C$95:$M$95,Assumptions!$C$96:$M$96))</f>
        <v>-1523.499215</v>
      </c>
      <c r="AO15" s="50">
        <f t="array" ref="AO15">-AO$13*IF(AO$2=Assumptions!$D$69,Assumptions!$D$68,XLOOKUP(AO$2,Assumptions!$C$95:$M$95,Assumptions!$C$96:$M$96))</f>
        <v>-1523.499215</v>
      </c>
      <c r="AP15" s="50">
        <f t="array" ref="AP15">-AP$13*IF(AP$2=Assumptions!$D$69,Assumptions!$D$68,XLOOKUP(AP$2,Assumptions!$C$95:$M$95,Assumptions!$C$96:$M$96))</f>
        <v>-1523.499215</v>
      </c>
      <c r="AQ15" s="50">
        <f t="array" ref="AQ15">-AQ$13*IF(AQ$2=Assumptions!$D$69,Assumptions!$D$68,XLOOKUP(AQ$2,Assumptions!$C$95:$M$95,Assumptions!$C$96:$M$96))</f>
        <v>-1523.499215</v>
      </c>
      <c r="AR15" s="50">
        <f t="array" ref="AR15">-AR$13*IF(AR$2=Assumptions!$D$69,Assumptions!$D$68,XLOOKUP(AR$2,Assumptions!$C$95:$M$95,Assumptions!$C$96:$M$96))</f>
        <v>-1523.499215</v>
      </c>
      <c r="AS15" s="50">
        <f t="array" ref="AS15">-AS$13*IF(AS$2=Assumptions!$D$69,Assumptions!$D$68,XLOOKUP(AS$2,Assumptions!$C$95:$M$95,Assumptions!$C$96:$M$96))</f>
        <v>-1523.499215</v>
      </c>
      <c r="AT15" s="50">
        <f t="array" ref="AT15">-AT$13*IF(AT$2=Assumptions!$D$69,Assumptions!$D$68,XLOOKUP(AT$2,Assumptions!$C$95:$M$95,Assumptions!$C$96:$M$96))</f>
        <v>-1523.499215</v>
      </c>
      <c r="AU15" s="50">
        <f t="array" ref="AU15">-AU$13*IF(AU$2=Assumptions!$D$69,Assumptions!$D$68,XLOOKUP(AU$2,Assumptions!$C$95:$M$95,Assumptions!$C$96:$M$96))</f>
        <v>-1523.499215</v>
      </c>
      <c r="AV15" s="50">
        <f t="array" ref="AV15">-AV$13*IF(AV$2=Assumptions!$D$69,Assumptions!$D$68,XLOOKUP(AV$2,Assumptions!$C$95:$M$95,Assumptions!$C$96:$M$96))</f>
        <v>-1523.499215</v>
      </c>
      <c r="AW15" s="50">
        <f t="array" ref="AW15">-AW$13*IF(AW$2=Assumptions!$D$69,Assumptions!$D$68,XLOOKUP(AW$2,Assumptions!$C$95:$M$95,Assumptions!$C$96:$M$96))</f>
        <v>-1523.499215</v>
      </c>
      <c r="AX15" s="50">
        <f t="array" ref="AX15">-AX$13*IF(AX$2=Assumptions!$D$69,Assumptions!$D$68,XLOOKUP(AX$2,Assumptions!$C$95:$M$95,Assumptions!$C$96:$M$96))</f>
        <v>-1523.499215</v>
      </c>
      <c r="AY15" s="50">
        <f t="array" ref="AY15">-AY$13*IF(AY$2=Assumptions!$D$69,Assumptions!$D$68,XLOOKUP(AY$2,Assumptions!$C$95:$M$95,Assumptions!$C$96:$M$96))</f>
        <v>-1523.499215</v>
      </c>
      <c r="AZ15" s="50">
        <f t="array" ref="AZ15">-AZ$13*IF(AZ$2=Assumptions!$D$69,Assumptions!$D$68,XLOOKUP(AZ$2,Assumptions!$C$95:$M$95,Assumptions!$C$96:$M$96))</f>
        <v>-1569.204192</v>
      </c>
      <c r="BA15" s="50">
        <f t="array" ref="BA15">-BA$13*IF(BA$2=Assumptions!$D$69,Assumptions!$D$68,XLOOKUP(BA$2,Assumptions!$C$95:$M$95,Assumptions!$C$96:$M$96))</f>
        <v>-1569.204192</v>
      </c>
      <c r="BB15" s="50">
        <f t="array" ref="BB15">-BB$13*IF(BB$2=Assumptions!$D$69,Assumptions!$D$68,XLOOKUP(BB$2,Assumptions!$C$95:$M$95,Assumptions!$C$96:$M$96))</f>
        <v>-1569.204192</v>
      </c>
      <c r="BC15" s="50">
        <f t="array" ref="BC15">-BC$13*IF(BC$2=Assumptions!$D$69,Assumptions!$D$68,XLOOKUP(BC$2,Assumptions!$C$95:$M$95,Assumptions!$C$96:$M$96))</f>
        <v>-1569.204192</v>
      </c>
      <c r="BD15" s="50">
        <f t="array" ref="BD15">-BD$13*IF(BD$2=Assumptions!$D$69,Assumptions!$D$68,XLOOKUP(BD$2,Assumptions!$C$95:$M$95,Assumptions!$C$96:$M$96))</f>
        <v>-1569.204192</v>
      </c>
      <c r="BE15" s="50">
        <f t="array" ref="BE15">-BE$13*IF(BE$2=Assumptions!$D$69,Assumptions!$D$68,XLOOKUP(BE$2,Assumptions!$C$95:$M$95,Assumptions!$C$96:$M$96))</f>
        <v>-1569.204192</v>
      </c>
      <c r="BF15" s="50">
        <f t="array" ref="BF15">-BF$13*IF(BF$2=Assumptions!$D$69,Assumptions!$D$68,XLOOKUP(BF$2,Assumptions!$C$95:$M$95,Assumptions!$C$96:$M$96))</f>
        <v>-1569.204192</v>
      </c>
      <c r="BG15" s="50">
        <f t="array" ref="BG15">-BG$13*IF(BG$2=Assumptions!$D$69,Assumptions!$D$68,XLOOKUP(BG$2,Assumptions!$C$95:$M$95,Assumptions!$C$96:$M$96))</f>
        <v>-1569.204192</v>
      </c>
      <c r="BH15" s="50">
        <f t="array" ref="BH15">-BH$13*IF(BH$2=Assumptions!$D$69,Assumptions!$D$68,XLOOKUP(BH$2,Assumptions!$C$95:$M$95,Assumptions!$C$96:$M$96))</f>
        <v>-1569.204192</v>
      </c>
      <c r="BI15" s="50">
        <f t="array" ref="BI15">-BI$13*IF(BI$2=Assumptions!$D$69,Assumptions!$D$68,XLOOKUP(BI$2,Assumptions!$C$95:$M$95,Assumptions!$C$96:$M$96))</f>
        <v>-1569.204192</v>
      </c>
      <c r="BJ15" s="50">
        <f t="array" ref="BJ15">-BJ$13*IF(BJ$2=Assumptions!$D$69,Assumptions!$D$68,XLOOKUP(BJ$2,Assumptions!$C$95:$M$95,Assumptions!$C$96:$M$96))</f>
        <v>-1569.204192</v>
      </c>
      <c r="BK15" s="50">
        <f t="array" ref="BK15">-BK$13*IF(BK$2=Assumptions!$D$69,Assumptions!$D$68,XLOOKUP(BK$2,Assumptions!$C$95:$M$95,Assumptions!$C$96:$M$96))</f>
        <v>-1569.204192</v>
      </c>
      <c r="BL15" s="50">
        <f t="array" ref="BL15">-BL$13*IF(BL$2=Assumptions!$D$69,Assumptions!$D$68,XLOOKUP(BL$2,Assumptions!$C$95:$M$95,Assumptions!$C$96:$M$96))</f>
        <v>-1616.280318</v>
      </c>
      <c r="BM15" s="50">
        <f t="array" ref="BM15">-BM$13*IF(BM$2=Assumptions!$D$69,Assumptions!$D$68,XLOOKUP(BM$2,Assumptions!$C$95:$M$95,Assumptions!$C$96:$M$96))</f>
        <v>-1616.280318</v>
      </c>
      <c r="BN15" s="50">
        <f t="array" ref="BN15">-BN$13*IF(BN$2=Assumptions!$D$69,Assumptions!$D$68,XLOOKUP(BN$2,Assumptions!$C$95:$M$95,Assumptions!$C$96:$M$96))</f>
        <v>-1616.280318</v>
      </c>
      <c r="BO15" s="50">
        <f t="array" ref="BO15">-BO$13*IF(BO$2=Assumptions!$D$69,Assumptions!$D$68,XLOOKUP(BO$2,Assumptions!$C$95:$M$95,Assumptions!$C$96:$M$96))</f>
        <v>-1616.280318</v>
      </c>
      <c r="BP15" s="50">
        <f t="array" ref="BP15">-BP$13*IF(BP$2=Assumptions!$D$69,Assumptions!$D$68,XLOOKUP(BP$2,Assumptions!$C$95:$M$95,Assumptions!$C$96:$M$96))</f>
        <v>-1616.280318</v>
      </c>
      <c r="BQ15" s="50">
        <f t="array" ref="BQ15">-BQ$13*IF(BQ$2=Assumptions!$D$69,Assumptions!$D$68,XLOOKUP(BQ$2,Assumptions!$C$95:$M$95,Assumptions!$C$96:$M$96))</f>
        <v>-1616.280318</v>
      </c>
      <c r="BR15" s="50">
        <f t="array" ref="BR15">-BR$13*IF(BR$2=Assumptions!$D$69,Assumptions!$D$68,XLOOKUP(BR$2,Assumptions!$C$95:$M$95,Assumptions!$C$96:$M$96))</f>
        <v>-1616.280318</v>
      </c>
      <c r="BS15" s="50">
        <f t="array" ref="BS15">-BS$13*IF(BS$2=Assumptions!$D$69,Assumptions!$D$68,XLOOKUP(BS$2,Assumptions!$C$95:$M$95,Assumptions!$C$96:$M$96))</f>
        <v>-1616.280318</v>
      </c>
      <c r="BT15" s="50">
        <f t="array" ref="BT15">-BT$13*IF(BT$2=Assumptions!$D$69,Assumptions!$D$68,XLOOKUP(BT$2,Assumptions!$C$95:$M$95,Assumptions!$C$96:$M$96))</f>
        <v>-1616.280318</v>
      </c>
      <c r="BU15" s="50">
        <f t="array" ref="BU15">-BU$13*IF(BU$2=Assumptions!$D$69,Assumptions!$D$68,XLOOKUP(BU$2,Assumptions!$C$95:$M$95,Assumptions!$C$96:$M$96))</f>
        <v>-1616.280318</v>
      </c>
      <c r="BV15" s="50">
        <f t="array" ref="BV15">-BV$13*IF(BV$2=Assumptions!$D$69,Assumptions!$D$68,XLOOKUP(BV$2,Assumptions!$C$95:$M$95,Assumptions!$C$96:$M$96))</f>
        <v>-1616.280318</v>
      </c>
      <c r="BW15" s="50">
        <f t="array" ref="BW15">-BW$13*IF(BW$2=Assumptions!$D$69,Assumptions!$D$68,XLOOKUP(BW$2,Assumptions!$C$95:$M$95,Assumptions!$C$96:$M$96))</f>
        <v>-1616.280318</v>
      </c>
      <c r="BX15" s="50">
        <f t="array" ref="BX15">-BX$13*IF(BX$2=Assumptions!$D$69,Assumptions!$D$68,XLOOKUP(BX$2,Assumptions!$C$95:$M$95,Assumptions!$C$96:$M$96))</f>
        <v>-1664.768727</v>
      </c>
      <c r="BY15" s="50">
        <f t="array" ref="BY15">-BY$13*IF(BY$2=Assumptions!$D$69,Assumptions!$D$68,XLOOKUP(BY$2,Assumptions!$C$95:$M$95,Assumptions!$C$96:$M$96))</f>
        <v>-1664.768727</v>
      </c>
      <c r="BZ15" s="50">
        <f t="array" ref="BZ15">-BZ$13*IF(BZ$2=Assumptions!$D$69,Assumptions!$D$68,XLOOKUP(BZ$2,Assumptions!$C$95:$M$95,Assumptions!$C$96:$M$96))</f>
        <v>-1664.768727</v>
      </c>
      <c r="CA15" s="50">
        <f t="array" ref="CA15">-CA$13*IF(CA$2=Assumptions!$D$69,Assumptions!$D$68,XLOOKUP(CA$2,Assumptions!$C$95:$M$95,Assumptions!$C$96:$M$96))</f>
        <v>-1664.768727</v>
      </c>
      <c r="CB15" s="50">
        <f t="array" ref="CB15">-CB$13*IF(CB$2=Assumptions!$D$69,Assumptions!$D$68,XLOOKUP(CB$2,Assumptions!$C$95:$M$95,Assumptions!$C$96:$M$96))</f>
        <v>-1664.768727</v>
      </c>
      <c r="CC15" s="50">
        <f t="array" ref="CC15">-CC$13*IF(CC$2=Assumptions!$D$69,Assumptions!$D$68,XLOOKUP(CC$2,Assumptions!$C$95:$M$95,Assumptions!$C$96:$M$96))</f>
        <v>-1664.768727</v>
      </c>
      <c r="CD15" s="50">
        <f t="array" ref="CD15">-CD$13*IF(CD$2=Assumptions!$D$69,Assumptions!$D$68,XLOOKUP(CD$2,Assumptions!$C$95:$M$95,Assumptions!$C$96:$M$96))</f>
        <v>-1664.768727</v>
      </c>
      <c r="CE15" s="50">
        <f t="array" ref="CE15">-CE$13*IF(CE$2=Assumptions!$D$69,Assumptions!$D$68,XLOOKUP(CE$2,Assumptions!$C$95:$M$95,Assumptions!$C$96:$M$96))</f>
        <v>-1664.768727</v>
      </c>
      <c r="CF15" s="50">
        <f t="array" ref="CF15">-CF$13*IF(CF$2=Assumptions!$D$69,Assumptions!$D$68,XLOOKUP(CF$2,Assumptions!$C$95:$M$95,Assumptions!$C$96:$M$96))</f>
        <v>-1664.768727</v>
      </c>
      <c r="CG15" s="50">
        <f t="array" ref="CG15">-CG$13*IF(CG$2=Assumptions!$D$69,Assumptions!$D$68,XLOOKUP(CG$2,Assumptions!$C$95:$M$95,Assumptions!$C$96:$M$96))</f>
        <v>-1664.768727</v>
      </c>
      <c r="CH15" s="50">
        <f t="array" ref="CH15">-CH$13*IF(CH$2=Assumptions!$D$69,Assumptions!$D$68,XLOOKUP(CH$2,Assumptions!$C$95:$M$95,Assumptions!$C$96:$M$96))</f>
        <v>-1664.768727</v>
      </c>
      <c r="CI15" s="50">
        <f t="array" ref="CI15">-CI$13*IF(CI$2=Assumptions!$D$69,Assumptions!$D$68,XLOOKUP(CI$2,Assumptions!$C$95:$M$95,Assumptions!$C$96:$M$96))</f>
        <v>-1664.768727</v>
      </c>
      <c r="CJ15" s="50">
        <f t="array" ref="CJ15">-CJ$13*IF(CJ$2=Assumptions!$D$69,Assumptions!$D$68,XLOOKUP(CJ$2,Assumptions!$C$95:$M$95,Assumptions!$C$96:$M$96))</f>
        <v>-1714.711789</v>
      </c>
      <c r="CK15" s="50">
        <f t="array" ref="CK15">-CK$13*IF(CK$2=Assumptions!$D$69,Assumptions!$D$68,XLOOKUP(CK$2,Assumptions!$C$95:$M$95,Assumptions!$C$96:$M$96))</f>
        <v>-1714.711789</v>
      </c>
      <c r="CL15" s="50">
        <f t="array" ref="CL15">-CL$13*IF(CL$2=Assumptions!$D$69,Assumptions!$D$68,XLOOKUP(CL$2,Assumptions!$C$95:$M$95,Assumptions!$C$96:$M$96))</f>
        <v>-1714.711789</v>
      </c>
      <c r="CM15" s="50">
        <f t="array" ref="CM15">-CM$13*IF(CM$2=Assumptions!$D$69,Assumptions!$D$68,XLOOKUP(CM$2,Assumptions!$C$95:$M$95,Assumptions!$C$96:$M$96))</f>
        <v>-1714.711789</v>
      </c>
      <c r="CN15" s="50">
        <f t="array" ref="CN15">-CN$13*IF(CN$2=Assumptions!$D$69,Assumptions!$D$68,XLOOKUP(CN$2,Assumptions!$C$95:$M$95,Assumptions!$C$96:$M$96))</f>
        <v>-1714.711789</v>
      </c>
      <c r="CO15" s="50">
        <f t="array" ref="CO15">-CO$13*IF(CO$2=Assumptions!$D$69,Assumptions!$D$68,XLOOKUP(CO$2,Assumptions!$C$95:$M$95,Assumptions!$C$96:$M$96))</f>
        <v>-1714.711789</v>
      </c>
      <c r="CP15" s="50">
        <f t="array" ref="CP15">-CP$13*IF(CP$2=Assumptions!$D$69,Assumptions!$D$68,XLOOKUP(CP$2,Assumptions!$C$95:$M$95,Assumptions!$C$96:$M$96))</f>
        <v>-1714.711789</v>
      </c>
      <c r="CQ15" s="50">
        <f t="array" ref="CQ15">-CQ$13*IF(CQ$2=Assumptions!$D$69,Assumptions!$D$68,XLOOKUP(CQ$2,Assumptions!$C$95:$M$95,Assumptions!$C$96:$M$96))</f>
        <v>-1714.711789</v>
      </c>
      <c r="CR15" s="50">
        <f t="array" ref="CR15">-CR$13*IF(CR$2=Assumptions!$D$69,Assumptions!$D$68,XLOOKUP(CR$2,Assumptions!$C$95:$M$95,Assumptions!$C$96:$M$96))</f>
        <v>-1714.711789</v>
      </c>
      <c r="CS15" s="50">
        <f t="array" ref="CS15">-CS$13*IF(CS$2=Assumptions!$D$69,Assumptions!$D$68,XLOOKUP(CS$2,Assumptions!$C$95:$M$95,Assumptions!$C$96:$M$96))</f>
        <v>-1714.711789</v>
      </c>
      <c r="CT15" s="50">
        <f t="array" ref="CT15">-CT$13*IF(CT$2=Assumptions!$D$69,Assumptions!$D$68,XLOOKUP(CT$2,Assumptions!$C$95:$M$95,Assumptions!$C$96:$M$96))</f>
        <v>-1714.711789</v>
      </c>
      <c r="CU15" s="50">
        <f t="array" ref="CU15">-CU$13*IF(CU$2=Assumptions!$D$69,Assumptions!$D$68,XLOOKUP(CU$2,Assumptions!$C$95:$M$95,Assumptions!$C$96:$M$96))</f>
        <v>-1714.711789</v>
      </c>
      <c r="CV15" s="50">
        <f t="array" ref="CV15">-CV$13*IF(CV$2=Assumptions!$D$69,Assumptions!$D$68,XLOOKUP(CV$2,Assumptions!$C$95:$M$95,Assumptions!$C$96:$M$96))</f>
        <v>-1766.153143</v>
      </c>
      <c r="CW15" s="50">
        <f t="array" ref="CW15">-CW$13*IF(CW$2=Assumptions!$D$69,Assumptions!$D$68,XLOOKUP(CW$2,Assumptions!$C$95:$M$95,Assumptions!$C$96:$M$96))</f>
        <v>-1766.153143</v>
      </c>
      <c r="CX15" s="50">
        <f t="array" ref="CX15">-CX$13*IF(CX$2=Assumptions!$D$69,Assumptions!$D$68,XLOOKUP(CX$2,Assumptions!$C$95:$M$95,Assumptions!$C$96:$M$96))</f>
        <v>-1766.153143</v>
      </c>
      <c r="CY15" s="50">
        <f t="array" ref="CY15">-CY$13*IF(CY$2=Assumptions!$D$69,Assumptions!$D$68,XLOOKUP(CY$2,Assumptions!$C$95:$M$95,Assumptions!$C$96:$M$96))</f>
        <v>-1766.153143</v>
      </c>
      <c r="CZ15" s="50">
        <f t="array" ref="CZ15">-CZ$13*IF(CZ$2=Assumptions!$D$69,Assumptions!$D$68,XLOOKUP(CZ$2,Assumptions!$C$95:$M$95,Assumptions!$C$96:$M$96))</f>
        <v>-1766.153143</v>
      </c>
      <c r="DA15" s="50">
        <f t="array" ref="DA15">-DA$13*IF(DA$2=Assumptions!$D$69,Assumptions!$D$68,XLOOKUP(DA$2,Assumptions!$C$95:$M$95,Assumptions!$C$96:$M$96))</f>
        <v>-1766.153143</v>
      </c>
      <c r="DB15" s="50">
        <f t="array" ref="DB15">-DB$13*IF(DB$2=Assumptions!$D$69,Assumptions!$D$68,XLOOKUP(DB$2,Assumptions!$C$95:$M$95,Assumptions!$C$96:$M$96))</f>
        <v>-1766.153143</v>
      </c>
      <c r="DC15" s="50">
        <f t="array" ref="DC15">-DC$13*IF(DC$2=Assumptions!$D$69,Assumptions!$D$68,XLOOKUP(DC$2,Assumptions!$C$95:$M$95,Assumptions!$C$96:$M$96))</f>
        <v>-1766.153143</v>
      </c>
      <c r="DD15" s="50">
        <f t="array" ref="DD15">-DD$13*IF(DD$2=Assumptions!$D$69,Assumptions!$D$68,XLOOKUP(DD$2,Assumptions!$C$95:$M$95,Assumptions!$C$96:$M$96))</f>
        <v>-1766.153143</v>
      </c>
      <c r="DE15" s="50">
        <f t="array" ref="DE15">-DE$13*IF(DE$2=Assumptions!$D$69,Assumptions!$D$68,XLOOKUP(DE$2,Assumptions!$C$95:$M$95,Assumptions!$C$96:$M$96))</f>
        <v>-1766.153143</v>
      </c>
      <c r="DF15" s="50">
        <f t="array" ref="DF15">-DF$13*IF(DF$2=Assumptions!$D$69,Assumptions!$D$68,XLOOKUP(DF$2,Assumptions!$C$95:$M$95,Assumptions!$C$96:$M$96))</f>
        <v>-1766.153143</v>
      </c>
      <c r="DG15" s="50">
        <f t="array" ref="DG15">-DG$13*IF(DG$2=Assumptions!$D$69,Assumptions!$D$68,XLOOKUP(DG$2,Assumptions!$C$95:$M$95,Assumptions!$C$96:$M$96))</f>
        <v>-1766.153143</v>
      </c>
      <c r="DH15" s="50">
        <f t="array" ref="DH15">-DH$13*IF(DH$2=Assumptions!$D$69,Assumptions!$D$68,XLOOKUP(DH$2,Assumptions!$C$95:$M$95,Assumptions!$C$96:$M$96))</f>
        <v>-4547.844342</v>
      </c>
      <c r="DI15" s="50">
        <f t="array" ref="DI15">-DI$13*IF(DI$2=Assumptions!$D$69,Assumptions!$D$68,XLOOKUP(DI$2,Assumptions!$C$95:$M$95,Assumptions!$C$96:$M$96))</f>
        <v>-4547.844342</v>
      </c>
      <c r="DJ15" s="50">
        <f t="array" ref="DJ15">-DJ$13*IF(DJ$2=Assumptions!$D$69,Assumptions!$D$68,XLOOKUP(DJ$2,Assumptions!$C$95:$M$95,Assumptions!$C$96:$M$96))</f>
        <v>-4547.844342</v>
      </c>
      <c r="DK15" s="50">
        <f t="array" ref="DK15">-DK$13*IF(DK$2=Assumptions!$D$69,Assumptions!$D$68,XLOOKUP(DK$2,Assumptions!$C$95:$M$95,Assumptions!$C$96:$M$96))</f>
        <v>-4547.844342</v>
      </c>
      <c r="DL15" s="50">
        <f t="array" ref="DL15">-DL$13*IF(DL$2=Assumptions!$D$69,Assumptions!$D$68,XLOOKUP(DL$2,Assumptions!$C$95:$M$95,Assumptions!$C$96:$M$96))</f>
        <v>-4547.844342</v>
      </c>
      <c r="DM15" s="50">
        <f t="array" ref="DM15">-DM$13*IF(DM$2=Assumptions!$D$69,Assumptions!$D$68,XLOOKUP(DM$2,Assumptions!$C$95:$M$95,Assumptions!$C$96:$M$96))</f>
        <v>-4547.844342</v>
      </c>
      <c r="DN15" s="50">
        <f t="array" ref="DN15">-DN$13*IF(DN$2=Assumptions!$D$69,Assumptions!$D$68,XLOOKUP(DN$2,Assumptions!$C$95:$M$95,Assumptions!$C$96:$M$96))</f>
        <v>-4547.844342</v>
      </c>
      <c r="DO15" s="50">
        <f t="array" ref="DO15">-DO$13*IF(DO$2=Assumptions!$D$69,Assumptions!$D$68,XLOOKUP(DO$2,Assumptions!$C$95:$M$95,Assumptions!$C$96:$M$96))</f>
        <v>-4547.844342</v>
      </c>
      <c r="DP15" s="50">
        <f t="array" ref="DP15">-DP$13*IF(DP$2=Assumptions!$D$69,Assumptions!$D$68,XLOOKUP(DP$2,Assumptions!$C$95:$M$95,Assumptions!$C$96:$M$96))</f>
        <v>-4547.844342</v>
      </c>
      <c r="DQ15" s="50">
        <f t="array" ref="DQ15">-DQ$13*IF(DQ$2=Assumptions!$D$69,Assumptions!$D$68,XLOOKUP(DQ$2,Assumptions!$C$95:$M$95,Assumptions!$C$96:$M$96))</f>
        <v>-4547.844342</v>
      </c>
      <c r="DR15" s="50">
        <f t="array" ref="DR15">-DR$13*IF(DR$2=Assumptions!$D$69,Assumptions!$D$68,XLOOKUP(DR$2,Assumptions!$C$95:$M$95,Assumptions!$C$96:$M$96))</f>
        <v>-4547.844342</v>
      </c>
      <c r="DS15" s="50">
        <f t="array" ref="DS15">-DS$13*IF(DS$2=Assumptions!$D$69,Assumptions!$D$68,XLOOKUP(DS$2,Assumptions!$C$95:$M$95,Assumptions!$C$96:$M$96))</f>
        <v>-4547.844342</v>
      </c>
      <c r="DT15" s="50">
        <f t="array" ref="DT15">-DT$13*IF(DT$2=Assumptions!$D$69,Assumptions!$D$68,XLOOKUP(DT$2,Assumptions!$C$95:$M$95,Assumptions!$C$96:$M$96))</f>
        <v>-1873.711869</v>
      </c>
      <c r="DU15" s="50">
        <f t="array" ref="DU15">-DU$13*IF(DU$2=Assumptions!$D$69,Assumptions!$D$68,XLOOKUP(DU$2,Assumptions!$C$95:$M$95,Assumptions!$C$96:$M$96))</f>
        <v>-1873.711869</v>
      </c>
      <c r="DV15" s="50">
        <f t="array" ref="DV15">-DV$13*IF(DV$2=Assumptions!$D$69,Assumptions!$D$68,XLOOKUP(DV$2,Assumptions!$C$95:$M$95,Assumptions!$C$96:$M$96))</f>
        <v>-1873.711869</v>
      </c>
      <c r="DW15" s="50">
        <f t="array" ref="DW15">-DW$13*IF(DW$2=Assumptions!$D$69,Assumptions!$D$68,XLOOKUP(DW$2,Assumptions!$C$95:$M$95,Assumptions!$C$96:$M$96))</f>
        <v>-1873.711869</v>
      </c>
      <c r="DX15" s="50">
        <f t="array" ref="DX15">-DX$13*IF(DX$2=Assumptions!$D$69,Assumptions!$D$68,XLOOKUP(DX$2,Assumptions!$C$95:$M$95,Assumptions!$C$96:$M$96))</f>
        <v>-1873.711869</v>
      </c>
      <c r="DY15" s="50">
        <f t="array" ref="DY15">-DY$13*IF(DY$2=Assumptions!$D$69,Assumptions!$D$68,XLOOKUP(DY$2,Assumptions!$C$95:$M$95,Assumptions!$C$96:$M$96))</f>
        <v>-1873.711869</v>
      </c>
      <c r="DZ15" s="50">
        <f t="array" ref="DZ15">-DZ$13*IF(DZ$2=Assumptions!$D$69,Assumptions!$D$68,XLOOKUP(DZ$2,Assumptions!$C$95:$M$95,Assumptions!$C$96:$M$96))</f>
        <v>-1873.711869</v>
      </c>
      <c r="EA15" s="50">
        <f t="array" ref="EA15">-EA$13*IF(EA$2=Assumptions!$D$69,Assumptions!$D$68,XLOOKUP(EA$2,Assumptions!$C$95:$M$95,Assumptions!$C$96:$M$96))</f>
        <v>-1873.711869</v>
      </c>
      <c r="EB15" s="50">
        <f t="array" ref="EB15">-EB$13*IF(EB$2=Assumptions!$D$69,Assumptions!$D$68,XLOOKUP(EB$2,Assumptions!$C$95:$M$95,Assumptions!$C$96:$M$96))</f>
        <v>-1873.711869</v>
      </c>
      <c r="EC15" s="50">
        <f t="array" ref="EC15">-EC$13*IF(EC$2=Assumptions!$D$69,Assumptions!$D$68,XLOOKUP(EC$2,Assumptions!$C$95:$M$95,Assumptions!$C$96:$M$96))</f>
        <v>-1873.711869</v>
      </c>
      <c r="ED15" s="50">
        <f t="array" ref="ED15">-ED$13*IF(ED$2=Assumptions!$D$69,Assumptions!$D$68,XLOOKUP(ED$2,Assumptions!$C$95:$M$95,Assumptions!$C$96:$M$96))</f>
        <v>-1873.711869</v>
      </c>
      <c r="EE15" s="50">
        <f t="array" ref="EE15">-EE$13*IF(EE$2=Assumptions!$D$69,Assumptions!$D$68,XLOOKUP(EE$2,Assumptions!$C$95:$M$95,Assumptions!$C$96:$M$96))</f>
        <v>-1873.711869</v>
      </c>
    </row>
    <row r="16" ht="15.75" customHeight="1">
      <c r="A16" s="1"/>
      <c r="B16" s="1"/>
      <c r="C16" s="1" t="str">
        <f>Assumptions!J16</f>
        <v>Bad Debt </v>
      </c>
      <c r="D16" s="50">
        <f>-D$13*Assumptions!$AD16</f>
        <v>-703.9432</v>
      </c>
      <c r="E16" s="50">
        <f>-E$13*Assumptions!$AD16</f>
        <v>-703.9432</v>
      </c>
      <c r="F16" s="50">
        <f>-F$13*Assumptions!$AD16</f>
        <v>-703.9432</v>
      </c>
      <c r="G16" s="50">
        <f>-G$13*Assumptions!$AD16</f>
        <v>-703.9432</v>
      </c>
      <c r="H16" s="50">
        <f>-H$13*Assumptions!$AD16</f>
        <v>-703.9432</v>
      </c>
      <c r="I16" s="50">
        <f>-I$13*Assumptions!$AD16</f>
        <v>-703.9432</v>
      </c>
      <c r="J16" s="50">
        <f>-J$13*Assumptions!$AD16</f>
        <v>-703.9432</v>
      </c>
      <c r="K16" s="50">
        <f>-K$13*Assumptions!$AD16</f>
        <v>-703.9432</v>
      </c>
      <c r="L16" s="50">
        <f>-L$13*Assumptions!$AD16</f>
        <v>-703.9432</v>
      </c>
      <c r="M16" s="50">
        <f>-M$13*Assumptions!$AD16</f>
        <v>-703.9432</v>
      </c>
      <c r="N16" s="50">
        <f>-N$13*Assumptions!$AD16</f>
        <v>-703.9432</v>
      </c>
      <c r="O16" s="50">
        <f>-O$13*Assumptions!$AD16</f>
        <v>-703.9432</v>
      </c>
      <c r="P16" s="50">
        <f>-P$13*Assumptions!$AD16</f>
        <v>-718.022064</v>
      </c>
      <c r="Q16" s="50">
        <f>-Q$13*Assumptions!$AD16</f>
        <v>-718.022064</v>
      </c>
      <c r="R16" s="50">
        <f>-R$13*Assumptions!$AD16</f>
        <v>-718.022064</v>
      </c>
      <c r="S16" s="50">
        <f>-S$13*Assumptions!$AD16</f>
        <v>-718.022064</v>
      </c>
      <c r="T16" s="50">
        <f>-T$13*Assumptions!$AD16</f>
        <v>-718.022064</v>
      </c>
      <c r="U16" s="50">
        <f>-U$13*Assumptions!$AD16</f>
        <v>-718.022064</v>
      </c>
      <c r="V16" s="50">
        <f>-V$13*Assumptions!$AD16</f>
        <v>-718.022064</v>
      </c>
      <c r="W16" s="50">
        <f>-W$13*Assumptions!$AD16</f>
        <v>-718.022064</v>
      </c>
      <c r="X16" s="50">
        <f>-X$13*Assumptions!$AD16</f>
        <v>-718.022064</v>
      </c>
      <c r="Y16" s="50">
        <f>-Y$13*Assumptions!$AD16</f>
        <v>-718.022064</v>
      </c>
      <c r="Z16" s="50">
        <f>-Z$13*Assumptions!$AD16</f>
        <v>-718.022064</v>
      </c>
      <c r="AA16" s="50">
        <f>-AA$13*Assumptions!$AD16</f>
        <v>-718.022064</v>
      </c>
      <c r="AB16" s="50">
        <f>-AB$13*Assumptions!$AD16</f>
        <v>-739.5627259</v>
      </c>
      <c r="AC16" s="50">
        <f>-AC$13*Assumptions!$AD16</f>
        <v>-739.5627259</v>
      </c>
      <c r="AD16" s="50">
        <f>-AD$13*Assumptions!$AD16</f>
        <v>-739.5627259</v>
      </c>
      <c r="AE16" s="50">
        <f>-AE$13*Assumptions!$AD16</f>
        <v>-739.5627259</v>
      </c>
      <c r="AF16" s="50">
        <f>-AF$13*Assumptions!$AD16</f>
        <v>-739.5627259</v>
      </c>
      <c r="AG16" s="50">
        <f>-AG$13*Assumptions!$AD16</f>
        <v>-739.5627259</v>
      </c>
      <c r="AH16" s="50">
        <f>-AH$13*Assumptions!$AD16</f>
        <v>-739.5627259</v>
      </c>
      <c r="AI16" s="50">
        <f>-AI$13*Assumptions!$AD16</f>
        <v>-739.5627259</v>
      </c>
      <c r="AJ16" s="50">
        <f>-AJ$13*Assumptions!$AD16</f>
        <v>-739.5627259</v>
      </c>
      <c r="AK16" s="50">
        <f>-AK$13*Assumptions!$AD16</f>
        <v>-739.5627259</v>
      </c>
      <c r="AL16" s="50">
        <f>-AL$13*Assumptions!$AD16</f>
        <v>-739.5627259</v>
      </c>
      <c r="AM16" s="50">
        <f>-AM$13*Assumptions!$AD16</f>
        <v>-739.5627259</v>
      </c>
      <c r="AN16" s="50">
        <f>-AN$13*Assumptions!$AD16</f>
        <v>-761.7496077</v>
      </c>
      <c r="AO16" s="50">
        <f>-AO$13*Assumptions!$AD16</f>
        <v>-761.7496077</v>
      </c>
      <c r="AP16" s="50">
        <f>-AP$13*Assumptions!$AD16</f>
        <v>-761.7496077</v>
      </c>
      <c r="AQ16" s="50">
        <f>-AQ$13*Assumptions!$AD16</f>
        <v>-761.7496077</v>
      </c>
      <c r="AR16" s="50">
        <f>-AR$13*Assumptions!$AD16</f>
        <v>-761.7496077</v>
      </c>
      <c r="AS16" s="50">
        <f>-AS$13*Assumptions!$AD16</f>
        <v>-761.7496077</v>
      </c>
      <c r="AT16" s="50">
        <f>-AT$13*Assumptions!$AD16</f>
        <v>-761.7496077</v>
      </c>
      <c r="AU16" s="50">
        <f>-AU$13*Assumptions!$AD16</f>
        <v>-761.7496077</v>
      </c>
      <c r="AV16" s="50">
        <f>-AV$13*Assumptions!$AD16</f>
        <v>-761.7496077</v>
      </c>
      <c r="AW16" s="50">
        <f>-AW$13*Assumptions!$AD16</f>
        <v>-761.7496077</v>
      </c>
      <c r="AX16" s="50">
        <f>-AX$13*Assumptions!$AD16</f>
        <v>-761.7496077</v>
      </c>
      <c r="AY16" s="50">
        <f>-AY$13*Assumptions!$AD16</f>
        <v>-761.7496077</v>
      </c>
      <c r="AZ16" s="50">
        <f>-AZ$13*Assumptions!$AD16</f>
        <v>-784.6020959</v>
      </c>
      <c r="BA16" s="50">
        <f>-BA$13*Assumptions!$AD16</f>
        <v>-784.6020959</v>
      </c>
      <c r="BB16" s="50">
        <f>-BB$13*Assumptions!$AD16</f>
        <v>-784.6020959</v>
      </c>
      <c r="BC16" s="50">
        <f>-BC$13*Assumptions!$AD16</f>
        <v>-784.6020959</v>
      </c>
      <c r="BD16" s="50">
        <f>-BD$13*Assumptions!$AD16</f>
        <v>-784.6020959</v>
      </c>
      <c r="BE16" s="50">
        <f>-BE$13*Assumptions!$AD16</f>
        <v>-784.6020959</v>
      </c>
      <c r="BF16" s="50">
        <f>-BF$13*Assumptions!$AD16</f>
        <v>-784.6020959</v>
      </c>
      <c r="BG16" s="50">
        <f>-BG$13*Assumptions!$AD16</f>
        <v>-784.6020959</v>
      </c>
      <c r="BH16" s="50">
        <f>-BH$13*Assumptions!$AD16</f>
        <v>-784.6020959</v>
      </c>
      <c r="BI16" s="50">
        <f>-BI$13*Assumptions!$AD16</f>
        <v>-784.6020959</v>
      </c>
      <c r="BJ16" s="50">
        <f>-BJ$13*Assumptions!$AD16</f>
        <v>-784.6020959</v>
      </c>
      <c r="BK16" s="50">
        <f>-BK$13*Assumptions!$AD16</f>
        <v>-784.6020959</v>
      </c>
      <c r="BL16" s="50">
        <f>-BL$13*Assumptions!$AD16</f>
        <v>-808.1401588</v>
      </c>
      <c r="BM16" s="50">
        <f>-BM$13*Assumptions!$AD16</f>
        <v>-808.1401588</v>
      </c>
      <c r="BN16" s="50">
        <f>-BN$13*Assumptions!$AD16</f>
        <v>-808.1401588</v>
      </c>
      <c r="BO16" s="50">
        <f>-BO$13*Assumptions!$AD16</f>
        <v>-808.1401588</v>
      </c>
      <c r="BP16" s="50">
        <f>-BP$13*Assumptions!$AD16</f>
        <v>-808.1401588</v>
      </c>
      <c r="BQ16" s="50">
        <f>-BQ$13*Assumptions!$AD16</f>
        <v>-808.1401588</v>
      </c>
      <c r="BR16" s="50">
        <f>-BR$13*Assumptions!$AD16</f>
        <v>-808.1401588</v>
      </c>
      <c r="BS16" s="50">
        <f>-BS$13*Assumptions!$AD16</f>
        <v>-808.1401588</v>
      </c>
      <c r="BT16" s="50">
        <f>-BT$13*Assumptions!$AD16</f>
        <v>-808.1401588</v>
      </c>
      <c r="BU16" s="50">
        <f>-BU$13*Assumptions!$AD16</f>
        <v>-808.1401588</v>
      </c>
      <c r="BV16" s="50">
        <f>-BV$13*Assumptions!$AD16</f>
        <v>-808.1401588</v>
      </c>
      <c r="BW16" s="50">
        <f>-BW$13*Assumptions!$AD16</f>
        <v>-808.1401588</v>
      </c>
      <c r="BX16" s="50">
        <f>-BX$13*Assumptions!$AD16</f>
        <v>-832.3843636</v>
      </c>
      <c r="BY16" s="50">
        <f>-BY$13*Assumptions!$AD16</f>
        <v>-832.3843636</v>
      </c>
      <c r="BZ16" s="50">
        <f>-BZ$13*Assumptions!$AD16</f>
        <v>-832.3843636</v>
      </c>
      <c r="CA16" s="50">
        <f>-CA$13*Assumptions!$AD16</f>
        <v>-832.3843636</v>
      </c>
      <c r="CB16" s="50">
        <f>-CB$13*Assumptions!$AD16</f>
        <v>-832.3843636</v>
      </c>
      <c r="CC16" s="50">
        <f>-CC$13*Assumptions!$AD16</f>
        <v>-832.3843636</v>
      </c>
      <c r="CD16" s="50">
        <f>-CD$13*Assumptions!$AD16</f>
        <v>-832.3843636</v>
      </c>
      <c r="CE16" s="50">
        <f>-CE$13*Assumptions!$AD16</f>
        <v>-832.3843636</v>
      </c>
      <c r="CF16" s="50">
        <f>-CF$13*Assumptions!$AD16</f>
        <v>-832.3843636</v>
      </c>
      <c r="CG16" s="50">
        <f>-CG$13*Assumptions!$AD16</f>
        <v>-832.3843636</v>
      </c>
      <c r="CH16" s="50">
        <f>-CH$13*Assumptions!$AD16</f>
        <v>-832.3843636</v>
      </c>
      <c r="CI16" s="50">
        <f>-CI$13*Assumptions!$AD16</f>
        <v>-832.3843636</v>
      </c>
      <c r="CJ16" s="50">
        <f>-CJ$13*Assumptions!$AD16</f>
        <v>-857.3558945</v>
      </c>
      <c r="CK16" s="50">
        <f>-CK$13*Assumptions!$AD16</f>
        <v>-857.3558945</v>
      </c>
      <c r="CL16" s="50">
        <f>-CL$13*Assumptions!$AD16</f>
        <v>-857.3558945</v>
      </c>
      <c r="CM16" s="50">
        <f>-CM$13*Assumptions!$AD16</f>
        <v>-857.3558945</v>
      </c>
      <c r="CN16" s="50">
        <f>-CN$13*Assumptions!$AD16</f>
        <v>-857.3558945</v>
      </c>
      <c r="CO16" s="50">
        <f>-CO$13*Assumptions!$AD16</f>
        <v>-857.3558945</v>
      </c>
      <c r="CP16" s="50">
        <f>-CP$13*Assumptions!$AD16</f>
        <v>-857.3558945</v>
      </c>
      <c r="CQ16" s="50">
        <f>-CQ$13*Assumptions!$AD16</f>
        <v>-857.3558945</v>
      </c>
      <c r="CR16" s="50">
        <f>-CR$13*Assumptions!$AD16</f>
        <v>-857.3558945</v>
      </c>
      <c r="CS16" s="50">
        <f>-CS$13*Assumptions!$AD16</f>
        <v>-857.3558945</v>
      </c>
      <c r="CT16" s="50">
        <f>-CT$13*Assumptions!$AD16</f>
        <v>-857.3558945</v>
      </c>
      <c r="CU16" s="50">
        <f>-CU$13*Assumptions!$AD16</f>
        <v>-857.3558945</v>
      </c>
      <c r="CV16" s="50">
        <f>-CV$13*Assumptions!$AD16</f>
        <v>-883.0765713</v>
      </c>
      <c r="CW16" s="50">
        <f>-CW$13*Assumptions!$AD16</f>
        <v>-883.0765713</v>
      </c>
      <c r="CX16" s="50">
        <f>-CX$13*Assumptions!$AD16</f>
        <v>-883.0765713</v>
      </c>
      <c r="CY16" s="50">
        <f>-CY$13*Assumptions!$AD16</f>
        <v>-883.0765713</v>
      </c>
      <c r="CZ16" s="50">
        <f>-CZ$13*Assumptions!$AD16</f>
        <v>-883.0765713</v>
      </c>
      <c r="DA16" s="50">
        <f>-DA$13*Assumptions!$AD16</f>
        <v>-883.0765713</v>
      </c>
      <c r="DB16" s="50">
        <f>-DB$13*Assumptions!$AD16</f>
        <v>-883.0765713</v>
      </c>
      <c r="DC16" s="50">
        <f>-DC$13*Assumptions!$AD16</f>
        <v>-883.0765713</v>
      </c>
      <c r="DD16" s="50">
        <f>-DD$13*Assumptions!$AD16</f>
        <v>-883.0765713</v>
      </c>
      <c r="DE16" s="50">
        <f>-DE$13*Assumptions!$AD16</f>
        <v>-883.0765713</v>
      </c>
      <c r="DF16" s="50">
        <f>-DF$13*Assumptions!$AD16</f>
        <v>-883.0765713</v>
      </c>
      <c r="DG16" s="50">
        <f>-DG$13*Assumptions!$AD16</f>
        <v>-883.0765713</v>
      </c>
      <c r="DH16" s="50">
        <f>-DH$13*Assumptions!$AD16</f>
        <v>-909.5688685</v>
      </c>
      <c r="DI16" s="50">
        <f>-DI$13*Assumptions!$AD16</f>
        <v>-909.5688685</v>
      </c>
      <c r="DJ16" s="50">
        <f>-DJ$13*Assumptions!$AD16</f>
        <v>-909.5688685</v>
      </c>
      <c r="DK16" s="50">
        <f>-DK$13*Assumptions!$AD16</f>
        <v>-909.5688685</v>
      </c>
      <c r="DL16" s="50">
        <f>-DL$13*Assumptions!$AD16</f>
        <v>-909.5688685</v>
      </c>
      <c r="DM16" s="50">
        <f>-DM$13*Assumptions!$AD16</f>
        <v>-909.5688685</v>
      </c>
      <c r="DN16" s="50">
        <f>-DN$13*Assumptions!$AD16</f>
        <v>-909.5688685</v>
      </c>
      <c r="DO16" s="50">
        <f>-DO$13*Assumptions!$AD16</f>
        <v>-909.5688685</v>
      </c>
      <c r="DP16" s="50">
        <f>-DP$13*Assumptions!$AD16</f>
        <v>-909.5688685</v>
      </c>
      <c r="DQ16" s="50">
        <f>-DQ$13*Assumptions!$AD16</f>
        <v>-909.5688685</v>
      </c>
      <c r="DR16" s="50">
        <f>-DR$13*Assumptions!$AD16</f>
        <v>-909.5688685</v>
      </c>
      <c r="DS16" s="50">
        <f>-DS$13*Assumptions!$AD16</f>
        <v>-909.5688685</v>
      </c>
      <c r="DT16" s="50">
        <f>-DT$13*Assumptions!$AD16</f>
        <v>-936.8559345</v>
      </c>
      <c r="DU16" s="50">
        <f>-DU$13*Assumptions!$AD16</f>
        <v>-936.8559345</v>
      </c>
      <c r="DV16" s="50">
        <f>-DV$13*Assumptions!$AD16</f>
        <v>-936.8559345</v>
      </c>
      <c r="DW16" s="50">
        <f>-DW$13*Assumptions!$AD16</f>
        <v>-936.8559345</v>
      </c>
      <c r="DX16" s="50">
        <f>-DX$13*Assumptions!$AD16</f>
        <v>-936.8559345</v>
      </c>
      <c r="DY16" s="50">
        <f>-DY$13*Assumptions!$AD16</f>
        <v>-936.8559345</v>
      </c>
      <c r="DZ16" s="50">
        <f>-DZ$13*Assumptions!$AD16</f>
        <v>-936.8559345</v>
      </c>
      <c r="EA16" s="50">
        <f>-EA$13*Assumptions!$AD16</f>
        <v>-936.8559345</v>
      </c>
      <c r="EB16" s="50">
        <f>-EB$13*Assumptions!$AD16</f>
        <v>-936.8559345</v>
      </c>
      <c r="EC16" s="50">
        <f>-EC$13*Assumptions!$AD16</f>
        <v>-936.8559345</v>
      </c>
      <c r="ED16" s="50">
        <f>-ED$13*Assumptions!$AD16</f>
        <v>-936.8559345</v>
      </c>
      <c r="EE16" s="50">
        <f>-EE$13*Assumptions!$AD16</f>
        <v>-936.8559345</v>
      </c>
    </row>
    <row r="17" ht="15.75" customHeight="1">
      <c r="A17" s="1"/>
      <c r="B17" s="1"/>
      <c r="C17" s="1" t="str">
        <f>Assumptions!J17</f>
        <v>Concession</v>
      </c>
      <c r="D17" s="50">
        <f>-D$13*Assumptions!$AD17</f>
        <v>-703.9432</v>
      </c>
      <c r="E17" s="50">
        <f>-E$13*Assumptions!$AD17</f>
        <v>-703.9432</v>
      </c>
      <c r="F17" s="50">
        <f>-F$13*Assumptions!$AD17</f>
        <v>-703.9432</v>
      </c>
      <c r="G17" s="50">
        <f>-G$13*Assumptions!$AD17</f>
        <v>-703.9432</v>
      </c>
      <c r="H17" s="50">
        <f>-H$13*Assumptions!$AD17</f>
        <v>-703.9432</v>
      </c>
      <c r="I17" s="50">
        <f>-I$13*Assumptions!$AD17</f>
        <v>-703.9432</v>
      </c>
      <c r="J17" s="50">
        <f>-J$13*Assumptions!$AD17</f>
        <v>-703.9432</v>
      </c>
      <c r="K17" s="50">
        <f>-K$13*Assumptions!$AD17</f>
        <v>-703.9432</v>
      </c>
      <c r="L17" s="50">
        <f>-L$13*Assumptions!$AD17</f>
        <v>-703.9432</v>
      </c>
      <c r="M17" s="50">
        <f>-M$13*Assumptions!$AD17</f>
        <v>-703.9432</v>
      </c>
      <c r="N17" s="50">
        <f>-N$13*Assumptions!$AD17</f>
        <v>-703.9432</v>
      </c>
      <c r="O17" s="50">
        <f>-O$13*Assumptions!$AD17</f>
        <v>-703.9432</v>
      </c>
      <c r="P17" s="50">
        <f>-P$13*Assumptions!$AD17</f>
        <v>-718.022064</v>
      </c>
      <c r="Q17" s="50">
        <f>-Q$13*Assumptions!$AD17</f>
        <v>-718.022064</v>
      </c>
      <c r="R17" s="50">
        <f>-R$13*Assumptions!$AD17</f>
        <v>-718.022064</v>
      </c>
      <c r="S17" s="50">
        <f>-S$13*Assumptions!$AD17</f>
        <v>-718.022064</v>
      </c>
      <c r="T17" s="50">
        <f>-T$13*Assumptions!$AD17</f>
        <v>-718.022064</v>
      </c>
      <c r="U17" s="50">
        <f>-U$13*Assumptions!$AD17</f>
        <v>-718.022064</v>
      </c>
      <c r="V17" s="50">
        <f>-V$13*Assumptions!$AD17</f>
        <v>-718.022064</v>
      </c>
      <c r="W17" s="50">
        <f>-W$13*Assumptions!$AD17</f>
        <v>-718.022064</v>
      </c>
      <c r="X17" s="50">
        <f>-X$13*Assumptions!$AD17</f>
        <v>-718.022064</v>
      </c>
      <c r="Y17" s="50">
        <f>-Y$13*Assumptions!$AD17</f>
        <v>-718.022064</v>
      </c>
      <c r="Z17" s="50">
        <f>-Z$13*Assumptions!$AD17</f>
        <v>-718.022064</v>
      </c>
      <c r="AA17" s="50">
        <f>-AA$13*Assumptions!$AD17</f>
        <v>-718.022064</v>
      </c>
      <c r="AB17" s="50">
        <f>-AB$13*Assumptions!$AD17</f>
        <v>-739.5627259</v>
      </c>
      <c r="AC17" s="50">
        <f>-AC$13*Assumptions!$AD17</f>
        <v>-739.5627259</v>
      </c>
      <c r="AD17" s="50">
        <f>-AD$13*Assumptions!$AD17</f>
        <v>-739.5627259</v>
      </c>
      <c r="AE17" s="50">
        <f>-AE$13*Assumptions!$AD17</f>
        <v>-739.5627259</v>
      </c>
      <c r="AF17" s="50">
        <f>-AF$13*Assumptions!$AD17</f>
        <v>-739.5627259</v>
      </c>
      <c r="AG17" s="50">
        <f>-AG$13*Assumptions!$AD17</f>
        <v>-739.5627259</v>
      </c>
      <c r="AH17" s="50">
        <f>-AH$13*Assumptions!$AD17</f>
        <v>-739.5627259</v>
      </c>
      <c r="AI17" s="50">
        <f>-AI$13*Assumptions!$AD17</f>
        <v>-739.5627259</v>
      </c>
      <c r="AJ17" s="50">
        <f>-AJ$13*Assumptions!$AD17</f>
        <v>-739.5627259</v>
      </c>
      <c r="AK17" s="50">
        <f>-AK$13*Assumptions!$AD17</f>
        <v>-739.5627259</v>
      </c>
      <c r="AL17" s="50">
        <f>-AL$13*Assumptions!$AD17</f>
        <v>-739.5627259</v>
      </c>
      <c r="AM17" s="50">
        <f>-AM$13*Assumptions!$AD17</f>
        <v>-739.5627259</v>
      </c>
      <c r="AN17" s="50">
        <f>-AN$13*Assumptions!$AD17</f>
        <v>-761.7496077</v>
      </c>
      <c r="AO17" s="50">
        <f>-AO$13*Assumptions!$AD17</f>
        <v>-761.7496077</v>
      </c>
      <c r="AP17" s="50">
        <f>-AP$13*Assumptions!$AD17</f>
        <v>-761.7496077</v>
      </c>
      <c r="AQ17" s="50">
        <f>-AQ$13*Assumptions!$AD17</f>
        <v>-761.7496077</v>
      </c>
      <c r="AR17" s="50">
        <f>-AR$13*Assumptions!$AD17</f>
        <v>-761.7496077</v>
      </c>
      <c r="AS17" s="50">
        <f>-AS$13*Assumptions!$AD17</f>
        <v>-761.7496077</v>
      </c>
      <c r="AT17" s="50">
        <f>-AT$13*Assumptions!$AD17</f>
        <v>-761.7496077</v>
      </c>
      <c r="AU17" s="50">
        <f>-AU$13*Assumptions!$AD17</f>
        <v>-761.7496077</v>
      </c>
      <c r="AV17" s="50">
        <f>-AV$13*Assumptions!$AD17</f>
        <v>-761.7496077</v>
      </c>
      <c r="AW17" s="50">
        <f>-AW$13*Assumptions!$AD17</f>
        <v>-761.7496077</v>
      </c>
      <c r="AX17" s="50">
        <f>-AX$13*Assumptions!$AD17</f>
        <v>-761.7496077</v>
      </c>
      <c r="AY17" s="50">
        <f>-AY$13*Assumptions!$AD17</f>
        <v>-761.7496077</v>
      </c>
      <c r="AZ17" s="50">
        <f>-AZ$13*Assumptions!$AD17</f>
        <v>-784.6020959</v>
      </c>
      <c r="BA17" s="50">
        <f>-BA$13*Assumptions!$AD17</f>
        <v>-784.6020959</v>
      </c>
      <c r="BB17" s="50">
        <f>-BB$13*Assumptions!$AD17</f>
        <v>-784.6020959</v>
      </c>
      <c r="BC17" s="50">
        <f>-BC$13*Assumptions!$AD17</f>
        <v>-784.6020959</v>
      </c>
      <c r="BD17" s="50">
        <f>-BD$13*Assumptions!$AD17</f>
        <v>-784.6020959</v>
      </c>
      <c r="BE17" s="50">
        <f>-BE$13*Assumptions!$AD17</f>
        <v>-784.6020959</v>
      </c>
      <c r="BF17" s="50">
        <f>-BF$13*Assumptions!$AD17</f>
        <v>-784.6020959</v>
      </c>
      <c r="BG17" s="50">
        <f>-BG$13*Assumptions!$AD17</f>
        <v>-784.6020959</v>
      </c>
      <c r="BH17" s="50">
        <f>-BH$13*Assumptions!$AD17</f>
        <v>-784.6020959</v>
      </c>
      <c r="BI17" s="50">
        <f>-BI$13*Assumptions!$AD17</f>
        <v>-784.6020959</v>
      </c>
      <c r="BJ17" s="50">
        <f>-BJ$13*Assumptions!$AD17</f>
        <v>-784.6020959</v>
      </c>
      <c r="BK17" s="50">
        <f>-BK$13*Assumptions!$AD17</f>
        <v>-784.6020959</v>
      </c>
      <c r="BL17" s="50">
        <f>-BL$13*Assumptions!$AD17</f>
        <v>-808.1401588</v>
      </c>
      <c r="BM17" s="50">
        <f>-BM$13*Assumptions!$AD17</f>
        <v>-808.1401588</v>
      </c>
      <c r="BN17" s="50">
        <f>-BN$13*Assumptions!$AD17</f>
        <v>-808.1401588</v>
      </c>
      <c r="BO17" s="50">
        <f>-BO$13*Assumptions!$AD17</f>
        <v>-808.1401588</v>
      </c>
      <c r="BP17" s="50">
        <f>-BP$13*Assumptions!$AD17</f>
        <v>-808.1401588</v>
      </c>
      <c r="BQ17" s="50">
        <f>-BQ$13*Assumptions!$AD17</f>
        <v>-808.1401588</v>
      </c>
      <c r="BR17" s="50">
        <f>-BR$13*Assumptions!$AD17</f>
        <v>-808.1401588</v>
      </c>
      <c r="BS17" s="50">
        <f>-BS$13*Assumptions!$AD17</f>
        <v>-808.1401588</v>
      </c>
      <c r="BT17" s="50">
        <f>-BT$13*Assumptions!$AD17</f>
        <v>-808.1401588</v>
      </c>
      <c r="BU17" s="50">
        <f>-BU$13*Assumptions!$AD17</f>
        <v>-808.1401588</v>
      </c>
      <c r="BV17" s="50">
        <f>-BV$13*Assumptions!$AD17</f>
        <v>-808.1401588</v>
      </c>
      <c r="BW17" s="50">
        <f>-BW$13*Assumptions!$AD17</f>
        <v>-808.1401588</v>
      </c>
      <c r="BX17" s="50">
        <f>-BX$13*Assumptions!$AD17</f>
        <v>-832.3843636</v>
      </c>
      <c r="BY17" s="50">
        <f>-BY$13*Assumptions!$AD17</f>
        <v>-832.3843636</v>
      </c>
      <c r="BZ17" s="50">
        <f>-BZ$13*Assumptions!$AD17</f>
        <v>-832.3843636</v>
      </c>
      <c r="CA17" s="50">
        <f>-CA$13*Assumptions!$AD17</f>
        <v>-832.3843636</v>
      </c>
      <c r="CB17" s="50">
        <f>-CB$13*Assumptions!$AD17</f>
        <v>-832.3843636</v>
      </c>
      <c r="CC17" s="50">
        <f>-CC$13*Assumptions!$AD17</f>
        <v>-832.3843636</v>
      </c>
      <c r="CD17" s="50">
        <f>-CD$13*Assumptions!$AD17</f>
        <v>-832.3843636</v>
      </c>
      <c r="CE17" s="50">
        <f>-CE$13*Assumptions!$AD17</f>
        <v>-832.3843636</v>
      </c>
      <c r="CF17" s="50">
        <f>-CF$13*Assumptions!$AD17</f>
        <v>-832.3843636</v>
      </c>
      <c r="CG17" s="50">
        <f>-CG$13*Assumptions!$AD17</f>
        <v>-832.3843636</v>
      </c>
      <c r="CH17" s="50">
        <f>-CH$13*Assumptions!$AD17</f>
        <v>-832.3843636</v>
      </c>
      <c r="CI17" s="50">
        <f>-CI$13*Assumptions!$AD17</f>
        <v>-832.3843636</v>
      </c>
      <c r="CJ17" s="50">
        <f>-CJ$13*Assumptions!$AD17</f>
        <v>-857.3558945</v>
      </c>
      <c r="CK17" s="50">
        <f>-CK$13*Assumptions!$AD17</f>
        <v>-857.3558945</v>
      </c>
      <c r="CL17" s="50">
        <f>-CL$13*Assumptions!$AD17</f>
        <v>-857.3558945</v>
      </c>
      <c r="CM17" s="50">
        <f>-CM$13*Assumptions!$AD17</f>
        <v>-857.3558945</v>
      </c>
      <c r="CN17" s="50">
        <f>-CN$13*Assumptions!$AD17</f>
        <v>-857.3558945</v>
      </c>
      <c r="CO17" s="50">
        <f>-CO$13*Assumptions!$AD17</f>
        <v>-857.3558945</v>
      </c>
      <c r="CP17" s="50">
        <f>-CP$13*Assumptions!$AD17</f>
        <v>-857.3558945</v>
      </c>
      <c r="CQ17" s="50">
        <f>-CQ$13*Assumptions!$AD17</f>
        <v>-857.3558945</v>
      </c>
      <c r="CR17" s="50">
        <f>-CR$13*Assumptions!$AD17</f>
        <v>-857.3558945</v>
      </c>
      <c r="CS17" s="50">
        <f>-CS$13*Assumptions!$AD17</f>
        <v>-857.3558945</v>
      </c>
      <c r="CT17" s="50">
        <f>-CT$13*Assumptions!$AD17</f>
        <v>-857.3558945</v>
      </c>
      <c r="CU17" s="50">
        <f>-CU$13*Assumptions!$AD17</f>
        <v>-857.3558945</v>
      </c>
      <c r="CV17" s="50">
        <f>-CV$13*Assumptions!$AD17</f>
        <v>-883.0765713</v>
      </c>
      <c r="CW17" s="50">
        <f>-CW$13*Assumptions!$AD17</f>
        <v>-883.0765713</v>
      </c>
      <c r="CX17" s="50">
        <f>-CX$13*Assumptions!$AD17</f>
        <v>-883.0765713</v>
      </c>
      <c r="CY17" s="50">
        <f>-CY$13*Assumptions!$AD17</f>
        <v>-883.0765713</v>
      </c>
      <c r="CZ17" s="50">
        <f>-CZ$13*Assumptions!$AD17</f>
        <v>-883.0765713</v>
      </c>
      <c r="DA17" s="50">
        <f>-DA$13*Assumptions!$AD17</f>
        <v>-883.0765713</v>
      </c>
      <c r="DB17" s="50">
        <f>-DB$13*Assumptions!$AD17</f>
        <v>-883.0765713</v>
      </c>
      <c r="DC17" s="50">
        <f>-DC$13*Assumptions!$AD17</f>
        <v>-883.0765713</v>
      </c>
      <c r="DD17" s="50">
        <f>-DD$13*Assumptions!$AD17</f>
        <v>-883.0765713</v>
      </c>
      <c r="DE17" s="50">
        <f>-DE$13*Assumptions!$AD17</f>
        <v>-883.0765713</v>
      </c>
      <c r="DF17" s="50">
        <f>-DF$13*Assumptions!$AD17</f>
        <v>-883.0765713</v>
      </c>
      <c r="DG17" s="50">
        <f>-DG$13*Assumptions!$AD17</f>
        <v>-883.0765713</v>
      </c>
      <c r="DH17" s="50">
        <f>-DH$13*Assumptions!$AD17</f>
        <v>-909.5688685</v>
      </c>
      <c r="DI17" s="50">
        <f>-DI$13*Assumptions!$AD17</f>
        <v>-909.5688685</v>
      </c>
      <c r="DJ17" s="50">
        <f>-DJ$13*Assumptions!$AD17</f>
        <v>-909.5688685</v>
      </c>
      <c r="DK17" s="50">
        <f>-DK$13*Assumptions!$AD17</f>
        <v>-909.5688685</v>
      </c>
      <c r="DL17" s="50">
        <f>-DL$13*Assumptions!$AD17</f>
        <v>-909.5688685</v>
      </c>
      <c r="DM17" s="50">
        <f>-DM$13*Assumptions!$AD17</f>
        <v>-909.5688685</v>
      </c>
      <c r="DN17" s="50">
        <f>-DN$13*Assumptions!$AD17</f>
        <v>-909.5688685</v>
      </c>
      <c r="DO17" s="50">
        <f>-DO$13*Assumptions!$AD17</f>
        <v>-909.5688685</v>
      </c>
      <c r="DP17" s="50">
        <f>-DP$13*Assumptions!$AD17</f>
        <v>-909.5688685</v>
      </c>
      <c r="DQ17" s="50">
        <f>-DQ$13*Assumptions!$AD17</f>
        <v>-909.5688685</v>
      </c>
      <c r="DR17" s="50">
        <f>-DR$13*Assumptions!$AD17</f>
        <v>-909.5688685</v>
      </c>
      <c r="DS17" s="50">
        <f>-DS$13*Assumptions!$AD17</f>
        <v>-909.5688685</v>
      </c>
      <c r="DT17" s="50">
        <f>-DT$13*Assumptions!$AD17</f>
        <v>-936.8559345</v>
      </c>
      <c r="DU17" s="50">
        <f>-DU$13*Assumptions!$AD17</f>
        <v>-936.8559345</v>
      </c>
      <c r="DV17" s="50">
        <f>-DV$13*Assumptions!$AD17</f>
        <v>-936.8559345</v>
      </c>
      <c r="DW17" s="50">
        <f>-DW$13*Assumptions!$AD17</f>
        <v>-936.8559345</v>
      </c>
      <c r="DX17" s="50">
        <f>-DX$13*Assumptions!$AD17</f>
        <v>-936.8559345</v>
      </c>
      <c r="DY17" s="50">
        <f>-DY$13*Assumptions!$AD17</f>
        <v>-936.8559345</v>
      </c>
      <c r="DZ17" s="50">
        <f>-DZ$13*Assumptions!$AD17</f>
        <v>-936.8559345</v>
      </c>
      <c r="EA17" s="50">
        <f>-EA$13*Assumptions!$AD17</f>
        <v>-936.8559345</v>
      </c>
      <c r="EB17" s="50">
        <f>-EB$13*Assumptions!$AD17</f>
        <v>-936.8559345</v>
      </c>
      <c r="EC17" s="50">
        <f>-EC$13*Assumptions!$AD17</f>
        <v>-936.8559345</v>
      </c>
      <c r="ED17" s="50">
        <f>-ED$13*Assumptions!$AD17</f>
        <v>-936.8559345</v>
      </c>
      <c r="EE17" s="50">
        <f>-EE$13*Assumptions!$AD17</f>
        <v>-936.8559345</v>
      </c>
    </row>
    <row r="18" ht="15.75" customHeight="1">
      <c r="A18" s="1"/>
      <c r="B18" s="6"/>
      <c r="C18" s="59" t="s">
        <v>76</v>
      </c>
      <c r="D18" s="207">
        <f t="shared" ref="D18:EE18" si="4">D13+D15+D16+D17</f>
        <v>65466.7176</v>
      </c>
      <c r="E18" s="207">
        <f t="shared" si="4"/>
        <v>65466.7176</v>
      </c>
      <c r="F18" s="207">
        <f t="shared" si="4"/>
        <v>65466.7176</v>
      </c>
      <c r="G18" s="207">
        <f t="shared" si="4"/>
        <v>65466.7176</v>
      </c>
      <c r="H18" s="207">
        <f t="shared" si="4"/>
        <v>65466.7176</v>
      </c>
      <c r="I18" s="207">
        <f t="shared" si="4"/>
        <v>65466.7176</v>
      </c>
      <c r="J18" s="207">
        <f t="shared" si="4"/>
        <v>65466.7176</v>
      </c>
      <c r="K18" s="207">
        <f t="shared" si="4"/>
        <v>65466.7176</v>
      </c>
      <c r="L18" s="207">
        <f t="shared" si="4"/>
        <v>65466.7176</v>
      </c>
      <c r="M18" s="207">
        <f t="shared" si="4"/>
        <v>65466.7176</v>
      </c>
      <c r="N18" s="207">
        <f t="shared" si="4"/>
        <v>65466.7176</v>
      </c>
      <c r="O18" s="207">
        <f t="shared" si="4"/>
        <v>65466.7176</v>
      </c>
      <c r="P18" s="207">
        <f t="shared" si="4"/>
        <v>68930.11814</v>
      </c>
      <c r="Q18" s="207">
        <f t="shared" si="4"/>
        <v>68930.11814</v>
      </c>
      <c r="R18" s="207">
        <f t="shared" si="4"/>
        <v>68930.11814</v>
      </c>
      <c r="S18" s="207">
        <f t="shared" si="4"/>
        <v>68930.11814</v>
      </c>
      <c r="T18" s="207">
        <f t="shared" si="4"/>
        <v>68930.11814</v>
      </c>
      <c r="U18" s="207">
        <f t="shared" si="4"/>
        <v>68930.11814</v>
      </c>
      <c r="V18" s="207">
        <f t="shared" si="4"/>
        <v>68930.11814</v>
      </c>
      <c r="W18" s="207">
        <f t="shared" si="4"/>
        <v>68930.11814</v>
      </c>
      <c r="X18" s="207">
        <f t="shared" si="4"/>
        <v>68930.11814</v>
      </c>
      <c r="Y18" s="207">
        <f t="shared" si="4"/>
        <v>68930.11814</v>
      </c>
      <c r="Z18" s="207">
        <f t="shared" si="4"/>
        <v>68930.11814</v>
      </c>
      <c r="AA18" s="207">
        <f t="shared" si="4"/>
        <v>68930.11814</v>
      </c>
      <c r="AB18" s="207">
        <f t="shared" si="4"/>
        <v>70998.02169</v>
      </c>
      <c r="AC18" s="207">
        <f t="shared" si="4"/>
        <v>70998.02169</v>
      </c>
      <c r="AD18" s="207">
        <f t="shared" si="4"/>
        <v>70998.02169</v>
      </c>
      <c r="AE18" s="207">
        <f t="shared" si="4"/>
        <v>70998.02169</v>
      </c>
      <c r="AF18" s="207">
        <f t="shared" si="4"/>
        <v>70998.02169</v>
      </c>
      <c r="AG18" s="207">
        <f t="shared" si="4"/>
        <v>70998.02169</v>
      </c>
      <c r="AH18" s="207">
        <f t="shared" si="4"/>
        <v>70998.02169</v>
      </c>
      <c r="AI18" s="207">
        <f t="shared" si="4"/>
        <v>70998.02169</v>
      </c>
      <c r="AJ18" s="207">
        <f t="shared" si="4"/>
        <v>70998.02169</v>
      </c>
      <c r="AK18" s="207">
        <f t="shared" si="4"/>
        <v>70998.02169</v>
      </c>
      <c r="AL18" s="207">
        <f t="shared" si="4"/>
        <v>70998.02169</v>
      </c>
      <c r="AM18" s="207">
        <f t="shared" si="4"/>
        <v>70998.02169</v>
      </c>
      <c r="AN18" s="207">
        <f t="shared" si="4"/>
        <v>73127.96234</v>
      </c>
      <c r="AO18" s="207">
        <f t="shared" si="4"/>
        <v>73127.96234</v>
      </c>
      <c r="AP18" s="207">
        <f t="shared" si="4"/>
        <v>73127.96234</v>
      </c>
      <c r="AQ18" s="207">
        <f t="shared" si="4"/>
        <v>73127.96234</v>
      </c>
      <c r="AR18" s="207">
        <f t="shared" si="4"/>
        <v>73127.96234</v>
      </c>
      <c r="AS18" s="207">
        <f t="shared" si="4"/>
        <v>73127.96234</v>
      </c>
      <c r="AT18" s="207">
        <f t="shared" si="4"/>
        <v>73127.96234</v>
      </c>
      <c r="AU18" s="207">
        <f t="shared" si="4"/>
        <v>73127.96234</v>
      </c>
      <c r="AV18" s="207">
        <f t="shared" si="4"/>
        <v>73127.96234</v>
      </c>
      <c r="AW18" s="207">
        <f t="shared" si="4"/>
        <v>73127.96234</v>
      </c>
      <c r="AX18" s="207">
        <f t="shared" si="4"/>
        <v>73127.96234</v>
      </c>
      <c r="AY18" s="207">
        <f t="shared" si="4"/>
        <v>73127.96234</v>
      </c>
      <c r="AZ18" s="207">
        <f t="shared" si="4"/>
        <v>75321.80121</v>
      </c>
      <c r="BA18" s="207">
        <f t="shared" si="4"/>
        <v>75321.80121</v>
      </c>
      <c r="BB18" s="207">
        <f t="shared" si="4"/>
        <v>75321.80121</v>
      </c>
      <c r="BC18" s="207">
        <f t="shared" si="4"/>
        <v>75321.80121</v>
      </c>
      <c r="BD18" s="207">
        <f t="shared" si="4"/>
        <v>75321.80121</v>
      </c>
      <c r="BE18" s="207">
        <f t="shared" si="4"/>
        <v>75321.80121</v>
      </c>
      <c r="BF18" s="207">
        <f t="shared" si="4"/>
        <v>75321.80121</v>
      </c>
      <c r="BG18" s="207">
        <f t="shared" si="4"/>
        <v>75321.80121</v>
      </c>
      <c r="BH18" s="207">
        <f t="shared" si="4"/>
        <v>75321.80121</v>
      </c>
      <c r="BI18" s="207">
        <f t="shared" si="4"/>
        <v>75321.80121</v>
      </c>
      <c r="BJ18" s="207">
        <f t="shared" si="4"/>
        <v>75321.80121</v>
      </c>
      <c r="BK18" s="207">
        <f t="shared" si="4"/>
        <v>75321.80121</v>
      </c>
      <c r="BL18" s="207">
        <f t="shared" si="4"/>
        <v>77581.45525</v>
      </c>
      <c r="BM18" s="207">
        <f t="shared" si="4"/>
        <v>77581.45525</v>
      </c>
      <c r="BN18" s="207">
        <f t="shared" si="4"/>
        <v>77581.45525</v>
      </c>
      <c r="BO18" s="207">
        <f t="shared" si="4"/>
        <v>77581.45525</v>
      </c>
      <c r="BP18" s="207">
        <f t="shared" si="4"/>
        <v>77581.45525</v>
      </c>
      <c r="BQ18" s="207">
        <f t="shared" si="4"/>
        <v>77581.45525</v>
      </c>
      <c r="BR18" s="207">
        <f t="shared" si="4"/>
        <v>77581.45525</v>
      </c>
      <c r="BS18" s="207">
        <f t="shared" si="4"/>
        <v>77581.45525</v>
      </c>
      <c r="BT18" s="207">
        <f t="shared" si="4"/>
        <v>77581.45525</v>
      </c>
      <c r="BU18" s="207">
        <f t="shared" si="4"/>
        <v>77581.45525</v>
      </c>
      <c r="BV18" s="207">
        <f t="shared" si="4"/>
        <v>77581.45525</v>
      </c>
      <c r="BW18" s="207">
        <f t="shared" si="4"/>
        <v>77581.45525</v>
      </c>
      <c r="BX18" s="207">
        <f t="shared" si="4"/>
        <v>79908.8989</v>
      </c>
      <c r="BY18" s="207">
        <f t="shared" si="4"/>
        <v>79908.8989</v>
      </c>
      <c r="BZ18" s="207">
        <f t="shared" si="4"/>
        <v>79908.8989</v>
      </c>
      <c r="CA18" s="207">
        <f t="shared" si="4"/>
        <v>79908.8989</v>
      </c>
      <c r="CB18" s="207">
        <f t="shared" si="4"/>
        <v>79908.8989</v>
      </c>
      <c r="CC18" s="207">
        <f t="shared" si="4"/>
        <v>79908.8989</v>
      </c>
      <c r="CD18" s="207">
        <f t="shared" si="4"/>
        <v>79908.8989</v>
      </c>
      <c r="CE18" s="207">
        <f t="shared" si="4"/>
        <v>79908.8989</v>
      </c>
      <c r="CF18" s="207">
        <f t="shared" si="4"/>
        <v>79908.8989</v>
      </c>
      <c r="CG18" s="207">
        <f t="shared" si="4"/>
        <v>79908.8989</v>
      </c>
      <c r="CH18" s="207">
        <f t="shared" si="4"/>
        <v>79908.8989</v>
      </c>
      <c r="CI18" s="207">
        <f t="shared" si="4"/>
        <v>79908.8989</v>
      </c>
      <c r="CJ18" s="207">
        <f t="shared" si="4"/>
        <v>82306.16587</v>
      </c>
      <c r="CK18" s="207">
        <f t="shared" si="4"/>
        <v>82306.16587</v>
      </c>
      <c r="CL18" s="207">
        <f t="shared" si="4"/>
        <v>82306.16587</v>
      </c>
      <c r="CM18" s="207">
        <f t="shared" si="4"/>
        <v>82306.16587</v>
      </c>
      <c r="CN18" s="207">
        <f t="shared" si="4"/>
        <v>82306.16587</v>
      </c>
      <c r="CO18" s="207">
        <f t="shared" si="4"/>
        <v>82306.16587</v>
      </c>
      <c r="CP18" s="207">
        <f t="shared" si="4"/>
        <v>82306.16587</v>
      </c>
      <c r="CQ18" s="207">
        <f t="shared" si="4"/>
        <v>82306.16587</v>
      </c>
      <c r="CR18" s="207">
        <f t="shared" si="4"/>
        <v>82306.16587</v>
      </c>
      <c r="CS18" s="207">
        <f t="shared" si="4"/>
        <v>82306.16587</v>
      </c>
      <c r="CT18" s="207">
        <f t="shared" si="4"/>
        <v>82306.16587</v>
      </c>
      <c r="CU18" s="207">
        <f t="shared" si="4"/>
        <v>82306.16587</v>
      </c>
      <c r="CV18" s="207">
        <f t="shared" si="4"/>
        <v>84775.35085</v>
      </c>
      <c r="CW18" s="207">
        <f t="shared" si="4"/>
        <v>84775.35085</v>
      </c>
      <c r="CX18" s="207">
        <f t="shared" si="4"/>
        <v>84775.35085</v>
      </c>
      <c r="CY18" s="207">
        <f t="shared" si="4"/>
        <v>84775.35085</v>
      </c>
      <c r="CZ18" s="207">
        <f t="shared" si="4"/>
        <v>84775.35085</v>
      </c>
      <c r="DA18" s="207">
        <f t="shared" si="4"/>
        <v>84775.35085</v>
      </c>
      <c r="DB18" s="207">
        <f t="shared" si="4"/>
        <v>84775.35085</v>
      </c>
      <c r="DC18" s="207">
        <f t="shared" si="4"/>
        <v>84775.35085</v>
      </c>
      <c r="DD18" s="207">
        <f t="shared" si="4"/>
        <v>84775.35085</v>
      </c>
      <c r="DE18" s="207">
        <f t="shared" si="4"/>
        <v>84775.35085</v>
      </c>
      <c r="DF18" s="207">
        <f t="shared" si="4"/>
        <v>84775.35085</v>
      </c>
      <c r="DG18" s="207">
        <f t="shared" si="4"/>
        <v>84775.35085</v>
      </c>
      <c r="DH18" s="207">
        <f t="shared" si="4"/>
        <v>84589.90477</v>
      </c>
      <c r="DI18" s="207">
        <f t="shared" si="4"/>
        <v>84589.90477</v>
      </c>
      <c r="DJ18" s="207">
        <f t="shared" si="4"/>
        <v>84589.90477</v>
      </c>
      <c r="DK18" s="207">
        <f t="shared" si="4"/>
        <v>84589.90477</v>
      </c>
      <c r="DL18" s="207">
        <f t="shared" si="4"/>
        <v>84589.90477</v>
      </c>
      <c r="DM18" s="207">
        <f t="shared" si="4"/>
        <v>84589.90477</v>
      </c>
      <c r="DN18" s="207">
        <f t="shared" si="4"/>
        <v>84589.90477</v>
      </c>
      <c r="DO18" s="207">
        <f t="shared" si="4"/>
        <v>84589.90477</v>
      </c>
      <c r="DP18" s="207">
        <f t="shared" si="4"/>
        <v>84589.90477</v>
      </c>
      <c r="DQ18" s="207">
        <f t="shared" si="4"/>
        <v>84589.90477</v>
      </c>
      <c r="DR18" s="207">
        <f t="shared" si="4"/>
        <v>84589.90477</v>
      </c>
      <c r="DS18" s="207">
        <f t="shared" si="4"/>
        <v>84589.90477</v>
      </c>
      <c r="DT18" s="207">
        <f t="shared" si="4"/>
        <v>89938.16971</v>
      </c>
      <c r="DU18" s="207">
        <f t="shared" si="4"/>
        <v>89938.16971</v>
      </c>
      <c r="DV18" s="207">
        <f t="shared" si="4"/>
        <v>89938.16971</v>
      </c>
      <c r="DW18" s="207">
        <f t="shared" si="4"/>
        <v>89938.16971</v>
      </c>
      <c r="DX18" s="207">
        <f t="shared" si="4"/>
        <v>89938.16971</v>
      </c>
      <c r="DY18" s="207">
        <f t="shared" si="4"/>
        <v>89938.16971</v>
      </c>
      <c r="DZ18" s="207">
        <f t="shared" si="4"/>
        <v>89938.16971</v>
      </c>
      <c r="EA18" s="207">
        <f t="shared" si="4"/>
        <v>89938.16971</v>
      </c>
      <c r="EB18" s="207">
        <f t="shared" si="4"/>
        <v>89938.16971</v>
      </c>
      <c r="EC18" s="207">
        <f t="shared" si="4"/>
        <v>89938.16971</v>
      </c>
      <c r="ED18" s="207">
        <f t="shared" si="4"/>
        <v>89938.16971</v>
      </c>
      <c r="EE18" s="207">
        <f t="shared" si="4"/>
        <v>89938.16971</v>
      </c>
    </row>
    <row r="19" ht="15.75" customHeight="1">
      <c r="A19" s="1"/>
      <c r="B19" s="1"/>
      <c r="C19" s="1" t="str">
        <f>Assumptions!J20</f>
        <v>Other Income</v>
      </c>
      <c r="D19" s="50">
        <f t="array" ref="D19">IF(D$2=1,Assumptions!$AF20/12,(SUMIF($D$2:$EE$2,D$2-1,$D19:$EE19)/12)*(1+XLOOKUP(D$2,Assumptions!$C$95:$M$95,Assumptions!$C$98:$M$98)))</f>
        <v>869.0625</v>
      </c>
      <c r="E19" s="50">
        <f t="array" ref="E19">IF(E$2=1,Assumptions!$AF20/12,(SUMIF($D$2:$EE$2,E$2-1,$D19:$EE19)/12)*(1+XLOOKUP(E$2,Assumptions!$C$95:$M$95,Assumptions!$C$98:$M$98)))</f>
        <v>869.0625</v>
      </c>
      <c r="F19" s="50">
        <f t="array" ref="F19">IF(F$2=1,Assumptions!$AF20/12,(SUMIF($D$2:$EE$2,F$2-1,$D19:$EE19)/12)*(1+XLOOKUP(F$2,Assumptions!$C$95:$M$95,Assumptions!$C$98:$M$98)))</f>
        <v>869.0625</v>
      </c>
      <c r="G19" s="50">
        <f t="array" ref="G19">IF(G$2=1,Assumptions!$AF20/12,(SUMIF($D$2:$EE$2,G$2-1,$D19:$EE19)/12)*(1+XLOOKUP(G$2,Assumptions!$C$95:$M$95,Assumptions!$C$98:$M$98)))</f>
        <v>869.0625</v>
      </c>
      <c r="H19" s="50">
        <f t="array" ref="H19">IF(H$2=1,Assumptions!$AF20/12,(SUMIF($D$2:$EE$2,H$2-1,$D19:$EE19)/12)*(1+XLOOKUP(H$2,Assumptions!$C$95:$M$95,Assumptions!$C$98:$M$98)))</f>
        <v>869.0625</v>
      </c>
      <c r="I19" s="50">
        <f t="array" ref="I19">IF(I$2=1,Assumptions!$AF20/12,(SUMIF($D$2:$EE$2,I$2-1,$D19:$EE19)/12)*(1+XLOOKUP(I$2,Assumptions!$C$95:$M$95,Assumptions!$C$98:$M$98)))</f>
        <v>869.0625</v>
      </c>
      <c r="J19" s="50">
        <f t="array" ref="J19">IF(J$2=1,Assumptions!$AF20/12,(SUMIF($D$2:$EE$2,J$2-1,$D19:$EE19)/12)*(1+XLOOKUP(J$2,Assumptions!$C$95:$M$95,Assumptions!$C$98:$M$98)))</f>
        <v>869.0625</v>
      </c>
      <c r="K19" s="50">
        <f t="array" ref="K19">IF(K$2=1,Assumptions!$AF20/12,(SUMIF($D$2:$EE$2,K$2-1,$D19:$EE19)/12)*(1+XLOOKUP(K$2,Assumptions!$C$95:$M$95,Assumptions!$C$98:$M$98)))</f>
        <v>869.0625</v>
      </c>
      <c r="L19" s="50">
        <f t="array" ref="L19">IF(L$2=1,Assumptions!$AF20/12,(SUMIF($D$2:$EE$2,L$2-1,$D19:$EE19)/12)*(1+XLOOKUP(L$2,Assumptions!$C$95:$M$95,Assumptions!$C$98:$M$98)))</f>
        <v>869.0625</v>
      </c>
      <c r="M19" s="50">
        <f t="array" ref="M19">IF(M$2=1,Assumptions!$AF20/12,(SUMIF($D$2:$EE$2,M$2-1,$D19:$EE19)/12)*(1+XLOOKUP(M$2,Assumptions!$C$95:$M$95,Assumptions!$C$98:$M$98)))</f>
        <v>869.0625</v>
      </c>
      <c r="N19" s="50">
        <f t="array" ref="N19">IF(N$2=1,Assumptions!$AF20/12,(SUMIF($D$2:$EE$2,N$2-1,$D19:$EE19)/12)*(1+XLOOKUP(N$2,Assumptions!$C$95:$M$95,Assumptions!$C$98:$M$98)))</f>
        <v>869.0625</v>
      </c>
      <c r="O19" s="50">
        <f t="array" ref="O19">IF(O$2=1,Assumptions!$AF20/12,(SUMIF($D$2:$EE$2,O$2-1,$D19:$EE19)/12)*(1+XLOOKUP(O$2,Assumptions!$C$95:$M$95,Assumptions!$C$98:$M$98)))</f>
        <v>869.0625</v>
      </c>
      <c r="P19" s="50">
        <f t="array" ref="P19">IF(P$2=1,Assumptions!$AF20/12,(SUMIF($D$2:$EE$2,P$2-1,$D19:$EE19)/12)*(1+XLOOKUP(P$2,Assumptions!$C$95:$M$95,Assumptions!$C$98:$M$98)))</f>
        <v>886.44375</v>
      </c>
      <c r="Q19" s="50">
        <f t="array" ref="Q19">IF(Q$2=1,Assumptions!$AF20/12,(SUMIF($D$2:$EE$2,Q$2-1,$D19:$EE19)/12)*(1+XLOOKUP(Q$2,Assumptions!$C$95:$M$95,Assumptions!$C$98:$M$98)))</f>
        <v>886.44375</v>
      </c>
      <c r="R19" s="50">
        <f t="array" ref="R19">IF(R$2=1,Assumptions!$AF20/12,(SUMIF($D$2:$EE$2,R$2-1,$D19:$EE19)/12)*(1+XLOOKUP(R$2,Assumptions!$C$95:$M$95,Assumptions!$C$98:$M$98)))</f>
        <v>886.44375</v>
      </c>
      <c r="S19" s="50">
        <f t="array" ref="S19">IF(S$2=1,Assumptions!$AF20/12,(SUMIF($D$2:$EE$2,S$2-1,$D19:$EE19)/12)*(1+XLOOKUP(S$2,Assumptions!$C$95:$M$95,Assumptions!$C$98:$M$98)))</f>
        <v>886.44375</v>
      </c>
      <c r="T19" s="50">
        <f t="array" ref="T19">IF(T$2=1,Assumptions!$AF20/12,(SUMIF($D$2:$EE$2,T$2-1,$D19:$EE19)/12)*(1+XLOOKUP(T$2,Assumptions!$C$95:$M$95,Assumptions!$C$98:$M$98)))</f>
        <v>886.44375</v>
      </c>
      <c r="U19" s="50">
        <f t="array" ref="U19">IF(U$2=1,Assumptions!$AF20/12,(SUMIF($D$2:$EE$2,U$2-1,$D19:$EE19)/12)*(1+XLOOKUP(U$2,Assumptions!$C$95:$M$95,Assumptions!$C$98:$M$98)))</f>
        <v>886.44375</v>
      </c>
      <c r="V19" s="50">
        <f t="array" ref="V19">IF(V$2=1,Assumptions!$AF20/12,(SUMIF($D$2:$EE$2,V$2-1,$D19:$EE19)/12)*(1+XLOOKUP(V$2,Assumptions!$C$95:$M$95,Assumptions!$C$98:$M$98)))</f>
        <v>886.44375</v>
      </c>
      <c r="W19" s="50">
        <f t="array" ref="W19">IF(W$2=1,Assumptions!$AF20/12,(SUMIF($D$2:$EE$2,W$2-1,$D19:$EE19)/12)*(1+XLOOKUP(W$2,Assumptions!$C$95:$M$95,Assumptions!$C$98:$M$98)))</f>
        <v>886.44375</v>
      </c>
      <c r="X19" s="50">
        <f t="array" ref="X19">IF(X$2=1,Assumptions!$AF20/12,(SUMIF($D$2:$EE$2,X$2-1,$D19:$EE19)/12)*(1+XLOOKUP(X$2,Assumptions!$C$95:$M$95,Assumptions!$C$98:$M$98)))</f>
        <v>886.44375</v>
      </c>
      <c r="Y19" s="50">
        <f t="array" ref="Y19">IF(Y$2=1,Assumptions!$AF20/12,(SUMIF($D$2:$EE$2,Y$2-1,$D19:$EE19)/12)*(1+XLOOKUP(Y$2,Assumptions!$C$95:$M$95,Assumptions!$C$98:$M$98)))</f>
        <v>886.44375</v>
      </c>
      <c r="Z19" s="50">
        <f t="array" ref="Z19">IF(Z$2=1,Assumptions!$AF20/12,(SUMIF($D$2:$EE$2,Z$2-1,$D19:$EE19)/12)*(1+XLOOKUP(Z$2,Assumptions!$C$95:$M$95,Assumptions!$C$98:$M$98)))</f>
        <v>886.44375</v>
      </c>
      <c r="AA19" s="50">
        <f t="array" ref="AA19">IF(AA$2=1,Assumptions!$AF20/12,(SUMIF($D$2:$EE$2,AA$2-1,$D19:$EE19)/12)*(1+XLOOKUP(AA$2,Assumptions!$C$95:$M$95,Assumptions!$C$98:$M$98)))</f>
        <v>886.44375</v>
      </c>
      <c r="AB19" s="50">
        <f t="array" ref="AB19">IF(AB$2=1,Assumptions!$AF20/12,(SUMIF($D$2:$EE$2,AB$2-1,$D19:$EE19)/12)*(1+XLOOKUP(AB$2,Assumptions!$C$95:$M$95,Assumptions!$C$98:$M$98)))</f>
        <v>913.0370625</v>
      </c>
      <c r="AC19" s="50">
        <f t="array" ref="AC19">IF(AC$2=1,Assumptions!$AF20/12,(SUMIF($D$2:$EE$2,AC$2-1,$D19:$EE19)/12)*(1+XLOOKUP(AC$2,Assumptions!$C$95:$M$95,Assumptions!$C$98:$M$98)))</f>
        <v>913.0370625</v>
      </c>
      <c r="AD19" s="50">
        <f t="array" ref="AD19">IF(AD$2=1,Assumptions!$AF20/12,(SUMIF($D$2:$EE$2,AD$2-1,$D19:$EE19)/12)*(1+XLOOKUP(AD$2,Assumptions!$C$95:$M$95,Assumptions!$C$98:$M$98)))</f>
        <v>913.0370625</v>
      </c>
      <c r="AE19" s="50">
        <f t="array" ref="AE19">IF(AE$2=1,Assumptions!$AF20/12,(SUMIF($D$2:$EE$2,AE$2-1,$D19:$EE19)/12)*(1+XLOOKUP(AE$2,Assumptions!$C$95:$M$95,Assumptions!$C$98:$M$98)))</f>
        <v>913.0370625</v>
      </c>
      <c r="AF19" s="50">
        <f t="array" ref="AF19">IF(AF$2=1,Assumptions!$AF20/12,(SUMIF($D$2:$EE$2,AF$2-1,$D19:$EE19)/12)*(1+XLOOKUP(AF$2,Assumptions!$C$95:$M$95,Assumptions!$C$98:$M$98)))</f>
        <v>913.0370625</v>
      </c>
      <c r="AG19" s="50">
        <f t="array" ref="AG19">IF(AG$2=1,Assumptions!$AF20/12,(SUMIF($D$2:$EE$2,AG$2-1,$D19:$EE19)/12)*(1+XLOOKUP(AG$2,Assumptions!$C$95:$M$95,Assumptions!$C$98:$M$98)))</f>
        <v>913.0370625</v>
      </c>
      <c r="AH19" s="50">
        <f t="array" ref="AH19">IF(AH$2=1,Assumptions!$AF20/12,(SUMIF($D$2:$EE$2,AH$2-1,$D19:$EE19)/12)*(1+XLOOKUP(AH$2,Assumptions!$C$95:$M$95,Assumptions!$C$98:$M$98)))</f>
        <v>913.0370625</v>
      </c>
      <c r="AI19" s="50">
        <f t="array" ref="AI19">IF(AI$2=1,Assumptions!$AF20/12,(SUMIF($D$2:$EE$2,AI$2-1,$D19:$EE19)/12)*(1+XLOOKUP(AI$2,Assumptions!$C$95:$M$95,Assumptions!$C$98:$M$98)))</f>
        <v>913.0370625</v>
      </c>
      <c r="AJ19" s="50">
        <f t="array" ref="AJ19">IF(AJ$2=1,Assumptions!$AF20/12,(SUMIF($D$2:$EE$2,AJ$2-1,$D19:$EE19)/12)*(1+XLOOKUP(AJ$2,Assumptions!$C$95:$M$95,Assumptions!$C$98:$M$98)))</f>
        <v>913.0370625</v>
      </c>
      <c r="AK19" s="50">
        <f t="array" ref="AK19">IF(AK$2=1,Assumptions!$AF20/12,(SUMIF($D$2:$EE$2,AK$2-1,$D19:$EE19)/12)*(1+XLOOKUP(AK$2,Assumptions!$C$95:$M$95,Assumptions!$C$98:$M$98)))</f>
        <v>913.0370625</v>
      </c>
      <c r="AL19" s="50">
        <f t="array" ref="AL19">IF(AL$2=1,Assumptions!$AF20/12,(SUMIF($D$2:$EE$2,AL$2-1,$D19:$EE19)/12)*(1+XLOOKUP(AL$2,Assumptions!$C$95:$M$95,Assumptions!$C$98:$M$98)))</f>
        <v>913.0370625</v>
      </c>
      <c r="AM19" s="50">
        <f t="array" ref="AM19">IF(AM$2=1,Assumptions!$AF20/12,(SUMIF($D$2:$EE$2,AM$2-1,$D19:$EE19)/12)*(1+XLOOKUP(AM$2,Assumptions!$C$95:$M$95,Assumptions!$C$98:$M$98)))</f>
        <v>913.0370625</v>
      </c>
      <c r="AN19" s="50">
        <f t="array" ref="AN19">IF(AN$2=1,Assumptions!$AF20/12,(SUMIF($D$2:$EE$2,AN$2-1,$D19:$EE19)/12)*(1+XLOOKUP(AN$2,Assumptions!$C$95:$M$95,Assumptions!$C$98:$M$98)))</f>
        <v>940.4281744</v>
      </c>
      <c r="AO19" s="50">
        <f t="array" ref="AO19">IF(AO$2=1,Assumptions!$AF20/12,(SUMIF($D$2:$EE$2,AO$2-1,$D19:$EE19)/12)*(1+XLOOKUP(AO$2,Assumptions!$C$95:$M$95,Assumptions!$C$98:$M$98)))</f>
        <v>940.4281744</v>
      </c>
      <c r="AP19" s="50">
        <f t="array" ref="AP19">IF(AP$2=1,Assumptions!$AF20/12,(SUMIF($D$2:$EE$2,AP$2-1,$D19:$EE19)/12)*(1+XLOOKUP(AP$2,Assumptions!$C$95:$M$95,Assumptions!$C$98:$M$98)))</f>
        <v>940.4281744</v>
      </c>
      <c r="AQ19" s="50">
        <f t="array" ref="AQ19">IF(AQ$2=1,Assumptions!$AF20/12,(SUMIF($D$2:$EE$2,AQ$2-1,$D19:$EE19)/12)*(1+XLOOKUP(AQ$2,Assumptions!$C$95:$M$95,Assumptions!$C$98:$M$98)))</f>
        <v>940.4281744</v>
      </c>
      <c r="AR19" s="50">
        <f t="array" ref="AR19">IF(AR$2=1,Assumptions!$AF20/12,(SUMIF($D$2:$EE$2,AR$2-1,$D19:$EE19)/12)*(1+XLOOKUP(AR$2,Assumptions!$C$95:$M$95,Assumptions!$C$98:$M$98)))</f>
        <v>940.4281744</v>
      </c>
      <c r="AS19" s="50">
        <f t="array" ref="AS19">IF(AS$2=1,Assumptions!$AF20/12,(SUMIF($D$2:$EE$2,AS$2-1,$D19:$EE19)/12)*(1+XLOOKUP(AS$2,Assumptions!$C$95:$M$95,Assumptions!$C$98:$M$98)))</f>
        <v>940.4281744</v>
      </c>
      <c r="AT19" s="50">
        <f t="array" ref="AT19">IF(AT$2=1,Assumptions!$AF20/12,(SUMIF($D$2:$EE$2,AT$2-1,$D19:$EE19)/12)*(1+XLOOKUP(AT$2,Assumptions!$C$95:$M$95,Assumptions!$C$98:$M$98)))</f>
        <v>940.4281744</v>
      </c>
      <c r="AU19" s="50">
        <f t="array" ref="AU19">IF(AU$2=1,Assumptions!$AF20/12,(SUMIF($D$2:$EE$2,AU$2-1,$D19:$EE19)/12)*(1+XLOOKUP(AU$2,Assumptions!$C$95:$M$95,Assumptions!$C$98:$M$98)))</f>
        <v>940.4281744</v>
      </c>
      <c r="AV19" s="50">
        <f t="array" ref="AV19">IF(AV$2=1,Assumptions!$AF20/12,(SUMIF($D$2:$EE$2,AV$2-1,$D19:$EE19)/12)*(1+XLOOKUP(AV$2,Assumptions!$C$95:$M$95,Assumptions!$C$98:$M$98)))</f>
        <v>940.4281744</v>
      </c>
      <c r="AW19" s="50">
        <f t="array" ref="AW19">IF(AW$2=1,Assumptions!$AF20/12,(SUMIF($D$2:$EE$2,AW$2-1,$D19:$EE19)/12)*(1+XLOOKUP(AW$2,Assumptions!$C$95:$M$95,Assumptions!$C$98:$M$98)))</f>
        <v>940.4281744</v>
      </c>
      <c r="AX19" s="50">
        <f t="array" ref="AX19">IF(AX$2=1,Assumptions!$AF20/12,(SUMIF($D$2:$EE$2,AX$2-1,$D19:$EE19)/12)*(1+XLOOKUP(AX$2,Assumptions!$C$95:$M$95,Assumptions!$C$98:$M$98)))</f>
        <v>940.4281744</v>
      </c>
      <c r="AY19" s="50">
        <f t="array" ref="AY19">IF(AY$2=1,Assumptions!$AF20/12,(SUMIF($D$2:$EE$2,AY$2-1,$D19:$EE19)/12)*(1+XLOOKUP(AY$2,Assumptions!$C$95:$M$95,Assumptions!$C$98:$M$98)))</f>
        <v>940.4281744</v>
      </c>
      <c r="AZ19" s="50">
        <f t="array" ref="AZ19">IF(AZ$2=1,Assumptions!$AF20/12,(SUMIF($D$2:$EE$2,AZ$2-1,$D19:$EE19)/12)*(1+XLOOKUP(AZ$2,Assumptions!$C$95:$M$95,Assumptions!$C$98:$M$98)))</f>
        <v>968.6410196</v>
      </c>
      <c r="BA19" s="50">
        <f t="array" ref="BA19">IF(BA$2=1,Assumptions!$AF20/12,(SUMIF($D$2:$EE$2,BA$2-1,$D19:$EE19)/12)*(1+XLOOKUP(BA$2,Assumptions!$C$95:$M$95,Assumptions!$C$98:$M$98)))</f>
        <v>968.6410196</v>
      </c>
      <c r="BB19" s="50">
        <f t="array" ref="BB19">IF(BB$2=1,Assumptions!$AF20/12,(SUMIF($D$2:$EE$2,BB$2-1,$D19:$EE19)/12)*(1+XLOOKUP(BB$2,Assumptions!$C$95:$M$95,Assumptions!$C$98:$M$98)))</f>
        <v>968.6410196</v>
      </c>
      <c r="BC19" s="50">
        <f t="array" ref="BC19">IF(BC$2=1,Assumptions!$AF20/12,(SUMIF($D$2:$EE$2,BC$2-1,$D19:$EE19)/12)*(1+XLOOKUP(BC$2,Assumptions!$C$95:$M$95,Assumptions!$C$98:$M$98)))</f>
        <v>968.6410196</v>
      </c>
      <c r="BD19" s="50">
        <f t="array" ref="BD19">IF(BD$2=1,Assumptions!$AF20/12,(SUMIF($D$2:$EE$2,BD$2-1,$D19:$EE19)/12)*(1+XLOOKUP(BD$2,Assumptions!$C$95:$M$95,Assumptions!$C$98:$M$98)))</f>
        <v>968.6410196</v>
      </c>
      <c r="BE19" s="50">
        <f t="array" ref="BE19">IF(BE$2=1,Assumptions!$AF20/12,(SUMIF($D$2:$EE$2,BE$2-1,$D19:$EE19)/12)*(1+XLOOKUP(BE$2,Assumptions!$C$95:$M$95,Assumptions!$C$98:$M$98)))</f>
        <v>968.6410196</v>
      </c>
      <c r="BF19" s="50">
        <f t="array" ref="BF19">IF(BF$2=1,Assumptions!$AF20/12,(SUMIF($D$2:$EE$2,BF$2-1,$D19:$EE19)/12)*(1+XLOOKUP(BF$2,Assumptions!$C$95:$M$95,Assumptions!$C$98:$M$98)))</f>
        <v>968.6410196</v>
      </c>
      <c r="BG19" s="50">
        <f t="array" ref="BG19">IF(BG$2=1,Assumptions!$AF20/12,(SUMIF($D$2:$EE$2,BG$2-1,$D19:$EE19)/12)*(1+XLOOKUP(BG$2,Assumptions!$C$95:$M$95,Assumptions!$C$98:$M$98)))</f>
        <v>968.6410196</v>
      </c>
      <c r="BH19" s="50">
        <f t="array" ref="BH19">IF(BH$2=1,Assumptions!$AF20/12,(SUMIF($D$2:$EE$2,BH$2-1,$D19:$EE19)/12)*(1+XLOOKUP(BH$2,Assumptions!$C$95:$M$95,Assumptions!$C$98:$M$98)))</f>
        <v>968.6410196</v>
      </c>
      <c r="BI19" s="50">
        <f t="array" ref="BI19">IF(BI$2=1,Assumptions!$AF20/12,(SUMIF($D$2:$EE$2,BI$2-1,$D19:$EE19)/12)*(1+XLOOKUP(BI$2,Assumptions!$C$95:$M$95,Assumptions!$C$98:$M$98)))</f>
        <v>968.6410196</v>
      </c>
      <c r="BJ19" s="50">
        <f t="array" ref="BJ19">IF(BJ$2=1,Assumptions!$AF20/12,(SUMIF($D$2:$EE$2,BJ$2-1,$D19:$EE19)/12)*(1+XLOOKUP(BJ$2,Assumptions!$C$95:$M$95,Assumptions!$C$98:$M$98)))</f>
        <v>968.6410196</v>
      </c>
      <c r="BK19" s="50">
        <f t="array" ref="BK19">IF(BK$2=1,Assumptions!$AF20/12,(SUMIF($D$2:$EE$2,BK$2-1,$D19:$EE19)/12)*(1+XLOOKUP(BK$2,Assumptions!$C$95:$M$95,Assumptions!$C$98:$M$98)))</f>
        <v>968.6410196</v>
      </c>
      <c r="BL19" s="50">
        <f t="array" ref="BL19">IF(BL$2=1,Assumptions!$AF20/12,(SUMIF($D$2:$EE$2,BL$2-1,$D19:$EE19)/12)*(1+XLOOKUP(BL$2,Assumptions!$C$95:$M$95,Assumptions!$C$98:$M$98)))</f>
        <v>997.7002502</v>
      </c>
      <c r="BM19" s="50">
        <f t="array" ref="BM19">IF(BM$2=1,Assumptions!$AF20/12,(SUMIF($D$2:$EE$2,BM$2-1,$D19:$EE19)/12)*(1+XLOOKUP(BM$2,Assumptions!$C$95:$M$95,Assumptions!$C$98:$M$98)))</f>
        <v>997.7002502</v>
      </c>
      <c r="BN19" s="50">
        <f t="array" ref="BN19">IF(BN$2=1,Assumptions!$AF20/12,(SUMIF($D$2:$EE$2,BN$2-1,$D19:$EE19)/12)*(1+XLOOKUP(BN$2,Assumptions!$C$95:$M$95,Assumptions!$C$98:$M$98)))</f>
        <v>997.7002502</v>
      </c>
      <c r="BO19" s="50">
        <f t="array" ref="BO19">IF(BO$2=1,Assumptions!$AF20/12,(SUMIF($D$2:$EE$2,BO$2-1,$D19:$EE19)/12)*(1+XLOOKUP(BO$2,Assumptions!$C$95:$M$95,Assumptions!$C$98:$M$98)))</f>
        <v>997.7002502</v>
      </c>
      <c r="BP19" s="50">
        <f t="array" ref="BP19">IF(BP$2=1,Assumptions!$AF20/12,(SUMIF($D$2:$EE$2,BP$2-1,$D19:$EE19)/12)*(1+XLOOKUP(BP$2,Assumptions!$C$95:$M$95,Assumptions!$C$98:$M$98)))</f>
        <v>997.7002502</v>
      </c>
      <c r="BQ19" s="50">
        <f t="array" ref="BQ19">IF(BQ$2=1,Assumptions!$AF20/12,(SUMIF($D$2:$EE$2,BQ$2-1,$D19:$EE19)/12)*(1+XLOOKUP(BQ$2,Assumptions!$C$95:$M$95,Assumptions!$C$98:$M$98)))</f>
        <v>997.7002502</v>
      </c>
      <c r="BR19" s="50">
        <f t="array" ref="BR19">IF(BR$2=1,Assumptions!$AF20/12,(SUMIF($D$2:$EE$2,BR$2-1,$D19:$EE19)/12)*(1+XLOOKUP(BR$2,Assumptions!$C$95:$M$95,Assumptions!$C$98:$M$98)))</f>
        <v>997.7002502</v>
      </c>
      <c r="BS19" s="50">
        <f t="array" ref="BS19">IF(BS$2=1,Assumptions!$AF20/12,(SUMIF($D$2:$EE$2,BS$2-1,$D19:$EE19)/12)*(1+XLOOKUP(BS$2,Assumptions!$C$95:$M$95,Assumptions!$C$98:$M$98)))</f>
        <v>997.7002502</v>
      </c>
      <c r="BT19" s="50">
        <f t="array" ref="BT19">IF(BT$2=1,Assumptions!$AF20/12,(SUMIF($D$2:$EE$2,BT$2-1,$D19:$EE19)/12)*(1+XLOOKUP(BT$2,Assumptions!$C$95:$M$95,Assumptions!$C$98:$M$98)))</f>
        <v>997.7002502</v>
      </c>
      <c r="BU19" s="50">
        <f t="array" ref="BU19">IF(BU$2=1,Assumptions!$AF20/12,(SUMIF($D$2:$EE$2,BU$2-1,$D19:$EE19)/12)*(1+XLOOKUP(BU$2,Assumptions!$C$95:$M$95,Assumptions!$C$98:$M$98)))</f>
        <v>997.7002502</v>
      </c>
      <c r="BV19" s="50">
        <f t="array" ref="BV19">IF(BV$2=1,Assumptions!$AF20/12,(SUMIF($D$2:$EE$2,BV$2-1,$D19:$EE19)/12)*(1+XLOOKUP(BV$2,Assumptions!$C$95:$M$95,Assumptions!$C$98:$M$98)))</f>
        <v>997.7002502</v>
      </c>
      <c r="BW19" s="50">
        <f t="array" ref="BW19">IF(BW$2=1,Assumptions!$AF20/12,(SUMIF($D$2:$EE$2,BW$2-1,$D19:$EE19)/12)*(1+XLOOKUP(BW$2,Assumptions!$C$95:$M$95,Assumptions!$C$98:$M$98)))</f>
        <v>997.7002502</v>
      </c>
      <c r="BX19" s="50">
        <f t="array" ref="BX19">IF(BX$2=1,Assumptions!$AF20/12,(SUMIF($D$2:$EE$2,BX$2-1,$D19:$EE19)/12)*(1+XLOOKUP(BX$2,Assumptions!$C$95:$M$95,Assumptions!$C$98:$M$98)))</f>
        <v>1027.631258</v>
      </c>
      <c r="BY19" s="50">
        <f t="array" ref="BY19">IF(BY$2=1,Assumptions!$AF20/12,(SUMIF($D$2:$EE$2,BY$2-1,$D19:$EE19)/12)*(1+XLOOKUP(BY$2,Assumptions!$C$95:$M$95,Assumptions!$C$98:$M$98)))</f>
        <v>1027.631258</v>
      </c>
      <c r="BZ19" s="50">
        <f t="array" ref="BZ19">IF(BZ$2=1,Assumptions!$AF20/12,(SUMIF($D$2:$EE$2,BZ$2-1,$D19:$EE19)/12)*(1+XLOOKUP(BZ$2,Assumptions!$C$95:$M$95,Assumptions!$C$98:$M$98)))</f>
        <v>1027.631258</v>
      </c>
      <c r="CA19" s="50">
        <f t="array" ref="CA19">IF(CA$2=1,Assumptions!$AF20/12,(SUMIF($D$2:$EE$2,CA$2-1,$D19:$EE19)/12)*(1+XLOOKUP(CA$2,Assumptions!$C$95:$M$95,Assumptions!$C$98:$M$98)))</f>
        <v>1027.631258</v>
      </c>
      <c r="CB19" s="50">
        <f t="array" ref="CB19">IF(CB$2=1,Assumptions!$AF20/12,(SUMIF($D$2:$EE$2,CB$2-1,$D19:$EE19)/12)*(1+XLOOKUP(CB$2,Assumptions!$C$95:$M$95,Assumptions!$C$98:$M$98)))</f>
        <v>1027.631258</v>
      </c>
      <c r="CC19" s="50">
        <f t="array" ref="CC19">IF(CC$2=1,Assumptions!$AF20/12,(SUMIF($D$2:$EE$2,CC$2-1,$D19:$EE19)/12)*(1+XLOOKUP(CC$2,Assumptions!$C$95:$M$95,Assumptions!$C$98:$M$98)))</f>
        <v>1027.631258</v>
      </c>
      <c r="CD19" s="50">
        <f t="array" ref="CD19">IF(CD$2=1,Assumptions!$AF20/12,(SUMIF($D$2:$EE$2,CD$2-1,$D19:$EE19)/12)*(1+XLOOKUP(CD$2,Assumptions!$C$95:$M$95,Assumptions!$C$98:$M$98)))</f>
        <v>1027.631258</v>
      </c>
      <c r="CE19" s="50">
        <f t="array" ref="CE19">IF(CE$2=1,Assumptions!$AF20/12,(SUMIF($D$2:$EE$2,CE$2-1,$D19:$EE19)/12)*(1+XLOOKUP(CE$2,Assumptions!$C$95:$M$95,Assumptions!$C$98:$M$98)))</f>
        <v>1027.631258</v>
      </c>
      <c r="CF19" s="50">
        <f t="array" ref="CF19">IF(CF$2=1,Assumptions!$AF20/12,(SUMIF($D$2:$EE$2,CF$2-1,$D19:$EE19)/12)*(1+XLOOKUP(CF$2,Assumptions!$C$95:$M$95,Assumptions!$C$98:$M$98)))</f>
        <v>1027.631258</v>
      </c>
      <c r="CG19" s="50">
        <f t="array" ref="CG19">IF(CG$2=1,Assumptions!$AF20/12,(SUMIF($D$2:$EE$2,CG$2-1,$D19:$EE19)/12)*(1+XLOOKUP(CG$2,Assumptions!$C$95:$M$95,Assumptions!$C$98:$M$98)))</f>
        <v>1027.631258</v>
      </c>
      <c r="CH19" s="50">
        <f t="array" ref="CH19">IF(CH$2=1,Assumptions!$AF20/12,(SUMIF($D$2:$EE$2,CH$2-1,$D19:$EE19)/12)*(1+XLOOKUP(CH$2,Assumptions!$C$95:$M$95,Assumptions!$C$98:$M$98)))</f>
        <v>1027.631258</v>
      </c>
      <c r="CI19" s="50">
        <f t="array" ref="CI19">IF(CI$2=1,Assumptions!$AF20/12,(SUMIF($D$2:$EE$2,CI$2-1,$D19:$EE19)/12)*(1+XLOOKUP(CI$2,Assumptions!$C$95:$M$95,Assumptions!$C$98:$M$98)))</f>
        <v>1027.631258</v>
      </c>
      <c r="CJ19" s="50">
        <f t="array" ref="CJ19">IF(CJ$2=1,Assumptions!$AF20/12,(SUMIF($D$2:$EE$2,CJ$2-1,$D19:$EE19)/12)*(1+XLOOKUP(CJ$2,Assumptions!$C$95:$M$95,Assumptions!$C$98:$M$98)))</f>
        <v>1058.460195</v>
      </c>
      <c r="CK19" s="50">
        <f t="array" ref="CK19">IF(CK$2=1,Assumptions!$AF20/12,(SUMIF($D$2:$EE$2,CK$2-1,$D19:$EE19)/12)*(1+XLOOKUP(CK$2,Assumptions!$C$95:$M$95,Assumptions!$C$98:$M$98)))</f>
        <v>1058.460195</v>
      </c>
      <c r="CL19" s="50">
        <f t="array" ref="CL19">IF(CL$2=1,Assumptions!$AF20/12,(SUMIF($D$2:$EE$2,CL$2-1,$D19:$EE19)/12)*(1+XLOOKUP(CL$2,Assumptions!$C$95:$M$95,Assumptions!$C$98:$M$98)))</f>
        <v>1058.460195</v>
      </c>
      <c r="CM19" s="50">
        <f t="array" ref="CM19">IF(CM$2=1,Assumptions!$AF20/12,(SUMIF($D$2:$EE$2,CM$2-1,$D19:$EE19)/12)*(1+XLOOKUP(CM$2,Assumptions!$C$95:$M$95,Assumptions!$C$98:$M$98)))</f>
        <v>1058.460195</v>
      </c>
      <c r="CN19" s="50">
        <f t="array" ref="CN19">IF(CN$2=1,Assumptions!$AF20/12,(SUMIF($D$2:$EE$2,CN$2-1,$D19:$EE19)/12)*(1+XLOOKUP(CN$2,Assumptions!$C$95:$M$95,Assumptions!$C$98:$M$98)))</f>
        <v>1058.460195</v>
      </c>
      <c r="CO19" s="50">
        <f t="array" ref="CO19">IF(CO$2=1,Assumptions!$AF20/12,(SUMIF($D$2:$EE$2,CO$2-1,$D19:$EE19)/12)*(1+XLOOKUP(CO$2,Assumptions!$C$95:$M$95,Assumptions!$C$98:$M$98)))</f>
        <v>1058.460195</v>
      </c>
      <c r="CP19" s="50">
        <f t="array" ref="CP19">IF(CP$2=1,Assumptions!$AF20/12,(SUMIF($D$2:$EE$2,CP$2-1,$D19:$EE19)/12)*(1+XLOOKUP(CP$2,Assumptions!$C$95:$M$95,Assumptions!$C$98:$M$98)))</f>
        <v>1058.460195</v>
      </c>
      <c r="CQ19" s="50">
        <f t="array" ref="CQ19">IF(CQ$2=1,Assumptions!$AF20/12,(SUMIF($D$2:$EE$2,CQ$2-1,$D19:$EE19)/12)*(1+XLOOKUP(CQ$2,Assumptions!$C$95:$M$95,Assumptions!$C$98:$M$98)))</f>
        <v>1058.460195</v>
      </c>
      <c r="CR19" s="50">
        <f t="array" ref="CR19">IF(CR$2=1,Assumptions!$AF20/12,(SUMIF($D$2:$EE$2,CR$2-1,$D19:$EE19)/12)*(1+XLOOKUP(CR$2,Assumptions!$C$95:$M$95,Assumptions!$C$98:$M$98)))</f>
        <v>1058.460195</v>
      </c>
      <c r="CS19" s="50">
        <f t="array" ref="CS19">IF(CS$2=1,Assumptions!$AF20/12,(SUMIF($D$2:$EE$2,CS$2-1,$D19:$EE19)/12)*(1+XLOOKUP(CS$2,Assumptions!$C$95:$M$95,Assumptions!$C$98:$M$98)))</f>
        <v>1058.460195</v>
      </c>
      <c r="CT19" s="50">
        <f t="array" ref="CT19">IF(CT$2=1,Assumptions!$AF20/12,(SUMIF($D$2:$EE$2,CT$2-1,$D19:$EE19)/12)*(1+XLOOKUP(CT$2,Assumptions!$C$95:$M$95,Assumptions!$C$98:$M$98)))</f>
        <v>1058.460195</v>
      </c>
      <c r="CU19" s="50">
        <f t="array" ref="CU19">IF(CU$2=1,Assumptions!$AF20/12,(SUMIF($D$2:$EE$2,CU$2-1,$D19:$EE19)/12)*(1+XLOOKUP(CU$2,Assumptions!$C$95:$M$95,Assumptions!$C$98:$M$98)))</f>
        <v>1058.460195</v>
      </c>
      <c r="CV19" s="50">
        <f t="array" ref="CV19">IF(CV$2=1,Assumptions!$AF20/12,(SUMIF($D$2:$EE$2,CV$2-1,$D19:$EE19)/12)*(1+XLOOKUP(CV$2,Assumptions!$C$95:$M$95,Assumptions!$C$98:$M$98)))</f>
        <v>1090.214001</v>
      </c>
      <c r="CW19" s="50">
        <f t="array" ref="CW19">IF(CW$2=1,Assumptions!$AF20/12,(SUMIF($D$2:$EE$2,CW$2-1,$D19:$EE19)/12)*(1+XLOOKUP(CW$2,Assumptions!$C$95:$M$95,Assumptions!$C$98:$M$98)))</f>
        <v>1090.214001</v>
      </c>
      <c r="CX19" s="50">
        <f t="array" ref="CX19">IF(CX$2=1,Assumptions!$AF20/12,(SUMIF($D$2:$EE$2,CX$2-1,$D19:$EE19)/12)*(1+XLOOKUP(CX$2,Assumptions!$C$95:$M$95,Assumptions!$C$98:$M$98)))</f>
        <v>1090.214001</v>
      </c>
      <c r="CY19" s="50">
        <f t="array" ref="CY19">IF(CY$2=1,Assumptions!$AF20/12,(SUMIF($D$2:$EE$2,CY$2-1,$D19:$EE19)/12)*(1+XLOOKUP(CY$2,Assumptions!$C$95:$M$95,Assumptions!$C$98:$M$98)))</f>
        <v>1090.214001</v>
      </c>
      <c r="CZ19" s="50">
        <f t="array" ref="CZ19">IF(CZ$2=1,Assumptions!$AF20/12,(SUMIF($D$2:$EE$2,CZ$2-1,$D19:$EE19)/12)*(1+XLOOKUP(CZ$2,Assumptions!$C$95:$M$95,Assumptions!$C$98:$M$98)))</f>
        <v>1090.214001</v>
      </c>
      <c r="DA19" s="50">
        <f t="array" ref="DA19">IF(DA$2=1,Assumptions!$AF20/12,(SUMIF($D$2:$EE$2,DA$2-1,$D19:$EE19)/12)*(1+XLOOKUP(DA$2,Assumptions!$C$95:$M$95,Assumptions!$C$98:$M$98)))</f>
        <v>1090.214001</v>
      </c>
      <c r="DB19" s="50">
        <f t="array" ref="DB19">IF(DB$2=1,Assumptions!$AF20/12,(SUMIF($D$2:$EE$2,DB$2-1,$D19:$EE19)/12)*(1+XLOOKUP(DB$2,Assumptions!$C$95:$M$95,Assumptions!$C$98:$M$98)))</f>
        <v>1090.214001</v>
      </c>
      <c r="DC19" s="50">
        <f t="array" ref="DC19">IF(DC$2=1,Assumptions!$AF20/12,(SUMIF($D$2:$EE$2,DC$2-1,$D19:$EE19)/12)*(1+XLOOKUP(DC$2,Assumptions!$C$95:$M$95,Assumptions!$C$98:$M$98)))</f>
        <v>1090.214001</v>
      </c>
      <c r="DD19" s="50">
        <f t="array" ref="DD19">IF(DD$2=1,Assumptions!$AF20/12,(SUMIF($D$2:$EE$2,DD$2-1,$D19:$EE19)/12)*(1+XLOOKUP(DD$2,Assumptions!$C$95:$M$95,Assumptions!$C$98:$M$98)))</f>
        <v>1090.214001</v>
      </c>
      <c r="DE19" s="50">
        <f t="array" ref="DE19">IF(DE$2=1,Assumptions!$AF20/12,(SUMIF($D$2:$EE$2,DE$2-1,$D19:$EE19)/12)*(1+XLOOKUP(DE$2,Assumptions!$C$95:$M$95,Assumptions!$C$98:$M$98)))</f>
        <v>1090.214001</v>
      </c>
      <c r="DF19" s="50">
        <f t="array" ref="DF19">IF(DF$2=1,Assumptions!$AF20/12,(SUMIF($D$2:$EE$2,DF$2-1,$D19:$EE19)/12)*(1+XLOOKUP(DF$2,Assumptions!$C$95:$M$95,Assumptions!$C$98:$M$98)))</f>
        <v>1090.214001</v>
      </c>
      <c r="DG19" s="50">
        <f t="array" ref="DG19">IF(DG$2=1,Assumptions!$AF20/12,(SUMIF($D$2:$EE$2,DG$2-1,$D19:$EE19)/12)*(1+XLOOKUP(DG$2,Assumptions!$C$95:$M$95,Assumptions!$C$98:$M$98)))</f>
        <v>1090.214001</v>
      </c>
      <c r="DH19" s="50">
        <f t="array" ref="DH19">IF(DH$2=1,Assumptions!$AF20/12,(SUMIF($D$2:$EE$2,DH$2-1,$D19:$EE19)/12)*(1+XLOOKUP(DH$2,Assumptions!$C$95:$M$95,Assumptions!$C$98:$M$98)))</f>
        <v>1122.920421</v>
      </c>
      <c r="DI19" s="50">
        <f t="array" ref="DI19">IF(DI$2=1,Assumptions!$AF20/12,(SUMIF($D$2:$EE$2,DI$2-1,$D19:$EE19)/12)*(1+XLOOKUP(DI$2,Assumptions!$C$95:$M$95,Assumptions!$C$98:$M$98)))</f>
        <v>1122.920421</v>
      </c>
      <c r="DJ19" s="50">
        <f t="array" ref="DJ19">IF(DJ$2=1,Assumptions!$AF20/12,(SUMIF($D$2:$EE$2,DJ$2-1,$D19:$EE19)/12)*(1+XLOOKUP(DJ$2,Assumptions!$C$95:$M$95,Assumptions!$C$98:$M$98)))</f>
        <v>1122.920421</v>
      </c>
      <c r="DK19" s="50">
        <f t="array" ref="DK19">IF(DK$2=1,Assumptions!$AF20/12,(SUMIF($D$2:$EE$2,DK$2-1,$D19:$EE19)/12)*(1+XLOOKUP(DK$2,Assumptions!$C$95:$M$95,Assumptions!$C$98:$M$98)))</f>
        <v>1122.920421</v>
      </c>
      <c r="DL19" s="50">
        <f t="array" ref="DL19">IF(DL$2=1,Assumptions!$AF20/12,(SUMIF($D$2:$EE$2,DL$2-1,$D19:$EE19)/12)*(1+XLOOKUP(DL$2,Assumptions!$C$95:$M$95,Assumptions!$C$98:$M$98)))</f>
        <v>1122.920421</v>
      </c>
      <c r="DM19" s="50">
        <f t="array" ref="DM19">IF(DM$2=1,Assumptions!$AF20/12,(SUMIF($D$2:$EE$2,DM$2-1,$D19:$EE19)/12)*(1+XLOOKUP(DM$2,Assumptions!$C$95:$M$95,Assumptions!$C$98:$M$98)))</f>
        <v>1122.920421</v>
      </c>
      <c r="DN19" s="50">
        <f t="array" ref="DN19">IF(DN$2=1,Assumptions!$AF20/12,(SUMIF($D$2:$EE$2,DN$2-1,$D19:$EE19)/12)*(1+XLOOKUP(DN$2,Assumptions!$C$95:$M$95,Assumptions!$C$98:$M$98)))</f>
        <v>1122.920421</v>
      </c>
      <c r="DO19" s="50">
        <f t="array" ref="DO19">IF(DO$2=1,Assumptions!$AF20/12,(SUMIF($D$2:$EE$2,DO$2-1,$D19:$EE19)/12)*(1+XLOOKUP(DO$2,Assumptions!$C$95:$M$95,Assumptions!$C$98:$M$98)))</f>
        <v>1122.920421</v>
      </c>
      <c r="DP19" s="50">
        <f t="array" ref="DP19">IF(DP$2=1,Assumptions!$AF20/12,(SUMIF($D$2:$EE$2,DP$2-1,$D19:$EE19)/12)*(1+XLOOKUP(DP$2,Assumptions!$C$95:$M$95,Assumptions!$C$98:$M$98)))</f>
        <v>1122.920421</v>
      </c>
      <c r="DQ19" s="50">
        <f t="array" ref="DQ19">IF(DQ$2=1,Assumptions!$AF20/12,(SUMIF($D$2:$EE$2,DQ$2-1,$D19:$EE19)/12)*(1+XLOOKUP(DQ$2,Assumptions!$C$95:$M$95,Assumptions!$C$98:$M$98)))</f>
        <v>1122.920421</v>
      </c>
      <c r="DR19" s="50">
        <f t="array" ref="DR19">IF(DR$2=1,Assumptions!$AF20/12,(SUMIF($D$2:$EE$2,DR$2-1,$D19:$EE19)/12)*(1+XLOOKUP(DR$2,Assumptions!$C$95:$M$95,Assumptions!$C$98:$M$98)))</f>
        <v>1122.920421</v>
      </c>
      <c r="DS19" s="50">
        <f t="array" ref="DS19">IF(DS$2=1,Assumptions!$AF20/12,(SUMIF($D$2:$EE$2,DS$2-1,$D19:$EE19)/12)*(1+XLOOKUP(DS$2,Assumptions!$C$95:$M$95,Assumptions!$C$98:$M$98)))</f>
        <v>1122.920421</v>
      </c>
      <c r="DT19" s="50">
        <f t="array" ref="DT19">IF(DT$2=1,Assumptions!$AF20/12,(SUMIF($D$2:$EE$2,DT$2-1,$D19:$EE19)/12)*(1+XLOOKUP(DT$2,Assumptions!$C$95:$M$95,Assumptions!$C$98:$M$98)))</f>
        <v>1156.608034</v>
      </c>
      <c r="DU19" s="50">
        <f t="array" ref="DU19">IF(DU$2=1,Assumptions!$AF20/12,(SUMIF($D$2:$EE$2,DU$2-1,$D19:$EE19)/12)*(1+XLOOKUP(DU$2,Assumptions!$C$95:$M$95,Assumptions!$C$98:$M$98)))</f>
        <v>1156.608034</v>
      </c>
      <c r="DV19" s="50">
        <f t="array" ref="DV19">IF(DV$2=1,Assumptions!$AF20/12,(SUMIF($D$2:$EE$2,DV$2-1,$D19:$EE19)/12)*(1+XLOOKUP(DV$2,Assumptions!$C$95:$M$95,Assumptions!$C$98:$M$98)))</f>
        <v>1156.608034</v>
      </c>
      <c r="DW19" s="50">
        <f t="array" ref="DW19">IF(DW$2=1,Assumptions!$AF20/12,(SUMIF($D$2:$EE$2,DW$2-1,$D19:$EE19)/12)*(1+XLOOKUP(DW$2,Assumptions!$C$95:$M$95,Assumptions!$C$98:$M$98)))</f>
        <v>1156.608034</v>
      </c>
      <c r="DX19" s="50">
        <f t="array" ref="DX19">IF(DX$2=1,Assumptions!$AF20/12,(SUMIF($D$2:$EE$2,DX$2-1,$D19:$EE19)/12)*(1+XLOOKUP(DX$2,Assumptions!$C$95:$M$95,Assumptions!$C$98:$M$98)))</f>
        <v>1156.608034</v>
      </c>
      <c r="DY19" s="50">
        <f t="array" ref="DY19">IF(DY$2=1,Assumptions!$AF20/12,(SUMIF($D$2:$EE$2,DY$2-1,$D19:$EE19)/12)*(1+XLOOKUP(DY$2,Assumptions!$C$95:$M$95,Assumptions!$C$98:$M$98)))</f>
        <v>1156.608034</v>
      </c>
      <c r="DZ19" s="50">
        <f t="array" ref="DZ19">IF(DZ$2=1,Assumptions!$AF20/12,(SUMIF($D$2:$EE$2,DZ$2-1,$D19:$EE19)/12)*(1+XLOOKUP(DZ$2,Assumptions!$C$95:$M$95,Assumptions!$C$98:$M$98)))</f>
        <v>1156.608034</v>
      </c>
      <c r="EA19" s="50">
        <f t="array" ref="EA19">IF(EA$2=1,Assumptions!$AF20/12,(SUMIF($D$2:$EE$2,EA$2-1,$D19:$EE19)/12)*(1+XLOOKUP(EA$2,Assumptions!$C$95:$M$95,Assumptions!$C$98:$M$98)))</f>
        <v>1156.608034</v>
      </c>
      <c r="EB19" s="50">
        <f t="array" ref="EB19">IF(EB$2=1,Assumptions!$AF20/12,(SUMIF($D$2:$EE$2,EB$2-1,$D19:$EE19)/12)*(1+XLOOKUP(EB$2,Assumptions!$C$95:$M$95,Assumptions!$C$98:$M$98)))</f>
        <v>1156.608034</v>
      </c>
      <c r="EC19" s="50">
        <f t="array" ref="EC19">IF(EC$2=1,Assumptions!$AF20/12,(SUMIF($D$2:$EE$2,EC$2-1,$D19:$EE19)/12)*(1+XLOOKUP(EC$2,Assumptions!$C$95:$M$95,Assumptions!$C$98:$M$98)))</f>
        <v>1156.608034</v>
      </c>
      <c r="ED19" s="50">
        <f t="array" ref="ED19">IF(ED$2=1,Assumptions!$AF20/12,(SUMIF($D$2:$EE$2,ED$2-1,$D19:$EE19)/12)*(1+XLOOKUP(ED$2,Assumptions!$C$95:$M$95,Assumptions!$C$98:$M$98)))</f>
        <v>1156.608034</v>
      </c>
      <c r="EE19" s="50">
        <f t="array" ref="EE19">IF(EE$2=1,Assumptions!$AF20/12,(SUMIF($D$2:$EE$2,EE$2-1,$D19:$EE19)/12)*(1+XLOOKUP(EE$2,Assumptions!$C$95:$M$95,Assumptions!$C$98:$M$98)))</f>
        <v>1156.608034</v>
      </c>
    </row>
    <row r="20" ht="15.75" customHeight="1">
      <c r="A20" s="1"/>
      <c r="B20" s="1"/>
      <c r="C20" s="1" t="str">
        <f>Assumptions!J21</f>
        <v>Utility Reimburshment (Electricity, Water, Gas, Cable &amp; Internet)</v>
      </c>
      <c r="D20" s="50">
        <f>-D$27*(1+Assumptions!$AB$22)*IF(D2&lt;Assumptions!$F$22,0,1)</f>
        <v>375.379895</v>
      </c>
      <c r="E20" s="50">
        <f>-E$27*(1+Assumptions!$AB$22)*IF(E2&lt;Assumptions!$F$22,0,1)</f>
        <v>375.379895</v>
      </c>
      <c r="F20" s="50">
        <f>-F$27*(1+Assumptions!$AB$22)*IF(F2&lt;Assumptions!$F$22,0,1)</f>
        <v>375.379895</v>
      </c>
      <c r="G20" s="50">
        <f>-G$27*(1+Assumptions!$AB$22)*IF(G2&lt;Assumptions!$F$22,0,1)</f>
        <v>375.379895</v>
      </c>
      <c r="H20" s="50">
        <f>-H$27*(1+Assumptions!$AB$22)*IF(H2&lt;Assumptions!$F$22,0,1)</f>
        <v>375.379895</v>
      </c>
      <c r="I20" s="50">
        <f>-I$27*(1+Assumptions!$AB$22)*IF(I2&lt;Assumptions!$F$22,0,1)</f>
        <v>375.379895</v>
      </c>
      <c r="J20" s="50">
        <f>-J$27*(1+Assumptions!$AB$22)*IF(J2&lt;Assumptions!$F$22,0,1)</f>
        <v>375.379895</v>
      </c>
      <c r="K20" s="50">
        <f>-K$27*(1+Assumptions!$AB$22)*IF(K2&lt;Assumptions!$F$22,0,1)</f>
        <v>375.379895</v>
      </c>
      <c r="L20" s="50">
        <f>-L$27*(1+Assumptions!$AB$22)*IF(L2&lt;Assumptions!$F$22,0,1)</f>
        <v>375.379895</v>
      </c>
      <c r="M20" s="50">
        <f>-M$27*(1+Assumptions!$AB$22)*IF(M2&lt;Assumptions!$F$22,0,1)</f>
        <v>375.379895</v>
      </c>
      <c r="N20" s="50">
        <f>-N$27*(1+Assumptions!$AB$22)*IF(N2&lt;Assumptions!$F$22,0,1)</f>
        <v>375.379895</v>
      </c>
      <c r="O20" s="50">
        <f>-O$27*(1+Assumptions!$AB$22)*IF(O2&lt;Assumptions!$F$22,0,1)</f>
        <v>375.379895</v>
      </c>
      <c r="P20" s="50">
        <f>-P$27*(1+Assumptions!$AB$22)*IF(P2&lt;Assumptions!$F$22,0,1)</f>
        <v>386.6412919</v>
      </c>
      <c r="Q20" s="50">
        <f>-Q$27*(1+Assumptions!$AB$22)*IF(Q2&lt;Assumptions!$F$22,0,1)</f>
        <v>386.6412919</v>
      </c>
      <c r="R20" s="50">
        <f>-R$27*(1+Assumptions!$AB$22)*IF(R2&lt;Assumptions!$F$22,0,1)</f>
        <v>386.6412919</v>
      </c>
      <c r="S20" s="50">
        <f>-S$27*(1+Assumptions!$AB$22)*IF(S2&lt;Assumptions!$F$22,0,1)</f>
        <v>386.6412919</v>
      </c>
      <c r="T20" s="50">
        <f>-T$27*(1+Assumptions!$AB$22)*IF(T2&lt;Assumptions!$F$22,0,1)</f>
        <v>386.6412919</v>
      </c>
      <c r="U20" s="50">
        <f>-U$27*(1+Assumptions!$AB$22)*IF(U2&lt;Assumptions!$F$22,0,1)</f>
        <v>386.6412919</v>
      </c>
      <c r="V20" s="50">
        <f>-V$27*(1+Assumptions!$AB$22)*IF(V2&lt;Assumptions!$F$22,0,1)</f>
        <v>386.6412919</v>
      </c>
      <c r="W20" s="50">
        <f>-W$27*(1+Assumptions!$AB$22)*IF(W2&lt;Assumptions!$F$22,0,1)</f>
        <v>386.6412919</v>
      </c>
      <c r="X20" s="50">
        <f>-X$27*(1+Assumptions!$AB$22)*IF(X2&lt;Assumptions!$F$22,0,1)</f>
        <v>386.6412919</v>
      </c>
      <c r="Y20" s="50">
        <f>-Y$27*(1+Assumptions!$AB$22)*IF(Y2&lt;Assumptions!$F$22,0,1)</f>
        <v>386.6412919</v>
      </c>
      <c r="Z20" s="50">
        <f>-Z$27*(1+Assumptions!$AB$22)*IF(Z2&lt;Assumptions!$F$22,0,1)</f>
        <v>386.6412919</v>
      </c>
      <c r="AA20" s="50">
        <f>-AA$27*(1+Assumptions!$AB$22)*IF(AA2&lt;Assumptions!$F$22,0,1)</f>
        <v>386.6412919</v>
      </c>
      <c r="AB20" s="50">
        <f>-AB$27*(1+Assumptions!$AB$22)*IF(AB2&lt;Assumptions!$F$22,0,1)</f>
        <v>398.2405306</v>
      </c>
      <c r="AC20" s="50">
        <f>-AC$27*(1+Assumptions!$AB$22)*IF(AC2&lt;Assumptions!$F$22,0,1)</f>
        <v>398.2405306</v>
      </c>
      <c r="AD20" s="50">
        <f>-AD$27*(1+Assumptions!$AB$22)*IF(AD2&lt;Assumptions!$F$22,0,1)</f>
        <v>398.2405306</v>
      </c>
      <c r="AE20" s="50">
        <f>-AE$27*(1+Assumptions!$AB$22)*IF(AE2&lt;Assumptions!$F$22,0,1)</f>
        <v>398.2405306</v>
      </c>
      <c r="AF20" s="50">
        <f>-AF$27*(1+Assumptions!$AB$22)*IF(AF2&lt;Assumptions!$F$22,0,1)</f>
        <v>398.2405306</v>
      </c>
      <c r="AG20" s="50">
        <f>-AG$27*(1+Assumptions!$AB$22)*IF(AG2&lt;Assumptions!$F$22,0,1)</f>
        <v>398.2405306</v>
      </c>
      <c r="AH20" s="50">
        <f>-AH$27*(1+Assumptions!$AB$22)*IF(AH2&lt;Assumptions!$F$22,0,1)</f>
        <v>398.2405306</v>
      </c>
      <c r="AI20" s="50">
        <f>-AI$27*(1+Assumptions!$AB$22)*IF(AI2&lt;Assumptions!$F$22,0,1)</f>
        <v>398.2405306</v>
      </c>
      <c r="AJ20" s="50">
        <f>-AJ$27*(1+Assumptions!$AB$22)*IF(AJ2&lt;Assumptions!$F$22,0,1)</f>
        <v>398.2405306</v>
      </c>
      <c r="AK20" s="50">
        <f>-AK$27*(1+Assumptions!$AB$22)*IF(AK2&lt;Assumptions!$F$22,0,1)</f>
        <v>398.2405306</v>
      </c>
      <c r="AL20" s="50">
        <f>-AL$27*(1+Assumptions!$AB$22)*IF(AL2&lt;Assumptions!$F$22,0,1)</f>
        <v>398.2405306</v>
      </c>
      <c r="AM20" s="50">
        <f>-AM$27*(1+Assumptions!$AB$22)*IF(AM2&lt;Assumptions!$F$22,0,1)</f>
        <v>398.2405306</v>
      </c>
      <c r="AN20" s="50">
        <f>-AN$27*(1+Assumptions!$AB$22)*IF(AN2&lt;Assumptions!$F$22,0,1)</f>
        <v>410.1877465</v>
      </c>
      <c r="AO20" s="50">
        <f>-AO$27*(1+Assumptions!$AB$22)*IF(AO2&lt;Assumptions!$F$22,0,1)</f>
        <v>410.1877465</v>
      </c>
      <c r="AP20" s="50">
        <f>-AP$27*(1+Assumptions!$AB$22)*IF(AP2&lt;Assumptions!$F$22,0,1)</f>
        <v>410.1877465</v>
      </c>
      <c r="AQ20" s="50">
        <f>-AQ$27*(1+Assumptions!$AB$22)*IF(AQ2&lt;Assumptions!$F$22,0,1)</f>
        <v>410.1877465</v>
      </c>
      <c r="AR20" s="50">
        <f>-AR$27*(1+Assumptions!$AB$22)*IF(AR2&lt;Assumptions!$F$22,0,1)</f>
        <v>410.1877465</v>
      </c>
      <c r="AS20" s="50">
        <f>-AS$27*(1+Assumptions!$AB$22)*IF(AS2&lt;Assumptions!$F$22,0,1)</f>
        <v>410.1877465</v>
      </c>
      <c r="AT20" s="50">
        <f>-AT$27*(1+Assumptions!$AB$22)*IF(AT2&lt;Assumptions!$F$22,0,1)</f>
        <v>410.1877465</v>
      </c>
      <c r="AU20" s="50">
        <f>-AU$27*(1+Assumptions!$AB$22)*IF(AU2&lt;Assumptions!$F$22,0,1)</f>
        <v>410.1877465</v>
      </c>
      <c r="AV20" s="50">
        <f>-AV$27*(1+Assumptions!$AB$22)*IF(AV2&lt;Assumptions!$F$22,0,1)</f>
        <v>410.1877465</v>
      </c>
      <c r="AW20" s="50">
        <f>-AW$27*(1+Assumptions!$AB$22)*IF(AW2&lt;Assumptions!$F$22,0,1)</f>
        <v>410.1877465</v>
      </c>
      <c r="AX20" s="50">
        <f>-AX$27*(1+Assumptions!$AB$22)*IF(AX2&lt;Assumptions!$F$22,0,1)</f>
        <v>410.1877465</v>
      </c>
      <c r="AY20" s="50">
        <f>-AY$27*(1+Assumptions!$AB$22)*IF(AY2&lt;Assumptions!$F$22,0,1)</f>
        <v>410.1877465</v>
      </c>
      <c r="AZ20" s="50">
        <f>-AZ$27*(1+Assumptions!$AB$22)*IF(AZ2&lt;Assumptions!$F$22,0,1)</f>
        <v>422.4933789</v>
      </c>
      <c r="BA20" s="50">
        <f>-BA$27*(1+Assumptions!$AB$22)*IF(BA2&lt;Assumptions!$F$22,0,1)</f>
        <v>422.4933789</v>
      </c>
      <c r="BB20" s="50">
        <f>-BB$27*(1+Assumptions!$AB$22)*IF(BB2&lt;Assumptions!$F$22,0,1)</f>
        <v>422.4933789</v>
      </c>
      <c r="BC20" s="50">
        <f>-BC$27*(1+Assumptions!$AB$22)*IF(BC2&lt;Assumptions!$F$22,0,1)</f>
        <v>422.4933789</v>
      </c>
      <c r="BD20" s="50">
        <f>-BD$27*(1+Assumptions!$AB$22)*IF(BD2&lt;Assumptions!$F$22,0,1)</f>
        <v>422.4933789</v>
      </c>
      <c r="BE20" s="50">
        <f>-BE$27*(1+Assumptions!$AB$22)*IF(BE2&lt;Assumptions!$F$22,0,1)</f>
        <v>422.4933789</v>
      </c>
      <c r="BF20" s="50">
        <f>-BF$27*(1+Assumptions!$AB$22)*IF(BF2&lt;Assumptions!$F$22,0,1)</f>
        <v>422.4933789</v>
      </c>
      <c r="BG20" s="50">
        <f>-BG$27*(1+Assumptions!$AB$22)*IF(BG2&lt;Assumptions!$F$22,0,1)</f>
        <v>422.4933789</v>
      </c>
      <c r="BH20" s="50">
        <f>-BH$27*(1+Assumptions!$AB$22)*IF(BH2&lt;Assumptions!$F$22,0,1)</f>
        <v>422.4933789</v>
      </c>
      <c r="BI20" s="50">
        <f>-BI$27*(1+Assumptions!$AB$22)*IF(BI2&lt;Assumptions!$F$22,0,1)</f>
        <v>422.4933789</v>
      </c>
      <c r="BJ20" s="50">
        <f>-BJ$27*(1+Assumptions!$AB$22)*IF(BJ2&lt;Assumptions!$F$22,0,1)</f>
        <v>422.4933789</v>
      </c>
      <c r="BK20" s="50">
        <f>-BK$27*(1+Assumptions!$AB$22)*IF(BK2&lt;Assumptions!$F$22,0,1)</f>
        <v>422.4933789</v>
      </c>
      <c r="BL20" s="50">
        <f>-BL$27*(1+Assumptions!$AB$22)*IF(BL2&lt;Assumptions!$F$22,0,1)</f>
        <v>435.1681803</v>
      </c>
      <c r="BM20" s="50">
        <f>-BM$27*(1+Assumptions!$AB$22)*IF(BM2&lt;Assumptions!$F$22,0,1)</f>
        <v>435.1681803</v>
      </c>
      <c r="BN20" s="50">
        <f>-BN$27*(1+Assumptions!$AB$22)*IF(BN2&lt;Assumptions!$F$22,0,1)</f>
        <v>435.1681803</v>
      </c>
      <c r="BO20" s="50">
        <f>-BO$27*(1+Assumptions!$AB$22)*IF(BO2&lt;Assumptions!$F$22,0,1)</f>
        <v>435.1681803</v>
      </c>
      <c r="BP20" s="50">
        <f>-BP$27*(1+Assumptions!$AB$22)*IF(BP2&lt;Assumptions!$F$22,0,1)</f>
        <v>435.1681803</v>
      </c>
      <c r="BQ20" s="50">
        <f>-BQ$27*(1+Assumptions!$AB$22)*IF(BQ2&lt;Assumptions!$F$22,0,1)</f>
        <v>435.1681803</v>
      </c>
      <c r="BR20" s="50">
        <f>-BR$27*(1+Assumptions!$AB$22)*IF(BR2&lt;Assumptions!$F$22,0,1)</f>
        <v>435.1681803</v>
      </c>
      <c r="BS20" s="50">
        <f>-BS$27*(1+Assumptions!$AB$22)*IF(BS2&lt;Assumptions!$F$22,0,1)</f>
        <v>435.1681803</v>
      </c>
      <c r="BT20" s="50">
        <f>-BT$27*(1+Assumptions!$AB$22)*IF(BT2&lt;Assumptions!$F$22,0,1)</f>
        <v>435.1681803</v>
      </c>
      <c r="BU20" s="50">
        <f>-BU$27*(1+Assumptions!$AB$22)*IF(BU2&lt;Assumptions!$F$22,0,1)</f>
        <v>435.1681803</v>
      </c>
      <c r="BV20" s="50">
        <f>-BV$27*(1+Assumptions!$AB$22)*IF(BV2&lt;Assumptions!$F$22,0,1)</f>
        <v>435.1681803</v>
      </c>
      <c r="BW20" s="50">
        <f>-BW$27*(1+Assumptions!$AB$22)*IF(BW2&lt;Assumptions!$F$22,0,1)</f>
        <v>435.1681803</v>
      </c>
      <c r="BX20" s="50">
        <f>-BX$27*(1+Assumptions!$AB$22)*IF(BX2&lt;Assumptions!$F$22,0,1)</f>
        <v>448.2232257</v>
      </c>
      <c r="BY20" s="50">
        <f>-BY$27*(1+Assumptions!$AB$22)*IF(BY2&lt;Assumptions!$F$22,0,1)</f>
        <v>448.2232257</v>
      </c>
      <c r="BZ20" s="50">
        <f>-BZ$27*(1+Assumptions!$AB$22)*IF(BZ2&lt;Assumptions!$F$22,0,1)</f>
        <v>448.2232257</v>
      </c>
      <c r="CA20" s="50">
        <f>-CA$27*(1+Assumptions!$AB$22)*IF(CA2&lt;Assumptions!$F$22,0,1)</f>
        <v>448.2232257</v>
      </c>
      <c r="CB20" s="50">
        <f>-CB$27*(1+Assumptions!$AB$22)*IF(CB2&lt;Assumptions!$F$22,0,1)</f>
        <v>448.2232257</v>
      </c>
      <c r="CC20" s="50">
        <f>-CC$27*(1+Assumptions!$AB$22)*IF(CC2&lt;Assumptions!$F$22,0,1)</f>
        <v>448.2232257</v>
      </c>
      <c r="CD20" s="50">
        <f>-CD$27*(1+Assumptions!$AB$22)*IF(CD2&lt;Assumptions!$F$22,0,1)</f>
        <v>448.2232257</v>
      </c>
      <c r="CE20" s="50">
        <f>-CE$27*(1+Assumptions!$AB$22)*IF(CE2&lt;Assumptions!$F$22,0,1)</f>
        <v>448.2232257</v>
      </c>
      <c r="CF20" s="50">
        <f>-CF$27*(1+Assumptions!$AB$22)*IF(CF2&lt;Assumptions!$F$22,0,1)</f>
        <v>448.2232257</v>
      </c>
      <c r="CG20" s="50">
        <f>-CG$27*(1+Assumptions!$AB$22)*IF(CG2&lt;Assumptions!$F$22,0,1)</f>
        <v>448.2232257</v>
      </c>
      <c r="CH20" s="50">
        <f>-CH$27*(1+Assumptions!$AB$22)*IF(CH2&lt;Assumptions!$F$22,0,1)</f>
        <v>448.2232257</v>
      </c>
      <c r="CI20" s="50">
        <f>-CI$27*(1+Assumptions!$AB$22)*IF(CI2&lt;Assumptions!$F$22,0,1)</f>
        <v>448.2232257</v>
      </c>
      <c r="CJ20" s="50">
        <f>-CJ$27*(1+Assumptions!$AB$22)*IF(CJ2&lt;Assumptions!$F$22,0,1)</f>
        <v>461.6699225</v>
      </c>
      <c r="CK20" s="50">
        <f>-CK$27*(1+Assumptions!$AB$22)*IF(CK2&lt;Assumptions!$F$22,0,1)</f>
        <v>461.6699225</v>
      </c>
      <c r="CL20" s="50">
        <f>-CL$27*(1+Assumptions!$AB$22)*IF(CL2&lt;Assumptions!$F$22,0,1)</f>
        <v>461.6699225</v>
      </c>
      <c r="CM20" s="50">
        <f>-CM$27*(1+Assumptions!$AB$22)*IF(CM2&lt;Assumptions!$F$22,0,1)</f>
        <v>461.6699225</v>
      </c>
      <c r="CN20" s="50">
        <f>-CN$27*(1+Assumptions!$AB$22)*IF(CN2&lt;Assumptions!$F$22,0,1)</f>
        <v>461.6699225</v>
      </c>
      <c r="CO20" s="50">
        <f>-CO$27*(1+Assumptions!$AB$22)*IF(CO2&lt;Assumptions!$F$22,0,1)</f>
        <v>461.6699225</v>
      </c>
      <c r="CP20" s="50">
        <f>-CP$27*(1+Assumptions!$AB$22)*IF(CP2&lt;Assumptions!$F$22,0,1)</f>
        <v>461.6699225</v>
      </c>
      <c r="CQ20" s="50">
        <f>-CQ$27*(1+Assumptions!$AB$22)*IF(CQ2&lt;Assumptions!$F$22,0,1)</f>
        <v>461.6699225</v>
      </c>
      <c r="CR20" s="50">
        <f>-CR$27*(1+Assumptions!$AB$22)*IF(CR2&lt;Assumptions!$F$22,0,1)</f>
        <v>461.6699225</v>
      </c>
      <c r="CS20" s="50">
        <f>-CS$27*(1+Assumptions!$AB$22)*IF(CS2&lt;Assumptions!$F$22,0,1)</f>
        <v>461.6699225</v>
      </c>
      <c r="CT20" s="50">
        <f>-CT$27*(1+Assumptions!$AB$22)*IF(CT2&lt;Assumptions!$F$22,0,1)</f>
        <v>461.6699225</v>
      </c>
      <c r="CU20" s="50">
        <f>-CU$27*(1+Assumptions!$AB$22)*IF(CU2&lt;Assumptions!$F$22,0,1)</f>
        <v>461.6699225</v>
      </c>
      <c r="CV20" s="50">
        <f>-CV$27*(1+Assumptions!$AB$22)*IF(CV2&lt;Assumptions!$F$22,0,1)</f>
        <v>475.5200201</v>
      </c>
      <c r="CW20" s="50">
        <f>-CW$27*(1+Assumptions!$AB$22)*IF(CW2&lt;Assumptions!$F$22,0,1)</f>
        <v>475.5200201</v>
      </c>
      <c r="CX20" s="50">
        <f>-CX$27*(1+Assumptions!$AB$22)*IF(CX2&lt;Assumptions!$F$22,0,1)</f>
        <v>475.5200201</v>
      </c>
      <c r="CY20" s="50">
        <f>-CY$27*(1+Assumptions!$AB$22)*IF(CY2&lt;Assumptions!$F$22,0,1)</f>
        <v>475.5200201</v>
      </c>
      <c r="CZ20" s="50">
        <f>-CZ$27*(1+Assumptions!$AB$22)*IF(CZ2&lt;Assumptions!$F$22,0,1)</f>
        <v>475.5200201</v>
      </c>
      <c r="DA20" s="50">
        <f>-DA$27*(1+Assumptions!$AB$22)*IF(DA2&lt;Assumptions!$F$22,0,1)</f>
        <v>475.5200201</v>
      </c>
      <c r="DB20" s="50">
        <f>-DB$27*(1+Assumptions!$AB$22)*IF(DB2&lt;Assumptions!$F$22,0,1)</f>
        <v>475.5200201</v>
      </c>
      <c r="DC20" s="50">
        <f>-DC$27*(1+Assumptions!$AB$22)*IF(DC2&lt;Assumptions!$F$22,0,1)</f>
        <v>475.5200201</v>
      </c>
      <c r="DD20" s="50">
        <f>-DD$27*(1+Assumptions!$AB$22)*IF(DD2&lt;Assumptions!$F$22,0,1)</f>
        <v>475.5200201</v>
      </c>
      <c r="DE20" s="50">
        <f>-DE$27*(1+Assumptions!$AB$22)*IF(DE2&lt;Assumptions!$F$22,0,1)</f>
        <v>475.5200201</v>
      </c>
      <c r="DF20" s="50">
        <f>-DF$27*(1+Assumptions!$AB$22)*IF(DF2&lt;Assumptions!$F$22,0,1)</f>
        <v>475.5200201</v>
      </c>
      <c r="DG20" s="50">
        <f>-DG$27*(1+Assumptions!$AB$22)*IF(DG2&lt;Assumptions!$F$22,0,1)</f>
        <v>475.5200201</v>
      </c>
      <c r="DH20" s="50">
        <f>-DH$27*(1+Assumptions!$AB$22)*IF(DH2&lt;Assumptions!$F$22,0,1)</f>
        <v>489.7856207</v>
      </c>
      <c r="DI20" s="50">
        <f>-DI$27*(1+Assumptions!$AB$22)*IF(DI2&lt;Assumptions!$F$22,0,1)</f>
        <v>489.7856207</v>
      </c>
      <c r="DJ20" s="50">
        <f>-DJ$27*(1+Assumptions!$AB$22)*IF(DJ2&lt;Assumptions!$F$22,0,1)</f>
        <v>489.7856207</v>
      </c>
      <c r="DK20" s="50">
        <f>-DK$27*(1+Assumptions!$AB$22)*IF(DK2&lt;Assumptions!$F$22,0,1)</f>
        <v>489.7856207</v>
      </c>
      <c r="DL20" s="50">
        <f>-DL$27*(1+Assumptions!$AB$22)*IF(DL2&lt;Assumptions!$F$22,0,1)</f>
        <v>489.7856207</v>
      </c>
      <c r="DM20" s="50">
        <f>-DM$27*(1+Assumptions!$AB$22)*IF(DM2&lt;Assumptions!$F$22,0,1)</f>
        <v>489.7856207</v>
      </c>
      <c r="DN20" s="50">
        <f>-DN$27*(1+Assumptions!$AB$22)*IF(DN2&lt;Assumptions!$F$22,0,1)</f>
        <v>489.7856207</v>
      </c>
      <c r="DO20" s="50">
        <f>-DO$27*(1+Assumptions!$AB$22)*IF(DO2&lt;Assumptions!$F$22,0,1)</f>
        <v>489.7856207</v>
      </c>
      <c r="DP20" s="50">
        <f>-DP$27*(1+Assumptions!$AB$22)*IF(DP2&lt;Assumptions!$F$22,0,1)</f>
        <v>489.7856207</v>
      </c>
      <c r="DQ20" s="50">
        <f>-DQ$27*(1+Assumptions!$AB$22)*IF(DQ2&lt;Assumptions!$F$22,0,1)</f>
        <v>489.7856207</v>
      </c>
      <c r="DR20" s="50">
        <f>-DR$27*(1+Assumptions!$AB$22)*IF(DR2&lt;Assumptions!$F$22,0,1)</f>
        <v>489.7856207</v>
      </c>
      <c r="DS20" s="50">
        <f>-DS$27*(1+Assumptions!$AB$22)*IF(DS2&lt;Assumptions!$F$22,0,1)</f>
        <v>489.7856207</v>
      </c>
      <c r="DT20" s="50">
        <f>-DT$27*(1+Assumptions!$AB$22)*IF(DT2&lt;Assumptions!$F$22,0,1)</f>
        <v>504.4791894</v>
      </c>
      <c r="DU20" s="50">
        <f>-DU$27*(1+Assumptions!$AB$22)*IF(DU2&lt;Assumptions!$F$22,0,1)</f>
        <v>504.4791894</v>
      </c>
      <c r="DV20" s="50">
        <f>-DV$27*(1+Assumptions!$AB$22)*IF(DV2&lt;Assumptions!$F$22,0,1)</f>
        <v>504.4791894</v>
      </c>
      <c r="DW20" s="50">
        <f>-DW$27*(1+Assumptions!$AB$22)*IF(DW2&lt;Assumptions!$F$22,0,1)</f>
        <v>504.4791894</v>
      </c>
      <c r="DX20" s="50">
        <f>-DX$27*(1+Assumptions!$AB$22)*IF(DX2&lt;Assumptions!$F$22,0,1)</f>
        <v>504.4791894</v>
      </c>
      <c r="DY20" s="50">
        <f>-DY$27*(1+Assumptions!$AB$22)*IF(DY2&lt;Assumptions!$F$22,0,1)</f>
        <v>504.4791894</v>
      </c>
      <c r="DZ20" s="50">
        <f>-DZ$27*(1+Assumptions!$AB$22)*IF(DZ2&lt;Assumptions!$F$22,0,1)</f>
        <v>504.4791894</v>
      </c>
      <c r="EA20" s="50">
        <f>-EA$27*(1+Assumptions!$AB$22)*IF(EA2&lt;Assumptions!$F$22,0,1)</f>
        <v>504.4791894</v>
      </c>
      <c r="EB20" s="50">
        <f>-EB$27*(1+Assumptions!$AB$22)*IF(EB2&lt;Assumptions!$F$22,0,1)</f>
        <v>504.4791894</v>
      </c>
      <c r="EC20" s="50">
        <f>-EC$27*(1+Assumptions!$AB$22)*IF(EC2&lt;Assumptions!$F$22,0,1)</f>
        <v>504.4791894</v>
      </c>
      <c r="ED20" s="50">
        <f>-ED$27*(1+Assumptions!$AB$22)*IF(ED2&lt;Assumptions!$F$22,0,1)</f>
        <v>504.4791894</v>
      </c>
      <c r="EE20" s="50">
        <f>-EE$27*(1+Assumptions!$AB$22)*IF(EE2&lt;Assumptions!$F$22,0,1)</f>
        <v>504.4791894</v>
      </c>
    </row>
    <row r="21" ht="15.75" customHeight="1">
      <c r="A21" s="1"/>
      <c r="B21" s="43" t="s">
        <v>81</v>
      </c>
      <c r="C21" s="43"/>
      <c r="D21" s="213">
        <f t="shared" ref="D21:EE21" si="5">SUM(D18:D20)</f>
        <v>66711.16</v>
      </c>
      <c r="E21" s="213">
        <f t="shared" si="5"/>
        <v>66711.16</v>
      </c>
      <c r="F21" s="213">
        <f t="shared" si="5"/>
        <v>66711.16</v>
      </c>
      <c r="G21" s="213">
        <f t="shared" si="5"/>
        <v>66711.16</v>
      </c>
      <c r="H21" s="213">
        <f t="shared" si="5"/>
        <v>66711.16</v>
      </c>
      <c r="I21" s="213">
        <f t="shared" si="5"/>
        <v>66711.16</v>
      </c>
      <c r="J21" s="213">
        <f t="shared" si="5"/>
        <v>66711.16</v>
      </c>
      <c r="K21" s="213">
        <f t="shared" si="5"/>
        <v>66711.16</v>
      </c>
      <c r="L21" s="213">
        <f t="shared" si="5"/>
        <v>66711.16</v>
      </c>
      <c r="M21" s="213">
        <f t="shared" si="5"/>
        <v>66711.16</v>
      </c>
      <c r="N21" s="213">
        <f t="shared" si="5"/>
        <v>66711.16</v>
      </c>
      <c r="O21" s="213">
        <f t="shared" si="5"/>
        <v>66711.16</v>
      </c>
      <c r="P21" s="213">
        <f t="shared" si="5"/>
        <v>70203.20319</v>
      </c>
      <c r="Q21" s="213">
        <f t="shared" si="5"/>
        <v>70203.20319</v>
      </c>
      <c r="R21" s="213">
        <f t="shared" si="5"/>
        <v>70203.20319</v>
      </c>
      <c r="S21" s="213">
        <f t="shared" si="5"/>
        <v>70203.20319</v>
      </c>
      <c r="T21" s="213">
        <f t="shared" si="5"/>
        <v>70203.20319</v>
      </c>
      <c r="U21" s="213">
        <f t="shared" si="5"/>
        <v>70203.20319</v>
      </c>
      <c r="V21" s="213">
        <f t="shared" si="5"/>
        <v>70203.20319</v>
      </c>
      <c r="W21" s="213">
        <f t="shared" si="5"/>
        <v>70203.20319</v>
      </c>
      <c r="X21" s="213">
        <f t="shared" si="5"/>
        <v>70203.20319</v>
      </c>
      <c r="Y21" s="213">
        <f t="shared" si="5"/>
        <v>70203.20319</v>
      </c>
      <c r="Z21" s="213">
        <f t="shared" si="5"/>
        <v>70203.20319</v>
      </c>
      <c r="AA21" s="213">
        <f t="shared" si="5"/>
        <v>70203.20319</v>
      </c>
      <c r="AB21" s="213">
        <f t="shared" si="5"/>
        <v>72309.29928</v>
      </c>
      <c r="AC21" s="213">
        <f t="shared" si="5"/>
        <v>72309.29928</v>
      </c>
      <c r="AD21" s="213">
        <f t="shared" si="5"/>
        <v>72309.29928</v>
      </c>
      <c r="AE21" s="213">
        <f t="shared" si="5"/>
        <v>72309.29928</v>
      </c>
      <c r="AF21" s="213">
        <f t="shared" si="5"/>
        <v>72309.29928</v>
      </c>
      <c r="AG21" s="213">
        <f t="shared" si="5"/>
        <v>72309.29928</v>
      </c>
      <c r="AH21" s="213">
        <f t="shared" si="5"/>
        <v>72309.29928</v>
      </c>
      <c r="AI21" s="213">
        <f t="shared" si="5"/>
        <v>72309.29928</v>
      </c>
      <c r="AJ21" s="213">
        <f t="shared" si="5"/>
        <v>72309.29928</v>
      </c>
      <c r="AK21" s="213">
        <f t="shared" si="5"/>
        <v>72309.29928</v>
      </c>
      <c r="AL21" s="213">
        <f t="shared" si="5"/>
        <v>72309.29928</v>
      </c>
      <c r="AM21" s="213">
        <f t="shared" si="5"/>
        <v>72309.29928</v>
      </c>
      <c r="AN21" s="213">
        <f t="shared" si="5"/>
        <v>74478.57826</v>
      </c>
      <c r="AO21" s="213">
        <f t="shared" si="5"/>
        <v>74478.57826</v>
      </c>
      <c r="AP21" s="213">
        <f t="shared" si="5"/>
        <v>74478.57826</v>
      </c>
      <c r="AQ21" s="213">
        <f t="shared" si="5"/>
        <v>74478.57826</v>
      </c>
      <c r="AR21" s="213">
        <f t="shared" si="5"/>
        <v>74478.57826</v>
      </c>
      <c r="AS21" s="213">
        <f t="shared" si="5"/>
        <v>74478.57826</v>
      </c>
      <c r="AT21" s="213">
        <f t="shared" si="5"/>
        <v>74478.57826</v>
      </c>
      <c r="AU21" s="213">
        <f t="shared" si="5"/>
        <v>74478.57826</v>
      </c>
      <c r="AV21" s="213">
        <f t="shared" si="5"/>
        <v>74478.57826</v>
      </c>
      <c r="AW21" s="213">
        <f t="shared" si="5"/>
        <v>74478.57826</v>
      </c>
      <c r="AX21" s="213">
        <f t="shared" si="5"/>
        <v>74478.57826</v>
      </c>
      <c r="AY21" s="213">
        <f t="shared" si="5"/>
        <v>74478.57826</v>
      </c>
      <c r="AZ21" s="213">
        <f t="shared" si="5"/>
        <v>76712.93561</v>
      </c>
      <c r="BA21" s="213">
        <f t="shared" si="5"/>
        <v>76712.93561</v>
      </c>
      <c r="BB21" s="213">
        <f t="shared" si="5"/>
        <v>76712.93561</v>
      </c>
      <c r="BC21" s="213">
        <f t="shared" si="5"/>
        <v>76712.93561</v>
      </c>
      <c r="BD21" s="213">
        <f t="shared" si="5"/>
        <v>76712.93561</v>
      </c>
      <c r="BE21" s="213">
        <f t="shared" si="5"/>
        <v>76712.93561</v>
      </c>
      <c r="BF21" s="213">
        <f t="shared" si="5"/>
        <v>76712.93561</v>
      </c>
      <c r="BG21" s="213">
        <f t="shared" si="5"/>
        <v>76712.93561</v>
      </c>
      <c r="BH21" s="213">
        <f t="shared" si="5"/>
        <v>76712.93561</v>
      </c>
      <c r="BI21" s="213">
        <f t="shared" si="5"/>
        <v>76712.93561</v>
      </c>
      <c r="BJ21" s="213">
        <f t="shared" si="5"/>
        <v>76712.93561</v>
      </c>
      <c r="BK21" s="213">
        <f t="shared" si="5"/>
        <v>76712.93561</v>
      </c>
      <c r="BL21" s="213">
        <f t="shared" si="5"/>
        <v>79014.32368</v>
      </c>
      <c r="BM21" s="213">
        <f t="shared" si="5"/>
        <v>79014.32368</v>
      </c>
      <c r="BN21" s="213">
        <f t="shared" si="5"/>
        <v>79014.32368</v>
      </c>
      <c r="BO21" s="213">
        <f t="shared" si="5"/>
        <v>79014.32368</v>
      </c>
      <c r="BP21" s="213">
        <f t="shared" si="5"/>
        <v>79014.32368</v>
      </c>
      <c r="BQ21" s="213">
        <f t="shared" si="5"/>
        <v>79014.32368</v>
      </c>
      <c r="BR21" s="213">
        <f t="shared" si="5"/>
        <v>79014.32368</v>
      </c>
      <c r="BS21" s="213">
        <f t="shared" si="5"/>
        <v>79014.32368</v>
      </c>
      <c r="BT21" s="213">
        <f t="shared" si="5"/>
        <v>79014.32368</v>
      </c>
      <c r="BU21" s="213">
        <f t="shared" si="5"/>
        <v>79014.32368</v>
      </c>
      <c r="BV21" s="213">
        <f t="shared" si="5"/>
        <v>79014.32368</v>
      </c>
      <c r="BW21" s="213">
        <f t="shared" si="5"/>
        <v>79014.32368</v>
      </c>
      <c r="BX21" s="213">
        <f t="shared" si="5"/>
        <v>81384.75339</v>
      </c>
      <c r="BY21" s="213">
        <f t="shared" si="5"/>
        <v>81384.75339</v>
      </c>
      <c r="BZ21" s="213">
        <f t="shared" si="5"/>
        <v>81384.75339</v>
      </c>
      <c r="CA21" s="213">
        <f t="shared" si="5"/>
        <v>81384.75339</v>
      </c>
      <c r="CB21" s="213">
        <f t="shared" si="5"/>
        <v>81384.75339</v>
      </c>
      <c r="CC21" s="213">
        <f t="shared" si="5"/>
        <v>81384.75339</v>
      </c>
      <c r="CD21" s="213">
        <f t="shared" si="5"/>
        <v>81384.75339</v>
      </c>
      <c r="CE21" s="213">
        <f t="shared" si="5"/>
        <v>81384.75339</v>
      </c>
      <c r="CF21" s="213">
        <f t="shared" si="5"/>
        <v>81384.75339</v>
      </c>
      <c r="CG21" s="213">
        <f t="shared" si="5"/>
        <v>81384.75339</v>
      </c>
      <c r="CH21" s="213">
        <f t="shared" si="5"/>
        <v>81384.75339</v>
      </c>
      <c r="CI21" s="213">
        <f t="shared" si="5"/>
        <v>81384.75339</v>
      </c>
      <c r="CJ21" s="213">
        <f t="shared" si="5"/>
        <v>83826.29599</v>
      </c>
      <c r="CK21" s="213">
        <f t="shared" si="5"/>
        <v>83826.29599</v>
      </c>
      <c r="CL21" s="213">
        <f t="shared" si="5"/>
        <v>83826.29599</v>
      </c>
      <c r="CM21" s="213">
        <f t="shared" si="5"/>
        <v>83826.29599</v>
      </c>
      <c r="CN21" s="213">
        <f t="shared" si="5"/>
        <v>83826.29599</v>
      </c>
      <c r="CO21" s="213">
        <f t="shared" si="5"/>
        <v>83826.29599</v>
      </c>
      <c r="CP21" s="213">
        <f t="shared" si="5"/>
        <v>83826.29599</v>
      </c>
      <c r="CQ21" s="213">
        <f t="shared" si="5"/>
        <v>83826.29599</v>
      </c>
      <c r="CR21" s="213">
        <f t="shared" si="5"/>
        <v>83826.29599</v>
      </c>
      <c r="CS21" s="213">
        <f t="shared" si="5"/>
        <v>83826.29599</v>
      </c>
      <c r="CT21" s="213">
        <f t="shared" si="5"/>
        <v>83826.29599</v>
      </c>
      <c r="CU21" s="213">
        <f t="shared" si="5"/>
        <v>83826.29599</v>
      </c>
      <c r="CV21" s="213">
        <f t="shared" si="5"/>
        <v>86341.08487</v>
      </c>
      <c r="CW21" s="213">
        <f t="shared" si="5"/>
        <v>86341.08487</v>
      </c>
      <c r="CX21" s="213">
        <f t="shared" si="5"/>
        <v>86341.08487</v>
      </c>
      <c r="CY21" s="213">
        <f t="shared" si="5"/>
        <v>86341.08487</v>
      </c>
      <c r="CZ21" s="213">
        <f t="shared" si="5"/>
        <v>86341.08487</v>
      </c>
      <c r="DA21" s="213">
        <f t="shared" si="5"/>
        <v>86341.08487</v>
      </c>
      <c r="DB21" s="213">
        <f t="shared" si="5"/>
        <v>86341.08487</v>
      </c>
      <c r="DC21" s="213">
        <f t="shared" si="5"/>
        <v>86341.08487</v>
      </c>
      <c r="DD21" s="213">
        <f t="shared" si="5"/>
        <v>86341.08487</v>
      </c>
      <c r="DE21" s="213">
        <f t="shared" si="5"/>
        <v>86341.08487</v>
      </c>
      <c r="DF21" s="213">
        <f t="shared" si="5"/>
        <v>86341.08487</v>
      </c>
      <c r="DG21" s="213">
        <f t="shared" si="5"/>
        <v>86341.08487</v>
      </c>
      <c r="DH21" s="213">
        <f t="shared" si="5"/>
        <v>86202.61081</v>
      </c>
      <c r="DI21" s="213">
        <f t="shared" si="5"/>
        <v>86202.61081</v>
      </c>
      <c r="DJ21" s="213">
        <f t="shared" si="5"/>
        <v>86202.61081</v>
      </c>
      <c r="DK21" s="213">
        <f t="shared" si="5"/>
        <v>86202.61081</v>
      </c>
      <c r="DL21" s="213">
        <f t="shared" si="5"/>
        <v>86202.61081</v>
      </c>
      <c r="DM21" s="213">
        <f t="shared" si="5"/>
        <v>86202.61081</v>
      </c>
      <c r="DN21" s="213">
        <f t="shared" si="5"/>
        <v>86202.61081</v>
      </c>
      <c r="DO21" s="213">
        <f t="shared" si="5"/>
        <v>86202.61081</v>
      </c>
      <c r="DP21" s="213">
        <f t="shared" si="5"/>
        <v>86202.61081</v>
      </c>
      <c r="DQ21" s="213">
        <f t="shared" si="5"/>
        <v>86202.61081</v>
      </c>
      <c r="DR21" s="213">
        <f t="shared" si="5"/>
        <v>86202.61081</v>
      </c>
      <c r="DS21" s="213">
        <f t="shared" si="5"/>
        <v>86202.61081</v>
      </c>
      <c r="DT21" s="213">
        <f t="shared" si="5"/>
        <v>91599.25694</v>
      </c>
      <c r="DU21" s="213">
        <f t="shared" si="5"/>
        <v>91599.25694</v>
      </c>
      <c r="DV21" s="213">
        <f t="shared" si="5"/>
        <v>91599.25694</v>
      </c>
      <c r="DW21" s="213">
        <f t="shared" si="5"/>
        <v>91599.25694</v>
      </c>
      <c r="DX21" s="213">
        <f t="shared" si="5"/>
        <v>91599.25694</v>
      </c>
      <c r="DY21" s="213">
        <f t="shared" si="5"/>
        <v>91599.25694</v>
      </c>
      <c r="DZ21" s="213">
        <f t="shared" si="5"/>
        <v>91599.25694</v>
      </c>
      <c r="EA21" s="213">
        <f t="shared" si="5"/>
        <v>91599.25694</v>
      </c>
      <c r="EB21" s="213">
        <f t="shared" si="5"/>
        <v>91599.25694</v>
      </c>
      <c r="EC21" s="213">
        <f t="shared" si="5"/>
        <v>91599.25694</v>
      </c>
      <c r="ED21" s="213">
        <f t="shared" si="5"/>
        <v>91599.25694</v>
      </c>
      <c r="EE21" s="213">
        <f t="shared" si="5"/>
        <v>91599.25694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3" t="s">
        <v>82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Assumptions!J26</f>
        <v>Maintenance - Non Recurring</v>
      </c>
      <c r="D24" s="50">
        <f>-Assumptions!$AD$26*D$21</f>
        <v>-1334.2232</v>
      </c>
      <c r="E24" s="50">
        <f>-Assumptions!$AD$26*E$21</f>
        <v>-1334.2232</v>
      </c>
      <c r="F24" s="50">
        <f>-Assumptions!$AD$26*F$21</f>
        <v>-1334.2232</v>
      </c>
      <c r="G24" s="50">
        <f>-Assumptions!$AD$26*G$21</f>
        <v>-1334.2232</v>
      </c>
      <c r="H24" s="50">
        <f>-Assumptions!$AD$26*H$21</f>
        <v>-1334.2232</v>
      </c>
      <c r="I24" s="50">
        <f>-Assumptions!$AD$26*I$21</f>
        <v>-1334.2232</v>
      </c>
      <c r="J24" s="50">
        <f>-Assumptions!$AD$26*J$21</f>
        <v>-1334.2232</v>
      </c>
      <c r="K24" s="50">
        <f>-Assumptions!$AD$26*K$21</f>
        <v>-1334.2232</v>
      </c>
      <c r="L24" s="50">
        <f>-Assumptions!$AD$26*L$21</f>
        <v>-1334.2232</v>
      </c>
      <c r="M24" s="50">
        <f>-Assumptions!$AD$26*M$21</f>
        <v>-1334.2232</v>
      </c>
      <c r="N24" s="50">
        <f>-Assumptions!$AD$26*N$21</f>
        <v>-1334.2232</v>
      </c>
      <c r="O24" s="50">
        <f>-Assumptions!$AD$26*O$21</f>
        <v>-1334.2232</v>
      </c>
      <c r="P24" s="50">
        <f>-Assumptions!$AD$26*P$21</f>
        <v>-1404.064064</v>
      </c>
      <c r="Q24" s="50">
        <f>-Assumptions!$AD$26*Q$21</f>
        <v>-1404.064064</v>
      </c>
      <c r="R24" s="50">
        <f>-Assumptions!$AD$26*R$21</f>
        <v>-1404.064064</v>
      </c>
      <c r="S24" s="50">
        <f>-Assumptions!$AD$26*S$21</f>
        <v>-1404.064064</v>
      </c>
      <c r="T24" s="50">
        <f>-Assumptions!$AD$26*T$21</f>
        <v>-1404.064064</v>
      </c>
      <c r="U24" s="50">
        <f>-Assumptions!$AD$26*U$21</f>
        <v>-1404.064064</v>
      </c>
      <c r="V24" s="50">
        <f>-Assumptions!$AD$26*V$21</f>
        <v>-1404.064064</v>
      </c>
      <c r="W24" s="50">
        <f>-Assumptions!$AD$26*W$21</f>
        <v>-1404.064064</v>
      </c>
      <c r="X24" s="50">
        <f>-Assumptions!$AD$26*X$21</f>
        <v>-1404.064064</v>
      </c>
      <c r="Y24" s="50">
        <f>-Assumptions!$AD$26*Y$21</f>
        <v>-1404.064064</v>
      </c>
      <c r="Z24" s="50">
        <f>-Assumptions!$AD$26*Z$21</f>
        <v>-1404.064064</v>
      </c>
      <c r="AA24" s="50">
        <f>-Assumptions!$AD$26*AA$21</f>
        <v>-1404.064064</v>
      </c>
      <c r="AB24" s="50">
        <f>-Assumptions!$AD$26*AB$21</f>
        <v>-1446.185986</v>
      </c>
      <c r="AC24" s="50">
        <f>-Assumptions!$AD$26*AC$21</f>
        <v>-1446.185986</v>
      </c>
      <c r="AD24" s="50">
        <f>-Assumptions!$AD$26*AD$21</f>
        <v>-1446.185986</v>
      </c>
      <c r="AE24" s="50">
        <f>-Assumptions!$AD$26*AE$21</f>
        <v>-1446.185986</v>
      </c>
      <c r="AF24" s="50">
        <f>-Assumptions!$AD$26*AF$21</f>
        <v>-1446.185986</v>
      </c>
      <c r="AG24" s="50">
        <f>-Assumptions!$AD$26*AG$21</f>
        <v>-1446.185986</v>
      </c>
      <c r="AH24" s="50">
        <f>-Assumptions!$AD$26*AH$21</f>
        <v>-1446.185986</v>
      </c>
      <c r="AI24" s="50">
        <f>-Assumptions!$AD$26*AI$21</f>
        <v>-1446.185986</v>
      </c>
      <c r="AJ24" s="50">
        <f>-Assumptions!$AD$26*AJ$21</f>
        <v>-1446.185986</v>
      </c>
      <c r="AK24" s="50">
        <f>-Assumptions!$AD$26*AK$21</f>
        <v>-1446.185986</v>
      </c>
      <c r="AL24" s="50">
        <f>-Assumptions!$AD$26*AL$21</f>
        <v>-1446.185986</v>
      </c>
      <c r="AM24" s="50">
        <f>-Assumptions!$AD$26*AM$21</f>
        <v>-1446.185986</v>
      </c>
      <c r="AN24" s="50">
        <f>-Assumptions!$AD$26*AN$21</f>
        <v>-1489.571565</v>
      </c>
      <c r="AO24" s="50">
        <f>-Assumptions!$AD$26*AO$21</f>
        <v>-1489.571565</v>
      </c>
      <c r="AP24" s="50">
        <f>-Assumptions!$AD$26*AP$21</f>
        <v>-1489.571565</v>
      </c>
      <c r="AQ24" s="50">
        <f>-Assumptions!$AD$26*AQ$21</f>
        <v>-1489.571565</v>
      </c>
      <c r="AR24" s="50">
        <f>-Assumptions!$AD$26*AR$21</f>
        <v>-1489.571565</v>
      </c>
      <c r="AS24" s="50">
        <f>-Assumptions!$AD$26*AS$21</f>
        <v>-1489.571565</v>
      </c>
      <c r="AT24" s="50">
        <f>-Assumptions!$AD$26*AT$21</f>
        <v>-1489.571565</v>
      </c>
      <c r="AU24" s="50">
        <f>-Assumptions!$AD$26*AU$21</f>
        <v>-1489.571565</v>
      </c>
      <c r="AV24" s="50">
        <f>-Assumptions!$AD$26*AV$21</f>
        <v>-1489.571565</v>
      </c>
      <c r="AW24" s="50">
        <f>-Assumptions!$AD$26*AW$21</f>
        <v>-1489.571565</v>
      </c>
      <c r="AX24" s="50">
        <f>-Assumptions!$AD$26*AX$21</f>
        <v>-1489.571565</v>
      </c>
      <c r="AY24" s="50">
        <f>-Assumptions!$AD$26*AY$21</f>
        <v>-1489.571565</v>
      </c>
      <c r="AZ24" s="50">
        <f>-Assumptions!$AD$26*AZ$21</f>
        <v>-1534.258712</v>
      </c>
      <c r="BA24" s="50">
        <f>-Assumptions!$AD$26*BA$21</f>
        <v>-1534.258712</v>
      </c>
      <c r="BB24" s="50">
        <f>-Assumptions!$AD$26*BB$21</f>
        <v>-1534.258712</v>
      </c>
      <c r="BC24" s="50">
        <f>-Assumptions!$AD$26*BC$21</f>
        <v>-1534.258712</v>
      </c>
      <c r="BD24" s="50">
        <f>-Assumptions!$AD$26*BD$21</f>
        <v>-1534.258712</v>
      </c>
      <c r="BE24" s="50">
        <f>-Assumptions!$AD$26*BE$21</f>
        <v>-1534.258712</v>
      </c>
      <c r="BF24" s="50">
        <f>-Assumptions!$AD$26*BF$21</f>
        <v>-1534.258712</v>
      </c>
      <c r="BG24" s="50">
        <f>-Assumptions!$AD$26*BG$21</f>
        <v>-1534.258712</v>
      </c>
      <c r="BH24" s="50">
        <f>-Assumptions!$AD$26*BH$21</f>
        <v>-1534.258712</v>
      </c>
      <c r="BI24" s="50">
        <f>-Assumptions!$AD$26*BI$21</f>
        <v>-1534.258712</v>
      </c>
      <c r="BJ24" s="50">
        <f>-Assumptions!$AD$26*BJ$21</f>
        <v>-1534.258712</v>
      </c>
      <c r="BK24" s="50">
        <f>-Assumptions!$AD$26*BK$21</f>
        <v>-1534.258712</v>
      </c>
      <c r="BL24" s="50">
        <f>-Assumptions!$AD$26*BL$21</f>
        <v>-1580.286474</v>
      </c>
      <c r="BM24" s="50">
        <f>-Assumptions!$AD$26*BM$21</f>
        <v>-1580.286474</v>
      </c>
      <c r="BN24" s="50">
        <f>-Assumptions!$AD$26*BN$21</f>
        <v>-1580.286474</v>
      </c>
      <c r="BO24" s="50">
        <f>-Assumptions!$AD$26*BO$21</f>
        <v>-1580.286474</v>
      </c>
      <c r="BP24" s="50">
        <f>-Assumptions!$AD$26*BP$21</f>
        <v>-1580.286474</v>
      </c>
      <c r="BQ24" s="50">
        <f>-Assumptions!$AD$26*BQ$21</f>
        <v>-1580.286474</v>
      </c>
      <c r="BR24" s="50">
        <f>-Assumptions!$AD$26*BR$21</f>
        <v>-1580.286474</v>
      </c>
      <c r="BS24" s="50">
        <f>-Assumptions!$AD$26*BS$21</f>
        <v>-1580.286474</v>
      </c>
      <c r="BT24" s="50">
        <f>-Assumptions!$AD$26*BT$21</f>
        <v>-1580.286474</v>
      </c>
      <c r="BU24" s="50">
        <f>-Assumptions!$AD$26*BU$21</f>
        <v>-1580.286474</v>
      </c>
      <c r="BV24" s="50">
        <f>-Assumptions!$AD$26*BV$21</f>
        <v>-1580.286474</v>
      </c>
      <c r="BW24" s="50">
        <f>-Assumptions!$AD$26*BW$21</f>
        <v>-1580.286474</v>
      </c>
      <c r="BX24" s="50">
        <f>-Assumptions!$AD$26*BX$21</f>
        <v>-1627.695068</v>
      </c>
      <c r="BY24" s="50">
        <f>-Assumptions!$AD$26*BY$21</f>
        <v>-1627.695068</v>
      </c>
      <c r="BZ24" s="50">
        <f>-Assumptions!$AD$26*BZ$21</f>
        <v>-1627.695068</v>
      </c>
      <c r="CA24" s="50">
        <f>-Assumptions!$AD$26*CA$21</f>
        <v>-1627.695068</v>
      </c>
      <c r="CB24" s="50">
        <f>-Assumptions!$AD$26*CB$21</f>
        <v>-1627.695068</v>
      </c>
      <c r="CC24" s="50">
        <f>-Assumptions!$AD$26*CC$21</f>
        <v>-1627.695068</v>
      </c>
      <c r="CD24" s="50">
        <f>-Assumptions!$AD$26*CD$21</f>
        <v>-1627.695068</v>
      </c>
      <c r="CE24" s="50">
        <f>-Assumptions!$AD$26*CE$21</f>
        <v>-1627.695068</v>
      </c>
      <c r="CF24" s="50">
        <f>-Assumptions!$AD$26*CF$21</f>
        <v>-1627.695068</v>
      </c>
      <c r="CG24" s="50">
        <f>-Assumptions!$AD$26*CG$21</f>
        <v>-1627.695068</v>
      </c>
      <c r="CH24" s="50">
        <f>-Assumptions!$AD$26*CH$21</f>
        <v>-1627.695068</v>
      </c>
      <c r="CI24" s="50">
        <f>-Assumptions!$AD$26*CI$21</f>
        <v>-1627.695068</v>
      </c>
      <c r="CJ24" s="50">
        <f>-Assumptions!$AD$26*CJ$21</f>
        <v>-1676.52592</v>
      </c>
      <c r="CK24" s="50">
        <f>-Assumptions!$AD$26*CK$21</f>
        <v>-1676.52592</v>
      </c>
      <c r="CL24" s="50">
        <f>-Assumptions!$AD$26*CL$21</f>
        <v>-1676.52592</v>
      </c>
      <c r="CM24" s="50">
        <f>-Assumptions!$AD$26*CM$21</f>
        <v>-1676.52592</v>
      </c>
      <c r="CN24" s="50">
        <f>-Assumptions!$AD$26*CN$21</f>
        <v>-1676.52592</v>
      </c>
      <c r="CO24" s="50">
        <f>-Assumptions!$AD$26*CO$21</f>
        <v>-1676.52592</v>
      </c>
      <c r="CP24" s="50">
        <f>-Assumptions!$AD$26*CP$21</f>
        <v>-1676.52592</v>
      </c>
      <c r="CQ24" s="50">
        <f>-Assumptions!$AD$26*CQ$21</f>
        <v>-1676.52592</v>
      </c>
      <c r="CR24" s="50">
        <f>-Assumptions!$AD$26*CR$21</f>
        <v>-1676.52592</v>
      </c>
      <c r="CS24" s="50">
        <f>-Assumptions!$AD$26*CS$21</f>
        <v>-1676.52592</v>
      </c>
      <c r="CT24" s="50">
        <f>-Assumptions!$AD$26*CT$21</f>
        <v>-1676.52592</v>
      </c>
      <c r="CU24" s="50">
        <f>-Assumptions!$AD$26*CU$21</f>
        <v>-1676.52592</v>
      </c>
      <c r="CV24" s="50">
        <f>-Assumptions!$AD$26*CV$21</f>
        <v>-1726.821697</v>
      </c>
      <c r="CW24" s="50">
        <f>-Assumptions!$AD$26*CW$21</f>
        <v>-1726.821697</v>
      </c>
      <c r="CX24" s="50">
        <f>-Assumptions!$AD$26*CX$21</f>
        <v>-1726.821697</v>
      </c>
      <c r="CY24" s="50">
        <f>-Assumptions!$AD$26*CY$21</f>
        <v>-1726.821697</v>
      </c>
      <c r="CZ24" s="50">
        <f>-Assumptions!$AD$26*CZ$21</f>
        <v>-1726.821697</v>
      </c>
      <c r="DA24" s="50">
        <f>-Assumptions!$AD$26*DA$21</f>
        <v>-1726.821697</v>
      </c>
      <c r="DB24" s="50">
        <f>-Assumptions!$AD$26*DB$21</f>
        <v>-1726.821697</v>
      </c>
      <c r="DC24" s="50">
        <f>-Assumptions!$AD$26*DC$21</f>
        <v>-1726.821697</v>
      </c>
      <c r="DD24" s="50">
        <f>-Assumptions!$AD$26*DD$21</f>
        <v>-1726.821697</v>
      </c>
      <c r="DE24" s="50">
        <f>-Assumptions!$AD$26*DE$21</f>
        <v>-1726.821697</v>
      </c>
      <c r="DF24" s="50">
        <f>-Assumptions!$AD$26*DF$21</f>
        <v>-1726.821697</v>
      </c>
      <c r="DG24" s="50">
        <f>-Assumptions!$AD$26*DG$21</f>
        <v>-1726.821697</v>
      </c>
      <c r="DH24" s="50">
        <f>-Assumptions!$AD$26*DH$21</f>
        <v>-1724.052216</v>
      </c>
      <c r="DI24" s="50">
        <f>-Assumptions!$AD$26*DI$21</f>
        <v>-1724.052216</v>
      </c>
      <c r="DJ24" s="50">
        <f>-Assumptions!$AD$26*DJ$21</f>
        <v>-1724.052216</v>
      </c>
      <c r="DK24" s="50">
        <f>-Assumptions!$AD$26*DK$21</f>
        <v>-1724.052216</v>
      </c>
      <c r="DL24" s="50">
        <f>-Assumptions!$AD$26*DL$21</f>
        <v>-1724.052216</v>
      </c>
      <c r="DM24" s="50">
        <f>-Assumptions!$AD$26*DM$21</f>
        <v>-1724.052216</v>
      </c>
      <c r="DN24" s="50">
        <f>-Assumptions!$AD$26*DN$21</f>
        <v>-1724.052216</v>
      </c>
      <c r="DO24" s="50">
        <f>-Assumptions!$AD$26*DO$21</f>
        <v>-1724.052216</v>
      </c>
      <c r="DP24" s="50">
        <f>-Assumptions!$AD$26*DP$21</f>
        <v>-1724.052216</v>
      </c>
      <c r="DQ24" s="50">
        <f>-Assumptions!$AD$26*DQ$21</f>
        <v>-1724.052216</v>
      </c>
      <c r="DR24" s="50">
        <f>-Assumptions!$AD$26*DR$21</f>
        <v>-1724.052216</v>
      </c>
      <c r="DS24" s="50">
        <f>-Assumptions!$AD$26*DS$21</f>
        <v>-1724.052216</v>
      </c>
      <c r="DT24" s="50">
        <f>-Assumptions!$AD$26*DT$21</f>
        <v>-1831.985139</v>
      </c>
      <c r="DU24" s="50">
        <f>-Assumptions!$AD$26*DU$21</f>
        <v>-1831.985139</v>
      </c>
      <c r="DV24" s="50">
        <f>-Assumptions!$AD$26*DV$21</f>
        <v>-1831.985139</v>
      </c>
      <c r="DW24" s="50">
        <f>-Assumptions!$AD$26*DW$21</f>
        <v>-1831.985139</v>
      </c>
      <c r="DX24" s="50">
        <f>-Assumptions!$AD$26*DX$21</f>
        <v>-1831.985139</v>
      </c>
      <c r="DY24" s="50">
        <f>-Assumptions!$AD$26*DY$21</f>
        <v>-1831.985139</v>
      </c>
      <c r="DZ24" s="50">
        <f>-Assumptions!$AD$26*DZ$21</f>
        <v>-1831.985139</v>
      </c>
      <c r="EA24" s="50">
        <f>-Assumptions!$AD$26*EA$21</f>
        <v>-1831.985139</v>
      </c>
      <c r="EB24" s="50">
        <f>-Assumptions!$AD$26*EB$21</f>
        <v>-1831.985139</v>
      </c>
      <c r="EC24" s="50">
        <f>-Assumptions!$AD$26*EC$21</f>
        <v>-1831.985139</v>
      </c>
      <c r="ED24" s="50">
        <f>-Assumptions!$AD$26*ED$21</f>
        <v>-1831.985139</v>
      </c>
      <c r="EE24" s="50">
        <f>-Assumptions!$AD$26*EE$21</f>
        <v>-1831.985139</v>
      </c>
    </row>
    <row r="25" ht="15.75" customHeight="1">
      <c r="A25" s="1"/>
      <c r="B25" s="1"/>
      <c r="C25" s="1" t="str">
        <f>Assumptions!J27</f>
        <v>Maintenance - Recurring</v>
      </c>
      <c r="D25" s="50">
        <f>-Assumptions!$AD$27*D$21</f>
        <v>-5336.8928</v>
      </c>
      <c r="E25" s="50">
        <f>-Assumptions!$AD$27*E$21</f>
        <v>-5336.8928</v>
      </c>
      <c r="F25" s="50">
        <f>-Assumptions!$AD$27*F$21</f>
        <v>-5336.8928</v>
      </c>
      <c r="G25" s="50">
        <f>-Assumptions!$AD$27*G$21</f>
        <v>-5336.8928</v>
      </c>
      <c r="H25" s="50">
        <f>-Assumptions!$AD$27*H$21</f>
        <v>-5336.8928</v>
      </c>
      <c r="I25" s="50">
        <f>-Assumptions!$AD$27*I$21</f>
        <v>-5336.8928</v>
      </c>
      <c r="J25" s="50">
        <f>-Assumptions!$AD$27*J$21</f>
        <v>-5336.8928</v>
      </c>
      <c r="K25" s="50">
        <f>-Assumptions!$AD$27*K$21</f>
        <v>-5336.8928</v>
      </c>
      <c r="L25" s="50">
        <f>-Assumptions!$AD$27*L$21</f>
        <v>-5336.8928</v>
      </c>
      <c r="M25" s="50">
        <f>-Assumptions!$AD$27*M$21</f>
        <v>-5336.8928</v>
      </c>
      <c r="N25" s="50">
        <f>-Assumptions!$AD$27*N$21</f>
        <v>-5336.8928</v>
      </c>
      <c r="O25" s="50">
        <f>-Assumptions!$AD$27*O$21</f>
        <v>-5336.8928</v>
      </c>
      <c r="P25" s="50">
        <f>-Assumptions!$AD$27*P$21</f>
        <v>-5616.256255</v>
      </c>
      <c r="Q25" s="50">
        <f>-Assumptions!$AD$27*Q$21</f>
        <v>-5616.256255</v>
      </c>
      <c r="R25" s="50">
        <f>-Assumptions!$AD$27*R$21</f>
        <v>-5616.256255</v>
      </c>
      <c r="S25" s="50">
        <f>-Assumptions!$AD$27*S$21</f>
        <v>-5616.256255</v>
      </c>
      <c r="T25" s="50">
        <f>-Assumptions!$AD$27*T$21</f>
        <v>-5616.256255</v>
      </c>
      <c r="U25" s="50">
        <f>-Assumptions!$AD$27*U$21</f>
        <v>-5616.256255</v>
      </c>
      <c r="V25" s="50">
        <f>-Assumptions!$AD$27*V$21</f>
        <v>-5616.256255</v>
      </c>
      <c r="W25" s="50">
        <f>-Assumptions!$AD$27*W$21</f>
        <v>-5616.256255</v>
      </c>
      <c r="X25" s="50">
        <f>-Assumptions!$AD$27*X$21</f>
        <v>-5616.256255</v>
      </c>
      <c r="Y25" s="50">
        <f>-Assumptions!$AD$27*Y$21</f>
        <v>-5616.256255</v>
      </c>
      <c r="Z25" s="50">
        <f>-Assumptions!$AD$27*Z$21</f>
        <v>-5616.256255</v>
      </c>
      <c r="AA25" s="50">
        <f>-Assumptions!$AD$27*AA$21</f>
        <v>-5616.256255</v>
      </c>
      <c r="AB25" s="50">
        <f>-Assumptions!$AD$27*AB$21</f>
        <v>-5784.743943</v>
      </c>
      <c r="AC25" s="50">
        <f>-Assumptions!$AD$27*AC$21</f>
        <v>-5784.743943</v>
      </c>
      <c r="AD25" s="50">
        <f>-Assumptions!$AD$27*AD$21</f>
        <v>-5784.743943</v>
      </c>
      <c r="AE25" s="50">
        <f>-Assumptions!$AD$27*AE$21</f>
        <v>-5784.743943</v>
      </c>
      <c r="AF25" s="50">
        <f>-Assumptions!$AD$27*AF$21</f>
        <v>-5784.743943</v>
      </c>
      <c r="AG25" s="50">
        <f>-Assumptions!$AD$27*AG$21</f>
        <v>-5784.743943</v>
      </c>
      <c r="AH25" s="50">
        <f>-Assumptions!$AD$27*AH$21</f>
        <v>-5784.743943</v>
      </c>
      <c r="AI25" s="50">
        <f>-Assumptions!$AD$27*AI$21</f>
        <v>-5784.743943</v>
      </c>
      <c r="AJ25" s="50">
        <f>-Assumptions!$AD$27*AJ$21</f>
        <v>-5784.743943</v>
      </c>
      <c r="AK25" s="50">
        <f>-Assumptions!$AD$27*AK$21</f>
        <v>-5784.743943</v>
      </c>
      <c r="AL25" s="50">
        <f>-Assumptions!$AD$27*AL$21</f>
        <v>-5784.743943</v>
      </c>
      <c r="AM25" s="50">
        <f>-Assumptions!$AD$27*AM$21</f>
        <v>-5784.743943</v>
      </c>
      <c r="AN25" s="50">
        <f>-Assumptions!$AD$27*AN$21</f>
        <v>-5958.286261</v>
      </c>
      <c r="AO25" s="50">
        <f>-Assumptions!$AD$27*AO$21</f>
        <v>-5958.286261</v>
      </c>
      <c r="AP25" s="50">
        <f>-Assumptions!$AD$27*AP$21</f>
        <v>-5958.286261</v>
      </c>
      <c r="AQ25" s="50">
        <f>-Assumptions!$AD$27*AQ$21</f>
        <v>-5958.286261</v>
      </c>
      <c r="AR25" s="50">
        <f>-Assumptions!$AD$27*AR$21</f>
        <v>-5958.286261</v>
      </c>
      <c r="AS25" s="50">
        <f>-Assumptions!$AD$27*AS$21</f>
        <v>-5958.286261</v>
      </c>
      <c r="AT25" s="50">
        <f>-Assumptions!$AD$27*AT$21</f>
        <v>-5958.286261</v>
      </c>
      <c r="AU25" s="50">
        <f>-Assumptions!$AD$27*AU$21</f>
        <v>-5958.286261</v>
      </c>
      <c r="AV25" s="50">
        <f>-Assumptions!$AD$27*AV$21</f>
        <v>-5958.286261</v>
      </c>
      <c r="AW25" s="50">
        <f>-Assumptions!$AD$27*AW$21</f>
        <v>-5958.286261</v>
      </c>
      <c r="AX25" s="50">
        <f>-Assumptions!$AD$27*AX$21</f>
        <v>-5958.286261</v>
      </c>
      <c r="AY25" s="50">
        <f>-Assumptions!$AD$27*AY$21</f>
        <v>-5958.286261</v>
      </c>
      <c r="AZ25" s="50">
        <f>-Assumptions!$AD$27*AZ$21</f>
        <v>-6137.034849</v>
      </c>
      <c r="BA25" s="50">
        <f>-Assumptions!$AD$27*BA$21</f>
        <v>-6137.034849</v>
      </c>
      <c r="BB25" s="50">
        <f>-Assumptions!$AD$27*BB$21</f>
        <v>-6137.034849</v>
      </c>
      <c r="BC25" s="50">
        <f>-Assumptions!$AD$27*BC$21</f>
        <v>-6137.034849</v>
      </c>
      <c r="BD25" s="50">
        <f>-Assumptions!$AD$27*BD$21</f>
        <v>-6137.034849</v>
      </c>
      <c r="BE25" s="50">
        <f>-Assumptions!$AD$27*BE$21</f>
        <v>-6137.034849</v>
      </c>
      <c r="BF25" s="50">
        <f>-Assumptions!$AD$27*BF$21</f>
        <v>-6137.034849</v>
      </c>
      <c r="BG25" s="50">
        <f>-Assumptions!$AD$27*BG$21</f>
        <v>-6137.034849</v>
      </c>
      <c r="BH25" s="50">
        <f>-Assumptions!$AD$27*BH$21</f>
        <v>-6137.034849</v>
      </c>
      <c r="BI25" s="50">
        <f>-Assumptions!$AD$27*BI$21</f>
        <v>-6137.034849</v>
      </c>
      <c r="BJ25" s="50">
        <f>-Assumptions!$AD$27*BJ$21</f>
        <v>-6137.034849</v>
      </c>
      <c r="BK25" s="50">
        <f>-Assumptions!$AD$27*BK$21</f>
        <v>-6137.034849</v>
      </c>
      <c r="BL25" s="50">
        <f>-Assumptions!$AD$27*BL$21</f>
        <v>-6321.145894</v>
      </c>
      <c r="BM25" s="50">
        <f>-Assumptions!$AD$27*BM$21</f>
        <v>-6321.145894</v>
      </c>
      <c r="BN25" s="50">
        <f>-Assumptions!$AD$27*BN$21</f>
        <v>-6321.145894</v>
      </c>
      <c r="BO25" s="50">
        <f>-Assumptions!$AD$27*BO$21</f>
        <v>-6321.145894</v>
      </c>
      <c r="BP25" s="50">
        <f>-Assumptions!$AD$27*BP$21</f>
        <v>-6321.145894</v>
      </c>
      <c r="BQ25" s="50">
        <f>-Assumptions!$AD$27*BQ$21</f>
        <v>-6321.145894</v>
      </c>
      <c r="BR25" s="50">
        <f>-Assumptions!$AD$27*BR$21</f>
        <v>-6321.145894</v>
      </c>
      <c r="BS25" s="50">
        <f>-Assumptions!$AD$27*BS$21</f>
        <v>-6321.145894</v>
      </c>
      <c r="BT25" s="50">
        <f>-Assumptions!$AD$27*BT$21</f>
        <v>-6321.145894</v>
      </c>
      <c r="BU25" s="50">
        <f>-Assumptions!$AD$27*BU$21</f>
        <v>-6321.145894</v>
      </c>
      <c r="BV25" s="50">
        <f>-Assumptions!$AD$27*BV$21</f>
        <v>-6321.145894</v>
      </c>
      <c r="BW25" s="50">
        <f>-Assumptions!$AD$27*BW$21</f>
        <v>-6321.145894</v>
      </c>
      <c r="BX25" s="50">
        <f>-Assumptions!$AD$27*BX$21</f>
        <v>-6510.780271</v>
      </c>
      <c r="BY25" s="50">
        <f>-Assumptions!$AD$27*BY$21</f>
        <v>-6510.780271</v>
      </c>
      <c r="BZ25" s="50">
        <f>-Assumptions!$AD$27*BZ$21</f>
        <v>-6510.780271</v>
      </c>
      <c r="CA25" s="50">
        <f>-Assumptions!$AD$27*CA$21</f>
        <v>-6510.780271</v>
      </c>
      <c r="CB25" s="50">
        <f>-Assumptions!$AD$27*CB$21</f>
        <v>-6510.780271</v>
      </c>
      <c r="CC25" s="50">
        <f>-Assumptions!$AD$27*CC$21</f>
        <v>-6510.780271</v>
      </c>
      <c r="CD25" s="50">
        <f>-Assumptions!$AD$27*CD$21</f>
        <v>-6510.780271</v>
      </c>
      <c r="CE25" s="50">
        <f>-Assumptions!$AD$27*CE$21</f>
        <v>-6510.780271</v>
      </c>
      <c r="CF25" s="50">
        <f>-Assumptions!$AD$27*CF$21</f>
        <v>-6510.780271</v>
      </c>
      <c r="CG25" s="50">
        <f>-Assumptions!$AD$27*CG$21</f>
        <v>-6510.780271</v>
      </c>
      <c r="CH25" s="50">
        <f>-Assumptions!$AD$27*CH$21</f>
        <v>-6510.780271</v>
      </c>
      <c r="CI25" s="50">
        <f>-Assumptions!$AD$27*CI$21</f>
        <v>-6510.780271</v>
      </c>
      <c r="CJ25" s="50">
        <f>-Assumptions!$AD$27*CJ$21</f>
        <v>-6706.103679</v>
      </c>
      <c r="CK25" s="50">
        <f>-Assumptions!$AD$27*CK$21</f>
        <v>-6706.103679</v>
      </c>
      <c r="CL25" s="50">
        <f>-Assumptions!$AD$27*CL$21</f>
        <v>-6706.103679</v>
      </c>
      <c r="CM25" s="50">
        <f>-Assumptions!$AD$27*CM$21</f>
        <v>-6706.103679</v>
      </c>
      <c r="CN25" s="50">
        <f>-Assumptions!$AD$27*CN$21</f>
        <v>-6706.103679</v>
      </c>
      <c r="CO25" s="50">
        <f>-Assumptions!$AD$27*CO$21</f>
        <v>-6706.103679</v>
      </c>
      <c r="CP25" s="50">
        <f>-Assumptions!$AD$27*CP$21</f>
        <v>-6706.103679</v>
      </c>
      <c r="CQ25" s="50">
        <f>-Assumptions!$AD$27*CQ$21</f>
        <v>-6706.103679</v>
      </c>
      <c r="CR25" s="50">
        <f>-Assumptions!$AD$27*CR$21</f>
        <v>-6706.103679</v>
      </c>
      <c r="CS25" s="50">
        <f>-Assumptions!$AD$27*CS$21</f>
        <v>-6706.103679</v>
      </c>
      <c r="CT25" s="50">
        <f>-Assumptions!$AD$27*CT$21</f>
        <v>-6706.103679</v>
      </c>
      <c r="CU25" s="50">
        <f>-Assumptions!$AD$27*CU$21</f>
        <v>-6706.103679</v>
      </c>
      <c r="CV25" s="50">
        <f>-Assumptions!$AD$27*CV$21</f>
        <v>-6907.286789</v>
      </c>
      <c r="CW25" s="50">
        <f>-Assumptions!$AD$27*CW$21</f>
        <v>-6907.286789</v>
      </c>
      <c r="CX25" s="50">
        <f>-Assumptions!$AD$27*CX$21</f>
        <v>-6907.286789</v>
      </c>
      <c r="CY25" s="50">
        <f>-Assumptions!$AD$27*CY$21</f>
        <v>-6907.286789</v>
      </c>
      <c r="CZ25" s="50">
        <f>-Assumptions!$AD$27*CZ$21</f>
        <v>-6907.286789</v>
      </c>
      <c r="DA25" s="50">
        <f>-Assumptions!$AD$27*DA$21</f>
        <v>-6907.286789</v>
      </c>
      <c r="DB25" s="50">
        <f>-Assumptions!$AD$27*DB$21</f>
        <v>-6907.286789</v>
      </c>
      <c r="DC25" s="50">
        <f>-Assumptions!$AD$27*DC$21</f>
        <v>-6907.286789</v>
      </c>
      <c r="DD25" s="50">
        <f>-Assumptions!$AD$27*DD$21</f>
        <v>-6907.286789</v>
      </c>
      <c r="DE25" s="50">
        <f>-Assumptions!$AD$27*DE$21</f>
        <v>-6907.286789</v>
      </c>
      <c r="DF25" s="50">
        <f>-Assumptions!$AD$27*DF$21</f>
        <v>-6907.286789</v>
      </c>
      <c r="DG25" s="50">
        <f>-Assumptions!$AD$27*DG$21</f>
        <v>-6907.286789</v>
      </c>
      <c r="DH25" s="50">
        <f>-Assumptions!$AD$27*DH$21</f>
        <v>-6896.208865</v>
      </c>
      <c r="DI25" s="50">
        <f>-Assumptions!$AD$27*DI$21</f>
        <v>-6896.208865</v>
      </c>
      <c r="DJ25" s="50">
        <f>-Assumptions!$AD$27*DJ$21</f>
        <v>-6896.208865</v>
      </c>
      <c r="DK25" s="50">
        <f>-Assumptions!$AD$27*DK$21</f>
        <v>-6896.208865</v>
      </c>
      <c r="DL25" s="50">
        <f>-Assumptions!$AD$27*DL$21</f>
        <v>-6896.208865</v>
      </c>
      <c r="DM25" s="50">
        <f>-Assumptions!$AD$27*DM$21</f>
        <v>-6896.208865</v>
      </c>
      <c r="DN25" s="50">
        <f>-Assumptions!$AD$27*DN$21</f>
        <v>-6896.208865</v>
      </c>
      <c r="DO25" s="50">
        <f>-Assumptions!$AD$27*DO$21</f>
        <v>-6896.208865</v>
      </c>
      <c r="DP25" s="50">
        <f>-Assumptions!$AD$27*DP$21</f>
        <v>-6896.208865</v>
      </c>
      <c r="DQ25" s="50">
        <f>-Assumptions!$AD$27*DQ$21</f>
        <v>-6896.208865</v>
      </c>
      <c r="DR25" s="50">
        <f>-Assumptions!$AD$27*DR$21</f>
        <v>-6896.208865</v>
      </c>
      <c r="DS25" s="50">
        <f>-Assumptions!$AD$27*DS$21</f>
        <v>-6896.208865</v>
      </c>
      <c r="DT25" s="50">
        <f>-Assumptions!$AD$27*DT$21</f>
        <v>-7327.940555</v>
      </c>
      <c r="DU25" s="50">
        <f>-Assumptions!$AD$27*DU$21</f>
        <v>-7327.940555</v>
      </c>
      <c r="DV25" s="50">
        <f>-Assumptions!$AD$27*DV$21</f>
        <v>-7327.940555</v>
      </c>
      <c r="DW25" s="50">
        <f>-Assumptions!$AD$27*DW$21</f>
        <v>-7327.940555</v>
      </c>
      <c r="DX25" s="50">
        <f>-Assumptions!$AD$27*DX$21</f>
        <v>-7327.940555</v>
      </c>
      <c r="DY25" s="50">
        <f>-Assumptions!$AD$27*DY$21</f>
        <v>-7327.940555</v>
      </c>
      <c r="DZ25" s="50">
        <f>-Assumptions!$AD$27*DZ$21</f>
        <v>-7327.940555</v>
      </c>
      <c r="EA25" s="50">
        <f>-Assumptions!$AD$27*EA$21</f>
        <v>-7327.940555</v>
      </c>
      <c r="EB25" s="50">
        <f>-Assumptions!$AD$27*EB$21</f>
        <v>-7327.940555</v>
      </c>
      <c r="EC25" s="50">
        <f>-Assumptions!$AD$27*EC$21</f>
        <v>-7327.940555</v>
      </c>
      <c r="ED25" s="50">
        <f>-Assumptions!$AD$27*ED$21</f>
        <v>-7327.940555</v>
      </c>
      <c r="EE25" s="50">
        <f>-Assumptions!$AD$27*EE$21</f>
        <v>-7327.940555</v>
      </c>
    </row>
    <row r="26" ht="15.75" customHeight="1">
      <c r="A26" s="1"/>
      <c r="B26" s="1"/>
      <c r="C26" s="1" t="str">
        <f>Assumptions!J28</f>
        <v>Study &amp; Fitness Center Expense</v>
      </c>
      <c r="D26" s="50">
        <f t="array" ref="D26">-(IF(D$2=1,Assumptions!$AF28/12,-(SUMIF($D$2:$EE$2,D$2-1,$D26:$EE26)/12)*(1+XLOOKUP(D$2,Assumptions!$C$95:$M$95,Assumptions!$C$99:$M$99))))</f>
        <v>-452.5476667</v>
      </c>
      <c r="E26" s="50">
        <f t="array" ref="E26">-(IF(E$2=1,Assumptions!$AF28/12,-(SUMIF($D$2:$EE$2,E$2-1,$D26:$EE26)/12)*(1+XLOOKUP(E$2,Assumptions!$C$95:$M$95,Assumptions!$C$99:$M$99))))</f>
        <v>-452.5476667</v>
      </c>
      <c r="F26" s="50">
        <f t="array" ref="F26">-(IF(F$2=1,Assumptions!$AF28/12,-(SUMIF($D$2:$EE$2,F$2-1,$D26:$EE26)/12)*(1+XLOOKUP(F$2,Assumptions!$C$95:$M$95,Assumptions!$C$99:$M$99))))</f>
        <v>-452.5476667</v>
      </c>
      <c r="G26" s="50">
        <f t="array" ref="G26">-(IF(G$2=1,Assumptions!$AF28/12,-(SUMIF($D$2:$EE$2,G$2-1,$D26:$EE26)/12)*(1+XLOOKUP(G$2,Assumptions!$C$95:$M$95,Assumptions!$C$99:$M$99))))</f>
        <v>-452.5476667</v>
      </c>
      <c r="H26" s="50">
        <f t="array" ref="H26">-(IF(H$2=1,Assumptions!$AF28/12,-(SUMIF($D$2:$EE$2,H$2-1,$D26:$EE26)/12)*(1+XLOOKUP(H$2,Assumptions!$C$95:$M$95,Assumptions!$C$99:$M$99))))</f>
        <v>-452.5476667</v>
      </c>
      <c r="I26" s="50">
        <f t="array" ref="I26">-(IF(I$2=1,Assumptions!$AF28/12,-(SUMIF($D$2:$EE$2,I$2-1,$D26:$EE26)/12)*(1+XLOOKUP(I$2,Assumptions!$C$95:$M$95,Assumptions!$C$99:$M$99))))</f>
        <v>-452.5476667</v>
      </c>
      <c r="J26" s="50">
        <f t="array" ref="J26">-(IF(J$2=1,Assumptions!$AF28/12,-(SUMIF($D$2:$EE$2,J$2-1,$D26:$EE26)/12)*(1+XLOOKUP(J$2,Assumptions!$C$95:$M$95,Assumptions!$C$99:$M$99))))</f>
        <v>-452.5476667</v>
      </c>
      <c r="K26" s="50">
        <f t="array" ref="K26">-(IF(K$2=1,Assumptions!$AF28/12,-(SUMIF($D$2:$EE$2,K$2-1,$D26:$EE26)/12)*(1+XLOOKUP(K$2,Assumptions!$C$95:$M$95,Assumptions!$C$99:$M$99))))</f>
        <v>-452.5476667</v>
      </c>
      <c r="L26" s="50">
        <f t="array" ref="L26">-(IF(L$2=1,Assumptions!$AF28/12,-(SUMIF($D$2:$EE$2,L$2-1,$D26:$EE26)/12)*(1+XLOOKUP(L$2,Assumptions!$C$95:$M$95,Assumptions!$C$99:$M$99))))</f>
        <v>-452.5476667</v>
      </c>
      <c r="M26" s="50">
        <f t="array" ref="M26">-(IF(M$2=1,Assumptions!$AF28/12,-(SUMIF($D$2:$EE$2,M$2-1,$D26:$EE26)/12)*(1+XLOOKUP(M$2,Assumptions!$C$95:$M$95,Assumptions!$C$99:$M$99))))</f>
        <v>-452.5476667</v>
      </c>
      <c r="N26" s="50">
        <f t="array" ref="N26">-(IF(N$2=1,Assumptions!$AF28/12,-(SUMIF($D$2:$EE$2,N$2-1,$D26:$EE26)/12)*(1+XLOOKUP(N$2,Assumptions!$C$95:$M$95,Assumptions!$C$99:$M$99))))</f>
        <v>-452.5476667</v>
      </c>
      <c r="O26" s="50">
        <f t="array" ref="O26">-(IF(O$2=1,Assumptions!$AF28/12,-(SUMIF($D$2:$EE$2,O$2-1,$D26:$EE26)/12)*(1+XLOOKUP(O$2,Assumptions!$C$95:$M$95,Assumptions!$C$99:$M$99))))</f>
        <v>-452.5476667</v>
      </c>
      <c r="P26" s="50">
        <f t="array" ref="P26">-(IF(P$2=1,Assumptions!$AF28/12,-(SUMIF($D$2:$EE$2,P$2-1,$D26:$EE26)/12)*(1+XLOOKUP(P$2,Assumptions!$C$95:$M$95,Assumptions!$C$99:$M$99))))</f>
        <v>-466.1240967</v>
      </c>
      <c r="Q26" s="50">
        <f t="array" ref="Q26">-(IF(Q$2=1,Assumptions!$AF28/12,-(SUMIF($D$2:$EE$2,Q$2-1,$D26:$EE26)/12)*(1+XLOOKUP(Q$2,Assumptions!$C$95:$M$95,Assumptions!$C$99:$M$99))))</f>
        <v>-466.1240967</v>
      </c>
      <c r="R26" s="50">
        <f t="array" ref="R26">-(IF(R$2=1,Assumptions!$AF28/12,-(SUMIF($D$2:$EE$2,R$2-1,$D26:$EE26)/12)*(1+XLOOKUP(R$2,Assumptions!$C$95:$M$95,Assumptions!$C$99:$M$99))))</f>
        <v>-466.1240967</v>
      </c>
      <c r="S26" s="50">
        <f t="array" ref="S26">-(IF(S$2=1,Assumptions!$AF28/12,-(SUMIF($D$2:$EE$2,S$2-1,$D26:$EE26)/12)*(1+XLOOKUP(S$2,Assumptions!$C$95:$M$95,Assumptions!$C$99:$M$99))))</f>
        <v>-466.1240967</v>
      </c>
      <c r="T26" s="50">
        <f t="array" ref="T26">-(IF(T$2=1,Assumptions!$AF28/12,-(SUMIF($D$2:$EE$2,T$2-1,$D26:$EE26)/12)*(1+XLOOKUP(T$2,Assumptions!$C$95:$M$95,Assumptions!$C$99:$M$99))))</f>
        <v>-466.1240967</v>
      </c>
      <c r="U26" s="50">
        <f t="array" ref="U26">-(IF(U$2=1,Assumptions!$AF28/12,-(SUMIF($D$2:$EE$2,U$2-1,$D26:$EE26)/12)*(1+XLOOKUP(U$2,Assumptions!$C$95:$M$95,Assumptions!$C$99:$M$99))))</f>
        <v>-466.1240967</v>
      </c>
      <c r="V26" s="50">
        <f t="array" ref="V26">-(IF(V$2=1,Assumptions!$AF28/12,-(SUMIF($D$2:$EE$2,V$2-1,$D26:$EE26)/12)*(1+XLOOKUP(V$2,Assumptions!$C$95:$M$95,Assumptions!$C$99:$M$99))))</f>
        <v>-466.1240967</v>
      </c>
      <c r="W26" s="50">
        <f t="array" ref="W26">-(IF(W$2=1,Assumptions!$AF28/12,-(SUMIF($D$2:$EE$2,W$2-1,$D26:$EE26)/12)*(1+XLOOKUP(W$2,Assumptions!$C$95:$M$95,Assumptions!$C$99:$M$99))))</f>
        <v>-466.1240967</v>
      </c>
      <c r="X26" s="50">
        <f t="array" ref="X26">-(IF(X$2=1,Assumptions!$AF28/12,-(SUMIF($D$2:$EE$2,X$2-1,$D26:$EE26)/12)*(1+XLOOKUP(X$2,Assumptions!$C$95:$M$95,Assumptions!$C$99:$M$99))))</f>
        <v>-466.1240967</v>
      </c>
      <c r="Y26" s="50">
        <f t="array" ref="Y26">-(IF(Y$2=1,Assumptions!$AF28/12,-(SUMIF($D$2:$EE$2,Y$2-1,$D26:$EE26)/12)*(1+XLOOKUP(Y$2,Assumptions!$C$95:$M$95,Assumptions!$C$99:$M$99))))</f>
        <v>-466.1240967</v>
      </c>
      <c r="Z26" s="50">
        <f t="array" ref="Z26">-(IF(Z$2=1,Assumptions!$AF28/12,-(SUMIF($D$2:$EE$2,Z$2-1,$D26:$EE26)/12)*(1+XLOOKUP(Z$2,Assumptions!$C$95:$M$95,Assumptions!$C$99:$M$99))))</f>
        <v>-466.1240967</v>
      </c>
      <c r="AA26" s="50">
        <f t="array" ref="AA26">-(IF(AA$2=1,Assumptions!$AF28/12,-(SUMIF($D$2:$EE$2,AA$2-1,$D26:$EE26)/12)*(1+XLOOKUP(AA$2,Assumptions!$C$95:$M$95,Assumptions!$C$99:$M$99))))</f>
        <v>-466.1240967</v>
      </c>
      <c r="AB26" s="50">
        <f t="array" ref="AB26">-(IF(AB$2=1,Assumptions!$AF28/12,-(SUMIF($D$2:$EE$2,AB$2-1,$D26:$EE26)/12)*(1+XLOOKUP(AB$2,Assumptions!$C$95:$M$95,Assumptions!$C$99:$M$99))))</f>
        <v>-480.1078196</v>
      </c>
      <c r="AC26" s="50">
        <f t="array" ref="AC26">-(IF(AC$2=1,Assumptions!$AF28/12,-(SUMIF($D$2:$EE$2,AC$2-1,$D26:$EE26)/12)*(1+XLOOKUP(AC$2,Assumptions!$C$95:$M$95,Assumptions!$C$99:$M$99))))</f>
        <v>-480.1078196</v>
      </c>
      <c r="AD26" s="50">
        <f t="array" ref="AD26">-(IF(AD$2=1,Assumptions!$AF28/12,-(SUMIF($D$2:$EE$2,AD$2-1,$D26:$EE26)/12)*(1+XLOOKUP(AD$2,Assumptions!$C$95:$M$95,Assumptions!$C$99:$M$99))))</f>
        <v>-480.1078196</v>
      </c>
      <c r="AE26" s="50">
        <f t="array" ref="AE26">-(IF(AE$2=1,Assumptions!$AF28/12,-(SUMIF($D$2:$EE$2,AE$2-1,$D26:$EE26)/12)*(1+XLOOKUP(AE$2,Assumptions!$C$95:$M$95,Assumptions!$C$99:$M$99))))</f>
        <v>-480.1078196</v>
      </c>
      <c r="AF26" s="50">
        <f t="array" ref="AF26">-(IF(AF$2=1,Assumptions!$AF28/12,-(SUMIF($D$2:$EE$2,AF$2-1,$D26:$EE26)/12)*(1+XLOOKUP(AF$2,Assumptions!$C$95:$M$95,Assumptions!$C$99:$M$99))))</f>
        <v>-480.1078196</v>
      </c>
      <c r="AG26" s="50">
        <f t="array" ref="AG26">-(IF(AG$2=1,Assumptions!$AF28/12,-(SUMIF($D$2:$EE$2,AG$2-1,$D26:$EE26)/12)*(1+XLOOKUP(AG$2,Assumptions!$C$95:$M$95,Assumptions!$C$99:$M$99))))</f>
        <v>-480.1078196</v>
      </c>
      <c r="AH26" s="50">
        <f t="array" ref="AH26">-(IF(AH$2=1,Assumptions!$AF28/12,-(SUMIF($D$2:$EE$2,AH$2-1,$D26:$EE26)/12)*(1+XLOOKUP(AH$2,Assumptions!$C$95:$M$95,Assumptions!$C$99:$M$99))))</f>
        <v>-480.1078196</v>
      </c>
      <c r="AI26" s="50">
        <f t="array" ref="AI26">-(IF(AI$2=1,Assumptions!$AF28/12,-(SUMIF($D$2:$EE$2,AI$2-1,$D26:$EE26)/12)*(1+XLOOKUP(AI$2,Assumptions!$C$95:$M$95,Assumptions!$C$99:$M$99))))</f>
        <v>-480.1078196</v>
      </c>
      <c r="AJ26" s="50">
        <f t="array" ref="AJ26">-(IF(AJ$2=1,Assumptions!$AF28/12,-(SUMIF($D$2:$EE$2,AJ$2-1,$D26:$EE26)/12)*(1+XLOOKUP(AJ$2,Assumptions!$C$95:$M$95,Assumptions!$C$99:$M$99))))</f>
        <v>-480.1078196</v>
      </c>
      <c r="AK26" s="50">
        <f t="array" ref="AK26">-(IF(AK$2=1,Assumptions!$AF28/12,-(SUMIF($D$2:$EE$2,AK$2-1,$D26:$EE26)/12)*(1+XLOOKUP(AK$2,Assumptions!$C$95:$M$95,Assumptions!$C$99:$M$99))))</f>
        <v>-480.1078196</v>
      </c>
      <c r="AL26" s="50">
        <f t="array" ref="AL26">-(IF(AL$2=1,Assumptions!$AF28/12,-(SUMIF($D$2:$EE$2,AL$2-1,$D26:$EE26)/12)*(1+XLOOKUP(AL$2,Assumptions!$C$95:$M$95,Assumptions!$C$99:$M$99))))</f>
        <v>-480.1078196</v>
      </c>
      <c r="AM26" s="50">
        <f t="array" ref="AM26">-(IF(AM$2=1,Assumptions!$AF28/12,-(SUMIF($D$2:$EE$2,AM$2-1,$D26:$EE26)/12)*(1+XLOOKUP(AM$2,Assumptions!$C$95:$M$95,Assumptions!$C$99:$M$99))))</f>
        <v>-480.1078196</v>
      </c>
      <c r="AN26" s="50">
        <f t="array" ref="AN26">-(IF(AN$2=1,Assumptions!$AF28/12,-(SUMIF($D$2:$EE$2,AN$2-1,$D26:$EE26)/12)*(1+XLOOKUP(AN$2,Assumptions!$C$95:$M$95,Assumptions!$C$99:$M$99))))</f>
        <v>-494.5110542</v>
      </c>
      <c r="AO26" s="50">
        <f t="array" ref="AO26">-(IF(AO$2=1,Assumptions!$AF28/12,-(SUMIF($D$2:$EE$2,AO$2-1,$D26:$EE26)/12)*(1+XLOOKUP(AO$2,Assumptions!$C$95:$M$95,Assumptions!$C$99:$M$99))))</f>
        <v>-494.5110542</v>
      </c>
      <c r="AP26" s="50">
        <f t="array" ref="AP26">-(IF(AP$2=1,Assumptions!$AF28/12,-(SUMIF($D$2:$EE$2,AP$2-1,$D26:$EE26)/12)*(1+XLOOKUP(AP$2,Assumptions!$C$95:$M$95,Assumptions!$C$99:$M$99))))</f>
        <v>-494.5110542</v>
      </c>
      <c r="AQ26" s="50">
        <f t="array" ref="AQ26">-(IF(AQ$2=1,Assumptions!$AF28/12,-(SUMIF($D$2:$EE$2,AQ$2-1,$D26:$EE26)/12)*(1+XLOOKUP(AQ$2,Assumptions!$C$95:$M$95,Assumptions!$C$99:$M$99))))</f>
        <v>-494.5110542</v>
      </c>
      <c r="AR26" s="50">
        <f t="array" ref="AR26">-(IF(AR$2=1,Assumptions!$AF28/12,-(SUMIF($D$2:$EE$2,AR$2-1,$D26:$EE26)/12)*(1+XLOOKUP(AR$2,Assumptions!$C$95:$M$95,Assumptions!$C$99:$M$99))))</f>
        <v>-494.5110542</v>
      </c>
      <c r="AS26" s="50">
        <f t="array" ref="AS26">-(IF(AS$2=1,Assumptions!$AF28/12,-(SUMIF($D$2:$EE$2,AS$2-1,$D26:$EE26)/12)*(1+XLOOKUP(AS$2,Assumptions!$C$95:$M$95,Assumptions!$C$99:$M$99))))</f>
        <v>-494.5110542</v>
      </c>
      <c r="AT26" s="50">
        <f t="array" ref="AT26">-(IF(AT$2=1,Assumptions!$AF28/12,-(SUMIF($D$2:$EE$2,AT$2-1,$D26:$EE26)/12)*(1+XLOOKUP(AT$2,Assumptions!$C$95:$M$95,Assumptions!$C$99:$M$99))))</f>
        <v>-494.5110542</v>
      </c>
      <c r="AU26" s="50">
        <f t="array" ref="AU26">-(IF(AU$2=1,Assumptions!$AF28/12,-(SUMIF($D$2:$EE$2,AU$2-1,$D26:$EE26)/12)*(1+XLOOKUP(AU$2,Assumptions!$C$95:$M$95,Assumptions!$C$99:$M$99))))</f>
        <v>-494.5110542</v>
      </c>
      <c r="AV26" s="50">
        <f t="array" ref="AV26">-(IF(AV$2=1,Assumptions!$AF28/12,-(SUMIF($D$2:$EE$2,AV$2-1,$D26:$EE26)/12)*(1+XLOOKUP(AV$2,Assumptions!$C$95:$M$95,Assumptions!$C$99:$M$99))))</f>
        <v>-494.5110542</v>
      </c>
      <c r="AW26" s="50">
        <f t="array" ref="AW26">-(IF(AW$2=1,Assumptions!$AF28/12,-(SUMIF($D$2:$EE$2,AW$2-1,$D26:$EE26)/12)*(1+XLOOKUP(AW$2,Assumptions!$C$95:$M$95,Assumptions!$C$99:$M$99))))</f>
        <v>-494.5110542</v>
      </c>
      <c r="AX26" s="50">
        <f t="array" ref="AX26">-(IF(AX$2=1,Assumptions!$AF28/12,-(SUMIF($D$2:$EE$2,AX$2-1,$D26:$EE26)/12)*(1+XLOOKUP(AX$2,Assumptions!$C$95:$M$95,Assumptions!$C$99:$M$99))))</f>
        <v>-494.5110542</v>
      </c>
      <c r="AY26" s="50">
        <f t="array" ref="AY26">-(IF(AY$2=1,Assumptions!$AF28/12,-(SUMIF($D$2:$EE$2,AY$2-1,$D26:$EE26)/12)*(1+XLOOKUP(AY$2,Assumptions!$C$95:$M$95,Assumptions!$C$99:$M$99))))</f>
        <v>-494.5110542</v>
      </c>
      <c r="AZ26" s="50">
        <f t="array" ref="AZ26">-(IF(AZ$2=1,Assumptions!$AF28/12,-(SUMIF($D$2:$EE$2,AZ$2-1,$D26:$EE26)/12)*(1+XLOOKUP(AZ$2,Assumptions!$C$95:$M$95,Assumptions!$C$99:$M$99))))</f>
        <v>-509.3463858</v>
      </c>
      <c r="BA26" s="50">
        <f t="array" ref="BA26">-(IF(BA$2=1,Assumptions!$AF28/12,-(SUMIF($D$2:$EE$2,BA$2-1,$D26:$EE26)/12)*(1+XLOOKUP(BA$2,Assumptions!$C$95:$M$95,Assumptions!$C$99:$M$99))))</f>
        <v>-509.3463858</v>
      </c>
      <c r="BB26" s="50">
        <f t="array" ref="BB26">-(IF(BB$2=1,Assumptions!$AF28/12,-(SUMIF($D$2:$EE$2,BB$2-1,$D26:$EE26)/12)*(1+XLOOKUP(BB$2,Assumptions!$C$95:$M$95,Assumptions!$C$99:$M$99))))</f>
        <v>-509.3463858</v>
      </c>
      <c r="BC26" s="50">
        <f t="array" ref="BC26">-(IF(BC$2=1,Assumptions!$AF28/12,-(SUMIF($D$2:$EE$2,BC$2-1,$D26:$EE26)/12)*(1+XLOOKUP(BC$2,Assumptions!$C$95:$M$95,Assumptions!$C$99:$M$99))))</f>
        <v>-509.3463858</v>
      </c>
      <c r="BD26" s="50">
        <f t="array" ref="BD26">-(IF(BD$2=1,Assumptions!$AF28/12,-(SUMIF($D$2:$EE$2,BD$2-1,$D26:$EE26)/12)*(1+XLOOKUP(BD$2,Assumptions!$C$95:$M$95,Assumptions!$C$99:$M$99))))</f>
        <v>-509.3463858</v>
      </c>
      <c r="BE26" s="50">
        <f t="array" ref="BE26">-(IF(BE$2=1,Assumptions!$AF28/12,-(SUMIF($D$2:$EE$2,BE$2-1,$D26:$EE26)/12)*(1+XLOOKUP(BE$2,Assumptions!$C$95:$M$95,Assumptions!$C$99:$M$99))))</f>
        <v>-509.3463858</v>
      </c>
      <c r="BF26" s="50">
        <f t="array" ref="BF26">-(IF(BF$2=1,Assumptions!$AF28/12,-(SUMIF($D$2:$EE$2,BF$2-1,$D26:$EE26)/12)*(1+XLOOKUP(BF$2,Assumptions!$C$95:$M$95,Assumptions!$C$99:$M$99))))</f>
        <v>-509.3463858</v>
      </c>
      <c r="BG26" s="50">
        <f t="array" ref="BG26">-(IF(BG$2=1,Assumptions!$AF28/12,-(SUMIF($D$2:$EE$2,BG$2-1,$D26:$EE26)/12)*(1+XLOOKUP(BG$2,Assumptions!$C$95:$M$95,Assumptions!$C$99:$M$99))))</f>
        <v>-509.3463858</v>
      </c>
      <c r="BH26" s="50">
        <f t="array" ref="BH26">-(IF(BH$2=1,Assumptions!$AF28/12,-(SUMIF($D$2:$EE$2,BH$2-1,$D26:$EE26)/12)*(1+XLOOKUP(BH$2,Assumptions!$C$95:$M$95,Assumptions!$C$99:$M$99))))</f>
        <v>-509.3463858</v>
      </c>
      <c r="BI26" s="50">
        <f t="array" ref="BI26">-(IF(BI$2=1,Assumptions!$AF28/12,-(SUMIF($D$2:$EE$2,BI$2-1,$D26:$EE26)/12)*(1+XLOOKUP(BI$2,Assumptions!$C$95:$M$95,Assumptions!$C$99:$M$99))))</f>
        <v>-509.3463858</v>
      </c>
      <c r="BJ26" s="50">
        <f t="array" ref="BJ26">-(IF(BJ$2=1,Assumptions!$AF28/12,-(SUMIF($D$2:$EE$2,BJ$2-1,$D26:$EE26)/12)*(1+XLOOKUP(BJ$2,Assumptions!$C$95:$M$95,Assumptions!$C$99:$M$99))))</f>
        <v>-509.3463858</v>
      </c>
      <c r="BK26" s="50">
        <f t="array" ref="BK26">-(IF(BK$2=1,Assumptions!$AF28/12,-(SUMIF($D$2:$EE$2,BK$2-1,$D26:$EE26)/12)*(1+XLOOKUP(BK$2,Assumptions!$C$95:$M$95,Assumptions!$C$99:$M$99))))</f>
        <v>-509.3463858</v>
      </c>
      <c r="BL26" s="50">
        <f t="array" ref="BL26">-(IF(BL$2=1,Assumptions!$AF28/12,-(SUMIF($D$2:$EE$2,BL$2-1,$D26:$EE26)/12)*(1+XLOOKUP(BL$2,Assumptions!$C$95:$M$95,Assumptions!$C$99:$M$99))))</f>
        <v>-524.6267774</v>
      </c>
      <c r="BM26" s="50">
        <f t="array" ref="BM26">-(IF(BM$2=1,Assumptions!$AF28/12,-(SUMIF($D$2:$EE$2,BM$2-1,$D26:$EE26)/12)*(1+XLOOKUP(BM$2,Assumptions!$C$95:$M$95,Assumptions!$C$99:$M$99))))</f>
        <v>-524.6267774</v>
      </c>
      <c r="BN26" s="50">
        <f t="array" ref="BN26">-(IF(BN$2=1,Assumptions!$AF28/12,-(SUMIF($D$2:$EE$2,BN$2-1,$D26:$EE26)/12)*(1+XLOOKUP(BN$2,Assumptions!$C$95:$M$95,Assumptions!$C$99:$M$99))))</f>
        <v>-524.6267774</v>
      </c>
      <c r="BO26" s="50">
        <f t="array" ref="BO26">-(IF(BO$2=1,Assumptions!$AF28/12,-(SUMIF($D$2:$EE$2,BO$2-1,$D26:$EE26)/12)*(1+XLOOKUP(BO$2,Assumptions!$C$95:$M$95,Assumptions!$C$99:$M$99))))</f>
        <v>-524.6267774</v>
      </c>
      <c r="BP26" s="50">
        <f t="array" ref="BP26">-(IF(BP$2=1,Assumptions!$AF28/12,-(SUMIF($D$2:$EE$2,BP$2-1,$D26:$EE26)/12)*(1+XLOOKUP(BP$2,Assumptions!$C$95:$M$95,Assumptions!$C$99:$M$99))))</f>
        <v>-524.6267774</v>
      </c>
      <c r="BQ26" s="50">
        <f t="array" ref="BQ26">-(IF(BQ$2=1,Assumptions!$AF28/12,-(SUMIF($D$2:$EE$2,BQ$2-1,$D26:$EE26)/12)*(1+XLOOKUP(BQ$2,Assumptions!$C$95:$M$95,Assumptions!$C$99:$M$99))))</f>
        <v>-524.6267774</v>
      </c>
      <c r="BR26" s="50">
        <f t="array" ref="BR26">-(IF(BR$2=1,Assumptions!$AF28/12,-(SUMIF($D$2:$EE$2,BR$2-1,$D26:$EE26)/12)*(1+XLOOKUP(BR$2,Assumptions!$C$95:$M$95,Assumptions!$C$99:$M$99))))</f>
        <v>-524.6267774</v>
      </c>
      <c r="BS26" s="50">
        <f t="array" ref="BS26">-(IF(BS$2=1,Assumptions!$AF28/12,-(SUMIF($D$2:$EE$2,BS$2-1,$D26:$EE26)/12)*(1+XLOOKUP(BS$2,Assumptions!$C$95:$M$95,Assumptions!$C$99:$M$99))))</f>
        <v>-524.6267774</v>
      </c>
      <c r="BT26" s="50">
        <f t="array" ref="BT26">-(IF(BT$2=1,Assumptions!$AF28/12,-(SUMIF($D$2:$EE$2,BT$2-1,$D26:$EE26)/12)*(1+XLOOKUP(BT$2,Assumptions!$C$95:$M$95,Assumptions!$C$99:$M$99))))</f>
        <v>-524.6267774</v>
      </c>
      <c r="BU26" s="50">
        <f t="array" ref="BU26">-(IF(BU$2=1,Assumptions!$AF28/12,-(SUMIF($D$2:$EE$2,BU$2-1,$D26:$EE26)/12)*(1+XLOOKUP(BU$2,Assumptions!$C$95:$M$95,Assumptions!$C$99:$M$99))))</f>
        <v>-524.6267774</v>
      </c>
      <c r="BV26" s="50">
        <f t="array" ref="BV26">-(IF(BV$2=1,Assumptions!$AF28/12,-(SUMIF($D$2:$EE$2,BV$2-1,$D26:$EE26)/12)*(1+XLOOKUP(BV$2,Assumptions!$C$95:$M$95,Assumptions!$C$99:$M$99))))</f>
        <v>-524.6267774</v>
      </c>
      <c r="BW26" s="50">
        <f t="array" ref="BW26">-(IF(BW$2=1,Assumptions!$AF28/12,-(SUMIF($D$2:$EE$2,BW$2-1,$D26:$EE26)/12)*(1+XLOOKUP(BW$2,Assumptions!$C$95:$M$95,Assumptions!$C$99:$M$99))))</f>
        <v>-524.6267774</v>
      </c>
      <c r="BX26" s="50">
        <f t="array" ref="BX26">-(IF(BX$2=1,Assumptions!$AF28/12,-(SUMIF($D$2:$EE$2,BX$2-1,$D26:$EE26)/12)*(1+XLOOKUP(BX$2,Assumptions!$C$95:$M$95,Assumptions!$C$99:$M$99))))</f>
        <v>-540.3655807</v>
      </c>
      <c r="BY26" s="50">
        <f t="array" ref="BY26">-(IF(BY$2=1,Assumptions!$AF28/12,-(SUMIF($D$2:$EE$2,BY$2-1,$D26:$EE26)/12)*(1+XLOOKUP(BY$2,Assumptions!$C$95:$M$95,Assumptions!$C$99:$M$99))))</f>
        <v>-540.3655807</v>
      </c>
      <c r="BZ26" s="50">
        <f t="array" ref="BZ26">-(IF(BZ$2=1,Assumptions!$AF28/12,-(SUMIF($D$2:$EE$2,BZ$2-1,$D26:$EE26)/12)*(1+XLOOKUP(BZ$2,Assumptions!$C$95:$M$95,Assumptions!$C$99:$M$99))))</f>
        <v>-540.3655807</v>
      </c>
      <c r="CA26" s="50">
        <f t="array" ref="CA26">-(IF(CA$2=1,Assumptions!$AF28/12,-(SUMIF($D$2:$EE$2,CA$2-1,$D26:$EE26)/12)*(1+XLOOKUP(CA$2,Assumptions!$C$95:$M$95,Assumptions!$C$99:$M$99))))</f>
        <v>-540.3655807</v>
      </c>
      <c r="CB26" s="50">
        <f t="array" ref="CB26">-(IF(CB$2=1,Assumptions!$AF28/12,-(SUMIF($D$2:$EE$2,CB$2-1,$D26:$EE26)/12)*(1+XLOOKUP(CB$2,Assumptions!$C$95:$M$95,Assumptions!$C$99:$M$99))))</f>
        <v>-540.3655807</v>
      </c>
      <c r="CC26" s="50">
        <f t="array" ref="CC26">-(IF(CC$2=1,Assumptions!$AF28/12,-(SUMIF($D$2:$EE$2,CC$2-1,$D26:$EE26)/12)*(1+XLOOKUP(CC$2,Assumptions!$C$95:$M$95,Assumptions!$C$99:$M$99))))</f>
        <v>-540.3655807</v>
      </c>
      <c r="CD26" s="50">
        <f t="array" ref="CD26">-(IF(CD$2=1,Assumptions!$AF28/12,-(SUMIF($D$2:$EE$2,CD$2-1,$D26:$EE26)/12)*(1+XLOOKUP(CD$2,Assumptions!$C$95:$M$95,Assumptions!$C$99:$M$99))))</f>
        <v>-540.3655807</v>
      </c>
      <c r="CE26" s="50">
        <f t="array" ref="CE26">-(IF(CE$2=1,Assumptions!$AF28/12,-(SUMIF($D$2:$EE$2,CE$2-1,$D26:$EE26)/12)*(1+XLOOKUP(CE$2,Assumptions!$C$95:$M$95,Assumptions!$C$99:$M$99))))</f>
        <v>-540.3655807</v>
      </c>
      <c r="CF26" s="50">
        <f t="array" ref="CF26">-(IF(CF$2=1,Assumptions!$AF28/12,-(SUMIF($D$2:$EE$2,CF$2-1,$D26:$EE26)/12)*(1+XLOOKUP(CF$2,Assumptions!$C$95:$M$95,Assumptions!$C$99:$M$99))))</f>
        <v>-540.3655807</v>
      </c>
      <c r="CG26" s="50">
        <f t="array" ref="CG26">-(IF(CG$2=1,Assumptions!$AF28/12,-(SUMIF($D$2:$EE$2,CG$2-1,$D26:$EE26)/12)*(1+XLOOKUP(CG$2,Assumptions!$C$95:$M$95,Assumptions!$C$99:$M$99))))</f>
        <v>-540.3655807</v>
      </c>
      <c r="CH26" s="50">
        <f t="array" ref="CH26">-(IF(CH$2=1,Assumptions!$AF28/12,-(SUMIF($D$2:$EE$2,CH$2-1,$D26:$EE26)/12)*(1+XLOOKUP(CH$2,Assumptions!$C$95:$M$95,Assumptions!$C$99:$M$99))))</f>
        <v>-540.3655807</v>
      </c>
      <c r="CI26" s="50">
        <f t="array" ref="CI26">-(IF(CI$2=1,Assumptions!$AF28/12,-(SUMIF($D$2:$EE$2,CI$2-1,$D26:$EE26)/12)*(1+XLOOKUP(CI$2,Assumptions!$C$95:$M$95,Assumptions!$C$99:$M$99))))</f>
        <v>-540.3655807</v>
      </c>
      <c r="CJ26" s="50">
        <f t="array" ref="CJ26">-(IF(CJ$2=1,Assumptions!$AF28/12,-(SUMIF($D$2:$EE$2,CJ$2-1,$D26:$EE26)/12)*(1+XLOOKUP(CJ$2,Assumptions!$C$95:$M$95,Assumptions!$C$99:$M$99))))</f>
        <v>-556.5765481</v>
      </c>
      <c r="CK26" s="50">
        <f t="array" ref="CK26">-(IF(CK$2=1,Assumptions!$AF28/12,-(SUMIF($D$2:$EE$2,CK$2-1,$D26:$EE26)/12)*(1+XLOOKUP(CK$2,Assumptions!$C$95:$M$95,Assumptions!$C$99:$M$99))))</f>
        <v>-556.5765481</v>
      </c>
      <c r="CL26" s="50">
        <f t="array" ref="CL26">-(IF(CL$2=1,Assumptions!$AF28/12,-(SUMIF($D$2:$EE$2,CL$2-1,$D26:$EE26)/12)*(1+XLOOKUP(CL$2,Assumptions!$C$95:$M$95,Assumptions!$C$99:$M$99))))</f>
        <v>-556.5765481</v>
      </c>
      <c r="CM26" s="50">
        <f t="array" ref="CM26">-(IF(CM$2=1,Assumptions!$AF28/12,-(SUMIF($D$2:$EE$2,CM$2-1,$D26:$EE26)/12)*(1+XLOOKUP(CM$2,Assumptions!$C$95:$M$95,Assumptions!$C$99:$M$99))))</f>
        <v>-556.5765481</v>
      </c>
      <c r="CN26" s="50">
        <f t="array" ref="CN26">-(IF(CN$2=1,Assumptions!$AF28/12,-(SUMIF($D$2:$EE$2,CN$2-1,$D26:$EE26)/12)*(1+XLOOKUP(CN$2,Assumptions!$C$95:$M$95,Assumptions!$C$99:$M$99))))</f>
        <v>-556.5765481</v>
      </c>
      <c r="CO26" s="50">
        <f t="array" ref="CO26">-(IF(CO$2=1,Assumptions!$AF28/12,-(SUMIF($D$2:$EE$2,CO$2-1,$D26:$EE26)/12)*(1+XLOOKUP(CO$2,Assumptions!$C$95:$M$95,Assumptions!$C$99:$M$99))))</f>
        <v>-556.5765481</v>
      </c>
      <c r="CP26" s="50">
        <f t="array" ref="CP26">-(IF(CP$2=1,Assumptions!$AF28/12,-(SUMIF($D$2:$EE$2,CP$2-1,$D26:$EE26)/12)*(1+XLOOKUP(CP$2,Assumptions!$C$95:$M$95,Assumptions!$C$99:$M$99))))</f>
        <v>-556.5765481</v>
      </c>
      <c r="CQ26" s="50">
        <f t="array" ref="CQ26">-(IF(CQ$2=1,Assumptions!$AF28/12,-(SUMIF($D$2:$EE$2,CQ$2-1,$D26:$EE26)/12)*(1+XLOOKUP(CQ$2,Assumptions!$C$95:$M$95,Assumptions!$C$99:$M$99))))</f>
        <v>-556.5765481</v>
      </c>
      <c r="CR26" s="50">
        <f t="array" ref="CR26">-(IF(CR$2=1,Assumptions!$AF28/12,-(SUMIF($D$2:$EE$2,CR$2-1,$D26:$EE26)/12)*(1+XLOOKUP(CR$2,Assumptions!$C$95:$M$95,Assumptions!$C$99:$M$99))))</f>
        <v>-556.5765481</v>
      </c>
      <c r="CS26" s="50">
        <f t="array" ref="CS26">-(IF(CS$2=1,Assumptions!$AF28/12,-(SUMIF($D$2:$EE$2,CS$2-1,$D26:$EE26)/12)*(1+XLOOKUP(CS$2,Assumptions!$C$95:$M$95,Assumptions!$C$99:$M$99))))</f>
        <v>-556.5765481</v>
      </c>
      <c r="CT26" s="50">
        <f t="array" ref="CT26">-(IF(CT$2=1,Assumptions!$AF28/12,-(SUMIF($D$2:$EE$2,CT$2-1,$D26:$EE26)/12)*(1+XLOOKUP(CT$2,Assumptions!$C$95:$M$95,Assumptions!$C$99:$M$99))))</f>
        <v>-556.5765481</v>
      </c>
      <c r="CU26" s="50">
        <f t="array" ref="CU26">-(IF(CU$2=1,Assumptions!$AF28/12,-(SUMIF($D$2:$EE$2,CU$2-1,$D26:$EE26)/12)*(1+XLOOKUP(CU$2,Assumptions!$C$95:$M$95,Assumptions!$C$99:$M$99))))</f>
        <v>-556.5765481</v>
      </c>
      <c r="CV26" s="50">
        <f t="array" ref="CV26">-(IF(CV$2=1,Assumptions!$AF28/12,-(SUMIF($D$2:$EE$2,CV$2-1,$D26:$EE26)/12)*(1+XLOOKUP(CV$2,Assumptions!$C$95:$M$95,Assumptions!$C$99:$M$99))))</f>
        <v>-573.2738445</v>
      </c>
      <c r="CW26" s="50">
        <f t="array" ref="CW26">-(IF(CW$2=1,Assumptions!$AF28/12,-(SUMIF($D$2:$EE$2,CW$2-1,$D26:$EE26)/12)*(1+XLOOKUP(CW$2,Assumptions!$C$95:$M$95,Assumptions!$C$99:$M$99))))</f>
        <v>-573.2738445</v>
      </c>
      <c r="CX26" s="50">
        <f t="array" ref="CX26">-(IF(CX$2=1,Assumptions!$AF28/12,-(SUMIF($D$2:$EE$2,CX$2-1,$D26:$EE26)/12)*(1+XLOOKUP(CX$2,Assumptions!$C$95:$M$95,Assumptions!$C$99:$M$99))))</f>
        <v>-573.2738445</v>
      </c>
      <c r="CY26" s="50">
        <f t="array" ref="CY26">-(IF(CY$2=1,Assumptions!$AF28/12,-(SUMIF($D$2:$EE$2,CY$2-1,$D26:$EE26)/12)*(1+XLOOKUP(CY$2,Assumptions!$C$95:$M$95,Assumptions!$C$99:$M$99))))</f>
        <v>-573.2738445</v>
      </c>
      <c r="CZ26" s="50">
        <f t="array" ref="CZ26">-(IF(CZ$2=1,Assumptions!$AF28/12,-(SUMIF($D$2:$EE$2,CZ$2-1,$D26:$EE26)/12)*(1+XLOOKUP(CZ$2,Assumptions!$C$95:$M$95,Assumptions!$C$99:$M$99))))</f>
        <v>-573.2738445</v>
      </c>
      <c r="DA26" s="50">
        <f t="array" ref="DA26">-(IF(DA$2=1,Assumptions!$AF28/12,-(SUMIF($D$2:$EE$2,DA$2-1,$D26:$EE26)/12)*(1+XLOOKUP(DA$2,Assumptions!$C$95:$M$95,Assumptions!$C$99:$M$99))))</f>
        <v>-573.2738445</v>
      </c>
      <c r="DB26" s="50">
        <f t="array" ref="DB26">-(IF(DB$2=1,Assumptions!$AF28/12,-(SUMIF($D$2:$EE$2,DB$2-1,$D26:$EE26)/12)*(1+XLOOKUP(DB$2,Assumptions!$C$95:$M$95,Assumptions!$C$99:$M$99))))</f>
        <v>-573.2738445</v>
      </c>
      <c r="DC26" s="50">
        <f t="array" ref="DC26">-(IF(DC$2=1,Assumptions!$AF28/12,-(SUMIF($D$2:$EE$2,DC$2-1,$D26:$EE26)/12)*(1+XLOOKUP(DC$2,Assumptions!$C$95:$M$95,Assumptions!$C$99:$M$99))))</f>
        <v>-573.2738445</v>
      </c>
      <c r="DD26" s="50">
        <f t="array" ref="DD26">-(IF(DD$2=1,Assumptions!$AF28/12,-(SUMIF($D$2:$EE$2,DD$2-1,$D26:$EE26)/12)*(1+XLOOKUP(DD$2,Assumptions!$C$95:$M$95,Assumptions!$C$99:$M$99))))</f>
        <v>-573.2738445</v>
      </c>
      <c r="DE26" s="50">
        <f t="array" ref="DE26">-(IF(DE$2=1,Assumptions!$AF28/12,-(SUMIF($D$2:$EE$2,DE$2-1,$D26:$EE26)/12)*(1+XLOOKUP(DE$2,Assumptions!$C$95:$M$95,Assumptions!$C$99:$M$99))))</f>
        <v>-573.2738445</v>
      </c>
      <c r="DF26" s="50">
        <f t="array" ref="DF26">-(IF(DF$2=1,Assumptions!$AF28/12,-(SUMIF($D$2:$EE$2,DF$2-1,$D26:$EE26)/12)*(1+XLOOKUP(DF$2,Assumptions!$C$95:$M$95,Assumptions!$C$99:$M$99))))</f>
        <v>-573.2738445</v>
      </c>
      <c r="DG26" s="50">
        <f t="array" ref="DG26">-(IF(DG$2=1,Assumptions!$AF28/12,-(SUMIF($D$2:$EE$2,DG$2-1,$D26:$EE26)/12)*(1+XLOOKUP(DG$2,Assumptions!$C$95:$M$95,Assumptions!$C$99:$M$99))))</f>
        <v>-573.2738445</v>
      </c>
      <c r="DH26" s="50">
        <f t="array" ref="DH26">-(IF(DH$2=1,Assumptions!$AF28/12,-(SUMIF($D$2:$EE$2,DH$2-1,$D26:$EE26)/12)*(1+XLOOKUP(DH$2,Assumptions!$C$95:$M$95,Assumptions!$C$99:$M$99))))</f>
        <v>-590.4720599</v>
      </c>
      <c r="DI26" s="50">
        <f t="array" ref="DI26">-(IF(DI$2=1,Assumptions!$AF28/12,-(SUMIF($D$2:$EE$2,DI$2-1,$D26:$EE26)/12)*(1+XLOOKUP(DI$2,Assumptions!$C$95:$M$95,Assumptions!$C$99:$M$99))))</f>
        <v>-590.4720599</v>
      </c>
      <c r="DJ26" s="50">
        <f t="array" ref="DJ26">-(IF(DJ$2=1,Assumptions!$AF28/12,-(SUMIF($D$2:$EE$2,DJ$2-1,$D26:$EE26)/12)*(1+XLOOKUP(DJ$2,Assumptions!$C$95:$M$95,Assumptions!$C$99:$M$99))))</f>
        <v>-590.4720599</v>
      </c>
      <c r="DK26" s="50">
        <f t="array" ref="DK26">-(IF(DK$2=1,Assumptions!$AF28/12,-(SUMIF($D$2:$EE$2,DK$2-1,$D26:$EE26)/12)*(1+XLOOKUP(DK$2,Assumptions!$C$95:$M$95,Assumptions!$C$99:$M$99))))</f>
        <v>-590.4720599</v>
      </c>
      <c r="DL26" s="50">
        <f t="array" ref="DL26">-(IF(DL$2=1,Assumptions!$AF28/12,-(SUMIF($D$2:$EE$2,DL$2-1,$D26:$EE26)/12)*(1+XLOOKUP(DL$2,Assumptions!$C$95:$M$95,Assumptions!$C$99:$M$99))))</f>
        <v>-590.4720599</v>
      </c>
      <c r="DM26" s="50">
        <f t="array" ref="DM26">-(IF(DM$2=1,Assumptions!$AF28/12,-(SUMIF($D$2:$EE$2,DM$2-1,$D26:$EE26)/12)*(1+XLOOKUP(DM$2,Assumptions!$C$95:$M$95,Assumptions!$C$99:$M$99))))</f>
        <v>-590.4720599</v>
      </c>
      <c r="DN26" s="50">
        <f t="array" ref="DN26">-(IF(DN$2=1,Assumptions!$AF28/12,-(SUMIF($D$2:$EE$2,DN$2-1,$D26:$EE26)/12)*(1+XLOOKUP(DN$2,Assumptions!$C$95:$M$95,Assumptions!$C$99:$M$99))))</f>
        <v>-590.4720599</v>
      </c>
      <c r="DO26" s="50">
        <f t="array" ref="DO26">-(IF(DO$2=1,Assumptions!$AF28/12,-(SUMIF($D$2:$EE$2,DO$2-1,$D26:$EE26)/12)*(1+XLOOKUP(DO$2,Assumptions!$C$95:$M$95,Assumptions!$C$99:$M$99))))</f>
        <v>-590.4720599</v>
      </c>
      <c r="DP26" s="50">
        <f t="array" ref="DP26">-(IF(DP$2=1,Assumptions!$AF28/12,-(SUMIF($D$2:$EE$2,DP$2-1,$D26:$EE26)/12)*(1+XLOOKUP(DP$2,Assumptions!$C$95:$M$95,Assumptions!$C$99:$M$99))))</f>
        <v>-590.4720599</v>
      </c>
      <c r="DQ26" s="50">
        <f t="array" ref="DQ26">-(IF(DQ$2=1,Assumptions!$AF28/12,-(SUMIF($D$2:$EE$2,DQ$2-1,$D26:$EE26)/12)*(1+XLOOKUP(DQ$2,Assumptions!$C$95:$M$95,Assumptions!$C$99:$M$99))))</f>
        <v>-590.4720599</v>
      </c>
      <c r="DR26" s="50">
        <f t="array" ref="DR26">-(IF(DR$2=1,Assumptions!$AF28/12,-(SUMIF($D$2:$EE$2,DR$2-1,$D26:$EE26)/12)*(1+XLOOKUP(DR$2,Assumptions!$C$95:$M$95,Assumptions!$C$99:$M$99))))</f>
        <v>-590.4720599</v>
      </c>
      <c r="DS26" s="50">
        <f t="array" ref="DS26">-(IF(DS$2=1,Assumptions!$AF28/12,-(SUMIF($D$2:$EE$2,DS$2-1,$D26:$EE26)/12)*(1+XLOOKUP(DS$2,Assumptions!$C$95:$M$95,Assumptions!$C$99:$M$99))))</f>
        <v>-590.4720599</v>
      </c>
      <c r="DT26" s="50">
        <f t="array" ref="DT26">-(IF(DT$2=1,Assumptions!$AF28/12,-(SUMIF($D$2:$EE$2,DT$2-1,$D26:$EE26)/12)*(1+XLOOKUP(DT$2,Assumptions!$C$95:$M$95,Assumptions!$C$99:$M$99))))</f>
        <v>-608.1862217</v>
      </c>
      <c r="DU26" s="50">
        <f t="array" ref="DU26">-(IF(DU$2=1,Assumptions!$AF28/12,-(SUMIF($D$2:$EE$2,DU$2-1,$D26:$EE26)/12)*(1+XLOOKUP(DU$2,Assumptions!$C$95:$M$95,Assumptions!$C$99:$M$99))))</f>
        <v>-608.1862217</v>
      </c>
      <c r="DV26" s="50">
        <f t="array" ref="DV26">-(IF(DV$2=1,Assumptions!$AF28/12,-(SUMIF($D$2:$EE$2,DV$2-1,$D26:$EE26)/12)*(1+XLOOKUP(DV$2,Assumptions!$C$95:$M$95,Assumptions!$C$99:$M$99))))</f>
        <v>-608.1862217</v>
      </c>
      <c r="DW26" s="50">
        <f t="array" ref="DW26">-(IF(DW$2=1,Assumptions!$AF28/12,-(SUMIF($D$2:$EE$2,DW$2-1,$D26:$EE26)/12)*(1+XLOOKUP(DW$2,Assumptions!$C$95:$M$95,Assumptions!$C$99:$M$99))))</f>
        <v>-608.1862217</v>
      </c>
      <c r="DX26" s="50">
        <f t="array" ref="DX26">-(IF(DX$2=1,Assumptions!$AF28/12,-(SUMIF($D$2:$EE$2,DX$2-1,$D26:$EE26)/12)*(1+XLOOKUP(DX$2,Assumptions!$C$95:$M$95,Assumptions!$C$99:$M$99))))</f>
        <v>-608.1862217</v>
      </c>
      <c r="DY26" s="50">
        <f t="array" ref="DY26">-(IF(DY$2=1,Assumptions!$AF28/12,-(SUMIF($D$2:$EE$2,DY$2-1,$D26:$EE26)/12)*(1+XLOOKUP(DY$2,Assumptions!$C$95:$M$95,Assumptions!$C$99:$M$99))))</f>
        <v>-608.1862217</v>
      </c>
      <c r="DZ26" s="50">
        <f t="array" ref="DZ26">-(IF(DZ$2=1,Assumptions!$AF28/12,-(SUMIF($D$2:$EE$2,DZ$2-1,$D26:$EE26)/12)*(1+XLOOKUP(DZ$2,Assumptions!$C$95:$M$95,Assumptions!$C$99:$M$99))))</f>
        <v>-608.1862217</v>
      </c>
      <c r="EA26" s="50">
        <f t="array" ref="EA26">-(IF(EA$2=1,Assumptions!$AF28/12,-(SUMIF($D$2:$EE$2,EA$2-1,$D26:$EE26)/12)*(1+XLOOKUP(EA$2,Assumptions!$C$95:$M$95,Assumptions!$C$99:$M$99))))</f>
        <v>-608.1862217</v>
      </c>
      <c r="EB26" s="50">
        <f t="array" ref="EB26">-(IF(EB$2=1,Assumptions!$AF28/12,-(SUMIF($D$2:$EE$2,EB$2-1,$D26:$EE26)/12)*(1+XLOOKUP(EB$2,Assumptions!$C$95:$M$95,Assumptions!$C$99:$M$99))))</f>
        <v>-608.1862217</v>
      </c>
      <c r="EC26" s="50">
        <f t="array" ref="EC26">-(IF(EC$2=1,Assumptions!$AF28/12,-(SUMIF($D$2:$EE$2,EC$2-1,$D26:$EE26)/12)*(1+XLOOKUP(EC$2,Assumptions!$C$95:$M$95,Assumptions!$C$99:$M$99))))</f>
        <v>-608.1862217</v>
      </c>
      <c r="ED26" s="50">
        <f t="array" ref="ED26">-(IF(ED$2=1,Assumptions!$AF28/12,-(SUMIF($D$2:$EE$2,ED$2-1,$D26:$EE26)/12)*(1+XLOOKUP(ED$2,Assumptions!$C$95:$M$95,Assumptions!$C$99:$M$99))))</f>
        <v>-608.1862217</v>
      </c>
      <c r="EE26" s="50">
        <f t="array" ref="EE26">-(IF(EE$2=1,Assumptions!$AF28/12,-(SUMIF($D$2:$EE$2,EE$2-1,$D26:$EE26)/12)*(1+XLOOKUP(EE$2,Assumptions!$C$95:$M$95,Assumptions!$C$99:$M$99))))</f>
        <v>-608.1862217</v>
      </c>
    </row>
    <row r="27" ht="15.75" customHeight="1">
      <c r="A27" s="1"/>
      <c r="B27" s="1"/>
      <c r="C27" s="1" t="str">
        <f>Assumptions!J29</f>
        <v>Utilities (Electricity, Gas, Cable &amp; Internet)</v>
      </c>
      <c r="D27" s="50">
        <f t="array" ref="D27">-(IF(D$2=1,Assumptions!$AF29/12,-(SUMIF($D$2:$EE$2,D$2-1,$D27:$EE27)/12)*(1+XLOOKUP(D$2,Assumptions!$C$95:$M$95,Assumptions!$C$99:$M$99))))</f>
        <v>-341.25445</v>
      </c>
      <c r="E27" s="50">
        <f t="array" ref="E27">-(IF(E$2=1,Assumptions!$AF29/12,-(SUMIF($D$2:$EE$2,E$2-1,$D27:$EE27)/12)*(1+XLOOKUP(E$2,Assumptions!$C$95:$M$95,Assumptions!$C$99:$M$99))))</f>
        <v>-341.25445</v>
      </c>
      <c r="F27" s="50">
        <f t="array" ref="F27">-(IF(F$2=1,Assumptions!$AF29/12,-(SUMIF($D$2:$EE$2,F$2-1,$D27:$EE27)/12)*(1+XLOOKUP(F$2,Assumptions!$C$95:$M$95,Assumptions!$C$99:$M$99))))</f>
        <v>-341.25445</v>
      </c>
      <c r="G27" s="50">
        <f t="array" ref="G27">-(IF(G$2=1,Assumptions!$AF29/12,-(SUMIF($D$2:$EE$2,G$2-1,$D27:$EE27)/12)*(1+XLOOKUP(G$2,Assumptions!$C$95:$M$95,Assumptions!$C$99:$M$99))))</f>
        <v>-341.25445</v>
      </c>
      <c r="H27" s="50">
        <f t="array" ref="H27">-(IF(H$2=1,Assumptions!$AF29/12,-(SUMIF($D$2:$EE$2,H$2-1,$D27:$EE27)/12)*(1+XLOOKUP(H$2,Assumptions!$C$95:$M$95,Assumptions!$C$99:$M$99))))</f>
        <v>-341.25445</v>
      </c>
      <c r="I27" s="50">
        <f t="array" ref="I27">-(IF(I$2=1,Assumptions!$AF29/12,-(SUMIF($D$2:$EE$2,I$2-1,$D27:$EE27)/12)*(1+XLOOKUP(I$2,Assumptions!$C$95:$M$95,Assumptions!$C$99:$M$99))))</f>
        <v>-341.25445</v>
      </c>
      <c r="J27" s="50">
        <f t="array" ref="J27">-(IF(J$2=1,Assumptions!$AF29/12,-(SUMIF($D$2:$EE$2,J$2-1,$D27:$EE27)/12)*(1+XLOOKUP(J$2,Assumptions!$C$95:$M$95,Assumptions!$C$99:$M$99))))</f>
        <v>-341.25445</v>
      </c>
      <c r="K27" s="50">
        <f t="array" ref="K27">-(IF(K$2=1,Assumptions!$AF29/12,-(SUMIF($D$2:$EE$2,K$2-1,$D27:$EE27)/12)*(1+XLOOKUP(K$2,Assumptions!$C$95:$M$95,Assumptions!$C$99:$M$99))))</f>
        <v>-341.25445</v>
      </c>
      <c r="L27" s="50">
        <f t="array" ref="L27">-(IF(L$2=1,Assumptions!$AF29/12,-(SUMIF($D$2:$EE$2,L$2-1,$D27:$EE27)/12)*(1+XLOOKUP(L$2,Assumptions!$C$95:$M$95,Assumptions!$C$99:$M$99))))</f>
        <v>-341.25445</v>
      </c>
      <c r="M27" s="50">
        <f t="array" ref="M27">-(IF(M$2=1,Assumptions!$AF29/12,-(SUMIF($D$2:$EE$2,M$2-1,$D27:$EE27)/12)*(1+XLOOKUP(M$2,Assumptions!$C$95:$M$95,Assumptions!$C$99:$M$99))))</f>
        <v>-341.25445</v>
      </c>
      <c r="N27" s="50">
        <f t="array" ref="N27">-(IF(N$2=1,Assumptions!$AF29/12,-(SUMIF($D$2:$EE$2,N$2-1,$D27:$EE27)/12)*(1+XLOOKUP(N$2,Assumptions!$C$95:$M$95,Assumptions!$C$99:$M$99))))</f>
        <v>-341.25445</v>
      </c>
      <c r="O27" s="50">
        <f t="array" ref="O27">-(IF(O$2=1,Assumptions!$AF29/12,-(SUMIF($D$2:$EE$2,O$2-1,$D27:$EE27)/12)*(1+XLOOKUP(O$2,Assumptions!$C$95:$M$95,Assumptions!$C$99:$M$99))))</f>
        <v>-341.25445</v>
      </c>
      <c r="P27" s="50">
        <f t="array" ref="P27">-(IF(P$2=1,Assumptions!$AF29/12,-(SUMIF($D$2:$EE$2,P$2-1,$D27:$EE27)/12)*(1+XLOOKUP(P$2,Assumptions!$C$95:$M$95,Assumptions!$C$99:$M$99))))</f>
        <v>-351.4920835</v>
      </c>
      <c r="Q27" s="50">
        <f t="array" ref="Q27">-(IF(Q$2=1,Assumptions!$AF29/12,-(SUMIF($D$2:$EE$2,Q$2-1,$D27:$EE27)/12)*(1+XLOOKUP(Q$2,Assumptions!$C$95:$M$95,Assumptions!$C$99:$M$99))))</f>
        <v>-351.4920835</v>
      </c>
      <c r="R27" s="50">
        <f t="array" ref="R27">-(IF(R$2=1,Assumptions!$AF29/12,-(SUMIF($D$2:$EE$2,R$2-1,$D27:$EE27)/12)*(1+XLOOKUP(R$2,Assumptions!$C$95:$M$95,Assumptions!$C$99:$M$99))))</f>
        <v>-351.4920835</v>
      </c>
      <c r="S27" s="50">
        <f t="array" ref="S27">-(IF(S$2=1,Assumptions!$AF29/12,-(SUMIF($D$2:$EE$2,S$2-1,$D27:$EE27)/12)*(1+XLOOKUP(S$2,Assumptions!$C$95:$M$95,Assumptions!$C$99:$M$99))))</f>
        <v>-351.4920835</v>
      </c>
      <c r="T27" s="50">
        <f t="array" ref="T27">-(IF(T$2=1,Assumptions!$AF29/12,-(SUMIF($D$2:$EE$2,T$2-1,$D27:$EE27)/12)*(1+XLOOKUP(T$2,Assumptions!$C$95:$M$95,Assumptions!$C$99:$M$99))))</f>
        <v>-351.4920835</v>
      </c>
      <c r="U27" s="50">
        <f t="array" ref="U27">-(IF(U$2=1,Assumptions!$AF29/12,-(SUMIF($D$2:$EE$2,U$2-1,$D27:$EE27)/12)*(1+XLOOKUP(U$2,Assumptions!$C$95:$M$95,Assumptions!$C$99:$M$99))))</f>
        <v>-351.4920835</v>
      </c>
      <c r="V27" s="50">
        <f t="array" ref="V27">-(IF(V$2=1,Assumptions!$AF29/12,-(SUMIF($D$2:$EE$2,V$2-1,$D27:$EE27)/12)*(1+XLOOKUP(V$2,Assumptions!$C$95:$M$95,Assumptions!$C$99:$M$99))))</f>
        <v>-351.4920835</v>
      </c>
      <c r="W27" s="50">
        <f t="array" ref="W27">-(IF(W$2=1,Assumptions!$AF29/12,-(SUMIF($D$2:$EE$2,W$2-1,$D27:$EE27)/12)*(1+XLOOKUP(W$2,Assumptions!$C$95:$M$95,Assumptions!$C$99:$M$99))))</f>
        <v>-351.4920835</v>
      </c>
      <c r="X27" s="50">
        <f t="array" ref="X27">-(IF(X$2=1,Assumptions!$AF29/12,-(SUMIF($D$2:$EE$2,X$2-1,$D27:$EE27)/12)*(1+XLOOKUP(X$2,Assumptions!$C$95:$M$95,Assumptions!$C$99:$M$99))))</f>
        <v>-351.4920835</v>
      </c>
      <c r="Y27" s="50">
        <f t="array" ref="Y27">-(IF(Y$2=1,Assumptions!$AF29/12,-(SUMIF($D$2:$EE$2,Y$2-1,$D27:$EE27)/12)*(1+XLOOKUP(Y$2,Assumptions!$C$95:$M$95,Assumptions!$C$99:$M$99))))</f>
        <v>-351.4920835</v>
      </c>
      <c r="Z27" s="50">
        <f t="array" ref="Z27">-(IF(Z$2=1,Assumptions!$AF29/12,-(SUMIF($D$2:$EE$2,Z$2-1,$D27:$EE27)/12)*(1+XLOOKUP(Z$2,Assumptions!$C$95:$M$95,Assumptions!$C$99:$M$99))))</f>
        <v>-351.4920835</v>
      </c>
      <c r="AA27" s="50">
        <f t="array" ref="AA27">-(IF(AA$2=1,Assumptions!$AF29/12,-(SUMIF($D$2:$EE$2,AA$2-1,$D27:$EE27)/12)*(1+XLOOKUP(AA$2,Assumptions!$C$95:$M$95,Assumptions!$C$99:$M$99))))</f>
        <v>-351.4920835</v>
      </c>
      <c r="AB27" s="50">
        <f t="array" ref="AB27">-(IF(AB$2=1,Assumptions!$AF29/12,-(SUMIF($D$2:$EE$2,AB$2-1,$D27:$EE27)/12)*(1+XLOOKUP(AB$2,Assumptions!$C$95:$M$95,Assumptions!$C$99:$M$99))))</f>
        <v>-362.036846</v>
      </c>
      <c r="AC27" s="50">
        <f t="array" ref="AC27">-(IF(AC$2=1,Assumptions!$AF29/12,-(SUMIF($D$2:$EE$2,AC$2-1,$D27:$EE27)/12)*(1+XLOOKUP(AC$2,Assumptions!$C$95:$M$95,Assumptions!$C$99:$M$99))))</f>
        <v>-362.036846</v>
      </c>
      <c r="AD27" s="50">
        <f t="array" ref="AD27">-(IF(AD$2=1,Assumptions!$AF29/12,-(SUMIF($D$2:$EE$2,AD$2-1,$D27:$EE27)/12)*(1+XLOOKUP(AD$2,Assumptions!$C$95:$M$95,Assumptions!$C$99:$M$99))))</f>
        <v>-362.036846</v>
      </c>
      <c r="AE27" s="50">
        <f t="array" ref="AE27">-(IF(AE$2=1,Assumptions!$AF29/12,-(SUMIF($D$2:$EE$2,AE$2-1,$D27:$EE27)/12)*(1+XLOOKUP(AE$2,Assumptions!$C$95:$M$95,Assumptions!$C$99:$M$99))))</f>
        <v>-362.036846</v>
      </c>
      <c r="AF27" s="50">
        <f t="array" ref="AF27">-(IF(AF$2=1,Assumptions!$AF29/12,-(SUMIF($D$2:$EE$2,AF$2-1,$D27:$EE27)/12)*(1+XLOOKUP(AF$2,Assumptions!$C$95:$M$95,Assumptions!$C$99:$M$99))))</f>
        <v>-362.036846</v>
      </c>
      <c r="AG27" s="50">
        <f t="array" ref="AG27">-(IF(AG$2=1,Assumptions!$AF29/12,-(SUMIF($D$2:$EE$2,AG$2-1,$D27:$EE27)/12)*(1+XLOOKUP(AG$2,Assumptions!$C$95:$M$95,Assumptions!$C$99:$M$99))))</f>
        <v>-362.036846</v>
      </c>
      <c r="AH27" s="50">
        <f t="array" ref="AH27">-(IF(AH$2=1,Assumptions!$AF29/12,-(SUMIF($D$2:$EE$2,AH$2-1,$D27:$EE27)/12)*(1+XLOOKUP(AH$2,Assumptions!$C$95:$M$95,Assumptions!$C$99:$M$99))))</f>
        <v>-362.036846</v>
      </c>
      <c r="AI27" s="50">
        <f t="array" ref="AI27">-(IF(AI$2=1,Assumptions!$AF29/12,-(SUMIF($D$2:$EE$2,AI$2-1,$D27:$EE27)/12)*(1+XLOOKUP(AI$2,Assumptions!$C$95:$M$95,Assumptions!$C$99:$M$99))))</f>
        <v>-362.036846</v>
      </c>
      <c r="AJ27" s="50">
        <f t="array" ref="AJ27">-(IF(AJ$2=1,Assumptions!$AF29/12,-(SUMIF($D$2:$EE$2,AJ$2-1,$D27:$EE27)/12)*(1+XLOOKUP(AJ$2,Assumptions!$C$95:$M$95,Assumptions!$C$99:$M$99))))</f>
        <v>-362.036846</v>
      </c>
      <c r="AK27" s="50">
        <f t="array" ref="AK27">-(IF(AK$2=1,Assumptions!$AF29/12,-(SUMIF($D$2:$EE$2,AK$2-1,$D27:$EE27)/12)*(1+XLOOKUP(AK$2,Assumptions!$C$95:$M$95,Assumptions!$C$99:$M$99))))</f>
        <v>-362.036846</v>
      </c>
      <c r="AL27" s="50">
        <f t="array" ref="AL27">-(IF(AL$2=1,Assumptions!$AF29/12,-(SUMIF($D$2:$EE$2,AL$2-1,$D27:$EE27)/12)*(1+XLOOKUP(AL$2,Assumptions!$C$95:$M$95,Assumptions!$C$99:$M$99))))</f>
        <v>-362.036846</v>
      </c>
      <c r="AM27" s="50">
        <f t="array" ref="AM27">-(IF(AM$2=1,Assumptions!$AF29/12,-(SUMIF($D$2:$EE$2,AM$2-1,$D27:$EE27)/12)*(1+XLOOKUP(AM$2,Assumptions!$C$95:$M$95,Assumptions!$C$99:$M$99))))</f>
        <v>-362.036846</v>
      </c>
      <c r="AN27" s="50">
        <f t="array" ref="AN27">-(IF(AN$2=1,Assumptions!$AF29/12,-(SUMIF($D$2:$EE$2,AN$2-1,$D27:$EE27)/12)*(1+XLOOKUP(AN$2,Assumptions!$C$95:$M$95,Assumptions!$C$99:$M$99))))</f>
        <v>-372.8979514</v>
      </c>
      <c r="AO27" s="50">
        <f t="array" ref="AO27">-(IF(AO$2=1,Assumptions!$AF29/12,-(SUMIF($D$2:$EE$2,AO$2-1,$D27:$EE27)/12)*(1+XLOOKUP(AO$2,Assumptions!$C$95:$M$95,Assumptions!$C$99:$M$99))))</f>
        <v>-372.8979514</v>
      </c>
      <c r="AP27" s="50">
        <f t="array" ref="AP27">-(IF(AP$2=1,Assumptions!$AF29/12,-(SUMIF($D$2:$EE$2,AP$2-1,$D27:$EE27)/12)*(1+XLOOKUP(AP$2,Assumptions!$C$95:$M$95,Assumptions!$C$99:$M$99))))</f>
        <v>-372.8979514</v>
      </c>
      <c r="AQ27" s="50">
        <f t="array" ref="AQ27">-(IF(AQ$2=1,Assumptions!$AF29/12,-(SUMIF($D$2:$EE$2,AQ$2-1,$D27:$EE27)/12)*(1+XLOOKUP(AQ$2,Assumptions!$C$95:$M$95,Assumptions!$C$99:$M$99))))</f>
        <v>-372.8979514</v>
      </c>
      <c r="AR27" s="50">
        <f t="array" ref="AR27">-(IF(AR$2=1,Assumptions!$AF29/12,-(SUMIF($D$2:$EE$2,AR$2-1,$D27:$EE27)/12)*(1+XLOOKUP(AR$2,Assumptions!$C$95:$M$95,Assumptions!$C$99:$M$99))))</f>
        <v>-372.8979514</v>
      </c>
      <c r="AS27" s="50">
        <f t="array" ref="AS27">-(IF(AS$2=1,Assumptions!$AF29/12,-(SUMIF($D$2:$EE$2,AS$2-1,$D27:$EE27)/12)*(1+XLOOKUP(AS$2,Assumptions!$C$95:$M$95,Assumptions!$C$99:$M$99))))</f>
        <v>-372.8979514</v>
      </c>
      <c r="AT27" s="50">
        <f t="array" ref="AT27">-(IF(AT$2=1,Assumptions!$AF29/12,-(SUMIF($D$2:$EE$2,AT$2-1,$D27:$EE27)/12)*(1+XLOOKUP(AT$2,Assumptions!$C$95:$M$95,Assumptions!$C$99:$M$99))))</f>
        <v>-372.8979514</v>
      </c>
      <c r="AU27" s="50">
        <f t="array" ref="AU27">-(IF(AU$2=1,Assumptions!$AF29/12,-(SUMIF($D$2:$EE$2,AU$2-1,$D27:$EE27)/12)*(1+XLOOKUP(AU$2,Assumptions!$C$95:$M$95,Assumptions!$C$99:$M$99))))</f>
        <v>-372.8979514</v>
      </c>
      <c r="AV27" s="50">
        <f t="array" ref="AV27">-(IF(AV$2=1,Assumptions!$AF29/12,-(SUMIF($D$2:$EE$2,AV$2-1,$D27:$EE27)/12)*(1+XLOOKUP(AV$2,Assumptions!$C$95:$M$95,Assumptions!$C$99:$M$99))))</f>
        <v>-372.8979514</v>
      </c>
      <c r="AW27" s="50">
        <f t="array" ref="AW27">-(IF(AW$2=1,Assumptions!$AF29/12,-(SUMIF($D$2:$EE$2,AW$2-1,$D27:$EE27)/12)*(1+XLOOKUP(AW$2,Assumptions!$C$95:$M$95,Assumptions!$C$99:$M$99))))</f>
        <v>-372.8979514</v>
      </c>
      <c r="AX27" s="50">
        <f t="array" ref="AX27">-(IF(AX$2=1,Assumptions!$AF29/12,-(SUMIF($D$2:$EE$2,AX$2-1,$D27:$EE27)/12)*(1+XLOOKUP(AX$2,Assumptions!$C$95:$M$95,Assumptions!$C$99:$M$99))))</f>
        <v>-372.8979514</v>
      </c>
      <c r="AY27" s="50">
        <f t="array" ref="AY27">-(IF(AY$2=1,Assumptions!$AF29/12,-(SUMIF($D$2:$EE$2,AY$2-1,$D27:$EE27)/12)*(1+XLOOKUP(AY$2,Assumptions!$C$95:$M$95,Assumptions!$C$99:$M$99))))</f>
        <v>-372.8979514</v>
      </c>
      <c r="AZ27" s="50">
        <f t="array" ref="AZ27">-(IF(AZ$2=1,Assumptions!$AF29/12,-(SUMIF($D$2:$EE$2,AZ$2-1,$D27:$EE27)/12)*(1+XLOOKUP(AZ$2,Assumptions!$C$95:$M$95,Assumptions!$C$99:$M$99))))</f>
        <v>-384.0848899</v>
      </c>
      <c r="BA27" s="50">
        <f t="array" ref="BA27">-(IF(BA$2=1,Assumptions!$AF29/12,-(SUMIF($D$2:$EE$2,BA$2-1,$D27:$EE27)/12)*(1+XLOOKUP(BA$2,Assumptions!$C$95:$M$95,Assumptions!$C$99:$M$99))))</f>
        <v>-384.0848899</v>
      </c>
      <c r="BB27" s="50">
        <f t="array" ref="BB27">-(IF(BB$2=1,Assumptions!$AF29/12,-(SUMIF($D$2:$EE$2,BB$2-1,$D27:$EE27)/12)*(1+XLOOKUP(BB$2,Assumptions!$C$95:$M$95,Assumptions!$C$99:$M$99))))</f>
        <v>-384.0848899</v>
      </c>
      <c r="BC27" s="50">
        <f t="array" ref="BC27">-(IF(BC$2=1,Assumptions!$AF29/12,-(SUMIF($D$2:$EE$2,BC$2-1,$D27:$EE27)/12)*(1+XLOOKUP(BC$2,Assumptions!$C$95:$M$95,Assumptions!$C$99:$M$99))))</f>
        <v>-384.0848899</v>
      </c>
      <c r="BD27" s="50">
        <f t="array" ref="BD27">-(IF(BD$2=1,Assumptions!$AF29/12,-(SUMIF($D$2:$EE$2,BD$2-1,$D27:$EE27)/12)*(1+XLOOKUP(BD$2,Assumptions!$C$95:$M$95,Assumptions!$C$99:$M$99))))</f>
        <v>-384.0848899</v>
      </c>
      <c r="BE27" s="50">
        <f t="array" ref="BE27">-(IF(BE$2=1,Assumptions!$AF29/12,-(SUMIF($D$2:$EE$2,BE$2-1,$D27:$EE27)/12)*(1+XLOOKUP(BE$2,Assumptions!$C$95:$M$95,Assumptions!$C$99:$M$99))))</f>
        <v>-384.0848899</v>
      </c>
      <c r="BF27" s="50">
        <f t="array" ref="BF27">-(IF(BF$2=1,Assumptions!$AF29/12,-(SUMIF($D$2:$EE$2,BF$2-1,$D27:$EE27)/12)*(1+XLOOKUP(BF$2,Assumptions!$C$95:$M$95,Assumptions!$C$99:$M$99))))</f>
        <v>-384.0848899</v>
      </c>
      <c r="BG27" s="50">
        <f t="array" ref="BG27">-(IF(BG$2=1,Assumptions!$AF29/12,-(SUMIF($D$2:$EE$2,BG$2-1,$D27:$EE27)/12)*(1+XLOOKUP(BG$2,Assumptions!$C$95:$M$95,Assumptions!$C$99:$M$99))))</f>
        <v>-384.0848899</v>
      </c>
      <c r="BH27" s="50">
        <f t="array" ref="BH27">-(IF(BH$2=1,Assumptions!$AF29/12,-(SUMIF($D$2:$EE$2,BH$2-1,$D27:$EE27)/12)*(1+XLOOKUP(BH$2,Assumptions!$C$95:$M$95,Assumptions!$C$99:$M$99))))</f>
        <v>-384.0848899</v>
      </c>
      <c r="BI27" s="50">
        <f t="array" ref="BI27">-(IF(BI$2=1,Assumptions!$AF29/12,-(SUMIF($D$2:$EE$2,BI$2-1,$D27:$EE27)/12)*(1+XLOOKUP(BI$2,Assumptions!$C$95:$M$95,Assumptions!$C$99:$M$99))))</f>
        <v>-384.0848899</v>
      </c>
      <c r="BJ27" s="50">
        <f t="array" ref="BJ27">-(IF(BJ$2=1,Assumptions!$AF29/12,-(SUMIF($D$2:$EE$2,BJ$2-1,$D27:$EE27)/12)*(1+XLOOKUP(BJ$2,Assumptions!$C$95:$M$95,Assumptions!$C$99:$M$99))))</f>
        <v>-384.0848899</v>
      </c>
      <c r="BK27" s="50">
        <f t="array" ref="BK27">-(IF(BK$2=1,Assumptions!$AF29/12,-(SUMIF($D$2:$EE$2,BK$2-1,$D27:$EE27)/12)*(1+XLOOKUP(BK$2,Assumptions!$C$95:$M$95,Assumptions!$C$99:$M$99))))</f>
        <v>-384.0848899</v>
      </c>
      <c r="BL27" s="50">
        <f t="array" ref="BL27">-(IF(BL$2=1,Assumptions!$AF29/12,-(SUMIF($D$2:$EE$2,BL$2-1,$D27:$EE27)/12)*(1+XLOOKUP(BL$2,Assumptions!$C$95:$M$95,Assumptions!$C$99:$M$99))))</f>
        <v>-395.6074366</v>
      </c>
      <c r="BM27" s="50">
        <f t="array" ref="BM27">-(IF(BM$2=1,Assumptions!$AF29/12,-(SUMIF($D$2:$EE$2,BM$2-1,$D27:$EE27)/12)*(1+XLOOKUP(BM$2,Assumptions!$C$95:$M$95,Assumptions!$C$99:$M$99))))</f>
        <v>-395.6074366</v>
      </c>
      <c r="BN27" s="50">
        <f t="array" ref="BN27">-(IF(BN$2=1,Assumptions!$AF29/12,-(SUMIF($D$2:$EE$2,BN$2-1,$D27:$EE27)/12)*(1+XLOOKUP(BN$2,Assumptions!$C$95:$M$95,Assumptions!$C$99:$M$99))))</f>
        <v>-395.6074366</v>
      </c>
      <c r="BO27" s="50">
        <f t="array" ref="BO27">-(IF(BO$2=1,Assumptions!$AF29/12,-(SUMIF($D$2:$EE$2,BO$2-1,$D27:$EE27)/12)*(1+XLOOKUP(BO$2,Assumptions!$C$95:$M$95,Assumptions!$C$99:$M$99))))</f>
        <v>-395.6074366</v>
      </c>
      <c r="BP27" s="50">
        <f t="array" ref="BP27">-(IF(BP$2=1,Assumptions!$AF29/12,-(SUMIF($D$2:$EE$2,BP$2-1,$D27:$EE27)/12)*(1+XLOOKUP(BP$2,Assumptions!$C$95:$M$95,Assumptions!$C$99:$M$99))))</f>
        <v>-395.6074366</v>
      </c>
      <c r="BQ27" s="50">
        <f t="array" ref="BQ27">-(IF(BQ$2=1,Assumptions!$AF29/12,-(SUMIF($D$2:$EE$2,BQ$2-1,$D27:$EE27)/12)*(1+XLOOKUP(BQ$2,Assumptions!$C$95:$M$95,Assumptions!$C$99:$M$99))))</f>
        <v>-395.6074366</v>
      </c>
      <c r="BR27" s="50">
        <f t="array" ref="BR27">-(IF(BR$2=1,Assumptions!$AF29/12,-(SUMIF($D$2:$EE$2,BR$2-1,$D27:$EE27)/12)*(1+XLOOKUP(BR$2,Assumptions!$C$95:$M$95,Assumptions!$C$99:$M$99))))</f>
        <v>-395.6074366</v>
      </c>
      <c r="BS27" s="50">
        <f t="array" ref="BS27">-(IF(BS$2=1,Assumptions!$AF29/12,-(SUMIF($D$2:$EE$2,BS$2-1,$D27:$EE27)/12)*(1+XLOOKUP(BS$2,Assumptions!$C$95:$M$95,Assumptions!$C$99:$M$99))))</f>
        <v>-395.6074366</v>
      </c>
      <c r="BT27" s="50">
        <f t="array" ref="BT27">-(IF(BT$2=1,Assumptions!$AF29/12,-(SUMIF($D$2:$EE$2,BT$2-1,$D27:$EE27)/12)*(1+XLOOKUP(BT$2,Assumptions!$C$95:$M$95,Assumptions!$C$99:$M$99))))</f>
        <v>-395.6074366</v>
      </c>
      <c r="BU27" s="50">
        <f t="array" ref="BU27">-(IF(BU$2=1,Assumptions!$AF29/12,-(SUMIF($D$2:$EE$2,BU$2-1,$D27:$EE27)/12)*(1+XLOOKUP(BU$2,Assumptions!$C$95:$M$95,Assumptions!$C$99:$M$99))))</f>
        <v>-395.6074366</v>
      </c>
      <c r="BV27" s="50">
        <f t="array" ref="BV27">-(IF(BV$2=1,Assumptions!$AF29/12,-(SUMIF($D$2:$EE$2,BV$2-1,$D27:$EE27)/12)*(1+XLOOKUP(BV$2,Assumptions!$C$95:$M$95,Assumptions!$C$99:$M$99))))</f>
        <v>-395.6074366</v>
      </c>
      <c r="BW27" s="50">
        <f t="array" ref="BW27">-(IF(BW$2=1,Assumptions!$AF29/12,-(SUMIF($D$2:$EE$2,BW$2-1,$D27:$EE27)/12)*(1+XLOOKUP(BW$2,Assumptions!$C$95:$M$95,Assumptions!$C$99:$M$99))))</f>
        <v>-395.6074366</v>
      </c>
      <c r="BX27" s="50">
        <f t="array" ref="BX27">-(IF(BX$2=1,Assumptions!$AF29/12,-(SUMIF($D$2:$EE$2,BX$2-1,$D27:$EE27)/12)*(1+XLOOKUP(BX$2,Assumptions!$C$95:$M$95,Assumptions!$C$99:$M$99))))</f>
        <v>-407.4756597</v>
      </c>
      <c r="BY27" s="50">
        <f t="array" ref="BY27">-(IF(BY$2=1,Assumptions!$AF29/12,-(SUMIF($D$2:$EE$2,BY$2-1,$D27:$EE27)/12)*(1+XLOOKUP(BY$2,Assumptions!$C$95:$M$95,Assumptions!$C$99:$M$99))))</f>
        <v>-407.4756597</v>
      </c>
      <c r="BZ27" s="50">
        <f t="array" ref="BZ27">-(IF(BZ$2=1,Assumptions!$AF29/12,-(SUMIF($D$2:$EE$2,BZ$2-1,$D27:$EE27)/12)*(1+XLOOKUP(BZ$2,Assumptions!$C$95:$M$95,Assumptions!$C$99:$M$99))))</f>
        <v>-407.4756597</v>
      </c>
      <c r="CA27" s="50">
        <f t="array" ref="CA27">-(IF(CA$2=1,Assumptions!$AF29/12,-(SUMIF($D$2:$EE$2,CA$2-1,$D27:$EE27)/12)*(1+XLOOKUP(CA$2,Assumptions!$C$95:$M$95,Assumptions!$C$99:$M$99))))</f>
        <v>-407.4756597</v>
      </c>
      <c r="CB27" s="50">
        <f t="array" ref="CB27">-(IF(CB$2=1,Assumptions!$AF29/12,-(SUMIF($D$2:$EE$2,CB$2-1,$D27:$EE27)/12)*(1+XLOOKUP(CB$2,Assumptions!$C$95:$M$95,Assumptions!$C$99:$M$99))))</f>
        <v>-407.4756597</v>
      </c>
      <c r="CC27" s="50">
        <f t="array" ref="CC27">-(IF(CC$2=1,Assumptions!$AF29/12,-(SUMIF($D$2:$EE$2,CC$2-1,$D27:$EE27)/12)*(1+XLOOKUP(CC$2,Assumptions!$C$95:$M$95,Assumptions!$C$99:$M$99))))</f>
        <v>-407.4756597</v>
      </c>
      <c r="CD27" s="50">
        <f t="array" ref="CD27">-(IF(CD$2=1,Assumptions!$AF29/12,-(SUMIF($D$2:$EE$2,CD$2-1,$D27:$EE27)/12)*(1+XLOOKUP(CD$2,Assumptions!$C$95:$M$95,Assumptions!$C$99:$M$99))))</f>
        <v>-407.4756597</v>
      </c>
      <c r="CE27" s="50">
        <f t="array" ref="CE27">-(IF(CE$2=1,Assumptions!$AF29/12,-(SUMIF($D$2:$EE$2,CE$2-1,$D27:$EE27)/12)*(1+XLOOKUP(CE$2,Assumptions!$C$95:$M$95,Assumptions!$C$99:$M$99))))</f>
        <v>-407.4756597</v>
      </c>
      <c r="CF27" s="50">
        <f t="array" ref="CF27">-(IF(CF$2=1,Assumptions!$AF29/12,-(SUMIF($D$2:$EE$2,CF$2-1,$D27:$EE27)/12)*(1+XLOOKUP(CF$2,Assumptions!$C$95:$M$95,Assumptions!$C$99:$M$99))))</f>
        <v>-407.4756597</v>
      </c>
      <c r="CG27" s="50">
        <f t="array" ref="CG27">-(IF(CG$2=1,Assumptions!$AF29/12,-(SUMIF($D$2:$EE$2,CG$2-1,$D27:$EE27)/12)*(1+XLOOKUP(CG$2,Assumptions!$C$95:$M$95,Assumptions!$C$99:$M$99))))</f>
        <v>-407.4756597</v>
      </c>
      <c r="CH27" s="50">
        <f t="array" ref="CH27">-(IF(CH$2=1,Assumptions!$AF29/12,-(SUMIF($D$2:$EE$2,CH$2-1,$D27:$EE27)/12)*(1+XLOOKUP(CH$2,Assumptions!$C$95:$M$95,Assumptions!$C$99:$M$99))))</f>
        <v>-407.4756597</v>
      </c>
      <c r="CI27" s="50">
        <f t="array" ref="CI27">-(IF(CI$2=1,Assumptions!$AF29/12,-(SUMIF($D$2:$EE$2,CI$2-1,$D27:$EE27)/12)*(1+XLOOKUP(CI$2,Assumptions!$C$95:$M$95,Assumptions!$C$99:$M$99))))</f>
        <v>-407.4756597</v>
      </c>
      <c r="CJ27" s="50">
        <f t="array" ref="CJ27">-(IF(CJ$2=1,Assumptions!$AF29/12,-(SUMIF($D$2:$EE$2,CJ$2-1,$D27:$EE27)/12)*(1+XLOOKUP(CJ$2,Assumptions!$C$95:$M$95,Assumptions!$C$99:$M$99))))</f>
        <v>-419.6999295</v>
      </c>
      <c r="CK27" s="50">
        <f t="array" ref="CK27">-(IF(CK$2=1,Assumptions!$AF29/12,-(SUMIF($D$2:$EE$2,CK$2-1,$D27:$EE27)/12)*(1+XLOOKUP(CK$2,Assumptions!$C$95:$M$95,Assumptions!$C$99:$M$99))))</f>
        <v>-419.6999295</v>
      </c>
      <c r="CL27" s="50">
        <f t="array" ref="CL27">-(IF(CL$2=1,Assumptions!$AF29/12,-(SUMIF($D$2:$EE$2,CL$2-1,$D27:$EE27)/12)*(1+XLOOKUP(CL$2,Assumptions!$C$95:$M$95,Assumptions!$C$99:$M$99))))</f>
        <v>-419.6999295</v>
      </c>
      <c r="CM27" s="50">
        <f t="array" ref="CM27">-(IF(CM$2=1,Assumptions!$AF29/12,-(SUMIF($D$2:$EE$2,CM$2-1,$D27:$EE27)/12)*(1+XLOOKUP(CM$2,Assumptions!$C$95:$M$95,Assumptions!$C$99:$M$99))))</f>
        <v>-419.6999295</v>
      </c>
      <c r="CN27" s="50">
        <f t="array" ref="CN27">-(IF(CN$2=1,Assumptions!$AF29/12,-(SUMIF($D$2:$EE$2,CN$2-1,$D27:$EE27)/12)*(1+XLOOKUP(CN$2,Assumptions!$C$95:$M$95,Assumptions!$C$99:$M$99))))</f>
        <v>-419.6999295</v>
      </c>
      <c r="CO27" s="50">
        <f t="array" ref="CO27">-(IF(CO$2=1,Assumptions!$AF29/12,-(SUMIF($D$2:$EE$2,CO$2-1,$D27:$EE27)/12)*(1+XLOOKUP(CO$2,Assumptions!$C$95:$M$95,Assumptions!$C$99:$M$99))))</f>
        <v>-419.6999295</v>
      </c>
      <c r="CP27" s="50">
        <f t="array" ref="CP27">-(IF(CP$2=1,Assumptions!$AF29/12,-(SUMIF($D$2:$EE$2,CP$2-1,$D27:$EE27)/12)*(1+XLOOKUP(CP$2,Assumptions!$C$95:$M$95,Assumptions!$C$99:$M$99))))</f>
        <v>-419.6999295</v>
      </c>
      <c r="CQ27" s="50">
        <f t="array" ref="CQ27">-(IF(CQ$2=1,Assumptions!$AF29/12,-(SUMIF($D$2:$EE$2,CQ$2-1,$D27:$EE27)/12)*(1+XLOOKUP(CQ$2,Assumptions!$C$95:$M$95,Assumptions!$C$99:$M$99))))</f>
        <v>-419.6999295</v>
      </c>
      <c r="CR27" s="50">
        <f t="array" ref="CR27">-(IF(CR$2=1,Assumptions!$AF29/12,-(SUMIF($D$2:$EE$2,CR$2-1,$D27:$EE27)/12)*(1+XLOOKUP(CR$2,Assumptions!$C$95:$M$95,Assumptions!$C$99:$M$99))))</f>
        <v>-419.6999295</v>
      </c>
      <c r="CS27" s="50">
        <f t="array" ref="CS27">-(IF(CS$2=1,Assumptions!$AF29/12,-(SUMIF($D$2:$EE$2,CS$2-1,$D27:$EE27)/12)*(1+XLOOKUP(CS$2,Assumptions!$C$95:$M$95,Assumptions!$C$99:$M$99))))</f>
        <v>-419.6999295</v>
      </c>
      <c r="CT27" s="50">
        <f t="array" ref="CT27">-(IF(CT$2=1,Assumptions!$AF29/12,-(SUMIF($D$2:$EE$2,CT$2-1,$D27:$EE27)/12)*(1+XLOOKUP(CT$2,Assumptions!$C$95:$M$95,Assumptions!$C$99:$M$99))))</f>
        <v>-419.6999295</v>
      </c>
      <c r="CU27" s="50">
        <f t="array" ref="CU27">-(IF(CU$2=1,Assumptions!$AF29/12,-(SUMIF($D$2:$EE$2,CU$2-1,$D27:$EE27)/12)*(1+XLOOKUP(CU$2,Assumptions!$C$95:$M$95,Assumptions!$C$99:$M$99))))</f>
        <v>-419.6999295</v>
      </c>
      <c r="CV27" s="50">
        <f t="array" ref="CV27">-(IF(CV$2=1,Assumptions!$AF29/12,-(SUMIF($D$2:$EE$2,CV$2-1,$D27:$EE27)/12)*(1+XLOOKUP(CV$2,Assumptions!$C$95:$M$95,Assumptions!$C$99:$M$99))))</f>
        <v>-432.2909274</v>
      </c>
      <c r="CW27" s="50">
        <f t="array" ref="CW27">-(IF(CW$2=1,Assumptions!$AF29/12,-(SUMIF($D$2:$EE$2,CW$2-1,$D27:$EE27)/12)*(1+XLOOKUP(CW$2,Assumptions!$C$95:$M$95,Assumptions!$C$99:$M$99))))</f>
        <v>-432.2909274</v>
      </c>
      <c r="CX27" s="50">
        <f t="array" ref="CX27">-(IF(CX$2=1,Assumptions!$AF29/12,-(SUMIF($D$2:$EE$2,CX$2-1,$D27:$EE27)/12)*(1+XLOOKUP(CX$2,Assumptions!$C$95:$M$95,Assumptions!$C$99:$M$99))))</f>
        <v>-432.2909274</v>
      </c>
      <c r="CY27" s="50">
        <f t="array" ref="CY27">-(IF(CY$2=1,Assumptions!$AF29/12,-(SUMIF($D$2:$EE$2,CY$2-1,$D27:$EE27)/12)*(1+XLOOKUP(CY$2,Assumptions!$C$95:$M$95,Assumptions!$C$99:$M$99))))</f>
        <v>-432.2909274</v>
      </c>
      <c r="CZ27" s="50">
        <f t="array" ref="CZ27">-(IF(CZ$2=1,Assumptions!$AF29/12,-(SUMIF($D$2:$EE$2,CZ$2-1,$D27:$EE27)/12)*(1+XLOOKUP(CZ$2,Assumptions!$C$95:$M$95,Assumptions!$C$99:$M$99))))</f>
        <v>-432.2909274</v>
      </c>
      <c r="DA27" s="50">
        <f t="array" ref="DA27">-(IF(DA$2=1,Assumptions!$AF29/12,-(SUMIF($D$2:$EE$2,DA$2-1,$D27:$EE27)/12)*(1+XLOOKUP(DA$2,Assumptions!$C$95:$M$95,Assumptions!$C$99:$M$99))))</f>
        <v>-432.2909274</v>
      </c>
      <c r="DB27" s="50">
        <f t="array" ref="DB27">-(IF(DB$2=1,Assumptions!$AF29/12,-(SUMIF($D$2:$EE$2,DB$2-1,$D27:$EE27)/12)*(1+XLOOKUP(DB$2,Assumptions!$C$95:$M$95,Assumptions!$C$99:$M$99))))</f>
        <v>-432.2909274</v>
      </c>
      <c r="DC27" s="50">
        <f t="array" ref="DC27">-(IF(DC$2=1,Assumptions!$AF29/12,-(SUMIF($D$2:$EE$2,DC$2-1,$D27:$EE27)/12)*(1+XLOOKUP(DC$2,Assumptions!$C$95:$M$95,Assumptions!$C$99:$M$99))))</f>
        <v>-432.2909274</v>
      </c>
      <c r="DD27" s="50">
        <f t="array" ref="DD27">-(IF(DD$2=1,Assumptions!$AF29/12,-(SUMIF($D$2:$EE$2,DD$2-1,$D27:$EE27)/12)*(1+XLOOKUP(DD$2,Assumptions!$C$95:$M$95,Assumptions!$C$99:$M$99))))</f>
        <v>-432.2909274</v>
      </c>
      <c r="DE27" s="50">
        <f t="array" ref="DE27">-(IF(DE$2=1,Assumptions!$AF29/12,-(SUMIF($D$2:$EE$2,DE$2-1,$D27:$EE27)/12)*(1+XLOOKUP(DE$2,Assumptions!$C$95:$M$95,Assumptions!$C$99:$M$99))))</f>
        <v>-432.2909274</v>
      </c>
      <c r="DF27" s="50">
        <f t="array" ref="DF27">-(IF(DF$2=1,Assumptions!$AF29/12,-(SUMIF($D$2:$EE$2,DF$2-1,$D27:$EE27)/12)*(1+XLOOKUP(DF$2,Assumptions!$C$95:$M$95,Assumptions!$C$99:$M$99))))</f>
        <v>-432.2909274</v>
      </c>
      <c r="DG27" s="50">
        <f t="array" ref="DG27">-(IF(DG$2=1,Assumptions!$AF29/12,-(SUMIF($D$2:$EE$2,DG$2-1,$D27:$EE27)/12)*(1+XLOOKUP(DG$2,Assumptions!$C$95:$M$95,Assumptions!$C$99:$M$99))))</f>
        <v>-432.2909274</v>
      </c>
      <c r="DH27" s="50">
        <f t="array" ref="DH27">-(IF(DH$2=1,Assumptions!$AF29/12,-(SUMIF($D$2:$EE$2,DH$2-1,$D27:$EE27)/12)*(1+XLOOKUP(DH$2,Assumptions!$C$95:$M$95,Assumptions!$C$99:$M$99))))</f>
        <v>-445.2596552</v>
      </c>
      <c r="DI27" s="50">
        <f t="array" ref="DI27">-(IF(DI$2=1,Assumptions!$AF29/12,-(SUMIF($D$2:$EE$2,DI$2-1,$D27:$EE27)/12)*(1+XLOOKUP(DI$2,Assumptions!$C$95:$M$95,Assumptions!$C$99:$M$99))))</f>
        <v>-445.2596552</v>
      </c>
      <c r="DJ27" s="50">
        <f t="array" ref="DJ27">-(IF(DJ$2=1,Assumptions!$AF29/12,-(SUMIF($D$2:$EE$2,DJ$2-1,$D27:$EE27)/12)*(1+XLOOKUP(DJ$2,Assumptions!$C$95:$M$95,Assumptions!$C$99:$M$99))))</f>
        <v>-445.2596552</v>
      </c>
      <c r="DK27" s="50">
        <f t="array" ref="DK27">-(IF(DK$2=1,Assumptions!$AF29/12,-(SUMIF($D$2:$EE$2,DK$2-1,$D27:$EE27)/12)*(1+XLOOKUP(DK$2,Assumptions!$C$95:$M$95,Assumptions!$C$99:$M$99))))</f>
        <v>-445.2596552</v>
      </c>
      <c r="DL27" s="50">
        <f t="array" ref="DL27">-(IF(DL$2=1,Assumptions!$AF29/12,-(SUMIF($D$2:$EE$2,DL$2-1,$D27:$EE27)/12)*(1+XLOOKUP(DL$2,Assumptions!$C$95:$M$95,Assumptions!$C$99:$M$99))))</f>
        <v>-445.2596552</v>
      </c>
      <c r="DM27" s="50">
        <f t="array" ref="DM27">-(IF(DM$2=1,Assumptions!$AF29/12,-(SUMIF($D$2:$EE$2,DM$2-1,$D27:$EE27)/12)*(1+XLOOKUP(DM$2,Assumptions!$C$95:$M$95,Assumptions!$C$99:$M$99))))</f>
        <v>-445.2596552</v>
      </c>
      <c r="DN27" s="50">
        <f t="array" ref="DN27">-(IF(DN$2=1,Assumptions!$AF29/12,-(SUMIF($D$2:$EE$2,DN$2-1,$D27:$EE27)/12)*(1+XLOOKUP(DN$2,Assumptions!$C$95:$M$95,Assumptions!$C$99:$M$99))))</f>
        <v>-445.2596552</v>
      </c>
      <c r="DO27" s="50">
        <f t="array" ref="DO27">-(IF(DO$2=1,Assumptions!$AF29/12,-(SUMIF($D$2:$EE$2,DO$2-1,$D27:$EE27)/12)*(1+XLOOKUP(DO$2,Assumptions!$C$95:$M$95,Assumptions!$C$99:$M$99))))</f>
        <v>-445.2596552</v>
      </c>
      <c r="DP27" s="50">
        <f t="array" ref="DP27">-(IF(DP$2=1,Assumptions!$AF29/12,-(SUMIF($D$2:$EE$2,DP$2-1,$D27:$EE27)/12)*(1+XLOOKUP(DP$2,Assumptions!$C$95:$M$95,Assumptions!$C$99:$M$99))))</f>
        <v>-445.2596552</v>
      </c>
      <c r="DQ27" s="50">
        <f t="array" ref="DQ27">-(IF(DQ$2=1,Assumptions!$AF29/12,-(SUMIF($D$2:$EE$2,DQ$2-1,$D27:$EE27)/12)*(1+XLOOKUP(DQ$2,Assumptions!$C$95:$M$95,Assumptions!$C$99:$M$99))))</f>
        <v>-445.2596552</v>
      </c>
      <c r="DR27" s="50">
        <f t="array" ref="DR27">-(IF(DR$2=1,Assumptions!$AF29/12,-(SUMIF($D$2:$EE$2,DR$2-1,$D27:$EE27)/12)*(1+XLOOKUP(DR$2,Assumptions!$C$95:$M$95,Assumptions!$C$99:$M$99))))</f>
        <v>-445.2596552</v>
      </c>
      <c r="DS27" s="50">
        <f t="array" ref="DS27">-(IF(DS$2=1,Assumptions!$AF29/12,-(SUMIF($D$2:$EE$2,DS$2-1,$D27:$EE27)/12)*(1+XLOOKUP(DS$2,Assumptions!$C$95:$M$95,Assumptions!$C$99:$M$99))))</f>
        <v>-445.2596552</v>
      </c>
      <c r="DT27" s="50">
        <f t="array" ref="DT27">-(IF(DT$2=1,Assumptions!$AF29/12,-(SUMIF($D$2:$EE$2,DT$2-1,$D27:$EE27)/12)*(1+XLOOKUP(DT$2,Assumptions!$C$95:$M$95,Assumptions!$C$99:$M$99))))</f>
        <v>-458.6174449</v>
      </c>
      <c r="DU27" s="50">
        <f t="array" ref="DU27">-(IF(DU$2=1,Assumptions!$AF29/12,-(SUMIF($D$2:$EE$2,DU$2-1,$D27:$EE27)/12)*(1+XLOOKUP(DU$2,Assumptions!$C$95:$M$95,Assumptions!$C$99:$M$99))))</f>
        <v>-458.6174449</v>
      </c>
      <c r="DV27" s="50">
        <f t="array" ref="DV27">-(IF(DV$2=1,Assumptions!$AF29/12,-(SUMIF($D$2:$EE$2,DV$2-1,$D27:$EE27)/12)*(1+XLOOKUP(DV$2,Assumptions!$C$95:$M$95,Assumptions!$C$99:$M$99))))</f>
        <v>-458.6174449</v>
      </c>
      <c r="DW27" s="50">
        <f t="array" ref="DW27">-(IF(DW$2=1,Assumptions!$AF29/12,-(SUMIF($D$2:$EE$2,DW$2-1,$D27:$EE27)/12)*(1+XLOOKUP(DW$2,Assumptions!$C$95:$M$95,Assumptions!$C$99:$M$99))))</f>
        <v>-458.6174449</v>
      </c>
      <c r="DX27" s="50">
        <f t="array" ref="DX27">-(IF(DX$2=1,Assumptions!$AF29/12,-(SUMIF($D$2:$EE$2,DX$2-1,$D27:$EE27)/12)*(1+XLOOKUP(DX$2,Assumptions!$C$95:$M$95,Assumptions!$C$99:$M$99))))</f>
        <v>-458.6174449</v>
      </c>
      <c r="DY27" s="50">
        <f t="array" ref="DY27">-(IF(DY$2=1,Assumptions!$AF29/12,-(SUMIF($D$2:$EE$2,DY$2-1,$D27:$EE27)/12)*(1+XLOOKUP(DY$2,Assumptions!$C$95:$M$95,Assumptions!$C$99:$M$99))))</f>
        <v>-458.6174449</v>
      </c>
      <c r="DZ27" s="50">
        <f t="array" ref="DZ27">-(IF(DZ$2=1,Assumptions!$AF29/12,-(SUMIF($D$2:$EE$2,DZ$2-1,$D27:$EE27)/12)*(1+XLOOKUP(DZ$2,Assumptions!$C$95:$M$95,Assumptions!$C$99:$M$99))))</f>
        <v>-458.6174449</v>
      </c>
      <c r="EA27" s="50">
        <f t="array" ref="EA27">-(IF(EA$2=1,Assumptions!$AF29/12,-(SUMIF($D$2:$EE$2,EA$2-1,$D27:$EE27)/12)*(1+XLOOKUP(EA$2,Assumptions!$C$95:$M$95,Assumptions!$C$99:$M$99))))</f>
        <v>-458.6174449</v>
      </c>
      <c r="EB27" s="50">
        <f t="array" ref="EB27">-(IF(EB$2=1,Assumptions!$AF29/12,-(SUMIF($D$2:$EE$2,EB$2-1,$D27:$EE27)/12)*(1+XLOOKUP(EB$2,Assumptions!$C$95:$M$95,Assumptions!$C$99:$M$99))))</f>
        <v>-458.6174449</v>
      </c>
      <c r="EC27" s="50">
        <f t="array" ref="EC27">-(IF(EC$2=1,Assumptions!$AF29/12,-(SUMIF($D$2:$EE$2,EC$2-1,$D27:$EE27)/12)*(1+XLOOKUP(EC$2,Assumptions!$C$95:$M$95,Assumptions!$C$99:$M$99))))</f>
        <v>-458.6174449</v>
      </c>
      <c r="ED27" s="50">
        <f t="array" ref="ED27">-(IF(ED$2=1,Assumptions!$AF29/12,-(SUMIF($D$2:$EE$2,ED$2-1,$D27:$EE27)/12)*(1+XLOOKUP(ED$2,Assumptions!$C$95:$M$95,Assumptions!$C$99:$M$99))))</f>
        <v>-458.6174449</v>
      </c>
      <c r="EE27" s="50">
        <f t="array" ref="EE27">-(IF(EE$2=1,Assumptions!$AF29/12,-(SUMIF($D$2:$EE$2,EE$2-1,$D27:$EE27)/12)*(1+XLOOKUP(EE$2,Assumptions!$C$95:$M$95,Assumptions!$C$99:$M$99))))</f>
        <v>-458.6174449</v>
      </c>
    </row>
    <row r="28" ht="15.75" customHeight="1">
      <c r="A28" s="1"/>
      <c r="B28" s="1"/>
      <c r="C28" s="1" t="str">
        <f>Assumptions!J30</f>
        <v>Other Utilities</v>
      </c>
      <c r="D28" s="50">
        <f t="array" ref="D28">-(IF(D$2=1,Assumptions!$AF30/12,-(SUMIF($D$2:$EE$2,D$2-1,$D28:$EE28)/12)*(1+XLOOKUP(D$2,Assumptions!$C$95:$M$95,Assumptions!$C$99:$M$99))))</f>
        <v>-580.8393167</v>
      </c>
      <c r="E28" s="50">
        <f t="array" ref="E28">-(IF(E$2=1,Assumptions!$AF30/12,-(SUMIF($D$2:$EE$2,E$2-1,$D28:$EE28)/12)*(1+XLOOKUP(E$2,Assumptions!$C$95:$M$95,Assumptions!$C$99:$M$99))))</f>
        <v>-580.8393167</v>
      </c>
      <c r="F28" s="50">
        <f t="array" ref="F28">-(IF(F$2=1,Assumptions!$AF30/12,-(SUMIF($D$2:$EE$2,F$2-1,$D28:$EE28)/12)*(1+XLOOKUP(F$2,Assumptions!$C$95:$M$95,Assumptions!$C$99:$M$99))))</f>
        <v>-580.8393167</v>
      </c>
      <c r="G28" s="50">
        <f t="array" ref="G28">-(IF(G$2=1,Assumptions!$AF30/12,-(SUMIF($D$2:$EE$2,G$2-1,$D28:$EE28)/12)*(1+XLOOKUP(G$2,Assumptions!$C$95:$M$95,Assumptions!$C$99:$M$99))))</f>
        <v>-580.8393167</v>
      </c>
      <c r="H28" s="50">
        <f t="array" ref="H28">-(IF(H$2=1,Assumptions!$AF30/12,-(SUMIF($D$2:$EE$2,H$2-1,$D28:$EE28)/12)*(1+XLOOKUP(H$2,Assumptions!$C$95:$M$95,Assumptions!$C$99:$M$99))))</f>
        <v>-580.8393167</v>
      </c>
      <c r="I28" s="50">
        <f t="array" ref="I28">-(IF(I$2=1,Assumptions!$AF30/12,-(SUMIF($D$2:$EE$2,I$2-1,$D28:$EE28)/12)*(1+XLOOKUP(I$2,Assumptions!$C$95:$M$95,Assumptions!$C$99:$M$99))))</f>
        <v>-580.8393167</v>
      </c>
      <c r="J28" s="50">
        <f t="array" ref="J28">-(IF(J$2=1,Assumptions!$AF30/12,-(SUMIF($D$2:$EE$2,J$2-1,$D28:$EE28)/12)*(1+XLOOKUP(J$2,Assumptions!$C$95:$M$95,Assumptions!$C$99:$M$99))))</f>
        <v>-580.8393167</v>
      </c>
      <c r="K28" s="50">
        <f t="array" ref="K28">-(IF(K$2=1,Assumptions!$AF30/12,-(SUMIF($D$2:$EE$2,K$2-1,$D28:$EE28)/12)*(1+XLOOKUP(K$2,Assumptions!$C$95:$M$95,Assumptions!$C$99:$M$99))))</f>
        <v>-580.8393167</v>
      </c>
      <c r="L28" s="50">
        <f t="array" ref="L28">-(IF(L$2=1,Assumptions!$AF30/12,-(SUMIF($D$2:$EE$2,L$2-1,$D28:$EE28)/12)*(1+XLOOKUP(L$2,Assumptions!$C$95:$M$95,Assumptions!$C$99:$M$99))))</f>
        <v>-580.8393167</v>
      </c>
      <c r="M28" s="50">
        <f t="array" ref="M28">-(IF(M$2=1,Assumptions!$AF30/12,-(SUMIF($D$2:$EE$2,M$2-1,$D28:$EE28)/12)*(1+XLOOKUP(M$2,Assumptions!$C$95:$M$95,Assumptions!$C$99:$M$99))))</f>
        <v>-580.8393167</v>
      </c>
      <c r="N28" s="50">
        <f t="array" ref="N28">-(IF(N$2=1,Assumptions!$AF30/12,-(SUMIF($D$2:$EE$2,N$2-1,$D28:$EE28)/12)*(1+XLOOKUP(N$2,Assumptions!$C$95:$M$95,Assumptions!$C$99:$M$99))))</f>
        <v>-580.8393167</v>
      </c>
      <c r="O28" s="50">
        <f t="array" ref="O28">-(IF(O$2=1,Assumptions!$AF30/12,-(SUMIF($D$2:$EE$2,O$2-1,$D28:$EE28)/12)*(1+XLOOKUP(O$2,Assumptions!$C$95:$M$95,Assumptions!$C$99:$M$99))))</f>
        <v>-580.8393167</v>
      </c>
      <c r="P28" s="50">
        <f t="array" ref="P28">-(IF(P$2=1,Assumptions!$AF30/12,-(SUMIF($D$2:$EE$2,P$2-1,$D28:$EE28)/12)*(1+XLOOKUP(P$2,Assumptions!$C$95:$M$95,Assumptions!$C$99:$M$99))))</f>
        <v>-598.2644962</v>
      </c>
      <c r="Q28" s="50">
        <f t="array" ref="Q28">-(IF(Q$2=1,Assumptions!$AF30/12,-(SUMIF($D$2:$EE$2,Q$2-1,$D28:$EE28)/12)*(1+XLOOKUP(Q$2,Assumptions!$C$95:$M$95,Assumptions!$C$99:$M$99))))</f>
        <v>-598.2644962</v>
      </c>
      <c r="R28" s="50">
        <f t="array" ref="R28">-(IF(R$2=1,Assumptions!$AF30/12,-(SUMIF($D$2:$EE$2,R$2-1,$D28:$EE28)/12)*(1+XLOOKUP(R$2,Assumptions!$C$95:$M$95,Assumptions!$C$99:$M$99))))</f>
        <v>-598.2644962</v>
      </c>
      <c r="S28" s="50">
        <f t="array" ref="S28">-(IF(S$2=1,Assumptions!$AF30/12,-(SUMIF($D$2:$EE$2,S$2-1,$D28:$EE28)/12)*(1+XLOOKUP(S$2,Assumptions!$C$95:$M$95,Assumptions!$C$99:$M$99))))</f>
        <v>-598.2644962</v>
      </c>
      <c r="T28" s="50">
        <f t="array" ref="T28">-(IF(T$2=1,Assumptions!$AF30/12,-(SUMIF($D$2:$EE$2,T$2-1,$D28:$EE28)/12)*(1+XLOOKUP(T$2,Assumptions!$C$95:$M$95,Assumptions!$C$99:$M$99))))</f>
        <v>-598.2644962</v>
      </c>
      <c r="U28" s="50">
        <f t="array" ref="U28">-(IF(U$2=1,Assumptions!$AF30/12,-(SUMIF($D$2:$EE$2,U$2-1,$D28:$EE28)/12)*(1+XLOOKUP(U$2,Assumptions!$C$95:$M$95,Assumptions!$C$99:$M$99))))</f>
        <v>-598.2644962</v>
      </c>
      <c r="V28" s="50">
        <f t="array" ref="V28">-(IF(V$2=1,Assumptions!$AF30/12,-(SUMIF($D$2:$EE$2,V$2-1,$D28:$EE28)/12)*(1+XLOOKUP(V$2,Assumptions!$C$95:$M$95,Assumptions!$C$99:$M$99))))</f>
        <v>-598.2644962</v>
      </c>
      <c r="W28" s="50">
        <f t="array" ref="W28">-(IF(W$2=1,Assumptions!$AF30/12,-(SUMIF($D$2:$EE$2,W$2-1,$D28:$EE28)/12)*(1+XLOOKUP(W$2,Assumptions!$C$95:$M$95,Assumptions!$C$99:$M$99))))</f>
        <v>-598.2644962</v>
      </c>
      <c r="X28" s="50">
        <f t="array" ref="X28">-(IF(X$2=1,Assumptions!$AF30/12,-(SUMIF($D$2:$EE$2,X$2-1,$D28:$EE28)/12)*(1+XLOOKUP(X$2,Assumptions!$C$95:$M$95,Assumptions!$C$99:$M$99))))</f>
        <v>-598.2644962</v>
      </c>
      <c r="Y28" s="50">
        <f t="array" ref="Y28">-(IF(Y$2=1,Assumptions!$AF30/12,-(SUMIF($D$2:$EE$2,Y$2-1,$D28:$EE28)/12)*(1+XLOOKUP(Y$2,Assumptions!$C$95:$M$95,Assumptions!$C$99:$M$99))))</f>
        <v>-598.2644962</v>
      </c>
      <c r="Z28" s="50">
        <f t="array" ref="Z28">-(IF(Z$2=1,Assumptions!$AF30/12,-(SUMIF($D$2:$EE$2,Z$2-1,$D28:$EE28)/12)*(1+XLOOKUP(Z$2,Assumptions!$C$95:$M$95,Assumptions!$C$99:$M$99))))</f>
        <v>-598.2644962</v>
      </c>
      <c r="AA28" s="50">
        <f t="array" ref="AA28">-(IF(AA$2=1,Assumptions!$AF30/12,-(SUMIF($D$2:$EE$2,AA$2-1,$D28:$EE28)/12)*(1+XLOOKUP(AA$2,Assumptions!$C$95:$M$95,Assumptions!$C$99:$M$99))))</f>
        <v>-598.2644962</v>
      </c>
      <c r="AB28" s="50">
        <f t="array" ref="AB28">-(IF(AB$2=1,Assumptions!$AF30/12,-(SUMIF($D$2:$EE$2,AB$2-1,$D28:$EE28)/12)*(1+XLOOKUP(AB$2,Assumptions!$C$95:$M$95,Assumptions!$C$99:$M$99))))</f>
        <v>-616.2124311</v>
      </c>
      <c r="AC28" s="50">
        <f t="array" ref="AC28">-(IF(AC$2=1,Assumptions!$AF30/12,-(SUMIF($D$2:$EE$2,AC$2-1,$D28:$EE28)/12)*(1+XLOOKUP(AC$2,Assumptions!$C$95:$M$95,Assumptions!$C$99:$M$99))))</f>
        <v>-616.2124311</v>
      </c>
      <c r="AD28" s="50">
        <f t="array" ref="AD28">-(IF(AD$2=1,Assumptions!$AF30/12,-(SUMIF($D$2:$EE$2,AD$2-1,$D28:$EE28)/12)*(1+XLOOKUP(AD$2,Assumptions!$C$95:$M$95,Assumptions!$C$99:$M$99))))</f>
        <v>-616.2124311</v>
      </c>
      <c r="AE28" s="50">
        <f t="array" ref="AE28">-(IF(AE$2=1,Assumptions!$AF30/12,-(SUMIF($D$2:$EE$2,AE$2-1,$D28:$EE28)/12)*(1+XLOOKUP(AE$2,Assumptions!$C$95:$M$95,Assumptions!$C$99:$M$99))))</f>
        <v>-616.2124311</v>
      </c>
      <c r="AF28" s="50">
        <f t="array" ref="AF28">-(IF(AF$2=1,Assumptions!$AF30/12,-(SUMIF($D$2:$EE$2,AF$2-1,$D28:$EE28)/12)*(1+XLOOKUP(AF$2,Assumptions!$C$95:$M$95,Assumptions!$C$99:$M$99))))</f>
        <v>-616.2124311</v>
      </c>
      <c r="AG28" s="50">
        <f t="array" ref="AG28">-(IF(AG$2=1,Assumptions!$AF30/12,-(SUMIF($D$2:$EE$2,AG$2-1,$D28:$EE28)/12)*(1+XLOOKUP(AG$2,Assumptions!$C$95:$M$95,Assumptions!$C$99:$M$99))))</f>
        <v>-616.2124311</v>
      </c>
      <c r="AH28" s="50">
        <f t="array" ref="AH28">-(IF(AH$2=1,Assumptions!$AF30/12,-(SUMIF($D$2:$EE$2,AH$2-1,$D28:$EE28)/12)*(1+XLOOKUP(AH$2,Assumptions!$C$95:$M$95,Assumptions!$C$99:$M$99))))</f>
        <v>-616.2124311</v>
      </c>
      <c r="AI28" s="50">
        <f t="array" ref="AI28">-(IF(AI$2=1,Assumptions!$AF30/12,-(SUMIF($D$2:$EE$2,AI$2-1,$D28:$EE28)/12)*(1+XLOOKUP(AI$2,Assumptions!$C$95:$M$95,Assumptions!$C$99:$M$99))))</f>
        <v>-616.2124311</v>
      </c>
      <c r="AJ28" s="50">
        <f t="array" ref="AJ28">-(IF(AJ$2=1,Assumptions!$AF30/12,-(SUMIF($D$2:$EE$2,AJ$2-1,$D28:$EE28)/12)*(1+XLOOKUP(AJ$2,Assumptions!$C$95:$M$95,Assumptions!$C$99:$M$99))))</f>
        <v>-616.2124311</v>
      </c>
      <c r="AK28" s="50">
        <f t="array" ref="AK28">-(IF(AK$2=1,Assumptions!$AF30/12,-(SUMIF($D$2:$EE$2,AK$2-1,$D28:$EE28)/12)*(1+XLOOKUP(AK$2,Assumptions!$C$95:$M$95,Assumptions!$C$99:$M$99))))</f>
        <v>-616.2124311</v>
      </c>
      <c r="AL28" s="50">
        <f t="array" ref="AL28">-(IF(AL$2=1,Assumptions!$AF30/12,-(SUMIF($D$2:$EE$2,AL$2-1,$D28:$EE28)/12)*(1+XLOOKUP(AL$2,Assumptions!$C$95:$M$95,Assumptions!$C$99:$M$99))))</f>
        <v>-616.2124311</v>
      </c>
      <c r="AM28" s="50">
        <f t="array" ref="AM28">-(IF(AM$2=1,Assumptions!$AF30/12,-(SUMIF($D$2:$EE$2,AM$2-1,$D28:$EE28)/12)*(1+XLOOKUP(AM$2,Assumptions!$C$95:$M$95,Assumptions!$C$99:$M$99))))</f>
        <v>-616.2124311</v>
      </c>
      <c r="AN28" s="50">
        <f t="array" ref="AN28">-(IF(AN$2=1,Assumptions!$AF30/12,-(SUMIF($D$2:$EE$2,AN$2-1,$D28:$EE28)/12)*(1+XLOOKUP(AN$2,Assumptions!$C$95:$M$95,Assumptions!$C$99:$M$99))))</f>
        <v>-634.698804</v>
      </c>
      <c r="AO28" s="50">
        <f t="array" ref="AO28">-(IF(AO$2=1,Assumptions!$AF30/12,-(SUMIF($D$2:$EE$2,AO$2-1,$D28:$EE28)/12)*(1+XLOOKUP(AO$2,Assumptions!$C$95:$M$95,Assumptions!$C$99:$M$99))))</f>
        <v>-634.698804</v>
      </c>
      <c r="AP28" s="50">
        <f t="array" ref="AP28">-(IF(AP$2=1,Assumptions!$AF30/12,-(SUMIF($D$2:$EE$2,AP$2-1,$D28:$EE28)/12)*(1+XLOOKUP(AP$2,Assumptions!$C$95:$M$95,Assumptions!$C$99:$M$99))))</f>
        <v>-634.698804</v>
      </c>
      <c r="AQ28" s="50">
        <f t="array" ref="AQ28">-(IF(AQ$2=1,Assumptions!$AF30/12,-(SUMIF($D$2:$EE$2,AQ$2-1,$D28:$EE28)/12)*(1+XLOOKUP(AQ$2,Assumptions!$C$95:$M$95,Assumptions!$C$99:$M$99))))</f>
        <v>-634.698804</v>
      </c>
      <c r="AR28" s="50">
        <f t="array" ref="AR28">-(IF(AR$2=1,Assumptions!$AF30/12,-(SUMIF($D$2:$EE$2,AR$2-1,$D28:$EE28)/12)*(1+XLOOKUP(AR$2,Assumptions!$C$95:$M$95,Assumptions!$C$99:$M$99))))</f>
        <v>-634.698804</v>
      </c>
      <c r="AS28" s="50">
        <f t="array" ref="AS28">-(IF(AS$2=1,Assumptions!$AF30/12,-(SUMIF($D$2:$EE$2,AS$2-1,$D28:$EE28)/12)*(1+XLOOKUP(AS$2,Assumptions!$C$95:$M$95,Assumptions!$C$99:$M$99))))</f>
        <v>-634.698804</v>
      </c>
      <c r="AT28" s="50">
        <f t="array" ref="AT28">-(IF(AT$2=1,Assumptions!$AF30/12,-(SUMIF($D$2:$EE$2,AT$2-1,$D28:$EE28)/12)*(1+XLOOKUP(AT$2,Assumptions!$C$95:$M$95,Assumptions!$C$99:$M$99))))</f>
        <v>-634.698804</v>
      </c>
      <c r="AU28" s="50">
        <f t="array" ref="AU28">-(IF(AU$2=1,Assumptions!$AF30/12,-(SUMIF($D$2:$EE$2,AU$2-1,$D28:$EE28)/12)*(1+XLOOKUP(AU$2,Assumptions!$C$95:$M$95,Assumptions!$C$99:$M$99))))</f>
        <v>-634.698804</v>
      </c>
      <c r="AV28" s="50">
        <f t="array" ref="AV28">-(IF(AV$2=1,Assumptions!$AF30/12,-(SUMIF($D$2:$EE$2,AV$2-1,$D28:$EE28)/12)*(1+XLOOKUP(AV$2,Assumptions!$C$95:$M$95,Assumptions!$C$99:$M$99))))</f>
        <v>-634.698804</v>
      </c>
      <c r="AW28" s="50">
        <f t="array" ref="AW28">-(IF(AW$2=1,Assumptions!$AF30/12,-(SUMIF($D$2:$EE$2,AW$2-1,$D28:$EE28)/12)*(1+XLOOKUP(AW$2,Assumptions!$C$95:$M$95,Assumptions!$C$99:$M$99))))</f>
        <v>-634.698804</v>
      </c>
      <c r="AX28" s="50">
        <f t="array" ref="AX28">-(IF(AX$2=1,Assumptions!$AF30/12,-(SUMIF($D$2:$EE$2,AX$2-1,$D28:$EE28)/12)*(1+XLOOKUP(AX$2,Assumptions!$C$95:$M$95,Assumptions!$C$99:$M$99))))</f>
        <v>-634.698804</v>
      </c>
      <c r="AY28" s="50">
        <f t="array" ref="AY28">-(IF(AY$2=1,Assumptions!$AF30/12,-(SUMIF($D$2:$EE$2,AY$2-1,$D28:$EE28)/12)*(1+XLOOKUP(AY$2,Assumptions!$C$95:$M$95,Assumptions!$C$99:$M$99))))</f>
        <v>-634.698804</v>
      </c>
      <c r="AZ28" s="50">
        <f t="array" ref="AZ28">-(IF(AZ$2=1,Assumptions!$AF30/12,-(SUMIF($D$2:$EE$2,AZ$2-1,$D28:$EE28)/12)*(1+XLOOKUP(AZ$2,Assumptions!$C$95:$M$95,Assumptions!$C$99:$M$99))))</f>
        <v>-653.7397681</v>
      </c>
      <c r="BA28" s="50">
        <f t="array" ref="BA28">-(IF(BA$2=1,Assumptions!$AF30/12,-(SUMIF($D$2:$EE$2,BA$2-1,$D28:$EE28)/12)*(1+XLOOKUP(BA$2,Assumptions!$C$95:$M$95,Assumptions!$C$99:$M$99))))</f>
        <v>-653.7397681</v>
      </c>
      <c r="BB28" s="50">
        <f t="array" ref="BB28">-(IF(BB$2=1,Assumptions!$AF30/12,-(SUMIF($D$2:$EE$2,BB$2-1,$D28:$EE28)/12)*(1+XLOOKUP(BB$2,Assumptions!$C$95:$M$95,Assumptions!$C$99:$M$99))))</f>
        <v>-653.7397681</v>
      </c>
      <c r="BC28" s="50">
        <f t="array" ref="BC28">-(IF(BC$2=1,Assumptions!$AF30/12,-(SUMIF($D$2:$EE$2,BC$2-1,$D28:$EE28)/12)*(1+XLOOKUP(BC$2,Assumptions!$C$95:$M$95,Assumptions!$C$99:$M$99))))</f>
        <v>-653.7397681</v>
      </c>
      <c r="BD28" s="50">
        <f t="array" ref="BD28">-(IF(BD$2=1,Assumptions!$AF30/12,-(SUMIF($D$2:$EE$2,BD$2-1,$D28:$EE28)/12)*(1+XLOOKUP(BD$2,Assumptions!$C$95:$M$95,Assumptions!$C$99:$M$99))))</f>
        <v>-653.7397681</v>
      </c>
      <c r="BE28" s="50">
        <f t="array" ref="BE28">-(IF(BE$2=1,Assumptions!$AF30/12,-(SUMIF($D$2:$EE$2,BE$2-1,$D28:$EE28)/12)*(1+XLOOKUP(BE$2,Assumptions!$C$95:$M$95,Assumptions!$C$99:$M$99))))</f>
        <v>-653.7397681</v>
      </c>
      <c r="BF28" s="50">
        <f t="array" ref="BF28">-(IF(BF$2=1,Assumptions!$AF30/12,-(SUMIF($D$2:$EE$2,BF$2-1,$D28:$EE28)/12)*(1+XLOOKUP(BF$2,Assumptions!$C$95:$M$95,Assumptions!$C$99:$M$99))))</f>
        <v>-653.7397681</v>
      </c>
      <c r="BG28" s="50">
        <f t="array" ref="BG28">-(IF(BG$2=1,Assumptions!$AF30/12,-(SUMIF($D$2:$EE$2,BG$2-1,$D28:$EE28)/12)*(1+XLOOKUP(BG$2,Assumptions!$C$95:$M$95,Assumptions!$C$99:$M$99))))</f>
        <v>-653.7397681</v>
      </c>
      <c r="BH28" s="50">
        <f t="array" ref="BH28">-(IF(BH$2=1,Assumptions!$AF30/12,-(SUMIF($D$2:$EE$2,BH$2-1,$D28:$EE28)/12)*(1+XLOOKUP(BH$2,Assumptions!$C$95:$M$95,Assumptions!$C$99:$M$99))))</f>
        <v>-653.7397681</v>
      </c>
      <c r="BI28" s="50">
        <f t="array" ref="BI28">-(IF(BI$2=1,Assumptions!$AF30/12,-(SUMIF($D$2:$EE$2,BI$2-1,$D28:$EE28)/12)*(1+XLOOKUP(BI$2,Assumptions!$C$95:$M$95,Assumptions!$C$99:$M$99))))</f>
        <v>-653.7397681</v>
      </c>
      <c r="BJ28" s="50">
        <f t="array" ref="BJ28">-(IF(BJ$2=1,Assumptions!$AF30/12,-(SUMIF($D$2:$EE$2,BJ$2-1,$D28:$EE28)/12)*(1+XLOOKUP(BJ$2,Assumptions!$C$95:$M$95,Assumptions!$C$99:$M$99))))</f>
        <v>-653.7397681</v>
      </c>
      <c r="BK28" s="50">
        <f t="array" ref="BK28">-(IF(BK$2=1,Assumptions!$AF30/12,-(SUMIF($D$2:$EE$2,BK$2-1,$D28:$EE28)/12)*(1+XLOOKUP(BK$2,Assumptions!$C$95:$M$95,Assumptions!$C$99:$M$99))))</f>
        <v>-653.7397681</v>
      </c>
      <c r="BL28" s="50">
        <f t="array" ref="BL28">-(IF(BL$2=1,Assumptions!$AF30/12,-(SUMIF($D$2:$EE$2,BL$2-1,$D28:$EE28)/12)*(1+XLOOKUP(BL$2,Assumptions!$C$95:$M$95,Assumptions!$C$99:$M$99))))</f>
        <v>-673.3519611</v>
      </c>
      <c r="BM28" s="50">
        <f t="array" ref="BM28">-(IF(BM$2=1,Assumptions!$AF30/12,-(SUMIF($D$2:$EE$2,BM$2-1,$D28:$EE28)/12)*(1+XLOOKUP(BM$2,Assumptions!$C$95:$M$95,Assumptions!$C$99:$M$99))))</f>
        <v>-673.3519611</v>
      </c>
      <c r="BN28" s="50">
        <f t="array" ref="BN28">-(IF(BN$2=1,Assumptions!$AF30/12,-(SUMIF($D$2:$EE$2,BN$2-1,$D28:$EE28)/12)*(1+XLOOKUP(BN$2,Assumptions!$C$95:$M$95,Assumptions!$C$99:$M$99))))</f>
        <v>-673.3519611</v>
      </c>
      <c r="BO28" s="50">
        <f t="array" ref="BO28">-(IF(BO$2=1,Assumptions!$AF30/12,-(SUMIF($D$2:$EE$2,BO$2-1,$D28:$EE28)/12)*(1+XLOOKUP(BO$2,Assumptions!$C$95:$M$95,Assumptions!$C$99:$M$99))))</f>
        <v>-673.3519611</v>
      </c>
      <c r="BP28" s="50">
        <f t="array" ref="BP28">-(IF(BP$2=1,Assumptions!$AF30/12,-(SUMIF($D$2:$EE$2,BP$2-1,$D28:$EE28)/12)*(1+XLOOKUP(BP$2,Assumptions!$C$95:$M$95,Assumptions!$C$99:$M$99))))</f>
        <v>-673.3519611</v>
      </c>
      <c r="BQ28" s="50">
        <f t="array" ref="BQ28">-(IF(BQ$2=1,Assumptions!$AF30/12,-(SUMIF($D$2:$EE$2,BQ$2-1,$D28:$EE28)/12)*(1+XLOOKUP(BQ$2,Assumptions!$C$95:$M$95,Assumptions!$C$99:$M$99))))</f>
        <v>-673.3519611</v>
      </c>
      <c r="BR28" s="50">
        <f t="array" ref="BR28">-(IF(BR$2=1,Assumptions!$AF30/12,-(SUMIF($D$2:$EE$2,BR$2-1,$D28:$EE28)/12)*(1+XLOOKUP(BR$2,Assumptions!$C$95:$M$95,Assumptions!$C$99:$M$99))))</f>
        <v>-673.3519611</v>
      </c>
      <c r="BS28" s="50">
        <f t="array" ref="BS28">-(IF(BS$2=1,Assumptions!$AF30/12,-(SUMIF($D$2:$EE$2,BS$2-1,$D28:$EE28)/12)*(1+XLOOKUP(BS$2,Assumptions!$C$95:$M$95,Assumptions!$C$99:$M$99))))</f>
        <v>-673.3519611</v>
      </c>
      <c r="BT28" s="50">
        <f t="array" ref="BT28">-(IF(BT$2=1,Assumptions!$AF30/12,-(SUMIF($D$2:$EE$2,BT$2-1,$D28:$EE28)/12)*(1+XLOOKUP(BT$2,Assumptions!$C$95:$M$95,Assumptions!$C$99:$M$99))))</f>
        <v>-673.3519611</v>
      </c>
      <c r="BU28" s="50">
        <f t="array" ref="BU28">-(IF(BU$2=1,Assumptions!$AF30/12,-(SUMIF($D$2:$EE$2,BU$2-1,$D28:$EE28)/12)*(1+XLOOKUP(BU$2,Assumptions!$C$95:$M$95,Assumptions!$C$99:$M$99))))</f>
        <v>-673.3519611</v>
      </c>
      <c r="BV28" s="50">
        <f t="array" ref="BV28">-(IF(BV$2=1,Assumptions!$AF30/12,-(SUMIF($D$2:$EE$2,BV$2-1,$D28:$EE28)/12)*(1+XLOOKUP(BV$2,Assumptions!$C$95:$M$95,Assumptions!$C$99:$M$99))))</f>
        <v>-673.3519611</v>
      </c>
      <c r="BW28" s="50">
        <f t="array" ref="BW28">-(IF(BW$2=1,Assumptions!$AF30/12,-(SUMIF($D$2:$EE$2,BW$2-1,$D28:$EE28)/12)*(1+XLOOKUP(BW$2,Assumptions!$C$95:$M$95,Assumptions!$C$99:$M$99))))</f>
        <v>-673.3519611</v>
      </c>
      <c r="BX28" s="50">
        <f t="array" ref="BX28">-(IF(BX$2=1,Assumptions!$AF30/12,-(SUMIF($D$2:$EE$2,BX$2-1,$D28:$EE28)/12)*(1+XLOOKUP(BX$2,Assumptions!$C$95:$M$95,Assumptions!$C$99:$M$99))))</f>
        <v>-693.55252</v>
      </c>
      <c r="BY28" s="50">
        <f t="array" ref="BY28">-(IF(BY$2=1,Assumptions!$AF30/12,-(SUMIF($D$2:$EE$2,BY$2-1,$D28:$EE28)/12)*(1+XLOOKUP(BY$2,Assumptions!$C$95:$M$95,Assumptions!$C$99:$M$99))))</f>
        <v>-693.55252</v>
      </c>
      <c r="BZ28" s="50">
        <f t="array" ref="BZ28">-(IF(BZ$2=1,Assumptions!$AF30/12,-(SUMIF($D$2:$EE$2,BZ$2-1,$D28:$EE28)/12)*(1+XLOOKUP(BZ$2,Assumptions!$C$95:$M$95,Assumptions!$C$99:$M$99))))</f>
        <v>-693.55252</v>
      </c>
      <c r="CA28" s="50">
        <f t="array" ref="CA28">-(IF(CA$2=1,Assumptions!$AF30/12,-(SUMIF($D$2:$EE$2,CA$2-1,$D28:$EE28)/12)*(1+XLOOKUP(CA$2,Assumptions!$C$95:$M$95,Assumptions!$C$99:$M$99))))</f>
        <v>-693.55252</v>
      </c>
      <c r="CB28" s="50">
        <f t="array" ref="CB28">-(IF(CB$2=1,Assumptions!$AF30/12,-(SUMIF($D$2:$EE$2,CB$2-1,$D28:$EE28)/12)*(1+XLOOKUP(CB$2,Assumptions!$C$95:$M$95,Assumptions!$C$99:$M$99))))</f>
        <v>-693.55252</v>
      </c>
      <c r="CC28" s="50">
        <f t="array" ref="CC28">-(IF(CC$2=1,Assumptions!$AF30/12,-(SUMIF($D$2:$EE$2,CC$2-1,$D28:$EE28)/12)*(1+XLOOKUP(CC$2,Assumptions!$C$95:$M$95,Assumptions!$C$99:$M$99))))</f>
        <v>-693.55252</v>
      </c>
      <c r="CD28" s="50">
        <f t="array" ref="CD28">-(IF(CD$2=1,Assumptions!$AF30/12,-(SUMIF($D$2:$EE$2,CD$2-1,$D28:$EE28)/12)*(1+XLOOKUP(CD$2,Assumptions!$C$95:$M$95,Assumptions!$C$99:$M$99))))</f>
        <v>-693.55252</v>
      </c>
      <c r="CE28" s="50">
        <f t="array" ref="CE28">-(IF(CE$2=1,Assumptions!$AF30/12,-(SUMIF($D$2:$EE$2,CE$2-1,$D28:$EE28)/12)*(1+XLOOKUP(CE$2,Assumptions!$C$95:$M$95,Assumptions!$C$99:$M$99))))</f>
        <v>-693.55252</v>
      </c>
      <c r="CF28" s="50">
        <f t="array" ref="CF28">-(IF(CF$2=1,Assumptions!$AF30/12,-(SUMIF($D$2:$EE$2,CF$2-1,$D28:$EE28)/12)*(1+XLOOKUP(CF$2,Assumptions!$C$95:$M$95,Assumptions!$C$99:$M$99))))</f>
        <v>-693.55252</v>
      </c>
      <c r="CG28" s="50">
        <f t="array" ref="CG28">-(IF(CG$2=1,Assumptions!$AF30/12,-(SUMIF($D$2:$EE$2,CG$2-1,$D28:$EE28)/12)*(1+XLOOKUP(CG$2,Assumptions!$C$95:$M$95,Assumptions!$C$99:$M$99))))</f>
        <v>-693.55252</v>
      </c>
      <c r="CH28" s="50">
        <f t="array" ref="CH28">-(IF(CH$2=1,Assumptions!$AF30/12,-(SUMIF($D$2:$EE$2,CH$2-1,$D28:$EE28)/12)*(1+XLOOKUP(CH$2,Assumptions!$C$95:$M$95,Assumptions!$C$99:$M$99))))</f>
        <v>-693.55252</v>
      </c>
      <c r="CI28" s="50">
        <f t="array" ref="CI28">-(IF(CI$2=1,Assumptions!$AF30/12,-(SUMIF($D$2:$EE$2,CI$2-1,$D28:$EE28)/12)*(1+XLOOKUP(CI$2,Assumptions!$C$95:$M$95,Assumptions!$C$99:$M$99))))</f>
        <v>-693.55252</v>
      </c>
      <c r="CJ28" s="50">
        <f t="array" ref="CJ28">-(IF(CJ$2=1,Assumptions!$AF30/12,-(SUMIF($D$2:$EE$2,CJ$2-1,$D28:$EE28)/12)*(1+XLOOKUP(CJ$2,Assumptions!$C$95:$M$95,Assumptions!$C$99:$M$99))))</f>
        <v>-714.3590956</v>
      </c>
      <c r="CK28" s="50">
        <f t="array" ref="CK28">-(IF(CK$2=1,Assumptions!$AF30/12,-(SUMIF($D$2:$EE$2,CK$2-1,$D28:$EE28)/12)*(1+XLOOKUP(CK$2,Assumptions!$C$95:$M$95,Assumptions!$C$99:$M$99))))</f>
        <v>-714.3590956</v>
      </c>
      <c r="CL28" s="50">
        <f t="array" ref="CL28">-(IF(CL$2=1,Assumptions!$AF30/12,-(SUMIF($D$2:$EE$2,CL$2-1,$D28:$EE28)/12)*(1+XLOOKUP(CL$2,Assumptions!$C$95:$M$95,Assumptions!$C$99:$M$99))))</f>
        <v>-714.3590956</v>
      </c>
      <c r="CM28" s="50">
        <f t="array" ref="CM28">-(IF(CM$2=1,Assumptions!$AF30/12,-(SUMIF($D$2:$EE$2,CM$2-1,$D28:$EE28)/12)*(1+XLOOKUP(CM$2,Assumptions!$C$95:$M$95,Assumptions!$C$99:$M$99))))</f>
        <v>-714.3590956</v>
      </c>
      <c r="CN28" s="50">
        <f t="array" ref="CN28">-(IF(CN$2=1,Assumptions!$AF30/12,-(SUMIF($D$2:$EE$2,CN$2-1,$D28:$EE28)/12)*(1+XLOOKUP(CN$2,Assumptions!$C$95:$M$95,Assumptions!$C$99:$M$99))))</f>
        <v>-714.3590956</v>
      </c>
      <c r="CO28" s="50">
        <f t="array" ref="CO28">-(IF(CO$2=1,Assumptions!$AF30/12,-(SUMIF($D$2:$EE$2,CO$2-1,$D28:$EE28)/12)*(1+XLOOKUP(CO$2,Assumptions!$C$95:$M$95,Assumptions!$C$99:$M$99))))</f>
        <v>-714.3590956</v>
      </c>
      <c r="CP28" s="50">
        <f t="array" ref="CP28">-(IF(CP$2=1,Assumptions!$AF30/12,-(SUMIF($D$2:$EE$2,CP$2-1,$D28:$EE28)/12)*(1+XLOOKUP(CP$2,Assumptions!$C$95:$M$95,Assumptions!$C$99:$M$99))))</f>
        <v>-714.3590956</v>
      </c>
      <c r="CQ28" s="50">
        <f t="array" ref="CQ28">-(IF(CQ$2=1,Assumptions!$AF30/12,-(SUMIF($D$2:$EE$2,CQ$2-1,$D28:$EE28)/12)*(1+XLOOKUP(CQ$2,Assumptions!$C$95:$M$95,Assumptions!$C$99:$M$99))))</f>
        <v>-714.3590956</v>
      </c>
      <c r="CR28" s="50">
        <f t="array" ref="CR28">-(IF(CR$2=1,Assumptions!$AF30/12,-(SUMIF($D$2:$EE$2,CR$2-1,$D28:$EE28)/12)*(1+XLOOKUP(CR$2,Assumptions!$C$95:$M$95,Assumptions!$C$99:$M$99))))</f>
        <v>-714.3590956</v>
      </c>
      <c r="CS28" s="50">
        <f t="array" ref="CS28">-(IF(CS$2=1,Assumptions!$AF30/12,-(SUMIF($D$2:$EE$2,CS$2-1,$D28:$EE28)/12)*(1+XLOOKUP(CS$2,Assumptions!$C$95:$M$95,Assumptions!$C$99:$M$99))))</f>
        <v>-714.3590956</v>
      </c>
      <c r="CT28" s="50">
        <f t="array" ref="CT28">-(IF(CT$2=1,Assumptions!$AF30/12,-(SUMIF($D$2:$EE$2,CT$2-1,$D28:$EE28)/12)*(1+XLOOKUP(CT$2,Assumptions!$C$95:$M$95,Assumptions!$C$99:$M$99))))</f>
        <v>-714.3590956</v>
      </c>
      <c r="CU28" s="50">
        <f t="array" ref="CU28">-(IF(CU$2=1,Assumptions!$AF30/12,-(SUMIF($D$2:$EE$2,CU$2-1,$D28:$EE28)/12)*(1+XLOOKUP(CU$2,Assumptions!$C$95:$M$95,Assumptions!$C$99:$M$99))))</f>
        <v>-714.3590956</v>
      </c>
      <c r="CV28" s="50">
        <f t="array" ref="CV28">-(IF(CV$2=1,Assumptions!$AF30/12,-(SUMIF($D$2:$EE$2,CV$2-1,$D28:$EE28)/12)*(1+XLOOKUP(CV$2,Assumptions!$C$95:$M$95,Assumptions!$C$99:$M$99))))</f>
        <v>-735.7898684</v>
      </c>
      <c r="CW28" s="50">
        <f t="array" ref="CW28">-(IF(CW$2=1,Assumptions!$AF30/12,-(SUMIF($D$2:$EE$2,CW$2-1,$D28:$EE28)/12)*(1+XLOOKUP(CW$2,Assumptions!$C$95:$M$95,Assumptions!$C$99:$M$99))))</f>
        <v>-735.7898684</v>
      </c>
      <c r="CX28" s="50">
        <f t="array" ref="CX28">-(IF(CX$2=1,Assumptions!$AF30/12,-(SUMIF($D$2:$EE$2,CX$2-1,$D28:$EE28)/12)*(1+XLOOKUP(CX$2,Assumptions!$C$95:$M$95,Assumptions!$C$99:$M$99))))</f>
        <v>-735.7898684</v>
      </c>
      <c r="CY28" s="50">
        <f t="array" ref="CY28">-(IF(CY$2=1,Assumptions!$AF30/12,-(SUMIF($D$2:$EE$2,CY$2-1,$D28:$EE28)/12)*(1+XLOOKUP(CY$2,Assumptions!$C$95:$M$95,Assumptions!$C$99:$M$99))))</f>
        <v>-735.7898684</v>
      </c>
      <c r="CZ28" s="50">
        <f t="array" ref="CZ28">-(IF(CZ$2=1,Assumptions!$AF30/12,-(SUMIF($D$2:$EE$2,CZ$2-1,$D28:$EE28)/12)*(1+XLOOKUP(CZ$2,Assumptions!$C$95:$M$95,Assumptions!$C$99:$M$99))))</f>
        <v>-735.7898684</v>
      </c>
      <c r="DA28" s="50">
        <f t="array" ref="DA28">-(IF(DA$2=1,Assumptions!$AF30/12,-(SUMIF($D$2:$EE$2,DA$2-1,$D28:$EE28)/12)*(1+XLOOKUP(DA$2,Assumptions!$C$95:$M$95,Assumptions!$C$99:$M$99))))</f>
        <v>-735.7898684</v>
      </c>
      <c r="DB28" s="50">
        <f t="array" ref="DB28">-(IF(DB$2=1,Assumptions!$AF30/12,-(SUMIF($D$2:$EE$2,DB$2-1,$D28:$EE28)/12)*(1+XLOOKUP(DB$2,Assumptions!$C$95:$M$95,Assumptions!$C$99:$M$99))))</f>
        <v>-735.7898684</v>
      </c>
      <c r="DC28" s="50">
        <f t="array" ref="DC28">-(IF(DC$2=1,Assumptions!$AF30/12,-(SUMIF($D$2:$EE$2,DC$2-1,$D28:$EE28)/12)*(1+XLOOKUP(DC$2,Assumptions!$C$95:$M$95,Assumptions!$C$99:$M$99))))</f>
        <v>-735.7898684</v>
      </c>
      <c r="DD28" s="50">
        <f t="array" ref="DD28">-(IF(DD$2=1,Assumptions!$AF30/12,-(SUMIF($D$2:$EE$2,DD$2-1,$D28:$EE28)/12)*(1+XLOOKUP(DD$2,Assumptions!$C$95:$M$95,Assumptions!$C$99:$M$99))))</f>
        <v>-735.7898684</v>
      </c>
      <c r="DE28" s="50">
        <f t="array" ref="DE28">-(IF(DE$2=1,Assumptions!$AF30/12,-(SUMIF($D$2:$EE$2,DE$2-1,$D28:$EE28)/12)*(1+XLOOKUP(DE$2,Assumptions!$C$95:$M$95,Assumptions!$C$99:$M$99))))</f>
        <v>-735.7898684</v>
      </c>
      <c r="DF28" s="50">
        <f t="array" ref="DF28">-(IF(DF$2=1,Assumptions!$AF30/12,-(SUMIF($D$2:$EE$2,DF$2-1,$D28:$EE28)/12)*(1+XLOOKUP(DF$2,Assumptions!$C$95:$M$95,Assumptions!$C$99:$M$99))))</f>
        <v>-735.7898684</v>
      </c>
      <c r="DG28" s="50">
        <f t="array" ref="DG28">-(IF(DG$2=1,Assumptions!$AF30/12,-(SUMIF($D$2:$EE$2,DG$2-1,$D28:$EE28)/12)*(1+XLOOKUP(DG$2,Assumptions!$C$95:$M$95,Assumptions!$C$99:$M$99))))</f>
        <v>-735.7898684</v>
      </c>
      <c r="DH28" s="50">
        <f t="array" ref="DH28">-(IF(DH$2=1,Assumptions!$AF30/12,-(SUMIF($D$2:$EE$2,DH$2-1,$D28:$EE28)/12)*(1+XLOOKUP(DH$2,Assumptions!$C$95:$M$95,Assumptions!$C$99:$M$99))))</f>
        <v>-757.8635645</v>
      </c>
      <c r="DI28" s="50">
        <f t="array" ref="DI28">-(IF(DI$2=1,Assumptions!$AF30/12,-(SUMIF($D$2:$EE$2,DI$2-1,$D28:$EE28)/12)*(1+XLOOKUP(DI$2,Assumptions!$C$95:$M$95,Assumptions!$C$99:$M$99))))</f>
        <v>-757.8635645</v>
      </c>
      <c r="DJ28" s="50">
        <f t="array" ref="DJ28">-(IF(DJ$2=1,Assumptions!$AF30/12,-(SUMIF($D$2:$EE$2,DJ$2-1,$D28:$EE28)/12)*(1+XLOOKUP(DJ$2,Assumptions!$C$95:$M$95,Assumptions!$C$99:$M$99))))</f>
        <v>-757.8635645</v>
      </c>
      <c r="DK28" s="50">
        <f t="array" ref="DK28">-(IF(DK$2=1,Assumptions!$AF30/12,-(SUMIF($D$2:$EE$2,DK$2-1,$D28:$EE28)/12)*(1+XLOOKUP(DK$2,Assumptions!$C$95:$M$95,Assumptions!$C$99:$M$99))))</f>
        <v>-757.8635645</v>
      </c>
      <c r="DL28" s="50">
        <f t="array" ref="DL28">-(IF(DL$2=1,Assumptions!$AF30/12,-(SUMIF($D$2:$EE$2,DL$2-1,$D28:$EE28)/12)*(1+XLOOKUP(DL$2,Assumptions!$C$95:$M$95,Assumptions!$C$99:$M$99))))</f>
        <v>-757.8635645</v>
      </c>
      <c r="DM28" s="50">
        <f t="array" ref="DM28">-(IF(DM$2=1,Assumptions!$AF30/12,-(SUMIF($D$2:$EE$2,DM$2-1,$D28:$EE28)/12)*(1+XLOOKUP(DM$2,Assumptions!$C$95:$M$95,Assumptions!$C$99:$M$99))))</f>
        <v>-757.8635645</v>
      </c>
      <c r="DN28" s="50">
        <f t="array" ref="DN28">-(IF(DN$2=1,Assumptions!$AF30/12,-(SUMIF($D$2:$EE$2,DN$2-1,$D28:$EE28)/12)*(1+XLOOKUP(DN$2,Assumptions!$C$95:$M$95,Assumptions!$C$99:$M$99))))</f>
        <v>-757.8635645</v>
      </c>
      <c r="DO28" s="50">
        <f t="array" ref="DO28">-(IF(DO$2=1,Assumptions!$AF30/12,-(SUMIF($D$2:$EE$2,DO$2-1,$D28:$EE28)/12)*(1+XLOOKUP(DO$2,Assumptions!$C$95:$M$95,Assumptions!$C$99:$M$99))))</f>
        <v>-757.8635645</v>
      </c>
      <c r="DP28" s="50">
        <f t="array" ref="DP28">-(IF(DP$2=1,Assumptions!$AF30/12,-(SUMIF($D$2:$EE$2,DP$2-1,$D28:$EE28)/12)*(1+XLOOKUP(DP$2,Assumptions!$C$95:$M$95,Assumptions!$C$99:$M$99))))</f>
        <v>-757.8635645</v>
      </c>
      <c r="DQ28" s="50">
        <f t="array" ref="DQ28">-(IF(DQ$2=1,Assumptions!$AF30/12,-(SUMIF($D$2:$EE$2,DQ$2-1,$D28:$EE28)/12)*(1+XLOOKUP(DQ$2,Assumptions!$C$95:$M$95,Assumptions!$C$99:$M$99))))</f>
        <v>-757.8635645</v>
      </c>
      <c r="DR28" s="50">
        <f t="array" ref="DR28">-(IF(DR$2=1,Assumptions!$AF30/12,-(SUMIF($D$2:$EE$2,DR$2-1,$D28:$EE28)/12)*(1+XLOOKUP(DR$2,Assumptions!$C$95:$M$95,Assumptions!$C$99:$M$99))))</f>
        <v>-757.8635645</v>
      </c>
      <c r="DS28" s="50">
        <f t="array" ref="DS28">-(IF(DS$2=1,Assumptions!$AF30/12,-(SUMIF($D$2:$EE$2,DS$2-1,$D28:$EE28)/12)*(1+XLOOKUP(DS$2,Assumptions!$C$95:$M$95,Assumptions!$C$99:$M$99))))</f>
        <v>-757.8635645</v>
      </c>
      <c r="DT28" s="50">
        <f t="array" ref="DT28">-(IF(DT$2=1,Assumptions!$AF30/12,-(SUMIF($D$2:$EE$2,DT$2-1,$D28:$EE28)/12)*(1+XLOOKUP(DT$2,Assumptions!$C$95:$M$95,Assumptions!$C$99:$M$99))))</f>
        <v>-780.5994714</v>
      </c>
      <c r="DU28" s="50">
        <f t="array" ref="DU28">-(IF(DU$2=1,Assumptions!$AF30/12,-(SUMIF($D$2:$EE$2,DU$2-1,$D28:$EE28)/12)*(1+XLOOKUP(DU$2,Assumptions!$C$95:$M$95,Assumptions!$C$99:$M$99))))</f>
        <v>-780.5994714</v>
      </c>
      <c r="DV28" s="50">
        <f t="array" ref="DV28">-(IF(DV$2=1,Assumptions!$AF30/12,-(SUMIF($D$2:$EE$2,DV$2-1,$D28:$EE28)/12)*(1+XLOOKUP(DV$2,Assumptions!$C$95:$M$95,Assumptions!$C$99:$M$99))))</f>
        <v>-780.5994714</v>
      </c>
      <c r="DW28" s="50">
        <f t="array" ref="DW28">-(IF(DW$2=1,Assumptions!$AF30/12,-(SUMIF($D$2:$EE$2,DW$2-1,$D28:$EE28)/12)*(1+XLOOKUP(DW$2,Assumptions!$C$95:$M$95,Assumptions!$C$99:$M$99))))</f>
        <v>-780.5994714</v>
      </c>
      <c r="DX28" s="50">
        <f t="array" ref="DX28">-(IF(DX$2=1,Assumptions!$AF30/12,-(SUMIF($D$2:$EE$2,DX$2-1,$D28:$EE28)/12)*(1+XLOOKUP(DX$2,Assumptions!$C$95:$M$95,Assumptions!$C$99:$M$99))))</f>
        <v>-780.5994714</v>
      </c>
      <c r="DY28" s="50">
        <f t="array" ref="DY28">-(IF(DY$2=1,Assumptions!$AF30/12,-(SUMIF($D$2:$EE$2,DY$2-1,$D28:$EE28)/12)*(1+XLOOKUP(DY$2,Assumptions!$C$95:$M$95,Assumptions!$C$99:$M$99))))</f>
        <v>-780.5994714</v>
      </c>
      <c r="DZ28" s="50">
        <f t="array" ref="DZ28">-(IF(DZ$2=1,Assumptions!$AF30/12,-(SUMIF($D$2:$EE$2,DZ$2-1,$D28:$EE28)/12)*(1+XLOOKUP(DZ$2,Assumptions!$C$95:$M$95,Assumptions!$C$99:$M$99))))</f>
        <v>-780.5994714</v>
      </c>
      <c r="EA28" s="50">
        <f t="array" ref="EA28">-(IF(EA$2=1,Assumptions!$AF30/12,-(SUMIF($D$2:$EE$2,EA$2-1,$D28:$EE28)/12)*(1+XLOOKUP(EA$2,Assumptions!$C$95:$M$95,Assumptions!$C$99:$M$99))))</f>
        <v>-780.5994714</v>
      </c>
      <c r="EB28" s="50">
        <f t="array" ref="EB28">-(IF(EB$2=1,Assumptions!$AF30/12,-(SUMIF($D$2:$EE$2,EB$2-1,$D28:$EE28)/12)*(1+XLOOKUP(EB$2,Assumptions!$C$95:$M$95,Assumptions!$C$99:$M$99))))</f>
        <v>-780.5994714</v>
      </c>
      <c r="EC28" s="50">
        <f t="array" ref="EC28">-(IF(EC$2=1,Assumptions!$AF30/12,-(SUMIF($D$2:$EE$2,EC$2-1,$D28:$EE28)/12)*(1+XLOOKUP(EC$2,Assumptions!$C$95:$M$95,Assumptions!$C$99:$M$99))))</f>
        <v>-780.5994714</v>
      </c>
      <c r="ED28" s="50">
        <f t="array" ref="ED28">-(IF(ED$2=1,Assumptions!$AF30/12,-(SUMIF($D$2:$EE$2,ED$2-1,$D28:$EE28)/12)*(1+XLOOKUP(ED$2,Assumptions!$C$95:$M$95,Assumptions!$C$99:$M$99))))</f>
        <v>-780.5994714</v>
      </c>
      <c r="EE28" s="50">
        <f t="array" ref="EE28">-(IF(EE$2=1,Assumptions!$AF30/12,-(SUMIF($D$2:$EE$2,EE$2-1,$D28:$EE28)/12)*(1+XLOOKUP(EE$2,Assumptions!$C$95:$M$95,Assumptions!$C$99:$M$99))))</f>
        <v>-780.5994714</v>
      </c>
    </row>
    <row r="29" ht="15.75" customHeight="1">
      <c r="A29" s="1"/>
      <c r="B29" s="1"/>
      <c r="C29" s="1" t="str">
        <f>Assumptions!J31</f>
        <v>Management Fee</v>
      </c>
      <c r="D29" s="50">
        <f>-D$18*Assumptions!$AD$31</f>
        <v>-1964.001528</v>
      </c>
      <c r="E29" s="50">
        <f>-E$18*Assumptions!$AD$31</f>
        <v>-1964.001528</v>
      </c>
      <c r="F29" s="50">
        <f>-F$18*Assumptions!$AD$31</f>
        <v>-1964.001528</v>
      </c>
      <c r="G29" s="50">
        <f>-G$18*Assumptions!$AD$31</f>
        <v>-1964.001528</v>
      </c>
      <c r="H29" s="50">
        <f>-H$18*Assumptions!$AD$31</f>
        <v>-1964.001528</v>
      </c>
      <c r="I29" s="50">
        <f>-I$18*Assumptions!$AD$31</f>
        <v>-1964.001528</v>
      </c>
      <c r="J29" s="50">
        <f>-J$18*Assumptions!$AD$31</f>
        <v>-1964.001528</v>
      </c>
      <c r="K29" s="50">
        <f>-K$18*Assumptions!$AD$31</f>
        <v>-1964.001528</v>
      </c>
      <c r="L29" s="50">
        <f>-L$18*Assumptions!$AD$31</f>
        <v>-1964.001528</v>
      </c>
      <c r="M29" s="50">
        <f>-M$18*Assumptions!$AD$31</f>
        <v>-1964.001528</v>
      </c>
      <c r="N29" s="50">
        <f>-N$18*Assumptions!$AD$31</f>
        <v>-1964.001528</v>
      </c>
      <c r="O29" s="50">
        <f>-O$18*Assumptions!$AD$31</f>
        <v>-1964.001528</v>
      </c>
      <c r="P29" s="50">
        <f>-P$18*Assumptions!$AD$31</f>
        <v>-2067.903544</v>
      </c>
      <c r="Q29" s="50">
        <f>-Q$18*Assumptions!$AD$31</f>
        <v>-2067.903544</v>
      </c>
      <c r="R29" s="50">
        <f>-R$18*Assumptions!$AD$31</f>
        <v>-2067.903544</v>
      </c>
      <c r="S29" s="50">
        <f>-S$18*Assumptions!$AD$31</f>
        <v>-2067.903544</v>
      </c>
      <c r="T29" s="50">
        <f>-T$18*Assumptions!$AD$31</f>
        <v>-2067.903544</v>
      </c>
      <c r="U29" s="50">
        <f>-U$18*Assumptions!$AD$31</f>
        <v>-2067.903544</v>
      </c>
      <c r="V29" s="50">
        <f>-V$18*Assumptions!$AD$31</f>
        <v>-2067.903544</v>
      </c>
      <c r="W29" s="50">
        <f>-W$18*Assumptions!$AD$31</f>
        <v>-2067.903544</v>
      </c>
      <c r="X29" s="50">
        <f>-X$18*Assumptions!$AD$31</f>
        <v>-2067.903544</v>
      </c>
      <c r="Y29" s="50">
        <f>-Y$18*Assumptions!$AD$31</f>
        <v>-2067.903544</v>
      </c>
      <c r="Z29" s="50">
        <f>-Z$18*Assumptions!$AD$31</f>
        <v>-2067.903544</v>
      </c>
      <c r="AA29" s="50">
        <f>-AA$18*Assumptions!$AD$31</f>
        <v>-2067.903544</v>
      </c>
      <c r="AB29" s="50">
        <f>-AB$18*Assumptions!$AD$31</f>
        <v>-2129.940651</v>
      </c>
      <c r="AC29" s="50">
        <f>-AC$18*Assumptions!$AD$31</f>
        <v>-2129.940651</v>
      </c>
      <c r="AD29" s="50">
        <f>-AD$18*Assumptions!$AD$31</f>
        <v>-2129.940651</v>
      </c>
      <c r="AE29" s="50">
        <f>-AE$18*Assumptions!$AD$31</f>
        <v>-2129.940651</v>
      </c>
      <c r="AF29" s="50">
        <f>-AF$18*Assumptions!$AD$31</f>
        <v>-2129.940651</v>
      </c>
      <c r="AG29" s="50">
        <f>-AG$18*Assumptions!$AD$31</f>
        <v>-2129.940651</v>
      </c>
      <c r="AH29" s="50">
        <f>-AH$18*Assumptions!$AD$31</f>
        <v>-2129.940651</v>
      </c>
      <c r="AI29" s="50">
        <f>-AI$18*Assumptions!$AD$31</f>
        <v>-2129.940651</v>
      </c>
      <c r="AJ29" s="50">
        <f>-AJ$18*Assumptions!$AD$31</f>
        <v>-2129.940651</v>
      </c>
      <c r="AK29" s="50">
        <f>-AK$18*Assumptions!$AD$31</f>
        <v>-2129.940651</v>
      </c>
      <c r="AL29" s="50">
        <f>-AL$18*Assumptions!$AD$31</f>
        <v>-2129.940651</v>
      </c>
      <c r="AM29" s="50">
        <f>-AM$18*Assumptions!$AD$31</f>
        <v>-2129.940651</v>
      </c>
      <c r="AN29" s="50">
        <f>-AN$18*Assumptions!$AD$31</f>
        <v>-2193.83887</v>
      </c>
      <c r="AO29" s="50">
        <f>-AO$18*Assumptions!$AD$31</f>
        <v>-2193.83887</v>
      </c>
      <c r="AP29" s="50">
        <f>-AP$18*Assumptions!$AD$31</f>
        <v>-2193.83887</v>
      </c>
      <c r="AQ29" s="50">
        <f>-AQ$18*Assumptions!$AD$31</f>
        <v>-2193.83887</v>
      </c>
      <c r="AR29" s="50">
        <f>-AR$18*Assumptions!$AD$31</f>
        <v>-2193.83887</v>
      </c>
      <c r="AS29" s="50">
        <f>-AS$18*Assumptions!$AD$31</f>
        <v>-2193.83887</v>
      </c>
      <c r="AT29" s="50">
        <f>-AT$18*Assumptions!$AD$31</f>
        <v>-2193.83887</v>
      </c>
      <c r="AU29" s="50">
        <f>-AU$18*Assumptions!$AD$31</f>
        <v>-2193.83887</v>
      </c>
      <c r="AV29" s="50">
        <f>-AV$18*Assumptions!$AD$31</f>
        <v>-2193.83887</v>
      </c>
      <c r="AW29" s="50">
        <f>-AW$18*Assumptions!$AD$31</f>
        <v>-2193.83887</v>
      </c>
      <c r="AX29" s="50">
        <f>-AX$18*Assumptions!$AD$31</f>
        <v>-2193.83887</v>
      </c>
      <c r="AY29" s="50">
        <f>-AY$18*Assumptions!$AD$31</f>
        <v>-2193.83887</v>
      </c>
      <c r="AZ29" s="50">
        <f>-AZ$18*Assumptions!$AD$31</f>
        <v>-2259.654036</v>
      </c>
      <c r="BA29" s="50">
        <f>-BA$18*Assumptions!$AD$31</f>
        <v>-2259.654036</v>
      </c>
      <c r="BB29" s="50">
        <f>-BB$18*Assumptions!$AD$31</f>
        <v>-2259.654036</v>
      </c>
      <c r="BC29" s="50">
        <f>-BC$18*Assumptions!$AD$31</f>
        <v>-2259.654036</v>
      </c>
      <c r="BD29" s="50">
        <f>-BD$18*Assumptions!$AD$31</f>
        <v>-2259.654036</v>
      </c>
      <c r="BE29" s="50">
        <f>-BE$18*Assumptions!$AD$31</f>
        <v>-2259.654036</v>
      </c>
      <c r="BF29" s="50">
        <f>-BF$18*Assumptions!$AD$31</f>
        <v>-2259.654036</v>
      </c>
      <c r="BG29" s="50">
        <f>-BG$18*Assumptions!$AD$31</f>
        <v>-2259.654036</v>
      </c>
      <c r="BH29" s="50">
        <f>-BH$18*Assumptions!$AD$31</f>
        <v>-2259.654036</v>
      </c>
      <c r="BI29" s="50">
        <f>-BI$18*Assumptions!$AD$31</f>
        <v>-2259.654036</v>
      </c>
      <c r="BJ29" s="50">
        <f>-BJ$18*Assumptions!$AD$31</f>
        <v>-2259.654036</v>
      </c>
      <c r="BK29" s="50">
        <f>-BK$18*Assumptions!$AD$31</f>
        <v>-2259.654036</v>
      </c>
      <c r="BL29" s="50">
        <f>-BL$18*Assumptions!$AD$31</f>
        <v>-2327.443657</v>
      </c>
      <c r="BM29" s="50">
        <f>-BM$18*Assumptions!$AD$31</f>
        <v>-2327.443657</v>
      </c>
      <c r="BN29" s="50">
        <f>-BN$18*Assumptions!$AD$31</f>
        <v>-2327.443657</v>
      </c>
      <c r="BO29" s="50">
        <f>-BO$18*Assumptions!$AD$31</f>
        <v>-2327.443657</v>
      </c>
      <c r="BP29" s="50">
        <f>-BP$18*Assumptions!$AD$31</f>
        <v>-2327.443657</v>
      </c>
      <c r="BQ29" s="50">
        <f>-BQ$18*Assumptions!$AD$31</f>
        <v>-2327.443657</v>
      </c>
      <c r="BR29" s="50">
        <f>-BR$18*Assumptions!$AD$31</f>
        <v>-2327.443657</v>
      </c>
      <c r="BS29" s="50">
        <f>-BS$18*Assumptions!$AD$31</f>
        <v>-2327.443657</v>
      </c>
      <c r="BT29" s="50">
        <f>-BT$18*Assumptions!$AD$31</f>
        <v>-2327.443657</v>
      </c>
      <c r="BU29" s="50">
        <f>-BU$18*Assumptions!$AD$31</f>
        <v>-2327.443657</v>
      </c>
      <c r="BV29" s="50">
        <f>-BV$18*Assumptions!$AD$31</f>
        <v>-2327.443657</v>
      </c>
      <c r="BW29" s="50">
        <f>-BW$18*Assumptions!$AD$31</f>
        <v>-2327.443657</v>
      </c>
      <c r="BX29" s="50">
        <f>-BX$18*Assumptions!$AD$31</f>
        <v>-2397.266967</v>
      </c>
      <c r="BY29" s="50">
        <f>-BY$18*Assumptions!$AD$31</f>
        <v>-2397.266967</v>
      </c>
      <c r="BZ29" s="50">
        <f>-BZ$18*Assumptions!$AD$31</f>
        <v>-2397.266967</v>
      </c>
      <c r="CA29" s="50">
        <f>-CA$18*Assumptions!$AD$31</f>
        <v>-2397.266967</v>
      </c>
      <c r="CB29" s="50">
        <f>-CB$18*Assumptions!$AD$31</f>
        <v>-2397.266967</v>
      </c>
      <c r="CC29" s="50">
        <f>-CC$18*Assumptions!$AD$31</f>
        <v>-2397.266967</v>
      </c>
      <c r="CD29" s="50">
        <f>-CD$18*Assumptions!$AD$31</f>
        <v>-2397.266967</v>
      </c>
      <c r="CE29" s="50">
        <f>-CE$18*Assumptions!$AD$31</f>
        <v>-2397.266967</v>
      </c>
      <c r="CF29" s="50">
        <f>-CF$18*Assumptions!$AD$31</f>
        <v>-2397.266967</v>
      </c>
      <c r="CG29" s="50">
        <f>-CG$18*Assumptions!$AD$31</f>
        <v>-2397.266967</v>
      </c>
      <c r="CH29" s="50">
        <f>-CH$18*Assumptions!$AD$31</f>
        <v>-2397.266967</v>
      </c>
      <c r="CI29" s="50">
        <f>-CI$18*Assumptions!$AD$31</f>
        <v>-2397.266967</v>
      </c>
      <c r="CJ29" s="50">
        <f>-CJ$18*Assumptions!$AD$31</f>
        <v>-2469.184976</v>
      </c>
      <c r="CK29" s="50">
        <f>-CK$18*Assumptions!$AD$31</f>
        <v>-2469.184976</v>
      </c>
      <c r="CL29" s="50">
        <f>-CL$18*Assumptions!$AD$31</f>
        <v>-2469.184976</v>
      </c>
      <c r="CM29" s="50">
        <f>-CM$18*Assumptions!$AD$31</f>
        <v>-2469.184976</v>
      </c>
      <c r="CN29" s="50">
        <f>-CN$18*Assumptions!$AD$31</f>
        <v>-2469.184976</v>
      </c>
      <c r="CO29" s="50">
        <f>-CO$18*Assumptions!$AD$31</f>
        <v>-2469.184976</v>
      </c>
      <c r="CP29" s="50">
        <f>-CP$18*Assumptions!$AD$31</f>
        <v>-2469.184976</v>
      </c>
      <c r="CQ29" s="50">
        <f>-CQ$18*Assumptions!$AD$31</f>
        <v>-2469.184976</v>
      </c>
      <c r="CR29" s="50">
        <f>-CR$18*Assumptions!$AD$31</f>
        <v>-2469.184976</v>
      </c>
      <c r="CS29" s="50">
        <f>-CS$18*Assumptions!$AD$31</f>
        <v>-2469.184976</v>
      </c>
      <c r="CT29" s="50">
        <f>-CT$18*Assumptions!$AD$31</f>
        <v>-2469.184976</v>
      </c>
      <c r="CU29" s="50">
        <f>-CU$18*Assumptions!$AD$31</f>
        <v>-2469.184976</v>
      </c>
      <c r="CV29" s="50">
        <f>-CV$18*Assumptions!$AD$31</f>
        <v>-2543.260525</v>
      </c>
      <c r="CW29" s="50">
        <f>-CW$18*Assumptions!$AD$31</f>
        <v>-2543.260525</v>
      </c>
      <c r="CX29" s="50">
        <f>-CX$18*Assumptions!$AD$31</f>
        <v>-2543.260525</v>
      </c>
      <c r="CY29" s="50">
        <f>-CY$18*Assumptions!$AD$31</f>
        <v>-2543.260525</v>
      </c>
      <c r="CZ29" s="50">
        <f>-CZ$18*Assumptions!$AD$31</f>
        <v>-2543.260525</v>
      </c>
      <c r="DA29" s="50">
        <f>-DA$18*Assumptions!$AD$31</f>
        <v>-2543.260525</v>
      </c>
      <c r="DB29" s="50">
        <f>-DB$18*Assumptions!$AD$31</f>
        <v>-2543.260525</v>
      </c>
      <c r="DC29" s="50">
        <f>-DC$18*Assumptions!$AD$31</f>
        <v>-2543.260525</v>
      </c>
      <c r="DD29" s="50">
        <f>-DD$18*Assumptions!$AD$31</f>
        <v>-2543.260525</v>
      </c>
      <c r="DE29" s="50">
        <f>-DE$18*Assumptions!$AD$31</f>
        <v>-2543.260525</v>
      </c>
      <c r="DF29" s="50">
        <f>-DF$18*Assumptions!$AD$31</f>
        <v>-2543.260525</v>
      </c>
      <c r="DG29" s="50">
        <f>-DG$18*Assumptions!$AD$31</f>
        <v>-2543.260525</v>
      </c>
      <c r="DH29" s="50">
        <f>-DH$18*Assumptions!$AD$31</f>
        <v>-2537.697143</v>
      </c>
      <c r="DI29" s="50">
        <f>-DI$18*Assumptions!$AD$31</f>
        <v>-2537.697143</v>
      </c>
      <c r="DJ29" s="50">
        <f>-DJ$18*Assumptions!$AD$31</f>
        <v>-2537.697143</v>
      </c>
      <c r="DK29" s="50">
        <f>-DK$18*Assumptions!$AD$31</f>
        <v>-2537.697143</v>
      </c>
      <c r="DL29" s="50">
        <f>-DL$18*Assumptions!$AD$31</f>
        <v>-2537.697143</v>
      </c>
      <c r="DM29" s="50">
        <f>-DM$18*Assumptions!$AD$31</f>
        <v>-2537.697143</v>
      </c>
      <c r="DN29" s="50">
        <f>-DN$18*Assumptions!$AD$31</f>
        <v>-2537.697143</v>
      </c>
      <c r="DO29" s="50">
        <f>-DO$18*Assumptions!$AD$31</f>
        <v>-2537.697143</v>
      </c>
      <c r="DP29" s="50">
        <f>-DP$18*Assumptions!$AD$31</f>
        <v>-2537.697143</v>
      </c>
      <c r="DQ29" s="50">
        <f>-DQ$18*Assumptions!$AD$31</f>
        <v>-2537.697143</v>
      </c>
      <c r="DR29" s="50">
        <f>-DR$18*Assumptions!$AD$31</f>
        <v>-2537.697143</v>
      </c>
      <c r="DS29" s="50">
        <f>-DS$18*Assumptions!$AD$31</f>
        <v>-2537.697143</v>
      </c>
      <c r="DT29" s="50">
        <f>-DT$18*Assumptions!$AD$31</f>
        <v>-2698.145091</v>
      </c>
      <c r="DU29" s="50">
        <f>-DU$18*Assumptions!$AD$31</f>
        <v>-2698.145091</v>
      </c>
      <c r="DV29" s="50">
        <f>-DV$18*Assumptions!$AD$31</f>
        <v>-2698.145091</v>
      </c>
      <c r="DW29" s="50">
        <f>-DW$18*Assumptions!$AD$31</f>
        <v>-2698.145091</v>
      </c>
      <c r="DX29" s="50">
        <f>-DX$18*Assumptions!$AD$31</f>
        <v>-2698.145091</v>
      </c>
      <c r="DY29" s="50">
        <f>-DY$18*Assumptions!$AD$31</f>
        <v>-2698.145091</v>
      </c>
      <c r="DZ29" s="50">
        <f>-DZ$18*Assumptions!$AD$31</f>
        <v>-2698.145091</v>
      </c>
      <c r="EA29" s="50">
        <f>-EA$18*Assumptions!$AD$31</f>
        <v>-2698.145091</v>
      </c>
      <c r="EB29" s="50">
        <f>-EB$18*Assumptions!$AD$31</f>
        <v>-2698.145091</v>
      </c>
      <c r="EC29" s="50">
        <f>-EC$18*Assumptions!$AD$31</f>
        <v>-2698.145091</v>
      </c>
      <c r="ED29" s="50">
        <f>-ED$18*Assumptions!$AD$31</f>
        <v>-2698.145091</v>
      </c>
      <c r="EE29" s="50">
        <f>-EE$18*Assumptions!$AD$31</f>
        <v>-2698.145091</v>
      </c>
    </row>
    <row r="30" ht="15.75" customHeight="1">
      <c r="A30" s="1"/>
      <c r="B30" s="1"/>
      <c r="C30" s="1" t="str">
        <f>Assumptions!J32</f>
        <v>Hauling</v>
      </c>
      <c r="D30" s="50">
        <f t="array" ref="D30">-(IF(D$2=1,Assumptions!$AF32/12,-(SUMIF($D$2:$EE$2,D$2-1,$D30:$EE30)/12)*(1+XLOOKUP(D$2,Assumptions!$C$95:$M$95,Assumptions!$C$99:$M$99))))</f>
        <v>-299.7806417</v>
      </c>
      <c r="E30" s="50">
        <f t="array" ref="E30">-(IF(E$2=1,Assumptions!$AF32/12,-(SUMIF($D$2:$EE$2,E$2-1,$D30:$EE30)/12)*(1+XLOOKUP(E$2,Assumptions!$C$95:$M$95,Assumptions!$C$99:$M$99))))</f>
        <v>-299.7806417</v>
      </c>
      <c r="F30" s="50">
        <f t="array" ref="F30">-(IF(F$2=1,Assumptions!$AF32/12,-(SUMIF($D$2:$EE$2,F$2-1,$D30:$EE30)/12)*(1+XLOOKUP(F$2,Assumptions!$C$95:$M$95,Assumptions!$C$99:$M$99))))</f>
        <v>-299.7806417</v>
      </c>
      <c r="G30" s="50">
        <f t="array" ref="G30">-(IF(G$2=1,Assumptions!$AF32/12,-(SUMIF($D$2:$EE$2,G$2-1,$D30:$EE30)/12)*(1+XLOOKUP(G$2,Assumptions!$C$95:$M$95,Assumptions!$C$99:$M$99))))</f>
        <v>-299.7806417</v>
      </c>
      <c r="H30" s="50">
        <f t="array" ref="H30">-(IF(H$2=1,Assumptions!$AF32/12,-(SUMIF($D$2:$EE$2,H$2-1,$D30:$EE30)/12)*(1+XLOOKUP(H$2,Assumptions!$C$95:$M$95,Assumptions!$C$99:$M$99))))</f>
        <v>-299.7806417</v>
      </c>
      <c r="I30" s="50">
        <f t="array" ref="I30">-(IF(I$2=1,Assumptions!$AF32/12,-(SUMIF($D$2:$EE$2,I$2-1,$D30:$EE30)/12)*(1+XLOOKUP(I$2,Assumptions!$C$95:$M$95,Assumptions!$C$99:$M$99))))</f>
        <v>-299.7806417</v>
      </c>
      <c r="J30" s="50">
        <f t="array" ref="J30">-(IF(J$2=1,Assumptions!$AF32/12,-(SUMIF($D$2:$EE$2,J$2-1,$D30:$EE30)/12)*(1+XLOOKUP(J$2,Assumptions!$C$95:$M$95,Assumptions!$C$99:$M$99))))</f>
        <v>-299.7806417</v>
      </c>
      <c r="K30" s="50">
        <f t="array" ref="K30">-(IF(K$2=1,Assumptions!$AF32/12,-(SUMIF($D$2:$EE$2,K$2-1,$D30:$EE30)/12)*(1+XLOOKUP(K$2,Assumptions!$C$95:$M$95,Assumptions!$C$99:$M$99))))</f>
        <v>-299.7806417</v>
      </c>
      <c r="L30" s="50">
        <f t="array" ref="L30">-(IF(L$2=1,Assumptions!$AF32/12,-(SUMIF($D$2:$EE$2,L$2-1,$D30:$EE30)/12)*(1+XLOOKUP(L$2,Assumptions!$C$95:$M$95,Assumptions!$C$99:$M$99))))</f>
        <v>-299.7806417</v>
      </c>
      <c r="M30" s="50">
        <f t="array" ref="M30">-(IF(M$2=1,Assumptions!$AF32/12,-(SUMIF($D$2:$EE$2,M$2-1,$D30:$EE30)/12)*(1+XLOOKUP(M$2,Assumptions!$C$95:$M$95,Assumptions!$C$99:$M$99))))</f>
        <v>-299.7806417</v>
      </c>
      <c r="N30" s="50">
        <f t="array" ref="N30">-(IF(N$2=1,Assumptions!$AF32/12,-(SUMIF($D$2:$EE$2,N$2-1,$D30:$EE30)/12)*(1+XLOOKUP(N$2,Assumptions!$C$95:$M$95,Assumptions!$C$99:$M$99))))</f>
        <v>-299.7806417</v>
      </c>
      <c r="O30" s="50">
        <f t="array" ref="O30">-(IF(O$2=1,Assumptions!$AF32/12,-(SUMIF($D$2:$EE$2,O$2-1,$D30:$EE30)/12)*(1+XLOOKUP(O$2,Assumptions!$C$95:$M$95,Assumptions!$C$99:$M$99))))</f>
        <v>-299.7806417</v>
      </c>
      <c r="P30" s="50">
        <f t="array" ref="P30">-(IF(P$2=1,Assumptions!$AF32/12,-(SUMIF($D$2:$EE$2,P$2-1,$D30:$EE30)/12)*(1+XLOOKUP(P$2,Assumptions!$C$95:$M$95,Assumptions!$C$99:$M$99))))</f>
        <v>-308.7740609</v>
      </c>
      <c r="Q30" s="50">
        <f t="array" ref="Q30">-(IF(Q$2=1,Assumptions!$AF32/12,-(SUMIF($D$2:$EE$2,Q$2-1,$D30:$EE30)/12)*(1+XLOOKUP(Q$2,Assumptions!$C$95:$M$95,Assumptions!$C$99:$M$99))))</f>
        <v>-308.7740609</v>
      </c>
      <c r="R30" s="50">
        <f t="array" ref="R30">-(IF(R$2=1,Assumptions!$AF32/12,-(SUMIF($D$2:$EE$2,R$2-1,$D30:$EE30)/12)*(1+XLOOKUP(R$2,Assumptions!$C$95:$M$95,Assumptions!$C$99:$M$99))))</f>
        <v>-308.7740609</v>
      </c>
      <c r="S30" s="50">
        <f t="array" ref="S30">-(IF(S$2=1,Assumptions!$AF32/12,-(SUMIF($D$2:$EE$2,S$2-1,$D30:$EE30)/12)*(1+XLOOKUP(S$2,Assumptions!$C$95:$M$95,Assumptions!$C$99:$M$99))))</f>
        <v>-308.7740609</v>
      </c>
      <c r="T30" s="50">
        <f t="array" ref="T30">-(IF(T$2=1,Assumptions!$AF32/12,-(SUMIF($D$2:$EE$2,T$2-1,$D30:$EE30)/12)*(1+XLOOKUP(T$2,Assumptions!$C$95:$M$95,Assumptions!$C$99:$M$99))))</f>
        <v>-308.7740609</v>
      </c>
      <c r="U30" s="50">
        <f t="array" ref="U30">-(IF(U$2=1,Assumptions!$AF32/12,-(SUMIF($D$2:$EE$2,U$2-1,$D30:$EE30)/12)*(1+XLOOKUP(U$2,Assumptions!$C$95:$M$95,Assumptions!$C$99:$M$99))))</f>
        <v>-308.7740609</v>
      </c>
      <c r="V30" s="50">
        <f t="array" ref="V30">-(IF(V$2=1,Assumptions!$AF32/12,-(SUMIF($D$2:$EE$2,V$2-1,$D30:$EE30)/12)*(1+XLOOKUP(V$2,Assumptions!$C$95:$M$95,Assumptions!$C$99:$M$99))))</f>
        <v>-308.7740609</v>
      </c>
      <c r="W30" s="50">
        <f t="array" ref="W30">-(IF(W$2=1,Assumptions!$AF32/12,-(SUMIF($D$2:$EE$2,W$2-1,$D30:$EE30)/12)*(1+XLOOKUP(W$2,Assumptions!$C$95:$M$95,Assumptions!$C$99:$M$99))))</f>
        <v>-308.7740609</v>
      </c>
      <c r="X30" s="50">
        <f t="array" ref="X30">-(IF(X$2=1,Assumptions!$AF32/12,-(SUMIF($D$2:$EE$2,X$2-1,$D30:$EE30)/12)*(1+XLOOKUP(X$2,Assumptions!$C$95:$M$95,Assumptions!$C$99:$M$99))))</f>
        <v>-308.7740609</v>
      </c>
      <c r="Y30" s="50">
        <f t="array" ref="Y30">-(IF(Y$2=1,Assumptions!$AF32/12,-(SUMIF($D$2:$EE$2,Y$2-1,$D30:$EE30)/12)*(1+XLOOKUP(Y$2,Assumptions!$C$95:$M$95,Assumptions!$C$99:$M$99))))</f>
        <v>-308.7740609</v>
      </c>
      <c r="Z30" s="50">
        <f t="array" ref="Z30">-(IF(Z$2=1,Assumptions!$AF32/12,-(SUMIF($D$2:$EE$2,Z$2-1,$D30:$EE30)/12)*(1+XLOOKUP(Z$2,Assumptions!$C$95:$M$95,Assumptions!$C$99:$M$99))))</f>
        <v>-308.7740609</v>
      </c>
      <c r="AA30" s="50">
        <f t="array" ref="AA30">-(IF(AA$2=1,Assumptions!$AF32/12,-(SUMIF($D$2:$EE$2,AA$2-1,$D30:$EE30)/12)*(1+XLOOKUP(AA$2,Assumptions!$C$95:$M$95,Assumptions!$C$99:$M$99))))</f>
        <v>-308.7740609</v>
      </c>
      <c r="AB30" s="50">
        <f t="array" ref="AB30">-(IF(AB$2=1,Assumptions!$AF32/12,-(SUMIF($D$2:$EE$2,AB$2-1,$D30:$EE30)/12)*(1+XLOOKUP(AB$2,Assumptions!$C$95:$M$95,Assumptions!$C$99:$M$99))))</f>
        <v>-318.0372827</v>
      </c>
      <c r="AC30" s="50">
        <f t="array" ref="AC30">-(IF(AC$2=1,Assumptions!$AF32/12,-(SUMIF($D$2:$EE$2,AC$2-1,$D30:$EE30)/12)*(1+XLOOKUP(AC$2,Assumptions!$C$95:$M$95,Assumptions!$C$99:$M$99))))</f>
        <v>-318.0372827</v>
      </c>
      <c r="AD30" s="50">
        <f t="array" ref="AD30">-(IF(AD$2=1,Assumptions!$AF32/12,-(SUMIF($D$2:$EE$2,AD$2-1,$D30:$EE30)/12)*(1+XLOOKUP(AD$2,Assumptions!$C$95:$M$95,Assumptions!$C$99:$M$99))))</f>
        <v>-318.0372827</v>
      </c>
      <c r="AE30" s="50">
        <f t="array" ref="AE30">-(IF(AE$2=1,Assumptions!$AF32/12,-(SUMIF($D$2:$EE$2,AE$2-1,$D30:$EE30)/12)*(1+XLOOKUP(AE$2,Assumptions!$C$95:$M$95,Assumptions!$C$99:$M$99))))</f>
        <v>-318.0372827</v>
      </c>
      <c r="AF30" s="50">
        <f t="array" ref="AF30">-(IF(AF$2=1,Assumptions!$AF32/12,-(SUMIF($D$2:$EE$2,AF$2-1,$D30:$EE30)/12)*(1+XLOOKUP(AF$2,Assumptions!$C$95:$M$95,Assumptions!$C$99:$M$99))))</f>
        <v>-318.0372827</v>
      </c>
      <c r="AG30" s="50">
        <f t="array" ref="AG30">-(IF(AG$2=1,Assumptions!$AF32/12,-(SUMIF($D$2:$EE$2,AG$2-1,$D30:$EE30)/12)*(1+XLOOKUP(AG$2,Assumptions!$C$95:$M$95,Assumptions!$C$99:$M$99))))</f>
        <v>-318.0372827</v>
      </c>
      <c r="AH30" s="50">
        <f t="array" ref="AH30">-(IF(AH$2=1,Assumptions!$AF32/12,-(SUMIF($D$2:$EE$2,AH$2-1,$D30:$EE30)/12)*(1+XLOOKUP(AH$2,Assumptions!$C$95:$M$95,Assumptions!$C$99:$M$99))))</f>
        <v>-318.0372827</v>
      </c>
      <c r="AI30" s="50">
        <f t="array" ref="AI30">-(IF(AI$2=1,Assumptions!$AF32/12,-(SUMIF($D$2:$EE$2,AI$2-1,$D30:$EE30)/12)*(1+XLOOKUP(AI$2,Assumptions!$C$95:$M$95,Assumptions!$C$99:$M$99))))</f>
        <v>-318.0372827</v>
      </c>
      <c r="AJ30" s="50">
        <f t="array" ref="AJ30">-(IF(AJ$2=1,Assumptions!$AF32/12,-(SUMIF($D$2:$EE$2,AJ$2-1,$D30:$EE30)/12)*(1+XLOOKUP(AJ$2,Assumptions!$C$95:$M$95,Assumptions!$C$99:$M$99))))</f>
        <v>-318.0372827</v>
      </c>
      <c r="AK30" s="50">
        <f t="array" ref="AK30">-(IF(AK$2=1,Assumptions!$AF32/12,-(SUMIF($D$2:$EE$2,AK$2-1,$D30:$EE30)/12)*(1+XLOOKUP(AK$2,Assumptions!$C$95:$M$95,Assumptions!$C$99:$M$99))))</f>
        <v>-318.0372827</v>
      </c>
      <c r="AL30" s="50">
        <f t="array" ref="AL30">-(IF(AL$2=1,Assumptions!$AF32/12,-(SUMIF($D$2:$EE$2,AL$2-1,$D30:$EE30)/12)*(1+XLOOKUP(AL$2,Assumptions!$C$95:$M$95,Assumptions!$C$99:$M$99))))</f>
        <v>-318.0372827</v>
      </c>
      <c r="AM30" s="50">
        <f t="array" ref="AM30">-(IF(AM$2=1,Assumptions!$AF32/12,-(SUMIF($D$2:$EE$2,AM$2-1,$D30:$EE30)/12)*(1+XLOOKUP(AM$2,Assumptions!$C$95:$M$95,Assumptions!$C$99:$M$99))))</f>
        <v>-318.0372827</v>
      </c>
      <c r="AN30" s="50">
        <f t="array" ref="AN30">-(IF(AN$2=1,Assumptions!$AF32/12,-(SUMIF($D$2:$EE$2,AN$2-1,$D30:$EE30)/12)*(1+XLOOKUP(AN$2,Assumptions!$C$95:$M$95,Assumptions!$C$99:$M$99))))</f>
        <v>-327.5784012</v>
      </c>
      <c r="AO30" s="50">
        <f t="array" ref="AO30">-(IF(AO$2=1,Assumptions!$AF32/12,-(SUMIF($D$2:$EE$2,AO$2-1,$D30:$EE30)/12)*(1+XLOOKUP(AO$2,Assumptions!$C$95:$M$95,Assumptions!$C$99:$M$99))))</f>
        <v>-327.5784012</v>
      </c>
      <c r="AP30" s="50">
        <f t="array" ref="AP30">-(IF(AP$2=1,Assumptions!$AF32/12,-(SUMIF($D$2:$EE$2,AP$2-1,$D30:$EE30)/12)*(1+XLOOKUP(AP$2,Assumptions!$C$95:$M$95,Assumptions!$C$99:$M$99))))</f>
        <v>-327.5784012</v>
      </c>
      <c r="AQ30" s="50">
        <f t="array" ref="AQ30">-(IF(AQ$2=1,Assumptions!$AF32/12,-(SUMIF($D$2:$EE$2,AQ$2-1,$D30:$EE30)/12)*(1+XLOOKUP(AQ$2,Assumptions!$C$95:$M$95,Assumptions!$C$99:$M$99))))</f>
        <v>-327.5784012</v>
      </c>
      <c r="AR30" s="50">
        <f t="array" ref="AR30">-(IF(AR$2=1,Assumptions!$AF32/12,-(SUMIF($D$2:$EE$2,AR$2-1,$D30:$EE30)/12)*(1+XLOOKUP(AR$2,Assumptions!$C$95:$M$95,Assumptions!$C$99:$M$99))))</f>
        <v>-327.5784012</v>
      </c>
      <c r="AS30" s="50">
        <f t="array" ref="AS30">-(IF(AS$2=1,Assumptions!$AF32/12,-(SUMIF($D$2:$EE$2,AS$2-1,$D30:$EE30)/12)*(1+XLOOKUP(AS$2,Assumptions!$C$95:$M$95,Assumptions!$C$99:$M$99))))</f>
        <v>-327.5784012</v>
      </c>
      <c r="AT30" s="50">
        <f t="array" ref="AT30">-(IF(AT$2=1,Assumptions!$AF32/12,-(SUMIF($D$2:$EE$2,AT$2-1,$D30:$EE30)/12)*(1+XLOOKUP(AT$2,Assumptions!$C$95:$M$95,Assumptions!$C$99:$M$99))))</f>
        <v>-327.5784012</v>
      </c>
      <c r="AU30" s="50">
        <f t="array" ref="AU30">-(IF(AU$2=1,Assumptions!$AF32/12,-(SUMIF($D$2:$EE$2,AU$2-1,$D30:$EE30)/12)*(1+XLOOKUP(AU$2,Assumptions!$C$95:$M$95,Assumptions!$C$99:$M$99))))</f>
        <v>-327.5784012</v>
      </c>
      <c r="AV30" s="50">
        <f t="array" ref="AV30">-(IF(AV$2=1,Assumptions!$AF32/12,-(SUMIF($D$2:$EE$2,AV$2-1,$D30:$EE30)/12)*(1+XLOOKUP(AV$2,Assumptions!$C$95:$M$95,Assumptions!$C$99:$M$99))))</f>
        <v>-327.5784012</v>
      </c>
      <c r="AW30" s="50">
        <f t="array" ref="AW30">-(IF(AW$2=1,Assumptions!$AF32/12,-(SUMIF($D$2:$EE$2,AW$2-1,$D30:$EE30)/12)*(1+XLOOKUP(AW$2,Assumptions!$C$95:$M$95,Assumptions!$C$99:$M$99))))</f>
        <v>-327.5784012</v>
      </c>
      <c r="AX30" s="50">
        <f t="array" ref="AX30">-(IF(AX$2=1,Assumptions!$AF32/12,-(SUMIF($D$2:$EE$2,AX$2-1,$D30:$EE30)/12)*(1+XLOOKUP(AX$2,Assumptions!$C$95:$M$95,Assumptions!$C$99:$M$99))))</f>
        <v>-327.5784012</v>
      </c>
      <c r="AY30" s="50">
        <f t="array" ref="AY30">-(IF(AY$2=1,Assumptions!$AF32/12,-(SUMIF($D$2:$EE$2,AY$2-1,$D30:$EE30)/12)*(1+XLOOKUP(AY$2,Assumptions!$C$95:$M$95,Assumptions!$C$99:$M$99))))</f>
        <v>-327.5784012</v>
      </c>
      <c r="AZ30" s="50">
        <f t="array" ref="AZ30">-(IF(AZ$2=1,Assumptions!$AF32/12,-(SUMIF($D$2:$EE$2,AZ$2-1,$D30:$EE30)/12)*(1+XLOOKUP(AZ$2,Assumptions!$C$95:$M$95,Assumptions!$C$99:$M$99))))</f>
        <v>-337.4057533</v>
      </c>
      <c r="BA30" s="50">
        <f t="array" ref="BA30">-(IF(BA$2=1,Assumptions!$AF32/12,-(SUMIF($D$2:$EE$2,BA$2-1,$D30:$EE30)/12)*(1+XLOOKUP(BA$2,Assumptions!$C$95:$M$95,Assumptions!$C$99:$M$99))))</f>
        <v>-337.4057533</v>
      </c>
      <c r="BB30" s="50">
        <f t="array" ref="BB30">-(IF(BB$2=1,Assumptions!$AF32/12,-(SUMIF($D$2:$EE$2,BB$2-1,$D30:$EE30)/12)*(1+XLOOKUP(BB$2,Assumptions!$C$95:$M$95,Assumptions!$C$99:$M$99))))</f>
        <v>-337.4057533</v>
      </c>
      <c r="BC30" s="50">
        <f t="array" ref="BC30">-(IF(BC$2=1,Assumptions!$AF32/12,-(SUMIF($D$2:$EE$2,BC$2-1,$D30:$EE30)/12)*(1+XLOOKUP(BC$2,Assumptions!$C$95:$M$95,Assumptions!$C$99:$M$99))))</f>
        <v>-337.4057533</v>
      </c>
      <c r="BD30" s="50">
        <f t="array" ref="BD30">-(IF(BD$2=1,Assumptions!$AF32/12,-(SUMIF($D$2:$EE$2,BD$2-1,$D30:$EE30)/12)*(1+XLOOKUP(BD$2,Assumptions!$C$95:$M$95,Assumptions!$C$99:$M$99))))</f>
        <v>-337.4057533</v>
      </c>
      <c r="BE30" s="50">
        <f t="array" ref="BE30">-(IF(BE$2=1,Assumptions!$AF32/12,-(SUMIF($D$2:$EE$2,BE$2-1,$D30:$EE30)/12)*(1+XLOOKUP(BE$2,Assumptions!$C$95:$M$95,Assumptions!$C$99:$M$99))))</f>
        <v>-337.4057533</v>
      </c>
      <c r="BF30" s="50">
        <f t="array" ref="BF30">-(IF(BF$2=1,Assumptions!$AF32/12,-(SUMIF($D$2:$EE$2,BF$2-1,$D30:$EE30)/12)*(1+XLOOKUP(BF$2,Assumptions!$C$95:$M$95,Assumptions!$C$99:$M$99))))</f>
        <v>-337.4057533</v>
      </c>
      <c r="BG30" s="50">
        <f t="array" ref="BG30">-(IF(BG$2=1,Assumptions!$AF32/12,-(SUMIF($D$2:$EE$2,BG$2-1,$D30:$EE30)/12)*(1+XLOOKUP(BG$2,Assumptions!$C$95:$M$95,Assumptions!$C$99:$M$99))))</f>
        <v>-337.4057533</v>
      </c>
      <c r="BH30" s="50">
        <f t="array" ref="BH30">-(IF(BH$2=1,Assumptions!$AF32/12,-(SUMIF($D$2:$EE$2,BH$2-1,$D30:$EE30)/12)*(1+XLOOKUP(BH$2,Assumptions!$C$95:$M$95,Assumptions!$C$99:$M$99))))</f>
        <v>-337.4057533</v>
      </c>
      <c r="BI30" s="50">
        <f t="array" ref="BI30">-(IF(BI$2=1,Assumptions!$AF32/12,-(SUMIF($D$2:$EE$2,BI$2-1,$D30:$EE30)/12)*(1+XLOOKUP(BI$2,Assumptions!$C$95:$M$95,Assumptions!$C$99:$M$99))))</f>
        <v>-337.4057533</v>
      </c>
      <c r="BJ30" s="50">
        <f t="array" ref="BJ30">-(IF(BJ$2=1,Assumptions!$AF32/12,-(SUMIF($D$2:$EE$2,BJ$2-1,$D30:$EE30)/12)*(1+XLOOKUP(BJ$2,Assumptions!$C$95:$M$95,Assumptions!$C$99:$M$99))))</f>
        <v>-337.4057533</v>
      </c>
      <c r="BK30" s="50">
        <f t="array" ref="BK30">-(IF(BK$2=1,Assumptions!$AF32/12,-(SUMIF($D$2:$EE$2,BK$2-1,$D30:$EE30)/12)*(1+XLOOKUP(BK$2,Assumptions!$C$95:$M$95,Assumptions!$C$99:$M$99))))</f>
        <v>-337.4057533</v>
      </c>
      <c r="BL30" s="50">
        <f t="array" ref="BL30">-(IF(BL$2=1,Assumptions!$AF32/12,-(SUMIF($D$2:$EE$2,BL$2-1,$D30:$EE30)/12)*(1+XLOOKUP(BL$2,Assumptions!$C$95:$M$95,Assumptions!$C$99:$M$99))))</f>
        <v>-347.5279259</v>
      </c>
      <c r="BM30" s="50">
        <f t="array" ref="BM30">-(IF(BM$2=1,Assumptions!$AF32/12,-(SUMIF($D$2:$EE$2,BM$2-1,$D30:$EE30)/12)*(1+XLOOKUP(BM$2,Assumptions!$C$95:$M$95,Assumptions!$C$99:$M$99))))</f>
        <v>-347.5279259</v>
      </c>
      <c r="BN30" s="50">
        <f t="array" ref="BN30">-(IF(BN$2=1,Assumptions!$AF32/12,-(SUMIF($D$2:$EE$2,BN$2-1,$D30:$EE30)/12)*(1+XLOOKUP(BN$2,Assumptions!$C$95:$M$95,Assumptions!$C$99:$M$99))))</f>
        <v>-347.5279259</v>
      </c>
      <c r="BO30" s="50">
        <f t="array" ref="BO30">-(IF(BO$2=1,Assumptions!$AF32/12,-(SUMIF($D$2:$EE$2,BO$2-1,$D30:$EE30)/12)*(1+XLOOKUP(BO$2,Assumptions!$C$95:$M$95,Assumptions!$C$99:$M$99))))</f>
        <v>-347.5279259</v>
      </c>
      <c r="BP30" s="50">
        <f t="array" ref="BP30">-(IF(BP$2=1,Assumptions!$AF32/12,-(SUMIF($D$2:$EE$2,BP$2-1,$D30:$EE30)/12)*(1+XLOOKUP(BP$2,Assumptions!$C$95:$M$95,Assumptions!$C$99:$M$99))))</f>
        <v>-347.5279259</v>
      </c>
      <c r="BQ30" s="50">
        <f t="array" ref="BQ30">-(IF(BQ$2=1,Assumptions!$AF32/12,-(SUMIF($D$2:$EE$2,BQ$2-1,$D30:$EE30)/12)*(1+XLOOKUP(BQ$2,Assumptions!$C$95:$M$95,Assumptions!$C$99:$M$99))))</f>
        <v>-347.5279259</v>
      </c>
      <c r="BR30" s="50">
        <f t="array" ref="BR30">-(IF(BR$2=1,Assumptions!$AF32/12,-(SUMIF($D$2:$EE$2,BR$2-1,$D30:$EE30)/12)*(1+XLOOKUP(BR$2,Assumptions!$C$95:$M$95,Assumptions!$C$99:$M$99))))</f>
        <v>-347.5279259</v>
      </c>
      <c r="BS30" s="50">
        <f t="array" ref="BS30">-(IF(BS$2=1,Assumptions!$AF32/12,-(SUMIF($D$2:$EE$2,BS$2-1,$D30:$EE30)/12)*(1+XLOOKUP(BS$2,Assumptions!$C$95:$M$95,Assumptions!$C$99:$M$99))))</f>
        <v>-347.5279259</v>
      </c>
      <c r="BT30" s="50">
        <f t="array" ref="BT30">-(IF(BT$2=1,Assumptions!$AF32/12,-(SUMIF($D$2:$EE$2,BT$2-1,$D30:$EE30)/12)*(1+XLOOKUP(BT$2,Assumptions!$C$95:$M$95,Assumptions!$C$99:$M$99))))</f>
        <v>-347.5279259</v>
      </c>
      <c r="BU30" s="50">
        <f t="array" ref="BU30">-(IF(BU$2=1,Assumptions!$AF32/12,-(SUMIF($D$2:$EE$2,BU$2-1,$D30:$EE30)/12)*(1+XLOOKUP(BU$2,Assumptions!$C$95:$M$95,Assumptions!$C$99:$M$99))))</f>
        <v>-347.5279259</v>
      </c>
      <c r="BV30" s="50">
        <f t="array" ref="BV30">-(IF(BV$2=1,Assumptions!$AF32/12,-(SUMIF($D$2:$EE$2,BV$2-1,$D30:$EE30)/12)*(1+XLOOKUP(BV$2,Assumptions!$C$95:$M$95,Assumptions!$C$99:$M$99))))</f>
        <v>-347.5279259</v>
      </c>
      <c r="BW30" s="50">
        <f t="array" ref="BW30">-(IF(BW$2=1,Assumptions!$AF32/12,-(SUMIF($D$2:$EE$2,BW$2-1,$D30:$EE30)/12)*(1+XLOOKUP(BW$2,Assumptions!$C$95:$M$95,Assumptions!$C$99:$M$99))))</f>
        <v>-347.5279259</v>
      </c>
      <c r="BX30" s="50">
        <f t="array" ref="BX30">-(IF(BX$2=1,Assumptions!$AF32/12,-(SUMIF($D$2:$EE$2,BX$2-1,$D30:$EE30)/12)*(1+XLOOKUP(BX$2,Assumptions!$C$95:$M$95,Assumptions!$C$99:$M$99))))</f>
        <v>-357.9537636</v>
      </c>
      <c r="BY30" s="50">
        <f t="array" ref="BY30">-(IF(BY$2=1,Assumptions!$AF32/12,-(SUMIF($D$2:$EE$2,BY$2-1,$D30:$EE30)/12)*(1+XLOOKUP(BY$2,Assumptions!$C$95:$M$95,Assumptions!$C$99:$M$99))))</f>
        <v>-357.9537636</v>
      </c>
      <c r="BZ30" s="50">
        <f t="array" ref="BZ30">-(IF(BZ$2=1,Assumptions!$AF32/12,-(SUMIF($D$2:$EE$2,BZ$2-1,$D30:$EE30)/12)*(1+XLOOKUP(BZ$2,Assumptions!$C$95:$M$95,Assumptions!$C$99:$M$99))))</f>
        <v>-357.9537636</v>
      </c>
      <c r="CA30" s="50">
        <f t="array" ref="CA30">-(IF(CA$2=1,Assumptions!$AF32/12,-(SUMIF($D$2:$EE$2,CA$2-1,$D30:$EE30)/12)*(1+XLOOKUP(CA$2,Assumptions!$C$95:$M$95,Assumptions!$C$99:$M$99))))</f>
        <v>-357.9537636</v>
      </c>
      <c r="CB30" s="50">
        <f t="array" ref="CB30">-(IF(CB$2=1,Assumptions!$AF32/12,-(SUMIF($D$2:$EE$2,CB$2-1,$D30:$EE30)/12)*(1+XLOOKUP(CB$2,Assumptions!$C$95:$M$95,Assumptions!$C$99:$M$99))))</f>
        <v>-357.9537636</v>
      </c>
      <c r="CC30" s="50">
        <f t="array" ref="CC30">-(IF(CC$2=1,Assumptions!$AF32/12,-(SUMIF($D$2:$EE$2,CC$2-1,$D30:$EE30)/12)*(1+XLOOKUP(CC$2,Assumptions!$C$95:$M$95,Assumptions!$C$99:$M$99))))</f>
        <v>-357.9537636</v>
      </c>
      <c r="CD30" s="50">
        <f t="array" ref="CD30">-(IF(CD$2=1,Assumptions!$AF32/12,-(SUMIF($D$2:$EE$2,CD$2-1,$D30:$EE30)/12)*(1+XLOOKUP(CD$2,Assumptions!$C$95:$M$95,Assumptions!$C$99:$M$99))))</f>
        <v>-357.9537636</v>
      </c>
      <c r="CE30" s="50">
        <f t="array" ref="CE30">-(IF(CE$2=1,Assumptions!$AF32/12,-(SUMIF($D$2:$EE$2,CE$2-1,$D30:$EE30)/12)*(1+XLOOKUP(CE$2,Assumptions!$C$95:$M$95,Assumptions!$C$99:$M$99))))</f>
        <v>-357.9537636</v>
      </c>
      <c r="CF30" s="50">
        <f t="array" ref="CF30">-(IF(CF$2=1,Assumptions!$AF32/12,-(SUMIF($D$2:$EE$2,CF$2-1,$D30:$EE30)/12)*(1+XLOOKUP(CF$2,Assumptions!$C$95:$M$95,Assumptions!$C$99:$M$99))))</f>
        <v>-357.9537636</v>
      </c>
      <c r="CG30" s="50">
        <f t="array" ref="CG30">-(IF(CG$2=1,Assumptions!$AF32/12,-(SUMIF($D$2:$EE$2,CG$2-1,$D30:$EE30)/12)*(1+XLOOKUP(CG$2,Assumptions!$C$95:$M$95,Assumptions!$C$99:$M$99))))</f>
        <v>-357.9537636</v>
      </c>
      <c r="CH30" s="50">
        <f t="array" ref="CH30">-(IF(CH$2=1,Assumptions!$AF32/12,-(SUMIF($D$2:$EE$2,CH$2-1,$D30:$EE30)/12)*(1+XLOOKUP(CH$2,Assumptions!$C$95:$M$95,Assumptions!$C$99:$M$99))))</f>
        <v>-357.9537636</v>
      </c>
      <c r="CI30" s="50">
        <f t="array" ref="CI30">-(IF(CI$2=1,Assumptions!$AF32/12,-(SUMIF($D$2:$EE$2,CI$2-1,$D30:$EE30)/12)*(1+XLOOKUP(CI$2,Assumptions!$C$95:$M$95,Assumptions!$C$99:$M$99))))</f>
        <v>-357.9537636</v>
      </c>
      <c r="CJ30" s="50">
        <f t="array" ref="CJ30">-(IF(CJ$2=1,Assumptions!$AF32/12,-(SUMIF($D$2:$EE$2,CJ$2-1,$D30:$EE30)/12)*(1+XLOOKUP(CJ$2,Assumptions!$C$95:$M$95,Assumptions!$C$99:$M$99))))</f>
        <v>-368.6923765</v>
      </c>
      <c r="CK30" s="50">
        <f t="array" ref="CK30">-(IF(CK$2=1,Assumptions!$AF32/12,-(SUMIF($D$2:$EE$2,CK$2-1,$D30:$EE30)/12)*(1+XLOOKUP(CK$2,Assumptions!$C$95:$M$95,Assumptions!$C$99:$M$99))))</f>
        <v>-368.6923765</v>
      </c>
      <c r="CL30" s="50">
        <f t="array" ref="CL30">-(IF(CL$2=1,Assumptions!$AF32/12,-(SUMIF($D$2:$EE$2,CL$2-1,$D30:$EE30)/12)*(1+XLOOKUP(CL$2,Assumptions!$C$95:$M$95,Assumptions!$C$99:$M$99))))</f>
        <v>-368.6923765</v>
      </c>
      <c r="CM30" s="50">
        <f t="array" ref="CM30">-(IF(CM$2=1,Assumptions!$AF32/12,-(SUMIF($D$2:$EE$2,CM$2-1,$D30:$EE30)/12)*(1+XLOOKUP(CM$2,Assumptions!$C$95:$M$95,Assumptions!$C$99:$M$99))))</f>
        <v>-368.6923765</v>
      </c>
      <c r="CN30" s="50">
        <f t="array" ref="CN30">-(IF(CN$2=1,Assumptions!$AF32/12,-(SUMIF($D$2:$EE$2,CN$2-1,$D30:$EE30)/12)*(1+XLOOKUP(CN$2,Assumptions!$C$95:$M$95,Assumptions!$C$99:$M$99))))</f>
        <v>-368.6923765</v>
      </c>
      <c r="CO30" s="50">
        <f t="array" ref="CO30">-(IF(CO$2=1,Assumptions!$AF32/12,-(SUMIF($D$2:$EE$2,CO$2-1,$D30:$EE30)/12)*(1+XLOOKUP(CO$2,Assumptions!$C$95:$M$95,Assumptions!$C$99:$M$99))))</f>
        <v>-368.6923765</v>
      </c>
      <c r="CP30" s="50">
        <f t="array" ref="CP30">-(IF(CP$2=1,Assumptions!$AF32/12,-(SUMIF($D$2:$EE$2,CP$2-1,$D30:$EE30)/12)*(1+XLOOKUP(CP$2,Assumptions!$C$95:$M$95,Assumptions!$C$99:$M$99))))</f>
        <v>-368.6923765</v>
      </c>
      <c r="CQ30" s="50">
        <f t="array" ref="CQ30">-(IF(CQ$2=1,Assumptions!$AF32/12,-(SUMIF($D$2:$EE$2,CQ$2-1,$D30:$EE30)/12)*(1+XLOOKUP(CQ$2,Assumptions!$C$95:$M$95,Assumptions!$C$99:$M$99))))</f>
        <v>-368.6923765</v>
      </c>
      <c r="CR30" s="50">
        <f t="array" ref="CR30">-(IF(CR$2=1,Assumptions!$AF32/12,-(SUMIF($D$2:$EE$2,CR$2-1,$D30:$EE30)/12)*(1+XLOOKUP(CR$2,Assumptions!$C$95:$M$95,Assumptions!$C$99:$M$99))))</f>
        <v>-368.6923765</v>
      </c>
      <c r="CS30" s="50">
        <f t="array" ref="CS30">-(IF(CS$2=1,Assumptions!$AF32/12,-(SUMIF($D$2:$EE$2,CS$2-1,$D30:$EE30)/12)*(1+XLOOKUP(CS$2,Assumptions!$C$95:$M$95,Assumptions!$C$99:$M$99))))</f>
        <v>-368.6923765</v>
      </c>
      <c r="CT30" s="50">
        <f t="array" ref="CT30">-(IF(CT$2=1,Assumptions!$AF32/12,-(SUMIF($D$2:$EE$2,CT$2-1,$D30:$EE30)/12)*(1+XLOOKUP(CT$2,Assumptions!$C$95:$M$95,Assumptions!$C$99:$M$99))))</f>
        <v>-368.6923765</v>
      </c>
      <c r="CU30" s="50">
        <f t="array" ref="CU30">-(IF(CU$2=1,Assumptions!$AF32/12,-(SUMIF($D$2:$EE$2,CU$2-1,$D30:$EE30)/12)*(1+XLOOKUP(CU$2,Assumptions!$C$95:$M$95,Assumptions!$C$99:$M$99))))</f>
        <v>-368.6923765</v>
      </c>
      <c r="CV30" s="50">
        <f t="array" ref="CV30">-(IF(CV$2=1,Assumptions!$AF32/12,-(SUMIF($D$2:$EE$2,CV$2-1,$D30:$EE30)/12)*(1+XLOOKUP(CV$2,Assumptions!$C$95:$M$95,Assumptions!$C$99:$M$99))))</f>
        <v>-379.7531478</v>
      </c>
      <c r="CW30" s="50">
        <f t="array" ref="CW30">-(IF(CW$2=1,Assumptions!$AF32/12,-(SUMIF($D$2:$EE$2,CW$2-1,$D30:$EE30)/12)*(1+XLOOKUP(CW$2,Assumptions!$C$95:$M$95,Assumptions!$C$99:$M$99))))</f>
        <v>-379.7531478</v>
      </c>
      <c r="CX30" s="50">
        <f t="array" ref="CX30">-(IF(CX$2=1,Assumptions!$AF32/12,-(SUMIF($D$2:$EE$2,CX$2-1,$D30:$EE30)/12)*(1+XLOOKUP(CX$2,Assumptions!$C$95:$M$95,Assumptions!$C$99:$M$99))))</f>
        <v>-379.7531478</v>
      </c>
      <c r="CY30" s="50">
        <f t="array" ref="CY30">-(IF(CY$2=1,Assumptions!$AF32/12,-(SUMIF($D$2:$EE$2,CY$2-1,$D30:$EE30)/12)*(1+XLOOKUP(CY$2,Assumptions!$C$95:$M$95,Assumptions!$C$99:$M$99))))</f>
        <v>-379.7531478</v>
      </c>
      <c r="CZ30" s="50">
        <f t="array" ref="CZ30">-(IF(CZ$2=1,Assumptions!$AF32/12,-(SUMIF($D$2:$EE$2,CZ$2-1,$D30:$EE30)/12)*(1+XLOOKUP(CZ$2,Assumptions!$C$95:$M$95,Assumptions!$C$99:$M$99))))</f>
        <v>-379.7531478</v>
      </c>
      <c r="DA30" s="50">
        <f t="array" ref="DA30">-(IF(DA$2=1,Assumptions!$AF32/12,-(SUMIF($D$2:$EE$2,DA$2-1,$D30:$EE30)/12)*(1+XLOOKUP(DA$2,Assumptions!$C$95:$M$95,Assumptions!$C$99:$M$99))))</f>
        <v>-379.7531478</v>
      </c>
      <c r="DB30" s="50">
        <f t="array" ref="DB30">-(IF(DB$2=1,Assumptions!$AF32/12,-(SUMIF($D$2:$EE$2,DB$2-1,$D30:$EE30)/12)*(1+XLOOKUP(DB$2,Assumptions!$C$95:$M$95,Assumptions!$C$99:$M$99))))</f>
        <v>-379.7531478</v>
      </c>
      <c r="DC30" s="50">
        <f t="array" ref="DC30">-(IF(DC$2=1,Assumptions!$AF32/12,-(SUMIF($D$2:$EE$2,DC$2-1,$D30:$EE30)/12)*(1+XLOOKUP(DC$2,Assumptions!$C$95:$M$95,Assumptions!$C$99:$M$99))))</f>
        <v>-379.7531478</v>
      </c>
      <c r="DD30" s="50">
        <f t="array" ref="DD30">-(IF(DD$2=1,Assumptions!$AF32/12,-(SUMIF($D$2:$EE$2,DD$2-1,$D30:$EE30)/12)*(1+XLOOKUP(DD$2,Assumptions!$C$95:$M$95,Assumptions!$C$99:$M$99))))</f>
        <v>-379.7531478</v>
      </c>
      <c r="DE30" s="50">
        <f t="array" ref="DE30">-(IF(DE$2=1,Assumptions!$AF32/12,-(SUMIF($D$2:$EE$2,DE$2-1,$D30:$EE30)/12)*(1+XLOOKUP(DE$2,Assumptions!$C$95:$M$95,Assumptions!$C$99:$M$99))))</f>
        <v>-379.7531478</v>
      </c>
      <c r="DF30" s="50">
        <f t="array" ref="DF30">-(IF(DF$2=1,Assumptions!$AF32/12,-(SUMIF($D$2:$EE$2,DF$2-1,$D30:$EE30)/12)*(1+XLOOKUP(DF$2,Assumptions!$C$95:$M$95,Assumptions!$C$99:$M$99))))</f>
        <v>-379.7531478</v>
      </c>
      <c r="DG30" s="50">
        <f t="array" ref="DG30">-(IF(DG$2=1,Assumptions!$AF32/12,-(SUMIF($D$2:$EE$2,DG$2-1,$D30:$EE30)/12)*(1+XLOOKUP(DG$2,Assumptions!$C$95:$M$95,Assumptions!$C$99:$M$99))))</f>
        <v>-379.7531478</v>
      </c>
      <c r="DH30" s="50">
        <f t="array" ref="DH30">-(IF(DH$2=1,Assumptions!$AF32/12,-(SUMIF($D$2:$EE$2,DH$2-1,$D30:$EE30)/12)*(1+XLOOKUP(DH$2,Assumptions!$C$95:$M$95,Assumptions!$C$99:$M$99))))</f>
        <v>-391.1457423</v>
      </c>
      <c r="DI30" s="50">
        <f t="array" ref="DI30">-(IF(DI$2=1,Assumptions!$AF32/12,-(SUMIF($D$2:$EE$2,DI$2-1,$D30:$EE30)/12)*(1+XLOOKUP(DI$2,Assumptions!$C$95:$M$95,Assumptions!$C$99:$M$99))))</f>
        <v>-391.1457423</v>
      </c>
      <c r="DJ30" s="50">
        <f t="array" ref="DJ30">-(IF(DJ$2=1,Assumptions!$AF32/12,-(SUMIF($D$2:$EE$2,DJ$2-1,$D30:$EE30)/12)*(1+XLOOKUP(DJ$2,Assumptions!$C$95:$M$95,Assumptions!$C$99:$M$99))))</f>
        <v>-391.1457423</v>
      </c>
      <c r="DK30" s="50">
        <f t="array" ref="DK30">-(IF(DK$2=1,Assumptions!$AF32/12,-(SUMIF($D$2:$EE$2,DK$2-1,$D30:$EE30)/12)*(1+XLOOKUP(DK$2,Assumptions!$C$95:$M$95,Assumptions!$C$99:$M$99))))</f>
        <v>-391.1457423</v>
      </c>
      <c r="DL30" s="50">
        <f t="array" ref="DL30">-(IF(DL$2=1,Assumptions!$AF32/12,-(SUMIF($D$2:$EE$2,DL$2-1,$D30:$EE30)/12)*(1+XLOOKUP(DL$2,Assumptions!$C$95:$M$95,Assumptions!$C$99:$M$99))))</f>
        <v>-391.1457423</v>
      </c>
      <c r="DM30" s="50">
        <f t="array" ref="DM30">-(IF(DM$2=1,Assumptions!$AF32/12,-(SUMIF($D$2:$EE$2,DM$2-1,$D30:$EE30)/12)*(1+XLOOKUP(DM$2,Assumptions!$C$95:$M$95,Assumptions!$C$99:$M$99))))</f>
        <v>-391.1457423</v>
      </c>
      <c r="DN30" s="50">
        <f t="array" ref="DN30">-(IF(DN$2=1,Assumptions!$AF32/12,-(SUMIF($D$2:$EE$2,DN$2-1,$D30:$EE30)/12)*(1+XLOOKUP(DN$2,Assumptions!$C$95:$M$95,Assumptions!$C$99:$M$99))))</f>
        <v>-391.1457423</v>
      </c>
      <c r="DO30" s="50">
        <f t="array" ref="DO30">-(IF(DO$2=1,Assumptions!$AF32/12,-(SUMIF($D$2:$EE$2,DO$2-1,$D30:$EE30)/12)*(1+XLOOKUP(DO$2,Assumptions!$C$95:$M$95,Assumptions!$C$99:$M$99))))</f>
        <v>-391.1457423</v>
      </c>
      <c r="DP30" s="50">
        <f t="array" ref="DP30">-(IF(DP$2=1,Assumptions!$AF32/12,-(SUMIF($D$2:$EE$2,DP$2-1,$D30:$EE30)/12)*(1+XLOOKUP(DP$2,Assumptions!$C$95:$M$95,Assumptions!$C$99:$M$99))))</f>
        <v>-391.1457423</v>
      </c>
      <c r="DQ30" s="50">
        <f t="array" ref="DQ30">-(IF(DQ$2=1,Assumptions!$AF32/12,-(SUMIF($D$2:$EE$2,DQ$2-1,$D30:$EE30)/12)*(1+XLOOKUP(DQ$2,Assumptions!$C$95:$M$95,Assumptions!$C$99:$M$99))))</f>
        <v>-391.1457423</v>
      </c>
      <c r="DR30" s="50">
        <f t="array" ref="DR30">-(IF(DR$2=1,Assumptions!$AF32/12,-(SUMIF($D$2:$EE$2,DR$2-1,$D30:$EE30)/12)*(1+XLOOKUP(DR$2,Assumptions!$C$95:$M$95,Assumptions!$C$99:$M$99))))</f>
        <v>-391.1457423</v>
      </c>
      <c r="DS30" s="50">
        <f t="array" ref="DS30">-(IF(DS$2=1,Assumptions!$AF32/12,-(SUMIF($D$2:$EE$2,DS$2-1,$D30:$EE30)/12)*(1+XLOOKUP(DS$2,Assumptions!$C$95:$M$95,Assumptions!$C$99:$M$99))))</f>
        <v>-391.1457423</v>
      </c>
      <c r="DT30" s="50">
        <f t="array" ref="DT30">-(IF(DT$2=1,Assumptions!$AF32/12,-(SUMIF($D$2:$EE$2,DT$2-1,$D30:$EE30)/12)*(1+XLOOKUP(DT$2,Assumptions!$C$95:$M$95,Assumptions!$C$99:$M$99))))</f>
        <v>-402.8801145</v>
      </c>
      <c r="DU30" s="50">
        <f t="array" ref="DU30">-(IF(DU$2=1,Assumptions!$AF32/12,-(SUMIF($D$2:$EE$2,DU$2-1,$D30:$EE30)/12)*(1+XLOOKUP(DU$2,Assumptions!$C$95:$M$95,Assumptions!$C$99:$M$99))))</f>
        <v>-402.8801145</v>
      </c>
      <c r="DV30" s="50">
        <f t="array" ref="DV30">-(IF(DV$2=1,Assumptions!$AF32/12,-(SUMIF($D$2:$EE$2,DV$2-1,$D30:$EE30)/12)*(1+XLOOKUP(DV$2,Assumptions!$C$95:$M$95,Assumptions!$C$99:$M$99))))</f>
        <v>-402.8801145</v>
      </c>
      <c r="DW30" s="50">
        <f t="array" ref="DW30">-(IF(DW$2=1,Assumptions!$AF32/12,-(SUMIF($D$2:$EE$2,DW$2-1,$D30:$EE30)/12)*(1+XLOOKUP(DW$2,Assumptions!$C$95:$M$95,Assumptions!$C$99:$M$99))))</f>
        <v>-402.8801145</v>
      </c>
      <c r="DX30" s="50">
        <f t="array" ref="DX30">-(IF(DX$2=1,Assumptions!$AF32/12,-(SUMIF($D$2:$EE$2,DX$2-1,$D30:$EE30)/12)*(1+XLOOKUP(DX$2,Assumptions!$C$95:$M$95,Assumptions!$C$99:$M$99))))</f>
        <v>-402.8801145</v>
      </c>
      <c r="DY30" s="50">
        <f t="array" ref="DY30">-(IF(DY$2=1,Assumptions!$AF32/12,-(SUMIF($D$2:$EE$2,DY$2-1,$D30:$EE30)/12)*(1+XLOOKUP(DY$2,Assumptions!$C$95:$M$95,Assumptions!$C$99:$M$99))))</f>
        <v>-402.8801145</v>
      </c>
      <c r="DZ30" s="50">
        <f t="array" ref="DZ30">-(IF(DZ$2=1,Assumptions!$AF32/12,-(SUMIF($D$2:$EE$2,DZ$2-1,$D30:$EE30)/12)*(1+XLOOKUP(DZ$2,Assumptions!$C$95:$M$95,Assumptions!$C$99:$M$99))))</f>
        <v>-402.8801145</v>
      </c>
      <c r="EA30" s="50">
        <f t="array" ref="EA30">-(IF(EA$2=1,Assumptions!$AF32/12,-(SUMIF($D$2:$EE$2,EA$2-1,$D30:$EE30)/12)*(1+XLOOKUP(EA$2,Assumptions!$C$95:$M$95,Assumptions!$C$99:$M$99))))</f>
        <v>-402.8801145</v>
      </c>
      <c r="EB30" s="50">
        <f t="array" ref="EB30">-(IF(EB$2=1,Assumptions!$AF32/12,-(SUMIF($D$2:$EE$2,EB$2-1,$D30:$EE30)/12)*(1+XLOOKUP(EB$2,Assumptions!$C$95:$M$95,Assumptions!$C$99:$M$99))))</f>
        <v>-402.8801145</v>
      </c>
      <c r="EC30" s="50">
        <f t="array" ref="EC30">-(IF(EC$2=1,Assumptions!$AF32/12,-(SUMIF($D$2:$EE$2,EC$2-1,$D30:$EE30)/12)*(1+XLOOKUP(EC$2,Assumptions!$C$95:$M$95,Assumptions!$C$99:$M$99))))</f>
        <v>-402.8801145</v>
      </c>
      <c r="ED30" s="50">
        <f t="array" ref="ED30">-(IF(ED$2=1,Assumptions!$AF32/12,-(SUMIF($D$2:$EE$2,ED$2-1,$D30:$EE30)/12)*(1+XLOOKUP(ED$2,Assumptions!$C$95:$M$95,Assumptions!$C$99:$M$99))))</f>
        <v>-402.8801145</v>
      </c>
      <c r="EE30" s="50">
        <f t="array" ref="EE30">-(IF(EE$2=1,Assumptions!$AF32/12,-(SUMIF($D$2:$EE$2,EE$2-1,$D30:$EE30)/12)*(1+XLOOKUP(EE$2,Assumptions!$C$95:$M$95,Assumptions!$C$99:$M$99))))</f>
        <v>-402.8801145</v>
      </c>
    </row>
    <row r="31" ht="15.75" customHeight="1">
      <c r="A31" s="1"/>
      <c r="B31" s="1"/>
      <c r="C31" s="1" t="str">
        <f>Assumptions!J33</f>
        <v>Pest Control</v>
      </c>
      <c r="D31" s="50">
        <f t="array" ref="D31">-(IF(D$2=1,Assumptions!$AF33/12,-(SUMIF($D$2:$EE$2,D$2-1,$D31:$EE31)/12)*(1+XLOOKUP(D$2,Assumptions!$C$95:$M$95,Assumptions!$C$99:$M$99))))</f>
        <v>-142.9391083</v>
      </c>
      <c r="E31" s="50">
        <f t="array" ref="E31">-(IF(E$2=1,Assumptions!$AF33/12,-(SUMIF($D$2:$EE$2,E$2-1,$D31:$EE31)/12)*(1+XLOOKUP(E$2,Assumptions!$C$95:$M$95,Assumptions!$C$99:$M$99))))</f>
        <v>-142.9391083</v>
      </c>
      <c r="F31" s="50">
        <f t="array" ref="F31">-(IF(F$2=1,Assumptions!$AF33/12,-(SUMIF($D$2:$EE$2,F$2-1,$D31:$EE31)/12)*(1+XLOOKUP(F$2,Assumptions!$C$95:$M$95,Assumptions!$C$99:$M$99))))</f>
        <v>-142.9391083</v>
      </c>
      <c r="G31" s="50">
        <f t="array" ref="G31">-(IF(G$2=1,Assumptions!$AF33/12,-(SUMIF($D$2:$EE$2,G$2-1,$D31:$EE31)/12)*(1+XLOOKUP(G$2,Assumptions!$C$95:$M$95,Assumptions!$C$99:$M$99))))</f>
        <v>-142.9391083</v>
      </c>
      <c r="H31" s="50">
        <f t="array" ref="H31">-(IF(H$2=1,Assumptions!$AF33/12,-(SUMIF($D$2:$EE$2,H$2-1,$D31:$EE31)/12)*(1+XLOOKUP(H$2,Assumptions!$C$95:$M$95,Assumptions!$C$99:$M$99))))</f>
        <v>-142.9391083</v>
      </c>
      <c r="I31" s="50">
        <f t="array" ref="I31">-(IF(I$2=1,Assumptions!$AF33/12,-(SUMIF($D$2:$EE$2,I$2-1,$D31:$EE31)/12)*(1+XLOOKUP(I$2,Assumptions!$C$95:$M$95,Assumptions!$C$99:$M$99))))</f>
        <v>-142.9391083</v>
      </c>
      <c r="J31" s="50">
        <f t="array" ref="J31">-(IF(J$2=1,Assumptions!$AF33/12,-(SUMIF($D$2:$EE$2,J$2-1,$D31:$EE31)/12)*(1+XLOOKUP(J$2,Assumptions!$C$95:$M$95,Assumptions!$C$99:$M$99))))</f>
        <v>-142.9391083</v>
      </c>
      <c r="K31" s="50">
        <f t="array" ref="K31">-(IF(K$2=1,Assumptions!$AF33/12,-(SUMIF($D$2:$EE$2,K$2-1,$D31:$EE31)/12)*(1+XLOOKUP(K$2,Assumptions!$C$95:$M$95,Assumptions!$C$99:$M$99))))</f>
        <v>-142.9391083</v>
      </c>
      <c r="L31" s="50">
        <f t="array" ref="L31">-(IF(L$2=1,Assumptions!$AF33/12,-(SUMIF($D$2:$EE$2,L$2-1,$D31:$EE31)/12)*(1+XLOOKUP(L$2,Assumptions!$C$95:$M$95,Assumptions!$C$99:$M$99))))</f>
        <v>-142.9391083</v>
      </c>
      <c r="M31" s="50">
        <f t="array" ref="M31">-(IF(M$2=1,Assumptions!$AF33/12,-(SUMIF($D$2:$EE$2,M$2-1,$D31:$EE31)/12)*(1+XLOOKUP(M$2,Assumptions!$C$95:$M$95,Assumptions!$C$99:$M$99))))</f>
        <v>-142.9391083</v>
      </c>
      <c r="N31" s="50">
        <f t="array" ref="N31">-(IF(N$2=1,Assumptions!$AF33/12,-(SUMIF($D$2:$EE$2,N$2-1,$D31:$EE31)/12)*(1+XLOOKUP(N$2,Assumptions!$C$95:$M$95,Assumptions!$C$99:$M$99))))</f>
        <v>-142.9391083</v>
      </c>
      <c r="O31" s="50">
        <f t="array" ref="O31">-(IF(O$2=1,Assumptions!$AF33/12,-(SUMIF($D$2:$EE$2,O$2-1,$D31:$EE31)/12)*(1+XLOOKUP(O$2,Assumptions!$C$95:$M$95,Assumptions!$C$99:$M$99))))</f>
        <v>-142.9391083</v>
      </c>
      <c r="P31" s="50">
        <f t="array" ref="P31">-(IF(P$2=1,Assumptions!$AF33/12,-(SUMIF($D$2:$EE$2,P$2-1,$D31:$EE31)/12)*(1+XLOOKUP(P$2,Assumptions!$C$95:$M$95,Assumptions!$C$99:$M$99))))</f>
        <v>-147.2272816</v>
      </c>
      <c r="Q31" s="50">
        <f t="array" ref="Q31">-(IF(Q$2=1,Assumptions!$AF33/12,-(SUMIF($D$2:$EE$2,Q$2-1,$D31:$EE31)/12)*(1+XLOOKUP(Q$2,Assumptions!$C$95:$M$95,Assumptions!$C$99:$M$99))))</f>
        <v>-147.2272816</v>
      </c>
      <c r="R31" s="50">
        <f t="array" ref="R31">-(IF(R$2=1,Assumptions!$AF33/12,-(SUMIF($D$2:$EE$2,R$2-1,$D31:$EE31)/12)*(1+XLOOKUP(R$2,Assumptions!$C$95:$M$95,Assumptions!$C$99:$M$99))))</f>
        <v>-147.2272816</v>
      </c>
      <c r="S31" s="50">
        <f t="array" ref="S31">-(IF(S$2=1,Assumptions!$AF33/12,-(SUMIF($D$2:$EE$2,S$2-1,$D31:$EE31)/12)*(1+XLOOKUP(S$2,Assumptions!$C$95:$M$95,Assumptions!$C$99:$M$99))))</f>
        <v>-147.2272816</v>
      </c>
      <c r="T31" s="50">
        <f t="array" ref="T31">-(IF(T$2=1,Assumptions!$AF33/12,-(SUMIF($D$2:$EE$2,T$2-1,$D31:$EE31)/12)*(1+XLOOKUP(T$2,Assumptions!$C$95:$M$95,Assumptions!$C$99:$M$99))))</f>
        <v>-147.2272816</v>
      </c>
      <c r="U31" s="50">
        <f t="array" ref="U31">-(IF(U$2=1,Assumptions!$AF33/12,-(SUMIF($D$2:$EE$2,U$2-1,$D31:$EE31)/12)*(1+XLOOKUP(U$2,Assumptions!$C$95:$M$95,Assumptions!$C$99:$M$99))))</f>
        <v>-147.2272816</v>
      </c>
      <c r="V31" s="50">
        <f t="array" ref="V31">-(IF(V$2=1,Assumptions!$AF33/12,-(SUMIF($D$2:$EE$2,V$2-1,$D31:$EE31)/12)*(1+XLOOKUP(V$2,Assumptions!$C$95:$M$95,Assumptions!$C$99:$M$99))))</f>
        <v>-147.2272816</v>
      </c>
      <c r="W31" s="50">
        <f t="array" ref="W31">-(IF(W$2=1,Assumptions!$AF33/12,-(SUMIF($D$2:$EE$2,W$2-1,$D31:$EE31)/12)*(1+XLOOKUP(W$2,Assumptions!$C$95:$M$95,Assumptions!$C$99:$M$99))))</f>
        <v>-147.2272816</v>
      </c>
      <c r="X31" s="50">
        <f t="array" ref="X31">-(IF(X$2=1,Assumptions!$AF33/12,-(SUMIF($D$2:$EE$2,X$2-1,$D31:$EE31)/12)*(1+XLOOKUP(X$2,Assumptions!$C$95:$M$95,Assumptions!$C$99:$M$99))))</f>
        <v>-147.2272816</v>
      </c>
      <c r="Y31" s="50">
        <f t="array" ref="Y31">-(IF(Y$2=1,Assumptions!$AF33/12,-(SUMIF($D$2:$EE$2,Y$2-1,$D31:$EE31)/12)*(1+XLOOKUP(Y$2,Assumptions!$C$95:$M$95,Assumptions!$C$99:$M$99))))</f>
        <v>-147.2272816</v>
      </c>
      <c r="Z31" s="50">
        <f t="array" ref="Z31">-(IF(Z$2=1,Assumptions!$AF33/12,-(SUMIF($D$2:$EE$2,Z$2-1,$D31:$EE31)/12)*(1+XLOOKUP(Z$2,Assumptions!$C$95:$M$95,Assumptions!$C$99:$M$99))))</f>
        <v>-147.2272816</v>
      </c>
      <c r="AA31" s="50">
        <f t="array" ref="AA31">-(IF(AA$2=1,Assumptions!$AF33/12,-(SUMIF($D$2:$EE$2,AA$2-1,$D31:$EE31)/12)*(1+XLOOKUP(AA$2,Assumptions!$C$95:$M$95,Assumptions!$C$99:$M$99))))</f>
        <v>-147.2272816</v>
      </c>
      <c r="AB31" s="50">
        <f t="array" ref="AB31">-(IF(AB$2=1,Assumptions!$AF33/12,-(SUMIF($D$2:$EE$2,AB$2-1,$D31:$EE31)/12)*(1+XLOOKUP(AB$2,Assumptions!$C$95:$M$95,Assumptions!$C$99:$M$99))))</f>
        <v>-151.6441</v>
      </c>
      <c r="AC31" s="50">
        <f t="array" ref="AC31">-(IF(AC$2=1,Assumptions!$AF33/12,-(SUMIF($D$2:$EE$2,AC$2-1,$D31:$EE31)/12)*(1+XLOOKUP(AC$2,Assumptions!$C$95:$M$95,Assumptions!$C$99:$M$99))))</f>
        <v>-151.6441</v>
      </c>
      <c r="AD31" s="50">
        <f t="array" ref="AD31">-(IF(AD$2=1,Assumptions!$AF33/12,-(SUMIF($D$2:$EE$2,AD$2-1,$D31:$EE31)/12)*(1+XLOOKUP(AD$2,Assumptions!$C$95:$M$95,Assumptions!$C$99:$M$99))))</f>
        <v>-151.6441</v>
      </c>
      <c r="AE31" s="50">
        <f t="array" ref="AE31">-(IF(AE$2=1,Assumptions!$AF33/12,-(SUMIF($D$2:$EE$2,AE$2-1,$D31:$EE31)/12)*(1+XLOOKUP(AE$2,Assumptions!$C$95:$M$95,Assumptions!$C$99:$M$99))))</f>
        <v>-151.6441</v>
      </c>
      <c r="AF31" s="50">
        <f t="array" ref="AF31">-(IF(AF$2=1,Assumptions!$AF33/12,-(SUMIF($D$2:$EE$2,AF$2-1,$D31:$EE31)/12)*(1+XLOOKUP(AF$2,Assumptions!$C$95:$M$95,Assumptions!$C$99:$M$99))))</f>
        <v>-151.6441</v>
      </c>
      <c r="AG31" s="50">
        <f t="array" ref="AG31">-(IF(AG$2=1,Assumptions!$AF33/12,-(SUMIF($D$2:$EE$2,AG$2-1,$D31:$EE31)/12)*(1+XLOOKUP(AG$2,Assumptions!$C$95:$M$95,Assumptions!$C$99:$M$99))))</f>
        <v>-151.6441</v>
      </c>
      <c r="AH31" s="50">
        <f t="array" ref="AH31">-(IF(AH$2=1,Assumptions!$AF33/12,-(SUMIF($D$2:$EE$2,AH$2-1,$D31:$EE31)/12)*(1+XLOOKUP(AH$2,Assumptions!$C$95:$M$95,Assumptions!$C$99:$M$99))))</f>
        <v>-151.6441</v>
      </c>
      <c r="AI31" s="50">
        <f t="array" ref="AI31">-(IF(AI$2=1,Assumptions!$AF33/12,-(SUMIF($D$2:$EE$2,AI$2-1,$D31:$EE31)/12)*(1+XLOOKUP(AI$2,Assumptions!$C$95:$M$95,Assumptions!$C$99:$M$99))))</f>
        <v>-151.6441</v>
      </c>
      <c r="AJ31" s="50">
        <f t="array" ref="AJ31">-(IF(AJ$2=1,Assumptions!$AF33/12,-(SUMIF($D$2:$EE$2,AJ$2-1,$D31:$EE31)/12)*(1+XLOOKUP(AJ$2,Assumptions!$C$95:$M$95,Assumptions!$C$99:$M$99))))</f>
        <v>-151.6441</v>
      </c>
      <c r="AK31" s="50">
        <f t="array" ref="AK31">-(IF(AK$2=1,Assumptions!$AF33/12,-(SUMIF($D$2:$EE$2,AK$2-1,$D31:$EE31)/12)*(1+XLOOKUP(AK$2,Assumptions!$C$95:$M$95,Assumptions!$C$99:$M$99))))</f>
        <v>-151.6441</v>
      </c>
      <c r="AL31" s="50">
        <f t="array" ref="AL31">-(IF(AL$2=1,Assumptions!$AF33/12,-(SUMIF($D$2:$EE$2,AL$2-1,$D31:$EE31)/12)*(1+XLOOKUP(AL$2,Assumptions!$C$95:$M$95,Assumptions!$C$99:$M$99))))</f>
        <v>-151.6441</v>
      </c>
      <c r="AM31" s="50">
        <f t="array" ref="AM31">-(IF(AM$2=1,Assumptions!$AF33/12,-(SUMIF($D$2:$EE$2,AM$2-1,$D31:$EE31)/12)*(1+XLOOKUP(AM$2,Assumptions!$C$95:$M$95,Assumptions!$C$99:$M$99))))</f>
        <v>-151.6441</v>
      </c>
      <c r="AN31" s="50">
        <f t="array" ref="AN31">-(IF(AN$2=1,Assumptions!$AF33/12,-(SUMIF($D$2:$EE$2,AN$2-1,$D31:$EE31)/12)*(1+XLOOKUP(AN$2,Assumptions!$C$95:$M$95,Assumptions!$C$99:$M$99))))</f>
        <v>-156.193423</v>
      </c>
      <c r="AO31" s="50">
        <f t="array" ref="AO31">-(IF(AO$2=1,Assumptions!$AF33/12,-(SUMIF($D$2:$EE$2,AO$2-1,$D31:$EE31)/12)*(1+XLOOKUP(AO$2,Assumptions!$C$95:$M$95,Assumptions!$C$99:$M$99))))</f>
        <v>-156.193423</v>
      </c>
      <c r="AP31" s="50">
        <f t="array" ref="AP31">-(IF(AP$2=1,Assumptions!$AF33/12,-(SUMIF($D$2:$EE$2,AP$2-1,$D31:$EE31)/12)*(1+XLOOKUP(AP$2,Assumptions!$C$95:$M$95,Assumptions!$C$99:$M$99))))</f>
        <v>-156.193423</v>
      </c>
      <c r="AQ31" s="50">
        <f t="array" ref="AQ31">-(IF(AQ$2=1,Assumptions!$AF33/12,-(SUMIF($D$2:$EE$2,AQ$2-1,$D31:$EE31)/12)*(1+XLOOKUP(AQ$2,Assumptions!$C$95:$M$95,Assumptions!$C$99:$M$99))))</f>
        <v>-156.193423</v>
      </c>
      <c r="AR31" s="50">
        <f t="array" ref="AR31">-(IF(AR$2=1,Assumptions!$AF33/12,-(SUMIF($D$2:$EE$2,AR$2-1,$D31:$EE31)/12)*(1+XLOOKUP(AR$2,Assumptions!$C$95:$M$95,Assumptions!$C$99:$M$99))))</f>
        <v>-156.193423</v>
      </c>
      <c r="AS31" s="50">
        <f t="array" ref="AS31">-(IF(AS$2=1,Assumptions!$AF33/12,-(SUMIF($D$2:$EE$2,AS$2-1,$D31:$EE31)/12)*(1+XLOOKUP(AS$2,Assumptions!$C$95:$M$95,Assumptions!$C$99:$M$99))))</f>
        <v>-156.193423</v>
      </c>
      <c r="AT31" s="50">
        <f t="array" ref="AT31">-(IF(AT$2=1,Assumptions!$AF33/12,-(SUMIF($D$2:$EE$2,AT$2-1,$D31:$EE31)/12)*(1+XLOOKUP(AT$2,Assumptions!$C$95:$M$95,Assumptions!$C$99:$M$99))))</f>
        <v>-156.193423</v>
      </c>
      <c r="AU31" s="50">
        <f t="array" ref="AU31">-(IF(AU$2=1,Assumptions!$AF33/12,-(SUMIF($D$2:$EE$2,AU$2-1,$D31:$EE31)/12)*(1+XLOOKUP(AU$2,Assumptions!$C$95:$M$95,Assumptions!$C$99:$M$99))))</f>
        <v>-156.193423</v>
      </c>
      <c r="AV31" s="50">
        <f t="array" ref="AV31">-(IF(AV$2=1,Assumptions!$AF33/12,-(SUMIF($D$2:$EE$2,AV$2-1,$D31:$EE31)/12)*(1+XLOOKUP(AV$2,Assumptions!$C$95:$M$95,Assumptions!$C$99:$M$99))))</f>
        <v>-156.193423</v>
      </c>
      <c r="AW31" s="50">
        <f t="array" ref="AW31">-(IF(AW$2=1,Assumptions!$AF33/12,-(SUMIF($D$2:$EE$2,AW$2-1,$D31:$EE31)/12)*(1+XLOOKUP(AW$2,Assumptions!$C$95:$M$95,Assumptions!$C$99:$M$99))))</f>
        <v>-156.193423</v>
      </c>
      <c r="AX31" s="50">
        <f t="array" ref="AX31">-(IF(AX$2=1,Assumptions!$AF33/12,-(SUMIF($D$2:$EE$2,AX$2-1,$D31:$EE31)/12)*(1+XLOOKUP(AX$2,Assumptions!$C$95:$M$95,Assumptions!$C$99:$M$99))))</f>
        <v>-156.193423</v>
      </c>
      <c r="AY31" s="50">
        <f t="array" ref="AY31">-(IF(AY$2=1,Assumptions!$AF33/12,-(SUMIF($D$2:$EE$2,AY$2-1,$D31:$EE31)/12)*(1+XLOOKUP(AY$2,Assumptions!$C$95:$M$95,Assumptions!$C$99:$M$99))))</f>
        <v>-156.193423</v>
      </c>
      <c r="AZ31" s="50">
        <f t="array" ref="AZ31">-(IF(AZ$2=1,Assumptions!$AF33/12,-(SUMIF($D$2:$EE$2,AZ$2-1,$D31:$EE31)/12)*(1+XLOOKUP(AZ$2,Assumptions!$C$95:$M$95,Assumptions!$C$99:$M$99))))</f>
        <v>-160.8792257</v>
      </c>
      <c r="BA31" s="50">
        <f t="array" ref="BA31">-(IF(BA$2=1,Assumptions!$AF33/12,-(SUMIF($D$2:$EE$2,BA$2-1,$D31:$EE31)/12)*(1+XLOOKUP(BA$2,Assumptions!$C$95:$M$95,Assumptions!$C$99:$M$99))))</f>
        <v>-160.8792257</v>
      </c>
      <c r="BB31" s="50">
        <f t="array" ref="BB31">-(IF(BB$2=1,Assumptions!$AF33/12,-(SUMIF($D$2:$EE$2,BB$2-1,$D31:$EE31)/12)*(1+XLOOKUP(BB$2,Assumptions!$C$95:$M$95,Assumptions!$C$99:$M$99))))</f>
        <v>-160.8792257</v>
      </c>
      <c r="BC31" s="50">
        <f t="array" ref="BC31">-(IF(BC$2=1,Assumptions!$AF33/12,-(SUMIF($D$2:$EE$2,BC$2-1,$D31:$EE31)/12)*(1+XLOOKUP(BC$2,Assumptions!$C$95:$M$95,Assumptions!$C$99:$M$99))))</f>
        <v>-160.8792257</v>
      </c>
      <c r="BD31" s="50">
        <f t="array" ref="BD31">-(IF(BD$2=1,Assumptions!$AF33/12,-(SUMIF($D$2:$EE$2,BD$2-1,$D31:$EE31)/12)*(1+XLOOKUP(BD$2,Assumptions!$C$95:$M$95,Assumptions!$C$99:$M$99))))</f>
        <v>-160.8792257</v>
      </c>
      <c r="BE31" s="50">
        <f t="array" ref="BE31">-(IF(BE$2=1,Assumptions!$AF33/12,-(SUMIF($D$2:$EE$2,BE$2-1,$D31:$EE31)/12)*(1+XLOOKUP(BE$2,Assumptions!$C$95:$M$95,Assumptions!$C$99:$M$99))))</f>
        <v>-160.8792257</v>
      </c>
      <c r="BF31" s="50">
        <f t="array" ref="BF31">-(IF(BF$2=1,Assumptions!$AF33/12,-(SUMIF($D$2:$EE$2,BF$2-1,$D31:$EE31)/12)*(1+XLOOKUP(BF$2,Assumptions!$C$95:$M$95,Assumptions!$C$99:$M$99))))</f>
        <v>-160.8792257</v>
      </c>
      <c r="BG31" s="50">
        <f t="array" ref="BG31">-(IF(BG$2=1,Assumptions!$AF33/12,-(SUMIF($D$2:$EE$2,BG$2-1,$D31:$EE31)/12)*(1+XLOOKUP(BG$2,Assumptions!$C$95:$M$95,Assumptions!$C$99:$M$99))))</f>
        <v>-160.8792257</v>
      </c>
      <c r="BH31" s="50">
        <f t="array" ref="BH31">-(IF(BH$2=1,Assumptions!$AF33/12,-(SUMIF($D$2:$EE$2,BH$2-1,$D31:$EE31)/12)*(1+XLOOKUP(BH$2,Assumptions!$C$95:$M$95,Assumptions!$C$99:$M$99))))</f>
        <v>-160.8792257</v>
      </c>
      <c r="BI31" s="50">
        <f t="array" ref="BI31">-(IF(BI$2=1,Assumptions!$AF33/12,-(SUMIF($D$2:$EE$2,BI$2-1,$D31:$EE31)/12)*(1+XLOOKUP(BI$2,Assumptions!$C$95:$M$95,Assumptions!$C$99:$M$99))))</f>
        <v>-160.8792257</v>
      </c>
      <c r="BJ31" s="50">
        <f t="array" ref="BJ31">-(IF(BJ$2=1,Assumptions!$AF33/12,-(SUMIF($D$2:$EE$2,BJ$2-1,$D31:$EE31)/12)*(1+XLOOKUP(BJ$2,Assumptions!$C$95:$M$95,Assumptions!$C$99:$M$99))))</f>
        <v>-160.8792257</v>
      </c>
      <c r="BK31" s="50">
        <f t="array" ref="BK31">-(IF(BK$2=1,Assumptions!$AF33/12,-(SUMIF($D$2:$EE$2,BK$2-1,$D31:$EE31)/12)*(1+XLOOKUP(BK$2,Assumptions!$C$95:$M$95,Assumptions!$C$99:$M$99))))</f>
        <v>-160.8792257</v>
      </c>
      <c r="BL31" s="50">
        <f t="array" ref="BL31">-(IF(BL$2=1,Assumptions!$AF33/12,-(SUMIF($D$2:$EE$2,BL$2-1,$D31:$EE31)/12)*(1+XLOOKUP(BL$2,Assumptions!$C$95:$M$95,Assumptions!$C$99:$M$99))))</f>
        <v>-165.7056025</v>
      </c>
      <c r="BM31" s="50">
        <f t="array" ref="BM31">-(IF(BM$2=1,Assumptions!$AF33/12,-(SUMIF($D$2:$EE$2,BM$2-1,$D31:$EE31)/12)*(1+XLOOKUP(BM$2,Assumptions!$C$95:$M$95,Assumptions!$C$99:$M$99))))</f>
        <v>-165.7056025</v>
      </c>
      <c r="BN31" s="50">
        <f t="array" ref="BN31">-(IF(BN$2=1,Assumptions!$AF33/12,-(SUMIF($D$2:$EE$2,BN$2-1,$D31:$EE31)/12)*(1+XLOOKUP(BN$2,Assumptions!$C$95:$M$95,Assumptions!$C$99:$M$99))))</f>
        <v>-165.7056025</v>
      </c>
      <c r="BO31" s="50">
        <f t="array" ref="BO31">-(IF(BO$2=1,Assumptions!$AF33/12,-(SUMIF($D$2:$EE$2,BO$2-1,$D31:$EE31)/12)*(1+XLOOKUP(BO$2,Assumptions!$C$95:$M$95,Assumptions!$C$99:$M$99))))</f>
        <v>-165.7056025</v>
      </c>
      <c r="BP31" s="50">
        <f t="array" ref="BP31">-(IF(BP$2=1,Assumptions!$AF33/12,-(SUMIF($D$2:$EE$2,BP$2-1,$D31:$EE31)/12)*(1+XLOOKUP(BP$2,Assumptions!$C$95:$M$95,Assumptions!$C$99:$M$99))))</f>
        <v>-165.7056025</v>
      </c>
      <c r="BQ31" s="50">
        <f t="array" ref="BQ31">-(IF(BQ$2=1,Assumptions!$AF33/12,-(SUMIF($D$2:$EE$2,BQ$2-1,$D31:$EE31)/12)*(1+XLOOKUP(BQ$2,Assumptions!$C$95:$M$95,Assumptions!$C$99:$M$99))))</f>
        <v>-165.7056025</v>
      </c>
      <c r="BR31" s="50">
        <f t="array" ref="BR31">-(IF(BR$2=1,Assumptions!$AF33/12,-(SUMIF($D$2:$EE$2,BR$2-1,$D31:$EE31)/12)*(1+XLOOKUP(BR$2,Assumptions!$C$95:$M$95,Assumptions!$C$99:$M$99))))</f>
        <v>-165.7056025</v>
      </c>
      <c r="BS31" s="50">
        <f t="array" ref="BS31">-(IF(BS$2=1,Assumptions!$AF33/12,-(SUMIF($D$2:$EE$2,BS$2-1,$D31:$EE31)/12)*(1+XLOOKUP(BS$2,Assumptions!$C$95:$M$95,Assumptions!$C$99:$M$99))))</f>
        <v>-165.7056025</v>
      </c>
      <c r="BT31" s="50">
        <f t="array" ref="BT31">-(IF(BT$2=1,Assumptions!$AF33/12,-(SUMIF($D$2:$EE$2,BT$2-1,$D31:$EE31)/12)*(1+XLOOKUP(BT$2,Assumptions!$C$95:$M$95,Assumptions!$C$99:$M$99))))</f>
        <v>-165.7056025</v>
      </c>
      <c r="BU31" s="50">
        <f t="array" ref="BU31">-(IF(BU$2=1,Assumptions!$AF33/12,-(SUMIF($D$2:$EE$2,BU$2-1,$D31:$EE31)/12)*(1+XLOOKUP(BU$2,Assumptions!$C$95:$M$95,Assumptions!$C$99:$M$99))))</f>
        <v>-165.7056025</v>
      </c>
      <c r="BV31" s="50">
        <f t="array" ref="BV31">-(IF(BV$2=1,Assumptions!$AF33/12,-(SUMIF($D$2:$EE$2,BV$2-1,$D31:$EE31)/12)*(1+XLOOKUP(BV$2,Assumptions!$C$95:$M$95,Assumptions!$C$99:$M$99))))</f>
        <v>-165.7056025</v>
      </c>
      <c r="BW31" s="50">
        <f t="array" ref="BW31">-(IF(BW$2=1,Assumptions!$AF33/12,-(SUMIF($D$2:$EE$2,BW$2-1,$D31:$EE31)/12)*(1+XLOOKUP(BW$2,Assumptions!$C$95:$M$95,Assumptions!$C$99:$M$99))))</f>
        <v>-165.7056025</v>
      </c>
      <c r="BX31" s="50">
        <f t="array" ref="BX31">-(IF(BX$2=1,Assumptions!$AF33/12,-(SUMIF($D$2:$EE$2,BX$2-1,$D31:$EE31)/12)*(1+XLOOKUP(BX$2,Assumptions!$C$95:$M$95,Assumptions!$C$99:$M$99))))</f>
        <v>-170.6767706</v>
      </c>
      <c r="BY31" s="50">
        <f t="array" ref="BY31">-(IF(BY$2=1,Assumptions!$AF33/12,-(SUMIF($D$2:$EE$2,BY$2-1,$D31:$EE31)/12)*(1+XLOOKUP(BY$2,Assumptions!$C$95:$M$95,Assumptions!$C$99:$M$99))))</f>
        <v>-170.6767706</v>
      </c>
      <c r="BZ31" s="50">
        <f t="array" ref="BZ31">-(IF(BZ$2=1,Assumptions!$AF33/12,-(SUMIF($D$2:$EE$2,BZ$2-1,$D31:$EE31)/12)*(1+XLOOKUP(BZ$2,Assumptions!$C$95:$M$95,Assumptions!$C$99:$M$99))))</f>
        <v>-170.6767706</v>
      </c>
      <c r="CA31" s="50">
        <f t="array" ref="CA31">-(IF(CA$2=1,Assumptions!$AF33/12,-(SUMIF($D$2:$EE$2,CA$2-1,$D31:$EE31)/12)*(1+XLOOKUP(CA$2,Assumptions!$C$95:$M$95,Assumptions!$C$99:$M$99))))</f>
        <v>-170.6767706</v>
      </c>
      <c r="CB31" s="50">
        <f t="array" ref="CB31">-(IF(CB$2=1,Assumptions!$AF33/12,-(SUMIF($D$2:$EE$2,CB$2-1,$D31:$EE31)/12)*(1+XLOOKUP(CB$2,Assumptions!$C$95:$M$95,Assumptions!$C$99:$M$99))))</f>
        <v>-170.6767706</v>
      </c>
      <c r="CC31" s="50">
        <f t="array" ref="CC31">-(IF(CC$2=1,Assumptions!$AF33/12,-(SUMIF($D$2:$EE$2,CC$2-1,$D31:$EE31)/12)*(1+XLOOKUP(CC$2,Assumptions!$C$95:$M$95,Assumptions!$C$99:$M$99))))</f>
        <v>-170.6767706</v>
      </c>
      <c r="CD31" s="50">
        <f t="array" ref="CD31">-(IF(CD$2=1,Assumptions!$AF33/12,-(SUMIF($D$2:$EE$2,CD$2-1,$D31:$EE31)/12)*(1+XLOOKUP(CD$2,Assumptions!$C$95:$M$95,Assumptions!$C$99:$M$99))))</f>
        <v>-170.6767706</v>
      </c>
      <c r="CE31" s="50">
        <f t="array" ref="CE31">-(IF(CE$2=1,Assumptions!$AF33/12,-(SUMIF($D$2:$EE$2,CE$2-1,$D31:$EE31)/12)*(1+XLOOKUP(CE$2,Assumptions!$C$95:$M$95,Assumptions!$C$99:$M$99))))</f>
        <v>-170.6767706</v>
      </c>
      <c r="CF31" s="50">
        <f t="array" ref="CF31">-(IF(CF$2=1,Assumptions!$AF33/12,-(SUMIF($D$2:$EE$2,CF$2-1,$D31:$EE31)/12)*(1+XLOOKUP(CF$2,Assumptions!$C$95:$M$95,Assumptions!$C$99:$M$99))))</f>
        <v>-170.6767706</v>
      </c>
      <c r="CG31" s="50">
        <f t="array" ref="CG31">-(IF(CG$2=1,Assumptions!$AF33/12,-(SUMIF($D$2:$EE$2,CG$2-1,$D31:$EE31)/12)*(1+XLOOKUP(CG$2,Assumptions!$C$95:$M$95,Assumptions!$C$99:$M$99))))</f>
        <v>-170.6767706</v>
      </c>
      <c r="CH31" s="50">
        <f t="array" ref="CH31">-(IF(CH$2=1,Assumptions!$AF33/12,-(SUMIF($D$2:$EE$2,CH$2-1,$D31:$EE31)/12)*(1+XLOOKUP(CH$2,Assumptions!$C$95:$M$95,Assumptions!$C$99:$M$99))))</f>
        <v>-170.6767706</v>
      </c>
      <c r="CI31" s="50">
        <f t="array" ref="CI31">-(IF(CI$2=1,Assumptions!$AF33/12,-(SUMIF($D$2:$EE$2,CI$2-1,$D31:$EE31)/12)*(1+XLOOKUP(CI$2,Assumptions!$C$95:$M$95,Assumptions!$C$99:$M$99))))</f>
        <v>-170.6767706</v>
      </c>
      <c r="CJ31" s="50">
        <f t="array" ref="CJ31">-(IF(CJ$2=1,Assumptions!$AF33/12,-(SUMIF($D$2:$EE$2,CJ$2-1,$D31:$EE31)/12)*(1+XLOOKUP(CJ$2,Assumptions!$C$95:$M$95,Assumptions!$C$99:$M$99))))</f>
        <v>-175.7970737</v>
      </c>
      <c r="CK31" s="50">
        <f t="array" ref="CK31">-(IF(CK$2=1,Assumptions!$AF33/12,-(SUMIF($D$2:$EE$2,CK$2-1,$D31:$EE31)/12)*(1+XLOOKUP(CK$2,Assumptions!$C$95:$M$95,Assumptions!$C$99:$M$99))))</f>
        <v>-175.7970737</v>
      </c>
      <c r="CL31" s="50">
        <f t="array" ref="CL31">-(IF(CL$2=1,Assumptions!$AF33/12,-(SUMIF($D$2:$EE$2,CL$2-1,$D31:$EE31)/12)*(1+XLOOKUP(CL$2,Assumptions!$C$95:$M$95,Assumptions!$C$99:$M$99))))</f>
        <v>-175.7970737</v>
      </c>
      <c r="CM31" s="50">
        <f t="array" ref="CM31">-(IF(CM$2=1,Assumptions!$AF33/12,-(SUMIF($D$2:$EE$2,CM$2-1,$D31:$EE31)/12)*(1+XLOOKUP(CM$2,Assumptions!$C$95:$M$95,Assumptions!$C$99:$M$99))))</f>
        <v>-175.7970737</v>
      </c>
      <c r="CN31" s="50">
        <f t="array" ref="CN31">-(IF(CN$2=1,Assumptions!$AF33/12,-(SUMIF($D$2:$EE$2,CN$2-1,$D31:$EE31)/12)*(1+XLOOKUP(CN$2,Assumptions!$C$95:$M$95,Assumptions!$C$99:$M$99))))</f>
        <v>-175.7970737</v>
      </c>
      <c r="CO31" s="50">
        <f t="array" ref="CO31">-(IF(CO$2=1,Assumptions!$AF33/12,-(SUMIF($D$2:$EE$2,CO$2-1,$D31:$EE31)/12)*(1+XLOOKUP(CO$2,Assumptions!$C$95:$M$95,Assumptions!$C$99:$M$99))))</f>
        <v>-175.7970737</v>
      </c>
      <c r="CP31" s="50">
        <f t="array" ref="CP31">-(IF(CP$2=1,Assumptions!$AF33/12,-(SUMIF($D$2:$EE$2,CP$2-1,$D31:$EE31)/12)*(1+XLOOKUP(CP$2,Assumptions!$C$95:$M$95,Assumptions!$C$99:$M$99))))</f>
        <v>-175.7970737</v>
      </c>
      <c r="CQ31" s="50">
        <f t="array" ref="CQ31">-(IF(CQ$2=1,Assumptions!$AF33/12,-(SUMIF($D$2:$EE$2,CQ$2-1,$D31:$EE31)/12)*(1+XLOOKUP(CQ$2,Assumptions!$C$95:$M$95,Assumptions!$C$99:$M$99))))</f>
        <v>-175.7970737</v>
      </c>
      <c r="CR31" s="50">
        <f t="array" ref="CR31">-(IF(CR$2=1,Assumptions!$AF33/12,-(SUMIF($D$2:$EE$2,CR$2-1,$D31:$EE31)/12)*(1+XLOOKUP(CR$2,Assumptions!$C$95:$M$95,Assumptions!$C$99:$M$99))))</f>
        <v>-175.7970737</v>
      </c>
      <c r="CS31" s="50">
        <f t="array" ref="CS31">-(IF(CS$2=1,Assumptions!$AF33/12,-(SUMIF($D$2:$EE$2,CS$2-1,$D31:$EE31)/12)*(1+XLOOKUP(CS$2,Assumptions!$C$95:$M$95,Assumptions!$C$99:$M$99))))</f>
        <v>-175.7970737</v>
      </c>
      <c r="CT31" s="50">
        <f t="array" ref="CT31">-(IF(CT$2=1,Assumptions!$AF33/12,-(SUMIF($D$2:$EE$2,CT$2-1,$D31:$EE31)/12)*(1+XLOOKUP(CT$2,Assumptions!$C$95:$M$95,Assumptions!$C$99:$M$99))))</f>
        <v>-175.7970737</v>
      </c>
      <c r="CU31" s="50">
        <f t="array" ref="CU31">-(IF(CU$2=1,Assumptions!$AF33/12,-(SUMIF($D$2:$EE$2,CU$2-1,$D31:$EE31)/12)*(1+XLOOKUP(CU$2,Assumptions!$C$95:$M$95,Assumptions!$C$99:$M$99))))</f>
        <v>-175.7970737</v>
      </c>
      <c r="CV31" s="50">
        <f t="array" ref="CV31">-(IF(CV$2=1,Assumptions!$AF33/12,-(SUMIF($D$2:$EE$2,CV$2-1,$D31:$EE31)/12)*(1+XLOOKUP(CV$2,Assumptions!$C$95:$M$95,Assumptions!$C$99:$M$99))))</f>
        <v>-181.0709859</v>
      </c>
      <c r="CW31" s="50">
        <f t="array" ref="CW31">-(IF(CW$2=1,Assumptions!$AF33/12,-(SUMIF($D$2:$EE$2,CW$2-1,$D31:$EE31)/12)*(1+XLOOKUP(CW$2,Assumptions!$C$95:$M$95,Assumptions!$C$99:$M$99))))</f>
        <v>-181.0709859</v>
      </c>
      <c r="CX31" s="50">
        <f t="array" ref="CX31">-(IF(CX$2=1,Assumptions!$AF33/12,-(SUMIF($D$2:$EE$2,CX$2-1,$D31:$EE31)/12)*(1+XLOOKUP(CX$2,Assumptions!$C$95:$M$95,Assumptions!$C$99:$M$99))))</f>
        <v>-181.0709859</v>
      </c>
      <c r="CY31" s="50">
        <f t="array" ref="CY31">-(IF(CY$2=1,Assumptions!$AF33/12,-(SUMIF($D$2:$EE$2,CY$2-1,$D31:$EE31)/12)*(1+XLOOKUP(CY$2,Assumptions!$C$95:$M$95,Assumptions!$C$99:$M$99))))</f>
        <v>-181.0709859</v>
      </c>
      <c r="CZ31" s="50">
        <f t="array" ref="CZ31">-(IF(CZ$2=1,Assumptions!$AF33/12,-(SUMIF($D$2:$EE$2,CZ$2-1,$D31:$EE31)/12)*(1+XLOOKUP(CZ$2,Assumptions!$C$95:$M$95,Assumptions!$C$99:$M$99))))</f>
        <v>-181.0709859</v>
      </c>
      <c r="DA31" s="50">
        <f t="array" ref="DA31">-(IF(DA$2=1,Assumptions!$AF33/12,-(SUMIF($D$2:$EE$2,DA$2-1,$D31:$EE31)/12)*(1+XLOOKUP(DA$2,Assumptions!$C$95:$M$95,Assumptions!$C$99:$M$99))))</f>
        <v>-181.0709859</v>
      </c>
      <c r="DB31" s="50">
        <f t="array" ref="DB31">-(IF(DB$2=1,Assumptions!$AF33/12,-(SUMIF($D$2:$EE$2,DB$2-1,$D31:$EE31)/12)*(1+XLOOKUP(DB$2,Assumptions!$C$95:$M$95,Assumptions!$C$99:$M$99))))</f>
        <v>-181.0709859</v>
      </c>
      <c r="DC31" s="50">
        <f t="array" ref="DC31">-(IF(DC$2=1,Assumptions!$AF33/12,-(SUMIF($D$2:$EE$2,DC$2-1,$D31:$EE31)/12)*(1+XLOOKUP(DC$2,Assumptions!$C$95:$M$95,Assumptions!$C$99:$M$99))))</f>
        <v>-181.0709859</v>
      </c>
      <c r="DD31" s="50">
        <f t="array" ref="DD31">-(IF(DD$2=1,Assumptions!$AF33/12,-(SUMIF($D$2:$EE$2,DD$2-1,$D31:$EE31)/12)*(1+XLOOKUP(DD$2,Assumptions!$C$95:$M$95,Assumptions!$C$99:$M$99))))</f>
        <v>-181.0709859</v>
      </c>
      <c r="DE31" s="50">
        <f t="array" ref="DE31">-(IF(DE$2=1,Assumptions!$AF33/12,-(SUMIF($D$2:$EE$2,DE$2-1,$D31:$EE31)/12)*(1+XLOOKUP(DE$2,Assumptions!$C$95:$M$95,Assumptions!$C$99:$M$99))))</f>
        <v>-181.0709859</v>
      </c>
      <c r="DF31" s="50">
        <f t="array" ref="DF31">-(IF(DF$2=1,Assumptions!$AF33/12,-(SUMIF($D$2:$EE$2,DF$2-1,$D31:$EE31)/12)*(1+XLOOKUP(DF$2,Assumptions!$C$95:$M$95,Assumptions!$C$99:$M$99))))</f>
        <v>-181.0709859</v>
      </c>
      <c r="DG31" s="50">
        <f t="array" ref="DG31">-(IF(DG$2=1,Assumptions!$AF33/12,-(SUMIF($D$2:$EE$2,DG$2-1,$D31:$EE31)/12)*(1+XLOOKUP(DG$2,Assumptions!$C$95:$M$95,Assumptions!$C$99:$M$99))))</f>
        <v>-181.0709859</v>
      </c>
      <c r="DH31" s="50">
        <f t="array" ref="DH31">-(IF(DH$2=1,Assumptions!$AF33/12,-(SUMIF($D$2:$EE$2,DH$2-1,$D31:$EE31)/12)*(1+XLOOKUP(DH$2,Assumptions!$C$95:$M$95,Assumptions!$C$99:$M$99))))</f>
        <v>-186.5031155</v>
      </c>
      <c r="DI31" s="50">
        <f t="array" ref="DI31">-(IF(DI$2=1,Assumptions!$AF33/12,-(SUMIF($D$2:$EE$2,DI$2-1,$D31:$EE31)/12)*(1+XLOOKUP(DI$2,Assumptions!$C$95:$M$95,Assumptions!$C$99:$M$99))))</f>
        <v>-186.5031155</v>
      </c>
      <c r="DJ31" s="50">
        <f t="array" ref="DJ31">-(IF(DJ$2=1,Assumptions!$AF33/12,-(SUMIF($D$2:$EE$2,DJ$2-1,$D31:$EE31)/12)*(1+XLOOKUP(DJ$2,Assumptions!$C$95:$M$95,Assumptions!$C$99:$M$99))))</f>
        <v>-186.5031155</v>
      </c>
      <c r="DK31" s="50">
        <f t="array" ref="DK31">-(IF(DK$2=1,Assumptions!$AF33/12,-(SUMIF($D$2:$EE$2,DK$2-1,$D31:$EE31)/12)*(1+XLOOKUP(DK$2,Assumptions!$C$95:$M$95,Assumptions!$C$99:$M$99))))</f>
        <v>-186.5031155</v>
      </c>
      <c r="DL31" s="50">
        <f t="array" ref="DL31">-(IF(DL$2=1,Assumptions!$AF33/12,-(SUMIF($D$2:$EE$2,DL$2-1,$D31:$EE31)/12)*(1+XLOOKUP(DL$2,Assumptions!$C$95:$M$95,Assumptions!$C$99:$M$99))))</f>
        <v>-186.5031155</v>
      </c>
      <c r="DM31" s="50">
        <f t="array" ref="DM31">-(IF(DM$2=1,Assumptions!$AF33/12,-(SUMIF($D$2:$EE$2,DM$2-1,$D31:$EE31)/12)*(1+XLOOKUP(DM$2,Assumptions!$C$95:$M$95,Assumptions!$C$99:$M$99))))</f>
        <v>-186.5031155</v>
      </c>
      <c r="DN31" s="50">
        <f t="array" ref="DN31">-(IF(DN$2=1,Assumptions!$AF33/12,-(SUMIF($D$2:$EE$2,DN$2-1,$D31:$EE31)/12)*(1+XLOOKUP(DN$2,Assumptions!$C$95:$M$95,Assumptions!$C$99:$M$99))))</f>
        <v>-186.5031155</v>
      </c>
      <c r="DO31" s="50">
        <f t="array" ref="DO31">-(IF(DO$2=1,Assumptions!$AF33/12,-(SUMIF($D$2:$EE$2,DO$2-1,$D31:$EE31)/12)*(1+XLOOKUP(DO$2,Assumptions!$C$95:$M$95,Assumptions!$C$99:$M$99))))</f>
        <v>-186.5031155</v>
      </c>
      <c r="DP31" s="50">
        <f t="array" ref="DP31">-(IF(DP$2=1,Assumptions!$AF33/12,-(SUMIF($D$2:$EE$2,DP$2-1,$D31:$EE31)/12)*(1+XLOOKUP(DP$2,Assumptions!$C$95:$M$95,Assumptions!$C$99:$M$99))))</f>
        <v>-186.5031155</v>
      </c>
      <c r="DQ31" s="50">
        <f t="array" ref="DQ31">-(IF(DQ$2=1,Assumptions!$AF33/12,-(SUMIF($D$2:$EE$2,DQ$2-1,$D31:$EE31)/12)*(1+XLOOKUP(DQ$2,Assumptions!$C$95:$M$95,Assumptions!$C$99:$M$99))))</f>
        <v>-186.5031155</v>
      </c>
      <c r="DR31" s="50">
        <f t="array" ref="DR31">-(IF(DR$2=1,Assumptions!$AF33/12,-(SUMIF($D$2:$EE$2,DR$2-1,$D31:$EE31)/12)*(1+XLOOKUP(DR$2,Assumptions!$C$95:$M$95,Assumptions!$C$99:$M$99))))</f>
        <v>-186.5031155</v>
      </c>
      <c r="DS31" s="50">
        <f t="array" ref="DS31">-(IF(DS$2=1,Assumptions!$AF33/12,-(SUMIF($D$2:$EE$2,DS$2-1,$D31:$EE31)/12)*(1+XLOOKUP(DS$2,Assumptions!$C$95:$M$95,Assumptions!$C$99:$M$99))))</f>
        <v>-186.5031155</v>
      </c>
      <c r="DT31" s="50">
        <f t="array" ref="DT31">-(IF(DT$2=1,Assumptions!$AF33/12,-(SUMIF($D$2:$EE$2,DT$2-1,$D31:$EE31)/12)*(1+XLOOKUP(DT$2,Assumptions!$C$95:$M$95,Assumptions!$C$99:$M$99))))</f>
        <v>-192.0982089</v>
      </c>
      <c r="DU31" s="50">
        <f t="array" ref="DU31">-(IF(DU$2=1,Assumptions!$AF33/12,-(SUMIF($D$2:$EE$2,DU$2-1,$D31:$EE31)/12)*(1+XLOOKUP(DU$2,Assumptions!$C$95:$M$95,Assumptions!$C$99:$M$99))))</f>
        <v>-192.0982089</v>
      </c>
      <c r="DV31" s="50">
        <f t="array" ref="DV31">-(IF(DV$2=1,Assumptions!$AF33/12,-(SUMIF($D$2:$EE$2,DV$2-1,$D31:$EE31)/12)*(1+XLOOKUP(DV$2,Assumptions!$C$95:$M$95,Assumptions!$C$99:$M$99))))</f>
        <v>-192.0982089</v>
      </c>
      <c r="DW31" s="50">
        <f t="array" ref="DW31">-(IF(DW$2=1,Assumptions!$AF33/12,-(SUMIF($D$2:$EE$2,DW$2-1,$D31:$EE31)/12)*(1+XLOOKUP(DW$2,Assumptions!$C$95:$M$95,Assumptions!$C$99:$M$99))))</f>
        <v>-192.0982089</v>
      </c>
      <c r="DX31" s="50">
        <f t="array" ref="DX31">-(IF(DX$2=1,Assumptions!$AF33/12,-(SUMIF($D$2:$EE$2,DX$2-1,$D31:$EE31)/12)*(1+XLOOKUP(DX$2,Assumptions!$C$95:$M$95,Assumptions!$C$99:$M$99))))</f>
        <v>-192.0982089</v>
      </c>
      <c r="DY31" s="50">
        <f t="array" ref="DY31">-(IF(DY$2=1,Assumptions!$AF33/12,-(SUMIF($D$2:$EE$2,DY$2-1,$D31:$EE31)/12)*(1+XLOOKUP(DY$2,Assumptions!$C$95:$M$95,Assumptions!$C$99:$M$99))))</f>
        <v>-192.0982089</v>
      </c>
      <c r="DZ31" s="50">
        <f t="array" ref="DZ31">-(IF(DZ$2=1,Assumptions!$AF33/12,-(SUMIF($D$2:$EE$2,DZ$2-1,$D31:$EE31)/12)*(1+XLOOKUP(DZ$2,Assumptions!$C$95:$M$95,Assumptions!$C$99:$M$99))))</f>
        <v>-192.0982089</v>
      </c>
      <c r="EA31" s="50">
        <f t="array" ref="EA31">-(IF(EA$2=1,Assumptions!$AF33/12,-(SUMIF($D$2:$EE$2,EA$2-1,$D31:$EE31)/12)*(1+XLOOKUP(EA$2,Assumptions!$C$95:$M$95,Assumptions!$C$99:$M$99))))</f>
        <v>-192.0982089</v>
      </c>
      <c r="EB31" s="50">
        <f t="array" ref="EB31">-(IF(EB$2=1,Assumptions!$AF33/12,-(SUMIF($D$2:$EE$2,EB$2-1,$D31:$EE31)/12)*(1+XLOOKUP(EB$2,Assumptions!$C$95:$M$95,Assumptions!$C$99:$M$99))))</f>
        <v>-192.0982089</v>
      </c>
      <c r="EC31" s="50">
        <f t="array" ref="EC31">-(IF(EC$2=1,Assumptions!$AF33/12,-(SUMIF($D$2:$EE$2,EC$2-1,$D31:$EE31)/12)*(1+XLOOKUP(EC$2,Assumptions!$C$95:$M$95,Assumptions!$C$99:$M$99))))</f>
        <v>-192.0982089</v>
      </c>
      <c r="ED31" s="50">
        <f t="array" ref="ED31">-(IF(ED$2=1,Assumptions!$AF33/12,-(SUMIF($D$2:$EE$2,ED$2-1,$D31:$EE31)/12)*(1+XLOOKUP(ED$2,Assumptions!$C$95:$M$95,Assumptions!$C$99:$M$99))))</f>
        <v>-192.0982089</v>
      </c>
      <c r="EE31" s="50">
        <f t="array" ref="EE31">-(IF(EE$2=1,Assumptions!$AF33/12,-(SUMIF($D$2:$EE$2,EE$2-1,$D31:$EE31)/12)*(1+XLOOKUP(EE$2,Assumptions!$C$95:$M$95,Assumptions!$C$99:$M$99))))</f>
        <v>-192.0982089</v>
      </c>
    </row>
    <row r="32" ht="15.75" customHeight="1">
      <c r="A32" s="1"/>
      <c r="B32" s="1"/>
      <c r="C32" s="1" t="str">
        <f>Assumptions!J34</f>
        <v>Alarm Services</v>
      </c>
      <c r="D32" s="50">
        <f t="array" ref="D32">-(IF(D$2=1,Assumptions!$AF34/12,-(SUMIF($D$2:$EE$2,D$2-1,$D32:$EE32)/12)*(1+XLOOKUP(D$2,Assumptions!$C$95:$M$95,Assumptions!$C$99:$M$99))))</f>
        <v>-215.7918667</v>
      </c>
      <c r="E32" s="50">
        <f t="array" ref="E32">-(IF(E$2=1,Assumptions!$AF34/12,-(SUMIF($D$2:$EE$2,E$2-1,$D32:$EE32)/12)*(1+XLOOKUP(E$2,Assumptions!$C$95:$M$95,Assumptions!$C$99:$M$99))))</f>
        <v>-215.7918667</v>
      </c>
      <c r="F32" s="50">
        <f t="array" ref="F32">-(IF(F$2=1,Assumptions!$AF34/12,-(SUMIF($D$2:$EE$2,F$2-1,$D32:$EE32)/12)*(1+XLOOKUP(F$2,Assumptions!$C$95:$M$95,Assumptions!$C$99:$M$99))))</f>
        <v>-215.7918667</v>
      </c>
      <c r="G32" s="50">
        <f t="array" ref="G32">-(IF(G$2=1,Assumptions!$AF34/12,-(SUMIF($D$2:$EE$2,G$2-1,$D32:$EE32)/12)*(1+XLOOKUP(G$2,Assumptions!$C$95:$M$95,Assumptions!$C$99:$M$99))))</f>
        <v>-215.7918667</v>
      </c>
      <c r="H32" s="50">
        <f t="array" ref="H32">-(IF(H$2=1,Assumptions!$AF34/12,-(SUMIF($D$2:$EE$2,H$2-1,$D32:$EE32)/12)*(1+XLOOKUP(H$2,Assumptions!$C$95:$M$95,Assumptions!$C$99:$M$99))))</f>
        <v>-215.7918667</v>
      </c>
      <c r="I32" s="50">
        <f t="array" ref="I32">-(IF(I$2=1,Assumptions!$AF34/12,-(SUMIF($D$2:$EE$2,I$2-1,$D32:$EE32)/12)*(1+XLOOKUP(I$2,Assumptions!$C$95:$M$95,Assumptions!$C$99:$M$99))))</f>
        <v>-215.7918667</v>
      </c>
      <c r="J32" s="50">
        <f t="array" ref="J32">-(IF(J$2=1,Assumptions!$AF34/12,-(SUMIF($D$2:$EE$2,J$2-1,$D32:$EE32)/12)*(1+XLOOKUP(J$2,Assumptions!$C$95:$M$95,Assumptions!$C$99:$M$99))))</f>
        <v>-215.7918667</v>
      </c>
      <c r="K32" s="50">
        <f t="array" ref="K32">-(IF(K$2=1,Assumptions!$AF34/12,-(SUMIF($D$2:$EE$2,K$2-1,$D32:$EE32)/12)*(1+XLOOKUP(K$2,Assumptions!$C$95:$M$95,Assumptions!$C$99:$M$99))))</f>
        <v>-215.7918667</v>
      </c>
      <c r="L32" s="50">
        <f t="array" ref="L32">-(IF(L$2=1,Assumptions!$AF34/12,-(SUMIF($D$2:$EE$2,L$2-1,$D32:$EE32)/12)*(1+XLOOKUP(L$2,Assumptions!$C$95:$M$95,Assumptions!$C$99:$M$99))))</f>
        <v>-215.7918667</v>
      </c>
      <c r="M32" s="50">
        <f t="array" ref="M32">-(IF(M$2=1,Assumptions!$AF34/12,-(SUMIF($D$2:$EE$2,M$2-1,$D32:$EE32)/12)*(1+XLOOKUP(M$2,Assumptions!$C$95:$M$95,Assumptions!$C$99:$M$99))))</f>
        <v>-215.7918667</v>
      </c>
      <c r="N32" s="50">
        <f t="array" ref="N32">-(IF(N$2=1,Assumptions!$AF34/12,-(SUMIF($D$2:$EE$2,N$2-1,$D32:$EE32)/12)*(1+XLOOKUP(N$2,Assumptions!$C$95:$M$95,Assumptions!$C$99:$M$99))))</f>
        <v>-215.7918667</v>
      </c>
      <c r="O32" s="50">
        <f t="array" ref="O32">-(IF(O$2=1,Assumptions!$AF34/12,-(SUMIF($D$2:$EE$2,O$2-1,$D32:$EE32)/12)*(1+XLOOKUP(O$2,Assumptions!$C$95:$M$95,Assumptions!$C$99:$M$99))))</f>
        <v>-215.7918667</v>
      </c>
      <c r="P32" s="50">
        <f t="array" ref="P32">-(IF(P$2=1,Assumptions!$AF34/12,-(SUMIF($D$2:$EE$2,P$2-1,$D32:$EE32)/12)*(1+XLOOKUP(P$2,Assumptions!$C$95:$M$95,Assumptions!$C$99:$M$99))))</f>
        <v>-222.2656227</v>
      </c>
      <c r="Q32" s="50">
        <f t="array" ref="Q32">-(IF(Q$2=1,Assumptions!$AF34/12,-(SUMIF($D$2:$EE$2,Q$2-1,$D32:$EE32)/12)*(1+XLOOKUP(Q$2,Assumptions!$C$95:$M$95,Assumptions!$C$99:$M$99))))</f>
        <v>-222.2656227</v>
      </c>
      <c r="R32" s="50">
        <f t="array" ref="R32">-(IF(R$2=1,Assumptions!$AF34/12,-(SUMIF($D$2:$EE$2,R$2-1,$D32:$EE32)/12)*(1+XLOOKUP(R$2,Assumptions!$C$95:$M$95,Assumptions!$C$99:$M$99))))</f>
        <v>-222.2656227</v>
      </c>
      <c r="S32" s="50">
        <f t="array" ref="S32">-(IF(S$2=1,Assumptions!$AF34/12,-(SUMIF($D$2:$EE$2,S$2-1,$D32:$EE32)/12)*(1+XLOOKUP(S$2,Assumptions!$C$95:$M$95,Assumptions!$C$99:$M$99))))</f>
        <v>-222.2656227</v>
      </c>
      <c r="T32" s="50">
        <f t="array" ref="T32">-(IF(T$2=1,Assumptions!$AF34/12,-(SUMIF($D$2:$EE$2,T$2-1,$D32:$EE32)/12)*(1+XLOOKUP(T$2,Assumptions!$C$95:$M$95,Assumptions!$C$99:$M$99))))</f>
        <v>-222.2656227</v>
      </c>
      <c r="U32" s="50">
        <f t="array" ref="U32">-(IF(U$2=1,Assumptions!$AF34/12,-(SUMIF($D$2:$EE$2,U$2-1,$D32:$EE32)/12)*(1+XLOOKUP(U$2,Assumptions!$C$95:$M$95,Assumptions!$C$99:$M$99))))</f>
        <v>-222.2656227</v>
      </c>
      <c r="V32" s="50">
        <f t="array" ref="V32">-(IF(V$2=1,Assumptions!$AF34/12,-(SUMIF($D$2:$EE$2,V$2-1,$D32:$EE32)/12)*(1+XLOOKUP(V$2,Assumptions!$C$95:$M$95,Assumptions!$C$99:$M$99))))</f>
        <v>-222.2656227</v>
      </c>
      <c r="W32" s="50">
        <f t="array" ref="W32">-(IF(W$2=1,Assumptions!$AF34/12,-(SUMIF($D$2:$EE$2,W$2-1,$D32:$EE32)/12)*(1+XLOOKUP(W$2,Assumptions!$C$95:$M$95,Assumptions!$C$99:$M$99))))</f>
        <v>-222.2656227</v>
      </c>
      <c r="X32" s="50">
        <f t="array" ref="X32">-(IF(X$2=1,Assumptions!$AF34/12,-(SUMIF($D$2:$EE$2,X$2-1,$D32:$EE32)/12)*(1+XLOOKUP(X$2,Assumptions!$C$95:$M$95,Assumptions!$C$99:$M$99))))</f>
        <v>-222.2656227</v>
      </c>
      <c r="Y32" s="50">
        <f t="array" ref="Y32">-(IF(Y$2=1,Assumptions!$AF34/12,-(SUMIF($D$2:$EE$2,Y$2-1,$D32:$EE32)/12)*(1+XLOOKUP(Y$2,Assumptions!$C$95:$M$95,Assumptions!$C$99:$M$99))))</f>
        <v>-222.2656227</v>
      </c>
      <c r="Z32" s="50">
        <f t="array" ref="Z32">-(IF(Z$2=1,Assumptions!$AF34/12,-(SUMIF($D$2:$EE$2,Z$2-1,$D32:$EE32)/12)*(1+XLOOKUP(Z$2,Assumptions!$C$95:$M$95,Assumptions!$C$99:$M$99))))</f>
        <v>-222.2656227</v>
      </c>
      <c r="AA32" s="50">
        <f t="array" ref="AA32">-(IF(AA$2=1,Assumptions!$AF34/12,-(SUMIF($D$2:$EE$2,AA$2-1,$D32:$EE32)/12)*(1+XLOOKUP(AA$2,Assumptions!$C$95:$M$95,Assumptions!$C$99:$M$99))))</f>
        <v>-222.2656227</v>
      </c>
      <c r="AB32" s="50">
        <f t="array" ref="AB32">-(IF(AB$2=1,Assumptions!$AF34/12,-(SUMIF($D$2:$EE$2,AB$2-1,$D32:$EE32)/12)*(1+XLOOKUP(AB$2,Assumptions!$C$95:$M$95,Assumptions!$C$99:$M$99))))</f>
        <v>-228.9335913</v>
      </c>
      <c r="AC32" s="50">
        <f t="array" ref="AC32">-(IF(AC$2=1,Assumptions!$AF34/12,-(SUMIF($D$2:$EE$2,AC$2-1,$D32:$EE32)/12)*(1+XLOOKUP(AC$2,Assumptions!$C$95:$M$95,Assumptions!$C$99:$M$99))))</f>
        <v>-228.9335913</v>
      </c>
      <c r="AD32" s="50">
        <f t="array" ref="AD32">-(IF(AD$2=1,Assumptions!$AF34/12,-(SUMIF($D$2:$EE$2,AD$2-1,$D32:$EE32)/12)*(1+XLOOKUP(AD$2,Assumptions!$C$95:$M$95,Assumptions!$C$99:$M$99))))</f>
        <v>-228.9335913</v>
      </c>
      <c r="AE32" s="50">
        <f t="array" ref="AE32">-(IF(AE$2=1,Assumptions!$AF34/12,-(SUMIF($D$2:$EE$2,AE$2-1,$D32:$EE32)/12)*(1+XLOOKUP(AE$2,Assumptions!$C$95:$M$95,Assumptions!$C$99:$M$99))))</f>
        <v>-228.9335913</v>
      </c>
      <c r="AF32" s="50">
        <f t="array" ref="AF32">-(IF(AF$2=1,Assumptions!$AF34/12,-(SUMIF($D$2:$EE$2,AF$2-1,$D32:$EE32)/12)*(1+XLOOKUP(AF$2,Assumptions!$C$95:$M$95,Assumptions!$C$99:$M$99))))</f>
        <v>-228.9335913</v>
      </c>
      <c r="AG32" s="50">
        <f t="array" ref="AG32">-(IF(AG$2=1,Assumptions!$AF34/12,-(SUMIF($D$2:$EE$2,AG$2-1,$D32:$EE32)/12)*(1+XLOOKUP(AG$2,Assumptions!$C$95:$M$95,Assumptions!$C$99:$M$99))))</f>
        <v>-228.9335913</v>
      </c>
      <c r="AH32" s="50">
        <f t="array" ref="AH32">-(IF(AH$2=1,Assumptions!$AF34/12,-(SUMIF($D$2:$EE$2,AH$2-1,$D32:$EE32)/12)*(1+XLOOKUP(AH$2,Assumptions!$C$95:$M$95,Assumptions!$C$99:$M$99))))</f>
        <v>-228.9335913</v>
      </c>
      <c r="AI32" s="50">
        <f t="array" ref="AI32">-(IF(AI$2=1,Assumptions!$AF34/12,-(SUMIF($D$2:$EE$2,AI$2-1,$D32:$EE32)/12)*(1+XLOOKUP(AI$2,Assumptions!$C$95:$M$95,Assumptions!$C$99:$M$99))))</f>
        <v>-228.9335913</v>
      </c>
      <c r="AJ32" s="50">
        <f t="array" ref="AJ32">-(IF(AJ$2=1,Assumptions!$AF34/12,-(SUMIF($D$2:$EE$2,AJ$2-1,$D32:$EE32)/12)*(1+XLOOKUP(AJ$2,Assumptions!$C$95:$M$95,Assumptions!$C$99:$M$99))))</f>
        <v>-228.9335913</v>
      </c>
      <c r="AK32" s="50">
        <f t="array" ref="AK32">-(IF(AK$2=1,Assumptions!$AF34/12,-(SUMIF($D$2:$EE$2,AK$2-1,$D32:$EE32)/12)*(1+XLOOKUP(AK$2,Assumptions!$C$95:$M$95,Assumptions!$C$99:$M$99))))</f>
        <v>-228.9335913</v>
      </c>
      <c r="AL32" s="50">
        <f t="array" ref="AL32">-(IF(AL$2=1,Assumptions!$AF34/12,-(SUMIF($D$2:$EE$2,AL$2-1,$D32:$EE32)/12)*(1+XLOOKUP(AL$2,Assumptions!$C$95:$M$95,Assumptions!$C$99:$M$99))))</f>
        <v>-228.9335913</v>
      </c>
      <c r="AM32" s="50">
        <f t="array" ref="AM32">-(IF(AM$2=1,Assumptions!$AF34/12,-(SUMIF($D$2:$EE$2,AM$2-1,$D32:$EE32)/12)*(1+XLOOKUP(AM$2,Assumptions!$C$95:$M$95,Assumptions!$C$99:$M$99))))</f>
        <v>-228.9335913</v>
      </c>
      <c r="AN32" s="50">
        <f t="array" ref="AN32">-(IF(AN$2=1,Assumptions!$AF34/12,-(SUMIF($D$2:$EE$2,AN$2-1,$D32:$EE32)/12)*(1+XLOOKUP(AN$2,Assumptions!$C$95:$M$95,Assumptions!$C$99:$M$99))))</f>
        <v>-235.8015991</v>
      </c>
      <c r="AO32" s="50">
        <f t="array" ref="AO32">-(IF(AO$2=1,Assumptions!$AF34/12,-(SUMIF($D$2:$EE$2,AO$2-1,$D32:$EE32)/12)*(1+XLOOKUP(AO$2,Assumptions!$C$95:$M$95,Assumptions!$C$99:$M$99))))</f>
        <v>-235.8015991</v>
      </c>
      <c r="AP32" s="50">
        <f t="array" ref="AP32">-(IF(AP$2=1,Assumptions!$AF34/12,-(SUMIF($D$2:$EE$2,AP$2-1,$D32:$EE32)/12)*(1+XLOOKUP(AP$2,Assumptions!$C$95:$M$95,Assumptions!$C$99:$M$99))))</f>
        <v>-235.8015991</v>
      </c>
      <c r="AQ32" s="50">
        <f t="array" ref="AQ32">-(IF(AQ$2=1,Assumptions!$AF34/12,-(SUMIF($D$2:$EE$2,AQ$2-1,$D32:$EE32)/12)*(1+XLOOKUP(AQ$2,Assumptions!$C$95:$M$95,Assumptions!$C$99:$M$99))))</f>
        <v>-235.8015991</v>
      </c>
      <c r="AR32" s="50">
        <f t="array" ref="AR32">-(IF(AR$2=1,Assumptions!$AF34/12,-(SUMIF($D$2:$EE$2,AR$2-1,$D32:$EE32)/12)*(1+XLOOKUP(AR$2,Assumptions!$C$95:$M$95,Assumptions!$C$99:$M$99))))</f>
        <v>-235.8015991</v>
      </c>
      <c r="AS32" s="50">
        <f t="array" ref="AS32">-(IF(AS$2=1,Assumptions!$AF34/12,-(SUMIF($D$2:$EE$2,AS$2-1,$D32:$EE32)/12)*(1+XLOOKUP(AS$2,Assumptions!$C$95:$M$95,Assumptions!$C$99:$M$99))))</f>
        <v>-235.8015991</v>
      </c>
      <c r="AT32" s="50">
        <f t="array" ref="AT32">-(IF(AT$2=1,Assumptions!$AF34/12,-(SUMIF($D$2:$EE$2,AT$2-1,$D32:$EE32)/12)*(1+XLOOKUP(AT$2,Assumptions!$C$95:$M$95,Assumptions!$C$99:$M$99))))</f>
        <v>-235.8015991</v>
      </c>
      <c r="AU32" s="50">
        <f t="array" ref="AU32">-(IF(AU$2=1,Assumptions!$AF34/12,-(SUMIF($D$2:$EE$2,AU$2-1,$D32:$EE32)/12)*(1+XLOOKUP(AU$2,Assumptions!$C$95:$M$95,Assumptions!$C$99:$M$99))))</f>
        <v>-235.8015991</v>
      </c>
      <c r="AV32" s="50">
        <f t="array" ref="AV32">-(IF(AV$2=1,Assumptions!$AF34/12,-(SUMIF($D$2:$EE$2,AV$2-1,$D32:$EE32)/12)*(1+XLOOKUP(AV$2,Assumptions!$C$95:$M$95,Assumptions!$C$99:$M$99))))</f>
        <v>-235.8015991</v>
      </c>
      <c r="AW32" s="50">
        <f t="array" ref="AW32">-(IF(AW$2=1,Assumptions!$AF34/12,-(SUMIF($D$2:$EE$2,AW$2-1,$D32:$EE32)/12)*(1+XLOOKUP(AW$2,Assumptions!$C$95:$M$95,Assumptions!$C$99:$M$99))))</f>
        <v>-235.8015991</v>
      </c>
      <c r="AX32" s="50">
        <f t="array" ref="AX32">-(IF(AX$2=1,Assumptions!$AF34/12,-(SUMIF($D$2:$EE$2,AX$2-1,$D32:$EE32)/12)*(1+XLOOKUP(AX$2,Assumptions!$C$95:$M$95,Assumptions!$C$99:$M$99))))</f>
        <v>-235.8015991</v>
      </c>
      <c r="AY32" s="50">
        <f t="array" ref="AY32">-(IF(AY$2=1,Assumptions!$AF34/12,-(SUMIF($D$2:$EE$2,AY$2-1,$D32:$EE32)/12)*(1+XLOOKUP(AY$2,Assumptions!$C$95:$M$95,Assumptions!$C$99:$M$99))))</f>
        <v>-235.8015991</v>
      </c>
      <c r="AZ32" s="50">
        <f t="array" ref="AZ32">-(IF(AZ$2=1,Assumptions!$AF34/12,-(SUMIF($D$2:$EE$2,AZ$2-1,$D32:$EE32)/12)*(1+XLOOKUP(AZ$2,Assumptions!$C$95:$M$95,Assumptions!$C$99:$M$99))))</f>
        <v>-242.8756471</v>
      </c>
      <c r="BA32" s="50">
        <f t="array" ref="BA32">-(IF(BA$2=1,Assumptions!$AF34/12,-(SUMIF($D$2:$EE$2,BA$2-1,$D32:$EE32)/12)*(1+XLOOKUP(BA$2,Assumptions!$C$95:$M$95,Assumptions!$C$99:$M$99))))</f>
        <v>-242.8756471</v>
      </c>
      <c r="BB32" s="50">
        <f t="array" ref="BB32">-(IF(BB$2=1,Assumptions!$AF34/12,-(SUMIF($D$2:$EE$2,BB$2-1,$D32:$EE32)/12)*(1+XLOOKUP(BB$2,Assumptions!$C$95:$M$95,Assumptions!$C$99:$M$99))))</f>
        <v>-242.8756471</v>
      </c>
      <c r="BC32" s="50">
        <f t="array" ref="BC32">-(IF(BC$2=1,Assumptions!$AF34/12,-(SUMIF($D$2:$EE$2,BC$2-1,$D32:$EE32)/12)*(1+XLOOKUP(BC$2,Assumptions!$C$95:$M$95,Assumptions!$C$99:$M$99))))</f>
        <v>-242.8756471</v>
      </c>
      <c r="BD32" s="50">
        <f t="array" ref="BD32">-(IF(BD$2=1,Assumptions!$AF34/12,-(SUMIF($D$2:$EE$2,BD$2-1,$D32:$EE32)/12)*(1+XLOOKUP(BD$2,Assumptions!$C$95:$M$95,Assumptions!$C$99:$M$99))))</f>
        <v>-242.8756471</v>
      </c>
      <c r="BE32" s="50">
        <f t="array" ref="BE32">-(IF(BE$2=1,Assumptions!$AF34/12,-(SUMIF($D$2:$EE$2,BE$2-1,$D32:$EE32)/12)*(1+XLOOKUP(BE$2,Assumptions!$C$95:$M$95,Assumptions!$C$99:$M$99))))</f>
        <v>-242.8756471</v>
      </c>
      <c r="BF32" s="50">
        <f t="array" ref="BF32">-(IF(BF$2=1,Assumptions!$AF34/12,-(SUMIF($D$2:$EE$2,BF$2-1,$D32:$EE32)/12)*(1+XLOOKUP(BF$2,Assumptions!$C$95:$M$95,Assumptions!$C$99:$M$99))))</f>
        <v>-242.8756471</v>
      </c>
      <c r="BG32" s="50">
        <f t="array" ref="BG32">-(IF(BG$2=1,Assumptions!$AF34/12,-(SUMIF($D$2:$EE$2,BG$2-1,$D32:$EE32)/12)*(1+XLOOKUP(BG$2,Assumptions!$C$95:$M$95,Assumptions!$C$99:$M$99))))</f>
        <v>-242.8756471</v>
      </c>
      <c r="BH32" s="50">
        <f t="array" ref="BH32">-(IF(BH$2=1,Assumptions!$AF34/12,-(SUMIF($D$2:$EE$2,BH$2-1,$D32:$EE32)/12)*(1+XLOOKUP(BH$2,Assumptions!$C$95:$M$95,Assumptions!$C$99:$M$99))))</f>
        <v>-242.8756471</v>
      </c>
      <c r="BI32" s="50">
        <f t="array" ref="BI32">-(IF(BI$2=1,Assumptions!$AF34/12,-(SUMIF($D$2:$EE$2,BI$2-1,$D32:$EE32)/12)*(1+XLOOKUP(BI$2,Assumptions!$C$95:$M$95,Assumptions!$C$99:$M$99))))</f>
        <v>-242.8756471</v>
      </c>
      <c r="BJ32" s="50">
        <f t="array" ref="BJ32">-(IF(BJ$2=1,Assumptions!$AF34/12,-(SUMIF($D$2:$EE$2,BJ$2-1,$D32:$EE32)/12)*(1+XLOOKUP(BJ$2,Assumptions!$C$95:$M$95,Assumptions!$C$99:$M$99))))</f>
        <v>-242.8756471</v>
      </c>
      <c r="BK32" s="50">
        <f t="array" ref="BK32">-(IF(BK$2=1,Assumptions!$AF34/12,-(SUMIF($D$2:$EE$2,BK$2-1,$D32:$EE32)/12)*(1+XLOOKUP(BK$2,Assumptions!$C$95:$M$95,Assumptions!$C$99:$M$99))))</f>
        <v>-242.8756471</v>
      </c>
      <c r="BL32" s="50">
        <f t="array" ref="BL32">-(IF(BL$2=1,Assumptions!$AF34/12,-(SUMIF($D$2:$EE$2,BL$2-1,$D32:$EE32)/12)*(1+XLOOKUP(BL$2,Assumptions!$C$95:$M$95,Assumptions!$C$99:$M$99))))</f>
        <v>-250.1619165</v>
      </c>
      <c r="BM32" s="50">
        <f t="array" ref="BM32">-(IF(BM$2=1,Assumptions!$AF34/12,-(SUMIF($D$2:$EE$2,BM$2-1,$D32:$EE32)/12)*(1+XLOOKUP(BM$2,Assumptions!$C$95:$M$95,Assumptions!$C$99:$M$99))))</f>
        <v>-250.1619165</v>
      </c>
      <c r="BN32" s="50">
        <f t="array" ref="BN32">-(IF(BN$2=1,Assumptions!$AF34/12,-(SUMIF($D$2:$EE$2,BN$2-1,$D32:$EE32)/12)*(1+XLOOKUP(BN$2,Assumptions!$C$95:$M$95,Assumptions!$C$99:$M$99))))</f>
        <v>-250.1619165</v>
      </c>
      <c r="BO32" s="50">
        <f t="array" ref="BO32">-(IF(BO$2=1,Assumptions!$AF34/12,-(SUMIF($D$2:$EE$2,BO$2-1,$D32:$EE32)/12)*(1+XLOOKUP(BO$2,Assumptions!$C$95:$M$95,Assumptions!$C$99:$M$99))))</f>
        <v>-250.1619165</v>
      </c>
      <c r="BP32" s="50">
        <f t="array" ref="BP32">-(IF(BP$2=1,Assumptions!$AF34/12,-(SUMIF($D$2:$EE$2,BP$2-1,$D32:$EE32)/12)*(1+XLOOKUP(BP$2,Assumptions!$C$95:$M$95,Assumptions!$C$99:$M$99))))</f>
        <v>-250.1619165</v>
      </c>
      <c r="BQ32" s="50">
        <f t="array" ref="BQ32">-(IF(BQ$2=1,Assumptions!$AF34/12,-(SUMIF($D$2:$EE$2,BQ$2-1,$D32:$EE32)/12)*(1+XLOOKUP(BQ$2,Assumptions!$C$95:$M$95,Assumptions!$C$99:$M$99))))</f>
        <v>-250.1619165</v>
      </c>
      <c r="BR32" s="50">
        <f t="array" ref="BR32">-(IF(BR$2=1,Assumptions!$AF34/12,-(SUMIF($D$2:$EE$2,BR$2-1,$D32:$EE32)/12)*(1+XLOOKUP(BR$2,Assumptions!$C$95:$M$95,Assumptions!$C$99:$M$99))))</f>
        <v>-250.1619165</v>
      </c>
      <c r="BS32" s="50">
        <f t="array" ref="BS32">-(IF(BS$2=1,Assumptions!$AF34/12,-(SUMIF($D$2:$EE$2,BS$2-1,$D32:$EE32)/12)*(1+XLOOKUP(BS$2,Assumptions!$C$95:$M$95,Assumptions!$C$99:$M$99))))</f>
        <v>-250.1619165</v>
      </c>
      <c r="BT32" s="50">
        <f t="array" ref="BT32">-(IF(BT$2=1,Assumptions!$AF34/12,-(SUMIF($D$2:$EE$2,BT$2-1,$D32:$EE32)/12)*(1+XLOOKUP(BT$2,Assumptions!$C$95:$M$95,Assumptions!$C$99:$M$99))))</f>
        <v>-250.1619165</v>
      </c>
      <c r="BU32" s="50">
        <f t="array" ref="BU32">-(IF(BU$2=1,Assumptions!$AF34/12,-(SUMIF($D$2:$EE$2,BU$2-1,$D32:$EE32)/12)*(1+XLOOKUP(BU$2,Assumptions!$C$95:$M$95,Assumptions!$C$99:$M$99))))</f>
        <v>-250.1619165</v>
      </c>
      <c r="BV32" s="50">
        <f t="array" ref="BV32">-(IF(BV$2=1,Assumptions!$AF34/12,-(SUMIF($D$2:$EE$2,BV$2-1,$D32:$EE32)/12)*(1+XLOOKUP(BV$2,Assumptions!$C$95:$M$95,Assumptions!$C$99:$M$99))))</f>
        <v>-250.1619165</v>
      </c>
      <c r="BW32" s="50">
        <f t="array" ref="BW32">-(IF(BW$2=1,Assumptions!$AF34/12,-(SUMIF($D$2:$EE$2,BW$2-1,$D32:$EE32)/12)*(1+XLOOKUP(BW$2,Assumptions!$C$95:$M$95,Assumptions!$C$99:$M$99))))</f>
        <v>-250.1619165</v>
      </c>
      <c r="BX32" s="50">
        <f t="array" ref="BX32">-(IF(BX$2=1,Assumptions!$AF34/12,-(SUMIF($D$2:$EE$2,BX$2-1,$D32:$EE32)/12)*(1+XLOOKUP(BX$2,Assumptions!$C$95:$M$95,Assumptions!$C$99:$M$99))))</f>
        <v>-257.666774</v>
      </c>
      <c r="BY32" s="50">
        <f t="array" ref="BY32">-(IF(BY$2=1,Assumptions!$AF34/12,-(SUMIF($D$2:$EE$2,BY$2-1,$D32:$EE32)/12)*(1+XLOOKUP(BY$2,Assumptions!$C$95:$M$95,Assumptions!$C$99:$M$99))))</f>
        <v>-257.666774</v>
      </c>
      <c r="BZ32" s="50">
        <f t="array" ref="BZ32">-(IF(BZ$2=1,Assumptions!$AF34/12,-(SUMIF($D$2:$EE$2,BZ$2-1,$D32:$EE32)/12)*(1+XLOOKUP(BZ$2,Assumptions!$C$95:$M$95,Assumptions!$C$99:$M$99))))</f>
        <v>-257.666774</v>
      </c>
      <c r="CA32" s="50">
        <f t="array" ref="CA32">-(IF(CA$2=1,Assumptions!$AF34/12,-(SUMIF($D$2:$EE$2,CA$2-1,$D32:$EE32)/12)*(1+XLOOKUP(CA$2,Assumptions!$C$95:$M$95,Assumptions!$C$99:$M$99))))</f>
        <v>-257.666774</v>
      </c>
      <c r="CB32" s="50">
        <f t="array" ref="CB32">-(IF(CB$2=1,Assumptions!$AF34/12,-(SUMIF($D$2:$EE$2,CB$2-1,$D32:$EE32)/12)*(1+XLOOKUP(CB$2,Assumptions!$C$95:$M$95,Assumptions!$C$99:$M$99))))</f>
        <v>-257.666774</v>
      </c>
      <c r="CC32" s="50">
        <f t="array" ref="CC32">-(IF(CC$2=1,Assumptions!$AF34/12,-(SUMIF($D$2:$EE$2,CC$2-1,$D32:$EE32)/12)*(1+XLOOKUP(CC$2,Assumptions!$C$95:$M$95,Assumptions!$C$99:$M$99))))</f>
        <v>-257.666774</v>
      </c>
      <c r="CD32" s="50">
        <f t="array" ref="CD32">-(IF(CD$2=1,Assumptions!$AF34/12,-(SUMIF($D$2:$EE$2,CD$2-1,$D32:$EE32)/12)*(1+XLOOKUP(CD$2,Assumptions!$C$95:$M$95,Assumptions!$C$99:$M$99))))</f>
        <v>-257.666774</v>
      </c>
      <c r="CE32" s="50">
        <f t="array" ref="CE32">-(IF(CE$2=1,Assumptions!$AF34/12,-(SUMIF($D$2:$EE$2,CE$2-1,$D32:$EE32)/12)*(1+XLOOKUP(CE$2,Assumptions!$C$95:$M$95,Assumptions!$C$99:$M$99))))</f>
        <v>-257.666774</v>
      </c>
      <c r="CF32" s="50">
        <f t="array" ref="CF32">-(IF(CF$2=1,Assumptions!$AF34/12,-(SUMIF($D$2:$EE$2,CF$2-1,$D32:$EE32)/12)*(1+XLOOKUP(CF$2,Assumptions!$C$95:$M$95,Assumptions!$C$99:$M$99))))</f>
        <v>-257.666774</v>
      </c>
      <c r="CG32" s="50">
        <f t="array" ref="CG32">-(IF(CG$2=1,Assumptions!$AF34/12,-(SUMIF($D$2:$EE$2,CG$2-1,$D32:$EE32)/12)*(1+XLOOKUP(CG$2,Assumptions!$C$95:$M$95,Assumptions!$C$99:$M$99))))</f>
        <v>-257.666774</v>
      </c>
      <c r="CH32" s="50">
        <f t="array" ref="CH32">-(IF(CH$2=1,Assumptions!$AF34/12,-(SUMIF($D$2:$EE$2,CH$2-1,$D32:$EE32)/12)*(1+XLOOKUP(CH$2,Assumptions!$C$95:$M$95,Assumptions!$C$99:$M$99))))</f>
        <v>-257.666774</v>
      </c>
      <c r="CI32" s="50">
        <f t="array" ref="CI32">-(IF(CI$2=1,Assumptions!$AF34/12,-(SUMIF($D$2:$EE$2,CI$2-1,$D32:$EE32)/12)*(1+XLOOKUP(CI$2,Assumptions!$C$95:$M$95,Assumptions!$C$99:$M$99))))</f>
        <v>-257.666774</v>
      </c>
      <c r="CJ32" s="50">
        <f t="array" ref="CJ32">-(IF(CJ$2=1,Assumptions!$AF34/12,-(SUMIF($D$2:$EE$2,CJ$2-1,$D32:$EE32)/12)*(1+XLOOKUP(CJ$2,Assumptions!$C$95:$M$95,Assumptions!$C$99:$M$99))))</f>
        <v>-265.3967772</v>
      </c>
      <c r="CK32" s="50">
        <f t="array" ref="CK32">-(IF(CK$2=1,Assumptions!$AF34/12,-(SUMIF($D$2:$EE$2,CK$2-1,$D32:$EE32)/12)*(1+XLOOKUP(CK$2,Assumptions!$C$95:$M$95,Assumptions!$C$99:$M$99))))</f>
        <v>-265.3967772</v>
      </c>
      <c r="CL32" s="50">
        <f t="array" ref="CL32">-(IF(CL$2=1,Assumptions!$AF34/12,-(SUMIF($D$2:$EE$2,CL$2-1,$D32:$EE32)/12)*(1+XLOOKUP(CL$2,Assumptions!$C$95:$M$95,Assumptions!$C$99:$M$99))))</f>
        <v>-265.3967772</v>
      </c>
      <c r="CM32" s="50">
        <f t="array" ref="CM32">-(IF(CM$2=1,Assumptions!$AF34/12,-(SUMIF($D$2:$EE$2,CM$2-1,$D32:$EE32)/12)*(1+XLOOKUP(CM$2,Assumptions!$C$95:$M$95,Assumptions!$C$99:$M$99))))</f>
        <v>-265.3967772</v>
      </c>
      <c r="CN32" s="50">
        <f t="array" ref="CN32">-(IF(CN$2=1,Assumptions!$AF34/12,-(SUMIF($D$2:$EE$2,CN$2-1,$D32:$EE32)/12)*(1+XLOOKUP(CN$2,Assumptions!$C$95:$M$95,Assumptions!$C$99:$M$99))))</f>
        <v>-265.3967772</v>
      </c>
      <c r="CO32" s="50">
        <f t="array" ref="CO32">-(IF(CO$2=1,Assumptions!$AF34/12,-(SUMIF($D$2:$EE$2,CO$2-1,$D32:$EE32)/12)*(1+XLOOKUP(CO$2,Assumptions!$C$95:$M$95,Assumptions!$C$99:$M$99))))</f>
        <v>-265.3967772</v>
      </c>
      <c r="CP32" s="50">
        <f t="array" ref="CP32">-(IF(CP$2=1,Assumptions!$AF34/12,-(SUMIF($D$2:$EE$2,CP$2-1,$D32:$EE32)/12)*(1+XLOOKUP(CP$2,Assumptions!$C$95:$M$95,Assumptions!$C$99:$M$99))))</f>
        <v>-265.3967772</v>
      </c>
      <c r="CQ32" s="50">
        <f t="array" ref="CQ32">-(IF(CQ$2=1,Assumptions!$AF34/12,-(SUMIF($D$2:$EE$2,CQ$2-1,$D32:$EE32)/12)*(1+XLOOKUP(CQ$2,Assumptions!$C$95:$M$95,Assumptions!$C$99:$M$99))))</f>
        <v>-265.3967772</v>
      </c>
      <c r="CR32" s="50">
        <f t="array" ref="CR32">-(IF(CR$2=1,Assumptions!$AF34/12,-(SUMIF($D$2:$EE$2,CR$2-1,$D32:$EE32)/12)*(1+XLOOKUP(CR$2,Assumptions!$C$95:$M$95,Assumptions!$C$99:$M$99))))</f>
        <v>-265.3967772</v>
      </c>
      <c r="CS32" s="50">
        <f t="array" ref="CS32">-(IF(CS$2=1,Assumptions!$AF34/12,-(SUMIF($D$2:$EE$2,CS$2-1,$D32:$EE32)/12)*(1+XLOOKUP(CS$2,Assumptions!$C$95:$M$95,Assumptions!$C$99:$M$99))))</f>
        <v>-265.3967772</v>
      </c>
      <c r="CT32" s="50">
        <f t="array" ref="CT32">-(IF(CT$2=1,Assumptions!$AF34/12,-(SUMIF($D$2:$EE$2,CT$2-1,$D32:$EE32)/12)*(1+XLOOKUP(CT$2,Assumptions!$C$95:$M$95,Assumptions!$C$99:$M$99))))</f>
        <v>-265.3967772</v>
      </c>
      <c r="CU32" s="50">
        <f t="array" ref="CU32">-(IF(CU$2=1,Assumptions!$AF34/12,-(SUMIF($D$2:$EE$2,CU$2-1,$D32:$EE32)/12)*(1+XLOOKUP(CU$2,Assumptions!$C$95:$M$95,Assumptions!$C$99:$M$99))))</f>
        <v>-265.3967772</v>
      </c>
      <c r="CV32" s="50">
        <f t="array" ref="CV32">-(IF(CV$2=1,Assumptions!$AF34/12,-(SUMIF($D$2:$EE$2,CV$2-1,$D32:$EE32)/12)*(1+XLOOKUP(CV$2,Assumptions!$C$95:$M$95,Assumptions!$C$99:$M$99))))</f>
        <v>-273.3586805</v>
      </c>
      <c r="CW32" s="50">
        <f t="array" ref="CW32">-(IF(CW$2=1,Assumptions!$AF34/12,-(SUMIF($D$2:$EE$2,CW$2-1,$D32:$EE32)/12)*(1+XLOOKUP(CW$2,Assumptions!$C$95:$M$95,Assumptions!$C$99:$M$99))))</f>
        <v>-273.3586805</v>
      </c>
      <c r="CX32" s="50">
        <f t="array" ref="CX32">-(IF(CX$2=1,Assumptions!$AF34/12,-(SUMIF($D$2:$EE$2,CX$2-1,$D32:$EE32)/12)*(1+XLOOKUP(CX$2,Assumptions!$C$95:$M$95,Assumptions!$C$99:$M$99))))</f>
        <v>-273.3586805</v>
      </c>
      <c r="CY32" s="50">
        <f t="array" ref="CY32">-(IF(CY$2=1,Assumptions!$AF34/12,-(SUMIF($D$2:$EE$2,CY$2-1,$D32:$EE32)/12)*(1+XLOOKUP(CY$2,Assumptions!$C$95:$M$95,Assumptions!$C$99:$M$99))))</f>
        <v>-273.3586805</v>
      </c>
      <c r="CZ32" s="50">
        <f t="array" ref="CZ32">-(IF(CZ$2=1,Assumptions!$AF34/12,-(SUMIF($D$2:$EE$2,CZ$2-1,$D32:$EE32)/12)*(1+XLOOKUP(CZ$2,Assumptions!$C$95:$M$95,Assumptions!$C$99:$M$99))))</f>
        <v>-273.3586805</v>
      </c>
      <c r="DA32" s="50">
        <f t="array" ref="DA32">-(IF(DA$2=1,Assumptions!$AF34/12,-(SUMIF($D$2:$EE$2,DA$2-1,$D32:$EE32)/12)*(1+XLOOKUP(DA$2,Assumptions!$C$95:$M$95,Assumptions!$C$99:$M$99))))</f>
        <v>-273.3586805</v>
      </c>
      <c r="DB32" s="50">
        <f t="array" ref="DB32">-(IF(DB$2=1,Assumptions!$AF34/12,-(SUMIF($D$2:$EE$2,DB$2-1,$D32:$EE32)/12)*(1+XLOOKUP(DB$2,Assumptions!$C$95:$M$95,Assumptions!$C$99:$M$99))))</f>
        <v>-273.3586805</v>
      </c>
      <c r="DC32" s="50">
        <f t="array" ref="DC32">-(IF(DC$2=1,Assumptions!$AF34/12,-(SUMIF($D$2:$EE$2,DC$2-1,$D32:$EE32)/12)*(1+XLOOKUP(DC$2,Assumptions!$C$95:$M$95,Assumptions!$C$99:$M$99))))</f>
        <v>-273.3586805</v>
      </c>
      <c r="DD32" s="50">
        <f t="array" ref="DD32">-(IF(DD$2=1,Assumptions!$AF34/12,-(SUMIF($D$2:$EE$2,DD$2-1,$D32:$EE32)/12)*(1+XLOOKUP(DD$2,Assumptions!$C$95:$M$95,Assumptions!$C$99:$M$99))))</f>
        <v>-273.3586805</v>
      </c>
      <c r="DE32" s="50">
        <f t="array" ref="DE32">-(IF(DE$2=1,Assumptions!$AF34/12,-(SUMIF($D$2:$EE$2,DE$2-1,$D32:$EE32)/12)*(1+XLOOKUP(DE$2,Assumptions!$C$95:$M$95,Assumptions!$C$99:$M$99))))</f>
        <v>-273.3586805</v>
      </c>
      <c r="DF32" s="50">
        <f t="array" ref="DF32">-(IF(DF$2=1,Assumptions!$AF34/12,-(SUMIF($D$2:$EE$2,DF$2-1,$D32:$EE32)/12)*(1+XLOOKUP(DF$2,Assumptions!$C$95:$M$95,Assumptions!$C$99:$M$99))))</f>
        <v>-273.3586805</v>
      </c>
      <c r="DG32" s="50">
        <f t="array" ref="DG32">-(IF(DG$2=1,Assumptions!$AF34/12,-(SUMIF($D$2:$EE$2,DG$2-1,$D32:$EE32)/12)*(1+XLOOKUP(DG$2,Assumptions!$C$95:$M$95,Assumptions!$C$99:$M$99))))</f>
        <v>-273.3586805</v>
      </c>
      <c r="DH32" s="50">
        <f t="array" ref="DH32">-(IF(DH$2=1,Assumptions!$AF34/12,-(SUMIF($D$2:$EE$2,DH$2-1,$D32:$EE32)/12)*(1+XLOOKUP(DH$2,Assumptions!$C$95:$M$95,Assumptions!$C$99:$M$99))))</f>
        <v>-281.5594409</v>
      </c>
      <c r="DI32" s="50">
        <f t="array" ref="DI32">-(IF(DI$2=1,Assumptions!$AF34/12,-(SUMIF($D$2:$EE$2,DI$2-1,$D32:$EE32)/12)*(1+XLOOKUP(DI$2,Assumptions!$C$95:$M$95,Assumptions!$C$99:$M$99))))</f>
        <v>-281.5594409</v>
      </c>
      <c r="DJ32" s="50">
        <f t="array" ref="DJ32">-(IF(DJ$2=1,Assumptions!$AF34/12,-(SUMIF($D$2:$EE$2,DJ$2-1,$D32:$EE32)/12)*(1+XLOOKUP(DJ$2,Assumptions!$C$95:$M$95,Assumptions!$C$99:$M$99))))</f>
        <v>-281.5594409</v>
      </c>
      <c r="DK32" s="50">
        <f t="array" ref="DK32">-(IF(DK$2=1,Assumptions!$AF34/12,-(SUMIF($D$2:$EE$2,DK$2-1,$D32:$EE32)/12)*(1+XLOOKUP(DK$2,Assumptions!$C$95:$M$95,Assumptions!$C$99:$M$99))))</f>
        <v>-281.5594409</v>
      </c>
      <c r="DL32" s="50">
        <f t="array" ref="DL32">-(IF(DL$2=1,Assumptions!$AF34/12,-(SUMIF($D$2:$EE$2,DL$2-1,$D32:$EE32)/12)*(1+XLOOKUP(DL$2,Assumptions!$C$95:$M$95,Assumptions!$C$99:$M$99))))</f>
        <v>-281.5594409</v>
      </c>
      <c r="DM32" s="50">
        <f t="array" ref="DM32">-(IF(DM$2=1,Assumptions!$AF34/12,-(SUMIF($D$2:$EE$2,DM$2-1,$D32:$EE32)/12)*(1+XLOOKUP(DM$2,Assumptions!$C$95:$M$95,Assumptions!$C$99:$M$99))))</f>
        <v>-281.5594409</v>
      </c>
      <c r="DN32" s="50">
        <f t="array" ref="DN32">-(IF(DN$2=1,Assumptions!$AF34/12,-(SUMIF($D$2:$EE$2,DN$2-1,$D32:$EE32)/12)*(1+XLOOKUP(DN$2,Assumptions!$C$95:$M$95,Assumptions!$C$99:$M$99))))</f>
        <v>-281.5594409</v>
      </c>
      <c r="DO32" s="50">
        <f t="array" ref="DO32">-(IF(DO$2=1,Assumptions!$AF34/12,-(SUMIF($D$2:$EE$2,DO$2-1,$D32:$EE32)/12)*(1+XLOOKUP(DO$2,Assumptions!$C$95:$M$95,Assumptions!$C$99:$M$99))))</f>
        <v>-281.5594409</v>
      </c>
      <c r="DP32" s="50">
        <f t="array" ref="DP32">-(IF(DP$2=1,Assumptions!$AF34/12,-(SUMIF($D$2:$EE$2,DP$2-1,$D32:$EE32)/12)*(1+XLOOKUP(DP$2,Assumptions!$C$95:$M$95,Assumptions!$C$99:$M$99))))</f>
        <v>-281.5594409</v>
      </c>
      <c r="DQ32" s="50">
        <f t="array" ref="DQ32">-(IF(DQ$2=1,Assumptions!$AF34/12,-(SUMIF($D$2:$EE$2,DQ$2-1,$D32:$EE32)/12)*(1+XLOOKUP(DQ$2,Assumptions!$C$95:$M$95,Assumptions!$C$99:$M$99))))</f>
        <v>-281.5594409</v>
      </c>
      <c r="DR32" s="50">
        <f t="array" ref="DR32">-(IF(DR$2=1,Assumptions!$AF34/12,-(SUMIF($D$2:$EE$2,DR$2-1,$D32:$EE32)/12)*(1+XLOOKUP(DR$2,Assumptions!$C$95:$M$95,Assumptions!$C$99:$M$99))))</f>
        <v>-281.5594409</v>
      </c>
      <c r="DS32" s="50">
        <f t="array" ref="DS32">-(IF(DS$2=1,Assumptions!$AF34/12,-(SUMIF($D$2:$EE$2,DS$2-1,$D32:$EE32)/12)*(1+XLOOKUP(DS$2,Assumptions!$C$95:$M$95,Assumptions!$C$99:$M$99))))</f>
        <v>-281.5594409</v>
      </c>
      <c r="DT32" s="50">
        <f t="array" ref="DT32">-(IF(DT$2=1,Assumptions!$AF34/12,-(SUMIF($D$2:$EE$2,DT$2-1,$D32:$EE32)/12)*(1+XLOOKUP(DT$2,Assumptions!$C$95:$M$95,Assumptions!$C$99:$M$99))))</f>
        <v>-290.0062241</v>
      </c>
      <c r="DU32" s="50">
        <f t="array" ref="DU32">-(IF(DU$2=1,Assumptions!$AF34/12,-(SUMIF($D$2:$EE$2,DU$2-1,$D32:$EE32)/12)*(1+XLOOKUP(DU$2,Assumptions!$C$95:$M$95,Assumptions!$C$99:$M$99))))</f>
        <v>-290.0062241</v>
      </c>
      <c r="DV32" s="50">
        <f t="array" ref="DV32">-(IF(DV$2=1,Assumptions!$AF34/12,-(SUMIF($D$2:$EE$2,DV$2-1,$D32:$EE32)/12)*(1+XLOOKUP(DV$2,Assumptions!$C$95:$M$95,Assumptions!$C$99:$M$99))))</f>
        <v>-290.0062241</v>
      </c>
      <c r="DW32" s="50">
        <f t="array" ref="DW32">-(IF(DW$2=1,Assumptions!$AF34/12,-(SUMIF($D$2:$EE$2,DW$2-1,$D32:$EE32)/12)*(1+XLOOKUP(DW$2,Assumptions!$C$95:$M$95,Assumptions!$C$99:$M$99))))</f>
        <v>-290.0062241</v>
      </c>
      <c r="DX32" s="50">
        <f t="array" ref="DX32">-(IF(DX$2=1,Assumptions!$AF34/12,-(SUMIF($D$2:$EE$2,DX$2-1,$D32:$EE32)/12)*(1+XLOOKUP(DX$2,Assumptions!$C$95:$M$95,Assumptions!$C$99:$M$99))))</f>
        <v>-290.0062241</v>
      </c>
      <c r="DY32" s="50">
        <f t="array" ref="DY32">-(IF(DY$2=1,Assumptions!$AF34/12,-(SUMIF($D$2:$EE$2,DY$2-1,$D32:$EE32)/12)*(1+XLOOKUP(DY$2,Assumptions!$C$95:$M$95,Assumptions!$C$99:$M$99))))</f>
        <v>-290.0062241</v>
      </c>
      <c r="DZ32" s="50">
        <f t="array" ref="DZ32">-(IF(DZ$2=1,Assumptions!$AF34/12,-(SUMIF($D$2:$EE$2,DZ$2-1,$D32:$EE32)/12)*(1+XLOOKUP(DZ$2,Assumptions!$C$95:$M$95,Assumptions!$C$99:$M$99))))</f>
        <v>-290.0062241</v>
      </c>
      <c r="EA32" s="50">
        <f t="array" ref="EA32">-(IF(EA$2=1,Assumptions!$AF34/12,-(SUMIF($D$2:$EE$2,EA$2-1,$D32:$EE32)/12)*(1+XLOOKUP(EA$2,Assumptions!$C$95:$M$95,Assumptions!$C$99:$M$99))))</f>
        <v>-290.0062241</v>
      </c>
      <c r="EB32" s="50">
        <f t="array" ref="EB32">-(IF(EB$2=1,Assumptions!$AF34/12,-(SUMIF($D$2:$EE$2,EB$2-1,$D32:$EE32)/12)*(1+XLOOKUP(EB$2,Assumptions!$C$95:$M$95,Assumptions!$C$99:$M$99))))</f>
        <v>-290.0062241</v>
      </c>
      <c r="EC32" s="50">
        <f t="array" ref="EC32">-(IF(EC$2=1,Assumptions!$AF34/12,-(SUMIF($D$2:$EE$2,EC$2-1,$D32:$EE32)/12)*(1+XLOOKUP(EC$2,Assumptions!$C$95:$M$95,Assumptions!$C$99:$M$99))))</f>
        <v>-290.0062241</v>
      </c>
      <c r="ED32" s="50">
        <f t="array" ref="ED32">-(IF(ED$2=1,Assumptions!$AF34/12,-(SUMIF($D$2:$EE$2,ED$2-1,$D32:$EE32)/12)*(1+XLOOKUP(ED$2,Assumptions!$C$95:$M$95,Assumptions!$C$99:$M$99))))</f>
        <v>-290.0062241</v>
      </c>
      <c r="EE32" s="50">
        <f t="array" ref="EE32">-(IF(EE$2=1,Assumptions!$AF34/12,-(SUMIF($D$2:$EE$2,EE$2-1,$D32:$EE32)/12)*(1+XLOOKUP(EE$2,Assumptions!$C$95:$M$95,Assumptions!$C$99:$M$99))))</f>
        <v>-290.0062241</v>
      </c>
    </row>
    <row r="33" ht="15.75" customHeight="1">
      <c r="A33" s="1"/>
      <c r="B33" s="1"/>
      <c r="C33" s="1" t="str">
        <f>Assumptions!J35</f>
        <v>Tax</v>
      </c>
      <c r="D33" s="50">
        <f t="array" ref="D33">-(IF(D$2=1,Assumptions!$AF35/12,-(SUMIF($D$2:$EE$2,D$2-1,$D33:$EE33)/12)*(1+XLOOKUP(D$2,Assumptions!$C$95:$M$95,Assumptions!$C$99:$M$99))))</f>
        <v>-6335.295833</v>
      </c>
      <c r="E33" s="50">
        <f t="array" ref="E33">-(IF(E$2=1,Assumptions!$AF35/12,-(SUMIF($D$2:$EE$2,E$2-1,$D33:$EE33)/12)*(1+XLOOKUP(E$2,Assumptions!$C$95:$M$95,Assumptions!$C$99:$M$99))))</f>
        <v>-6335.295833</v>
      </c>
      <c r="F33" s="50">
        <f t="array" ref="F33">-(IF(F$2=1,Assumptions!$AF35/12,-(SUMIF($D$2:$EE$2,F$2-1,$D33:$EE33)/12)*(1+XLOOKUP(F$2,Assumptions!$C$95:$M$95,Assumptions!$C$99:$M$99))))</f>
        <v>-6335.295833</v>
      </c>
      <c r="G33" s="50">
        <f t="array" ref="G33">-(IF(G$2=1,Assumptions!$AF35/12,-(SUMIF($D$2:$EE$2,G$2-1,$D33:$EE33)/12)*(1+XLOOKUP(G$2,Assumptions!$C$95:$M$95,Assumptions!$C$99:$M$99))))</f>
        <v>-6335.295833</v>
      </c>
      <c r="H33" s="50">
        <f t="array" ref="H33">-(IF(H$2=1,Assumptions!$AF35/12,-(SUMIF($D$2:$EE$2,H$2-1,$D33:$EE33)/12)*(1+XLOOKUP(H$2,Assumptions!$C$95:$M$95,Assumptions!$C$99:$M$99))))</f>
        <v>-6335.295833</v>
      </c>
      <c r="I33" s="50">
        <f t="array" ref="I33">-(IF(I$2=1,Assumptions!$AF35/12,-(SUMIF($D$2:$EE$2,I$2-1,$D33:$EE33)/12)*(1+XLOOKUP(I$2,Assumptions!$C$95:$M$95,Assumptions!$C$99:$M$99))))</f>
        <v>-6335.295833</v>
      </c>
      <c r="J33" s="50">
        <f t="array" ref="J33">-(IF(J$2=1,Assumptions!$AF35/12,-(SUMIF($D$2:$EE$2,J$2-1,$D33:$EE33)/12)*(1+XLOOKUP(J$2,Assumptions!$C$95:$M$95,Assumptions!$C$99:$M$99))))</f>
        <v>-6335.295833</v>
      </c>
      <c r="K33" s="50">
        <f t="array" ref="K33">-(IF(K$2=1,Assumptions!$AF35/12,-(SUMIF($D$2:$EE$2,K$2-1,$D33:$EE33)/12)*(1+XLOOKUP(K$2,Assumptions!$C$95:$M$95,Assumptions!$C$99:$M$99))))</f>
        <v>-6335.295833</v>
      </c>
      <c r="L33" s="50">
        <f t="array" ref="L33">-(IF(L$2=1,Assumptions!$AF35/12,-(SUMIF($D$2:$EE$2,L$2-1,$D33:$EE33)/12)*(1+XLOOKUP(L$2,Assumptions!$C$95:$M$95,Assumptions!$C$99:$M$99))))</f>
        <v>-6335.295833</v>
      </c>
      <c r="M33" s="50">
        <f t="array" ref="M33">-(IF(M$2=1,Assumptions!$AF35/12,-(SUMIF($D$2:$EE$2,M$2-1,$D33:$EE33)/12)*(1+XLOOKUP(M$2,Assumptions!$C$95:$M$95,Assumptions!$C$99:$M$99))))</f>
        <v>-6335.295833</v>
      </c>
      <c r="N33" s="50">
        <f t="array" ref="N33">-(IF(N$2=1,Assumptions!$AF35/12,-(SUMIF($D$2:$EE$2,N$2-1,$D33:$EE33)/12)*(1+XLOOKUP(N$2,Assumptions!$C$95:$M$95,Assumptions!$C$99:$M$99))))</f>
        <v>-6335.295833</v>
      </c>
      <c r="O33" s="50">
        <f t="array" ref="O33">-(IF(O$2=1,Assumptions!$AF35/12,-(SUMIF($D$2:$EE$2,O$2-1,$D33:$EE33)/12)*(1+XLOOKUP(O$2,Assumptions!$C$95:$M$95,Assumptions!$C$99:$M$99))))</f>
        <v>-6335.295833</v>
      </c>
      <c r="P33" s="50">
        <f t="array" ref="P33">-(IF(P$2=1,Assumptions!$AF35/12,-(SUMIF($D$2:$EE$2,P$2-1,$D33:$EE33)/12)*(1+XLOOKUP(P$2,Assumptions!$C$95:$M$95,Assumptions!$C$99:$M$99))))</f>
        <v>-6525.354708</v>
      </c>
      <c r="Q33" s="50">
        <f t="array" ref="Q33">-(IF(Q$2=1,Assumptions!$AF35/12,-(SUMIF($D$2:$EE$2,Q$2-1,$D33:$EE33)/12)*(1+XLOOKUP(Q$2,Assumptions!$C$95:$M$95,Assumptions!$C$99:$M$99))))</f>
        <v>-6525.354708</v>
      </c>
      <c r="R33" s="50">
        <f t="array" ref="R33">-(IF(R$2=1,Assumptions!$AF35/12,-(SUMIF($D$2:$EE$2,R$2-1,$D33:$EE33)/12)*(1+XLOOKUP(R$2,Assumptions!$C$95:$M$95,Assumptions!$C$99:$M$99))))</f>
        <v>-6525.354708</v>
      </c>
      <c r="S33" s="50">
        <f t="array" ref="S33">-(IF(S$2=1,Assumptions!$AF35/12,-(SUMIF($D$2:$EE$2,S$2-1,$D33:$EE33)/12)*(1+XLOOKUP(S$2,Assumptions!$C$95:$M$95,Assumptions!$C$99:$M$99))))</f>
        <v>-6525.354708</v>
      </c>
      <c r="T33" s="50">
        <f t="array" ref="T33">-(IF(T$2=1,Assumptions!$AF35/12,-(SUMIF($D$2:$EE$2,T$2-1,$D33:$EE33)/12)*(1+XLOOKUP(T$2,Assumptions!$C$95:$M$95,Assumptions!$C$99:$M$99))))</f>
        <v>-6525.354708</v>
      </c>
      <c r="U33" s="50">
        <f t="array" ref="U33">-(IF(U$2=1,Assumptions!$AF35/12,-(SUMIF($D$2:$EE$2,U$2-1,$D33:$EE33)/12)*(1+XLOOKUP(U$2,Assumptions!$C$95:$M$95,Assumptions!$C$99:$M$99))))</f>
        <v>-6525.354708</v>
      </c>
      <c r="V33" s="50">
        <f t="array" ref="V33">-(IF(V$2=1,Assumptions!$AF35/12,-(SUMIF($D$2:$EE$2,V$2-1,$D33:$EE33)/12)*(1+XLOOKUP(V$2,Assumptions!$C$95:$M$95,Assumptions!$C$99:$M$99))))</f>
        <v>-6525.354708</v>
      </c>
      <c r="W33" s="50">
        <f t="array" ref="W33">-(IF(W$2=1,Assumptions!$AF35/12,-(SUMIF($D$2:$EE$2,W$2-1,$D33:$EE33)/12)*(1+XLOOKUP(W$2,Assumptions!$C$95:$M$95,Assumptions!$C$99:$M$99))))</f>
        <v>-6525.354708</v>
      </c>
      <c r="X33" s="50">
        <f t="array" ref="X33">-(IF(X$2=1,Assumptions!$AF35/12,-(SUMIF($D$2:$EE$2,X$2-1,$D33:$EE33)/12)*(1+XLOOKUP(X$2,Assumptions!$C$95:$M$95,Assumptions!$C$99:$M$99))))</f>
        <v>-6525.354708</v>
      </c>
      <c r="Y33" s="50">
        <f t="array" ref="Y33">-(IF(Y$2=1,Assumptions!$AF35/12,-(SUMIF($D$2:$EE$2,Y$2-1,$D33:$EE33)/12)*(1+XLOOKUP(Y$2,Assumptions!$C$95:$M$95,Assumptions!$C$99:$M$99))))</f>
        <v>-6525.354708</v>
      </c>
      <c r="Z33" s="50">
        <f t="array" ref="Z33">-(IF(Z$2=1,Assumptions!$AF35/12,-(SUMIF($D$2:$EE$2,Z$2-1,$D33:$EE33)/12)*(1+XLOOKUP(Z$2,Assumptions!$C$95:$M$95,Assumptions!$C$99:$M$99))))</f>
        <v>-6525.354708</v>
      </c>
      <c r="AA33" s="50">
        <f t="array" ref="AA33">-(IF(AA$2=1,Assumptions!$AF35/12,-(SUMIF($D$2:$EE$2,AA$2-1,$D33:$EE33)/12)*(1+XLOOKUP(AA$2,Assumptions!$C$95:$M$95,Assumptions!$C$99:$M$99))))</f>
        <v>-6525.354708</v>
      </c>
      <c r="AB33" s="50">
        <f t="array" ref="AB33">-(IF(AB$2=1,Assumptions!$AF35/12,-(SUMIF($D$2:$EE$2,AB$2-1,$D33:$EE33)/12)*(1+XLOOKUP(AB$2,Assumptions!$C$95:$M$95,Assumptions!$C$99:$M$99))))</f>
        <v>-6721.11535</v>
      </c>
      <c r="AC33" s="50">
        <f t="array" ref="AC33">-(IF(AC$2=1,Assumptions!$AF35/12,-(SUMIF($D$2:$EE$2,AC$2-1,$D33:$EE33)/12)*(1+XLOOKUP(AC$2,Assumptions!$C$95:$M$95,Assumptions!$C$99:$M$99))))</f>
        <v>-6721.11535</v>
      </c>
      <c r="AD33" s="50">
        <f t="array" ref="AD33">-(IF(AD$2=1,Assumptions!$AF35/12,-(SUMIF($D$2:$EE$2,AD$2-1,$D33:$EE33)/12)*(1+XLOOKUP(AD$2,Assumptions!$C$95:$M$95,Assumptions!$C$99:$M$99))))</f>
        <v>-6721.11535</v>
      </c>
      <c r="AE33" s="50">
        <f t="array" ref="AE33">-(IF(AE$2=1,Assumptions!$AF35/12,-(SUMIF($D$2:$EE$2,AE$2-1,$D33:$EE33)/12)*(1+XLOOKUP(AE$2,Assumptions!$C$95:$M$95,Assumptions!$C$99:$M$99))))</f>
        <v>-6721.11535</v>
      </c>
      <c r="AF33" s="50">
        <f t="array" ref="AF33">-(IF(AF$2=1,Assumptions!$AF35/12,-(SUMIF($D$2:$EE$2,AF$2-1,$D33:$EE33)/12)*(1+XLOOKUP(AF$2,Assumptions!$C$95:$M$95,Assumptions!$C$99:$M$99))))</f>
        <v>-6721.11535</v>
      </c>
      <c r="AG33" s="50">
        <f t="array" ref="AG33">-(IF(AG$2=1,Assumptions!$AF35/12,-(SUMIF($D$2:$EE$2,AG$2-1,$D33:$EE33)/12)*(1+XLOOKUP(AG$2,Assumptions!$C$95:$M$95,Assumptions!$C$99:$M$99))))</f>
        <v>-6721.11535</v>
      </c>
      <c r="AH33" s="50">
        <f t="array" ref="AH33">-(IF(AH$2=1,Assumptions!$AF35/12,-(SUMIF($D$2:$EE$2,AH$2-1,$D33:$EE33)/12)*(1+XLOOKUP(AH$2,Assumptions!$C$95:$M$95,Assumptions!$C$99:$M$99))))</f>
        <v>-6721.11535</v>
      </c>
      <c r="AI33" s="50">
        <f t="array" ref="AI33">-(IF(AI$2=1,Assumptions!$AF35/12,-(SUMIF($D$2:$EE$2,AI$2-1,$D33:$EE33)/12)*(1+XLOOKUP(AI$2,Assumptions!$C$95:$M$95,Assumptions!$C$99:$M$99))))</f>
        <v>-6721.11535</v>
      </c>
      <c r="AJ33" s="50">
        <f t="array" ref="AJ33">-(IF(AJ$2=1,Assumptions!$AF35/12,-(SUMIF($D$2:$EE$2,AJ$2-1,$D33:$EE33)/12)*(1+XLOOKUP(AJ$2,Assumptions!$C$95:$M$95,Assumptions!$C$99:$M$99))))</f>
        <v>-6721.11535</v>
      </c>
      <c r="AK33" s="50">
        <f t="array" ref="AK33">-(IF(AK$2=1,Assumptions!$AF35/12,-(SUMIF($D$2:$EE$2,AK$2-1,$D33:$EE33)/12)*(1+XLOOKUP(AK$2,Assumptions!$C$95:$M$95,Assumptions!$C$99:$M$99))))</f>
        <v>-6721.11535</v>
      </c>
      <c r="AL33" s="50">
        <f t="array" ref="AL33">-(IF(AL$2=1,Assumptions!$AF35/12,-(SUMIF($D$2:$EE$2,AL$2-1,$D33:$EE33)/12)*(1+XLOOKUP(AL$2,Assumptions!$C$95:$M$95,Assumptions!$C$99:$M$99))))</f>
        <v>-6721.11535</v>
      </c>
      <c r="AM33" s="50">
        <f t="array" ref="AM33">-(IF(AM$2=1,Assumptions!$AF35/12,-(SUMIF($D$2:$EE$2,AM$2-1,$D33:$EE33)/12)*(1+XLOOKUP(AM$2,Assumptions!$C$95:$M$95,Assumptions!$C$99:$M$99))))</f>
        <v>-6721.11535</v>
      </c>
      <c r="AN33" s="50">
        <f t="array" ref="AN33">-(IF(AN$2=1,Assumptions!$AF35/12,-(SUMIF($D$2:$EE$2,AN$2-1,$D33:$EE33)/12)*(1+XLOOKUP(AN$2,Assumptions!$C$95:$M$95,Assumptions!$C$99:$M$99))))</f>
        <v>-6922.74881</v>
      </c>
      <c r="AO33" s="50">
        <f t="array" ref="AO33">-(IF(AO$2=1,Assumptions!$AF35/12,-(SUMIF($D$2:$EE$2,AO$2-1,$D33:$EE33)/12)*(1+XLOOKUP(AO$2,Assumptions!$C$95:$M$95,Assumptions!$C$99:$M$99))))</f>
        <v>-6922.74881</v>
      </c>
      <c r="AP33" s="50">
        <f t="array" ref="AP33">-(IF(AP$2=1,Assumptions!$AF35/12,-(SUMIF($D$2:$EE$2,AP$2-1,$D33:$EE33)/12)*(1+XLOOKUP(AP$2,Assumptions!$C$95:$M$95,Assumptions!$C$99:$M$99))))</f>
        <v>-6922.74881</v>
      </c>
      <c r="AQ33" s="50">
        <f t="array" ref="AQ33">-(IF(AQ$2=1,Assumptions!$AF35/12,-(SUMIF($D$2:$EE$2,AQ$2-1,$D33:$EE33)/12)*(1+XLOOKUP(AQ$2,Assumptions!$C$95:$M$95,Assumptions!$C$99:$M$99))))</f>
        <v>-6922.74881</v>
      </c>
      <c r="AR33" s="50">
        <f t="array" ref="AR33">-(IF(AR$2=1,Assumptions!$AF35/12,-(SUMIF($D$2:$EE$2,AR$2-1,$D33:$EE33)/12)*(1+XLOOKUP(AR$2,Assumptions!$C$95:$M$95,Assumptions!$C$99:$M$99))))</f>
        <v>-6922.74881</v>
      </c>
      <c r="AS33" s="50">
        <f t="array" ref="AS33">-(IF(AS$2=1,Assumptions!$AF35/12,-(SUMIF($D$2:$EE$2,AS$2-1,$D33:$EE33)/12)*(1+XLOOKUP(AS$2,Assumptions!$C$95:$M$95,Assumptions!$C$99:$M$99))))</f>
        <v>-6922.74881</v>
      </c>
      <c r="AT33" s="50">
        <f t="array" ref="AT33">-(IF(AT$2=1,Assumptions!$AF35/12,-(SUMIF($D$2:$EE$2,AT$2-1,$D33:$EE33)/12)*(1+XLOOKUP(AT$2,Assumptions!$C$95:$M$95,Assumptions!$C$99:$M$99))))</f>
        <v>-6922.74881</v>
      </c>
      <c r="AU33" s="50">
        <f t="array" ref="AU33">-(IF(AU$2=1,Assumptions!$AF35/12,-(SUMIF($D$2:$EE$2,AU$2-1,$D33:$EE33)/12)*(1+XLOOKUP(AU$2,Assumptions!$C$95:$M$95,Assumptions!$C$99:$M$99))))</f>
        <v>-6922.74881</v>
      </c>
      <c r="AV33" s="50">
        <f t="array" ref="AV33">-(IF(AV$2=1,Assumptions!$AF35/12,-(SUMIF($D$2:$EE$2,AV$2-1,$D33:$EE33)/12)*(1+XLOOKUP(AV$2,Assumptions!$C$95:$M$95,Assumptions!$C$99:$M$99))))</f>
        <v>-6922.74881</v>
      </c>
      <c r="AW33" s="50">
        <f t="array" ref="AW33">-(IF(AW$2=1,Assumptions!$AF35/12,-(SUMIF($D$2:$EE$2,AW$2-1,$D33:$EE33)/12)*(1+XLOOKUP(AW$2,Assumptions!$C$95:$M$95,Assumptions!$C$99:$M$99))))</f>
        <v>-6922.74881</v>
      </c>
      <c r="AX33" s="50">
        <f t="array" ref="AX33">-(IF(AX$2=1,Assumptions!$AF35/12,-(SUMIF($D$2:$EE$2,AX$2-1,$D33:$EE33)/12)*(1+XLOOKUP(AX$2,Assumptions!$C$95:$M$95,Assumptions!$C$99:$M$99))))</f>
        <v>-6922.74881</v>
      </c>
      <c r="AY33" s="50">
        <f t="array" ref="AY33">-(IF(AY$2=1,Assumptions!$AF35/12,-(SUMIF($D$2:$EE$2,AY$2-1,$D33:$EE33)/12)*(1+XLOOKUP(AY$2,Assumptions!$C$95:$M$95,Assumptions!$C$99:$M$99))))</f>
        <v>-6922.74881</v>
      </c>
      <c r="AZ33" s="50">
        <f t="array" ref="AZ33">-(IF(AZ$2=1,Assumptions!$AF35/12,-(SUMIF($D$2:$EE$2,AZ$2-1,$D33:$EE33)/12)*(1+XLOOKUP(AZ$2,Assumptions!$C$95:$M$95,Assumptions!$C$99:$M$99))))</f>
        <v>-7130.431274</v>
      </c>
      <c r="BA33" s="50">
        <f t="array" ref="BA33">-(IF(BA$2=1,Assumptions!$AF35/12,-(SUMIF($D$2:$EE$2,BA$2-1,$D33:$EE33)/12)*(1+XLOOKUP(BA$2,Assumptions!$C$95:$M$95,Assumptions!$C$99:$M$99))))</f>
        <v>-7130.431274</v>
      </c>
      <c r="BB33" s="50">
        <f t="array" ref="BB33">-(IF(BB$2=1,Assumptions!$AF35/12,-(SUMIF($D$2:$EE$2,BB$2-1,$D33:$EE33)/12)*(1+XLOOKUP(BB$2,Assumptions!$C$95:$M$95,Assumptions!$C$99:$M$99))))</f>
        <v>-7130.431274</v>
      </c>
      <c r="BC33" s="50">
        <f t="array" ref="BC33">-(IF(BC$2=1,Assumptions!$AF35/12,-(SUMIF($D$2:$EE$2,BC$2-1,$D33:$EE33)/12)*(1+XLOOKUP(BC$2,Assumptions!$C$95:$M$95,Assumptions!$C$99:$M$99))))</f>
        <v>-7130.431274</v>
      </c>
      <c r="BD33" s="50">
        <f t="array" ref="BD33">-(IF(BD$2=1,Assumptions!$AF35/12,-(SUMIF($D$2:$EE$2,BD$2-1,$D33:$EE33)/12)*(1+XLOOKUP(BD$2,Assumptions!$C$95:$M$95,Assumptions!$C$99:$M$99))))</f>
        <v>-7130.431274</v>
      </c>
      <c r="BE33" s="50">
        <f t="array" ref="BE33">-(IF(BE$2=1,Assumptions!$AF35/12,-(SUMIF($D$2:$EE$2,BE$2-1,$D33:$EE33)/12)*(1+XLOOKUP(BE$2,Assumptions!$C$95:$M$95,Assumptions!$C$99:$M$99))))</f>
        <v>-7130.431274</v>
      </c>
      <c r="BF33" s="50">
        <f t="array" ref="BF33">-(IF(BF$2=1,Assumptions!$AF35/12,-(SUMIF($D$2:$EE$2,BF$2-1,$D33:$EE33)/12)*(1+XLOOKUP(BF$2,Assumptions!$C$95:$M$95,Assumptions!$C$99:$M$99))))</f>
        <v>-7130.431274</v>
      </c>
      <c r="BG33" s="50">
        <f t="array" ref="BG33">-(IF(BG$2=1,Assumptions!$AF35/12,-(SUMIF($D$2:$EE$2,BG$2-1,$D33:$EE33)/12)*(1+XLOOKUP(BG$2,Assumptions!$C$95:$M$95,Assumptions!$C$99:$M$99))))</f>
        <v>-7130.431274</v>
      </c>
      <c r="BH33" s="50">
        <f t="array" ref="BH33">-(IF(BH$2=1,Assumptions!$AF35/12,-(SUMIF($D$2:$EE$2,BH$2-1,$D33:$EE33)/12)*(1+XLOOKUP(BH$2,Assumptions!$C$95:$M$95,Assumptions!$C$99:$M$99))))</f>
        <v>-7130.431274</v>
      </c>
      <c r="BI33" s="50">
        <f t="array" ref="BI33">-(IF(BI$2=1,Assumptions!$AF35/12,-(SUMIF($D$2:$EE$2,BI$2-1,$D33:$EE33)/12)*(1+XLOOKUP(BI$2,Assumptions!$C$95:$M$95,Assumptions!$C$99:$M$99))))</f>
        <v>-7130.431274</v>
      </c>
      <c r="BJ33" s="50">
        <f t="array" ref="BJ33">-(IF(BJ$2=1,Assumptions!$AF35/12,-(SUMIF($D$2:$EE$2,BJ$2-1,$D33:$EE33)/12)*(1+XLOOKUP(BJ$2,Assumptions!$C$95:$M$95,Assumptions!$C$99:$M$99))))</f>
        <v>-7130.431274</v>
      </c>
      <c r="BK33" s="50">
        <f t="array" ref="BK33">-(IF(BK$2=1,Assumptions!$AF35/12,-(SUMIF($D$2:$EE$2,BK$2-1,$D33:$EE33)/12)*(1+XLOOKUP(BK$2,Assumptions!$C$95:$M$95,Assumptions!$C$99:$M$99))))</f>
        <v>-7130.431274</v>
      </c>
      <c r="BL33" s="50">
        <f t="array" ref="BL33">-(IF(BL$2=1,Assumptions!$AF35/12,-(SUMIF($D$2:$EE$2,BL$2-1,$D33:$EE33)/12)*(1+XLOOKUP(BL$2,Assumptions!$C$95:$M$95,Assumptions!$C$99:$M$99))))</f>
        <v>-7344.344213</v>
      </c>
      <c r="BM33" s="50">
        <f t="array" ref="BM33">-(IF(BM$2=1,Assumptions!$AF35/12,-(SUMIF($D$2:$EE$2,BM$2-1,$D33:$EE33)/12)*(1+XLOOKUP(BM$2,Assumptions!$C$95:$M$95,Assumptions!$C$99:$M$99))))</f>
        <v>-7344.344213</v>
      </c>
      <c r="BN33" s="50">
        <f t="array" ref="BN33">-(IF(BN$2=1,Assumptions!$AF35/12,-(SUMIF($D$2:$EE$2,BN$2-1,$D33:$EE33)/12)*(1+XLOOKUP(BN$2,Assumptions!$C$95:$M$95,Assumptions!$C$99:$M$99))))</f>
        <v>-7344.344213</v>
      </c>
      <c r="BO33" s="50">
        <f t="array" ref="BO33">-(IF(BO$2=1,Assumptions!$AF35/12,-(SUMIF($D$2:$EE$2,BO$2-1,$D33:$EE33)/12)*(1+XLOOKUP(BO$2,Assumptions!$C$95:$M$95,Assumptions!$C$99:$M$99))))</f>
        <v>-7344.344213</v>
      </c>
      <c r="BP33" s="50">
        <f t="array" ref="BP33">-(IF(BP$2=1,Assumptions!$AF35/12,-(SUMIF($D$2:$EE$2,BP$2-1,$D33:$EE33)/12)*(1+XLOOKUP(BP$2,Assumptions!$C$95:$M$95,Assumptions!$C$99:$M$99))))</f>
        <v>-7344.344213</v>
      </c>
      <c r="BQ33" s="50">
        <f t="array" ref="BQ33">-(IF(BQ$2=1,Assumptions!$AF35/12,-(SUMIF($D$2:$EE$2,BQ$2-1,$D33:$EE33)/12)*(1+XLOOKUP(BQ$2,Assumptions!$C$95:$M$95,Assumptions!$C$99:$M$99))))</f>
        <v>-7344.344213</v>
      </c>
      <c r="BR33" s="50">
        <f t="array" ref="BR33">-(IF(BR$2=1,Assumptions!$AF35/12,-(SUMIF($D$2:$EE$2,BR$2-1,$D33:$EE33)/12)*(1+XLOOKUP(BR$2,Assumptions!$C$95:$M$95,Assumptions!$C$99:$M$99))))</f>
        <v>-7344.344213</v>
      </c>
      <c r="BS33" s="50">
        <f t="array" ref="BS33">-(IF(BS$2=1,Assumptions!$AF35/12,-(SUMIF($D$2:$EE$2,BS$2-1,$D33:$EE33)/12)*(1+XLOOKUP(BS$2,Assumptions!$C$95:$M$95,Assumptions!$C$99:$M$99))))</f>
        <v>-7344.344213</v>
      </c>
      <c r="BT33" s="50">
        <f t="array" ref="BT33">-(IF(BT$2=1,Assumptions!$AF35/12,-(SUMIF($D$2:$EE$2,BT$2-1,$D33:$EE33)/12)*(1+XLOOKUP(BT$2,Assumptions!$C$95:$M$95,Assumptions!$C$99:$M$99))))</f>
        <v>-7344.344213</v>
      </c>
      <c r="BU33" s="50">
        <f t="array" ref="BU33">-(IF(BU$2=1,Assumptions!$AF35/12,-(SUMIF($D$2:$EE$2,BU$2-1,$D33:$EE33)/12)*(1+XLOOKUP(BU$2,Assumptions!$C$95:$M$95,Assumptions!$C$99:$M$99))))</f>
        <v>-7344.344213</v>
      </c>
      <c r="BV33" s="50">
        <f t="array" ref="BV33">-(IF(BV$2=1,Assumptions!$AF35/12,-(SUMIF($D$2:$EE$2,BV$2-1,$D33:$EE33)/12)*(1+XLOOKUP(BV$2,Assumptions!$C$95:$M$95,Assumptions!$C$99:$M$99))))</f>
        <v>-7344.344213</v>
      </c>
      <c r="BW33" s="50">
        <f t="array" ref="BW33">-(IF(BW$2=1,Assumptions!$AF35/12,-(SUMIF($D$2:$EE$2,BW$2-1,$D33:$EE33)/12)*(1+XLOOKUP(BW$2,Assumptions!$C$95:$M$95,Assumptions!$C$99:$M$99))))</f>
        <v>-7344.344213</v>
      </c>
      <c r="BX33" s="50">
        <f t="array" ref="BX33">-(IF(BX$2=1,Assumptions!$AF35/12,-(SUMIF($D$2:$EE$2,BX$2-1,$D33:$EE33)/12)*(1+XLOOKUP(BX$2,Assumptions!$C$95:$M$95,Assumptions!$C$99:$M$99))))</f>
        <v>-7564.674539</v>
      </c>
      <c r="BY33" s="50">
        <f t="array" ref="BY33">-(IF(BY$2=1,Assumptions!$AF35/12,-(SUMIF($D$2:$EE$2,BY$2-1,$D33:$EE33)/12)*(1+XLOOKUP(BY$2,Assumptions!$C$95:$M$95,Assumptions!$C$99:$M$99))))</f>
        <v>-7564.674539</v>
      </c>
      <c r="BZ33" s="50">
        <f t="array" ref="BZ33">-(IF(BZ$2=1,Assumptions!$AF35/12,-(SUMIF($D$2:$EE$2,BZ$2-1,$D33:$EE33)/12)*(1+XLOOKUP(BZ$2,Assumptions!$C$95:$M$95,Assumptions!$C$99:$M$99))))</f>
        <v>-7564.674539</v>
      </c>
      <c r="CA33" s="50">
        <f t="array" ref="CA33">-(IF(CA$2=1,Assumptions!$AF35/12,-(SUMIF($D$2:$EE$2,CA$2-1,$D33:$EE33)/12)*(1+XLOOKUP(CA$2,Assumptions!$C$95:$M$95,Assumptions!$C$99:$M$99))))</f>
        <v>-7564.674539</v>
      </c>
      <c r="CB33" s="50">
        <f t="array" ref="CB33">-(IF(CB$2=1,Assumptions!$AF35/12,-(SUMIF($D$2:$EE$2,CB$2-1,$D33:$EE33)/12)*(1+XLOOKUP(CB$2,Assumptions!$C$95:$M$95,Assumptions!$C$99:$M$99))))</f>
        <v>-7564.674539</v>
      </c>
      <c r="CC33" s="50">
        <f t="array" ref="CC33">-(IF(CC$2=1,Assumptions!$AF35/12,-(SUMIF($D$2:$EE$2,CC$2-1,$D33:$EE33)/12)*(1+XLOOKUP(CC$2,Assumptions!$C$95:$M$95,Assumptions!$C$99:$M$99))))</f>
        <v>-7564.674539</v>
      </c>
      <c r="CD33" s="50">
        <f t="array" ref="CD33">-(IF(CD$2=1,Assumptions!$AF35/12,-(SUMIF($D$2:$EE$2,CD$2-1,$D33:$EE33)/12)*(1+XLOOKUP(CD$2,Assumptions!$C$95:$M$95,Assumptions!$C$99:$M$99))))</f>
        <v>-7564.674539</v>
      </c>
      <c r="CE33" s="50">
        <f t="array" ref="CE33">-(IF(CE$2=1,Assumptions!$AF35/12,-(SUMIF($D$2:$EE$2,CE$2-1,$D33:$EE33)/12)*(1+XLOOKUP(CE$2,Assumptions!$C$95:$M$95,Assumptions!$C$99:$M$99))))</f>
        <v>-7564.674539</v>
      </c>
      <c r="CF33" s="50">
        <f t="array" ref="CF33">-(IF(CF$2=1,Assumptions!$AF35/12,-(SUMIF($D$2:$EE$2,CF$2-1,$D33:$EE33)/12)*(1+XLOOKUP(CF$2,Assumptions!$C$95:$M$95,Assumptions!$C$99:$M$99))))</f>
        <v>-7564.674539</v>
      </c>
      <c r="CG33" s="50">
        <f t="array" ref="CG33">-(IF(CG$2=1,Assumptions!$AF35/12,-(SUMIF($D$2:$EE$2,CG$2-1,$D33:$EE33)/12)*(1+XLOOKUP(CG$2,Assumptions!$C$95:$M$95,Assumptions!$C$99:$M$99))))</f>
        <v>-7564.674539</v>
      </c>
      <c r="CH33" s="50">
        <f t="array" ref="CH33">-(IF(CH$2=1,Assumptions!$AF35/12,-(SUMIF($D$2:$EE$2,CH$2-1,$D33:$EE33)/12)*(1+XLOOKUP(CH$2,Assumptions!$C$95:$M$95,Assumptions!$C$99:$M$99))))</f>
        <v>-7564.674539</v>
      </c>
      <c r="CI33" s="50">
        <f t="array" ref="CI33">-(IF(CI$2=1,Assumptions!$AF35/12,-(SUMIF($D$2:$EE$2,CI$2-1,$D33:$EE33)/12)*(1+XLOOKUP(CI$2,Assumptions!$C$95:$M$95,Assumptions!$C$99:$M$99))))</f>
        <v>-7564.674539</v>
      </c>
      <c r="CJ33" s="50">
        <f t="array" ref="CJ33">-(IF(CJ$2=1,Assumptions!$AF35/12,-(SUMIF($D$2:$EE$2,CJ$2-1,$D33:$EE33)/12)*(1+XLOOKUP(CJ$2,Assumptions!$C$95:$M$95,Assumptions!$C$99:$M$99))))</f>
        <v>-7791.614775</v>
      </c>
      <c r="CK33" s="50">
        <f t="array" ref="CK33">-(IF(CK$2=1,Assumptions!$AF35/12,-(SUMIF($D$2:$EE$2,CK$2-1,$D33:$EE33)/12)*(1+XLOOKUP(CK$2,Assumptions!$C$95:$M$95,Assumptions!$C$99:$M$99))))</f>
        <v>-7791.614775</v>
      </c>
      <c r="CL33" s="50">
        <f t="array" ref="CL33">-(IF(CL$2=1,Assumptions!$AF35/12,-(SUMIF($D$2:$EE$2,CL$2-1,$D33:$EE33)/12)*(1+XLOOKUP(CL$2,Assumptions!$C$95:$M$95,Assumptions!$C$99:$M$99))))</f>
        <v>-7791.614775</v>
      </c>
      <c r="CM33" s="50">
        <f t="array" ref="CM33">-(IF(CM$2=1,Assumptions!$AF35/12,-(SUMIF($D$2:$EE$2,CM$2-1,$D33:$EE33)/12)*(1+XLOOKUP(CM$2,Assumptions!$C$95:$M$95,Assumptions!$C$99:$M$99))))</f>
        <v>-7791.614775</v>
      </c>
      <c r="CN33" s="50">
        <f t="array" ref="CN33">-(IF(CN$2=1,Assumptions!$AF35/12,-(SUMIF($D$2:$EE$2,CN$2-1,$D33:$EE33)/12)*(1+XLOOKUP(CN$2,Assumptions!$C$95:$M$95,Assumptions!$C$99:$M$99))))</f>
        <v>-7791.614775</v>
      </c>
      <c r="CO33" s="50">
        <f t="array" ref="CO33">-(IF(CO$2=1,Assumptions!$AF35/12,-(SUMIF($D$2:$EE$2,CO$2-1,$D33:$EE33)/12)*(1+XLOOKUP(CO$2,Assumptions!$C$95:$M$95,Assumptions!$C$99:$M$99))))</f>
        <v>-7791.614775</v>
      </c>
      <c r="CP33" s="50">
        <f t="array" ref="CP33">-(IF(CP$2=1,Assumptions!$AF35/12,-(SUMIF($D$2:$EE$2,CP$2-1,$D33:$EE33)/12)*(1+XLOOKUP(CP$2,Assumptions!$C$95:$M$95,Assumptions!$C$99:$M$99))))</f>
        <v>-7791.614775</v>
      </c>
      <c r="CQ33" s="50">
        <f t="array" ref="CQ33">-(IF(CQ$2=1,Assumptions!$AF35/12,-(SUMIF($D$2:$EE$2,CQ$2-1,$D33:$EE33)/12)*(1+XLOOKUP(CQ$2,Assumptions!$C$95:$M$95,Assumptions!$C$99:$M$99))))</f>
        <v>-7791.614775</v>
      </c>
      <c r="CR33" s="50">
        <f t="array" ref="CR33">-(IF(CR$2=1,Assumptions!$AF35/12,-(SUMIF($D$2:$EE$2,CR$2-1,$D33:$EE33)/12)*(1+XLOOKUP(CR$2,Assumptions!$C$95:$M$95,Assumptions!$C$99:$M$99))))</f>
        <v>-7791.614775</v>
      </c>
      <c r="CS33" s="50">
        <f t="array" ref="CS33">-(IF(CS$2=1,Assumptions!$AF35/12,-(SUMIF($D$2:$EE$2,CS$2-1,$D33:$EE33)/12)*(1+XLOOKUP(CS$2,Assumptions!$C$95:$M$95,Assumptions!$C$99:$M$99))))</f>
        <v>-7791.614775</v>
      </c>
      <c r="CT33" s="50">
        <f t="array" ref="CT33">-(IF(CT$2=1,Assumptions!$AF35/12,-(SUMIF($D$2:$EE$2,CT$2-1,$D33:$EE33)/12)*(1+XLOOKUP(CT$2,Assumptions!$C$95:$M$95,Assumptions!$C$99:$M$99))))</f>
        <v>-7791.614775</v>
      </c>
      <c r="CU33" s="50">
        <f t="array" ref="CU33">-(IF(CU$2=1,Assumptions!$AF35/12,-(SUMIF($D$2:$EE$2,CU$2-1,$D33:$EE33)/12)*(1+XLOOKUP(CU$2,Assumptions!$C$95:$M$95,Assumptions!$C$99:$M$99))))</f>
        <v>-7791.614775</v>
      </c>
      <c r="CV33" s="50">
        <f t="array" ref="CV33">-(IF(CV$2=1,Assumptions!$AF35/12,-(SUMIF($D$2:$EE$2,CV$2-1,$D33:$EE33)/12)*(1+XLOOKUP(CV$2,Assumptions!$C$95:$M$95,Assumptions!$C$99:$M$99))))</f>
        <v>-8025.363218</v>
      </c>
      <c r="CW33" s="50">
        <f t="array" ref="CW33">-(IF(CW$2=1,Assumptions!$AF35/12,-(SUMIF($D$2:$EE$2,CW$2-1,$D33:$EE33)/12)*(1+XLOOKUP(CW$2,Assumptions!$C$95:$M$95,Assumptions!$C$99:$M$99))))</f>
        <v>-8025.363218</v>
      </c>
      <c r="CX33" s="50">
        <f t="array" ref="CX33">-(IF(CX$2=1,Assumptions!$AF35/12,-(SUMIF($D$2:$EE$2,CX$2-1,$D33:$EE33)/12)*(1+XLOOKUP(CX$2,Assumptions!$C$95:$M$95,Assumptions!$C$99:$M$99))))</f>
        <v>-8025.363218</v>
      </c>
      <c r="CY33" s="50">
        <f t="array" ref="CY33">-(IF(CY$2=1,Assumptions!$AF35/12,-(SUMIF($D$2:$EE$2,CY$2-1,$D33:$EE33)/12)*(1+XLOOKUP(CY$2,Assumptions!$C$95:$M$95,Assumptions!$C$99:$M$99))))</f>
        <v>-8025.363218</v>
      </c>
      <c r="CZ33" s="50">
        <f t="array" ref="CZ33">-(IF(CZ$2=1,Assumptions!$AF35/12,-(SUMIF($D$2:$EE$2,CZ$2-1,$D33:$EE33)/12)*(1+XLOOKUP(CZ$2,Assumptions!$C$95:$M$95,Assumptions!$C$99:$M$99))))</f>
        <v>-8025.363218</v>
      </c>
      <c r="DA33" s="50">
        <f t="array" ref="DA33">-(IF(DA$2=1,Assumptions!$AF35/12,-(SUMIF($D$2:$EE$2,DA$2-1,$D33:$EE33)/12)*(1+XLOOKUP(DA$2,Assumptions!$C$95:$M$95,Assumptions!$C$99:$M$99))))</f>
        <v>-8025.363218</v>
      </c>
      <c r="DB33" s="50">
        <f t="array" ref="DB33">-(IF(DB$2=1,Assumptions!$AF35/12,-(SUMIF($D$2:$EE$2,DB$2-1,$D33:$EE33)/12)*(1+XLOOKUP(DB$2,Assumptions!$C$95:$M$95,Assumptions!$C$99:$M$99))))</f>
        <v>-8025.363218</v>
      </c>
      <c r="DC33" s="50">
        <f t="array" ref="DC33">-(IF(DC$2=1,Assumptions!$AF35/12,-(SUMIF($D$2:$EE$2,DC$2-1,$D33:$EE33)/12)*(1+XLOOKUP(DC$2,Assumptions!$C$95:$M$95,Assumptions!$C$99:$M$99))))</f>
        <v>-8025.363218</v>
      </c>
      <c r="DD33" s="50">
        <f t="array" ref="DD33">-(IF(DD$2=1,Assumptions!$AF35/12,-(SUMIF($D$2:$EE$2,DD$2-1,$D33:$EE33)/12)*(1+XLOOKUP(DD$2,Assumptions!$C$95:$M$95,Assumptions!$C$99:$M$99))))</f>
        <v>-8025.363218</v>
      </c>
      <c r="DE33" s="50">
        <f t="array" ref="DE33">-(IF(DE$2=1,Assumptions!$AF35/12,-(SUMIF($D$2:$EE$2,DE$2-1,$D33:$EE33)/12)*(1+XLOOKUP(DE$2,Assumptions!$C$95:$M$95,Assumptions!$C$99:$M$99))))</f>
        <v>-8025.363218</v>
      </c>
      <c r="DF33" s="50">
        <f t="array" ref="DF33">-(IF(DF$2=1,Assumptions!$AF35/12,-(SUMIF($D$2:$EE$2,DF$2-1,$D33:$EE33)/12)*(1+XLOOKUP(DF$2,Assumptions!$C$95:$M$95,Assumptions!$C$99:$M$99))))</f>
        <v>-8025.363218</v>
      </c>
      <c r="DG33" s="50">
        <f t="array" ref="DG33">-(IF(DG$2=1,Assumptions!$AF35/12,-(SUMIF($D$2:$EE$2,DG$2-1,$D33:$EE33)/12)*(1+XLOOKUP(DG$2,Assumptions!$C$95:$M$95,Assumptions!$C$99:$M$99))))</f>
        <v>-8025.363218</v>
      </c>
      <c r="DH33" s="50">
        <f t="array" ref="DH33">-(IF(DH$2=1,Assumptions!$AF35/12,-(SUMIF($D$2:$EE$2,DH$2-1,$D33:$EE33)/12)*(1+XLOOKUP(DH$2,Assumptions!$C$95:$M$95,Assumptions!$C$99:$M$99))))</f>
        <v>-8266.124115</v>
      </c>
      <c r="DI33" s="50">
        <f t="array" ref="DI33">-(IF(DI$2=1,Assumptions!$AF35/12,-(SUMIF($D$2:$EE$2,DI$2-1,$D33:$EE33)/12)*(1+XLOOKUP(DI$2,Assumptions!$C$95:$M$95,Assumptions!$C$99:$M$99))))</f>
        <v>-8266.124115</v>
      </c>
      <c r="DJ33" s="50">
        <f t="array" ref="DJ33">-(IF(DJ$2=1,Assumptions!$AF35/12,-(SUMIF($D$2:$EE$2,DJ$2-1,$D33:$EE33)/12)*(1+XLOOKUP(DJ$2,Assumptions!$C$95:$M$95,Assumptions!$C$99:$M$99))))</f>
        <v>-8266.124115</v>
      </c>
      <c r="DK33" s="50">
        <f t="array" ref="DK33">-(IF(DK$2=1,Assumptions!$AF35/12,-(SUMIF($D$2:$EE$2,DK$2-1,$D33:$EE33)/12)*(1+XLOOKUP(DK$2,Assumptions!$C$95:$M$95,Assumptions!$C$99:$M$99))))</f>
        <v>-8266.124115</v>
      </c>
      <c r="DL33" s="50">
        <f t="array" ref="DL33">-(IF(DL$2=1,Assumptions!$AF35/12,-(SUMIF($D$2:$EE$2,DL$2-1,$D33:$EE33)/12)*(1+XLOOKUP(DL$2,Assumptions!$C$95:$M$95,Assumptions!$C$99:$M$99))))</f>
        <v>-8266.124115</v>
      </c>
      <c r="DM33" s="50">
        <f t="array" ref="DM33">-(IF(DM$2=1,Assumptions!$AF35/12,-(SUMIF($D$2:$EE$2,DM$2-1,$D33:$EE33)/12)*(1+XLOOKUP(DM$2,Assumptions!$C$95:$M$95,Assumptions!$C$99:$M$99))))</f>
        <v>-8266.124115</v>
      </c>
      <c r="DN33" s="50">
        <f t="array" ref="DN33">-(IF(DN$2=1,Assumptions!$AF35/12,-(SUMIF($D$2:$EE$2,DN$2-1,$D33:$EE33)/12)*(1+XLOOKUP(DN$2,Assumptions!$C$95:$M$95,Assumptions!$C$99:$M$99))))</f>
        <v>-8266.124115</v>
      </c>
      <c r="DO33" s="50">
        <f t="array" ref="DO33">-(IF(DO$2=1,Assumptions!$AF35/12,-(SUMIF($D$2:$EE$2,DO$2-1,$D33:$EE33)/12)*(1+XLOOKUP(DO$2,Assumptions!$C$95:$M$95,Assumptions!$C$99:$M$99))))</f>
        <v>-8266.124115</v>
      </c>
      <c r="DP33" s="50">
        <f t="array" ref="DP33">-(IF(DP$2=1,Assumptions!$AF35/12,-(SUMIF($D$2:$EE$2,DP$2-1,$D33:$EE33)/12)*(1+XLOOKUP(DP$2,Assumptions!$C$95:$M$95,Assumptions!$C$99:$M$99))))</f>
        <v>-8266.124115</v>
      </c>
      <c r="DQ33" s="50">
        <f t="array" ref="DQ33">-(IF(DQ$2=1,Assumptions!$AF35/12,-(SUMIF($D$2:$EE$2,DQ$2-1,$D33:$EE33)/12)*(1+XLOOKUP(DQ$2,Assumptions!$C$95:$M$95,Assumptions!$C$99:$M$99))))</f>
        <v>-8266.124115</v>
      </c>
      <c r="DR33" s="50">
        <f t="array" ref="DR33">-(IF(DR$2=1,Assumptions!$AF35/12,-(SUMIF($D$2:$EE$2,DR$2-1,$D33:$EE33)/12)*(1+XLOOKUP(DR$2,Assumptions!$C$95:$M$95,Assumptions!$C$99:$M$99))))</f>
        <v>-8266.124115</v>
      </c>
      <c r="DS33" s="50">
        <f t="array" ref="DS33">-(IF(DS$2=1,Assumptions!$AF35/12,-(SUMIF($D$2:$EE$2,DS$2-1,$D33:$EE33)/12)*(1+XLOOKUP(DS$2,Assumptions!$C$95:$M$95,Assumptions!$C$99:$M$99))))</f>
        <v>-8266.124115</v>
      </c>
      <c r="DT33" s="50">
        <f t="array" ref="DT33">-(IF(DT$2=1,Assumptions!$AF35/12,-(SUMIF($D$2:$EE$2,DT$2-1,$D33:$EE33)/12)*(1+XLOOKUP(DT$2,Assumptions!$C$95:$M$95,Assumptions!$C$99:$M$99))))</f>
        <v>-8514.107838</v>
      </c>
      <c r="DU33" s="50">
        <f t="array" ref="DU33">-(IF(DU$2=1,Assumptions!$AF35/12,-(SUMIF($D$2:$EE$2,DU$2-1,$D33:$EE33)/12)*(1+XLOOKUP(DU$2,Assumptions!$C$95:$M$95,Assumptions!$C$99:$M$99))))</f>
        <v>-8514.107838</v>
      </c>
      <c r="DV33" s="50">
        <f t="array" ref="DV33">-(IF(DV$2=1,Assumptions!$AF35/12,-(SUMIF($D$2:$EE$2,DV$2-1,$D33:$EE33)/12)*(1+XLOOKUP(DV$2,Assumptions!$C$95:$M$95,Assumptions!$C$99:$M$99))))</f>
        <v>-8514.107838</v>
      </c>
      <c r="DW33" s="50">
        <f t="array" ref="DW33">-(IF(DW$2=1,Assumptions!$AF35/12,-(SUMIF($D$2:$EE$2,DW$2-1,$D33:$EE33)/12)*(1+XLOOKUP(DW$2,Assumptions!$C$95:$M$95,Assumptions!$C$99:$M$99))))</f>
        <v>-8514.107838</v>
      </c>
      <c r="DX33" s="50">
        <f t="array" ref="DX33">-(IF(DX$2=1,Assumptions!$AF35/12,-(SUMIF($D$2:$EE$2,DX$2-1,$D33:$EE33)/12)*(1+XLOOKUP(DX$2,Assumptions!$C$95:$M$95,Assumptions!$C$99:$M$99))))</f>
        <v>-8514.107838</v>
      </c>
      <c r="DY33" s="50">
        <f t="array" ref="DY33">-(IF(DY$2=1,Assumptions!$AF35/12,-(SUMIF($D$2:$EE$2,DY$2-1,$D33:$EE33)/12)*(1+XLOOKUP(DY$2,Assumptions!$C$95:$M$95,Assumptions!$C$99:$M$99))))</f>
        <v>-8514.107838</v>
      </c>
      <c r="DZ33" s="50">
        <f t="array" ref="DZ33">-(IF(DZ$2=1,Assumptions!$AF35/12,-(SUMIF($D$2:$EE$2,DZ$2-1,$D33:$EE33)/12)*(1+XLOOKUP(DZ$2,Assumptions!$C$95:$M$95,Assumptions!$C$99:$M$99))))</f>
        <v>-8514.107838</v>
      </c>
      <c r="EA33" s="50">
        <f t="array" ref="EA33">-(IF(EA$2=1,Assumptions!$AF35/12,-(SUMIF($D$2:$EE$2,EA$2-1,$D33:$EE33)/12)*(1+XLOOKUP(EA$2,Assumptions!$C$95:$M$95,Assumptions!$C$99:$M$99))))</f>
        <v>-8514.107838</v>
      </c>
      <c r="EB33" s="50">
        <f t="array" ref="EB33">-(IF(EB$2=1,Assumptions!$AF35/12,-(SUMIF($D$2:$EE$2,EB$2-1,$D33:$EE33)/12)*(1+XLOOKUP(EB$2,Assumptions!$C$95:$M$95,Assumptions!$C$99:$M$99))))</f>
        <v>-8514.107838</v>
      </c>
      <c r="EC33" s="50">
        <f t="array" ref="EC33">-(IF(EC$2=1,Assumptions!$AF35/12,-(SUMIF($D$2:$EE$2,EC$2-1,$D33:$EE33)/12)*(1+XLOOKUP(EC$2,Assumptions!$C$95:$M$95,Assumptions!$C$99:$M$99))))</f>
        <v>-8514.107838</v>
      </c>
      <c r="ED33" s="50">
        <f t="array" ref="ED33">-(IF(ED$2=1,Assumptions!$AF35/12,-(SUMIF($D$2:$EE$2,ED$2-1,$D33:$EE33)/12)*(1+XLOOKUP(ED$2,Assumptions!$C$95:$M$95,Assumptions!$C$99:$M$99))))</f>
        <v>-8514.107838</v>
      </c>
      <c r="EE33" s="50">
        <f t="array" ref="EE33">-(IF(EE$2=1,Assumptions!$AF35/12,-(SUMIF($D$2:$EE$2,EE$2-1,$D33:$EE33)/12)*(1+XLOOKUP(EE$2,Assumptions!$C$95:$M$95,Assumptions!$C$99:$M$99))))</f>
        <v>-8514.107838</v>
      </c>
    </row>
    <row r="34" ht="15.75" customHeight="1">
      <c r="A34" s="1"/>
      <c r="B34" s="1"/>
      <c r="C34" s="1" t="str">
        <f>Assumptions!J36</f>
        <v>Insurance</v>
      </c>
      <c r="D34" s="50">
        <f t="array" ref="D34">-(IF(D$2=1,Assumptions!$AF36/12,-(SUMIF($D$2:$EE$2,D$2-1,$D34:$EE34)/12)*(1+XLOOKUP(D$2,Assumptions!$C$95:$M$95,Assumptions!$C$99:$M$99))))</f>
        <v>-1037.986792</v>
      </c>
      <c r="E34" s="50">
        <f t="array" ref="E34">-(IF(E$2=1,Assumptions!$AF36/12,-(SUMIF($D$2:$EE$2,E$2-1,$D34:$EE34)/12)*(1+XLOOKUP(E$2,Assumptions!$C$95:$M$95,Assumptions!$C$99:$M$99))))</f>
        <v>-1037.986792</v>
      </c>
      <c r="F34" s="50">
        <f t="array" ref="F34">-(IF(F$2=1,Assumptions!$AF36/12,-(SUMIF($D$2:$EE$2,F$2-1,$D34:$EE34)/12)*(1+XLOOKUP(F$2,Assumptions!$C$95:$M$95,Assumptions!$C$99:$M$99))))</f>
        <v>-1037.986792</v>
      </c>
      <c r="G34" s="50">
        <f t="array" ref="G34">-(IF(G$2=1,Assumptions!$AF36/12,-(SUMIF($D$2:$EE$2,G$2-1,$D34:$EE34)/12)*(1+XLOOKUP(G$2,Assumptions!$C$95:$M$95,Assumptions!$C$99:$M$99))))</f>
        <v>-1037.986792</v>
      </c>
      <c r="H34" s="50">
        <f t="array" ref="H34">-(IF(H$2=1,Assumptions!$AF36/12,-(SUMIF($D$2:$EE$2,H$2-1,$D34:$EE34)/12)*(1+XLOOKUP(H$2,Assumptions!$C$95:$M$95,Assumptions!$C$99:$M$99))))</f>
        <v>-1037.986792</v>
      </c>
      <c r="I34" s="50">
        <f t="array" ref="I34">-(IF(I$2=1,Assumptions!$AF36/12,-(SUMIF($D$2:$EE$2,I$2-1,$D34:$EE34)/12)*(1+XLOOKUP(I$2,Assumptions!$C$95:$M$95,Assumptions!$C$99:$M$99))))</f>
        <v>-1037.986792</v>
      </c>
      <c r="J34" s="50">
        <f t="array" ref="J34">-(IF(J$2=1,Assumptions!$AF36/12,-(SUMIF($D$2:$EE$2,J$2-1,$D34:$EE34)/12)*(1+XLOOKUP(J$2,Assumptions!$C$95:$M$95,Assumptions!$C$99:$M$99))))</f>
        <v>-1037.986792</v>
      </c>
      <c r="K34" s="50">
        <f t="array" ref="K34">-(IF(K$2=1,Assumptions!$AF36/12,-(SUMIF($D$2:$EE$2,K$2-1,$D34:$EE34)/12)*(1+XLOOKUP(K$2,Assumptions!$C$95:$M$95,Assumptions!$C$99:$M$99))))</f>
        <v>-1037.986792</v>
      </c>
      <c r="L34" s="50">
        <f t="array" ref="L34">-(IF(L$2=1,Assumptions!$AF36/12,-(SUMIF($D$2:$EE$2,L$2-1,$D34:$EE34)/12)*(1+XLOOKUP(L$2,Assumptions!$C$95:$M$95,Assumptions!$C$99:$M$99))))</f>
        <v>-1037.986792</v>
      </c>
      <c r="M34" s="50">
        <f t="array" ref="M34">-(IF(M$2=1,Assumptions!$AF36/12,-(SUMIF($D$2:$EE$2,M$2-1,$D34:$EE34)/12)*(1+XLOOKUP(M$2,Assumptions!$C$95:$M$95,Assumptions!$C$99:$M$99))))</f>
        <v>-1037.986792</v>
      </c>
      <c r="N34" s="50">
        <f t="array" ref="N34">-(IF(N$2=1,Assumptions!$AF36/12,-(SUMIF($D$2:$EE$2,N$2-1,$D34:$EE34)/12)*(1+XLOOKUP(N$2,Assumptions!$C$95:$M$95,Assumptions!$C$99:$M$99))))</f>
        <v>-1037.986792</v>
      </c>
      <c r="O34" s="50">
        <f t="array" ref="O34">-(IF(O$2=1,Assumptions!$AF36/12,-(SUMIF($D$2:$EE$2,O$2-1,$D34:$EE34)/12)*(1+XLOOKUP(O$2,Assumptions!$C$95:$M$95,Assumptions!$C$99:$M$99))))</f>
        <v>-1037.986792</v>
      </c>
      <c r="P34" s="50">
        <f t="array" ref="P34">-(IF(P$2=1,Assumptions!$AF36/12,-(SUMIF($D$2:$EE$2,P$2-1,$D34:$EE34)/12)*(1+XLOOKUP(P$2,Assumptions!$C$95:$M$95,Assumptions!$C$99:$M$99))))</f>
        <v>-1069.126395</v>
      </c>
      <c r="Q34" s="50">
        <f t="array" ref="Q34">-(IF(Q$2=1,Assumptions!$AF36/12,-(SUMIF($D$2:$EE$2,Q$2-1,$D34:$EE34)/12)*(1+XLOOKUP(Q$2,Assumptions!$C$95:$M$95,Assumptions!$C$99:$M$99))))</f>
        <v>-1069.126395</v>
      </c>
      <c r="R34" s="50">
        <f t="array" ref="R34">-(IF(R$2=1,Assumptions!$AF36/12,-(SUMIF($D$2:$EE$2,R$2-1,$D34:$EE34)/12)*(1+XLOOKUP(R$2,Assumptions!$C$95:$M$95,Assumptions!$C$99:$M$99))))</f>
        <v>-1069.126395</v>
      </c>
      <c r="S34" s="50">
        <f t="array" ref="S34">-(IF(S$2=1,Assumptions!$AF36/12,-(SUMIF($D$2:$EE$2,S$2-1,$D34:$EE34)/12)*(1+XLOOKUP(S$2,Assumptions!$C$95:$M$95,Assumptions!$C$99:$M$99))))</f>
        <v>-1069.126395</v>
      </c>
      <c r="T34" s="50">
        <f t="array" ref="T34">-(IF(T$2=1,Assumptions!$AF36/12,-(SUMIF($D$2:$EE$2,T$2-1,$D34:$EE34)/12)*(1+XLOOKUP(T$2,Assumptions!$C$95:$M$95,Assumptions!$C$99:$M$99))))</f>
        <v>-1069.126395</v>
      </c>
      <c r="U34" s="50">
        <f t="array" ref="U34">-(IF(U$2=1,Assumptions!$AF36/12,-(SUMIF($D$2:$EE$2,U$2-1,$D34:$EE34)/12)*(1+XLOOKUP(U$2,Assumptions!$C$95:$M$95,Assumptions!$C$99:$M$99))))</f>
        <v>-1069.126395</v>
      </c>
      <c r="V34" s="50">
        <f t="array" ref="V34">-(IF(V$2=1,Assumptions!$AF36/12,-(SUMIF($D$2:$EE$2,V$2-1,$D34:$EE34)/12)*(1+XLOOKUP(V$2,Assumptions!$C$95:$M$95,Assumptions!$C$99:$M$99))))</f>
        <v>-1069.126395</v>
      </c>
      <c r="W34" s="50">
        <f t="array" ref="W34">-(IF(W$2=1,Assumptions!$AF36/12,-(SUMIF($D$2:$EE$2,W$2-1,$D34:$EE34)/12)*(1+XLOOKUP(W$2,Assumptions!$C$95:$M$95,Assumptions!$C$99:$M$99))))</f>
        <v>-1069.126395</v>
      </c>
      <c r="X34" s="50">
        <f t="array" ref="X34">-(IF(X$2=1,Assumptions!$AF36/12,-(SUMIF($D$2:$EE$2,X$2-1,$D34:$EE34)/12)*(1+XLOOKUP(X$2,Assumptions!$C$95:$M$95,Assumptions!$C$99:$M$99))))</f>
        <v>-1069.126395</v>
      </c>
      <c r="Y34" s="50">
        <f t="array" ref="Y34">-(IF(Y$2=1,Assumptions!$AF36/12,-(SUMIF($D$2:$EE$2,Y$2-1,$D34:$EE34)/12)*(1+XLOOKUP(Y$2,Assumptions!$C$95:$M$95,Assumptions!$C$99:$M$99))))</f>
        <v>-1069.126395</v>
      </c>
      <c r="Z34" s="50">
        <f t="array" ref="Z34">-(IF(Z$2=1,Assumptions!$AF36/12,-(SUMIF($D$2:$EE$2,Z$2-1,$D34:$EE34)/12)*(1+XLOOKUP(Z$2,Assumptions!$C$95:$M$95,Assumptions!$C$99:$M$99))))</f>
        <v>-1069.126395</v>
      </c>
      <c r="AA34" s="50">
        <f t="array" ref="AA34">-(IF(AA$2=1,Assumptions!$AF36/12,-(SUMIF($D$2:$EE$2,AA$2-1,$D34:$EE34)/12)*(1+XLOOKUP(AA$2,Assumptions!$C$95:$M$95,Assumptions!$C$99:$M$99))))</f>
        <v>-1069.126395</v>
      </c>
      <c r="AB34" s="50">
        <f t="array" ref="AB34">-(IF(AB$2=1,Assumptions!$AF36/12,-(SUMIF($D$2:$EE$2,AB$2-1,$D34:$EE34)/12)*(1+XLOOKUP(AB$2,Assumptions!$C$95:$M$95,Assumptions!$C$99:$M$99))))</f>
        <v>-1101.200187</v>
      </c>
      <c r="AC34" s="50">
        <f t="array" ref="AC34">-(IF(AC$2=1,Assumptions!$AF36/12,-(SUMIF($D$2:$EE$2,AC$2-1,$D34:$EE34)/12)*(1+XLOOKUP(AC$2,Assumptions!$C$95:$M$95,Assumptions!$C$99:$M$99))))</f>
        <v>-1101.200187</v>
      </c>
      <c r="AD34" s="50">
        <f t="array" ref="AD34">-(IF(AD$2=1,Assumptions!$AF36/12,-(SUMIF($D$2:$EE$2,AD$2-1,$D34:$EE34)/12)*(1+XLOOKUP(AD$2,Assumptions!$C$95:$M$95,Assumptions!$C$99:$M$99))))</f>
        <v>-1101.200187</v>
      </c>
      <c r="AE34" s="50">
        <f t="array" ref="AE34">-(IF(AE$2=1,Assumptions!$AF36/12,-(SUMIF($D$2:$EE$2,AE$2-1,$D34:$EE34)/12)*(1+XLOOKUP(AE$2,Assumptions!$C$95:$M$95,Assumptions!$C$99:$M$99))))</f>
        <v>-1101.200187</v>
      </c>
      <c r="AF34" s="50">
        <f t="array" ref="AF34">-(IF(AF$2=1,Assumptions!$AF36/12,-(SUMIF($D$2:$EE$2,AF$2-1,$D34:$EE34)/12)*(1+XLOOKUP(AF$2,Assumptions!$C$95:$M$95,Assumptions!$C$99:$M$99))))</f>
        <v>-1101.200187</v>
      </c>
      <c r="AG34" s="50">
        <f t="array" ref="AG34">-(IF(AG$2=1,Assumptions!$AF36/12,-(SUMIF($D$2:$EE$2,AG$2-1,$D34:$EE34)/12)*(1+XLOOKUP(AG$2,Assumptions!$C$95:$M$95,Assumptions!$C$99:$M$99))))</f>
        <v>-1101.200187</v>
      </c>
      <c r="AH34" s="50">
        <f t="array" ref="AH34">-(IF(AH$2=1,Assumptions!$AF36/12,-(SUMIF($D$2:$EE$2,AH$2-1,$D34:$EE34)/12)*(1+XLOOKUP(AH$2,Assumptions!$C$95:$M$95,Assumptions!$C$99:$M$99))))</f>
        <v>-1101.200187</v>
      </c>
      <c r="AI34" s="50">
        <f t="array" ref="AI34">-(IF(AI$2=1,Assumptions!$AF36/12,-(SUMIF($D$2:$EE$2,AI$2-1,$D34:$EE34)/12)*(1+XLOOKUP(AI$2,Assumptions!$C$95:$M$95,Assumptions!$C$99:$M$99))))</f>
        <v>-1101.200187</v>
      </c>
      <c r="AJ34" s="50">
        <f t="array" ref="AJ34">-(IF(AJ$2=1,Assumptions!$AF36/12,-(SUMIF($D$2:$EE$2,AJ$2-1,$D34:$EE34)/12)*(1+XLOOKUP(AJ$2,Assumptions!$C$95:$M$95,Assumptions!$C$99:$M$99))))</f>
        <v>-1101.200187</v>
      </c>
      <c r="AK34" s="50">
        <f t="array" ref="AK34">-(IF(AK$2=1,Assumptions!$AF36/12,-(SUMIF($D$2:$EE$2,AK$2-1,$D34:$EE34)/12)*(1+XLOOKUP(AK$2,Assumptions!$C$95:$M$95,Assumptions!$C$99:$M$99))))</f>
        <v>-1101.200187</v>
      </c>
      <c r="AL34" s="50">
        <f t="array" ref="AL34">-(IF(AL$2=1,Assumptions!$AF36/12,-(SUMIF($D$2:$EE$2,AL$2-1,$D34:$EE34)/12)*(1+XLOOKUP(AL$2,Assumptions!$C$95:$M$95,Assumptions!$C$99:$M$99))))</f>
        <v>-1101.200187</v>
      </c>
      <c r="AM34" s="50">
        <f t="array" ref="AM34">-(IF(AM$2=1,Assumptions!$AF36/12,-(SUMIF($D$2:$EE$2,AM$2-1,$D34:$EE34)/12)*(1+XLOOKUP(AM$2,Assumptions!$C$95:$M$95,Assumptions!$C$99:$M$99))))</f>
        <v>-1101.200187</v>
      </c>
      <c r="AN34" s="50">
        <f t="array" ref="AN34">-(IF(AN$2=1,Assumptions!$AF36/12,-(SUMIF($D$2:$EE$2,AN$2-1,$D34:$EE34)/12)*(1+XLOOKUP(AN$2,Assumptions!$C$95:$M$95,Assumptions!$C$99:$M$99))))</f>
        <v>-1134.236193</v>
      </c>
      <c r="AO34" s="50">
        <f t="array" ref="AO34">-(IF(AO$2=1,Assumptions!$AF36/12,-(SUMIF($D$2:$EE$2,AO$2-1,$D34:$EE34)/12)*(1+XLOOKUP(AO$2,Assumptions!$C$95:$M$95,Assumptions!$C$99:$M$99))))</f>
        <v>-1134.236193</v>
      </c>
      <c r="AP34" s="50">
        <f t="array" ref="AP34">-(IF(AP$2=1,Assumptions!$AF36/12,-(SUMIF($D$2:$EE$2,AP$2-1,$D34:$EE34)/12)*(1+XLOOKUP(AP$2,Assumptions!$C$95:$M$95,Assumptions!$C$99:$M$99))))</f>
        <v>-1134.236193</v>
      </c>
      <c r="AQ34" s="50">
        <f t="array" ref="AQ34">-(IF(AQ$2=1,Assumptions!$AF36/12,-(SUMIF($D$2:$EE$2,AQ$2-1,$D34:$EE34)/12)*(1+XLOOKUP(AQ$2,Assumptions!$C$95:$M$95,Assumptions!$C$99:$M$99))))</f>
        <v>-1134.236193</v>
      </c>
      <c r="AR34" s="50">
        <f t="array" ref="AR34">-(IF(AR$2=1,Assumptions!$AF36/12,-(SUMIF($D$2:$EE$2,AR$2-1,$D34:$EE34)/12)*(1+XLOOKUP(AR$2,Assumptions!$C$95:$M$95,Assumptions!$C$99:$M$99))))</f>
        <v>-1134.236193</v>
      </c>
      <c r="AS34" s="50">
        <f t="array" ref="AS34">-(IF(AS$2=1,Assumptions!$AF36/12,-(SUMIF($D$2:$EE$2,AS$2-1,$D34:$EE34)/12)*(1+XLOOKUP(AS$2,Assumptions!$C$95:$M$95,Assumptions!$C$99:$M$99))))</f>
        <v>-1134.236193</v>
      </c>
      <c r="AT34" s="50">
        <f t="array" ref="AT34">-(IF(AT$2=1,Assumptions!$AF36/12,-(SUMIF($D$2:$EE$2,AT$2-1,$D34:$EE34)/12)*(1+XLOOKUP(AT$2,Assumptions!$C$95:$M$95,Assumptions!$C$99:$M$99))))</f>
        <v>-1134.236193</v>
      </c>
      <c r="AU34" s="50">
        <f t="array" ref="AU34">-(IF(AU$2=1,Assumptions!$AF36/12,-(SUMIF($D$2:$EE$2,AU$2-1,$D34:$EE34)/12)*(1+XLOOKUP(AU$2,Assumptions!$C$95:$M$95,Assumptions!$C$99:$M$99))))</f>
        <v>-1134.236193</v>
      </c>
      <c r="AV34" s="50">
        <f t="array" ref="AV34">-(IF(AV$2=1,Assumptions!$AF36/12,-(SUMIF($D$2:$EE$2,AV$2-1,$D34:$EE34)/12)*(1+XLOOKUP(AV$2,Assumptions!$C$95:$M$95,Assumptions!$C$99:$M$99))))</f>
        <v>-1134.236193</v>
      </c>
      <c r="AW34" s="50">
        <f t="array" ref="AW34">-(IF(AW$2=1,Assumptions!$AF36/12,-(SUMIF($D$2:$EE$2,AW$2-1,$D34:$EE34)/12)*(1+XLOOKUP(AW$2,Assumptions!$C$95:$M$95,Assumptions!$C$99:$M$99))))</f>
        <v>-1134.236193</v>
      </c>
      <c r="AX34" s="50">
        <f t="array" ref="AX34">-(IF(AX$2=1,Assumptions!$AF36/12,-(SUMIF($D$2:$EE$2,AX$2-1,$D34:$EE34)/12)*(1+XLOOKUP(AX$2,Assumptions!$C$95:$M$95,Assumptions!$C$99:$M$99))))</f>
        <v>-1134.236193</v>
      </c>
      <c r="AY34" s="50">
        <f t="array" ref="AY34">-(IF(AY$2=1,Assumptions!$AF36/12,-(SUMIF($D$2:$EE$2,AY$2-1,$D34:$EE34)/12)*(1+XLOOKUP(AY$2,Assumptions!$C$95:$M$95,Assumptions!$C$99:$M$99))))</f>
        <v>-1134.236193</v>
      </c>
      <c r="AZ34" s="50">
        <f t="array" ref="AZ34">-(IF(AZ$2=1,Assumptions!$AF36/12,-(SUMIF($D$2:$EE$2,AZ$2-1,$D34:$EE34)/12)*(1+XLOOKUP(AZ$2,Assumptions!$C$95:$M$95,Assumptions!$C$99:$M$99))))</f>
        <v>-1168.263279</v>
      </c>
      <c r="BA34" s="50">
        <f t="array" ref="BA34">-(IF(BA$2=1,Assumptions!$AF36/12,-(SUMIF($D$2:$EE$2,BA$2-1,$D34:$EE34)/12)*(1+XLOOKUP(BA$2,Assumptions!$C$95:$M$95,Assumptions!$C$99:$M$99))))</f>
        <v>-1168.263279</v>
      </c>
      <c r="BB34" s="50">
        <f t="array" ref="BB34">-(IF(BB$2=1,Assumptions!$AF36/12,-(SUMIF($D$2:$EE$2,BB$2-1,$D34:$EE34)/12)*(1+XLOOKUP(BB$2,Assumptions!$C$95:$M$95,Assumptions!$C$99:$M$99))))</f>
        <v>-1168.263279</v>
      </c>
      <c r="BC34" s="50">
        <f t="array" ref="BC34">-(IF(BC$2=1,Assumptions!$AF36/12,-(SUMIF($D$2:$EE$2,BC$2-1,$D34:$EE34)/12)*(1+XLOOKUP(BC$2,Assumptions!$C$95:$M$95,Assumptions!$C$99:$M$99))))</f>
        <v>-1168.263279</v>
      </c>
      <c r="BD34" s="50">
        <f t="array" ref="BD34">-(IF(BD$2=1,Assumptions!$AF36/12,-(SUMIF($D$2:$EE$2,BD$2-1,$D34:$EE34)/12)*(1+XLOOKUP(BD$2,Assumptions!$C$95:$M$95,Assumptions!$C$99:$M$99))))</f>
        <v>-1168.263279</v>
      </c>
      <c r="BE34" s="50">
        <f t="array" ref="BE34">-(IF(BE$2=1,Assumptions!$AF36/12,-(SUMIF($D$2:$EE$2,BE$2-1,$D34:$EE34)/12)*(1+XLOOKUP(BE$2,Assumptions!$C$95:$M$95,Assumptions!$C$99:$M$99))))</f>
        <v>-1168.263279</v>
      </c>
      <c r="BF34" s="50">
        <f t="array" ref="BF34">-(IF(BF$2=1,Assumptions!$AF36/12,-(SUMIF($D$2:$EE$2,BF$2-1,$D34:$EE34)/12)*(1+XLOOKUP(BF$2,Assumptions!$C$95:$M$95,Assumptions!$C$99:$M$99))))</f>
        <v>-1168.263279</v>
      </c>
      <c r="BG34" s="50">
        <f t="array" ref="BG34">-(IF(BG$2=1,Assumptions!$AF36/12,-(SUMIF($D$2:$EE$2,BG$2-1,$D34:$EE34)/12)*(1+XLOOKUP(BG$2,Assumptions!$C$95:$M$95,Assumptions!$C$99:$M$99))))</f>
        <v>-1168.263279</v>
      </c>
      <c r="BH34" s="50">
        <f t="array" ref="BH34">-(IF(BH$2=1,Assumptions!$AF36/12,-(SUMIF($D$2:$EE$2,BH$2-1,$D34:$EE34)/12)*(1+XLOOKUP(BH$2,Assumptions!$C$95:$M$95,Assumptions!$C$99:$M$99))))</f>
        <v>-1168.263279</v>
      </c>
      <c r="BI34" s="50">
        <f t="array" ref="BI34">-(IF(BI$2=1,Assumptions!$AF36/12,-(SUMIF($D$2:$EE$2,BI$2-1,$D34:$EE34)/12)*(1+XLOOKUP(BI$2,Assumptions!$C$95:$M$95,Assumptions!$C$99:$M$99))))</f>
        <v>-1168.263279</v>
      </c>
      <c r="BJ34" s="50">
        <f t="array" ref="BJ34">-(IF(BJ$2=1,Assumptions!$AF36/12,-(SUMIF($D$2:$EE$2,BJ$2-1,$D34:$EE34)/12)*(1+XLOOKUP(BJ$2,Assumptions!$C$95:$M$95,Assumptions!$C$99:$M$99))))</f>
        <v>-1168.263279</v>
      </c>
      <c r="BK34" s="50">
        <f t="array" ref="BK34">-(IF(BK$2=1,Assumptions!$AF36/12,-(SUMIF($D$2:$EE$2,BK$2-1,$D34:$EE34)/12)*(1+XLOOKUP(BK$2,Assumptions!$C$95:$M$95,Assumptions!$C$99:$M$99))))</f>
        <v>-1168.263279</v>
      </c>
      <c r="BL34" s="50">
        <f t="array" ref="BL34">-(IF(BL$2=1,Assumptions!$AF36/12,-(SUMIF($D$2:$EE$2,BL$2-1,$D34:$EE34)/12)*(1+XLOOKUP(BL$2,Assumptions!$C$95:$M$95,Assumptions!$C$99:$M$99))))</f>
        <v>-1203.311177</v>
      </c>
      <c r="BM34" s="50">
        <f t="array" ref="BM34">-(IF(BM$2=1,Assumptions!$AF36/12,-(SUMIF($D$2:$EE$2,BM$2-1,$D34:$EE34)/12)*(1+XLOOKUP(BM$2,Assumptions!$C$95:$M$95,Assumptions!$C$99:$M$99))))</f>
        <v>-1203.311177</v>
      </c>
      <c r="BN34" s="50">
        <f t="array" ref="BN34">-(IF(BN$2=1,Assumptions!$AF36/12,-(SUMIF($D$2:$EE$2,BN$2-1,$D34:$EE34)/12)*(1+XLOOKUP(BN$2,Assumptions!$C$95:$M$95,Assumptions!$C$99:$M$99))))</f>
        <v>-1203.311177</v>
      </c>
      <c r="BO34" s="50">
        <f t="array" ref="BO34">-(IF(BO$2=1,Assumptions!$AF36/12,-(SUMIF($D$2:$EE$2,BO$2-1,$D34:$EE34)/12)*(1+XLOOKUP(BO$2,Assumptions!$C$95:$M$95,Assumptions!$C$99:$M$99))))</f>
        <v>-1203.311177</v>
      </c>
      <c r="BP34" s="50">
        <f t="array" ref="BP34">-(IF(BP$2=1,Assumptions!$AF36/12,-(SUMIF($D$2:$EE$2,BP$2-1,$D34:$EE34)/12)*(1+XLOOKUP(BP$2,Assumptions!$C$95:$M$95,Assumptions!$C$99:$M$99))))</f>
        <v>-1203.311177</v>
      </c>
      <c r="BQ34" s="50">
        <f t="array" ref="BQ34">-(IF(BQ$2=1,Assumptions!$AF36/12,-(SUMIF($D$2:$EE$2,BQ$2-1,$D34:$EE34)/12)*(1+XLOOKUP(BQ$2,Assumptions!$C$95:$M$95,Assumptions!$C$99:$M$99))))</f>
        <v>-1203.311177</v>
      </c>
      <c r="BR34" s="50">
        <f t="array" ref="BR34">-(IF(BR$2=1,Assumptions!$AF36/12,-(SUMIF($D$2:$EE$2,BR$2-1,$D34:$EE34)/12)*(1+XLOOKUP(BR$2,Assumptions!$C$95:$M$95,Assumptions!$C$99:$M$99))))</f>
        <v>-1203.311177</v>
      </c>
      <c r="BS34" s="50">
        <f t="array" ref="BS34">-(IF(BS$2=1,Assumptions!$AF36/12,-(SUMIF($D$2:$EE$2,BS$2-1,$D34:$EE34)/12)*(1+XLOOKUP(BS$2,Assumptions!$C$95:$M$95,Assumptions!$C$99:$M$99))))</f>
        <v>-1203.311177</v>
      </c>
      <c r="BT34" s="50">
        <f t="array" ref="BT34">-(IF(BT$2=1,Assumptions!$AF36/12,-(SUMIF($D$2:$EE$2,BT$2-1,$D34:$EE34)/12)*(1+XLOOKUP(BT$2,Assumptions!$C$95:$M$95,Assumptions!$C$99:$M$99))))</f>
        <v>-1203.311177</v>
      </c>
      <c r="BU34" s="50">
        <f t="array" ref="BU34">-(IF(BU$2=1,Assumptions!$AF36/12,-(SUMIF($D$2:$EE$2,BU$2-1,$D34:$EE34)/12)*(1+XLOOKUP(BU$2,Assumptions!$C$95:$M$95,Assumptions!$C$99:$M$99))))</f>
        <v>-1203.311177</v>
      </c>
      <c r="BV34" s="50">
        <f t="array" ref="BV34">-(IF(BV$2=1,Assumptions!$AF36/12,-(SUMIF($D$2:$EE$2,BV$2-1,$D34:$EE34)/12)*(1+XLOOKUP(BV$2,Assumptions!$C$95:$M$95,Assumptions!$C$99:$M$99))))</f>
        <v>-1203.311177</v>
      </c>
      <c r="BW34" s="50">
        <f t="array" ref="BW34">-(IF(BW$2=1,Assumptions!$AF36/12,-(SUMIF($D$2:$EE$2,BW$2-1,$D34:$EE34)/12)*(1+XLOOKUP(BW$2,Assumptions!$C$95:$M$95,Assumptions!$C$99:$M$99))))</f>
        <v>-1203.311177</v>
      </c>
      <c r="BX34" s="50">
        <f t="array" ref="BX34">-(IF(BX$2=1,Assumptions!$AF36/12,-(SUMIF($D$2:$EE$2,BX$2-1,$D34:$EE34)/12)*(1+XLOOKUP(BX$2,Assumptions!$C$95:$M$95,Assumptions!$C$99:$M$99))))</f>
        <v>-1239.410512</v>
      </c>
      <c r="BY34" s="50">
        <f t="array" ref="BY34">-(IF(BY$2=1,Assumptions!$AF36/12,-(SUMIF($D$2:$EE$2,BY$2-1,$D34:$EE34)/12)*(1+XLOOKUP(BY$2,Assumptions!$C$95:$M$95,Assumptions!$C$99:$M$99))))</f>
        <v>-1239.410512</v>
      </c>
      <c r="BZ34" s="50">
        <f t="array" ref="BZ34">-(IF(BZ$2=1,Assumptions!$AF36/12,-(SUMIF($D$2:$EE$2,BZ$2-1,$D34:$EE34)/12)*(1+XLOOKUP(BZ$2,Assumptions!$C$95:$M$95,Assumptions!$C$99:$M$99))))</f>
        <v>-1239.410512</v>
      </c>
      <c r="CA34" s="50">
        <f t="array" ref="CA34">-(IF(CA$2=1,Assumptions!$AF36/12,-(SUMIF($D$2:$EE$2,CA$2-1,$D34:$EE34)/12)*(1+XLOOKUP(CA$2,Assumptions!$C$95:$M$95,Assumptions!$C$99:$M$99))))</f>
        <v>-1239.410512</v>
      </c>
      <c r="CB34" s="50">
        <f t="array" ref="CB34">-(IF(CB$2=1,Assumptions!$AF36/12,-(SUMIF($D$2:$EE$2,CB$2-1,$D34:$EE34)/12)*(1+XLOOKUP(CB$2,Assumptions!$C$95:$M$95,Assumptions!$C$99:$M$99))))</f>
        <v>-1239.410512</v>
      </c>
      <c r="CC34" s="50">
        <f t="array" ref="CC34">-(IF(CC$2=1,Assumptions!$AF36/12,-(SUMIF($D$2:$EE$2,CC$2-1,$D34:$EE34)/12)*(1+XLOOKUP(CC$2,Assumptions!$C$95:$M$95,Assumptions!$C$99:$M$99))))</f>
        <v>-1239.410512</v>
      </c>
      <c r="CD34" s="50">
        <f t="array" ref="CD34">-(IF(CD$2=1,Assumptions!$AF36/12,-(SUMIF($D$2:$EE$2,CD$2-1,$D34:$EE34)/12)*(1+XLOOKUP(CD$2,Assumptions!$C$95:$M$95,Assumptions!$C$99:$M$99))))</f>
        <v>-1239.410512</v>
      </c>
      <c r="CE34" s="50">
        <f t="array" ref="CE34">-(IF(CE$2=1,Assumptions!$AF36/12,-(SUMIF($D$2:$EE$2,CE$2-1,$D34:$EE34)/12)*(1+XLOOKUP(CE$2,Assumptions!$C$95:$M$95,Assumptions!$C$99:$M$99))))</f>
        <v>-1239.410512</v>
      </c>
      <c r="CF34" s="50">
        <f t="array" ref="CF34">-(IF(CF$2=1,Assumptions!$AF36/12,-(SUMIF($D$2:$EE$2,CF$2-1,$D34:$EE34)/12)*(1+XLOOKUP(CF$2,Assumptions!$C$95:$M$95,Assumptions!$C$99:$M$99))))</f>
        <v>-1239.410512</v>
      </c>
      <c r="CG34" s="50">
        <f t="array" ref="CG34">-(IF(CG$2=1,Assumptions!$AF36/12,-(SUMIF($D$2:$EE$2,CG$2-1,$D34:$EE34)/12)*(1+XLOOKUP(CG$2,Assumptions!$C$95:$M$95,Assumptions!$C$99:$M$99))))</f>
        <v>-1239.410512</v>
      </c>
      <c r="CH34" s="50">
        <f t="array" ref="CH34">-(IF(CH$2=1,Assumptions!$AF36/12,-(SUMIF($D$2:$EE$2,CH$2-1,$D34:$EE34)/12)*(1+XLOOKUP(CH$2,Assumptions!$C$95:$M$95,Assumptions!$C$99:$M$99))))</f>
        <v>-1239.410512</v>
      </c>
      <c r="CI34" s="50">
        <f t="array" ref="CI34">-(IF(CI$2=1,Assumptions!$AF36/12,-(SUMIF($D$2:$EE$2,CI$2-1,$D34:$EE34)/12)*(1+XLOOKUP(CI$2,Assumptions!$C$95:$M$95,Assumptions!$C$99:$M$99))))</f>
        <v>-1239.410512</v>
      </c>
      <c r="CJ34" s="50">
        <f t="array" ref="CJ34">-(IF(CJ$2=1,Assumptions!$AF36/12,-(SUMIF($D$2:$EE$2,CJ$2-1,$D34:$EE34)/12)*(1+XLOOKUP(CJ$2,Assumptions!$C$95:$M$95,Assumptions!$C$99:$M$99))))</f>
        <v>-1276.592828</v>
      </c>
      <c r="CK34" s="50">
        <f t="array" ref="CK34">-(IF(CK$2=1,Assumptions!$AF36/12,-(SUMIF($D$2:$EE$2,CK$2-1,$D34:$EE34)/12)*(1+XLOOKUP(CK$2,Assumptions!$C$95:$M$95,Assumptions!$C$99:$M$99))))</f>
        <v>-1276.592828</v>
      </c>
      <c r="CL34" s="50">
        <f t="array" ref="CL34">-(IF(CL$2=1,Assumptions!$AF36/12,-(SUMIF($D$2:$EE$2,CL$2-1,$D34:$EE34)/12)*(1+XLOOKUP(CL$2,Assumptions!$C$95:$M$95,Assumptions!$C$99:$M$99))))</f>
        <v>-1276.592828</v>
      </c>
      <c r="CM34" s="50">
        <f t="array" ref="CM34">-(IF(CM$2=1,Assumptions!$AF36/12,-(SUMIF($D$2:$EE$2,CM$2-1,$D34:$EE34)/12)*(1+XLOOKUP(CM$2,Assumptions!$C$95:$M$95,Assumptions!$C$99:$M$99))))</f>
        <v>-1276.592828</v>
      </c>
      <c r="CN34" s="50">
        <f t="array" ref="CN34">-(IF(CN$2=1,Assumptions!$AF36/12,-(SUMIF($D$2:$EE$2,CN$2-1,$D34:$EE34)/12)*(1+XLOOKUP(CN$2,Assumptions!$C$95:$M$95,Assumptions!$C$99:$M$99))))</f>
        <v>-1276.592828</v>
      </c>
      <c r="CO34" s="50">
        <f t="array" ref="CO34">-(IF(CO$2=1,Assumptions!$AF36/12,-(SUMIF($D$2:$EE$2,CO$2-1,$D34:$EE34)/12)*(1+XLOOKUP(CO$2,Assumptions!$C$95:$M$95,Assumptions!$C$99:$M$99))))</f>
        <v>-1276.592828</v>
      </c>
      <c r="CP34" s="50">
        <f t="array" ref="CP34">-(IF(CP$2=1,Assumptions!$AF36/12,-(SUMIF($D$2:$EE$2,CP$2-1,$D34:$EE34)/12)*(1+XLOOKUP(CP$2,Assumptions!$C$95:$M$95,Assumptions!$C$99:$M$99))))</f>
        <v>-1276.592828</v>
      </c>
      <c r="CQ34" s="50">
        <f t="array" ref="CQ34">-(IF(CQ$2=1,Assumptions!$AF36/12,-(SUMIF($D$2:$EE$2,CQ$2-1,$D34:$EE34)/12)*(1+XLOOKUP(CQ$2,Assumptions!$C$95:$M$95,Assumptions!$C$99:$M$99))))</f>
        <v>-1276.592828</v>
      </c>
      <c r="CR34" s="50">
        <f t="array" ref="CR34">-(IF(CR$2=1,Assumptions!$AF36/12,-(SUMIF($D$2:$EE$2,CR$2-1,$D34:$EE34)/12)*(1+XLOOKUP(CR$2,Assumptions!$C$95:$M$95,Assumptions!$C$99:$M$99))))</f>
        <v>-1276.592828</v>
      </c>
      <c r="CS34" s="50">
        <f t="array" ref="CS34">-(IF(CS$2=1,Assumptions!$AF36/12,-(SUMIF($D$2:$EE$2,CS$2-1,$D34:$EE34)/12)*(1+XLOOKUP(CS$2,Assumptions!$C$95:$M$95,Assumptions!$C$99:$M$99))))</f>
        <v>-1276.592828</v>
      </c>
      <c r="CT34" s="50">
        <f t="array" ref="CT34">-(IF(CT$2=1,Assumptions!$AF36/12,-(SUMIF($D$2:$EE$2,CT$2-1,$D34:$EE34)/12)*(1+XLOOKUP(CT$2,Assumptions!$C$95:$M$95,Assumptions!$C$99:$M$99))))</f>
        <v>-1276.592828</v>
      </c>
      <c r="CU34" s="50">
        <f t="array" ref="CU34">-(IF(CU$2=1,Assumptions!$AF36/12,-(SUMIF($D$2:$EE$2,CU$2-1,$D34:$EE34)/12)*(1+XLOOKUP(CU$2,Assumptions!$C$95:$M$95,Assumptions!$C$99:$M$99))))</f>
        <v>-1276.592828</v>
      </c>
      <c r="CV34" s="50">
        <f t="array" ref="CV34">-(IF(CV$2=1,Assumptions!$AF36/12,-(SUMIF($D$2:$EE$2,CV$2-1,$D34:$EE34)/12)*(1+XLOOKUP(CV$2,Assumptions!$C$95:$M$95,Assumptions!$C$99:$M$99))))</f>
        <v>-1314.890613</v>
      </c>
      <c r="CW34" s="50">
        <f t="array" ref="CW34">-(IF(CW$2=1,Assumptions!$AF36/12,-(SUMIF($D$2:$EE$2,CW$2-1,$D34:$EE34)/12)*(1+XLOOKUP(CW$2,Assumptions!$C$95:$M$95,Assumptions!$C$99:$M$99))))</f>
        <v>-1314.890613</v>
      </c>
      <c r="CX34" s="50">
        <f t="array" ref="CX34">-(IF(CX$2=1,Assumptions!$AF36/12,-(SUMIF($D$2:$EE$2,CX$2-1,$D34:$EE34)/12)*(1+XLOOKUP(CX$2,Assumptions!$C$95:$M$95,Assumptions!$C$99:$M$99))))</f>
        <v>-1314.890613</v>
      </c>
      <c r="CY34" s="50">
        <f t="array" ref="CY34">-(IF(CY$2=1,Assumptions!$AF36/12,-(SUMIF($D$2:$EE$2,CY$2-1,$D34:$EE34)/12)*(1+XLOOKUP(CY$2,Assumptions!$C$95:$M$95,Assumptions!$C$99:$M$99))))</f>
        <v>-1314.890613</v>
      </c>
      <c r="CZ34" s="50">
        <f t="array" ref="CZ34">-(IF(CZ$2=1,Assumptions!$AF36/12,-(SUMIF($D$2:$EE$2,CZ$2-1,$D34:$EE34)/12)*(1+XLOOKUP(CZ$2,Assumptions!$C$95:$M$95,Assumptions!$C$99:$M$99))))</f>
        <v>-1314.890613</v>
      </c>
      <c r="DA34" s="50">
        <f t="array" ref="DA34">-(IF(DA$2=1,Assumptions!$AF36/12,-(SUMIF($D$2:$EE$2,DA$2-1,$D34:$EE34)/12)*(1+XLOOKUP(DA$2,Assumptions!$C$95:$M$95,Assumptions!$C$99:$M$99))))</f>
        <v>-1314.890613</v>
      </c>
      <c r="DB34" s="50">
        <f t="array" ref="DB34">-(IF(DB$2=1,Assumptions!$AF36/12,-(SUMIF($D$2:$EE$2,DB$2-1,$D34:$EE34)/12)*(1+XLOOKUP(DB$2,Assumptions!$C$95:$M$95,Assumptions!$C$99:$M$99))))</f>
        <v>-1314.890613</v>
      </c>
      <c r="DC34" s="50">
        <f t="array" ref="DC34">-(IF(DC$2=1,Assumptions!$AF36/12,-(SUMIF($D$2:$EE$2,DC$2-1,$D34:$EE34)/12)*(1+XLOOKUP(DC$2,Assumptions!$C$95:$M$95,Assumptions!$C$99:$M$99))))</f>
        <v>-1314.890613</v>
      </c>
      <c r="DD34" s="50">
        <f t="array" ref="DD34">-(IF(DD$2=1,Assumptions!$AF36/12,-(SUMIF($D$2:$EE$2,DD$2-1,$D34:$EE34)/12)*(1+XLOOKUP(DD$2,Assumptions!$C$95:$M$95,Assumptions!$C$99:$M$99))))</f>
        <v>-1314.890613</v>
      </c>
      <c r="DE34" s="50">
        <f t="array" ref="DE34">-(IF(DE$2=1,Assumptions!$AF36/12,-(SUMIF($D$2:$EE$2,DE$2-1,$D34:$EE34)/12)*(1+XLOOKUP(DE$2,Assumptions!$C$95:$M$95,Assumptions!$C$99:$M$99))))</f>
        <v>-1314.890613</v>
      </c>
      <c r="DF34" s="50">
        <f t="array" ref="DF34">-(IF(DF$2=1,Assumptions!$AF36/12,-(SUMIF($D$2:$EE$2,DF$2-1,$D34:$EE34)/12)*(1+XLOOKUP(DF$2,Assumptions!$C$95:$M$95,Assumptions!$C$99:$M$99))))</f>
        <v>-1314.890613</v>
      </c>
      <c r="DG34" s="50">
        <f t="array" ref="DG34">-(IF(DG$2=1,Assumptions!$AF36/12,-(SUMIF($D$2:$EE$2,DG$2-1,$D34:$EE34)/12)*(1+XLOOKUP(DG$2,Assumptions!$C$95:$M$95,Assumptions!$C$99:$M$99))))</f>
        <v>-1314.890613</v>
      </c>
      <c r="DH34" s="50">
        <f t="array" ref="DH34">-(IF(DH$2=1,Assumptions!$AF36/12,-(SUMIF($D$2:$EE$2,DH$2-1,$D34:$EE34)/12)*(1+XLOOKUP(DH$2,Assumptions!$C$95:$M$95,Assumptions!$C$99:$M$99))))</f>
        <v>-1354.337331</v>
      </c>
      <c r="DI34" s="50">
        <f t="array" ref="DI34">-(IF(DI$2=1,Assumptions!$AF36/12,-(SUMIF($D$2:$EE$2,DI$2-1,$D34:$EE34)/12)*(1+XLOOKUP(DI$2,Assumptions!$C$95:$M$95,Assumptions!$C$99:$M$99))))</f>
        <v>-1354.337331</v>
      </c>
      <c r="DJ34" s="50">
        <f t="array" ref="DJ34">-(IF(DJ$2=1,Assumptions!$AF36/12,-(SUMIF($D$2:$EE$2,DJ$2-1,$D34:$EE34)/12)*(1+XLOOKUP(DJ$2,Assumptions!$C$95:$M$95,Assumptions!$C$99:$M$99))))</f>
        <v>-1354.337331</v>
      </c>
      <c r="DK34" s="50">
        <f t="array" ref="DK34">-(IF(DK$2=1,Assumptions!$AF36/12,-(SUMIF($D$2:$EE$2,DK$2-1,$D34:$EE34)/12)*(1+XLOOKUP(DK$2,Assumptions!$C$95:$M$95,Assumptions!$C$99:$M$99))))</f>
        <v>-1354.337331</v>
      </c>
      <c r="DL34" s="50">
        <f t="array" ref="DL34">-(IF(DL$2=1,Assumptions!$AF36/12,-(SUMIF($D$2:$EE$2,DL$2-1,$D34:$EE34)/12)*(1+XLOOKUP(DL$2,Assumptions!$C$95:$M$95,Assumptions!$C$99:$M$99))))</f>
        <v>-1354.337331</v>
      </c>
      <c r="DM34" s="50">
        <f t="array" ref="DM34">-(IF(DM$2=1,Assumptions!$AF36/12,-(SUMIF($D$2:$EE$2,DM$2-1,$D34:$EE34)/12)*(1+XLOOKUP(DM$2,Assumptions!$C$95:$M$95,Assumptions!$C$99:$M$99))))</f>
        <v>-1354.337331</v>
      </c>
      <c r="DN34" s="50">
        <f t="array" ref="DN34">-(IF(DN$2=1,Assumptions!$AF36/12,-(SUMIF($D$2:$EE$2,DN$2-1,$D34:$EE34)/12)*(1+XLOOKUP(DN$2,Assumptions!$C$95:$M$95,Assumptions!$C$99:$M$99))))</f>
        <v>-1354.337331</v>
      </c>
      <c r="DO34" s="50">
        <f t="array" ref="DO34">-(IF(DO$2=1,Assumptions!$AF36/12,-(SUMIF($D$2:$EE$2,DO$2-1,$D34:$EE34)/12)*(1+XLOOKUP(DO$2,Assumptions!$C$95:$M$95,Assumptions!$C$99:$M$99))))</f>
        <v>-1354.337331</v>
      </c>
      <c r="DP34" s="50">
        <f t="array" ref="DP34">-(IF(DP$2=1,Assumptions!$AF36/12,-(SUMIF($D$2:$EE$2,DP$2-1,$D34:$EE34)/12)*(1+XLOOKUP(DP$2,Assumptions!$C$95:$M$95,Assumptions!$C$99:$M$99))))</f>
        <v>-1354.337331</v>
      </c>
      <c r="DQ34" s="50">
        <f t="array" ref="DQ34">-(IF(DQ$2=1,Assumptions!$AF36/12,-(SUMIF($D$2:$EE$2,DQ$2-1,$D34:$EE34)/12)*(1+XLOOKUP(DQ$2,Assumptions!$C$95:$M$95,Assumptions!$C$99:$M$99))))</f>
        <v>-1354.337331</v>
      </c>
      <c r="DR34" s="50">
        <f t="array" ref="DR34">-(IF(DR$2=1,Assumptions!$AF36/12,-(SUMIF($D$2:$EE$2,DR$2-1,$D34:$EE34)/12)*(1+XLOOKUP(DR$2,Assumptions!$C$95:$M$95,Assumptions!$C$99:$M$99))))</f>
        <v>-1354.337331</v>
      </c>
      <c r="DS34" s="50">
        <f t="array" ref="DS34">-(IF(DS$2=1,Assumptions!$AF36/12,-(SUMIF($D$2:$EE$2,DS$2-1,$D34:$EE34)/12)*(1+XLOOKUP(DS$2,Assumptions!$C$95:$M$95,Assumptions!$C$99:$M$99))))</f>
        <v>-1354.337331</v>
      </c>
      <c r="DT34" s="50">
        <f t="array" ref="DT34">-(IF(DT$2=1,Assumptions!$AF36/12,-(SUMIF($D$2:$EE$2,DT$2-1,$D34:$EE34)/12)*(1+XLOOKUP(DT$2,Assumptions!$C$95:$M$95,Assumptions!$C$99:$M$99))))</f>
        <v>-1394.967451</v>
      </c>
      <c r="DU34" s="50">
        <f t="array" ref="DU34">-(IF(DU$2=1,Assumptions!$AF36/12,-(SUMIF($D$2:$EE$2,DU$2-1,$D34:$EE34)/12)*(1+XLOOKUP(DU$2,Assumptions!$C$95:$M$95,Assumptions!$C$99:$M$99))))</f>
        <v>-1394.967451</v>
      </c>
      <c r="DV34" s="50">
        <f t="array" ref="DV34">-(IF(DV$2=1,Assumptions!$AF36/12,-(SUMIF($D$2:$EE$2,DV$2-1,$D34:$EE34)/12)*(1+XLOOKUP(DV$2,Assumptions!$C$95:$M$95,Assumptions!$C$99:$M$99))))</f>
        <v>-1394.967451</v>
      </c>
      <c r="DW34" s="50">
        <f t="array" ref="DW34">-(IF(DW$2=1,Assumptions!$AF36/12,-(SUMIF($D$2:$EE$2,DW$2-1,$D34:$EE34)/12)*(1+XLOOKUP(DW$2,Assumptions!$C$95:$M$95,Assumptions!$C$99:$M$99))))</f>
        <v>-1394.967451</v>
      </c>
      <c r="DX34" s="50">
        <f t="array" ref="DX34">-(IF(DX$2=1,Assumptions!$AF36/12,-(SUMIF($D$2:$EE$2,DX$2-1,$D34:$EE34)/12)*(1+XLOOKUP(DX$2,Assumptions!$C$95:$M$95,Assumptions!$C$99:$M$99))))</f>
        <v>-1394.967451</v>
      </c>
      <c r="DY34" s="50">
        <f t="array" ref="DY34">-(IF(DY$2=1,Assumptions!$AF36/12,-(SUMIF($D$2:$EE$2,DY$2-1,$D34:$EE34)/12)*(1+XLOOKUP(DY$2,Assumptions!$C$95:$M$95,Assumptions!$C$99:$M$99))))</f>
        <v>-1394.967451</v>
      </c>
      <c r="DZ34" s="50">
        <f t="array" ref="DZ34">-(IF(DZ$2=1,Assumptions!$AF36/12,-(SUMIF($D$2:$EE$2,DZ$2-1,$D34:$EE34)/12)*(1+XLOOKUP(DZ$2,Assumptions!$C$95:$M$95,Assumptions!$C$99:$M$99))))</f>
        <v>-1394.967451</v>
      </c>
      <c r="EA34" s="50">
        <f t="array" ref="EA34">-(IF(EA$2=1,Assumptions!$AF36/12,-(SUMIF($D$2:$EE$2,EA$2-1,$D34:$EE34)/12)*(1+XLOOKUP(EA$2,Assumptions!$C$95:$M$95,Assumptions!$C$99:$M$99))))</f>
        <v>-1394.967451</v>
      </c>
      <c r="EB34" s="50">
        <f t="array" ref="EB34">-(IF(EB$2=1,Assumptions!$AF36/12,-(SUMIF($D$2:$EE$2,EB$2-1,$D34:$EE34)/12)*(1+XLOOKUP(EB$2,Assumptions!$C$95:$M$95,Assumptions!$C$99:$M$99))))</f>
        <v>-1394.967451</v>
      </c>
      <c r="EC34" s="50">
        <f t="array" ref="EC34">-(IF(EC$2=1,Assumptions!$AF36/12,-(SUMIF($D$2:$EE$2,EC$2-1,$D34:$EE34)/12)*(1+XLOOKUP(EC$2,Assumptions!$C$95:$M$95,Assumptions!$C$99:$M$99))))</f>
        <v>-1394.967451</v>
      </c>
      <c r="ED34" s="50">
        <f t="array" ref="ED34">-(IF(ED$2=1,Assumptions!$AF36/12,-(SUMIF($D$2:$EE$2,ED$2-1,$D34:$EE34)/12)*(1+XLOOKUP(ED$2,Assumptions!$C$95:$M$95,Assumptions!$C$99:$M$99))))</f>
        <v>-1394.967451</v>
      </c>
      <c r="EE34" s="50">
        <f t="array" ref="EE34">-(IF(EE$2=1,Assumptions!$AF36/12,-(SUMIF($D$2:$EE$2,EE$2-1,$D34:$EE34)/12)*(1+XLOOKUP(EE$2,Assumptions!$C$95:$M$95,Assumptions!$C$99:$M$99))))</f>
        <v>-1394.967451</v>
      </c>
    </row>
    <row r="35" ht="15.75" customHeight="1">
      <c r="A35" s="1"/>
      <c r="B35" s="1"/>
      <c r="C35" s="1" t="str">
        <f>Assumptions!J37</f>
        <v>Other Expenses (Elevator, Technology fee, Professional fee)</v>
      </c>
      <c r="D35" s="50">
        <f t="array" ref="D35">-(IF(D$2=1,Assumptions!$AF37/12,-(SUMIF($D$2:$EE$2,D$2-1,$D35:$EE35)/12)*(1+XLOOKUP(D$2,Assumptions!$C$95:$M$95,Assumptions!$C$99:$M$99))))</f>
        <v>-163.5983333</v>
      </c>
      <c r="E35" s="50">
        <f t="array" ref="E35">-(IF(E$2=1,Assumptions!$AF37/12,-(SUMIF($D$2:$EE$2,E$2-1,$D35:$EE35)/12)*(1+XLOOKUP(E$2,Assumptions!$C$95:$M$95,Assumptions!$C$99:$M$99))))</f>
        <v>-163.5983333</v>
      </c>
      <c r="F35" s="50">
        <f t="array" ref="F35">-(IF(F$2=1,Assumptions!$AF37/12,-(SUMIF($D$2:$EE$2,F$2-1,$D35:$EE35)/12)*(1+XLOOKUP(F$2,Assumptions!$C$95:$M$95,Assumptions!$C$99:$M$99))))</f>
        <v>-163.5983333</v>
      </c>
      <c r="G35" s="50">
        <f t="array" ref="G35">-(IF(G$2=1,Assumptions!$AF37/12,-(SUMIF($D$2:$EE$2,G$2-1,$D35:$EE35)/12)*(1+XLOOKUP(G$2,Assumptions!$C$95:$M$95,Assumptions!$C$99:$M$99))))</f>
        <v>-163.5983333</v>
      </c>
      <c r="H35" s="50">
        <f t="array" ref="H35">-(IF(H$2=1,Assumptions!$AF37/12,-(SUMIF($D$2:$EE$2,H$2-1,$D35:$EE35)/12)*(1+XLOOKUP(H$2,Assumptions!$C$95:$M$95,Assumptions!$C$99:$M$99))))</f>
        <v>-163.5983333</v>
      </c>
      <c r="I35" s="50">
        <f t="array" ref="I35">-(IF(I$2=1,Assumptions!$AF37/12,-(SUMIF($D$2:$EE$2,I$2-1,$D35:$EE35)/12)*(1+XLOOKUP(I$2,Assumptions!$C$95:$M$95,Assumptions!$C$99:$M$99))))</f>
        <v>-163.5983333</v>
      </c>
      <c r="J35" s="50">
        <f t="array" ref="J35">-(IF(J$2=1,Assumptions!$AF37/12,-(SUMIF($D$2:$EE$2,J$2-1,$D35:$EE35)/12)*(1+XLOOKUP(J$2,Assumptions!$C$95:$M$95,Assumptions!$C$99:$M$99))))</f>
        <v>-163.5983333</v>
      </c>
      <c r="K35" s="50">
        <f t="array" ref="K35">-(IF(K$2=1,Assumptions!$AF37/12,-(SUMIF($D$2:$EE$2,K$2-1,$D35:$EE35)/12)*(1+XLOOKUP(K$2,Assumptions!$C$95:$M$95,Assumptions!$C$99:$M$99))))</f>
        <v>-163.5983333</v>
      </c>
      <c r="L35" s="50">
        <f t="array" ref="L35">-(IF(L$2=1,Assumptions!$AF37/12,-(SUMIF($D$2:$EE$2,L$2-1,$D35:$EE35)/12)*(1+XLOOKUP(L$2,Assumptions!$C$95:$M$95,Assumptions!$C$99:$M$99))))</f>
        <v>-163.5983333</v>
      </c>
      <c r="M35" s="50">
        <f t="array" ref="M35">-(IF(M$2=1,Assumptions!$AF37/12,-(SUMIF($D$2:$EE$2,M$2-1,$D35:$EE35)/12)*(1+XLOOKUP(M$2,Assumptions!$C$95:$M$95,Assumptions!$C$99:$M$99))))</f>
        <v>-163.5983333</v>
      </c>
      <c r="N35" s="50">
        <f t="array" ref="N35">-(IF(N$2=1,Assumptions!$AF37/12,-(SUMIF($D$2:$EE$2,N$2-1,$D35:$EE35)/12)*(1+XLOOKUP(N$2,Assumptions!$C$95:$M$95,Assumptions!$C$99:$M$99))))</f>
        <v>-163.5983333</v>
      </c>
      <c r="O35" s="50">
        <f t="array" ref="O35">-(IF(O$2=1,Assumptions!$AF37/12,-(SUMIF($D$2:$EE$2,O$2-1,$D35:$EE35)/12)*(1+XLOOKUP(O$2,Assumptions!$C$95:$M$95,Assumptions!$C$99:$M$99))))</f>
        <v>-163.5983333</v>
      </c>
      <c r="P35" s="50">
        <f t="array" ref="P35">-(IF(P$2=1,Assumptions!$AF37/12,-(SUMIF($D$2:$EE$2,P$2-1,$D35:$EE35)/12)*(1+XLOOKUP(P$2,Assumptions!$C$95:$M$95,Assumptions!$C$99:$M$99))))</f>
        <v>-168.5062833</v>
      </c>
      <c r="Q35" s="50">
        <f t="array" ref="Q35">-(IF(Q$2=1,Assumptions!$AF37/12,-(SUMIF($D$2:$EE$2,Q$2-1,$D35:$EE35)/12)*(1+XLOOKUP(Q$2,Assumptions!$C$95:$M$95,Assumptions!$C$99:$M$99))))</f>
        <v>-168.5062833</v>
      </c>
      <c r="R35" s="50">
        <f t="array" ref="R35">-(IF(R$2=1,Assumptions!$AF37/12,-(SUMIF($D$2:$EE$2,R$2-1,$D35:$EE35)/12)*(1+XLOOKUP(R$2,Assumptions!$C$95:$M$95,Assumptions!$C$99:$M$99))))</f>
        <v>-168.5062833</v>
      </c>
      <c r="S35" s="50">
        <f t="array" ref="S35">-(IF(S$2=1,Assumptions!$AF37/12,-(SUMIF($D$2:$EE$2,S$2-1,$D35:$EE35)/12)*(1+XLOOKUP(S$2,Assumptions!$C$95:$M$95,Assumptions!$C$99:$M$99))))</f>
        <v>-168.5062833</v>
      </c>
      <c r="T35" s="50">
        <f t="array" ref="T35">-(IF(T$2=1,Assumptions!$AF37/12,-(SUMIF($D$2:$EE$2,T$2-1,$D35:$EE35)/12)*(1+XLOOKUP(T$2,Assumptions!$C$95:$M$95,Assumptions!$C$99:$M$99))))</f>
        <v>-168.5062833</v>
      </c>
      <c r="U35" s="50">
        <f t="array" ref="U35">-(IF(U$2=1,Assumptions!$AF37/12,-(SUMIF($D$2:$EE$2,U$2-1,$D35:$EE35)/12)*(1+XLOOKUP(U$2,Assumptions!$C$95:$M$95,Assumptions!$C$99:$M$99))))</f>
        <v>-168.5062833</v>
      </c>
      <c r="V35" s="50">
        <f t="array" ref="V35">-(IF(V$2=1,Assumptions!$AF37/12,-(SUMIF($D$2:$EE$2,V$2-1,$D35:$EE35)/12)*(1+XLOOKUP(V$2,Assumptions!$C$95:$M$95,Assumptions!$C$99:$M$99))))</f>
        <v>-168.5062833</v>
      </c>
      <c r="W35" s="50">
        <f t="array" ref="W35">-(IF(W$2=1,Assumptions!$AF37/12,-(SUMIF($D$2:$EE$2,W$2-1,$D35:$EE35)/12)*(1+XLOOKUP(W$2,Assumptions!$C$95:$M$95,Assumptions!$C$99:$M$99))))</f>
        <v>-168.5062833</v>
      </c>
      <c r="X35" s="50">
        <f t="array" ref="X35">-(IF(X$2=1,Assumptions!$AF37/12,-(SUMIF($D$2:$EE$2,X$2-1,$D35:$EE35)/12)*(1+XLOOKUP(X$2,Assumptions!$C$95:$M$95,Assumptions!$C$99:$M$99))))</f>
        <v>-168.5062833</v>
      </c>
      <c r="Y35" s="50">
        <f t="array" ref="Y35">-(IF(Y$2=1,Assumptions!$AF37/12,-(SUMIF($D$2:$EE$2,Y$2-1,$D35:$EE35)/12)*(1+XLOOKUP(Y$2,Assumptions!$C$95:$M$95,Assumptions!$C$99:$M$99))))</f>
        <v>-168.5062833</v>
      </c>
      <c r="Z35" s="50">
        <f t="array" ref="Z35">-(IF(Z$2=1,Assumptions!$AF37/12,-(SUMIF($D$2:$EE$2,Z$2-1,$D35:$EE35)/12)*(1+XLOOKUP(Z$2,Assumptions!$C$95:$M$95,Assumptions!$C$99:$M$99))))</f>
        <v>-168.5062833</v>
      </c>
      <c r="AA35" s="50">
        <f t="array" ref="AA35">-(IF(AA$2=1,Assumptions!$AF37/12,-(SUMIF($D$2:$EE$2,AA$2-1,$D35:$EE35)/12)*(1+XLOOKUP(AA$2,Assumptions!$C$95:$M$95,Assumptions!$C$99:$M$99))))</f>
        <v>-168.5062833</v>
      </c>
      <c r="AB35" s="50">
        <f t="array" ref="AB35">-(IF(AB$2=1,Assumptions!$AF37/12,-(SUMIF($D$2:$EE$2,AB$2-1,$D35:$EE35)/12)*(1+XLOOKUP(AB$2,Assumptions!$C$95:$M$95,Assumptions!$C$99:$M$99))))</f>
        <v>-173.5614718</v>
      </c>
      <c r="AC35" s="50">
        <f t="array" ref="AC35">-(IF(AC$2=1,Assumptions!$AF37/12,-(SUMIF($D$2:$EE$2,AC$2-1,$D35:$EE35)/12)*(1+XLOOKUP(AC$2,Assumptions!$C$95:$M$95,Assumptions!$C$99:$M$99))))</f>
        <v>-173.5614718</v>
      </c>
      <c r="AD35" s="50">
        <f t="array" ref="AD35">-(IF(AD$2=1,Assumptions!$AF37/12,-(SUMIF($D$2:$EE$2,AD$2-1,$D35:$EE35)/12)*(1+XLOOKUP(AD$2,Assumptions!$C$95:$M$95,Assumptions!$C$99:$M$99))))</f>
        <v>-173.5614718</v>
      </c>
      <c r="AE35" s="50">
        <f t="array" ref="AE35">-(IF(AE$2=1,Assumptions!$AF37/12,-(SUMIF($D$2:$EE$2,AE$2-1,$D35:$EE35)/12)*(1+XLOOKUP(AE$2,Assumptions!$C$95:$M$95,Assumptions!$C$99:$M$99))))</f>
        <v>-173.5614718</v>
      </c>
      <c r="AF35" s="50">
        <f t="array" ref="AF35">-(IF(AF$2=1,Assumptions!$AF37/12,-(SUMIF($D$2:$EE$2,AF$2-1,$D35:$EE35)/12)*(1+XLOOKUP(AF$2,Assumptions!$C$95:$M$95,Assumptions!$C$99:$M$99))))</f>
        <v>-173.5614718</v>
      </c>
      <c r="AG35" s="50">
        <f t="array" ref="AG35">-(IF(AG$2=1,Assumptions!$AF37/12,-(SUMIF($D$2:$EE$2,AG$2-1,$D35:$EE35)/12)*(1+XLOOKUP(AG$2,Assumptions!$C$95:$M$95,Assumptions!$C$99:$M$99))))</f>
        <v>-173.5614718</v>
      </c>
      <c r="AH35" s="50">
        <f t="array" ref="AH35">-(IF(AH$2=1,Assumptions!$AF37/12,-(SUMIF($D$2:$EE$2,AH$2-1,$D35:$EE35)/12)*(1+XLOOKUP(AH$2,Assumptions!$C$95:$M$95,Assumptions!$C$99:$M$99))))</f>
        <v>-173.5614718</v>
      </c>
      <c r="AI35" s="50">
        <f t="array" ref="AI35">-(IF(AI$2=1,Assumptions!$AF37/12,-(SUMIF($D$2:$EE$2,AI$2-1,$D35:$EE35)/12)*(1+XLOOKUP(AI$2,Assumptions!$C$95:$M$95,Assumptions!$C$99:$M$99))))</f>
        <v>-173.5614718</v>
      </c>
      <c r="AJ35" s="50">
        <f t="array" ref="AJ35">-(IF(AJ$2=1,Assumptions!$AF37/12,-(SUMIF($D$2:$EE$2,AJ$2-1,$D35:$EE35)/12)*(1+XLOOKUP(AJ$2,Assumptions!$C$95:$M$95,Assumptions!$C$99:$M$99))))</f>
        <v>-173.5614718</v>
      </c>
      <c r="AK35" s="50">
        <f t="array" ref="AK35">-(IF(AK$2=1,Assumptions!$AF37/12,-(SUMIF($D$2:$EE$2,AK$2-1,$D35:$EE35)/12)*(1+XLOOKUP(AK$2,Assumptions!$C$95:$M$95,Assumptions!$C$99:$M$99))))</f>
        <v>-173.5614718</v>
      </c>
      <c r="AL35" s="50">
        <f t="array" ref="AL35">-(IF(AL$2=1,Assumptions!$AF37/12,-(SUMIF($D$2:$EE$2,AL$2-1,$D35:$EE35)/12)*(1+XLOOKUP(AL$2,Assumptions!$C$95:$M$95,Assumptions!$C$99:$M$99))))</f>
        <v>-173.5614718</v>
      </c>
      <c r="AM35" s="50">
        <f t="array" ref="AM35">-(IF(AM$2=1,Assumptions!$AF37/12,-(SUMIF($D$2:$EE$2,AM$2-1,$D35:$EE35)/12)*(1+XLOOKUP(AM$2,Assumptions!$C$95:$M$95,Assumptions!$C$99:$M$99))))</f>
        <v>-173.5614718</v>
      </c>
      <c r="AN35" s="50">
        <f t="array" ref="AN35">-(IF(AN$2=1,Assumptions!$AF37/12,-(SUMIF($D$2:$EE$2,AN$2-1,$D35:$EE35)/12)*(1+XLOOKUP(AN$2,Assumptions!$C$95:$M$95,Assumptions!$C$99:$M$99))))</f>
        <v>-178.768316</v>
      </c>
      <c r="AO35" s="50">
        <f t="array" ref="AO35">-(IF(AO$2=1,Assumptions!$AF37/12,-(SUMIF($D$2:$EE$2,AO$2-1,$D35:$EE35)/12)*(1+XLOOKUP(AO$2,Assumptions!$C$95:$M$95,Assumptions!$C$99:$M$99))))</f>
        <v>-178.768316</v>
      </c>
      <c r="AP35" s="50">
        <f t="array" ref="AP35">-(IF(AP$2=1,Assumptions!$AF37/12,-(SUMIF($D$2:$EE$2,AP$2-1,$D35:$EE35)/12)*(1+XLOOKUP(AP$2,Assumptions!$C$95:$M$95,Assumptions!$C$99:$M$99))))</f>
        <v>-178.768316</v>
      </c>
      <c r="AQ35" s="50">
        <f t="array" ref="AQ35">-(IF(AQ$2=1,Assumptions!$AF37/12,-(SUMIF($D$2:$EE$2,AQ$2-1,$D35:$EE35)/12)*(1+XLOOKUP(AQ$2,Assumptions!$C$95:$M$95,Assumptions!$C$99:$M$99))))</f>
        <v>-178.768316</v>
      </c>
      <c r="AR35" s="50">
        <f t="array" ref="AR35">-(IF(AR$2=1,Assumptions!$AF37/12,-(SUMIF($D$2:$EE$2,AR$2-1,$D35:$EE35)/12)*(1+XLOOKUP(AR$2,Assumptions!$C$95:$M$95,Assumptions!$C$99:$M$99))))</f>
        <v>-178.768316</v>
      </c>
      <c r="AS35" s="50">
        <f t="array" ref="AS35">-(IF(AS$2=1,Assumptions!$AF37/12,-(SUMIF($D$2:$EE$2,AS$2-1,$D35:$EE35)/12)*(1+XLOOKUP(AS$2,Assumptions!$C$95:$M$95,Assumptions!$C$99:$M$99))))</f>
        <v>-178.768316</v>
      </c>
      <c r="AT35" s="50">
        <f t="array" ref="AT35">-(IF(AT$2=1,Assumptions!$AF37/12,-(SUMIF($D$2:$EE$2,AT$2-1,$D35:$EE35)/12)*(1+XLOOKUP(AT$2,Assumptions!$C$95:$M$95,Assumptions!$C$99:$M$99))))</f>
        <v>-178.768316</v>
      </c>
      <c r="AU35" s="50">
        <f t="array" ref="AU35">-(IF(AU$2=1,Assumptions!$AF37/12,-(SUMIF($D$2:$EE$2,AU$2-1,$D35:$EE35)/12)*(1+XLOOKUP(AU$2,Assumptions!$C$95:$M$95,Assumptions!$C$99:$M$99))))</f>
        <v>-178.768316</v>
      </c>
      <c r="AV35" s="50">
        <f t="array" ref="AV35">-(IF(AV$2=1,Assumptions!$AF37/12,-(SUMIF($D$2:$EE$2,AV$2-1,$D35:$EE35)/12)*(1+XLOOKUP(AV$2,Assumptions!$C$95:$M$95,Assumptions!$C$99:$M$99))))</f>
        <v>-178.768316</v>
      </c>
      <c r="AW35" s="50">
        <f t="array" ref="AW35">-(IF(AW$2=1,Assumptions!$AF37/12,-(SUMIF($D$2:$EE$2,AW$2-1,$D35:$EE35)/12)*(1+XLOOKUP(AW$2,Assumptions!$C$95:$M$95,Assumptions!$C$99:$M$99))))</f>
        <v>-178.768316</v>
      </c>
      <c r="AX35" s="50">
        <f t="array" ref="AX35">-(IF(AX$2=1,Assumptions!$AF37/12,-(SUMIF($D$2:$EE$2,AX$2-1,$D35:$EE35)/12)*(1+XLOOKUP(AX$2,Assumptions!$C$95:$M$95,Assumptions!$C$99:$M$99))))</f>
        <v>-178.768316</v>
      </c>
      <c r="AY35" s="50">
        <f t="array" ref="AY35">-(IF(AY$2=1,Assumptions!$AF37/12,-(SUMIF($D$2:$EE$2,AY$2-1,$D35:$EE35)/12)*(1+XLOOKUP(AY$2,Assumptions!$C$95:$M$95,Assumptions!$C$99:$M$99))))</f>
        <v>-178.768316</v>
      </c>
      <c r="AZ35" s="50">
        <f t="array" ref="AZ35">-(IF(AZ$2=1,Assumptions!$AF37/12,-(SUMIF($D$2:$EE$2,AZ$2-1,$D35:$EE35)/12)*(1+XLOOKUP(AZ$2,Assumptions!$C$95:$M$95,Assumptions!$C$99:$M$99))))</f>
        <v>-184.1313655</v>
      </c>
      <c r="BA35" s="50">
        <f t="array" ref="BA35">-(IF(BA$2=1,Assumptions!$AF37/12,-(SUMIF($D$2:$EE$2,BA$2-1,$D35:$EE35)/12)*(1+XLOOKUP(BA$2,Assumptions!$C$95:$M$95,Assumptions!$C$99:$M$99))))</f>
        <v>-184.1313655</v>
      </c>
      <c r="BB35" s="50">
        <f t="array" ref="BB35">-(IF(BB$2=1,Assumptions!$AF37/12,-(SUMIF($D$2:$EE$2,BB$2-1,$D35:$EE35)/12)*(1+XLOOKUP(BB$2,Assumptions!$C$95:$M$95,Assumptions!$C$99:$M$99))))</f>
        <v>-184.1313655</v>
      </c>
      <c r="BC35" s="50">
        <f t="array" ref="BC35">-(IF(BC$2=1,Assumptions!$AF37/12,-(SUMIF($D$2:$EE$2,BC$2-1,$D35:$EE35)/12)*(1+XLOOKUP(BC$2,Assumptions!$C$95:$M$95,Assumptions!$C$99:$M$99))))</f>
        <v>-184.1313655</v>
      </c>
      <c r="BD35" s="50">
        <f t="array" ref="BD35">-(IF(BD$2=1,Assumptions!$AF37/12,-(SUMIF($D$2:$EE$2,BD$2-1,$D35:$EE35)/12)*(1+XLOOKUP(BD$2,Assumptions!$C$95:$M$95,Assumptions!$C$99:$M$99))))</f>
        <v>-184.1313655</v>
      </c>
      <c r="BE35" s="50">
        <f t="array" ref="BE35">-(IF(BE$2=1,Assumptions!$AF37/12,-(SUMIF($D$2:$EE$2,BE$2-1,$D35:$EE35)/12)*(1+XLOOKUP(BE$2,Assumptions!$C$95:$M$95,Assumptions!$C$99:$M$99))))</f>
        <v>-184.1313655</v>
      </c>
      <c r="BF35" s="50">
        <f t="array" ref="BF35">-(IF(BF$2=1,Assumptions!$AF37/12,-(SUMIF($D$2:$EE$2,BF$2-1,$D35:$EE35)/12)*(1+XLOOKUP(BF$2,Assumptions!$C$95:$M$95,Assumptions!$C$99:$M$99))))</f>
        <v>-184.1313655</v>
      </c>
      <c r="BG35" s="50">
        <f t="array" ref="BG35">-(IF(BG$2=1,Assumptions!$AF37/12,-(SUMIF($D$2:$EE$2,BG$2-1,$D35:$EE35)/12)*(1+XLOOKUP(BG$2,Assumptions!$C$95:$M$95,Assumptions!$C$99:$M$99))))</f>
        <v>-184.1313655</v>
      </c>
      <c r="BH35" s="50">
        <f t="array" ref="BH35">-(IF(BH$2=1,Assumptions!$AF37/12,-(SUMIF($D$2:$EE$2,BH$2-1,$D35:$EE35)/12)*(1+XLOOKUP(BH$2,Assumptions!$C$95:$M$95,Assumptions!$C$99:$M$99))))</f>
        <v>-184.1313655</v>
      </c>
      <c r="BI35" s="50">
        <f t="array" ref="BI35">-(IF(BI$2=1,Assumptions!$AF37/12,-(SUMIF($D$2:$EE$2,BI$2-1,$D35:$EE35)/12)*(1+XLOOKUP(BI$2,Assumptions!$C$95:$M$95,Assumptions!$C$99:$M$99))))</f>
        <v>-184.1313655</v>
      </c>
      <c r="BJ35" s="50">
        <f t="array" ref="BJ35">-(IF(BJ$2=1,Assumptions!$AF37/12,-(SUMIF($D$2:$EE$2,BJ$2-1,$D35:$EE35)/12)*(1+XLOOKUP(BJ$2,Assumptions!$C$95:$M$95,Assumptions!$C$99:$M$99))))</f>
        <v>-184.1313655</v>
      </c>
      <c r="BK35" s="50">
        <f t="array" ref="BK35">-(IF(BK$2=1,Assumptions!$AF37/12,-(SUMIF($D$2:$EE$2,BK$2-1,$D35:$EE35)/12)*(1+XLOOKUP(BK$2,Assumptions!$C$95:$M$95,Assumptions!$C$99:$M$99))))</f>
        <v>-184.1313655</v>
      </c>
      <c r="BL35" s="50">
        <f t="array" ref="BL35">-(IF(BL$2=1,Assumptions!$AF37/12,-(SUMIF($D$2:$EE$2,BL$2-1,$D35:$EE35)/12)*(1+XLOOKUP(BL$2,Assumptions!$C$95:$M$95,Assumptions!$C$99:$M$99))))</f>
        <v>-189.6553064</v>
      </c>
      <c r="BM35" s="50">
        <f t="array" ref="BM35">-(IF(BM$2=1,Assumptions!$AF37/12,-(SUMIF($D$2:$EE$2,BM$2-1,$D35:$EE35)/12)*(1+XLOOKUP(BM$2,Assumptions!$C$95:$M$95,Assumptions!$C$99:$M$99))))</f>
        <v>-189.6553064</v>
      </c>
      <c r="BN35" s="50">
        <f t="array" ref="BN35">-(IF(BN$2=1,Assumptions!$AF37/12,-(SUMIF($D$2:$EE$2,BN$2-1,$D35:$EE35)/12)*(1+XLOOKUP(BN$2,Assumptions!$C$95:$M$95,Assumptions!$C$99:$M$99))))</f>
        <v>-189.6553064</v>
      </c>
      <c r="BO35" s="50">
        <f t="array" ref="BO35">-(IF(BO$2=1,Assumptions!$AF37/12,-(SUMIF($D$2:$EE$2,BO$2-1,$D35:$EE35)/12)*(1+XLOOKUP(BO$2,Assumptions!$C$95:$M$95,Assumptions!$C$99:$M$99))))</f>
        <v>-189.6553064</v>
      </c>
      <c r="BP35" s="50">
        <f t="array" ref="BP35">-(IF(BP$2=1,Assumptions!$AF37/12,-(SUMIF($D$2:$EE$2,BP$2-1,$D35:$EE35)/12)*(1+XLOOKUP(BP$2,Assumptions!$C$95:$M$95,Assumptions!$C$99:$M$99))))</f>
        <v>-189.6553064</v>
      </c>
      <c r="BQ35" s="50">
        <f t="array" ref="BQ35">-(IF(BQ$2=1,Assumptions!$AF37/12,-(SUMIF($D$2:$EE$2,BQ$2-1,$D35:$EE35)/12)*(1+XLOOKUP(BQ$2,Assumptions!$C$95:$M$95,Assumptions!$C$99:$M$99))))</f>
        <v>-189.6553064</v>
      </c>
      <c r="BR35" s="50">
        <f t="array" ref="BR35">-(IF(BR$2=1,Assumptions!$AF37/12,-(SUMIF($D$2:$EE$2,BR$2-1,$D35:$EE35)/12)*(1+XLOOKUP(BR$2,Assumptions!$C$95:$M$95,Assumptions!$C$99:$M$99))))</f>
        <v>-189.6553064</v>
      </c>
      <c r="BS35" s="50">
        <f t="array" ref="BS35">-(IF(BS$2=1,Assumptions!$AF37/12,-(SUMIF($D$2:$EE$2,BS$2-1,$D35:$EE35)/12)*(1+XLOOKUP(BS$2,Assumptions!$C$95:$M$95,Assumptions!$C$99:$M$99))))</f>
        <v>-189.6553064</v>
      </c>
      <c r="BT35" s="50">
        <f t="array" ref="BT35">-(IF(BT$2=1,Assumptions!$AF37/12,-(SUMIF($D$2:$EE$2,BT$2-1,$D35:$EE35)/12)*(1+XLOOKUP(BT$2,Assumptions!$C$95:$M$95,Assumptions!$C$99:$M$99))))</f>
        <v>-189.6553064</v>
      </c>
      <c r="BU35" s="50">
        <f t="array" ref="BU35">-(IF(BU$2=1,Assumptions!$AF37/12,-(SUMIF($D$2:$EE$2,BU$2-1,$D35:$EE35)/12)*(1+XLOOKUP(BU$2,Assumptions!$C$95:$M$95,Assumptions!$C$99:$M$99))))</f>
        <v>-189.6553064</v>
      </c>
      <c r="BV35" s="50">
        <f t="array" ref="BV35">-(IF(BV$2=1,Assumptions!$AF37/12,-(SUMIF($D$2:$EE$2,BV$2-1,$D35:$EE35)/12)*(1+XLOOKUP(BV$2,Assumptions!$C$95:$M$95,Assumptions!$C$99:$M$99))))</f>
        <v>-189.6553064</v>
      </c>
      <c r="BW35" s="50">
        <f t="array" ref="BW35">-(IF(BW$2=1,Assumptions!$AF37/12,-(SUMIF($D$2:$EE$2,BW$2-1,$D35:$EE35)/12)*(1+XLOOKUP(BW$2,Assumptions!$C$95:$M$95,Assumptions!$C$99:$M$99))))</f>
        <v>-189.6553064</v>
      </c>
      <c r="BX35" s="50">
        <f t="array" ref="BX35">-(IF(BX$2=1,Assumptions!$AF37/12,-(SUMIF($D$2:$EE$2,BX$2-1,$D35:$EE35)/12)*(1+XLOOKUP(BX$2,Assumptions!$C$95:$M$95,Assumptions!$C$99:$M$99))))</f>
        <v>-195.3449656</v>
      </c>
      <c r="BY35" s="50">
        <f t="array" ref="BY35">-(IF(BY$2=1,Assumptions!$AF37/12,-(SUMIF($D$2:$EE$2,BY$2-1,$D35:$EE35)/12)*(1+XLOOKUP(BY$2,Assumptions!$C$95:$M$95,Assumptions!$C$99:$M$99))))</f>
        <v>-195.3449656</v>
      </c>
      <c r="BZ35" s="50">
        <f t="array" ref="BZ35">-(IF(BZ$2=1,Assumptions!$AF37/12,-(SUMIF($D$2:$EE$2,BZ$2-1,$D35:$EE35)/12)*(1+XLOOKUP(BZ$2,Assumptions!$C$95:$M$95,Assumptions!$C$99:$M$99))))</f>
        <v>-195.3449656</v>
      </c>
      <c r="CA35" s="50">
        <f t="array" ref="CA35">-(IF(CA$2=1,Assumptions!$AF37/12,-(SUMIF($D$2:$EE$2,CA$2-1,$D35:$EE35)/12)*(1+XLOOKUP(CA$2,Assumptions!$C$95:$M$95,Assumptions!$C$99:$M$99))))</f>
        <v>-195.3449656</v>
      </c>
      <c r="CB35" s="50">
        <f t="array" ref="CB35">-(IF(CB$2=1,Assumptions!$AF37/12,-(SUMIF($D$2:$EE$2,CB$2-1,$D35:$EE35)/12)*(1+XLOOKUP(CB$2,Assumptions!$C$95:$M$95,Assumptions!$C$99:$M$99))))</f>
        <v>-195.3449656</v>
      </c>
      <c r="CC35" s="50">
        <f t="array" ref="CC35">-(IF(CC$2=1,Assumptions!$AF37/12,-(SUMIF($D$2:$EE$2,CC$2-1,$D35:$EE35)/12)*(1+XLOOKUP(CC$2,Assumptions!$C$95:$M$95,Assumptions!$C$99:$M$99))))</f>
        <v>-195.3449656</v>
      </c>
      <c r="CD35" s="50">
        <f t="array" ref="CD35">-(IF(CD$2=1,Assumptions!$AF37/12,-(SUMIF($D$2:$EE$2,CD$2-1,$D35:$EE35)/12)*(1+XLOOKUP(CD$2,Assumptions!$C$95:$M$95,Assumptions!$C$99:$M$99))))</f>
        <v>-195.3449656</v>
      </c>
      <c r="CE35" s="50">
        <f t="array" ref="CE35">-(IF(CE$2=1,Assumptions!$AF37/12,-(SUMIF($D$2:$EE$2,CE$2-1,$D35:$EE35)/12)*(1+XLOOKUP(CE$2,Assumptions!$C$95:$M$95,Assumptions!$C$99:$M$99))))</f>
        <v>-195.3449656</v>
      </c>
      <c r="CF35" s="50">
        <f t="array" ref="CF35">-(IF(CF$2=1,Assumptions!$AF37/12,-(SUMIF($D$2:$EE$2,CF$2-1,$D35:$EE35)/12)*(1+XLOOKUP(CF$2,Assumptions!$C$95:$M$95,Assumptions!$C$99:$M$99))))</f>
        <v>-195.3449656</v>
      </c>
      <c r="CG35" s="50">
        <f t="array" ref="CG35">-(IF(CG$2=1,Assumptions!$AF37/12,-(SUMIF($D$2:$EE$2,CG$2-1,$D35:$EE35)/12)*(1+XLOOKUP(CG$2,Assumptions!$C$95:$M$95,Assumptions!$C$99:$M$99))))</f>
        <v>-195.3449656</v>
      </c>
      <c r="CH35" s="50">
        <f t="array" ref="CH35">-(IF(CH$2=1,Assumptions!$AF37/12,-(SUMIF($D$2:$EE$2,CH$2-1,$D35:$EE35)/12)*(1+XLOOKUP(CH$2,Assumptions!$C$95:$M$95,Assumptions!$C$99:$M$99))))</f>
        <v>-195.3449656</v>
      </c>
      <c r="CI35" s="50">
        <f t="array" ref="CI35">-(IF(CI$2=1,Assumptions!$AF37/12,-(SUMIF($D$2:$EE$2,CI$2-1,$D35:$EE35)/12)*(1+XLOOKUP(CI$2,Assumptions!$C$95:$M$95,Assumptions!$C$99:$M$99))))</f>
        <v>-195.3449656</v>
      </c>
      <c r="CJ35" s="50">
        <f t="array" ref="CJ35">-(IF(CJ$2=1,Assumptions!$AF37/12,-(SUMIF($D$2:$EE$2,CJ$2-1,$D35:$EE35)/12)*(1+XLOOKUP(CJ$2,Assumptions!$C$95:$M$95,Assumptions!$C$99:$M$99))))</f>
        <v>-201.2053146</v>
      </c>
      <c r="CK35" s="50">
        <f t="array" ref="CK35">-(IF(CK$2=1,Assumptions!$AF37/12,-(SUMIF($D$2:$EE$2,CK$2-1,$D35:$EE35)/12)*(1+XLOOKUP(CK$2,Assumptions!$C$95:$M$95,Assumptions!$C$99:$M$99))))</f>
        <v>-201.2053146</v>
      </c>
      <c r="CL35" s="50">
        <f t="array" ref="CL35">-(IF(CL$2=1,Assumptions!$AF37/12,-(SUMIF($D$2:$EE$2,CL$2-1,$D35:$EE35)/12)*(1+XLOOKUP(CL$2,Assumptions!$C$95:$M$95,Assumptions!$C$99:$M$99))))</f>
        <v>-201.2053146</v>
      </c>
      <c r="CM35" s="50">
        <f t="array" ref="CM35">-(IF(CM$2=1,Assumptions!$AF37/12,-(SUMIF($D$2:$EE$2,CM$2-1,$D35:$EE35)/12)*(1+XLOOKUP(CM$2,Assumptions!$C$95:$M$95,Assumptions!$C$99:$M$99))))</f>
        <v>-201.2053146</v>
      </c>
      <c r="CN35" s="50">
        <f t="array" ref="CN35">-(IF(CN$2=1,Assumptions!$AF37/12,-(SUMIF($D$2:$EE$2,CN$2-1,$D35:$EE35)/12)*(1+XLOOKUP(CN$2,Assumptions!$C$95:$M$95,Assumptions!$C$99:$M$99))))</f>
        <v>-201.2053146</v>
      </c>
      <c r="CO35" s="50">
        <f t="array" ref="CO35">-(IF(CO$2=1,Assumptions!$AF37/12,-(SUMIF($D$2:$EE$2,CO$2-1,$D35:$EE35)/12)*(1+XLOOKUP(CO$2,Assumptions!$C$95:$M$95,Assumptions!$C$99:$M$99))))</f>
        <v>-201.2053146</v>
      </c>
      <c r="CP35" s="50">
        <f t="array" ref="CP35">-(IF(CP$2=1,Assumptions!$AF37/12,-(SUMIF($D$2:$EE$2,CP$2-1,$D35:$EE35)/12)*(1+XLOOKUP(CP$2,Assumptions!$C$95:$M$95,Assumptions!$C$99:$M$99))))</f>
        <v>-201.2053146</v>
      </c>
      <c r="CQ35" s="50">
        <f t="array" ref="CQ35">-(IF(CQ$2=1,Assumptions!$AF37/12,-(SUMIF($D$2:$EE$2,CQ$2-1,$D35:$EE35)/12)*(1+XLOOKUP(CQ$2,Assumptions!$C$95:$M$95,Assumptions!$C$99:$M$99))))</f>
        <v>-201.2053146</v>
      </c>
      <c r="CR35" s="50">
        <f t="array" ref="CR35">-(IF(CR$2=1,Assumptions!$AF37/12,-(SUMIF($D$2:$EE$2,CR$2-1,$D35:$EE35)/12)*(1+XLOOKUP(CR$2,Assumptions!$C$95:$M$95,Assumptions!$C$99:$M$99))))</f>
        <v>-201.2053146</v>
      </c>
      <c r="CS35" s="50">
        <f t="array" ref="CS35">-(IF(CS$2=1,Assumptions!$AF37/12,-(SUMIF($D$2:$EE$2,CS$2-1,$D35:$EE35)/12)*(1+XLOOKUP(CS$2,Assumptions!$C$95:$M$95,Assumptions!$C$99:$M$99))))</f>
        <v>-201.2053146</v>
      </c>
      <c r="CT35" s="50">
        <f t="array" ref="CT35">-(IF(CT$2=1,Assumptions!$AF37/12,-(SUMIF($D$2:$EE$2,CT$2-1,$D35:$EE35)/12)*(1+XLOOKUP(CT$2,Assumptions!$C$95:$M$95,Assumptions!$C$99:$M$99))))</f>
        <v>-201.2053146</v>
      </c>
      <c r="CU35" s="50">
        <f t="array" ref="CU35">-(IF(CU$2=1,Assumptions!$AF37/12,-(SUMIF($D$2:$EE$2,CU$2-1,$D35:$EE35)/12)*(1+XLOOKUP(CU$2,Assumptions!$C$95:$M$95,Assumptions!$C$99:$M$99))))</f>
        <v>-201.2053146</v>
      </c>
      <c r="CV35" s="50">
        <f t="array" ref="CV35">-(IF(CV$2=1,Assumptions!$AF37/12,-(SUMIF($D$2:$EE$2,CV$2-1,$D35:$EE35)/12)*(1+XLOOKUP(CV$2,Assumptions!$C$95:$M$95,Assumptions!$C$99:$M$99))))</f>
        <v>-207.241474</v>
      </c>
      <c r="CW35" s="50">
        <f t="array" ref="CW35">-(IF(CW$2=1,Assumptions!$AF37/12,-(SUMIF($D$2:$EE$2,CW$2-1,$D35:$EE35)/12)*(1+XLOOKUP(CW$2,Assumptions!$C$95:$M$95,Assumptions!$C$99:$M$99))))</f>
        <v>-207.241474</v>
      </c>
      <c r="CX35" s="50">
        <f t="array" ref="CX35">-(IF(CX$2=1,Assumptions!$AF37/12,-(SUMIF($D$2:$EE$2,CX$2-1,$D35:$EE35)/12)*(1+XLOOKUP(CX$2,Assumptions!$C$95:$M$95,Assumptions!$C$99:$M$99))))</f>
        <v>-207.241474</v>
      </c>
      <c r="CY35" s="50">
        <f t="array" ref="CY35">-(IF(CY$2=1,Assumptions!$AF37/12,-(SUMIF($D$2:$EE$2,CY$2-1,$D35:$EE35)/12)*(1+XLOOKUP(CY$2,Assumptions!$C$95:$M$95,Assumptions!$C$99:$M$99))))</f>
        <v>-207.241474</v>
      </c>
      <c r="CZ35" s="50">
        <f t="array" ref="CZ35">-(IF(CZ$2=1,Assumptions!$AF37/12,-(SUMIF($D$2:$EE$2,CZ$2-1,$D35:$EE35)/12)*(1+XLOOKUP(CZ$2,Assumptions!$C$95:$M$95,Assumptions!$C$99:$M$99))))</f>
        <v>-207.241474</v>
      </c>
      <c r="DA35" s="50">
        <f t="array" ref="DA35">-(IF(DA$2=1,Assumptions!$AF37/12,-(SUMIF($D$2:$EE$2,DA$2-1,$D35:$EE35)/12)*(1+XLOOKUP(DA$2,Assumptions!$C$95:$M$95,Assumptions!$C$99:$M$99))))</f>
        <v>-207.241474</v>
      </c>
      <c r="DB35" s="50">
        <f t="array" ref="DB35">-(IF(DB$2=1,Assumptions!$AF37/12,-(SUMIF($D$2:$EE$2,DB$2-1,$D35:$EE35)/12)*(1+XLOOKUP(DB$2,Assumptions!$C$95:$M$95,Assumptions!$C$99:$M$99))))</f>
        <v>-207.241474</v>
      </c>
      <c r="DC35" s="50">
        <f t="array" ref="DC35">-(IF(DC$2=1,Assumptions!$AF37/12,-(SUMIF($D$2:$EE$2,DC$2-1,$D35:$EE35)/12)*(1+XLOOKUP(DC$2,Assumptions!$C$95:$M$95,Assumptions!$C$99:$M$99))))</f>
        <v>-207.241474</v>
      </c>
      <c r="DD35" s="50">
        <f t="array" ref="DD35">-(IF(DD$2=1,Assumptions!$AF37/12,-(SUMIF($D$2:$EE$2,DD$2-1,$D35:$EE35)/12)*(1+XLOOKUP(DD$2,Assumptions!$C$95:$M$95,Assumptions!$C$99:$M$99))))</f>
        <v>-207.241474</v>
      </c>
      <c r="DE35" s="50">
        <f t="array" ref="DE35">-(IF(DE$2=1,Assumptions!$AF37/12,-(SUMIF($D$2:$EE$2,DE$2-1,$D35:$EE35)/12)*(1+XLOOKUP(DE$2,Assumptions!$C$95:$M$95,Assumptions!$C$99:$M$99))))</f>
        <v>-207.241474</v>
      </c>
      <c r="DF35" s="50">
        <f t="array" ref="DF35">-(IF(DF$2=1,Assumptions!$AF37/12,-(SUMIF($D$2:$EE$2,DF$2-1,$D35:$EE35)/12)*(1+XLOOKUP(DF$2,Assumptions!$C$95:$M$95,Assumptions!$C$99:$M$99))))</f>
        <v>-207.241474</v>
      </c>
      <c r="DG35" s="50">
        <f t="array" ref="DG35">-(IF(DG$2=1,Assumptions!$AF37/12,-(SUMIF($D$2:$EE$2,DG$2-1,$D35:$EE35)/12)*(1+XLOOKUP(DG$2,Assumptions!$C$95:$M$95,Assumptions!$C$99:$M$99))))</f>
        <v>-207.241474</v>
      </c>
      <c r="DH35" s="50">
        <f t="array" ref="DH35">-(IF(DH$2=1,Assumptions!$AF37/12,-(SUMIF($D$2:$EE$2,DH$2-1,$D35:$EE35)/12)*(1+XLOOKUP(DH$2,Assumptions!$C$95:$M$95,Assumptions!$C$99:$M$99))))</f>
        <v>-213.4587183</v>
      </c>
      <c r="DI35" s="50">
        <f t="array" ref="DI35">-(IF(DI$2=1,Assumptions!$AF37/12,-(SUMIF($D$2:$EE$2,DI$2-1,$D35:$EE35)/12)*(1+XLOOKUP(DI$2,Assumptions!$C$95:$M$95,Assumptions!$C$99:$M$99))))</f>
        <v>-213.4587183</v>
      </c>
      <c r="DJ35" s="50">
        <f t="array" ref="DJ35">-(IF(DJ$2=1,Assumptions!$AF37/12,-(SUMIF($D$2:$EE$2,DJ$2-1,$D35:$EE35)/12)*(1+XLOOKUP(DJ$2,Assumptions!$C$95:$M$95,Assumptions!$C$99:$M$99))))</f>
        <v>-213.4587183</v>
      </c>
      <c r="DK35" s="50">
        <f t="array" ref="DK35">-(IF(DK$2=1,Assumptions!$AF37/12,-(SUMIF($D$2:$EE$2,DK$2-1,$D35:$EE35)/12)*(1+XLOOKUP(DK$2,Assumptions!$C$95:$M$95,Assumptions!$C$99:$M$99))))</f>
        <v>-213.4587183</v>
      </c>
      <c r="DL35" s="50">
        <f t="array" ref="DL35">-(IF(DL$2=1,Assumptions!$AF37/12,-(SUMIF($D$2:$EE$2,DL$2-1,$D35:$EE35)/12)*(1+XLOOKUP(DL$2,Assumptions!$C$95:$M$95,Assumptions!$C$99:$M$99))))</f>
        <v>-213.4587183</v>
      </c>
      <c r="DM35" s="50">
        <f t="array" ref="DM35">-(IF(DM$2=1,Assumptions!$AF37/12,-(SUMIF($D$2:$EE$2,DM$2-1,$D35:$EE35)/12)*(1+XLOOKUP(DM$2,Assumptions!$C$95:$M$95,Assumptions!$C$99:$M$99))))</f>
        <v>-213.4587183</v>
      </c>
      <c r="DN35" s="50">
        <f t="array" ref="DN35">-(IF(DN$2=1,Assumptions!$AF37/12,-(SUMIF($D$2:$EE$2,DN$2-1,$D35:$EE35)/12)*(1+XLOOKUP(DN$2,Assumptions!$C$95:$M$95,Assumptions!$C$99:$M$99))))</f>
        <v>-213.4587183</v>
      </c>
      <c r="DO35" s="50">
        <f t="array" ref="DO35">-(IF(DO$2=1,Assumptions!$AF37/12,-(SUMIF($D$2:$EE$2,DO$2-1,$D35:$EE35)/12)*(1+XLOOKUP(DO$2,Assumptions!$C$95:$M$95,Assumptions!$C$99:$M$99))))</f>
        <v>-213.4587183</v>
      </c>
      <c r="DP35" s="50">
        <f t="array" ref="DP35">-(IF(DP$2=1,Assumptions!$AF37/12,-(SUMIF($D$2:$EE$2,DP$2-1,$D35:$EE35)/12)*(1+XLOOKUP(DP$2,Assumptions!$C$95:$M$95,Assumptions!$C$99:$M$99))))</f>
        <v>-213.4587183</v>
      </c>
      <c r="DQ35" s="50">
        <f t="array" ref="DQ35">-(IF(DQ$2=1,Assumptions!$AF37/12,-(SUMIF($D$2:$EE$2,DQ$2-1,$D35:$EE35)/12)*(1+XLOOKUP(DQ$2,Assumptions!$C$95:$M$95,Assumptions!$C$99:$M$99))))</f>
        <v>-213.4587183</v>
      </c>
      <c r="DR35" s="50">
        <f t="array" ref="DR35">-(IF(DR$2=1,Assumptions!$AF37/12,-(SUMIF($D$2:$EE$2,DR$2-1,$D35:$EE35)/12)*(1+XLOOKUP(DR$2,Assumptions!$C$95:$M$95,Assumptions!$C$99:$M$99))))</f>
        <v>-213.4587183</v>
      </c>
      <c r="DS35" s="50">
        <f t="array" ref="DS35">-(IF(DS$2=1,Assumptions!$AF37/12,-(SUMIF($D$2:$EE$2,DS$2-1,$D35:$EE35)/12)*(1+XLOOKUP(DS$2,Assumptions!$C$95:$M$95,Assumptions!$C$99:$M$99))))</f>
        <v>-213.4587183</v>
      </c>
      <c r="DT35" s="50">
        <f t="array" ref="DT35">-(IF(DT$2=1,Assumptions!$AF37/12,-(SUMIF($D$2:$EE$2,DT$2-1,$D35:$EE35)/12)*(1+XLOOKUP(DT$2,Assumptions!$C$95:$M$95,Assumptions!$C$99:$M$99))))</f>
        <v>-219.8624798</v>
      </c>
      <c r="DU35" s="50">
        <f t="array" ref="DU35">-(IF(DU$2=1,Assumptions!$AF37/12,-(SUMIF($D$2:$EE$2,DU$2-1,$D35:$EE35)/12)*(1+XLOOKUP(DU$2,Assumptions!$C$95:$M$95,Assumptions!$C$99:$M$99))))</f>
        <v>-219.8624798</v>
      </c>
      <c r="DV35" s="50">
        <f t="array" ref="DV35">-(IF(DV$2=1,Assumptions!$AF37/12,-(SUMIF($D$2:$EE$2,DV$2-1,$D35:$EE35)/12)*(1+XLOOKUP(DV$2,Assumptions!$C$95:$M$95,Assumptions!$C$99:$M$99))))</f>
        <v>-219.8624798</v>
      </c>
      <c r="DW35" s="50">
        <f t="array" ref="DW35">-(IF(DW$2=1,Assumptions!$AF37/12,-(SUMIF($D$2:$EE$2,DW$2-1,$D35:$EE35)/12)*(1+XLOOKUP(DW$2,Assumptions!$C$95:$M$95,Assumptions!$C$99:$M$99))))</f>
        <v>-219.8624798</v>
      </c>
      <c r="DX35" s="50">
        <f t="array" ref="DX35">-(IF(DX$2=1,Assumptions!$AF37/12,-(SUMIF($D$2:$EE$2,DX$2-1,$D35:$EE35)/12)*(1+XLOOKUP(DX$2,Assumptions!$C$95:$M$95,Assumptions!$C$99:$M$99))))</f>
        <v>-219.8624798</v>
      </c>
      <c r="DY35" s="50">
        <f t="array" ref="DY35">-(IF(DY$2=1,Assumptions!$AF37/12,-(SUMIF($D$2:$EE$2,DY$2-1,$D35:$EE35)/12)*(1+XLOOKUP(DY$2,Assumptions!$C$95:$M$95,Assumptions!$C$99:$M$99))))</f>
        <v>-219.8624798</v>
      </c>
      <c r="DZ35" s="50">
        <f t="array" ref="DZ35">-(IF(DZ$2=1,Assumptions!$AF37/12,-(SUMIF($D$2:$EE$2,DZ$2-1,$D35:$EE35)/12)*(1+XLOOKUP(DZ$2,Assumptions!$C$95:$M$95,Assumptions!$C$99:$M$99))))</f>
        <v>-219.8624798</v>
      </c>
      <c r="EA35" s="50">
        <f t="array" ref="EA35">-(IF(EA$2=1,Assumptions!$AF37/12,-(SUMIF($D$2:$EE$2,EA$2-1,$D35:$EE35)/12)*(1+XLOOKUP(EA$2,Assumptions!$C$95:$M$95,Assumptions!$C$99:$M$99))))</f>
        <v>-219.8624798</v>
      </c>
      <c r="EB35" s="50">
        <f t="array" ref="EB35">-(IF(EB$2=1,Assumptions!$AF37/12,-(SUMIF($D$2:$EE$2,EB$2-1,$D35:$EE35)/12)*(1+XLOOKUP(EB$2,Assumptions!$C$95:$M$95,Assumptions!$C$99:$M$99))))</f>
        <v>-219.8624798</v>
      </c>
      <c r="EC35" s="50">
        <f t="array" ref="EC35">-(IF(EC$2=1,Assumptions!$AF37/12,-(SUMIF($D$2:$EE$2,EC$2-1,$D35:$EE35)/12)*(1+XLOOKUP(EC$2,Assumptions!$C$95:$M$95,Assumptions!$C$99:$M$99))))</f>
        <v>-219.8624798</v>
      </c>
      <c r="ED35" s="50">
        <f t="array" ref="ED35">-(IF(ED$2=1,Assumptions!$AF37/12,-(SUMIF($D$2:$EE$2,ED$2-1,$D35:$EE35)/12)*(1+XLOOKUP(ED$2,Assumptions!$C$95:$M$95,Assumptions!$C$99:$M$99))))</f>
        <v>-219.8624798</v>
      </c>
      <c r="EE35" s="50">
        <f t="array" ref="EE35">-(IF(EE$2=1,Assumptions!$AF37/12,-(SUMIF($D$2:$EE$2,EE$2-1,$D35:$EE35)/12)*(1+XLOOKUP(EE$2,Assumptions!$C$95:$M$95,Assumptions!$C$99:$M$99))))</f>
        <v>-219.8624798</v>
      </c>
    </row>
    <row r="36" ht="15.75" customHeight="1">
      <c r="A36" s="1"/>
      <c r="B36" s="89"/>
      <c r="C36" s="43" t="str">
        <f>Assumptions!J38</f>
        <v>Total Operating Expenses</v>
      </c>
      <c r="D36" s="209">
        <f t="shared" ref="D36:EE36" si="6">SUM(D24:D35)</f>
        <v>-18205.15154</v>
      </c>
      <c r="E36" s="209">
        <f t="shared" si="6"/>
        <v>-18205.15154</v>
      </c>
      <c r="F36" s="209">
        <f t="shared" si="6"/>
        <v>-18205.15154</v>
      </c>
      <c r="G36" s="209">
        <f t="shared" si="6"/>
        <v>-18205.15154</v>
      </c>
      <c r="H36" s="209">
        <f t="shared" si="6"/>
        <v>-18205.15154</v>
      </c>
      <c r="I36" s="209">
        <f t="shared" si="6"/>
        <v>-18205.15154</v>
      </c>
      <c r="J36" s="209">
        <f t="shared" si="6"/>
        <v>-18205.15154</v>
      </c>
      <c r="K36" s="209">
        <f t="shared" si="6"/>
        <v>-18205.15154</v>
      </c>
      <c r="L36" s="209">
        <f t="shared" si="6"/>
        <v>-18205.15154</v>
      </c>
      <c r="M36" s="209">
        <f t="shared" si="6"/>
        <v>-18205.15154</v>
      </c>
      <c r="N36" s="209">
        <f t="shared" si="6"/>
        <v>-18205.15154</v>
      </c>
      <c r="O36" s="209">
        <f t="shared" si="6"/>
        <v>-18205.15154</v>
      </c>
      <c r="P36" s="209">
        <f t="shared" si="6"/>
        <v>-18945.35889</v>
      </c>
      <c r="Q36" s="209">
        <f t="shared" si="6"/>
        <v>-18945.35889</v>
      </c>
      <c r="R36" s="209">
        <f t="shared" si="6"/>
        <v>-18945.35889</v>
      </c>
      <c r="S36" s="209">
        <f t="shared" si="6"/>
        <v>-18945.35889</v>
      </c>
      <c r="T36" s="209">
        <f t="shared" si="6"/>
        <v>-18945.35889</v>
      </c>
      <c r="U36" s="209">
        <f t="shared" si="6"/>
        <v>-18945.35889</v>
      </c>
      <c r="V36" s="209">
        <f t="shared" si="6"/>
        <v>-18945.35889</v>
      </c>
      <c r="W36" s="209">
        <f t="shared" si="6"/>
        <v>-18945.35889</v>
      </c>
      <c r="X36" s="209">
        <f t="shared" si="6"/>
        <v>-18945.35889</v>
      </c>
      <c r="Y36" s="209">
        <f t="shared" si="6"/>
        <v>-18945.35889</v>
      </c>
      <c r="Z36" s="209">
        <f t="shared" si="6"/>
        <v>-18945.35889</v>
      </c>
      <c r="AA36" s="209">
        <f t="shared" si="6"/>
        <v>-18945.35889</v>
      </c>
      <c r="AB36" s="209">
        <f t="shared" si="6"/>
        <v>-19513.71966</v>
      </c>
      <c r="AC36" s="209">
        <f t="shared" si="6"/>
        <v>-19513.71966</v>
      </c>
      <c r="AD36" s="209">
        <f t="shared" si="6"/>
        <v>-19513.71966</v>
      </c>
      <c r="AE36" s="209">
        <f t="shared" si="6"/>
        <v>-19513.71966</v>
      </c>
      <c r="AF36" s="209">
        <f t="shared" si="6"/>
        <v>-19513.71966</v>
      </c>
      <c r="AG36" s="209">
        <f t="shared" si="6"/>
        <v>-19513.71966</v>
      </c>
      <c r="AH36" s="209">
        <f t="shared" si="6"/>
        <v>-19513.71966</v>
      </c>
      <c r="AI36" s="209">
        <f t="shared" si="6"/>
        <v>-19513.71966</v>
      </c>
      <c r="AJ36" s="209">
        <f t="shared" si="6"/>
        <v>-19513.71966</v>
      </c>
      <c r="AK36" s="209">
        <f t="shared" si="6"/>
        <v>-19513.71966</v>
      </c>
      <c r="AL36" s="209">
        <f t="shared" si="6"/>
        <v>-19513.71966</v>
      </c>
      <c r="AM36" s="209">
        <f t="shared" si="6"/>
        <v>-19513.71966</v>
      </c>
      <c r="AN36" s="209">
        <f t="shared" si="6"/>
        <v>-20099.13125</v>
      </c>
      <c r="AO36" s="209">
        <f t="shared" si="6"/>
        <v>-20099.13125</v>
      </c>
      <c r="AP36" s="209">
        <f t="shared" si="6"/>
        <v>-20099.13125</v>
      </c>
      <c r="AQ36" s="209">
        <f t="shared" si="6"/>
        <v>-20099.13125</v>
      </c>
      <c r="AR36" s="209">
        <f t="shared" si="6"/>
        <v>-20099.13125</v>
      </c>
      <c r="AS36" s="209">
        <f t="shared" si="6"/>
        <v>-20099.13125</v>
      </c>
      <c r="AT36" s="209">
        <f t="shared" si="6"/>
        <v>-20099.13125</v>
      </c>
      <c r="AU36" s="209">
        <f t="shared" si="6"/>
        <v>-20099.13125</v>
      </c>
      <c r="AV36" s="209">
        <f t="shared" si="6"/>
        <v>-20099.13125</v>
      </c>
      <c r="AW36" s="209">
        <f t="shared" si="6"/>
        <v>-20099.13125</v>
      </c>
      <c r="AX36" s="209">
        <f t="shared" si="6"/>
        <v>-20099.13125</v>
      </c>
      <c r="AY36" s="209">
        <f t="shared" si="6"/>
        <v>-20099.13125</v>
      </c>
      <c r="AZ36" s="209">
        <f t="shared" si="6"/>
        <v>-20702.10519</v>
      </c>
      <c r="BA36" s="209">
        <f t="shared" si="6"/>
        <v>-20702.10519</v>
      </c>
      <c r="BB36" s="209">
        <f t="shared" si="6"/>
        <v>-20702.10519</v>
      </c>
      <c r="BC36" s="209">
        <f t="shared" si="6"/>
        <v>-20702.10519</v>
      </c>
      <c r="BD36" s="209">
        <f t="shared" si="6"/>
        <v>-20702.10519</v>
      </c>
      <c r="BE36" s="209">
        <f t="shared" si="6"/>
        <v>-20702.10519</v>
      </c>
      <c r="BF36" s="209">
        <f t="shared" si="6"/>
        <v>-20702.10519</v>
      </c>
      <c r="BG36" s="209">
        <f t="shared" si="6"/>
        <v>-20702.10519</v>
      </c>
      <c r="BH36" s="209">
        <f t="shared" si="6"/>
        <v>-20702.10519</v>
      </c>
      <c r="BI36" s="209">
        <f t="shared" si="6"/>
        <v>-20702.10519</v>
      </c>
      <c r="BJ36" s="209">
        <f t="shared" si="6"/>
        <v>-20702.10519</v>
      </c>
      <c r="BK36" s="209">
        <f t="shared" si="6"/>
        <v>-20702.10519</v>
      </c>
      <c r="BL36" s="209">
        <f t="shared" si="6"/>
        <v>-21323.16834</v>
      </c>
      <c r="BM36" s="209">
        <f t="shared" si="6"/>
        <v>-21323.16834</v>
      </c>
      <c r="BN36" s="209">
        <f t="shared" si="6"/>
        <v>-21323.16834</v>
      </c>
      <c r="BO36" s="209">
        <f t="shared" si="6"/>
        <v>-21323.16834</v>
      </c>
      <c r="BP36" s="209">
        <f t="shared" si="6"/>
        <v>-21323.16834</v>
      </c>
      <c r="BQ36" s="209">
        <f t="shared" si="6"/>
        <v>-21323.16834</v>
      </c>
      <c r="BR36" s="209">
        <f t="shared" si="6"/>
        <v>-21323.16834</v>
      </c>
      <c r="BS36" s="209">
        <f t="shared" si="6"/>
        <v>-21323.16834</v>
      </c>
      <c r="BT36" s="209">
        <f t="shared" si="6"/>
        <v>-21323.16834</v>
      </c>
      <c r="BU36" s="209">
        <f t="shared" si="6"/>
        <v>-21323.16834</v>
      </c>
      <c r="BV36" s="209">
        <f t="shared" si="6"/>
        <v>-21323.16834</v>
      </c>
      <c r="BW36" s="209">
        <f t="shared" si="6"/>
        <v>-21323.16834</v>
      </c>
      <c r="BX36" s="209">
        <f t="shared" si="6"/>
        <v>-21962.86339</v>
      </c>
      <c r="BY36" s="209">
        <f t="shared" si="6"/>
        <v>-21962.86339</v>
      </c>
      <c r="BZ36" s="209">
        <f t="shared" si="6"/>
        <v>-21962.86339</v>
      </c>
      <c r="CA36" s="209">
        <f t="shared" si="6"/>
        <v>-21962.86339</v>
      </c>
      <c r="CB36" s="209">
        <f t="shared" si="6"/>
        <v>-21962.86339</v>
      </c>
      <c r="CC36" s="209">
        <f t="shared" si="6"/>
        <v>-21962.86339</v>
      </c>
      <c r="CD36" s="209">
        <f t="shared" si="6"/>
        <v>-21962.86339</v>
      </c>
      <c r="CE36" s="209">
        <f t="shared" si="6"/>
        <v>-21962.86339</v>
      </c>
      <c r="CF36" s="209">
        <f t="shared" si="6"/>
        <v>-21962.86339</v>
      </c>
      <c r="CG36" s="209">
        <f t="shared" si="6"/>
        <v>-21962.86339</v>
      </c>
      <c r="CH36" s="209">
        <f t="shared" si="6"/>
        <v>-21962.86339</v>
      </c>
      <c r="CI36" s="209">
        <f t="shared" si="6"/>
        <v>-21962.86339</v>
      </c>
      <c r="CJ36" s="209">
        <f t="shared" si="6"/>
        <v>-22621.74929</v>
      </c>
      <c r="CK36" s="209">
        <f t="shared" si="6"/>
        <v>-22621.74929</v>
      </c>
      <c r="CL36" s="209">
        <f t="shared" si="6"/>
        <v>-22621.74929</v>
      </c>
      <c r="CM36" s="209">
        <f t="shared" si="6"/>
        <v>-22621.74929</v>
      </c>
      <c r="CN36" s="209">
        <f t="shared" si="6"/>
        <v>-22621.74929</v>
      </c>
      <c r="CO36" s="209">
        <f t="shared" si="6"/>
        <v>-22621.74929</v>
      </c>
      <c r="CP36" s="209">
        <f t="shared" si="6"/>
        <v>-22621.74929</v>
      </c>
      <c r="CQ36" s="209">
        <f t="shared" si="6"/>
        <v>-22621.74929</v>
      </c>
      <c r="CR36" s="209">
        <f t="shared" si="6"/>
        <v>-22621.74929</v>
      </c>
      <c r="CS36" s="209">
        <f t="shared" si="6"/>
        <v>-22621.74929</v>
      </c>
      <c r="CT36" s="209">
        <f t="shared" si="6"/>
        <v>-22621.74929</v>
      </c>
      <c r="CU36" s="209">
        <f t="shared" si="6"/>
        <v>-22621.74929</v>
      </c>
      <c r="CV36" s="209">
        <f t="shared" si="6"/>
        <v>-23300.40177</v>
      </c>
      <c r="CW36" s="209">
        <f t="shared" si="6"/>
        <v>-23300.40177</v>
      </c>
      <c r="CX36" s="209">
        <f t="shared" si="6"/>
        <v>-23300.40177</v>
      </c>
      <c r="CY36" s="209">
        <f t="shared" si="6"/>
        <v>-23300.40177</v>
      </c>
      <c r="CZ36" s="209">
        <f t="shared" si="6"/>
        <v>-23300.40177</v>
      </c>
      <c r="DA36" s="209">
        <f t="shared" si="6"/>
        <v>-23300.40177</v>
      </c>
      <c r="DB36" s="209">
        <f t="shared" si="6"/>
        <v>-23300.40177</v>
      </c>
      <c r="DC36" s="209">
        <f t="shared" si="6"/>
        <v>-23300.40177</v>
      </c>
      <c r="DD36" s="209">
        <f t="shared" si="6"/>
        <v>-23300.40177</v>
      </c>
      <c r="DE36" s="209">
        <f t="shared" si="6"/>
        <v>-23300.40177</v>
      </c>
      <c r="DF36" s="209">
        <f t="shared" si="6"/>
        <v>-23300.40177</v>
      </c>
      <c r="DG36" s="209">
        <f t="shared" si="6"/>
        <v>-23300.40177</v>
      </c>
      <c r="DH36" s="209">
        <f t="shared" si="6"/>
        <v>-23644.68197</v>
      </c>
      <c r="DI36" s="209">
        <f t="shared" si="6"/>
        <v>-23644.68197</v>
      </c>
      <c r="DJ36" s="209">
        <f t="shared" si="6"/>
        <v>-23644.68197</v>
      </c>
      <c r="DK36" s="209">
        <f t="shared" si="6"/>
        <v>-23644.68197</v>
      </c>
      <c r="DL36" s="209">
        <f t="shared" si="6"/>
        <v>-23644.68197</v>
      </c>
      <c r="DM36" s="209">
        <f t="shared" si="6"/>
        <v>-23644.68197</v>
      </c>
      <c r="DN36" s="209">
        <f t="shared" si="6"/>
        <v>-23644.68197</v>
      </c>
      <c r="DO36" s="209">
        <f t="shared" si="6"/>
        <v>-23644.68197</v>
      </c>
      <c r="DP36" s="209">
        <f t="shared" si="6"/>
        <v>-23644.68197</v>
      </c>
      <c r="DQ36" s="209">
        <f t="shared" si="6"/>
        <v>-23644.68197</v>
      </c>
      <c r="DR36" s="209">
        <f t="shared" si="6"/>
        <v>-23644.68197</v>
      </c>
      <c r="DS36" s="209">
        <f t="shared" si="6"/>
        <v>-23644.68197</v>
      </c>
      <c r="DT36" s="209">
        <f t="shared" si="6"/>
        <v>-24719.39624</v>
      </c>
      <c r="DU36" s="209">
        <f t="shared" si="6"/>
        <v>-24719.39624</v>
      </c>
      <c r="DV36" s="209">
        <f t="shared" si="6"/>
        <v>-24719.39624</v>
      </c>
      <c r="DW36" s="209">
        <f t="shared" si="6"/>
        <v>-24719.39624</v>
      </c>
      <c r="DX36" s="209">
        <f t="shared" si="6"/>
        <v>-24719.39624</v>
      </c>
      <c r="DY36" s="209">
        <f t="shared" si="6"/>
        <v>-24719.39624</v>
      </c>
      <c r="DZ36" s="209">
        <f t="shared" si="6"/>
        <v>-24719.39624</v>
      </c>
      <c r="EA36" s="209">
        <f t="shared" si="6"/>
        <v>-24719.39624</v>
      </c>
      <c r="EB36" s="209">
        <f t="shared" si="6"/>
        <v>-24719.39624</v>
      </c>
      <c r="EC36" s="209">
        <f t="shared" si="6"/>
        <v>-24719.39624</v>
      </c>
      <c r="ED36" s="209">
        <f t="shared" si="6"/>
        <v>-24719.39624</v>
      </c>
      <c r="EE36" s="209">
        <f t="shared" si="6"/>
        <v>-24719.39624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Assumptions!J40</f>
        <v>Net Operating Income</v>
      </c>
      <c r="D38" s="213">
        <f>IF(OR(D$1=Assumptions!$B$116,D$1=Assumptions!$C$116,D$1=Assumptions!$D$116,D$1=Assumptions!$E$116,D$1=Assumptions!$F$116),(Assumptions!$C$106*D$21)+(SUM(D28+D30+D32+D33+D34)+(Assumptions!$C$106*SUM(D$24:D$27,D$29,D$31,D$35))),(D$21+D$36))</f>
        <v>48506.00846</v>
      </c>
      <c r="E38" s="213">
        <f>IF(OR(E$1=Assumptions!$B$116,E$1=Assumptions!$C$116,E$1=Assumptions!$D$116,E$1=Assumptions!$E$116,E$1=Assumptions!$F$116),(Assumptions!$C$106*E$21)+(SUM(E28+E30+E32+E33+E34)+(Assumptions!$C$106*SUM(E$24:E$27,E$29,E$31,E$35))),(E$21+E$36))</f>
        <v>48506.00846</v>
      </c>
      <c r="F38" s="213">
        <f>IF(OR(F$1=Assumptions!$B$116,F$1=Assumptions!$C$116,F$1=Assumptions!$D$116,F$1=Assumptions!$E$116,F$1=Assumptions!$F$116),(Assumptions!$C$106*F$21)+(SUM(F28+F30+F32+F33+F34)+(Assumptions!$C$106*SUM(F$24:F$27,F$29,F$31,F$35))),(F$21+F$36))</f>
        <v>48506.00846</v>
      </c>
      <c r="G38" s="213">
        <f>IF(OR(G$1=Assumptions!$B$116,G$1=Assumptions!$C$116,G$1=Assumptions!$D$116,G$1=Assumptions!$E$116,G$1=Assumptions!$F$116),(Assumptions!$C$106*G$21)+(SUM(G28+G30+G32+G33+G34)+(Assumptions!$C$106*SUM(G$24:G$27,G$29,G$31,G$35))),(G$21+G$36))</f>
        <v>48506.00846</v>
      </c>
      <c r="H38" s="213">
        <f>IF(OR(H$1=Assumptions!$B$116,H$1=Assumptions!$C$116,H$1=Assumptions!$D$116,H$1=Assumptions!$E$116,H$1=Assumptions!$F$116),(Assumptions!$C$106*H$21)+(SUM(H28+H30+H32+H33+H34)+(Assumptions!$C$106*SUM(H$24:H$27,H$29,H$31,H$35))),(H$21+H$36))</f>
        <v>48506.00846</v>
      </c>
      <c r="I38" s="213">
        <f>IF(OR(I$1=Assumptions!$B$116,I$1=Assumptions!$C$116,I$1=Assumptions!$D$116,I$1=Assumptions!$E$116,I$1=Assumptions!$F$116),(Assumptions!$C$106*I$21)+(SUM(I28+I30+I32+I33+I34)+(Assumptions!$C$106*SUM(I$24:I$27,I$29,I$31,I$35))),(I$21+I$36))</f>
        <v>48506.00846</v>
      </c>
      <c r="J38" s="213">
        <f>IF(OR(J$1=Assumptions!$B$116,J$1=Assumptions!$C$116,J$1=Assumptions!$D$116,J$1=Assumptions!$E$116,J$1=Assumptions!$F$116),(Assumptions!$C$106*J$21)+(SUM(J28+J30+J32+J33+J34)+(Assumptions!$C$106*SUM(J$24:J$27,J$29,J$31,J$35))),(J$21+J$36))</f>
        <v>48506.00846</v>
      </c>
      <c r="K38" s="213">
        <f>IF(OR(K$1=Assumptions!$B$116,K$1=Assumptions!$C$116,K$1=Assumptions!$D$116,K$1=Assumptions!$E$116,K$1=Assumptions!$F$116),(Assumptions!$C$106*K$21)+(SUM(K28+K30+K32+K33+K34)+(Assumptions!$C$106*SUM(K$24:K$27,K$29,K$31,K$35))),(K$21+K$36))</f>
        <v>48506.00846</v>
      </c>
      <c r="L38" s="213">
        <f>IF(OR(L$1=Assumptions!$B$116,L$1=Assumptions!$C$116,L$1=Assumptions!$D$116,L$1=Assumptions!$E$116,L$1=Assumptions!$F$116),(Assumptions!$C$106*L$21)+(SUM(L28+L30+L32+L33+L34)+(Assumptions!$C$106*SUM(L$24:L$27,L$29,L$31,L$35))),(L$21+L$36))</f>
        <v>48506.00846</v>
      </c>
      <c r="M38" s="213">
        <f>IF(OR(M$1=Assumptions!$B$116,M$1=Assumptions!$C$116,M$1=Assumptions!$D$116,M$1=Assumptions!$E$116,M$1=Assumptions!$F$116),(Assumptions!$C$106*M$21)+(SUM(M28+M30+M32+M33+M34)+(Assumptions!$C$106*SUM(M$24:M$27,M$29,M$31,M$35))),(M$21+M$36))</f>
        <v>48506.00846</v>
      </c>
      <c r="N38" s="213">
        <f>IF(OR(N$1=Assumptions!$B$116,N$1=Assumptions!$C$116,N$1=Assumptions!$D$116,N$1=Assumptions!$E$116,N$1=Assumptions!$F$116),(Assumptions!$C$106*N$21)+(SUM(N28+N30+N32+N33+N34)+(Assumptions!$C$106*SUM(N$24:N$27,N$29,N$31,N$35))),(N$21+N$36))</f>
        <v>48506.00846</v>
      </c>
      <c r="O38" s="213">
        <f>IF(OR(O$1=Assumptions!$B$116,O$1=Assumptions!$C$116,O$1=Assumptions!$D$116,O$1=Assumptions!$E$116,O$1=Assumptions!$F$116),(Assumptions!$C$106*O$21)+(SUM(O28+O30+O32+O33+O34)+(Assumptions!$C$106*SUM(O$24:O$27,O$29,O$31,O$35))),(O$21+O$36))</f>
        <v>48506.00846</v>
      </c>
      <c r="P38" s="213">
        <f>IF(OR(P$1=Assumptions!$B$116,P$1=Assumptions!$C$116,P$1=Assumptions!$D$116,P$1=Assumptions!$E$116,P$1=Assumptions!$F$116),(Assumptions!$C$106*P$21)+(SUM(P28+P30+P32+P33+P34)+(Assumptions!$C$106*SUM(P$24:P$27,P$29,P$31,P$35))),(P$21+P$36))</f>
        <v>51257.84429</v>
      </c>
      <c r="Q38" s="213">
        <f>IF(OR(Q$1=Assumptions!$B$116,Q$1=Assumptions!$C$116,Q$1=Assumptions!$D$116,Q$1=Assumptions!$E$116,Q$1=Assumptions!$F$116),(Assumptions!$C$106*Q$21)+(SUM(Q28+Q30+Q32+Q33+Q34)+(Assumptions!$C$106*SUM(Q$24:Q$27,Q$29,Q$31,Q$35))),(Q$21+Q$36))</f>
        <v>51257.84429</v>
      </c>
      <c r="R38" s="213">
        <f>IF(OR(R$1=Assumptions!$B$116,R$1=Assumptions!$C$116,R$1=Assumptions!$D$116,R$1=Assumptions!$E$116,R$1=Assumptions!$F$116),(Assumptions!$C$106*R$21)+(SUM(R28+R30+R32+R33+R34)+(Assumptions!$C$106*SUM(R$24:R$27,R$29,R$31,R$35))),(R$21+R$36))</f>
        <v>51257.84429</v>
      </c>
      <c r="S38" s="213">
        <f>IF(OR(S$1=Assumptions!$B$116,S$1=Assumptions!$C$116,S$1=Assumptions!$D$116,S$1=Assumptions!$E$116,S$1=Assumptions!$F$116),(Assumptions!$C$106*S$21)+(SUM(S28+S30+S32+S33+S34)+(Assumptions!$C$106*SUM(S$24:S$27,S$29,S$31,S$35))),(S$21+S$36))</f>
        <v>51257.84429</v>
      </c>
      <c r="T38" s="213">
        <f>IF(OR(T$1=Assumptions!$B$116,T$1=Assumptions!$C$116,T$1=Assumptions!$D$116,T$1=Assumptions!$E$116,T$1=Assumptions!$F$116),(Assumptions!$C$106*T$21)+(SUM(T28+T30+T32+T33+T34)+(Assumptions!$C$106*SUM(T$24:T$27,T$29,T$31,T$35))),(T$21+T$36))</f>
        <v>51257.84429</v>
      </c>
      <c r="U38" s="213">
        <f>IF(OR(U$1=Assumptions!$B$116,U$1=Assumptions!$C$116,U$1=Assumptions!$D$116,U$1=Assumptions!$E$116,U$1=Assumptions!$F$116),(Assumptions!$C$106*U$21)+(SUM(U28+U30+U32+U33+U34)+(Assumptions!$C$106*SUM(U$24:U$27,U$29,U$31,U$35))),(U$21+U$36))</f>
        <v>51257.84429</v>
      </c>
      <c r="V38" s="213">
        <f>IF(OR(V$1=Assumptions!$B$116,V$1=Assumptions!$C$116,V$1=Assumptions!$D$116,V$1=Assumptions!$E$116,V$1=Assumptions!$F$116),(Assumptions!$C$106*V$21)+(SUM(V28+V30+V32+V33+V34)+(Assumptions!$C$106*SUM(V$24:V$27,V$29,V$31,V$35))),(V$21+V$36))</f>
        <v>51257.84429</v>
      </c>
      <c r="W38" s="213">
        <f>IF(OR(W$1=Assumptions!$B$116,W$1=Assumptions!$C$116,W$1=Assumptions!$D$116,W$1=Assumptions!$E$116,W$1=Assumptions!$F$116),(Assumptions!$C$106*W$21)+(SUM(W28+W30+W32+W33+W34)+(Assumptions!$C$106*SUM(W$24:W$27,W$29,W$31,W$35))),(W$21+W$36))</f>
        <v>51257.84429</v>
      </c>
      <c r="X38" s="213">
        <f>IF(OR(X$1=Assumptions!$B$116,X$1=Assumptions!$C$116,X$1=Assumptions!$D$116,X$1=Assumptions!$E$116,X$1=Assumptions!$F$116),(Assumptions!$C$106*X$21)+(SUM(X28+X30+X32+X33+X34)+(Assumptions!$C$106*SUM(X$24:X$27,X$29,X$31,X$35))),(X$21+X$36))</f>
        <v>51257.84429</v>
      </c>
      <c r="Y38" s="213">
        <f>IF(OR(Y$1=Assumptions!$B$116,Y$1=Assumptions!$C$116,Y$1=Assumptions!$D$116,Y$1=Assumptions!$E$116,Y$1=Assumptions!$F$116),(Assumptions!$C$106*Y$21)+(SUM(Y28+Y30+Y32+Y33+Y34)+(Assumptions!$C$106*SUM(Y$24:Y$27,Y$29,Y$31,Y$35))),(Y$21+Y$36))</f>
        <v>51257.84429</v>
      </c>
      <c r="Z38" s="213">
        <f>IF(OR(Z$1=Assumptions!$B$116,Z$1=Assumptions!$C$116,Z$1=Assumptions!$D$116,Z$1=Assumptions!$E$116,Z$1=Assumptions!$F$116),(Assumptions!$C$106*Z$21)+(SUM(Z28+Z30+Z32+Z33+Z34)+(Assumptions!$C$106*SUM(Z$24:Z$27,Z$29,Z$31,Z$35))),(Z$21+Z$36))</f>
        <v>51257.84429</v>
      </c>
      <c r="AA38" s="213">
        <f>IF(OR(AA$1=Assumptions!$B$116,AA$1=Assumptions!$C$116,AA$1=Assumptions!$D$116,AA$1=Assumptions!$E$116,AA$1=Assumptions!$F$116),(Assumptions!$C$106*AA$21)+(SUM(AA28+AA30+AA32+AA33+AA34)+(Assumptions!$C$106*SUM(AA$24:AA$27,AA$29,AA$31,AA$35))),(AA$21+AA$36))</f>
        <v>51257.84429</v>
      </c>
      <c r="AB38" s="213">
        <f>IF(OR(AB$1=Assumptions!$B$116,AB$1=Assumptions!$C$116,AB$1=Assumptions!$D$116,AB$1=Assumptions!$E$116,AB$1=Assumptions!$F$116),(Assumptions!$C$106*AB$21)+(SUM(AB28+AB30+AB32+AB33+AB34)+(Assumptions!$C$106*SUM(AB$24:AB$27,AB$29,AB$31,AB$35))),(AB$21+AB$36))</f>
        <v>52795.57962</v>
      </c>
      <c r="AC38" s="213">
        <f>IF(OR(AC$1=Assumptions!$B$116,AC$1=Assumptions!$C$116,AC$1=Assumptions!$D$116,AC$1=Assumptions!$E$116,AC$1=Assumptions!$F$116),(Assumptions!$C$106*AC$21)+(SUM(AC28+AC30+AC32+AC33+AC34)+(Assumptions!$C$106*SUM(AC$24:AC$27,AC$29,AC$31,AC$35))),(AC$21+AC$36))</f>
        <v>52795.57962</v>
      </c>
      <c r="AD38" s="213">
        <f>IF(OR(AD$1=Assumptions!$B$116,AD$1=Assumptions!$C$116,AD$1=Assumptions!$D$116,AD$1=Assumptions!$E$116,AD$1=Assumptions!$F$116),(Assumptions!$C$106*AD$21)+(SUM(AD28+AD30+AD32+AD33+AD34)+(Assumptions!$C$106*SUM(AD$24:AD$27,AD$29,AD$31,AD$35))),(AD$21+AD$36))</f>
        <v>52795.57962</v>
      </c>
      <c r="AE38" s="213">
        <f>IF(OR(AE$1=Assumptions!$B$116,AE$1=Assumptions!$C$116,AE$1=Assumptions!$D$116,AE$1=Assumptions!$E$116,AE$1=Assumptions!$F$116),(Assumptions!$C$106*AE$21)+(SUM(AE28+AE30+AE32+AE33+AE34)+(Assumptions!$C$106*SUM(AE$24:AE$27,AE$29,AE$31,AE$35))),(AE$21+AE$36))</f>
        <v>52795.57962</v>
      </c>
      <c r="AF38" s="213">
        <f>IF(OR(AF$1=Assumptions!$B$116,AF$1=Assumptions!$C$116,AF$1=Assumptions!$D$116,AF$1=Assumptions!$E$116,AF$1=Assumptions!$F$116),(Assumptions!$C$106*AF$21)+(SUM(AF28+AF30+AF32+AF33+AF34)+(Assumptions!$C$106*SUM(AF$24:AF$27,AF$29,AF$31,AF$35))),(AF$21+AF$36))</f>
        <v>52795.57962</v>
      </c>
      <c r="AG38" s="213">
        <f>IF(OR(AG$1=Assumptions!$B$116,AG$1=Assumptions!$C$116,AG$1=Assumptions!$D$116,AG$1=Assumptions!$E$116,AG$1=Assumptions!$F$116),(Assumptions!$C$106*AG$21)+(SUM(AG28+AG30+AG32+AG33+AG34)+(Assumptions!$C$106*SUM(AG$24:AG$27,AG$29,AG$31,AG$35))),(AG$21+AG$36))</f>
        <v>52795.57962</v>
      </c>
      <c r="AH38" s="213">
        <f>IF(OR(AH$1=Assumptions!$B$116,AH$1=Assumptions!$C$116,AH$1=Assumptions!$D$116,AH$1=Assumptions!$E$116,AH$1=Assumptions!$F$116),(Assumptions!$C$106*AH$21)+(SUM(AH28+AH30+AH32+AH33+AH34)+(Assumptions!$C$106*SUM(AH$24:AH$27,AH$29,AH$31,AH$35))),(AH$21+AH$36))</f>
        <v>52795.57962</v>
      </c>
      <c r="AI38" s="213">
        <f>IF(OR(AI$1=Assumptions!$B$116,AI$1=Assumptions!$C$116,AI$1=Assumptions!$D$116,AI$1=Assumptions!$E$116,AI$1=Assumptions!$F$116),(Assumptions!$C$106*AI$21)+(SUM(AI28+AI30+AI32+AI33+AI34)+(Assumptions!$C$106*SUM(AI$24:AI$27,AI$29,AI$31,AI$35))),(AI$21+AI$36))</f>
        <v>52795.57962</v>
      </c>
      <c r="AJ38" s="213">
        <f>IF(OR(AJ$1=Assumptions!$B$116,AJ$1=Assumptions!$C$116,AJ$1=Assumptions!$D$116,AJ$1=Assumptions!$E$116,AJ$1=Assumptions!$F$116),(Assumptions!$C$106*AJ$21)+(SUM(AJ28+AJ30+AJ32+AJ33+AJ34)+(Assumptions!$C$106*SUM(AJ$24:AJ$27,AJ$29,AJ$31,AJ$35))),(AJ$21+AJ$36))</f>
        <v>52795.57962</v>
      </c>
      <c r="AK38" s="213">
        <f>IF(OR(AK$1=Assumptions!$B$116,AK$1=Assumptions!$C$116,AK$1=Assumptions!$D$116,AK$1=Assumptions!$E$116,AK$1=Assumptions!$F$116),(Assumptions!$C$106*AK$21)+(SUM(AK28+AK30+AK32+AK33+AK34)+(Assumptions!$C$106*SUM(AK$24:AK$27,AK$29,AK$31,AK$35))),(AK$21+AK$36))</f>
        <v>52795.57962</v>
      </c>
      <c r="AL38" s="213">
        <f>IF(OR(AL$1=Assumptions!$B$116,AL$1=Assumptions!$C$116,AL$1=Assumptions!$D$116,AL$1=Assumptions!$E$116,AL$1=Assumptions!$F$116),(Assumptions!$C$106*AL$21)+(SUM(AL28+AL30+AL32+AL33+AL34)+(Assumptions!$C$106*SUM(AL$24:AL$27,AL$29,AL$31,AL$35))),(AL$21+AL$36))</f>
        <v>52795.57962</v>
      </c>
      <c r="AM38" s="213">
        <f>IF(OR(AM$1=Assumptions!$B$116,AM$1=Assumptions!$C$116,AM$1=Assumptions!$D$116,AM$1=Assumptions!$E$116,AM$1=Assumptions!$F$116),(Assumptions!$C$106*AM$21)+(SUM(AM28+AM30+AM32+AM33+AM34)+(Assumptions!$C$106*SUM(AM$24:AM$27,AM$29,AM$31,AM$35))),(AM$21+AM$36))</f>
        <v>52795.57962</v>
      </c>
      <c r="AN38" s="213">
        <f>IF(OR(AN$1=Assumptions!$B$116,AN$1=Assumptions!$C$116,AN$1=Assumptions!$D$116,AN$1=Assumptions!$E$116,AN$1=Assumptions!$F$116),(Assumptions!$C$106*AN$21)+(SUM(AN28+AN30+AN32+AN33+AN34)+(Assumptions!$C$106*SUM(AN$24:AN$27,AN$29,AN$31,AN$35))),(AN$21+AN$36))</f>
        <v>54379.44701</v>
      </c>
      <c r="AO38" s="213">
        <f>IF(OR(AO$1=Assumptions!$B$116,AO$1=Assumptions!$C$116,AO$1=Assumptions!$D$116,AO$1=Assumptions!$E$116,AO$1=Assumptions!$F$116),(Assumptions!$C$106*AO$21)+(SUM(AO28+AO30+AO32+AO33+AO34)+(Assumptions!$C$106*SUM(AO$24:AO$27,AO$29,AO$31,AO$35))),(AO$21+AO$36))</f>
        <v>54379.44701</v>
      </c>
      <c r="AP38" s="213">
        <f>IF(OR(AP$1=Assumptions!$B$116,AP$1=Assumptions!$C$116,AP$1=Assumptions!$D$116,AP$1=Assumptions!$E$116,AP$1=Assumptions!$F$116),(Assumptions!$C$106*AP$21)+(SUM(AP28+AP30+AP32+AP33+AP34)+(Assumptions!$C$106*SUM(AP$24:AP$27,AP$29,AP$31,AP$35))),(AP$21+AP$36))</f>
        <v>54379.44701</v>
      </c>
      <c r="AQ38" s="213">
        <f>IF(OR(AQ$1=Assumptions!$B$116,AQ$1=Assumptions!$C$116,AQ$1=Assumptions!$D$116,AQ$1=Assumptions!$E$116,AQ$1=Assumptions!$F$116),(Assumptions!$C$106*AQ$21)+(SUM(AQ28+AQ30+AQ32+AQ33+AQ34)+(Assumptions!$C$106*SUM(AQ$24:AQ$27,AQ$29,AQ$31,AQ$35))),(AQ$21+AQ$36))</f>
        <v>54379.44701</v>
      </c>
      <c r="AR38" s="213">
        <f>IF(OR(AR$1=Assumptions!$B$116,AR$1=Assumptions!$C$116,AR$1=Assumptions!$D$116,AR$1=Assumptions!$E$116,AR$1=Assumptions!$F$116),(Assumptions!$C$106*AR$21)+(SUM(AR28+AR30+AR32+AR33+AR34)+(Assumptions!$C$106*SUM(AR$24:AR$27,AR$29,AR$31,AR$35))),(AR$21+AR$36))</f>
        <v>54379.44701</v>
      </c>
      <c r="AS38" s="213">
        <f>IF(OR(AS$1=Assumptions!$B$116,AS$1=Assumptions!$C$116,AS$1=Assumptions!$D$116,AS$1=Assumptions!$E$116,AS$1=Assumptions!$F$116),(Assumptions!$C$106*AS$21)+(SUM(AS28+AS30+AS32+AS33+AS34)+(Assumptions!$C$106*SUM(AS$24:AS$27,AS$29,AS$31,AS$35))),(AS$21+AS$36))</f>
        <v>54379.44701</v>
      </c>
      <c r="AT38" s="213">
        <f>IF(OR(AT$1=Assumptions!$B$116,AT$1=Assumptions!$C$116,AT$1=Assumptions!$D$116,AT$1=Assumptions!$E$116,AT$1=Assumptions!$F$116),(Assumptions!$C$106*AT$21)+(SUM(AT28+AT30+AT32+AT33+AT34)+(Assumptions!$C$106*SUM(AT$24:AT$27,AT$29,AT$31,AT$35))),(AT$21+AT$36))</f>
        <v>54379.44701</v>
      </c>
      <c r="AU38" s="213">
        <f>IF(OR(AU$1=Assumptions!$B$116,AU$1=Assumptions!$C$116,AU$1=Assumptions!$D$116,AU$1=Assumptions!$E$116,AU$1=Assumptions!$F$116),(Assumptions!$C$106*AU$21)+(SUM(AU28+AU30+AU32+AU33+AU34)+(Assumptions!$C$106*SUM(AU$24:AU$27,AU$29,AU$31,AU$35))),(AU$21+AU$36))</f>
        <v>54379.44701</v>
      </c>
      <c r="AV38" s="213">
        <f>IF(OR(AV$1=Assumptions!$B$116,AV$1=Assumptions!$C$116,AV$1=Assumptions!$D$116,AV$1=Assumptions!$E$116,AV$1=Assumptions!$F$116),(Assumptions!$C$106*AV$21)+(SUM(AV28+AV30+AV32+AV33+AV34)+(Assumptions!$C$106*SUM(AV$24:AV$27,AV$29,AV$31,AV$35))),(AV$21+AV$36))</f>
        <v>54379.44701</v>
      </c>
      <c r="AW38" s="213">
        <f>IF(OR(AW$1=Assumptions!$B$116,AW$1=Assumptions!$C$116,AW$1=Assumptions!$D$116,AW$1=Assumptions!$E$116,AW$1=Assumptions!$F$116),(Assumptions!$C$106*AW$21)+(SUM(AW28+AW30+AW32+AW33+AW34)+(Assumptions!$C$106*SUM(AW$24:AW$27,AW$29,AW$31,AW$35))),(AW$21+AW$36))</f>
        <v>54379.44701</v>
      </c>
      <c r="AX38" s="213">
        <f>IF(OR(AX$1=Assumptions!$B$116,AX$1=Assumptions!$C$116,AX$1=Assumptions!$D$116,AX$1=Assumptions!$E$116,AX$1=Assumptions!$F$116),(Assumptions!$C$106*AX$21)+(SUM(AX28+AX30+AX32+AX33+AX34)+(Assumptions!$C$106*SUM(AX$24:AX$27,AX$29,AX$31,AX$35))),(AX$21+AX$36))</f>
        <v>54379.44701</v>
      </c>
      <c r="AY38" s="213">
        <f>IF(OR(AY$1=Assumptions!$B$116,AY$1=Assumptions!$C$116,AY$1=Assumptions!$D$116,AY$1=Assumptions!$E$116,AY$1=Assumptions!$F$116),(Assumptions!$C$106*AY$21)+(SUM(AY28+AY30+AY32+AY33+AY34)+(Assumptions!$C$106*SUM(AY$24:AY$27,AY$29,AY$31,AY$35))),(AY$21+AY$36))</f>
        <v>54379.44701</v>
      </c>
      <c r="AZ38" s="213">
        <f>IF(OR(AZ$1=Assumptions!$B$116,AZ$1=Assumptions!$C$116,AZ$1=Assumptions!$D$116,AZ$1=Assumptions!$E$116,AZ$1=Assumptions!$F$116),(Assumptions!$C$106*AZ$21)+(SUM(AZ28+AZ30+AZ32+AZ33+AZ34)+(Assumptions!$C$106*SUM(AZ$24:AZ$27,AZ$29,AZ$31,AZ$35))),(AZ$21+AZ$36))</f>
        <v>56010.83042</v>
      </c>
      <c r="BA38" s="213">
        <f>IF(OR(BA$1=Assumptions!$B$116,BA$1=Assumptions!$C$116,BA$1=Assumptions!$D$116,BA$1=Assumptions!$E$116,BA$1=Assumptions!$F$116),(Assumptions!$C$106*BA$21)+(SUM(BA28+BA30+BA32+BA33+BA34)+(Assumptions!$C$106*SUM(BA$24:BA$27,BA$29,BA$31,BA$35))),(BA$21+BA$36))</f>
        <v>56010.83042</v>
      </c>
      <c r="BB38" s="213">
        <f>IF(OR(BB$1=Assumptions!$B$116,BB$1=Assumptions!$C$116,BB$1=Assumptions!$D$116,BB$1=Assumptions!$E$116,BB$1=Assumptions!$F$116),(Assumptions!$C$106*BB$21)+(SUM(BB28+BB30+BB32+BB33+BB34)+(Assumptions!$C$106*SUM(BB$24:BB$27,BB$29,BB$31,BB$35))),(BB$21+BB$36))</f>
        <v>56010.83042</v>
      </c>
      <c r="BC38" s="213">
        <f>IF(OR(BC$1=Assumptions!$B$116,BC$1=Assumptions!$C$116,BC$1=Assumptions!$D$116,BC$1=Assumptions!$E$116,BC$1=Assumptions!$F$116),(Assumptions!$C$106*BC$21)+(SUM(BC28+BC30+BC32+BC33+BC34)+(Assumptions!$C$106*SUM(BC$24:BC$27,BC$29,BC$31,BC$35))),(BC$21+BC$36))</f>
        <v>56010.83042</v>
      </c>
      <c r="BD38" s="213">
        <f>IF(OR(BD$1=Assumptions!$B$116,BD$1=Assumptions!$C$116,BD$1=Assumptions!$D$116,BD$1=Assumptions!$E$116,BD$1=Assumptions!$F$116),(Assumptions!$C$106*BD$21)+(SUM(BD28+BD30+BD32+BD33+BD34)+(Assumptions!$C$106*SUM(BD$24:BD$27,BD$29,BD$31,BD$35))),(BD$21+BD$36))</f>
        <v>56010.83042</v>
      </c>
      <c r="BE38" s="213">
        <f>IF(OR(BE$1=Assumptions!$B$116,BE$1=Assumptions!$C$116,BE$1=Assumptions!$D$116,BE$1=Assumptions!$E$116,BE$1=Assumptions!$F$116),(Assumptions!$C$106*BE$21)+(SUM(BE28+BE30+BE32+BE33+BE34)+(Assumptions!$C$106*SUM(BE$24:BE$27,BE$29,BE$31,BE$35))),(BE$21+BE$36))</f>
        <v>56010.83042</v>
      </c>
      <c r="BF38" s="213">
        <f>IF(OR(BF$1=Assumptions!$B$116,BF$1=Assumptions!$C$116,BF$1=Assumptions!$D$116,BF$1=Assumptions!$E$116,BF$1=Assumptions!$F$116),(Assumptions!$C$106*BF$21)+(SUM(BF28+BF30+BF32+BF33+BF34)+(Assumptions!$C$106*SUM(BF$24:BF$27,BF$29,BF$31,BF$35))),(BF$21+BF$36))</f>
        <v>56010.83042</v>
      </c>
      <c r="BG38" s="213">
        <f>IF(OR(BG$1=Assumptions!$B$116,BG$1=Assumptions!$C$116,BG$1=Assumptions!$D$116,BG$1=Assumptions!$E$116,BG$1=Assumptions!$F$116),(Assumptions!$C$106*BG$21)+(SUM(BG28+BG30+BG32+BG33+BG34)+(Assumptions!$C$106*SUM(BG$24:BG$27,BG$29,BG$31,BG$35))),(BG$21+BG$36))</f>
        <v>56010.83042</v>
      </c>
      <c r="BH38" s="213">
        <f>IF(OR(BH$1=Assumptions!$B$116,BH$1=Assumptions!$C$116,BH$1=Assumptions!$D$116,BH$1=Assumptions!$E$116,BH$1=Assumptions!$F$116),(Assumptions!$C$106*BH$21)+(SUM(BH28+BH30+BH32+BH33+BH34)+(Assumptions!$C$106*SUM(BH$24:BH$27,BH$29,BH$31,BH$35))),(BH$21+BH$36))</f>
        <v>56010.83042</v>
      </c>
      <c r="BI38" s="213">
        <f>IF(OR(BI$1=Assumptions!$B$116,BI$1=Assumptions!$C$116,BI$1=Assumptions!$D$116,BI$1=Assumptions!$E$116,BI$1=Assumptions!$F$116),(Assumptions!$C$106*BI$21)+(SUM(BI28+BI30+BI32+BI33+BI34)+(Assumptions!$C$106*SUM(BI$24:BI$27,BI$29,BI$31,BI$35))),(BI$21+BI$36))</f>
        <v>56010.83042</v>
      </c>
      <c r="BJ38" s="213">
        <f>IF(OR(BJ$1=Assumptions!$B$116,BJ$1=Assumptions!$C$116,BJ$1=Assumptions!$D$116,BJ$1=Assumptions!$E$116,BJ$1=Assumptions!$F$116),(Assumptions!$C$106*BJ$21)+(SUM(BJ28+BJ30+BJ32+BJ33+BJ34)+(Assumptions!$C$106*SUM(BJ$24:BJ$27,BJ$29,BJ$31,BJ$35))),(BJ$21+BJ$36))</f>
        <v>56010.83042</v>
      </c>
      <c r="BK38" s="213">
        <f>IF(OR(BK$1=Assumptions!$B$116,BK$1=Assumptions!$C$116,BK$1=Assumptions!$D$116,BK$1=Assumptions!$E$116,BK$1=Assumptions!$F$116),(Assumptions!$C$106*BK$21)+(SUM(BK28+BK30+BK32+BK33+BK34)+(Assumptions!$C$106*SUM(BK$24:BK$27,BK$29,BK$31,BK$35))),(BK$21+BK$36))</f>
        <v>56010.83042</v>
      </c>
      <c r="BL38" s="213">
        <f>IF(OR(BL$1=Assumptions!$B$116,BL$1=Assumptions!$C$116,BL$1=Assumptions!$D$116,BL$1=Assumptions!$E$116,BL$1=Assumptions!$F$116),(Assumptions!$C$106*BL$21)+(SUM(BL28+BL30+BL32+BL33+BL34)+(Assumptions!$C$106*SUM(BL$24:BL$27,BL$29,BL$31,BL$35))),(BL$21+BL$36))</f>
        <v>57691.15533</v>
      </c>
      <c r="BM38" s="213">
        <f>IF(OR(BM$1=Assumptions!$B$116,BM$1=Assumptions!$C$116,BM$1=Assumptions!$D$116,BM$1=Assumptions!$E$116,BM$1=Assumptions!$F$116),(Assumptions!$C$106*BM$21)+(SUM(BM28+BM30+BM32+BM33+BM34)+(Assumptions!$C$106*SUM(BM$24:BM$27,BM$29,BM$31,BM$35))),(BM$21+BM$36))</f>
        <v>57691.15533</v>
      </c>
      <c r="BN38" s="213">
        <f>IF(OR(BN$1=Assumptions!$B$116,BN$1=Assumptions!$C$116,BN$1=Assumptions!$D$116,BN$1=Assumptions!$E$116,BN$1=Assumptions!$F$116),(Assumptions!$C$106*BN$21)+(SUM(BN28+BN30+BN32+BN33+BN34)+(Assumptions!$C$106*SUM(BN$24:BN$27,BN$29,BN$31,BN$35))),(BN$21+BN$36))</f>
        <v>57691.15533</v>
      </c>
      <c r="BO38" s="213">
        <f>IF(OR(BO$1=Assumptions!$B$116,BO$1=Assumptions!$C$116,BO$1=Assumptions!$D$116,BO$1=Assumptions!$E$116,BO$1=Assumptions!$F$116),(Assumptions!$C$106*BO$21)+(SUM(BO28+BO30+BO32+BO33+BO34)+(Assumptions!$C$106*SUM(BO$24:BO$27,BO$29,BO$31,BO$35))),(BO$21+BO$36))</f>
        <v>57691.15533</v>
      </c>
      <c r="BP38" s="213">
        <f>IF(OR(BP$1=Assumptions!$B$116,BP$1=Assumptions!$C$116,BP$1=Assumptions!$D$116,BP$1=Assumptions!$E$116,BP$1=Assumptions!$F$116),(Assumptions!$C$106*BP$21)+(SUM(BP28+BP30+BP32+BP33+BP34)+(Assumptions!$C$106*SUM(BP$24:BP$27,BP$29,BP$31,BP$35))),(BP$21+BP$36))</f>
        <v>57691.15533</v>
      </c>
      <c r="BQ38" s="213">
        <f>IF(OR(BQ$1=Assumptions!$B$116,BQ$1=Assumptions!$C$116,BQ$1=Assumptions!$D$116,BQ$1=Assumptions!$E$116,BQ$1=Assumptions!$F$116),(Assumptions!$C$106*BQ$21)+(SUM(BQ28+BQ30+BQ32+BQ33+BQ34)+(Assumptions!$C$106*SUM(BQ$24:BQ$27,BQ$29,BQ$31,BQ$35))),(BQ$21+BQ$36))</f>
        <v>57691.15533</v>
      </c>
      <c r="BR38" s="213">
        <f>IF(OR(BR$1=Assumptions!$B$116,BR$1=Assumptions!$C$116,BR$1=Assumptions!$D$116,BR$1=Assumptions!$E$116,BR$1=Assumptions!$F$116),(Assumptions!$C$106*BR$21)+(SUM(BR28+BR30+BR32+BR33+BR34)+(Assumptions!$C$106*SUM(BR$24:BR$27,BR$29,BR$31,BR$35))),(BR$21+BR$36))</f>
        <v>57691.15533</v>
      </c>
      <c r="BS38" s="213">
        <f>IF(OR(BS$1=Assumptions!$B$116,BS$1=Assumptions!$C$116,BS$1=Assumptions!$D$116,BS$1=Assumptions!$E$116,BS$1=Assumptions!$F$116),(Assumptions!$C$106*BS$21)+(SUM(BS28+BS30+BS32+BS33+BS34)+(Assumptions!$C$106*SUM(BS$24:BS$27,BS$29,BS$31,BS$35))),(BS$21+BS$36))</f>
        <v>57691.15533</v>
      </c>
      <c r="BT38" s="213">
        <f>IF(OR(BT$1=Assumptions!$B$116,BT$1=Assumptions!$C$116,BT$1=Assumptions!$D$116,BT$1=Assumptions!$E$116,BT$1=Assumptions!$F$116),(Assumptions!$C$106*BT$21)+(SUM(BT28+BT30+BT32+BT33+BT34)+(Assumptions!$C$106*SUM(BT$24:BT$27,BT$29,BT$31,BT$35))),(BT$21+BT$36))</f>
        <v>57691.15533</v>
      </c>
      <c r="BU38" s="213">
        <f>IF(OR(BU$1=Assumptions!$B$116,BU$1=Assumptions!$C$116,BU$1=Assumptions!$D$116,BU$1=Assumptions!$E$116,BU$1=Assumptions!$F$116),(Assumptions!$C$106*BU$21)+(SUM(BU28+BU30+BU32+BU33+BU34)+(Assumptions!$C$106*SUM(BU$24:BU$27,BU$29,BU$31,BU$35))),(BU$21+BU$36))</f>
        <v>57691.15533</v>
      </c>
      <c r="BV38" s="213">
        <f>IF(OR(BV$1=Assumptions!$B$116,BV$1=Assumptions!$C$116,BV$1=Assumptions!$D$116,BV$1=Assumptions!$E$116,BV$1=Assumptions!$F$116),(Assumptions!$C$106*BV$21)+(SUM(BV28+BV30+BV32+BV33+BV34)+(Assumptions!$C$106*SUM(BV$24:BV$27,BV$29,BV$31,BV$35))),(BV$21+BV$36))</f>
        <v>57691.15533</v>
      </c>
      <c r="BW38" s="213">
        <f>IF(OR(BW$1=Assumptions!$B$116,BW$1=Assumptions!$C$116,BW$1=Assumptions!$D$116,BW$1=Assumptions!$E$116,BW$1=Assumptions!$F$116),(Assumptions!$C$106*BW$21)+(SUM(BW28+BW30+BW32+BW33+BW34)+(Assumptions!$C$106*SUM(BW$24:BW$27,BW$29,BW$31,BW$35))),(BW$21+BW$36))</f>
        <v>57691.15533</v>
      </c>
      <c r="BX38" s="213">
        <f>IF(OR(BX$1=Assumptions!$B$116,BX$1=Assumptions!$C$116,BX$1=Assumptions!$D$116,BX$1=Assumptions!$E$116,BX$1=Assumptions!$F$116),(Assumptions!$C$106*BX$21)+(SUM(BX28+BX30+BX32+BX33+BX34)+(Assumptions!$C$106*SUM(BX$24:BX$27,BX$29,BX$31,BX$35))),(BX$21+BX$36))</f>
        <v>59421.88999</v>
      </c>
      <c r="BY38" s="213">
        <f>IF(OR(BY$1=Assumptions!$B$116,BY$1=Assumptions!$C$116,BY$1=Assumptions!$D$116,BY$1=Assumptions!$E$116,BY$1=Assumptions!$F$116),(Assumptions!$C$106*BY$21)+(SUM(BY28+BY30+BY32+BY33+BY34)+(Assumptions!$C$106*SUM(BY$24:BY$27,BY$29,BY$31,BY$35))),(BY$21+BY$36))</f>
        <v>59421.88999</v>
      </c>
      <c r="BZ38" s="213">
        <f>IF(OR(BZ$1=Assumptions!$B$116,BZ$1=Assumptions!$C$116,BZ$1=Assumptions!$D$116,BZ$1=Assumptions!$E$116,BZ$1=Assumptions!$F$116),(Assumptions!$C$106*BZ$21)+(SUM(BZ28+BZ30+BZ32+BZ33+BZ34)+(Assumptions!$C$106*SUM(BZ$24:BZ$27,BZ$29,BZ$31,BZ$35))),(BZ$21+BZ$36))</f>
        <v>59421.88999</v>
      </c>
      <c r="CA38" s="213">
        <f>IF(OR(CA$1=Assumptions!$B$116,CA$1=Assumptions!$C$116,CA$1=Assumptions!$D$116,CA$1=Assumptions!$E$116,CA$1=Assumptions!$F$116),(Assumptions!$C$106*CA$21)+(SUM(CA28+CA30+CA32+CA33+CA34)+(Assumptions!$C$106*SUM(CA$24:CA$27,CA$29,CA$31,CA$35))),(CA$21+CA$36))</f>
        <v>59421.88999</v>
      </c>
      <c r="CB38" s="213">
        <f>IF(OR(CB$1=Assumptions!$B$116,CB$1=Assumptions!$C$116,CB$1=Assumptions!$D$116,CB$1=Assumptions!$E$116,CB$1=Assumptions!$F$116),(Assumptions!$C$106*CB$21)+(SUM(CB28+CB30+CB32+CB33+CB34)+(Assumptions!$C$106*SUM(CB$24:CB$27,CB$29,CB$31,CB$35))),(CB$21+CB$36))</f>
        <v>59421.88999</v>
      </c>
      <c r="CC38" s="213">
        <f>IF(OR(CC$1=Assumptions!$B$116,CC$1=Assumptions!$C$116,CC$1=Assumptions!$D$116,CC$1=Assumptions!$E$116,CC$1=Assumptions!$F$116),(Assumptions!$C$106*CC$21)+(SUM(CC28+CC30+CC32+CC33+CC34)+(Assumptions!$C$106*SUM(CC$24:CC$27,CC$29,CC$31,CC$35))),(CC$21+CC$36))</f>
        <v>59421.88999</v>
      </c>
      <c r="CD38" s="213">
        <f>IF(OR(CD$1=Assumptions!$B$116,CD$1=Assumptions!$C$116,CD$1=Assumptions!$D$116,CD$1=Assumptions!$E$116,CD$1=Assumptions!$F$116),(Assumptions!$C$106*CD$21)+(SUM(CD28+CD30+CD32+CD33+CD34)+(Assumptions!$C$106*SUM(CD$24:CD$27,CD$29,CD$31,CD$35))),(CD$21+CD$36))</f>
        <v>59421.88999</v>
      </c>
      <c r="CE38" s="213">
        <f>IF(OR(CE$1=Assumptions!$B$116,CE$1=Assumptions!$C$116,CE$1=Assumptions!$D$116,CE$1=Assumptions!$E$116,CE$1=Assumptions!$F$116),(Assumptions!$C$106*CE$21)+(SUM(CE28+CE30+CE32+CE33+CE34)+(Assumptions!$C$106*SUM(CE$24:CE$27,CE$29,CE$31,CE$35))),(CE$21+CE$36))</f>
        <v>59421.88999</v>
      </c>
      <c r="CF38" s="213">
        <f>IF(OR(CF$1=Assumptions!$B$116,CF$1=Assumptions!$C$116,CF$1=Assumptions!$D$116,CF$1=Assumptions!$E$116,CF$1=Assumptions!$F$116),(Assumptions!$C$106*CF$21)+(SUM(CF28+CF30+CF32+CF33+CF34)+(Assumptions!$C$106*SUM(CF$24:CF$27,CF$29,CF$31,CF$35))),(CF$21+CF$36))</f>
        <v>59421.88999</v>
      </c>
      <c r="CG38" s="213">
        <f>IF(OR(CG$1=Assumptions!$B$116,CG$1=Assumptions!$C$116,CG$1=Assumptions!$D$116,CG$1=Assumptions!$E$116,CG$1=Assumptions!$F$116),(Assumptions!$C$106*CG$21)+(SUM(CG28+CG30+CG32+CG33+CG34)+(Assumptions!$C$106*SUM(CG$24:CG$27,CG$29,CG$31,CG$35))),(CG$21+CG$36))</f>
        <v>59421.88999</v>
      </c>
      <c r="CH38" s="213">
        <f>IF(OR(CH$1=Assumptions!$B$116,CH$1=Assumptions!$C$116,CH$1=Assumptions!$D$116,CH$1=Assumptions!$E$116,CH$1=Assumptions!$F$116),(Assumptions!$C$106*CH$21)+(SUM(CH28+CH30+CH32+CH33+CH34)+(Assumptions!$C$106*SUM(CH$24:CH$27,CH$29,CH$31,CH$35))),(CH$21+CH$36))</f>
        <v>59421.88999</v>
      </c>
      <c r="CI38" s="213">
        <f>IF(OR(CI$1=Assumptions!$B$116,CI$1=Assumptions!$C$116,CI$1=Assumptions!$D$116,CI$1=Assumptions!$E$116,CI$1=Assumptions!$F$116),(Assumptions!$C$106*CI$21)+(SUM(CI28+CI30+CI32+CI33+CI34)+(Assumptions!$C$106*SUM(CI$24:CI$27,CI$29,CI$31,CI$35))),(CI$21+CI$36))</f>
        <v>59421.88999</v>
      </c>
      <c r="CJ38" s="213">
        <f>IF(OR(CJ$1=Assumptions!$B$116,CJ$1=Assumptions!$C$116,CJ$1=Assumptions!$D$116,CJ$1=Assumptions!$E$116,CJ$1=Assumptions!$F$116),(Assumptions!$C$106*CJ$21)+(SUM(CJ28+CJ30+CJ32+CJ33+CJ34)+(Assumptions!$C$106*SUM(CJ$24:CJ$27,CJ$29,CJ$31,CJ$35))),(CJ$21+CJ$36))</f>
        <v>61204.54669</v>
      </c>
      <c r="CK38" s="213">
        <f>IF(OR(CK$1=Assumptions!$B$116,CK$1=Assumptions!$C$116,CK$1=Assumptions!$D$116,CK$1=Assumptions!$E$116,CK$1=Assumptions!$F$116),(Assumptions!$C$106*CK$21)+(SUM(CK28+CK30+CK32+CK33+CK34)+(Assumptions!$C$106*SUM(CK$24:CK$27,CK$29,CK$31,CK$35))),(CK$21+CK$36))</f>
        <v>61204.54669</v>
      </c>
      <c r="CL38" s="213">
        <f>IF(OR(CL$1=Assumptions!$B$116,CL$1=Assumptions!$C$116,CL$1=Assumptions!$D$116,CL$1=Assumptions!$E$116,CL$1=Assumptions!$F$116),(Assumptions!$C$106*CL$21)+(SUM(CL28+CL30+CL32+CL33+CL34)+(Assumptions!$C$106*SUM(CL$24:CL$27,CL$29,CL$31,CL$35))),(CL$21+CL$36))</f>
        <v>61204.54669</v>
      </c>
      <c r="CM38" s="213">
        <f>IF(OR(CM$1=Assumptions!$B$116,CM$1=Assumptions!$C$116,CM$1=Assumptions!$D$116,CM$1=Assumptions!$E$116,CM$1=Assumptions!$F$116),(Assumptions!$C$106*CM$21)+(SUM(CM28+CM30+CM32+CM33+CM34)+(Assumptions!$C$106*SUM(CM$24:CM$27,CM$29,CM$31,CM$35))),(CM$21+CM$36))</f>
        <v>61204.54669</v>
      </c>
      <c r="CN38" s="213">
        <f>IF(OR(CN$1=Assumptions!$B$116,CN$1=Assumptions!$C$116,CN$1=Assumptions!$D$116,CN$1=Assumptions!$E$116,CN$1=Assumptions!$F$116),(Assumptions!$C$106*CN$21)+(SUM(CN28+CN30+CN32+CN33+CN34)+(Assumptions!$C$106*SUM(CN$24:CN$27,CN$29,CN$31,CN$35))),(CN$21+CN$36))</f>
        <v>61204.54669</v>
      </c>
      <c r="CO38" s="213">
        <f>IF(OR(CO$1=Assumptions!$B$116,CO$1=Assumptions!$C$116,CO$1=Assumptions!$D$116,CO$1=Assumptions!$E$116,CO$1=Assumptions!$F$116),(Assumptions!$C$106*CO$21)+(SUM(CO28+CO30+CO32+CO33+CO34)+(Assumptions!$C$106*SUM(CO$24:CO$27,CO$29,CO$31,CO$35))),(CO$21+CO$36))</f>
        <v>61204.54669</v>
      </c>
      <c r="CP38" s="213">
        <f>IF(OR(CP$1=Assumptions!$B$116,CP$1=Assumptions!$C$116,CP$1=Assumptions!$D$116,CP$1=Assumptions!$E$116,CP$1=Assumptions!$F$116),(Assumptions!$C$106*CP$21)+(SUM(CP28+CP30+CP32+CP33+CP34)+(Assumptions!$C$106*SUM(CP$24:CP$27,CP$29,CP$31,CP$35))),(CP$21+CP$36))</f>
        <v>61204.54669</v>
      </c>
      <c r="CQ38" s="213">
        <f>IF(OR(CQ$1=Assumptions!$B$116,CQ$1=Assumptions!$C$116,CQ$1=Assumptions!$D$116,CQ$1=Assumptions!$E$116,CQ$1=Assumptions!$F$116),(Assumptions!$C$106*CQ$21)+(SUM(CQ28+CQ30+CQ32+CQ33+CQ34)+(Assumptions!$C$106*SUM(CQ$24:CQ$27,CQ$29,CQ$31,CQ$35))),(CQ$21+CQ$36))</f>
        <v>61204.54669</v>
      </c>
      <c r="CR38" s="213">
        <f>IF(OR(CR$1=Assumptions!$B$116,CR$1=Assumptions!$C$116,CR$1=Assumptions!$D$116,CR$1=Assumptions!$E$116,CR$1=Assumptions!$F$116),(Assumptions!$C$106*CR$21)+(SUM(CR28+CR30+CR32+CR33+CR34)+(Assumptions!$C$106*SUM(CR$24:CR$27,CR$29,CR$31,CR$35))),(CR$21+CR$36))</f>
        <v>61204.54669</v>
      </c>
      <c r="CS38" s="213">
        <f>IF(OR(CS$1=Assumptions!$B$116,CS$1=Assumptions!$C$116,CS$1=Assumptions!$D$116,CS$1=Assumptions!$E$116,CS$1=Assumptions!$F$116),(Assumptions!$C$106*CS$21)+(SUM(CS28+CS30+CS32+CS33+CS34)+(Assumptions!$C$106*SUM(CS$24:CS$27,CS$29,CS$31,CS$35))),(CS$21+CS$36))</f>
        <v>61204.54669</v>
      </c>
      <c r="CT38" s="213">
        <f>IF(OR(CT$1=Assumptions!$B$116,CT$1=Assumptions!$C$116,CT$1=Assumptions!$D$116,CT$1=Assumptions!$E$116,CT$1=Assumptions!$F$116),(Assumptions!$C$106*CT$21)+(SUM(CT28+CT30+CT32+CT33+CT34)+(Assumptions!$C$106*SUM(CT$24:CT$27,CT$29,CT$31,CT$35))),(CT$21+CT$36))</f>
        <v>61204.54669</v>
      </c>
      <c r="CU38" s="213">
        <f>IF(OR(CU$1=Assumptions!$B$116,CU$1=Assumptions!$C$116,CU$1=Assumptions!$D$116,CU$1=Assumptions!$E$116,CU$1=Assumptions!$F$116),(Assumptions!$C$106*CU$21)+(SUM(CU28+CU30+CU32+CU33+CU34)+(Assumptions!$C$106*SUM(CU$24:CU$27,CU$29,CU$31,CU$35))),(CU$21+CU$36))</f>
        <v>61204.54669</v>
      </c>
      <c r="CV38" s="213">
        <f>IF(OR(CV$1=Assumptions!$B$116,CV$1=Assumptions!$C$116,CV$1=Assumptions!$D$116,CV$1=Assumptions!$E$116,CV$1=Assumptions!$F$116),(Assumptions!$C$106*CV$21)+(SUM(CV28+CV30+CV32+CV33+CV34)+(Assumptions!$C$106*SUM(CV$24:CV$27,CV$29,CV$31,CV$35))),(CV$21+CV$36))</f>
        <v>63040.6831</v>
      </c>
      <c r="CW38" s="213">
        <f>IF(OR(CW$1=Assumptions!$B$116,CW$1=Assumptions!$C$116,CW$1=Assumptions!$D$116,CW$1=Assumptions!$E$116,CW$1=Assumptions!$F$116),(Assumptions!$C$106*CW$21)+(SUM(CW28+CW30+CW32+CW33+CW34)+(Assumptions!$C$106*SUM(CW$24:CW$27,CW$29,CW$31,CW$35))),(CW$21+CW$36))</f>
        <v>63040.6831</v>
      </c>
      <c r="CX38" s="213">
        <f>IF(OR(CX$1=Assumptions!$B$116,CX$1=Assumptions!$C$116,CX$1=Assumptions!$D$116,CX$1=Assumptions!$E$116,CX$1=Assumptions!$F$116),(Assumptions!$C$106*CX$21)+(SUM(CX28+CX30+CX32+CX33+CX34)+(Assumptions!$C$106*SUM(CX$24:CX$27,CX$29,CX$31,CX$35))),(CX$21+CX$36))</f>
        <v>63040.6831</v>
      </c>
      <c r="CY38" s="213">
        <f>IF(OR(CY$1=Assumptions!$B$116,CY$1=Assumptions!$C$116,CY$1=Assumptions!$D$116,CY$1=Assumptions!$E$116,CY$1=Assumptions!$F$116),(Assumptions!$C$106*CY$21)+(SUM(CY28+CY30+CY32+CY33+CY34)+(Assumptions!$C$106*SUM(CY$24:CY$27,CY$29,CY$31,CY$35))),(CY$21+CY$36))</f>
        <v>63040.6831</v>
      </c>
      <c r="CZ38" s="213">
        <f>IF(OR(CZ$1=Assumptions!$B$116,CZ$1=Assumptions!$C$116,CZ$1=Assumptions!$D$116,CZ$1=Assumptions!$E$116,CZ$1=Assumptions!$F$116),(Assumptions!$C$106*CZ$21)+(SUM(CZ28+CZ30+CZ32+CZ33+CZ34)+(Assumptions!$C$106*SUM(CZ$24:CZ$27,CZ$29,CZ$31,CZ$35))),(CZ$21+CZ$36))</f>
        <v>63040.6831</v>
      </c>
      <c r="DA38" s="213">
        <f>IF(OR(DA$1=Assumptions!$B$116,DA$1=Assumptions!$C$116,DA$1=Assumptions!$D$116,DA$1=Assumptions!$E$116,DA$1=Assumptions!$F$116),(Assumptions!$C$106*DA$21)+(SUM(DA28+DA30+DA32+DA33+DA34)+(Assumptions!$C$106*SUM(DA$24:DA$27,DA$29,DA$31,DA$35))),(DA$21+DA$36))</f>
        <v>63040.6831</v>
      </c>
      <c r="DB38" s="213">
        <f>IF(OR(DB$1=Assumptions!$B$116,DB$1=Assumptions!$C$116,DB$1=Assumptions!$D$116,DB$1=Assumptions!$E$116,DB$1=Assumptions!$F$116),(Assumptions!$C$106*DB$21)+(SUM(DB28+DB30+DB32+DB33+DB34)+(Assumptions!$C$106*SUM(DB$24:DB$27,DB$29,DB$31,DB$35))),(DB$21+DB$36))</f>
        <v>63040.6831</v>
      </c>
      <c r="DC38" s="213">
        <f>IF(OR(DC$1=Assumptions!$B$116,DC$1=Assumptions!$C$116,DC$1=Assumptions!$D$116,DC$1=Assumptions!$E$116,DC$1=Assumptions!$F$116),(Assumptions!$C$106*DC$21)+(SUM(DC28+DC30+DC32+DC33+DC34)+(Assumptions!$C$106*SUM(DC$24:DC$27,DC$29,DC$31,DC$35))),(DC$21+DC$36))</f>
        <v>63040.6831</v>
      </c>
      <c r="DD38" s="213">
        <f>IF(OR(DD$1=Assumptions!$B$116,DD$1=Assumptions!$C$116,DD$1=Assumptions!$D$116,DD$1=Assumptions!$E$116,DD$1=Assumptions!$F$116),(Assumptions!$C$106*DD$21)+(SUM(DD28+DD30+DD32+DD33+DD34)+(Assumptions!$C$106*SUM(DD$24:DD$27,DD$29,DD$31,DD$35))),(DD$21+DD$36))</f>
        <v>63040.6831</v>
      </c>
      <c r="DE38" s="213">
        <f>IF(OR(DE$1=Assumptions!$B$116,DE$1=Assumptions!$C$116,DE$1=Assumptions!$D$116,DE$1=Assumptions!$E$116,DE$1=Assumptions!$F$116),(Assumptions!$C$106*DE$21)+(SUM(DE28+DE30+DE32+DE33+DE34)+(Assumptions!$C$106*SUM(DE$24:DE$27,DE$29,DE$31,DE$35))),(DE$21+DE$36))</f>
        <v>63040.6831</v>
      </c>
      <c r="DF38" s="213">
        <f>IF(OR(DF$1=Assumptions!$B$116,DF$1=Assumptions!$C$116,DF$1=Assumptions!$D$116,DF$1=Assumptions!$E$116,DF$1=Assumptions!$F$116),(Assumptions!$C$106*DF$21)+(SUM(DF28+DF30+DF32+DF33+DF34)+(Assumptions!$C$106*SUM(DF$24:DF$27,DF$29,DF$31,DF$35))),(DF$21+DF$36))</f>
        <v>63040.6831</v>
      </c>
      <c r="DG38" s="213">
        <f>IF(OR(DG$1=Assumptions!$B$116,DG$1=Assumptions!$C$116,DG$1=Assumptions!$D$116,DG$1=Assumptions!$E$116,DG$1=Assumptions!$F$116),(Assumptions!$C$106*DG$21)+(SUM(DG28+DG30+DG32+DG33+DG34)+(Assumptions!$C$106*SUM(DG$24:DG$27,DG$29,DG$31,DG$35))),(DG$21+DG$36))</f>
        <v>63040.6831</v>
      </c>
      <c r="DH38" s="213">
        <f>IF(OR(DH$1=Assumptions!$B$116,DH$1=Assumptions!$C$116,DH$1=Assumptions!$D$116,DH$1=Assumptions!$E$116,DH$1=Assumptions!$F$116),(Assumptions!$C$106*DH$21)+(SUM(DH28+DH30+DH32+DH33+DH34)+(Assumptions!$C$106*SUM(DH$24:DH$27,DH$29,DH$31,DH$35))),(DH$21+DH$36))</f>
        <v>62557.92884</v>
      </c>
      <c r="DI38" s="213">
        <f>IF(OR(DI$1=Assumptions!$B$116,DI$1=Assumptions!$C$116,DI$1=Assumptions!$D$116,DI$1=Assumptions!$E$116,DI$1=Assumptions!$F$116),(Assumptions!$C$106*DI$21)+(SUM(DI28+DI30+DI32+DI33+DI34)+(Assumptions!$C$106*SUM(DI$24:DI$27,DI$29,DI$31,DI$35))),(DI$21+DI$36))</f>
        <v>62557.92884</v>
      </c>
      <c r="DJ38" s="213">
        <f>IF(OR(DJ$1=Assumptions!$B$116,DJ$1=Assumptions!$C$116,DJ$1=Assumptions!$D$116,DJ$1=Assumptions!$E$116,DJ$1=Assumptions!$F$116),(Assumptions!$C$106*DJ$21)+(SUM(DJ28+DJ30+DJ32+DJ33+DJ34)+(Assumptions!$C$106*SUM(DJ$24:DJ$27,DJ$29,DJ$31,DJ$35))),(DJ$21+DJ$36))</f>
        <v>62557.92884</v>
      </c>
      <c r="DK38" s="213">
        <f>IF(OR(DK$1=Assumptions!$B$116,DK$1=Assumptions!$C$116,DK$1=Assumptions!$D$116,DK$1=Assumptions!$E$116,DK$1=Assumptions!$F$116),(Assumptions!$C$106*DK$21)+(SUM(DK28+DK30+DK32+DK33+DK34)+(Assumptions!$C$106*SUM(DK$24:DK$27,DK$29,DK$31,DK$35))),(DK$21+DK$36))</f>
        <v>62557.92884</v>
      </c>
      <c r="DL38" s="213">
        <f>IF(OR(DL$1=Assumptions!$B$116,DL$1=Assumptions!$C$116,DL$1=Assumptions!$D$116,DL$1=Assumptions!$E$116,DL$1=Assumptions!$F$116),(Assumptions!$C$106*DL$21)+(SUM(DL28+DL30+DL32+DL33+DL34)+(Assumptions!$C$106*SUM(DL$24:DL$27,DL$29,DL$31,DL$35))),(DL$21+DL$36))</f>
        <v>62557.92884</v>
      </c>
      <c r="DM38" s="213">
        <f>IF(OR(DM$1=Assumptions!$B$116,DM$1=Assumptions!$C$116,DM$1=Assumptions!$D$116,DM$1=Assumptions!$E$116,DM$1=Assumptions!$F$116),(Assumptions!$C$106*DM$21)+(SUM(DM28+DM30+DM32+DM33+DM34)+(Assumptions!$C$106*SUM(DM$24:DM$27,DM$29,DM$31,DM$35))),(DM$21+DM$36))</f>
        <v>62557.92884</v>
      </c>
      <c r="DN38" s="213">
        <f>IF(OR(DN$1=Assumptions!$B$116,DN$1=Assumptions!$C$116,DN$1=Assumptions!$D$116,DN$1=Assumptions!$E$116,DN$1=Assumptions!$F$116),(Assumptions!$C$106*DN$21)+(SUM(DN28+DN30+DN32+DN33+DN34)+(Assumptions!$C$106*SUM(DN$24:DN$27,DN$29,DN$31,DN$35))),(DN$21+DN$36))</f>
        <v>62557.92884</v>
      </c>
      <c r="DO38" s="213">
        <f>IF(OR(DO$1=Assumptions!$B$116,DO$1=Assumptions!$C$116,DO$1=Assumptions!$D$116,DO$1=Assumptions!$E$116,DO$1=Assumptions!$F$116),(Assumptions!$C$106*DO$21)+(SUM(DO28+DO30+DO32+DO33+DO34)+(Assumptions!$C$106*SUM(DO$24:DO$27,DO$29,DO$31,DO$35))),(DO$21+DO$36))</f>
        <v>62557.92884</v>
      </c>
      <c r="DP38" s="213">
        <f>IF(OR(DP$1=Assumptions!$B$116,DP$1=Assumptions!$C$116,DP$1=Assumptions!$D$116,DP$1=Assumptions!$E$116,DP$1=Assumptions!$F$116),(Assumptions!$C$106*DP$21)+(SUM(DP28+DP30+DP32+DP33+DP34)+(Assumptions!$C$106*SUM(DP$24:DP$27,DP$29,DP$31,DP$35))),(DP$21+DP$36))</f>
        <v>62557.92884</v>
      </c>
      <c r="DQ38" s="213">
        <f>IF(OR(DQ$1=Assumptions!$B$116,DQ$1=Assumptions!$C$116,DQ$1=Assumptions!$D$116,DQ$1=Assumptions!$E$116,DQ$1=Assumptions!$F$116),(Assumptions!$C$106*DQ$21)+(SUM(DQ28+DQ30+DQ32+DQ33+DQ34)+(Assumptions!$C$106*SUM(DQ$24:DQ$27,DQ$29,DQ$31,DQ$35))),(DQ$21+DQ$36))</f>
        <v>62557.92884</v>
      </c>
      <c r="DR38" s="213">
        <f>IF(OR(DR$1=Assumptions!$B$116,DR$1=Assumptions!$C$116,DR$1=Assumptions!$D$116,DR$1=Assumptions!$E$116,DR$1=Assumptions!$F$116),(Assumptions!$C$106*DR$21)+(SUM(DR28+DR30+DR32+DR33+DR34)+(Assumptions!$C$106*SUM(DR$24:DR$27,DR$29,DR$31,DR$35))),(DR$21+DR$36))</f>
        <v>62557.92884</v>
      </c>
      <c r="DS38" s="213">
        <f>IF(OR(DS$1=Assumptions!$B$116,DS$1=Assumptions!$C$116,DS$1=Assumptions!$D$116,DS$1=Assumptions!$E$116,DS$1=Assumptions!$F$116),(Assumptions!$C$106*DS$21)+(SUM(DS28+DS30+DS32+DS33+DS34)+(Assumptions!$C$106*SUM(DS$24:DS$27,DS$29,DS$31,DS$35))),(DS$21+DS$36))</f>
        <v>62557.92884</v>
      </c>
      <c r="DT38" s="213">
        <f>IF(OR(DT$1=Assumptions!$B$116,DT$1=Assumptions!$C$116,DT$1=Assumptions!$D$116,DT$1=Assumptions!$E$116,DT$1=Assumptions!$F$116),(Assumptions!$C$106*DT$21)+(SUM(DT28+DT30+DT32+DT33+DT34)+(Assumptions!$C$106*SUM(DT$24:DT$27,DT$29,DT$31,DT$35))),(DT$21+DT$36))</f>
        <v>66879.8607</v>
      </c>
      <c r="DU38" s="213">
        <f>IF(OR(DU$1=Assumptions!$B$116,DU$1=Assumptions!$C$116,DU$1=Assumptions!$D$116,DU$1=Assumptions!$E$116,DU$1=Assumptions!$F$116),(Assumptions!$C$106*DU$21)+(SUM(DU28+DU30+DU32+DU33+DU34)+(Assumptions!$C$106*SUM(DU$24:DU$27,DU$29,DU$31,DU$35))),(DU$21+DU$36))</f>
        <v>66879.8607</v>
      </c>
      <c r="DV38" s="213">
        <f>IF(OR(DV$1=Assumptions!$B$116,DV$1=Assumptions!$C$116,DV$1=Assumptions!$D$116,DV$1=Assumptions!$E$116,DV$1=Assumptions!$F$116),(Assumptions!$C$106*DV$21)+(SUM(DV28+DV30+DV32+DV33+DV34)+(Assumptions!$C$106*SUM(DV$24:DV$27,DV$29,DV$31,DV$35))),(DV$21+DV$36))</f>
        <v>66879.8607</v>
      </c>
      <c r="DW38" s="213">
        <f>IF(OR(DW$1=Assumptions!$B$116,DW$1=Assumptions!$C$116,DW$1=Assumptions!$D$116,DW$1=Assumptions!$E$116,DW$1=Assumptions!$F$116),(Assumptions!$C$106*DW$21)+(SUM(DW28+DW30+DW32+DW33+DW34)+(Assumptions!$C$106*SUM(DW$24:DW$27,DW$29,DW$31,DW$35))),(DW$21+DW$36))</f>
        <v>66879.8607</v>
      </c>
      <c r="DX38" s="213">
        <f>IF(OR(DX$1=Assumptions!$B$116,DX$1=Assumptions!$C$116,DX$1=Assumptions!$D$116,DX$1=Assumptions!$E$116,DX$1=Assumptions!$F$116),(Assumptions!$C$106*DX$21)+(SUM(DX28+DX30+DX32+DX33+DX34)+(Assumptions!$C$106*SUM(DX$24:DX$27,DX$29,DX$31,DX$35))),(DX$21+DX$36))</f>
        <v>66879.8607</v>
      </c>
      <c r="DY38" s="213">
        <f>IF(OR(DY$1=Assumptions!$B$116,DY$1=Assumptions!$C$116,DY$1=Assumptions!$D$116,DY$1=Assumptions!$E$116,DY$1=Assumptions!$F$116),(Assumptions!$C$106*DY$21)+(SUM(DY28+DY30+DY32+DY33+DY34)+(Assumptions!$C$106*SUM(DY$24:DY$27,DY$29,DY$31,DY$35))),(DY$21+DY$36))</f>
        <v>66879.8607</v>
      </c>
      <c r="DZ38" s="213">
        <f>IF(OR(DZ$1=Assumptions!$B$116,DZ$1=Assumptions!$C$116,DZ$1=Assumptions!$D$116,DZ$1=Assumptions!$E$116,DZ$1=Assumptions!$F$116),(Assumptions!$C$106*DZ$21)+(SUM(DZ28+DZ30+DZ32+DZ33+DZ34)+(Assumptions!$C$106*SUM(DZ$24:DZ$27,DZ$29,DZ$31,DZ$35))),(DZ$21+DZ$36))</f>
        <v>66879.8607</v>
      </c>
      <c r="EA38" s="213">
        <f>IF(OR(EA$1=Assumptions!$B$116,EA$1=Assumptions!$C$116,EA$1=Assumptions!$D$116,EA$1=Assumptions!$E$116,EA$1=Assumptions!$F$116),(Assumptions!$C$106*EA$21)+(SUM(EA28+EA30+EA32+EA33+EA34)+(Assumptions!$C$106*SUM(EA$24:EA$27,EA$29,EA$31,EA$35))),(EA$21+EA$36))</f>
        <v>66879.8607</v>
      </c>
      <c r="EB38" s="213">
        <f>IF(OR(EB$1=Assumptions!$B$116,EB$1=Assumptions!$C$116,EB$1=Assumptions!$D$116,EB$1=Assumptions!$E$116,EB$1=Assumptions!$F$116),(Assumptions!$C$106*EB$21)+(SUM(EB28+EB30+EB32+EB33+EB34)+(Assumptions!$C$106*SUM(EB$24:EB$27,EB$29,EB$31,EB$35))),(EB$21+EB$36))</f>
        <v>66879.8607</v>
      </c>
      <c r="EC38" s="213">
        <f>IF(OR(EC$1=Assumptions!$B$116,EC$1=Assumptions!$C$116,EC$1=Assumptions!$D$116,EC$1=Assumptions!$E$116,EC$1=Assumptions!$F$116),(Assumptions!$C$106*EC$21)+(SUM(EC28+EC30+EC32+EC33+EC34)+(Assumptions!$C$106*SUM(EC$24:EC$27,EC$29,EC$31,EC$35))),(EC$21+EC$36))</f>
        <v>66879.8607</v>
      </c>
      <c r="ED38" s="213">
        <f>IF(OR(ED$1=Assumptions!$B$116,ED$1=Assumptions!$C$116,ED$1=Assumptions!$D$116,ED$1=Assumptions!$E$116,ED$1=Assumptions!$F$116),(Assumptions!$C$106*ED$21)+(SUM(ED28+ED30+ED32+ED33+ED34)+(Assumptions!$C$106*SUM(ED$24:ED$27,ED$29,ED$31,ED$35))),(ED$21+ED$36))</f>
        <v>66879.8607</v>
      </c>
      <c r="EE38" s="213">
        <f>IF(OR(EE$1=Assumptions!$B$116,EE$1=Assumptions!$C$116,EE$1=Assumptions!$D$116,EE$1=Assumptions!$E$116,EE$1=Assumptions!$F$116),(Assumptions!$C$106*EE$21)+(SUM(EE28+EE30+EE32+EE33+EE34)+(Assumptions!$C$106*SUM(EE$24:EE$27,EE$29,EE$31,EE$35))),(EE$21+EE$36))</f>
        <v>66879.8607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1" t="str">
        <f>'308 e. Armory'!C40</f>
        <v>Capital Expenditure</v>
      </c>
      <c r="D40" s="132">
        <f>IF(OR(D$1=Assumptions!$B$116,D$1=Assumptions!$C$116,D$1=Assumptions!$D$116,D$1=Assumptions!$E$116,D$1=Assumptions!$F$116),Assumptions!$AB$13*Assumptions!$C$103/Assumptions!$C$105,0)</f>
        <v>0</v>
      </c>
      <c r="E40" s="132">
        <f>IF(OR(E$1=Assumptions!$B$116,E$1=Assumptions!$C$116,E$1=Assumptions!$D$116,E$1=Assumptions!$E$116,E$1=Assumptions!$F$116),Assumptions!$AB$13*Assumptions!$C$103/Assumptions!$C$105,0)</f>
        <v>0</v>
      </c>
      <c r="F40" s="132">
        <f>IF(OR(F$1=Assumptions!$B$116,F$1=Assumptions!$C$116,F$1=Assumptions!$D$116,F$1=Assumptions!$E$116,F$1=Assumptions!$F$116),Assumptions!$AB$13*Assumptions!$C$103/Assumptions!$C$105,0)</f>
        <v>0</v>
      </c>
      <c r="G40" s="132">
        <f>IF(OR(G$1=Assumptions!$B$116,G$1=Assumptions!$C$116,G$1=Assumptions!$D$116,G$1=Assumptions!$E$116,G$1=Assumptions!$F$116),Assumptions!$AB$13*Assumptions!$C$103/Assumptions!$C$105,0)</f>
        <v>0</v>
      </c>
      <c r="H40" s="132">
        <f>IF(OR(H$1=Assumptions!$B$116,H$1=Assumptions!$C$116,H$1=Assumptions!$D$116,H$1=Assumptions!$E$116,H$1=Assumptions!$F$116),Assumptions!$AB$13*Assumptions!$C$103/Assumptions!$C$105,0)</f>
        <v>0</v>
      </c>
      <c r="I40" s="132">
        <f>IF(OR(I$1=Assumptions!$B$116,I$1=Assumptions!$C$116,I$1=Assumptions!$D$116,I$1=Assumptions!$E$116,I$1=Assumptions!$F$116),Assumptions!$AB$13*Assumptions!$C$103/Assumptions!$C$105,0)</f>
        <v>0</v>
      </c>
      <c r="J40" s="132">
        <f>IF(OR(J$1=Assumptions!$B$116,J$1=Assumptions!$C$116,J$1=Assumptions!$D$116,J$1=Assumptions!$E$116,J$1=Assumptions!$F$116),Assumptions!$AB$13*Assumptions!$C$103/Assumptions!$C$105,0)</f>
        <v>0</v>
      </c>
      <c r="K40" s="132">
        <f>IF(OR(K$1=Assumptions!$B$116,K$1=Assumptions!$C$116,K$1=Assumptions!$D$116,K$1=Assumptions!$E$116,K$1=Assumptions!$F$116),Assumptions!$AB$13*Assumptions!$C$103/Assumptions!$C$105,0)</f>
        <v>0</v>
      </c>
      <c r="L40" s="132">
        <f>IF(OR(L$1=Assumptions!$B$116,L$1=Assumptions!$C$116,L$1=Assumptions!$D$116,L$1=Assumptions!$E$116,L$1=Assumptions!$F$116),Assumptions!$AB$13*Assumptions!$C$103/Assumptions!$C$105,0)</f>
        <v>0</v>
      </c>
      <c r="M40" s="132">
        <f>IF(OR(M$1=Assumptions!$B$116,M$1=Assumptions!$C$116,M$1=Assumptions!$D$116,M$1=Assumptions!$E$116,M$1=Assumptions!$F$116),Assumptions!$AB$13*Assumptions!$C$103/Assumptions!$C$105,0)</f>
        <v>0</v>
      </c>
      <c r="N40" s="132">
        <f>IF(OR(N$1=Assumptions!$B$116,N$1=Assumptions!$C$116,N$1=Assumptions!$D$116,N$1=Assumptions!$E$116,N$1=Assumptions!$F$116),Assumptions!$AB$13*Assumptions!$C$103/Assumptions!$C$105,0)</f>
        <v>0</v>
      </c>
      <c r="O40" s="132">
        <f>IF(OR(O$1=Assumptions!$B$116,O$1=Assumptions!$C$116,O$1=Assumptions!$D$116,O$1=Assumptions!$E$116,O$1=Assumptions!$F$116),Assumptions!$AB$13*Assumptions!$C$103/Assumptions!$C$105,0)</f>
        <v>0</v>
      </c>
      <c r="P40" s="132">
        <f>IF(OR(P$1=Assumptions!$B$116,P$1=Assumptions!$C$116,P$1=Assumptions!$D$116,P$1=Assumptions!$E$116,P$1=Assumptions!$F$116),Assumptions!$AB$13*Assumptions!$C$103/Assumptions!$C$105,0)</f>
        <v>0</v>
      </c>
      <c r="Q40" s="132">
        <f>IF(OR(Q$1=Assumptions!$B$116,Q$1=Assumptions!$C$116,Q$1=Assumptions!$D$116,Q$1=Assumptions!$E$116,Q$1=Assumptions!$F$116),Assumptions!$AB$13*Assumptions!$C$103/Assumptions!$C$105,0)</f>
        <v>0</v>
      </c>
      <c r="R40" s="132">
        <f>IF(OR(R$1=Assumptions!$B$116,R$1=Assumptions!$C$116,R$1=Assumptions!$D$116,R$1=Assumptions!$E$116,R$1=Assumptions!$F$116),Assumptions!$AB$13*Assumptions!$C$103/Assumptions!$C$105,0)</f>
        <v>0</v>
      </c>
      <c r="S40" s="132">
        <f>IF(OR(S$1=Assumptions!$B$116,S$1=Assumptions!$C$116,S$1=Assumptions!$D$116,S$1=Assumptions!$E$116,S$1=Assumptions!$F$116),Assumptions!$AB$13*Assumptions!$C$103/Assumptions!$C$105,0)</f>
        <v>0</v>
      </c>
      <c r="T40" s="132">
        <f>IF(OR(T$1=Assumptions!$B$116,T$1=Assumptions!$C$116,T$1=Assumptions!$D$116,T$1=Assumptions!$E$116,T$1=Assumptions!$F$116),Assumptions!$AB$13*Assumptions!$C$103/Assumptions!$C$105,0)</f>
        <v>0</v>
      </c>
      <c r="U40" s="132">
        <f>IF(OR(U$1=Assumptions!$B$116,U$1=Assumptions!$C$116,U$1=Assumptions!$D$116,U$1=Assumptions!$E$116,U$1=Assumptions!$F$116),Assumptions!$AB$13*Assumptions!$C$103/Assumptions!$C$105,0)</f>
        <v>0</v>
      </c>
      <c r="V40" s="132">
        <f>IF(OR(V$1=Assumptions!$B$116,V$1=Assumptions!$C$116,V$1=Assumptions!$D$116,V$1=Assumptions!$E$116,V$1=Assumptions!$F$116),Assumptions!$AB$13*Assumptions!$C$103/Assumptions!$C$105,0)</f>
        <v>0</v>
      </c>
      <c r="W40" s="132">
        <f>IF(OR(W$1=Assumptions!$B$116,W$1=Assumptions!$C$116,W$1=Assumptions!$D$116,W$1=Assumptions!$E$116,W$1=Assumptions!$F$116),Assumptions!$AB$13*Assumptions!$C$103/Assumptions!$C$105,0)</f>
        <v>0</v>
      </c>
      <c r="X40" s="132">
        <f>IF(OR(X$1=Assumptions!$B$116,X$1=Assumptions!$C$116,X$1=Assumptions!$D$116,X$1=Assumptions!$E$116,X$1=Assumptions!$F$116),Assumptions!$AB$13*Assumptions!$C$103/Assumptions!$C$105,0)</f>
        <v>0</v>
      </c>
      <c r="Y40" s="132">
        <f>IF(OR(Y$1=Assumptions!$B$116,Y$1=Assumptions!$C$116,Y$1=Assumptions!$D$116,Y$1=Assumptions!$E$116,Y$1=Assumptions!$F$116),Assumptions!$AB$13*Assumptions!$C$103/Assumptions!$C$105,0)</f>
        <v>0</v>
      </c>
      <c r="Z40" s="132">
        <f>IF(OR(Z$1=Assumptions!$B$116,Z$1=Assumptions!$C$116,Z$1=Assumptions!$D$116,Z$1=Assumptions!$E$116,Z$1=Assumptions!$F$116),Assumptions!$AB$13*Assumptions!$C$103/Assumptions!$C$105,0)</f>
        <v>0</v>
      </c>
      <c r="AA40" s="132">
        <f>IF(OR(AA$1=Assumptions!$B$116,AA$1=Assumptions!$C$116,AA$1=Assumptions!$D$116,AA$1=Assumptions!$E$116,AA$1=Assumptions!$F$116),Assumptions!$AB$13*Assumptions!$C$103/Assumptions!$C$105,0)</f>
        <v>0</v>
      </c>
      <c r="AB40" s="132">
        <f>IF(OR(AB$1=Assumptions!$B$116,AB$1=Assumptions!$C$116,AB$1=Assumptions!$D$116,AB$1=Assumptions!$E$116,AB$1=Assumptions!$F$116),Assumptions!$AB$13*Assumptions!$C$103/Assumptions!$C$105,0)</f>
        <v>0</v>
      </c>
      <c r="AC40" s="132">
        <f>IF(OR(AC$1=Assumptions!$B$116,AC$1=Assumptions!$C$116,AC$1=Assumptions!$D$116,AC$1=Assumptions!$E$116,AC$1=Assumptions!$F$116),Assumptions!$AB$13*Assumptions!$C$103/Assumptions!$C$105,0)</f>
        <v>0</v>
      </c>
      <c r="AD40" s="132">
        <f>IF(OR(AD$1=Assumptions!$B$116,AD$1=Assumptions!$C$116,AD$1=Assumptions!$D$116,AD$1=Assumptions!$E$116,AD$1=Assumptions!$F$116),Assumptions!$AB$13*Assumptions!$C$103/Assumptions!$C$105,0)</f>
        <v>0</v>
      </c>
      <c r="AE40" s="132">
        <f>IF(OR(AE$1=Assumptions!$B$116,AE$1=Assumptions!$C$116,AE$1=Assumptions!$D$116,AE$1=Assumptions!$E$116,AE$1=Assumptions!$F$116),Assumptions!$AB$13*Assumptions!$C$103/Assumptions!$C$105,0)</f>
        <v>0</v>
      </c>
      <c r="AF40" s="132">
        <f>IF(OR(AF$1=Assumptions!$B$116,AF$1=Assumptions!$C$116,AF$1=Assumptions!$D$116,AF$1=Assumptions!$E$116,AF$1=Assumptions!$F$116),Assumptions!$AB$13*Assumptions!$C$103/Assumptions!$C$105,0)</f>
        <v>0</v>
      </c>
      <c r="AG40" s="132">
        <f>IF(OR(AG$1=Assumptions!$B$116,AG$1=Assumptions!$C$116,AG$1=Assumptions!$D$116,AG$1=Assumptions!$E$116,AG$1=Assumptions!$F$116),Assumptions!$AB$13*Assumptions!$C$103/Assumptions!$C$105,0)</f>
        <v>0</v>
      </c>
      <c r="AH40" s="132">
        <f>IF(OR(AH$1=Assumptions!$B$116,AH$1=Assumptions!$C$116,AH$1=Assumptions!$D$116,AH$1=Assumptions!$E$116,AH$1=Assumptions!$F$116),Assumptions!$AB$13*Assumptions!$C$103/Assumptions!$C$105,0)</f>
        <v>0</v>
      </c>
      <c r="AI40" s="132">
        <f>IF(OR(AI$1=Assumptions!$B$116,AI$1=Assumptions!$C$116,AI$1=Assumptions!$D$116,AI$1=Assumptions!$E$116,AI$1=Assumptions!$F$116),Assumptions!$AB$13*Assumptions!$C$103/Assumptions!$C$105,0)</f>
        <v>0</v>
      </c>
      <c r="AJ40" s="132">
        <f>IF(OR(AJ$1=Assumptions!$B$116,AJ$1=Assumptions!$C$116,AJ$1=Assumptions!$D$116,AJ$1=Assumptions!$E$116,AJ$1=Assumptions!$F$116),Assumptions!$AB$13*Assumptions!$C$103/Assumptions!$C$105,0)</f>
        <v>0</v>
      </c>
      <c r="AK40" s="132">
        <f>IF(OR(AK$1=Assumptions!$B$116,AK$1=Assumptions!$C$116,AK$1=Assumptions!$D$116,AK$1=Assumptions!$E$116,AK$1=Assumptions!$F$116),Assumptions!$AB$13*Assumptions!$C$103/Assumptions!$C$105,0)</f>
        <v>0</v>
      </c>
      <c r="AL40" s="132">
        <f>IF(OR(AL$1=Assumptions!$B$116,AL$1=Assumptions!$C$116,AL$1=Assumptions!$D$116,AL$1=Assumptions!$E$116,AL$1=Assumptions!$F$116),Assumptions!$AB$13*Assumptions!$C$103/Assumptions!$C$105,0)</f>
        <v>0</v>
      </c>
      <c r="AM40" s="132">
        <f>IF(OR(AM$1=Assumptions!$B$116,AM$1=Assumptions!$C$116,AM$1=Assumptions!$D$116,AM$1=Assumptions!$E$116,AM$1=Assumptions!$F$116),Assumptions!$AB$13*Assumptions!$C$103/Assumptions!$C$105,0)</f>
        <v>0</v>
      </c>
      <c r="AN40" s="132">
        <f>IF(OR(AN$1=Assumptions!$B$116,AN$1=Assumptions!$C$116,AN$1=Assumptions!$D$116,AN$1=Assumptions!$E$116,AN$1=Assumptions!$F$116),Assumptions!$AB$13*Assumptions!$C$103/Assumptions!$C$105,0)</f>
        <v>0</v>
      </c>
      <c r="AO40" s="132">
        <f>IF(OR(AO$1=Assumptions!$B$116,AO$1=Assumptions!$C$116,AO$1=Assumptions!$D$116,AO$1=Assumptions!$E$116,AO$1=Assumptions!$F$116),Assumptions!$AB$13*Assumptions!$C$103/Assumptions!$C$105,0)</f>
        <v>0</v>
      </c>
      <c r="AP40" s="132">
        <f>IF(OR(AP$1=Assumptions!$B$116,AP$1=Assumptions!$C$116,AP$1=Assumptions!$D$116,AP$1=Assumptions!$E$116,AP$1=Assumptions!$F$116),Assumptions!$AB$13*Assumptions!$C$103/Assumptions!$C$105,0)</f>
        <v>0</v>
      </c>
      <c r="AQ40" s="132">
        <f>IF(OR(AQ$1=Assumptions!$B$116,AQ$1=Assumptions!$C$116,AQ$1=Assumptions!$D$116,AQ$1=Assumptions!$E$116,AQ$1=Assumptions!$F$116),Assumptions!$AB$13*Assumptions!$C$103/Assumptions!$C$105,0)</f>
        <v>0</v>
      </c>
      <c r="AR40" s="132">
        <f>IF(OR(AR$1=Assumptions!$B$116,AR$1=Assumptions!$C$116,AR$1=Assumptions!$D$116,AR$1=Assumptions!$E$116,AR$1=Assumptions!$F$116),Assumptions!$AB$13*Assumptions!$C$103/Assumptions!$C$105,0)</f>
        <v>0</v>
      </c>
      <c r="AS40" s="132">
        <f>IF(OR(AS$1=Assumptions!$B$116,AS$1=Assumptions!$C$116,AS$1=Assumptions!$D$116,AS$1=Assumptions!$E$116,AS$1=Assumptions!$F$116),Assumptions!$AB$13*Assumptions!$C$103/Assumptions!$C$105,0)</f>
        <v>0</v>
      </c>
      <c r="AT40" s="132">
        <f>IF(OR(AT$1=Assumptions!$B$116,AT$1=Assumptions!$C$116,AT$1=Assumptions!$D$116,AT$1=Assumptions!$E$116,AT$1=Assumptions!$F$116),Assumptions!$AB$13*Assumptions!$C$103/Assumptions!$C$105,0)</f>
        <v>0</v>
      </c>
      <c r="AU40" s="132">
        <f>IF(OR(AU$1=Assumptions!$B$116,AU$1=Assumptions!$C$116,AU$1=Assumptions!$D$116,AU$1=Assumptions!$E$116,AU$1=Assumptions!$F$116),Assumptions!$AB$13*Assumptions!$C$103/Assumptions!$C$105,0)</f>
        <v>0</v>
      </c>
      <c r="AV40" s="132">
        <f>IF(OR(AV$1=Assumptions!$B$116,AV$1=Assumptions!$C$116,AV$1=Assumptions!$D$116,AV$1=Assumptions!$E$116,AV$1=Assumptions!$F$116),Assumptions!$AB$13*Assumptions!$C$103/Assumptions!$C$105,0)</f>
        <v>0</v>
      </c>
      <c r="AW40" s="132">
        <f>IF(OR(AW$1=Assumptions!$B$116,AW$1=Assumptions!$C$116,AW$1=Assumptions!$D$116,AW$1=Assumptions!$E$116,AW$1=Assumptions!$F$116),Assumptions!$AB$13*Assumptions!$C$103/Assumptions!$C$105,0)</f>
        <v>0</v>
      </c>
      <c r="AX40" s="132">
        <f>IF(OR(AX$1=Assumptions!$B$116,AX$1=Assumptions!$C$116,AX$1=Assumptions!$D$116,AX$1=Assumptions!$E$116,AX$1=Assumptions!$F$116),Assumptions!$AB$13*Assumptions!$C$103/Assumptions!$C$105,0)</f>
        <v>0</v>
      </c>
      <c r="AY40" s="132">
        <f>IF(OR(AY$1=Assumptions!$B$116,AY$1=Assumptions!$C$116,AY$1=Assumptions!$D$116,AY$1=Assumptions!$E$116,AY$1=Assumptions!$F$116),Assumptions!$AB$13*Assumptions!$C$103/Assumptions!$C$105,0)</f>
        <v>0</v>
      </c>
      <c r="AZ40" s="132">
        <f>IF(OR(AZ$1=Assumptions!$B$116,AZ$1=Assumptions!$C$116,AZ$1=Assumptions!$D$116,AZ$1=Assumptions!$E$116,AZ$1=Assumptions!$F$116),Assumptions!$AB$13*Assumptions!$C$103/Assumptions!$C$105,0)</f>
        <v>0</v>
      </c>
      <c r="BA40" s="132">
        <f>IF(OR(BA$1=Assumptions!$B$116,BA$1=Assumptions!$C$116,BA$1=Assumptions!$D$116,BA$1=Assumptions!$E$116,BA$1=Assumptions!$F$116),Assumptions!$AB$13*Assumptions!$C$103/Assumptions!$C$105,0)</f>
        <v>0</v>
      </c>
      <c r="BB40" s="132">
        <f>IF(OR(BB$1=Assumptions!$B$116,BB$1=Assumptions!$C$116,BB$1=Assumptions!$D$116,BB$1=Assumptions!$E$116,BB$1=Assumptions!$F$116),Assumptions!$AB$13*Assumptions!$C$103/Assumptions!$C$105,0)</f>
        <v>0</v>
      </c>
      <c r="BC40" s="132">
        <f>IF(OR(BC$1=Assumptions!$B$116,BC$1=Assumptions!$C$116,BC$1=Assumptions!$D$116,BC$1=Assumptions!$E$116,BC$1=Assumptions!$F$116),Assumptions!$AB$13*Assumptions!$C$103/Assumptions!$C$105,0)</f>
        <v>0</v>
      </c>
      <c r="BD40" s="132">
        <f>IF(OR(BD$1=Assumptions!$B$116,BD$1=Assumptions!$C$116,BD$1=Assumptions!$D$116,BD$1=Assumptions!$E$116,BD$1=Assumptions!$F$116),Assumptions!$AB$13*Assumptions!$C$103/Assumptions!$C$105,0)</f>
        <v>0</v>
      </c>
      <c r="BE40" s="132">
        <f>IF(OR(BE$1=Assumptions!$B$116,BE$1=Assumptions!$C$116,BE$1=Assumptions!$D$116,BE$1=Assumptions!$E$116,BE$1=Assumptions!$F$116),Assumptions!$AB$13*Assumptions!$C$103/Assumptions!$C$105,0)</f>
        <v>0</v>
      </c>
      <c r="BF40" s="132">
        <f>IF(OR(BF$1=Assumptions!$B$116,BF$1=Assumptions!$C$116,BF$1=Assumptions!$D$116,BF$1=Assumptions!$E$116,BF$1=Assumptions!$F$116),Assumptions!$AB$13*Assumptions!$C$103/Assumptions!$C$105,0)</f>
        <v>0</v>
      </c>
      <c r="BG40" s="132">
        <f>IF(OR(BG$1=Assumptions!$B$116,BG$1=Assumptions!$C$116,BG$1=Assumptions!$D$116,BG$1=Assumptions!$E$116,BG$1=Assumptions!$F$116),Assumptions!$AB$13*Assumptions!$C$103/Assumptions!$C$105,0)</f>
        <v>0</v>
      </c>
      <c r="BH40" s="132">
        <f>IF(OR(BH$1=Assumptions!$B$116,BH$1=Assumptions!$C$116,BH$1=Assumptions!$D$116,BH$1=Assumptions!$E$116,BH$1=Assumptions!$F$116),Assumptions!$AB$13*Assumptions!$C$103/Assumptions!$C$105,0)</f>
        <v>0</v>
      </c>
      <c r="BI40" s="132">
        <f>IF(OR(BI$1=Assumptions!$B$116,BI$1=Assumptions!$C$116,BI$1=Assumptions!$D$116,BI$1=Assumptions!$E$116,BI$1=Assumptions!$F$116),Assumptions!$AB$13*Assumptions!$C$103/Assumptions!$C$105,0)</f>
        <v>0</v>
      </c>
      <c r="BJ40" s="132">
        <f>IF(OR(BJ$1=Assumptions!$B$116,BJ$1=Assumptions!$C$116,BJ$1=Assumptions!$D$116,BJ$1=Assumptions!$E$116,BJ$1=Assumptions!$F$116),Assumptions!$AB$13*Assumptions!$C$103/Assumptions!$C$105,0)</f>
        <v>0</v>
      </c>
      <c r="BK40" s="132">
        <f>IF(OR(BK$1=Assumptions!$B$116,BK$1=Assumptions!$C$116,BK$1=Assumptions!$D$116,BK$1=Assumptions!$E$116,BK$1=Assumptions!$F$116),Assumptions!$AB$13*Assumptions!$C$103/Assumptions!$C$105,0)</f>
        <v>0</v>
      </c>
      <c r="BL40" s="132">
        <f>IF(OR(BL$1=Assumptions!$B$116,BL$1=Assumptions!$C$116,BL$1=Assumptions!$D$116,BL$1=Assumptions!$E$116,BL$1=Assumptions!$F$116),Assumptions!$AB$13*Assumptions!$C$103/Assumptions!$C$105,0)</f>
        <v>0</v>
      </c>
      <c r="BM40" s="132">
        <f>IF(OR(BM$1=Assumptions!$B$116,BM$1=Assumptions!$C$116,BM$1=Assumptions!$D$116,BM$1=Assumptions!$E$116,BM$1=Assumptions!$F$116),Assumptions!$AB$13*Assumptions!$C$103/Assumptions!$C$105,0)</f>
        <v>0</v>
      </c>
      <c r="BN40" s="132">
        <f>IF(OR(BN$1=Assumptions!$B$116,BN$1=Assumptions!$C$116,BN$1=Assumptions!$D$116,BN$1=Assumptions!$E$116,BN$1=Assumptions!$F$116),Assumptions!$AB$13*Assumptions!$C$103/Assumptions!$C$105,0)</f>
        <v>0</v>
      </c>
      <c r="BO40" s="132">
        <f>IF(OR(BO$1=Assumptions!$B$116,BO$1=Assumptions!$C$116,BO$1=Assumptions!$D$116,BO$1=Assumptions!$E$116,BO$1=Assumptions!$F$116),Assumptions!$AB$13*Assumptions!$C$103/Assumptions!$C$105,0)</f>
        <v>0</v>
      </c>
      <c r="BP40" s="132">
        <f>IF(OR(BP$1=Assumptions!$B$116,BP$1=Assumptions!$C$116,BP$1=Assumptions!$D$116,BP$1=Assumptions!$E$116,BP$1=Assumptions!$F$116),Assumptions!$AB$13*Assumptions!$C$103/Assumptions!$C$105,0)</f>
        <v>0</v>
      </c>
      <c r="BQ40" s="132">
        <f>IF(OR(BQ$1=Assumptions!$B$116,BQ$1=Assumptions!$C$116,BQ$1=Assumptions!$D$116,BQ$1=Assumptions!$E$116,BQ$1=Assumptions!$F$116),Assumptions!$AB$13*Assumptions!$C$103/Assumptions!$C$105,0)</f>
        <v>0</v>
      </c>
      <c r="BR40" s="132">
        <f>IF(OR(BR$1=Assumptions!$B$116,BR$1=Assumptions!$C$116,BR$1=Assumptions!$D$116,BR$1=Assumptions!$E$116,BR$1=Assumptions!$F$116),Assumptions!$AB$13*Assumptions!$C$103/Assumptions!$C$105,0)</f>
        <v>0</v>
      </c>
      <c r="BS40" s="132">
        <f>IF(OR(BS$1=Assumptions!$B$116,BS$1=Assumptions!$C$116,BS$1=Assumptions!$D$116,BS$1=Assumptions!$E$116,BS$1=Assumptions!$F$116),Assumptions!$AB$13*Assumptions!$C$103/Assumptions!$C$105,0)</f>
        <v>0</v>
      </c>
      <c r="BT40" s="132">
        <f>IF(OR(BT$1=Assumptions!$B$116,BT$1=Assumptions!$C$116,BT$1=Assumptions!$D$116,BT$1=Assumptions!$E$116,BT$1=Assumptions!$F$116),Assumptions!$AB$13*Assumptions!$C$103/Assumptions!$C$105,0)</f>
        <v>0</v>
      </c>
      <c r="BU40" s="132">
        <f>IF(OR(BU$1=Assumptions!$B$116,BU$1=Assumptions!$C$116,BU$1=Assumptions!$D$116,BU$1=Assumptions!$E$116,BU$1=Assumptions!$F$116),Assumptions!$AB$13*Assumptions!$C$103/Assumptions!$C$105,0)</f>
        <v>0</v>
      </c>
      <c r="BV40" s="132">
        <f>IF(OR(BV$1=Assumptions!$B$116,BV$1=Assumptions!$C$116,BV$1=Assumptions!$D$116,BV$1=Assumptions!$E$116,BV$1=Assumptions!$F$116),Assumptions!$AB$13*Assumptions!$C$103/Assumptions!$C$105,0)</f>
        <v>0</v>
      </c>
      <c r="BW40" s="132">
        <f>IF(OR(BW$1=Assumptions!$B$116,BW$1=Assumptions!$C$116,BW$1=Assumptions!$D$116,BW$1=Assumptions!$E$116,BW$1=Assumptions!$F$116),Assumptions!$AB$13*Assumptions!$C$103/Assumptions!$C$105,0)</f>
        <v>0</v>
      </c>
      <c r="BX40" s="132">
        <f>IF(OR(BX$1=Assumptions!$B$116,BX$1=Assumptions!$C$116,BX$1=Assumptions!$D$116,BX$1=Assumptions!$E$116,BX$1=Assumptions!$F$116),Assumptions!$AB$13*Assumptions!$C$103/Assumptions!$C$105,0)</f>
        <v>0</v>
      </c>
      <c r="BY40" s="132">
        <f>IF(OR(BY$1=Assumptions!$B$116,BY$1=Assumptions!$C$116,BY$1=Assumptions!$D$116,BY$1=Assumptions!$E$116,BY$1=Assumptions!$F$116),Assumptions!$AB$13*Assumptions!$C$103/Assumptions!$C$105,0)</f>
        <v>0</v>
      </c>
      <c r="BZ40" s="132">
        <f>IF(OR(BZ$1=Assumptions!$B$116,BZ$1=Assumptions!$C$116,BZ$1=Assumptions!$D$116,BZ$1=Assumptions!$E$116,BZ$1=Assumptions!$F$116),Assumptions!$AB$13*Assumptions!$C$103/Assumptions!$C$105,0)</f>
        <v>0</v>
      </c>
      <c r="CA40" s="132">
        <f>IF(OR(CA$1=Assumptions!$B$116,CA$1=Assumptions!$C$116,CA$1=Assumptions!$D$116,CA$1=Assumptions!$E$116,CA$1=Assumptions!$F$116),Assumptions!$AB$13*Assumptions!$C$103/Assumptions!$C$105,0)</f>
        <v>0</v>
      </c>
      <c r="CB40" s="132">
        <f>IF(OR(CB$1=Assumptions!$B$116,CB$1=Assumptions!$C$116,CB$1=Assumptions!$D$116,CB$1=Assumptions!$E$116,CB$1=Assumptions!$F$116),Assumptions!$AB$13*Assumptions!$C$103/Assumptions!$C$105,0)</f>
        <v>0</v>
      </c>
      <c r="CC40" s="132">
        <f>IF(OR(CC$1=Assumptions!$B$116,CC$1=Assumptions!$C$116,CC$1=Assumptions!$D$116,CC$1=Assumptions!$E$116,CC$1=Assumptions!$F$116),Assumptions!$AB$13*Assumptions!$C$103/Assumptions!$C$105,0)</f>
        <v>0</v>
      </c>
      <c r="CD40" s="132">
        <f>IF(OR(CD$1=Assumptions!$B$116,CD$1=Assumptions!$C$116,CD$1=Assumptions!$D$116,CD$1=Assumptions!$E$116,CD$1=Assumptions!$F$116),Assumptions!$AB$13*Assumptions!$C$103/Assumptions!$C$105,0)</f>
        <v>0</v>
      </c>
      <c r="CE40" s="132">
        <f>IF(OR(CE$1=Assumptions!$B$116,CE$1=Assumptions!$C$116,CE$1=Assumptions!$D$116,CE$1=Assumptions!$E$116,CE$1=Assumptions!$F$116),Assumptions!$AB$13*Assumptions!$C$103/Assumptions!$C$105,0)</f>
        <v>0</v>
      </c>
      <c r="CF40" s="132">
        <f>IF(OR(CF$1=Assumptions!$B$116,CF$1=Assumptions!$C$116,CF$1=Assumptions!$D$116,CF$1=Assumptions!$E$116,CF$1=Assumptions!$F$116),Assumptions!$AB$13*Assumptions!$C$103/Assumptions!$C$105,0)</f>
        <v>0</v>
      </c>
      <c r="CG40" s="132">
        <f>IF(OR(CG$1=Assumptions!$B$116,CG$1=Assumptions!$C$116,CG$1=Assumptions!$D$116,CG$1=Assumptions!$E$116,CG$1=Assumptions!$F$116),Assumptions!$AB$13*Assumptions!$C$103/Assumptions!$C$105,0)</f>
        <v>0</v>
      </c>
      <c r="CH40" s="132">
        <f>IF(OR(CH$1=Assumptions!$B$116,CH$1=Assumptions!$C$116,CH$1=Assumptions!$D$116,CH$1=Assumptions!$E$116,CH$1=Assumptions!$F$116),Assumptions!$AB$13*Assumptions!$C$103/Assumptions!$C$105,0)</f>
        <v>0</v>
      </c>
      <c r="CI40" s="132">
        <f>IF(OR(CI$1=Assumptions!$B$116,CI$1=Assumptions!$C$116,CI$1=Assumptions!$D$116,CI$1=Assumptions!$E$116,CI$1=Assumptions!$F$116),Assumptions!$AB$13*Assumptions!$C$103/Assumptions!$C$105,0)</f>
        <v>0</v>
      </c>
      <c r="CJ40" s="132">
        <f>IF(OR(CJ$1=Assumptions!$B$116,CJ$1=Assumptions!$C$116,CJ$1=Assumptions!$D$116,CJ$1=Assumptions!$E$116,CJ$1=Assumptions!$F$116),Assumptions!$AB$13*Assumptions!$C$103/Assumptions!$C$105,0)</f>
        <v>0</v>
      </c>
      <c r="CK40" s="132">
        <f>IF(OR(CK$1=Assumptions!$B$116,CK$1=Assumptions!$C$116,CK$1=Assumptions!$D$116,CK$1=Assumptions!$E$116,CK$1=Assumptions!$F$116),Assumptions!$AB$13*Assumptions!$C$103/Assumptions!$C$105,0)</f>
        <v>0</v>
      </c>
      <c r="CL40" s="132">
        <f>IF(OR(CL$1=Assumptions!$B$116,CL$1=Assumptions!$C$116,CL$1=Assumptions!$D$116,CL$1=Assumptions!$E$116,CL$1=Assumptions!$F$116),Assumptions!$AB$13*Assumptions!$C$103/Assumptions!$C$105,0)</f>
        <v>0</v>
      </c>
      <c r="CM40" s="132">
        <f>IF(OR(CM$1=Assumptions!$B$116,CM$1=Assumptions!$C$116,CM$1=Assumptions!$D$116,CM$1=Assumptions!$E$116,CM$1=Assumptions!$F$116),Assumptions!$AB$13*Assumptions!$C$103/Assumptions!$C$105,0)</f>
        <v>0</v>
      </c>
      <c r="CN40" s="132">
        <f>IF(OR(CN$1=Assumptions!$B$116,CN$1=Assumptions!$C$116,CN$1=Assumptions!$D$116,CN$1=Assumptions!$E$116,CN$1=Assumptions!$F$116),Assumptions!$AB$13*Assumptions!$C$103/Assumptions!$C$105,0)</f>
        <v>0</v>
      </c>
      <c r="CO40" s="132">
        <f>IF(OR(CO$1=Assumptions!$B$116,CO$1=Assumptions!$C$116,CO$1=Assumptions!$D$116,CO$1=Assumptions!$E$116,CO$1=Assumptions!$F$116),Assumptions!$AB$13*Assumptions!$C$103/Assumptions!$C$105,0)</f>
        <v>0</v>
      </c>
      <c r="CP40" s="132">
        <f>IF(OR(CP$1=Assumptions!$B$116,CP$1=Assumptions!$C$116,CP$1=Assumptions!$D$116,CP$1=Assumptions!$E$116,CP$1=Assumptions!$F$116),Assumptions!$AB$13*Assumptions!$C$103/Assumptions!$C$105,0)</f>
        <v>0</v>
      </c>
      <c r="CQ40" s="132">
        <f>IF(OR(CQ$1=Assumptions!$B$116,CQ$1=Assumptions!$C$116,CQ$1=Assumptions!$D$116,CQ$1=Assumptions!$E$116,CQ$1=Assumptions!$F$116),Assumptions!$AB$13*Assumptions!$C$103/Assumptions!$C$105,0)</f>
        <v>0</v>
      </c>
      <c r="CR40" s="132">
        <f>IF(OR(CR$1=Assumptions!$B$116,CR$1=Assumptions!$C$116,CR$1=Assumptions!$D$116,CR$1=Assumptions!$E$116,CR$1=Assumptions!$F$116),Assumptions!$AB$13*Assumptions!$C$103/Assumptions!$C$105,0)</f>
        <v>0</v>
      </c>
      <c r="CS40" s="132">
        <f>IF(OR(CS$1=Assumptions!$B$116,CS$1=Assumptions!$C$116,CS$1=Assumptions!$D$116,CS$1=Assumptions!$E$116,CS$1=Assumptions!$F$116),Assumptions!$AB$13*Assumptions!$C$103/Assumptions!$C$105,0)</f>
        <v>0</v>
      </c>
      <c r="CT40" s="132">
        <f>IF(OR(CT$1=Assumptions!$B$116,CT$1=Assumptions!$C$116,CT$1=Assumptions!$D$116,CT$1=Assumptions!$E$116,CT$1=Assumptions!$F$116),Assumptions!$AB$13*Assumptions!$C$103/Assumptions!$C$105,0)</f>
        <v>0</v>
      </c>
      <c r="CU40" s="132">
        <f>IF(OR(CU$1=Assumptions!$B$116,CU$1=Assumptions!$C$116,CU$1=Assumptions!$D$116,CU$1=Assumptions!$E$116,CU$1=Assumptions!$F$116),Assumptions!$AB$13*Assumptions!$C$103/Assumptions!$C$105,0)</f>
        <v>0</v>
      </c>
      <c r="CV40" s="132">
        <f>IF(OR(CV$1=Assumptions!$B$116,CV$1=Assumptions!$C$116,CV$1=Assumptions!$D$116,CV$1=Assumptions!$E$116,CV$1=Assumptions!$F$116),Assumptions!$AB$13*Assumptions!$C$103/Assumptions!$C$105,0)</f>
        <v>0</v>
      </c>
      <c r="CW40" s="132">
        <f>IF(OR(CW$1=Assumptions!$B$116,CW$1=Assumptions!$C$116,CW$1=Assumptions!$D$116,CW$1=Assumptions!$E$116,CW$1=Assumptions!$F$116),Assumptions!$AB$13*Assumptions!$C$103/Assumptions!$C$105,0)</f>
        <v>0</v>
      </c>
      <c r="CX40" s="132">
        <f>IF(OR(CX$1=Assumptions!$B$116,CX$1=Assumptions!$C$116,CX$1=Assumptions!$D$116,CX$1=Assumptions!$E$116,CX$1=Assumptions!$F$116),Assumptions!$AB$13*Assumptions!$C$103/Assumptions!$C$105,0)</f>
        <v>0</v>
      </c>
      <c r="CY40" s="132">
        <f>IF(OR(CY$1=Assumptions!$B$116,CY$1=Assumptions!$C$116,CY$1=Assumptions!$D$116,CY$1=Assumptions!$E$116,CY$1=Assumptions!$F$116),Assumptions!$AB$13*Assumptions!$C$103/Assumptions!$C$105,0)</f>
        <v>0</v>
      </c>
      <c r="CZ40" s="132">
        <f>IF(OR(CZ$1=Assumptions!$B$116,CZ$1=Assumptions!$C$116,CZ$1=Assumptions!$D$116,CZ$1=Assumptions!$E$116,CZ$1=Assumptions!$F$116),Assumptions!$AB$13*Assumptions!$C$103/Assumptions!$C$105,0)</f>
        <v>0</v>
      </c>
      <c r="DA40" s="132">
        <f>IF(OR(DA$1=Assumptions!$B$116,DA$1=Assumptions!$C$116,DA$1=Assumptions!$D$116,DA$1=Assumptions!$E$116,DA$1=Assumptions!$F$116),Assumptions!$AB$13*Assumptions!$C$103/Assumptions!$C$105,0)</f>
        <v>0</v>
      </c>
      <c r="DB40" s="132">
        <f>IF(OR(DB$1=Assumptions!$B$116,DB$1=Assumptions!$C$116,DB$1=Assumptions!$D$116,DB$1=Assumptions!$E$116,DB$1=Assumptions!$F$116),Assumptions!$AB$13*Assumptions!$C$103/Assumptions!$C$105,0)</f>
        <v>0</v>
      </c>
      <c r="DC40" s="132">
        <f>IF(OR(DC$1=Assumptions!$B$116,DC$1=Assumptions!$C$116,DC$1=Assumptions!$D$116,DC$1=Assumptions!$E$116,DC$1=Assumptions!$F$116),Assumptions!$AB$13*Assumptions!$C$103/Assumptions!$C$105,0)</f>
        <v>0</v>
      </c>
      <c r="DD40" s="132">
        <f>IF(OR(DD$1=Assumptions!$B$116,DD$1=Assumptions!$C$116,DD$1=Assumptions!$D$116,DD$1=Assumptions!$E$116,DD$1=Assumptions!$F$116),Assumptions!$AB$13*Assumptions!$C$103/Assumptions!$C$105,0)</f>
        <v>0</v>
      </c>
      <c r="DE40" s="132">
        <f>IF(OR(DE$1=Assumptions!$B$116,DE$1=Assumptions!$C$116,DE$1=Assumptions!$D$116,DE$1=Assumptions!$E$116,DE$1=Assumptions!$F$116),Assumptions!$AB$13*Assumptions!$C$103/Assumptions!$C$105,0)</f>
        <v>0</v>
      </c>
      <c r="DF40" s="132">
        <f>IF(OR(DF$1=Assumptions!$B$116,DF$1=Assumptions!$C$116,DF$1=Assumptions!$D$116,DF$1=Assumptions!$E$116,DF$1=Assumptions!$F$116),Assumptions!$AB$13*Assumptions!$C$103/Assumptions!$C$105,0)</f>
        <v>0</v>
      </c>
      <c r="DG40" s="132">
        <f>IF(OR(DG$1=Assumptions!$B$116,DG$1=Assumptions!$C$116,DG$1=Assumptions!$D$116,DG$1=Assumptions!$E$116,DG$1=Assumptions!$F$116),Assumptions!$AB$13*Assumptions!$C$103/Assumptions!$C$105,0)</f>
        <v>0</v>
      </c>
      <c r="DH40" s="132">
        <f>IF(OR(DH$1=Assumptions!$B$116,DH$1=Assumptions!$C$116,DH$1=Assumptions!$D$116,DH$1=Assumptions!$E$116,DH$1=Assumptions!$F$116),Assumptions!$AB$13*Assumptions!$C$103/Assumptions!$C$105,0)</f>
        <v>0</v>
      </c>
      <c r="DI40" s="132">
        <f>IF(OR(DI$1=Assumptions!$B$116,DI$1=Assumptions!$C$116,DI$1=Assumptions!$D$116,DI$1=Assumptions!$E$116,DI$1=Assumptions!$F$116),Assumptions!$AB$13*Assumptions!$C$103/Assumptions!$C$105,0)</f>
        <v>0</v>
      </c>
      <c r="DJ40" s="132">
        <f>IF(OR(DJ$1=Assumptions!$B$116,DJ$1=Assumptions!$C$116,DJ$1=Assumptions!$D$116,DJ$1=Assumptions!$E$116,DJ$1=Assumptions!$F$116),Assumptions!$AB$13*Assumptions!$C$103/Assumptions!$C$105,0)</f>
        <v>0</v>
      </c>
      <c r="DK40" s="132">
        <f>IF(OR(DK$1=Assumptions!$B$116,DK$1=Assumptions!$C$116,DK$1=Assumptions!$D$116,DK$1=Assumptions!$E$116,DK$1=Assumptions!$F$116),Assumptions!$AB$13*Assumptions!$C$103/Assumptions!$C$105,0)</f>
        <v>0</v>
      </c>
      <c r="DL40" s="132">
        <f>IF(OR(DL$1=Assumptions!$B$116,DL$1=Assumptions!$C$116,DL$1=Assumptions!$D$116,DL$1=Assumptions!$E$116,DL$1=Assumptions!$F$116),Assumptions!$AB$13*Assumptions!$C$103/Assumptions!$C$105,0)</f>
        <v>0</v>
      </c>
      <c r="DM40" s="132">
        <f>IF(OR(DM$1=Assumptions!$B$116,DM$1=Assumptions!$C$116,DM$1=Assumptions!$D$116,DM$1=Assumptions!$E$116,DM$1=Assumptions!$F$116),Assumptions!$AB$13*Assumptions!$C$103/Assumptions!$C$105,0)</f>
        <v>0</v>
      </c>
      <c r="DN40" s="132">
        <f>IF(OR(DN$1=Assumptions!$B$116,DN$1=Assumptions!$C$116,DN$1=Assumptions!$D$116,DN$1=Assumptions!$E$116,DN$1=Assumptions!$F$116),Assumptions!$AB$13*Assumptions!$C$103/Assumptions!$C$105,0)</f>
        <v>0</v>
      </c>
      <c r="DO40" s="132">
        <f>IF(OR(DO$1=Assumptions!$B$116,DO$1=Assumptions!$C$116,DO$1=Assumptions!$D$116,DO$1=Assumptions!$E$116,DO$1=Assumptions!$F$116),Assumptions!$AB$13*Assumptions!$C$103/Assumptions!$C$105,0)</f>
        <v>0</v>
      </c>
      <c r="DP40" s="132">
        <f>IF(OR(DP$1=Assumptions!$B$116,DP$1=Assumptions!$C$116,DP$1=Assumptions!$D$116,DP$1=Assumptions!$E$116,DP$1=Assumptions!$F$116),Assumptions!$AB$13*Assumptions!$C$103/Assumptions!$C$105,0)</f>
        <v>0</v>
      </c>
      <c r="DQ40" s="132">
        <f>IF(OR(DQ$1=Assumptions!$B$116,DQ$1=Assumptions!$C$116,DQ$1=Assumptions!$D$116,DQ$1=Assumptions!$E$116,DQ$1=Assumptions!$F$116),Assumptions!$AB$13*Assumptions!$C$103/Assumptions!$C$105,0)</f>
        <v>0</v>
      </c>
      <c r="DR40" s="132">
        <f>IF(OR(DR$1=Assumptions!$B$116,DR$1=Assumptions!$C$116,DR$1=Assumptions!$D$116,DR$1=Assumptions!$E$116,DR$1=Assumptions!$F$116),Assumptions!$AB$13*Assumptions!$C$103/Assumptions!$C$105,0)</f>
        <v>0</v>
      </c>
      <c r="DS40" s="132">
        <f>IF(OR(DS$1=Assumptions!$B$116,DS$1=Assumptions!$C$116,DS$1=Assumptions!$D$116,DS$1=Assumptions!$E$116,DS$1=Assumptions!$F$116),Assumptions!$AB$13*Assumptions!$C$103/Assumptions!$C$105,0)</f>
        <v>0</v>
      </c>
      <c r="DT40" s="132">
        <f>IF(OR(DT$1=Assumptions!$B$116,DT$1=Assumptions!$C$116,DT$1=Assumptions!$D$116,DT$1=Assumptions!$E$116,DT$1=Assumptions!$F$116),Assumptions!$AB$13*Assumptions!$C$103/Assumptions!$C$105,0)</f>
        <v>0</v>
      </c>
      <c r="DU40" s="132">
        <f>IF(OR(DU$1=Assumptions!$B$116,DU$1=Assumptions!$C$116,DU$1=Assumptions!$D$116,DU$1=Assumptions!$E$116,DU$1=Assumptions!$F$116),Assumptions!$AB$13*Assumptions!$C$103/Assumptions!$C$105,0)</f>
        <v>0</v>
      </c>
      <c r="DV40" s="132">
        <f>IF(OR(DV$1=Assumptions!$B$116,DV$1=Assumptions!$C$116,DV$1=Assumptions!$D$116,DV$1=Assumptions!$E$116,DV$1=Assumptions!$F$116),Assumptions!$AB$13*Assumptions!$C$103/Assumptions!$C$105,0)</f>
        <v>0</v>
      </c>
      <c r="DW40" s="132">
        <f>IF(OR(DW$1=Assumptions!$B$116,DW$1=Assumptions!$C$116,DW$1=Assumptions!$D$116,DW$1=Assumptions!$E$116,DW$1=Assumptions!$F$116),Assumptions!$AB$13*Assumptions!$C$103/Assumptions!$C$105,0)</f>
        <v>0</v>
      </c>
      <c r="DX40" s="132">
        <f>IF(OR(DX$1=Assumptions!$B$116,DX$1=Assumptions!$C$116,DX$1=Assumptions!$D$116,DX$1=Assumptions!$E$116,DX$1=Assumptions!$F$116),Assumptions!$AB$13*Assumptions!$C$103/Assumptions!$C$105,0)</f>
        <v>0</v>
      </c>
      <c r="DY40" s="132">
        <f>IF(OR(DY$1=Assumptions!$B$116,DY$1=Assumptions!$C$116,DY$1=Assumptions!$D$116,DY$1=Assumptions!$E$116,DY$1=Assumptions!$F$116),Assumptions!$AB$13*Assumptions!$C$103/Assumptions!$C$105,0)</f>
        <v>0</v>
      </c>
      <c r="DZ40" s="132">
        <f>IF(OR(DZ$1=Assumptions!$B$116,DZ$1=Assumptions!$C$116,DZ$1=Assumptions!$D$116,DZ$1=Assumptions!$E$116,DZ$1=Assumptions!$F$116),Assumptions!$AB$13*Assumptions!$C$103/Assumptions!$C$105,0)</f>
        <v>0</v>
      </c>
      <c r="EA40" s="132">
        <f>IF(OR(EA$1=Assumptions!$B$116,EA$1=Assumptions!$C$116,EA$1=Assumptions!$D$116,EA$1=Assumptions!$E$116,EA$1=Assumptions!$F$116),Assumptions!$AB$13*Assumptions!$C$103/Assumptions!$C$105,0)</f>
        <v>0</v>
      </c>
      <c r="EB40" s="132">
        <f>IF(OR(EB$1=Assumptions!$B$116,EB$1=Assumptions!$C$116,EB$1=Assumptions!$D$116,EB$1=Assumptions!$E$116,EB$1=Assumptions!$F$116),Assumptions!$AB$13*Assumptions!$C$103/Assumptions!$C$105,0)</f>
        <v>0</v>
      </c>
      <c r="EC40" s="132">
        <f>IF(OR(EC$1=Assumptions!$B$116,EC$1=Assumptions!$C$116,EC$1=Assumptions!$D$116,EC$1=Assumptions!$E$116,EC$1=Assumptions!$F$116),Assumptions!$AB$13*Assumptions!$C$103/Assumptions!$C$105,0)</f>
        <v>0</v>
      </c>
      <c r="ED40" s="132">
        <f>IF(OR(ED$1=Assumptions!$B$116,ED$1=Assumptions!$C$116,ED$1=Assumptions!$D$116,ED$1=Assumptions!$E$116,ED$1=Assumptions!$F$116),Assumptions!$AB$13*Assumptions!$C$103/Assumptions!$C$105,0)</f>
        <v>0</v>
      </c>
      <c r="EE40" s="132">
        <f>IF(OR(EE$1=Assumptions!$B$116,EE$1=Assumptions!$C$116,EE$1=Assumptions!$D$116,EE$1=Assumptions!$E$116,EE$1=Assumptions!$F$116),Assumptions!$AB$13*Assumptions!$C$103/Assumptions!$C$105,0)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3" t="s">
        <v>102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187</v>
      </c>
      <c r="D43" s="50">
        <f>Assumptions!AF43</f>
        <v>5432672.947</v>
      </c>
      <c r="E43" s="50">
        <f t="shared" ref="E43:EE43" si="7">D47</f>
        <v>5432672.947</v>
      </c>
      <c r="F43" s="50">
        <f t="shared" si="7"/>
        <v>5432672.947</v>
      </c>
      <c r="G43" s="50">
        <f t="shared" si="7"/>
        <v>5432672.947</v>
      </c>
      <c r="H43" s="50">
        <f t="shared" si="7"/>
        <v>5432672.947</v>
      </c>
      <c r="I43" s="50">
        <f t="shared" si="7"/>
        <v>5432672.947</v>
      </c>
      <c r="J43" s="50">
        <f t="shared" si="7"/>
        <v>5432672.947</v>
      </c>
      <c r="K43" s="50">
        <f t="shared" si="7"/>
        <v>5432672.947</v>
      </c>
      <c r="L43" s="50">
        <f t="shared" si="7"/>
        <v>5432672.947</v>
      </c>
      <c r="M43" s="50">
        <f t="shared" si="7"/>
        <v>5432672.947</v>
      </c>
      <c r="N43" s="50">
        <f t="shared" si="7"/>
        <v>5432672.947</v>
      </c>
      <c r="O43" s="50">
        <f t="shared" si="7"/>
        <v>5432672.947</v>
      </c>
      <c r="P43" s="50">
        <f t="shared" si="7"/>
        <v>5432672.947</v>
      </c>
      <c r="Q43" s="50">
        <f t="shared" si="7"/>
        <v>5432672.947</v>
      </c>
      <c r="R43" s="50">
        <f t="shared" si="7"/>
        <v>5432672.947</v>
      </c>
      <c r="S43" s="50">
        <f t="shared" si="7"/>
        <v>5432672.947</v>
      </c>
      <c r="T43" s="50">
        <f t="shared" si="7"/>
        <v>5432672.947</v>
      </c>
      <c r="U43" s="50">
        <f t="shared" si="7"/>
        <v>5432672.947</v>
      </c>
      <c r="V43" s="50">
        <f t="shared" si="7"/>
        <v>5432672.947</v>
      </c>
      <c r="W43" s="50">
        <f t="shared" si="7"/>
        <v>5432672.947</v>
      </c>
      <c r="X43" s="50">
        <f t="shared" si="7"/>
        <v>5432672.947</v>
      </c>
      <c r="Y43" s="50">
        <f t="shared" si="7"/>
        <v>5432672.947</v>
      </c>
      <c r="Z43" s="50">
        <f t="shared" si="7"/>
        <v>5432672.947</v>
      </c>
      <c r="AA43" s="50">
        <f t="shared" si="7"/>
        <v>5432672.947</v>
      </c>
      <c r="AB43" s="50">
        <f t="shared" si="7"/>
        <v>5432672.947</v>
      </c>
      <c r="AC43" s="50">
        <f t="shared" si="7"/>
        <v>5432672.947</v>
      </c>
      <c r="AD43" s="50">
        <f t="shared" si="7"/>
        <v>5432672.947</v>
      </c>
      <c r="AE43" s="50">
        <f t="shared" si="7"/>
        <v>5432672.947</v>
      </c>
      <c r="AF43" s="50">
        <f t="shared" si="7"/>
        <v>5432672.947</v>
      </c>
      <c r="AG43" s="50">
        <f t="shared" si="7"/>
        <v>5432672.947</v>
      </c>
      <c r="AH43" s="50">
        <f t="shared" si="7"/>
        <v>5432672.947</v>
      </c>
      <c r="AI43" s="50">
        <f t="shared" si="7"/>
        <v>5432672.947</v>
      </c>
      <c r="AJ43" s="50">
        <f t="shared" si="7"/>
        <v>5432672.947</v>
      </c>
      <c r="AK43" s="50">
        <f t="shared" si="7"/>
        <v>5432672.947</v>
      </c>
      <c r="AL43" s="50">
        <f t="shared" si="7"/>
        <v>5432672.947</v>
      </c>
      <c r="AM43" s="50">
        <f t="shared" si="7"/>
        <v>5432672.947</v>
      </c>
      <c r="AN43" s="50">
        <f t="shared" si="7"/>
        <v>5432672.947</v>
      </c>
      <c r="AO43" s="50">
        <f t="shared" si="7"/>
        <v>5427264.693</v>
      </c>
      <c r="AP43" s="50">
        <f t="shared" si="7"/>
        <v>5421829.397</v>
      </c>
      <c r="AQ43" s="50">
        <f t="shared" si="7"/>
        <v>5416366.925</v>
      </c>
      <c r="AR43" s="50">
        <f t="shared" si="7"/>
        <v>5410877.14</v>
      </c>
      <c r="AS43" s="50">
        <f t="shared" si="7"/>
        <v>5405359.907</v>
      </c>
      <c r="AT43" s="50">
        <f t="shared" si="7"/>
        <v>5399815.087</v>
      </c>
      <c r="AU43" s="50">
        <f t="shared" si="7"/>
        <v>5394242.544</v>
      </c>
      <c r="AV43" s="50">
        <f t="shared" si="7"/>
        <v>5388642.137</v>
      </c>
      <c r="AW43" s="50">
        <f t="shared" si="7"/>
        <v>5383013.729</v>
      </c>
      <c r="AX43" s="50">
        <f t="shared" si="7"/>
        <v>5377357.178</v>
      </c>
      <c r="AY43" s="50">
        <f t="shared" si="7"/>
        <v>5371672.345</v>
      </c>
      <c r="AZ43" s="50">
        <f t="shared" si="7"/>
        <v>5365959.087</v>
      </c>
      <c r="BA43" s="50">
        <f t="shared" si="7"/>
        <v>5360217.264</v>
      </c>
      <c r="BB43" s="50">
        <f t="shared" si="7"/>
        <v>5354446.731</v>
      </c>
      <c r="BC43" s="50">
        <f t="shared" si="7"/>
        <v>5348647.345</v>
      </c>
      <c r="BD43" s="50">
        <f t="shared" si="7"/>
        <v>5342818.963</v>
      </c>
      <c r="BE43" s="50">
        <f t="shared" si="7"/>
        <v>5336961.438</v>
      </c>
      <c r="BF43" s="50">
        <f t="shared" si="7"/>
        <v>5331074.626</v>
      </c>
      <c r="BG43" s="50">
        <f t="shared" si="7"/>
        <v>5325158.38</v>
      </c>
      <c r="BH43" s="50">
        <f t="shared" si="7"/>
        <v>5319212.553</v>
      </c>
      <c r="BI43" s="50">
        <f t="shared" si="7"/>
        <v>5313236.997</v>
      </c>
      <c r="BJ43" s="50">
        <f t="shared" si="7"/>
        <v>5307231.562</v>
      </c>
      <c r="BK43" s="50">
        <f t="shared" si="7"/>
        <v>5301196.101</v>
      </c>
      <c r="BL43" s="50">
        <f t="shared" si="7"/>
        <v>5295130.462</v>
      </c>
      <c r="BM43" s="50">
        <f t="shared" si="7"/>
        <v>5289034.495</v>
      </c>
      <c r="BN43" s="50">
        <f t="shared" si="7"/>
        <v>5282908.049</v>
      </c>
      <c r="BO43" s="50">
        <f t="shared" si="7"/>
        <v>5276750.97</v>
      </c>
      <c r="BP43" s="50">
        <f t="shared" si="7"/>
        <v>5270563.105</v>
      </c>
      <c r="BQ43" s="50">
        <f t="shared" si="7"/>
        <v>5264344.302</v>
      </c>
      <c r="BR43" s="50">
        <f t="shared" si="7"/>
        <v>5258094.404</v>
      </c>
      <c r="BS43" s="50">
        <f t="shared" si="7"/>
        <v>5251813.257</v>
      </c>
      <c r="BT43" s="50">
        <f t="shared" si="7"/>
        <v>5245500.704</v>
      </c>
      <c r="BU43" s="50">
        <f t="shared" si="7"/>
        <v>5239156.588</v>
      </c>
      <c r="BV43" s="50">
        <f t="shared" si="7"/>
        <v>5232780.752</v>
      </c>
      <c r="BW43" s="50">
        <f t="shared" si="7"/>
        <v>5226373.037</v>
      </c>
      <c r="BX43" s="50">
        <f t="shared" si="7"/>
        <v>5219933.283</v>
      </c>
      <c r="BY43" s="50">
        <f t="shared" si="7"/>
        <v>5213461.33</v>
      </c>
      <c r="BZ43" s="50">
        <f t="shared" si="7"/>
        <v>5206957.017</v>
      </c>
      <c r="CA43" s="50">
        <f t="shared" si="7"/>
        <v>5200420.183</v>
      </c>
      <c r="CB43" s="50">
        <f t="shared" si="7"/>
        <v>5193850.665</v>
      </c>
      <c r="CC43" s="50">
        <f t="shared" si="7"/>
        <v>5187248.299</v>
      </c>
      <c r="CD43" s="50">
        <f t="shared" si="7"/>
        <v>5180612.922</v>
      </c>
      <c r="CE43" s="50">
        <f t="shared" si="7"/>
        <v>5173944.367</v>
      </c>
      <c r="CF43" s="50">
        <f t="shared" si="7"/>
        <v>5167242.47</v>
      </c>
      <c r="CG43" s="50">
        <f t="shared" si="7"/>
        <v>5160507.063</v>
      </c>
      <c r="CH43" s="50">
        <f t="shared" si="7"/>
        <v>5153737.979</v>
      </c>
      <c r="CI43" s="50">
        <f t="shared" si="7"/>
        <v>5146935.05</v>
      </c>
      <c r="CJ43" s="50">
        <f t="shared" si="7"/>
        <v>5140098.106</v>
      </c>
      <c r="CK43" s="50">
        <f t="shared" si="7"/>
        <v>5133226.977</v>
      </c>
      <c r="CL43" s="50">
        <f t="shared" si="7"/>
        <v>5126321.493</v>
      </c>
      <c r="CM43" s="50">
        <f t="shared" si="7"/>
        <v>5119381.481</v>
      </c>
      <c r="CN43" s="50">
        <f t="shared" si="7"/>
        <v>5112406.769</v>
      </c>
      <c r="CO43" s="50">
        <f t="shared" si="7"/>
        <v>5105397.184</v>
      </c>
      <c r="CP43" s="50">
        <f t="shared" si="7"/>
        <v>5098352.551</v>
      </c>
      <c r="CQ43" s="50">
        <f t="shared" si="7"/>
        <v>5091272.694</v>
      </c>
      <c r="CR43" s="50">
        <f t="shared" si="7"/>
        <v>5084157.438</v>
      </c>
      <c r="CS43" s="50">
        <f t="shared" si="7"/>
        <v>5077006.606</v>
      </c>
      <c r="CT43" s="50">
        <f t="shared" si="7"/>
        <v>5069820.02</v>
      </c>
      <c r="CU43" s="50">
        <f t="shared" si="7"/>
        <v>5062597.501</v>
      </c>
      <c r="CV43" s="50">
        <f t="shared" si="7"/>
        <v>5055338.87</v>
      </c>
      <c r="CW43" s="50">
        <f t="shared" si="7"/>
        <v>5048043.945</v>
      </c>
      <c r="CX43" s="50">
        <f t="shared" si="7"/>
        <v>5040712.545</v>
      </c>
      <c r="CY43" s="50">
        <f t="shared" si="7"/>
        <v>5033344.489</v>
      </c>
      <c r="CZ43" s="50">
        <f t="shared" si="7"/>
        <v>5025939.592</v>
      </c>
      <c r="DA43" s="50">
        <f t="shared" si="7"/>
        <v>5018497.671</v>
      </c>
      <c r="DB43" s="50">
        <f t="shared" si="7"/>
        <v>5011018.54</v>
      </c>
      <c r="DC43" s="50">
        <f t="shared" si="7"/>
        <v>5003502.013</v>
      </c>
      <c r="DD43" s="50">
        <f t="shared" si="7"/>
        <v>4995947.904</v>
      </c>
      <c r="DE43" s="50">
        <f t="shared" si="7"/>
        <v>4988356.025</v>
      </c>
      <c r="DF43" s="50">
        <f t="shared" si="7"/>
        <v>4980726.186</v>
      </c>
      <c r="DG43" s="50">
        <f t="shared" si="7"/>
        <v>4973058.197</v>
      </c>
      <c r="DH43" s="50">
        <f t="shared" si="7"/>
        <v>4965351.869</v>
      </c>
      <c r="DI43" s="50">
        <f t="shared" si="7"/>
        <v>4957607.009</v>
      </c>
      <c r="DJ43" s="50">
        <f t="shared" si="7"/>
        <v>4949823.425</v>
      </c>
      <c r="DK43" s="50">
        <f t="shared" si="7"/>
        <v>4942000.923</v>
      </c>
      <c r="DL43" s="50">
        <f t="shared" si="7"/>
        <v>4934139.309</v>
      </c>
      <c r="DM43" s="50">
        <f t="shared" si="7"/>
        <v>4926238.386</v>
      </c>
      <c r="DN43" s="50">
        <f t="shared" si="7"/>
        <v>4918297.959</v>
      </c>
      <c r="DO43" s="50">
        <f t="shared" si="7"/>
        <v>4910317.829</v>
      </c>
      <c r="DP43" s="50">
        <f t="shared" si="7"/>
        <v>4902297.799</v>
      </c>
      <c r="DQ43" s="50">
        <f t="shared" si="7"/>
        <v>4894237.669</v>
      </c>
      <c r="DR43" s="50">
        <f t="shared" si="7"/>
        <v>4886137.238</v>
      </c>
      <c r="DS43" s="50">
        <f t="shared" si="7"/>
        <v>4877996.305</v>
      </c>
      <c r="DT43" s="50">
        <f t="shared" si="7"/>
        <v>4869814.668</v>
      </c>
      <c r="DU43" s="50">
        <f t="shared" si="7"/>
        <v>4861592.122</v>
      </c>
      <c r="DV43" s="50">
        <f t="shared" si="7"/>
        <v>4853328.463</v>
      </c>
      <c r="DW43" s="50">
        <f t="shared" si="7"/>
        <v>4845023.486</v>
      </c>
      <c r="DX43" s="50">
        <f t="shared" si="7"/>
        <v>4836676.984</v>
      </c>
      <c r="DY43" s="50">
        <f t="shared" si="7"/>
        <v>4828288.75</v>
      </c>
      <c r="DZ43" s="50">
        <f t="shared" si="7"/>
        <v>4819858.575</v>
      </c>
      <c r="EA43" s="50">
        <f t="shared" si="7"/>
        <v>4811386.248</v>
      </c>
      <c r="EB43" s="50">
        <f t="shared" si="7"/>
        <v>4802871.561</v>
      </c>
      <c r="EC43" s="50">
        <f t="shared" si="7"/>
        <v>4794314.299</v>
      </c>
      <c r="ED43" s="50">
        <f t="shared" si="7"/>
        <v>4785714.251</v>
      </c>
      <c r="EE43" s="50">
        <f t="shared" si="7"/>
        <v>4777071.204</v>
      </c>
    </row>
    <row r="44" ht="15.75" customHeight="1">
      <c r="A44" s="1"/>
      <c r="B44" s="1"/>
      <c r="C44" s="1" t="s">
        <v>188</v>
      </c>
      <c r="D44" s="50">
        <f>(D43*Assumptions!$AF45/12)*IF(D1&gt;Assumptions!$AF$48,1,0)</f>
        <v>0</v>
      </c>
      <c r="E44" s="50">
        <f>(E43*Assumptions!$AF45/12)*IF(E1&gt;Assumptions!$AF$48,1,0)</f>
        <v>0</v>
      </c>
      <c r="F44" s="50">
        <f>(F43*Assumptions!$AF45/12)*IF(F1&gt;Assumptions!$AF$48,1,0)</f>
        <v>0</v>
      </c>
      <c r="G44" s="50">
        <f>(G43*Assumptions!$AF45/12)*IF(G1&gt;Assumptions!$AF$48,1,0)</f>
        <v>0</v>
      </c>
      <c r="H44" s="50">
        <f>(H43*Assumptions!$AF45/12)*IF(H1&gt;Assumptions!$AF$48,1,0)</f>
        <v>0</v>
      </c>
      <c r="I44" s="50">
        <f>(I43*Assumptions!$AF45/12)*IF(I1&gt;Assumptions!$AF$48,1,0)</f>
        <v>0</v>
      </c>
      <c r="J44" s="50">
        <f>(J43*Assumptions!$AF45/12)*IF(J1&gt;Assumptions!$AF$48,1,0)</f>
        <v>0</v>
      </c>
      <c r="K44" s="50">
        <f>(K43*Assumptions!$AF45/12)*IF(K1&gt;Assumptions!$AF$48,1,0)</f>
        <v>0</v>
      </c>
      <c r="L44" s="50">
        <f>(L43*Assumptions!$AF45/12)*IF(L1&gt;Assumptions!$AF$48,1,0)</f>
        <v>0</v>
      </c>
      <c r="M44" s="50">
        <f>(M43*Assumptions!$AF45/12)*IF(M1&gt;Assumptions!$AF$48,1,0)</f>
        <v>0</v>
      </c>
      <c r="N44" s="50">
        <f>(N43*Assumptions!$AF45/12)*IF(N1&gt;Assumptions!$AF$48,1,0)</f>
        <v>0</v>
      </c>
      <c r="O44" s="50">
        <f>(O43*Assumptions!$AF45/12)*IF(O1&gt;Assumptions!$AF$48,1,0)</f>
        <v>0</v>
      </c>
      <c r="P44" s="50">
        <f>(P43*Assumptions!$AF45/12)*IF(P1&gt;Assumptions!$AF$48,1,0)</f>
        <v>0</v>
      </c>
      <c r="Q44" s="50">
        <f>(Q43*Assumptions!$AF45/12)*IF(Q1&gt;Assumptions!$AF$48,1,0)</f>
        <v>0</v>
      </c>
      <c r="R44" s="50">
        <f>(R43*Assumptions!$AF45/12)*IF(R1&gt;Assumptions!$AF$48,1,0)</f>
        <v>0</v>
      </c>
      <c r="S44" s="50">
        <f>(S43*Assumptions!$AF45/12)*IF(S1&gt;Assumptions!$AF$48,1,0)</f>
        <v>0</v>
      </c>
      <c r="T44" s="50">
        <f>(T43*Assumptions!$AF45/12)*IF(T1&gt;Assumptions!$AF$48,1,0)</f>
        <v>0</v>
      </c>
      <c r="U44" s="50">
        <f>(U43*Assumptions!$AF45/12)*IF(U1&gt;Assumptions!$AF$48,1,0)</f>
        <v>0</v>
      </c>
      <c r="V44" s="50">
        <f>(V43*Assumptions!$AF45/12)*IF(V1&gt;Assumptions!$AF$48,1,0)</f>
        <v>0</v>
      </c>
      <c r="W44" s="50">
        <f>(W43*Assumptions!$AF45/12)*IF(W1&gt;Assumptions!$AF$48,1,0)</f>
        <v>0</v>
      </c>
      <c r="X44" s="50">
        <f>(X43*Assumptions!$AF45/12)*IF(X1&gt;Assumptions!$AF$48,1,0)</f>
        <v>0</v>
      </c>
      <c r="Y44" s="50">
        <f>(Y43*Assumptions!$AF45/12)*IF(Y1&gt;Assumptions!$AF$48,1,0)</f>
        <v>0</v>
      </c>
      <c r="Z44" s="50">
        <f>(Z43*Assumptions!$AF45/12)*IF(Z1&gt;Assumptions!$AF$48,1,0)</f>
        <v>0</v>
      </c>
      <c r="AA44" s="50">
        <f>(AA43*Assumptions!$AF45/12)*IF(AA1&gt;Assumptions!$AF$48,1,0)</f>
        <v>0</v>
      </c>
      <c r="AB44" s="50">
        <f>(AB43*Assumptions!$AF45/12)*IF(AB1&gt;Assumptions!$AF$48,1,0)</f>
        <v>0</v>
      </c>
      <c r="AC44" s="50">
        <f>(AC43*Assumptions!$AF45/12)*IF(AC1&gt;Assumptions!$AF$48,1,0)</f>
        <v>0</v>
      </c>
      <c r="AD44" s="50">
        <f>(AD43*Assumptions!$AF45/12)*IF(AD1&gt;Assumptions!$AF$48,1,0)</f>
        <v>0</v>
      </c>
      <c r="AE44" s="50">
        <f>(AE43*Assumptions!$AF45/12)*IF(AE1&gt;Assumptions!$AF$48,1,0)</f>
        <v>0</v>
      </c>
      <c r="AF44" s="50">
        <f>(AF43*Assumptions!$AF45/12)*IF(AF1&gt;Assumptions!$AF$48,1,0)</f>
        <v>0</v>
      </c>
      <c r="AG44" s="50">
        <f>(AG43*Assumptions!$AF45/12)*IF(AG1&gt;Assumptions!$AF$48,1,0)</f>
        <v>0</v>
      </c>
      <c r="AH44" s="50">
        <f>(AH43*Assumptions!$AF45/12)*IF(AH1&gt;Assumptions!$AF$48,1,0)</f>
        <v>0</v>
      </c>
      <c r="AI44" s="50">
        <f>(AI43*Assumptions!$AF45/12)*IF(AI1&gt;Assumptions!$AF$48,1,0)</f>
        <v>0</v>
      </c>
      <c r="AJ44" s="50">
        <f>(AJ43*Assumptions!$AF45/12)*IF(AJ1&gt;Assumptions!$AF$48,1,0)</f>
        <v>0</v>
      </c>
      <c r="AK44" s="50">
        <f>(AK43*Assumptions!$AF45/12)*IF(AK1&gt;Assumptions!$AF$48,1,0)</f>
        <v>0</v>
      </c>
      <c r="AL44" s="50">
        <f>(AL43*Assumptions!$AF45/12)*IF(AL1&gt;Assumptions!$AF$48,1,0)</f>
        <v>0</v>
      </c>
      <c r="AM44" s="50">
        <f>(AM43*Assumptions!$AF45/12)*IF(AM1&gt;Assumptions!$AF$48,1,0)</f>
        <v>0</v>
      </c>
      <c r="AN44" s="50">
        <f>(AN43*Assumptions!$AF45/12)*IF(AN1&gt;Assumptions!$AF$48,1,0)</f>
        <v>27163.36474</v>
      </c>
      <c r="AO44" s="50">
        <f>(AO43*Assumptions!$AF45/12)*IF(AO1&gt;Assumptions!$AF$48,1,0)</f>
        <v>27136.32346</v>
      </c>
      <c r="AP44" s="50">
        <f>(AP43*Assumptions!$AF45/12)*IF(AP1&gt;Assumptions!$AF$48,1,0)</f>
        <v>27109.14699</v>
      </c>
      <c r="AQ44" s="50">
        <f>(AQ43*Assumptions!$AF45/12)*IF(AQ1&gt;Assumptions!$AF$48,1,0)</f>
        <v>27081.83463</v>
      </c>
      <c r="AR44" s="50">
        <f>(AR43*Assumptions!$AF45/12)*IF(AR1&gt;Assumptions!$AF$48,1,0)</f>
        <v>27054.3857</v>
      </c>
      <c r="AS44" s="50">
        <f>(AS43*Assumptions!$AF45/12)*IF(AS1&gt;Assumptions!$AF$48,1,0)</f>
        <v>27026.79954</v>
      </c>
      <c r="AT44" s="50">
        <f>(AT43*Assumptions!$AF45/12)*IF(AT1&gt;Assumptions!$AF$48,1,0)</f>
        <v>26999.07544</v>
      </c>
      <c r="AU44" s="50">
        <f>(AU43*Assumptions!$AF45/12)*IF(AU1&gt;Assumptions!$AF$48,1,0)</f>
        <v>26971.21272</v>
      </c>
      <c r="AV44" s="50">
        <f>(AV43*Assumptions!$AF45/12)*IF(AV1&gt;Assumptions!$AF$48,1,0)</f>
        <v>26943.21069</v>
      </c>
      <c r="AW44" s="50">
        <f>(AW43*Assumptions!$AF45/12)*IF(AW1&gt;Assumptions!$AF$48,1,0)</f>
        <v>26915.06864</v>
      </c>
      <c r="AX44" s="50">
        <f>(AX43*Assumptions!$AF45/12)*IF(AX1&gt;Assumptions!$AF$48,1,0)</f>
        <v>26886.78589</v>
      </c>
      <c r="AY44" s="50">
        <f>(AY43*Assumptions!$AF45/12)*IF(AY1&gt;Assumptions!$AF$48,1,0)</f>
        <v>26858.36172</v>
      </c>
      <c r="AZ44" s="50">
        <f>(AZ43*Assumptions!$AF45/12)*IF(AZ1&gt;Assumptions!$AF$48,1,0)</f>
        <v>26829.79544</v>
      </c>
      <c r="BA44" s="50">
        <f>(BA43*Assumptions!$AF45/12)*IF(BA1&gt;Assumptions!$AF$48,1,0)</f>
        <v>26801.08632</v>
      </c>
      <c r="BB44" s="50">
        <f>(BB43*Assumptions!$AF45/12)*IF(BB1&gt;Assumptions!$AF$48,1,0)</f>
        <v>26772.23365</v>
      </c>
      <c r="BC44" s="50">
        <f>(BC43*Assumptions!$AF45/12)*IF(BC1&gt;Assumptions!$AF$48,1,0)</f>
        <v>26743.23673</v>
      </c>
      <c r="BD44" s="50">
        <f>(BD43*Assumptions!$AF45/12)*IF(BD1&gt;Assumptions!$AF$48,1,0)</f>
        <v>26714.09481</v>
      </c>
      <c r="BE44" s="50">
        <f>(BE43*Assumptions!$AF45/12)*IF(BE1&gt;Assumptions!$AF$48,1,0)</f>
        <v>26684.80719</v>
      </c>
      <c r="BF44" s="50">
        <f>(BF43*Assumptions!$AF45/12)*IF(BF1&gt;Assumptions!$AF$48,1,0)</f>
        <v>26655.37313</v>
      </c>
      <c r="BG44" s="50">
        <f>(BG43*Assumptions!$AF45/12)*IF(BG1&gt;Assumptions!$AF$48,1,0)</f>
        <v>26625.7919</v>
      </c>
      <c r="BH44" s="50">
        <f>(BH43*Assumptions!$AF45/12)*IF(BH1&gt;Assumptions!$AF$48,1,0)</f>
        <v>26596.06277</v>
      </c>
      <c r="BI44" s="50">
        <f>(BI43*Assumptions!$AF45/12)*IF(BI1&gt;Assumptions!$AF$48,1,0)</f>
        <v>26566.18498</v>
      </c>
      <c r="BJ44" s="50">
        <f>(BJ43*Assumptions!$AF45/12)*IF(BJ1&gt;Assumptions!$AF$48,1,0)</f>
        <v>26536.15781</v>
      </c>
      <c r="BK44" s="50">
        <f>(BK43*Assumptions!$AF45/12)*IF(BK1&gt;Assumptions!$AF$48,1,0)</f>
        <v>26505.98051</v>
      </c>
      <c r="BL44" s="50">
        <f>(BL43*Assumptions!$AF45/12)*IF(BL1&gt;Assumptions!$AF$48,1,0)</f>
        <v>26475.65231</v>
      </c>
      <c r="BM44" s="50">
        <f>(BM43*Assumptions!$AF45/12)*IF(BM1&gt;Assumptions!$AF$48,1,0)</f>
        <v>26445.17248</v>
      </c>
      <c r="BN44" s="50">
        <f>(BN43*Assumptions!$AF45/12)*IF(BN1&gt;Assumptions!$AF$48,1,0)</f>
        <v>26414.54024</v>
      </c>
      <c r="BO44" s="50">
        <f>(BO43*Assumptions!$AF45/12)*IF(BO1&gt;Assumptions!$AF$48,1,0)</f>
        <v>26383.75485</v>
      </c>
      <c r="BP44" s="50">
        <f>(BP43*Assumptions!$AF45/12)*IF(BP1&gt;Assumptions!$AF$48,1,0)</f>
        <v>26352.81553</v>
      </c>
      <c r="BQ44" s="50">
        <f>(BQ43*Assumptions!$AF45/12)*IF(BQ1&gt;Assumptions!$AF$48,1,0)</f>
        <v>26321.72151</v>
      </c>
      <c r="BR44" s="50">
        <f>(BR43*Assumptions!$AF45/12)*IF(BR1&gt;Assumptions!$AF$48,1,0)</f>
        <v>26290.47202</v>
      </c>
      <c r="BS44" s="50">
        <f>(BS43*Assumptions!$AF45/12)*IF(BS1&gt;Assumptions!$AF$48,1,0)</f>
        <v>26259.06628</v>
      </c>
      <c r="BT44" s="50">
        <f>(BT43*Assumptions!$AF45/12)*IF(BT1&gt;Assumptions!$AF$48,1,0)</f>
        <v>26227.50352</v>
      </c>
      <c r="BU44" s="50">
        <f>(BU43*Assumptions!$AF45/12)*IF(BU1&gt;Assumptions!$AF$48,1,0)</f>
        <v>26195.78294</v>
      </c>
      <c r="BV44" s="50">
        <f>(BV43*Assumptions!$AF45/12)*IF(BV1&gt;Assumptions!$AF$48,1,0)</f>
        <v>26163.90376</v>
      </c>
      <c r="BW44" s="50">
        <f>(BW43*Assumptions!$AF45/12)*IF(BW1&gt;Assumptions!$AF$48,1,0)</f>
        <v>26131.86518</v>
      </c>
      <c r="BX44" s="50">
        <f>(BX43*Assumptions!$AF45/12)*IF(BX1&gt;Assumptions!$AF$48,1,0)</f>
        <v>26099.66641</v>
      </c>
      <c r="BY44" s="50">
        <f>(BY43*Assumptions!$AF45/12)*IF(BY1&gt;Assumptions!$AF$48,1,0)</f>
        <v>26067.30665</v>
      </c>
      <c r="BZ44" s="50">
        <f>(BZ43*Assumptions!$AF45/12)*IF(BZ1&gt;Assumptions!$AF$48,1,0)</f>
        <v>26034.78509</v>
      </c>
      <c r="CA44" s="50">
        <f>(CA43*Assumptions!$AF45/12)*IF(CA1&gt;Assumptions!$AF$48,1,0)</f>
        <v>26002.10092</v>
      </c>
      <c r="CB44" s="50">
        <f>(CB43*Assumptions!$AF45/12)*IF(CB1&gt;Assumptions!$AF$48,1,0)</f>
        <v>25969.25333</v>
      </c>
      <c r="CC44" s="50">
        <f>(CC43*Assumptions!$AF45/12)*IF(CC1&gt;Assumptions!$AF$48,1,0)</f>
        <v>25936.2415</v>
      </c>
      <c r="CD44" s="50">
        <f>(CD43*Assumptions!$AF45/12)*IF(CD1&gt;Assumptions!$AF$48,1,0)</f>
        <v>25903.06461</v>
      </c>
      <c r="CE44" s="50">
        <f>(CE43*Assumptions!$AF45/12)*IF(CE1&gt;Assumptions!$AF$48,1,0)</f>
        <v>25869.72183</v>
      </c>
      <c r="CF44" s="50">
        <f>(CF43*Assumptions!$AF45/12)*IF(CF1&gt;Assumptions!$AF$48,1,0)</f>
        <v>25836.21235</v>
      </c>
      <c r="CG44" s="50">
        <f>(CG43*Assumptions!$AF45/12)*IF(CG1&gt;Assumptions!$AF$48,1,0)</f>
        <v>25802.53531</v>
      </c>
      <c r="CH44" s="50">
        <f>(CH43*Assumptions!$AF45/12)*IF(CH1&gt;Assumptions!$AF$48,1,0)</f>
        <v>25768.68989</v>
      </c>
      <c r="CI44" s="50">
        <f>(CI43*Assumptions!$AF45/12)*IF(CI1&gt;Assumptions!$AF$48,1,0)</f>
        <v>25734.67525</v>
      </c>
      <c r="CJ44" s="50">
        <f>(CJ43*Assumptions!$AF45/12)*IF(CJ1&gt;Assumptions!$AF$48,1,0)</f>
        <v>25700.49053</v>
      </c>
      <c r="CK44" s="50">
        <f>(CK43*Assumptions!$AF45/12)*IF(CK1&gt;Assumptions!$AF$48,1,0)</f>
        <v>25666.13488</v>
      </c>
      <c r="CL44" s="50">
        <f>(CL43*Assumptions!$AF45/12)*IF(CL1&gt;Assumptions!$AF$48,1,0)</f>
        <v>25631.60746</v>
      </c>
      <c r="CM44" s="50">
        <f>(CM43*Assumptions!$AF45/12)*IF(CM1&gt;Assumptions!$AF$48,1,0)</f>
        <v>25596.9074</v>
      </c>
      <c r="CN44" s="50">
        <f>(CN43*Assumptions!$AF45/12)*IF(CN1&gt;Assumptions!$AF$48,1,0)</f>
        <v>25562.03385</v>
      </c>
      <c r="CO44" s="50">
        <f>(CO43*Assumptions!$AF45/12)*IF(CO1&gt;Assumptions!$AF$48,1,0)</f>
        <v>25526.98592</v>
      </c>
      <c r="CP44" s="50">
        <f>(CP43*Assumptions!$AF45/12)*IF(CP1&gt;Assumptions!$AF$48,1,0)</f>
        <v>25491.76275</v>
      </c>
      <c r="CQ44" s="50">
        <f>(CQ43*Assumptions!$AF45/12)*IF(CQ1&gt;Assumptions!$AF$48,1,0)</f>
        <v>25456.36347</v>
      </c>
      <c r="CR44" s="50">
        <f>(CR43*Assumptions!$AF45/12)*IF(CR1&gt;Assumptions!$AF$48,1,0)</f>
        <v>25420.78719</v>
      </c>
      <c r="CS44" s="50">
        <f>(CS43*Assumptions!$AF45/12)*IF(CS1&gt;Assumptions!$AF$48,1,0)</f>
        <v>25385.03303</v>
      </c>
      <c r="CT44" s="50">
        <f>(CT43*Assumptions!$AF45/12)*IF(CT1&gt;Assumptions!$AF$48,1,0)</f>
        <v>25349.1001</v>
      </c>
      <c r="CU44" s="50">
        <f>(CU43*Assumptions!$AF45/12)*IF(CU1&gt;Assumptions!$AF$48,1,0)</f>
        <v>25312.98751</v>
      </c>
      <c r="CV44" s="50">
        <f>(CV43*Assumptions!$AF45/12)*IF(CV1&gt;Assumptions!$AF$48,1,0)</f>
        <v>25276.69435</v>
      </c>
      <c r="CW44" s="50">
        <f>(CW43*Assumptions!$AF45/12)*IF(CW1&gt;Assumptions!$AF$48,1,0)</f>
        <v>25240.21972</v>
      </c>
      <c r="CX44" s="50">
        <f>(CX43*Assumptions!$AF45/12)*IF(CX1&gt;Assumptions!$AF$48,1,0)</f>
        <v>25203.56273</v>
      </c>
      <c r="CY44" s="50">
        <f>(CY43*Assumptions!$AF45/12)*IF(CY1&gt;Assumptions!$AF$48,1,0)</f>
        <v>25166.72244</v>
      </c>
      <c r="CZ44" s="50">
        <f>(CZ43*Assumptions!$AF45/12)*IF(CZ1&gt;Assumptions!$AF$48,1,0)</f>
        <v>25129.69796</v>
      </c>
      <c r="DA44" s="50">
        <f>(DA43*Assumptions!$AF45/12)*IF(DA1&gt;Assumptions!$AF$48,1,0)</f>
        <v>25092.48835</v>
      </c>
      <c r="DB44" s="50">
        <f>(DB43*Assumptions!$AF45/12)*IF(DB1&gt;Assumptions!$AF$48,1,0)</f>
        <v>25055.0927</v>
      </c>
      <c r="DC44" s="50">
        <f>(DC43*Assumptions!$AF45/12)*IF(DC1&gt;Assumptions!$AF$48,1,0)</f>
        <v>25017.51007</v>
      </c>
      <c r="DD44" s="50">
        <f>(DD43*Assumptions!$AF45/12)*IF(DD1&gt;Assumptions!$AF$48,1,0)</f>
        <v>24979.73952</v>
      </c>
      <c r="DE44" s="50">
        <f>(DE43*Assumptions!$AF45/12)*IF(DE1&gt;Assumptions!$AF$48,1,0)</f>
        <v>24941.78012</v>
      </c>
      <c r="DF44" s="50">
        <f>(DF43*Assumptions!$AF45/12)*IF(DF1&gt;Assumptions!$AF$48,1,0)</f>
        <v>24903.63093</v>
      </c>
      <c r="DG44" s="50">
        <f>(DG43*Assumptions!$AF45/12)*IF(DG1&gt;Assumptions!$AF$48,1,0)</f>
        <v>24865.29099</v>
      </c>
      <c r="DH44" s="50">
        <f>(DH43*Assumptions!$AF45/12)*IF(DH1&gt;Assumptions!$AF$48,1,0)</f>
        <v>24826.75935</v>
      </c>
      <c r="DI44" s="50">
        <f>(DI43*Assumptions!$AF45/12)*IF(DI1&gt;Assumptions!$AF$48,1,0)</f>
        <v>24788.03505</v>
      </c>
      <c r="DJ44" s="50">
        <f>(DJ43*Assumptions!$AF45/12)*IF(DJ1&gt;Assumptions!$AF$48,1,0)</f>
        <v>24749.11713</v>
      </c>
      <c r="DK44" s="50">
        <f>(DK43*Assumptions!$AF45/12)*IF(DK1&gt;Assumptions!$AF$48,1,0)</f>
        <v>24710.00462</v>
      </c>
      <c r="DL44" s="50">
        <f>(DL43*Assumptions!$AF45/12)*IF(DL1&gt;Assumptions!$AF$48,1,0)</f>
        <v>24670.69654</v>
      </c>
      <c r="DM44" s="50">
        <f>(DM43*Assumptions!$AF45/12)*IF(DM1&gt;Assumptions!$AF$48,1,0)</f>
        <v>24631.19193</v>
      </c>
      <c r="DN44" s="50">
        <f>(DN43*Assumptions!$AF45/12)*IF(DN1&gt;Assumptions!$AF$48,1,0)</f>
        <v>24591.48979</v>
      </c>
      <c r="DO44" s="50">
        <f>(DO43*Assumptions!$AF45/12)*IF(DO1&gt;Assumptions!$AF$48,1,0)</f>
        <v>24551.58915</v>
      </c>
      <c r="DP44" s="50">
        <f>(DP43*Assumptions!$AF45/12)*IF(DP1&gt;Assumptions!$AF$48,1,0)</f>
        <v>24511.489</v>
      </c>
      <c r="DQ44" s="50">
        <f>(DQ43*Assumptions!$AF45/12)*IF(DQ1&gt;Assumptions!$AF$48,1,0)</f>
        <v>24471.18835</v>
      </c>
      <c r="DR44" s="50">
        <f>(DR43*Assumptions!$AF45/12)*IF(DR1&gt;Assumptions!$AF$48,1,0)</f>
        <v>24430.68619</v>
      </c>
      <c r="DS44" s="50">
        <f>(DS43*Assumptions!$AF45/12)*IF(DS1&gt;Assumptions!$AF$48,1,0)</f>
        <v>24389.98153</v>
      </c>
      <c r="DT44" s="50">
        <f>(DT43*Assumptions!$AF45/12)*IF(DT1&gt;Assumptions!$AF$48,1,0)</f>
        <v>24349.07334</v>
      </c>
      <c r="DU44" s="50">
        <f>(DU43*Assumptions!$AF45/12)*IF(DU1&gt;Assumptions!$AF$48,1,0)</f>
        <v>24307.96061</v>
      </c>
      <c r="DV44" s="50">
        <f>(DV43*Assumptions!$AF45/12)*IF(DV1&gt;Assumptions!$AF$48,1,0)</f>
        <v>24266.64232</v>
      </c>
      <c r="DW44" s="50">
        <f>(DW43*Assumptions!$AF45/12)*IF(DW1&gt;Assumptions!$AF$48,1,0)</f>
        <v>24225.11743</v>
      </c>
      <c r="DX44" s="50">
        <f>(DX43*Assumptions!$AF45/12)*IF(DX1&gt;Assumptions!$AF$48,1,0)</f>
        <v>24183.38492</v>
      </c>
      <c r="DY44" s="50">
        <f>(DY43*Assumptions!$AF45/12)*IF(DY1&gt;Assumptions!$AF$48,1,0)</f>
        <v>24141.44375</v>
      </c>
      <c r="DZ44" s="50">
        <f>(DZ43*Assumptions!$AF45/12)*IF(DZ1&gt;Assumptions!$AF$48,1,0)</f>
        <v>24099.29287</v>
      </c>
      <c r="EA44" s="50">
        <f>(EA43*Assumptions!$AF45/12)*IF(EA1&gt;Assumptions!$AF$48,1,0)</f>
        <v>24056.93124</v>
      </c>
      <c r="EB44" s="50">
        <f>(EB43*Assumptions!$AF45/12)*IF(EB1&gt;Assumptions!$AF$48,1,0)</f>
        <v>24014.3578</v>
      </c>
      <c r="EC44" s="50">
        <f>(EC43*Assumptions!$AF45/12)*IF(EC1&gt;Assumptions!$AF$48,1,0)</f>
        <v>23971.5715</v>
      </c>
      <c r="ED44" s="50">
        <f>(ED43*Assumptions!$AF45/12)*IF(ED1&gt;Assumptions!$AF$48,1,0)</f>
        <v>23928.57126</v>
      </c>
      <c r="EE44" s="50">
        <f>(EE43*Assumptions!$AF45/12)*IF(EE1&gt;Assumptions!$AF$48,1,0)</f>
        <v>23885.35602</v>
      </c>
    </row>
    <row r="45" ht="15.75" customHeight="1">
      <c r="A45" s="1"/>
      <c r="B45" s="1"/>
      <c r="C45" s="1" t="s">
        <v>212</v>
      </c>
      <c r="D45" s="50">
        <f t="shared" ref="D45:EE45" si="8">D46-D44</f>
        <v>0</v>
      </c>
      <c r="E45" s="50">
        <f t="shared" si="8"/>
        <v>0</v>
      </c>
      <c r="F45" s="50">
        <f t="shared" si="8"/>
        <v>0</v>
      </c>
      <c r="G45" s="50">
        <f t="shared" si="8"/>
        <v>0</v>
      </c>
      <c r="H45" s="50">
        <f t="shared" si="8"/>
        <v>0</v>
      </c>
      <c r="I45" s="50">
        <f t="shared" si="8"/>
        <v>0</v>
      </c>
      <c r="J45" s="50">
        <f t="shared" si="8"/>
        <v>0</v>
      </c>
      <c r="K45" s="50">
        <f t="shared" si="8"/>
        <v>0</v>
      </c>
      <c r="L45" s="50">
        <f t="shared" si="8"/>
        <v>0</v>
      </c>
      <c r="M45" s="50">
        <f t="shared" si="8"/>
        <v>0</v>
      </c>
      <c r="N45" s="50">
        <f t="shared" si="8"/>
        <v>0</v>
      </c>
      <c r="O45" s="50">
        <f t="shared" si="8"/>
        <v>0</v>
      </c>
      <c r="P45" s="50">
        <f t="shared" si="8"/>
        <v>0</v>
      </c>
      <c r="Q45" s="50">
        <f t="shared" si="8"/>
        <v>0</v>
      </c>
      <c r="R45" s="50">
        <f t="shared" si="8"/>
        <v>0</v>
      </c>
      <c r="S45" s="50">
        <f t="shared" si="8"/>
        <v>0</v>
      </c>
      <c r="T45" s="50">
        <f t="shared" si="8"/>
        <v>0</v>
      </c>
      <c r="U45" s="50">
        <f t="shared" si="8"/>
        <v>0</v>
      </c>
      <c r="V45" s="50">
        <f t="shared" si="8"/>
        <v>0</v>
      </c>
      <c r="W45" s="50">
        <f t="shared" si="8"/>
        <v>0</v>
      </c>
      <c r="X45" s="50">
        <f t="shared" si="8"/>
        <v>0</v>
      </c>
      <c r="Y45" s="50">
        <f t="shared" si="8"/>
        <v>0</v>
      </c>
      <c r="Z45" s="50">
        <f t="shared" si="8"/>
        <v>0</v>
      </c>
      <c r="AA45" s="50">
        <f t="shared" si="8"/>
        <v>0</v>
      </c>
      <c r="AB45" s="50">
        <f t="shared" si="8"/>
        <v>0</v>
      </c>
      <c r="AC45" s="50">
        <f t="shared" si="8"/>
        <v>0</v>
      </c>
      <c r="AD45" s="50">
        <f t="shared" si="8"/>
        <v>0</v>
      </c>
      <c r="AE45" s="50">
        <f t="shared" si="8"/>
        <v>0</v>
      </c>
      <c r="AF45" s="50">
        <f t="shared" si="8"/>
        <v>0</v>
      </c>
      <c r="AG45" s="50">
        <f t="shared" si="8"/>
        <v>0</v>
      </c>
      <c r="AH45" s="50">
        <f t="shared" si="8"/>
        <v>0</v>
      </c>
      <c r="AI45" s="50">
        <f t="shared" si="8"/>
        <v>0</v>
      </c>
      <c r="AJ45" s="50">
        <f t="shared" si="8"/>
        <v>0</v>
      </c>
      <c r="AK45" s="50">
        <f t="shared" si="8"/>
        <v>0</v>
      </c>
      <c r="AL45" s="50">
        <f t="shared" si="8"/>
        <v>0</v>
      </c>
      <c r="AM45" s="50">
        <f t="shared" si="8"/>
        <v>0</v>
      </c>
      <c r="AN45" s="50">
        <f t="shared" si="8"/>
        <v>5408.254449</v>
      </c>
      <c r="AO45" s="50">
        <f t="shared" si="8"/>
        <v>5435.295721</v>
      </c>
      <c r="AP45" s="50">
        <f t="shared" si="8"/>
        <v>5462.4722</v>
      </c>
      <c r="AQ45" s="50">
        <f t="shared" si="8"/>
        <v>5489.784561</v>
      </c>
      <c r="AR45" s="50">
        <f t="shared" si="8"/>
        <v>5517.233484</v>
      </c>
      <c r="AS45" s="50">
        <f t="shared" si="8"/>
        <v>5544.819651</v>
      </c>
      <c r="AT45" s="50">
        <f t="shared" si="8"/>
        <v>5572.543749</v>
      </c>
      <c r="AU45" s="50">
        <f t="shared" si="8"/>
        <v>5600.406468</v>
      </c>
      <c r="AV45" s="50">
        <f t="shared" si="8"/>
        <v>5628.4085</v>
      </c>
      <c r="AW45" s="50">
        <f t="shared" si="8"/>
        <v>5656.550543</v>
      </c>
      <c r="AX45" s="50">
        <f t="shared" si="8"/>
        <v>5684.833296</v>
      </c>
      <c r="AY45" s="50">
        <f t="shared" si="8"/>
        <v>5713.257462</v>
      </c>
      <c r="AZ45" s="50">
        <f t="shared" si="8"/>
        <v>5741.823749</v>
      </c>
      <c r="BA45" s="50">
        <f t="shared" si="8"/>
        <v>5770.532868</v>
      </c>
      <c r="BB45" s="50">
        <f t="shared" si="8"/>
        <v>5799.385533</v>
      </c>
      <c r="BC45" s="50">
        <f t="shared" si="8"/>
        <v>5828.38246</v>
      </c>
      <c r="BD45" s="50">
        <f t="shared" si="8"/>
        <v>5857.524372</v>
      </c>
      <c r="BE45" s="50">
        <f t="shared" si="8"/>
        <v>5886.811994</v>
      </c>
      <c r="BF45" s="50">
        <f t="shared" si="8"/>
        <v>5916.246054</v>
      </c>
      <c r="BG45" s="50">
        <f t="shared" si="8"/>
        <v>5945.827285</v>
      </c>
      <c r="BH45" s="50">
        <f t="shared" si="8"/>
        <v>5975.556421</v>
      </c>
      <c r="BI45" s="50">
        <f t="shared" si="8"/>
        <v>6005.434203</v>
      </c>
      <c r="BJ45" s="50">
        <f t="shared" si="8"/>
        <v>6035.461374</v>
      </c>
      <c r="BK45" s="50">
        <f t="shared" si="8"/>
        <v>6065.638681</v>
      </c>
      <c r="BL45" s="50">
        <f t="shared" si="8"/>
        <v>6095.966874</v>
      </c>
      <c r="BM45" s="50">
        <f t="shared" si="8"/>
        <v>6126.446709</v>
      </c>
      <c r="BN45" s="50">
        <f t="shared" si="8"/>
        <v>6157.078942</v>
      </c>
      <c r="BO45" s="50">
        <f t="shared" si="8"/>
        <v>6187.864337</v>
      </c>
      <c r="BP45" s="50">
        <f t="shared" si="8"/>
        <v>6218.803659</v>
      </c>
      <c r="BQ45" s="50">
        <f t="shared" si="8"/>
        <v>6249.897677</v>
      </c>
      <c r="BR45" s="50">
        <f t="shared" si="8"/>
        <v>6281.147165</v>
      </c>
      <c r="BS45" s="50">
        <f t="shared" si="8"/>
        <v>6312.552901</v>
      </c>
      <c r="BT45" s="50">
        <f t="shared" si="8"/>
        <v>6344.115666</v>
      </c>
      <c r="BU45" s="50">
        <f t="shared" si="8"/>
        <v>6375.836244</v>
      </c>
      <c r="BV45" s="50">
        <f t="shared" si="8"/>
        <v>6407.715425</v>
      </c>
      <c r="BW45" s="50">
        <f t="shared" si="8"/>
        <v>6439.754002</v>
      </c>
      <c r="BX45" s="50">
        <f t="shared" si="8"/>
        <v>6471.952772</v>
      </c>
      <c r="BY45" s="50">
        <f t="shared" si="8"/>
        <v>6504.312536</v>
      </c>
      <c r="BZ45" s="50">
        <f t="shared" si="8"/>
        <v>6536.834099</v>
      </c>
      <c r="CA45" s="50">
        <f t="shared" si="8"/>
        <v>6569.518269</v>
      </c>
      <c r="CB45" s="50">
        <f t="shared" si="8"/>
        <v>6602.365861</v>
      </c>
      <c r="CC45" s="50">
        <f t="shared" si="8"/>
        <v>6635.37769</v>
      </c>
      <c r="CD45" s="50">
        <f t="shared" si="8"/>
        <v>6668.554579</v>
      </c>
      <c r="CE45" s="50">
        <f t="shared" si="8"/>
        <v>6701.897351</v>
      </c>
      <c r="CF45" s="50">
        <f t="shared" si="8"/>
        <v>6735.406838</v>
      </c>
      <c r="CG45" s="50">
        <f t="shared" si="8"/>
        <v>6769.083872</v>
      </c>
      <c r="CH45" s="50">
        <f t="shared" si="8"/>
        <v>6802.929292</v>
      </c>
      <c r="CI45" s="50">
        <f t="shared" si="8"/>
        <v>6836.943938</v>
      </c>
      <c r="CJ45" s="50">
        <f t="shared" si="8"/>
        <v>6871.128658</v>
      </c>
      <c r="CK45" s="50">
        <f t="shared" si="8"/>
        <v>6905.484301</v>
      </c>
      <c r="CL45" s="50">
        <f t="shared" si="8"/>
        <v>6940.011723</v>
      </c>
      <c r="CM45" s="50">
        <f t="shared" si="8"/>
        <v>6974.711781</v>
      </c>
      <c r="CN45" s="50">
        <f t="shared" si="8"/>
        <v>7009.58534</v>
      </c>
      <c r="CO45" s="50">
        <f t="shared" si="8"/>
        <v>7044.633267</v>
      </c>
      <c r="CP45" s="50">
        <f t="shared" si="8"/>
        <v>7079.856433</v>
      </c>
      <c r="CQ45" s="50">
        <f t="shared" si="8"/>
        <v>7115.255715</v>
      </c>
      <c r="CR45" s="50">
        <f t="shared" si="8"/>
        <v>7150.831994</v>
      </c>
      <c r="CS45" s="50">
        <f t="shared" si="8"/>
        <v>7186.586154</v>
      </c>
      <c r="CT45" s="50">
        <f t="shared" si="8"/>
        <v>7222.519085</v>
      </c>
      <c r="CU45" s="50">
        <f t="shared" si="8"/>
        <v>7258.63168</v>
      </c>
      <c r="CV45" s="50">
        <f t="shared" si="8"/>
        <v>7294.924839</v>
      </c>
      <c r="CW45" s="50">
        <f t="shared" si="8"/>
        <v>7331.399463</v>
      </c>
      <c r="CX45" s="50">
        <f t="shared" si="8"/>
        <v>7368.05646</v>
      </c>
      <c r="CY45" s="50">
        <f t="shared" si="8"/>
        <v>7404.896742</v>
      </c>
      <c r="CZ45" s="50">
        <f t="shared" si="8"/>
        <v>7441.921226</v>
      </c>
      <c r="DA45" s="50">
        <f t="shared" si="8"/>
        <v>7479.130832</v>
      </c>
      <c r="DB45" s="50">
        <f t="shared" si="8"/>
        <v>7516.526486</v>
      </c>
      <c r="DC45" s="50">
        <f t="shared" si="8"/>
        <v>7554.109119</v>
      </c>
      <c r="DD45" s="50">
        <f t="shared" si="8"/>
        <v>7591.879664</v>
      </c>
      <c r="DE45" s="50">
        <f t="shared" si="8"/>
        <v>7629.839063</v>
      </c>
      <c r="DF45" s="50">
        <f t="shared" si="8"/>
        <v>7667.988258</v>
      </c>
      <c r="DG45" s="50">
        <f t="shared" si="8"/>
        <v>7706.328199</v>
      </c>
      <c r="DH45" s="50">
        <f t="shared" si="8"/>
        <v>7744.85984</v>
      </c>
      <c r="DI45" s="50">
        <f t="shared" si="8"/>
        <v>7783.58414</v>
      </c>
      <c r="DJ45" s="50">
        <f t="shared" si="8"/>
        <v>7822.50206</v>
      </c>
      <c r="DK45" s="50">
        <f t="shared" si="8"/>
        <v>7861.614571</v>
      </c>
      <c r="DL45" s="50">
        <f t="shared" si="8"/>
        <v>7900.922643</v>
      </c>
      <c r="DM45" s="50">
        <f t="shared" si="8"/>
        <v>7940.427257</v>
      </c>
      <c r="DN45" s="50">
        <f t="shared" si="8"/>
        <v>7980.129393</v>
      </c>
      <c r="DO45" s="50">
        <f t="shared" si="8"/>
        <v>8020.03004</v>
      </c>
      <c r="DP45" s="50">
        <f t="shared" si="8"/>
        <v>8060.13019</v>
      </c>
      <c r="DQ45" s="50">
        <f t="shared" si="8"/>
        <v>8100.430841</v>
      </c>
      <c r="DR45" s="50">
        <f t="shared" si="8"/>
        <v>8140.932995</v>
      </c>
      <c r="DS45" s="50">
        <f t="shared" si="8"/>
        <v>8181.63766</v>
      </c>
      <c r="DT45" s="50">
        <f t="shared" si="8"/>
        <v>8222.545848</v>
      </c>
      <c r="DU45" s="50">
        <f t="shared" si="8"/>
        <v>8263.658578</v>
      </c>
      <c r="DV45" s="50">
        <f t="shared" si="8"/>
        <v>8304.976871</v>
      </c>
      <c r="DW45" s="50">
        <f t="shared" si="8"/>
        <v>8346.501755</v>
      </c>
      <c r="DX45" s="50">
        <f t="shared" si="8"/>
        <v>8388.234264</v>
      </c>
      <c r="DY45" s="50">
        <f t="shared" si="8"/>
        <v>8430.175435</v>
      </c>
      <c r="DZ45" s="50">
        <f t="shared" si="8"/>
        <v>8472.326312</v>
      </c>
      <c r="EA45" s="50">
        <f t="shared" si="8"/>
        <v>8514.687944</v>
      </c>
      <c r="EB45" s="50">
        <f t="shared" si="8"/>
        <v>8557.261383</v>
      </c>
      <c r="EC45" s="50">
        <f t="shared" si="8"/>
        <v>8600.04769</v>
      </c>
      <c r="ED45" s="50">
        <f t="shared" si="8"/>
        <v>8643.047929</v>
      </c>
      <c r="EE45" s="50">
        <f t="shared" si="8"/>
        <v>8686.263169</v>
      </c>
    </row>
    <row r="46" ht="15.75" customHeight="1">
      <c r="A46" s="1"/>
      <c r="B46" s="1"/>
      <c r="C46" s="1" t="s">
        <v>213</v>
      </c>
      <c r="D46" s="50">
        <f>-PMT(Assumptions!$AF45/12,Assumptions!$AF46*12,Assumptions!$AF43)*IF(D1&gt;Assumptions!$AF$48,1,0)</f>
        <v>0</v>
      </c>
      <c r="E46" s="50">
        <f>-PMT(Assumptions!$AF45/12,Assumptions!$AF46*12,Assumptions!$AF43)*IF(E1&gt;Assumptions!$AF$48,1,0)</f>
        <v>0</v>
      </c>
      <c r="F46" s="50">
        <f>-PMT(Assumptions!$AF45/12,Assumptions!$AF46*12,Assumptions!$AF43)*IF(F1&gt;Assumptions!$AF$48,1,0)</f>
        <v>0</v>
      </c>
      <c r="G46" s="50">
        <f>-PMT(Assumptions!$AF45/12,Assumptions!$AF46*12,Assumptions!$AF43)*IF(G1&gt;Assumptions!$AF$48,1,0)</f>
        <v>0</v>
      </c>
      <c r="H46" s="50">
        <f>-PMT(Assumptions!$AF45/12,Assumptions!$AF46*12,Assumptions!$AF43)*IF(H1&gt;Assumptions!$AF$48,1,0)</f>
        <v>0</v>
      </c>
      <c r="I46" s="50">
        <f>-PMT(Assumptions!$AF45/12,Assumptions!$AF46*12,Assumptions!$AF43)*IF(I1&gt;Assumptions!$AF$48,1,0)</f>
        <v>0</v>
      </c>
      <c r="J46" s="50">
        <f>-PMT(Assumptions!$AF45/12,Assumptions!$AF46*12,Assumptions!$AF43)*IF(J1&gt;Assumptions!$AF$48,1,0)</f>
        <v>0</v>
      </c>
      <c r="K46" s="50">
        <f>-PMT(Assumptions!$AF45/12,Assumptions!$AF46*12,Assumptions!$AF43)*IF(K1&gt;Assumptions!$AF$48,1,0)</f>
        <v>0</v>
      </c>
      <c r="L46" s="50">
        <f>-PMT(Assumptions!$AF45/12,Assumptions!$AF46*12,Assumptions!$AF43)*IF(L1&gt;Assumptions!$AF$48,1,0)</f>
        <v>0</v>
      </c>
      <c r="M46" s="50">
        <f>-PMT(Assumptions!$AF45/12,Assumptions!$AF46*12,Assumptions!$AF43)*IF(M1&gt;Assumptions!$AF$48,1,0)</f>
        <v>0</v>
      </c>
      <c r="N46" s="50">
        <f>-PMT(Assumptions!$AF45/12,Assumptions!$AF46*12,Assumptions!$AF43)*IF(N1&gt;Assumptions!$AF$48,1,0)</f>
        <v>0</v>
      </c>
      <c r="O46" s="50">
        <f>-PMT(Assumptions!$AF45/12,Assumptions!$AF46*12,Assumptions!$AF43)*IF(O1&gt;Assumptions!$AF$48,1,0)</f>
        <v>0</v>
      </c>
      <c r="P46" s="50">
        <f>-PMT(Assumptions!$AF45/12,Assumptions!$AF46*12,Assumptions!$AF43)*IF(P1&gt;Assumptions!$AF$48,1,0)</f>
        <v>0</v>
      </c>
      <c r="Q46" s="50">
        <f>-PMT(Assumptions!$AF45/12,Assumptions!$AF46*12,Assumptions!$AF43)*IF(Q1&gt;Assumptions!$AF$48,1,0)</f>
        <v>0</v>
      </c>
      <c r="R46" s="50">
        <f>-PMT(Assumptions!$AF45/12,Assumptions!$AF46*12,Assumptions!$AF43)*IF(R1&gt;Assumptions!$AF$48,1,0)</f>
        <v>0</v>
      </c>
      <c r="S46" s="50">
        <f>-PMT(Assumptions!$AF45/12,Assumptions!$AF46*12,Assumptions!$AF43)*IF(S1&gt;Assumptions!$AF$48,1,0)</f>
        <v>0</v>
      </c>
      <c r="T46" s="50">
        <f>-PMT(Assumptions!$AF45/12,Assumptions!$AF46*12,Assumptions!$AF43)*IF(T1&gt;Assumptions!$AF$48,1,0)</f>
        <v>0</v>
      </c>
      <c r="U46" s="50">
        <f>-PMT(Assumptions!$AF45/12,Assumptions!$AF46*12,Assumptions!$AF43)*IF(U1&gt;Assumptions!$AF$48,1,0)</f>
        <v>0</v>
      </c>
      <c r="V46" s="50">
        <f>-PMT(Assumptions!$AF45/12,Assumptions!$AF46*12,Assumptions!$AF43)*IF(V1&gt;Assumptions!$AF$48,1,0)</f>
        <v>0</v>
      </c>
      <c r="W46" s="50">
        <f>-PMT(Assumptions!$AF45/12,Assumptions!$AF46*12,Assumptions!$AF43)*IF(W1&gt;Assumptions!$AF$48,1,0)</f>
        <v>0</v>
      </c>
      <c r="X46" s="50">
        <f>-PMT(Assumptions!$AF45/12,Assumptions!$AF46*12,Assumptions!$AF43)*IF(X1&gt;Assumptions!$AF$48,1,0)</f>
        <v>0</v>
      </c>
      <c r="Y46" s="50">
        <f>-PMT(Assumptions!$AF45/12,Assumptions!$AF46*12,Assumptions!$AF43)*IF(Y1&gt;Assumptions!$AF$48,1,0)</f>
        <v>0</v>
      </c>
      <c r="Z46" s="50">
        <f>-PMT(Assumptions!$AF45/12,Assumptions!$AF46*12,Assumptions!$AF43)*IF(Z1&gt;Assumptions!$AF$48,1,0)</f>
        <v>0</v>
      </c>
      <c r="AA46" s="50">
        <f>-PMT(Assumptions!$AF45/12,Assumptions!$AF46*12,Assumptions!$AF43)*IF(AA1&gt;Assumptions!$AF$48,1,0)</f>
        <v>0</v>
      </c>
      <c r="AB46" s="50">
        <f>-PMT(Assumptions!$AF45/12,Assumptions!$AF46*12,Assumptions!$AF43)*IF(AB1&gt;Assumptions!$AF$48,1,0)</f>
        <v>0</v>
      </c>
      <c r="AC46" s="50">
        <f>-PMT(Assumptions!$AF45/12,Assumptions!$AF46*12,Assumptions!$AF43)*IF(AC1&gt;Assumptions!$AF$48,1,0)</f>
        <v>0</v>
      </c>
      <c r="AD46" s="50">
        <f>-PMT(Assumptions!$AF45/12,Assumptions!$AF46*12,Assumptions!$AF43)*IF(AD1&gt;Assumptions!$AF$48,1,0)</f>
        <v>0</v>
      </c>
      <c r="AE46" s="50">
        <f>-PMT(Assumptions!$AF45/12,Assumptions!$AF46*12,Assumptions!$AF43)*IF(AE1&gt;Assumptions!$AF$48,1,0)</f>
        <v>0</v>
      </c>
      <c r="AF46" s="50">
        <f>-PMT(Assumptions!$AF45/12,Assumptions!$AF46*12,Assumptions!$AF43)*IF(AF1&gt;Assumptions!$AF$48,1,0)</f>
        <v>0</v>
      </c>
      <c r="AG46" s="50">
        <f>-PMT(Assumptions!$AF45/12,Assumptions!$AF46*12,Assumptions!$AF43)*IF(AG1&gt;Assumptions!$AF$48,1,0)</f>
        <v>0</v>
      </c>
      <c r="AH46" s="50">
        <f>-PMT(Assumptions!$AF45/12,Assumptions!$AF46*12,Assumptions!$AF43)*IF(AH1&gt;Assumptions!$AF$48,1,0)</f>
        <v>0</v>
      </c>
      <c r="AI46" s="50">
        <f>-PMT(Assumptions!$AF45/12,Assumptions!$AF46*12,Assumptions!$AF43)*IF(AI1&gt;Assumptions!$AF$48,1,0)</f>
        <v>0</v>
      </c>
      <c r="AJ46" s="50">
        <f>-PMT(Assumptions!$AF45/12,Assumptions!$AF46*12,Assumptions!$AF43)*IF(AJ1&gt;Assumptions!$AF$48,1,0)</f>
        <v>0</v>
      </c>
      <c r="AK46" s="50">
        <f>-PMT(Assumptions!$AF45/12,Assumptions!$AF46*12,Assumptions!$AF43)*IF(AK1&gt;Assumptions!$AF$48,1,0)</f>
        <v>0</v>
      </c>
      <c r="AL46" s="50">
        <f>-PMT(Assumptions!$AF45/12,Assumptions!$AF46*12,Assumptions!$AF43)*IF(AL1&gt;Assumptions!$AF$48,1,0)</f>
        <v>0</v>
      </c>
      <c r="AM46" s="50">
        <f>-PMT(Assumptions!$AF45/12,Assumptions!$AF46*12,Assumptions!$AF43)*IF(AM1&gt;Assumptions!$AF$48,1,0)</f>
        <v>0</v>
      </c>
      <c r="AN46" s="50">
        <f>-PMT(Assumptions!$AF45/12,Assumptions!$AF46*12,Assumptions!$AF43)*IF(AN1&gt;Assumptions!$AF$48,1,0)</f>
        <v>32571.61919</v>
      </c>
      <c r="AO46" s="50">
        <f>-PMT(Assumptions!$AF45/12,Assumptions!$AF46*12,Assumptions!$AF43)*IF(AO1&gt;Assumptions!$AF$48,1,0)</f>
        <v>32571.61919</v>
      </c>
      <c r="AP46" s="50">
        <f>-PMT(Assumptions!$AF45/12,Assumptions!$AF46*12,Assumptions!$AF43)*IF(AP1&gt;Assumptions!$AF$48,1,0)</f>
        <v>32571.61919</v>
      </c>
      <c r="AQ46" s="50">
        <f>-PMT(Assumptions!$AF45/12,Assumptions!$AF46*12,Assumptions!$AF43)*IF(AQ1&gt;Assumptions!$AF$48,1,0)</f>
        <v>32571.61919</v>
      </c>
      <c r="AR46" s="50">
        <f>-PMT(Assumptions!$AF45/12,Assumptions!$AF46*12,Assumptions!$AF43)*IF(AR1&gt;Assumptions!$AF$48,1,0)</f>
        <v>32571.61919</v>
      </c>
      <c r="AS46" s="50">
        <f>-PMT(Assumptions!$AF45/12,Assumptions!$AF46*12,Assumptions!$AF43)*IF(AS1&gt;Assumptions!$AF$48,1,0)</f>
        <v>32571.61919</v>
      </c>
      <c r="AT46" s="50">
        <f>-PMT(Assumptions!$AF45/12,Assumptions!$AF46*12,Assumptions!$AF43)*IF(AT1&gt;Assumptions!$AF$48,1,0)</f>
        <v>32571.61919</v>
      </c>
      <c r="AU46" s="50">
        <f>-PMT(Assumptions!$AF45/12,Assumptions!$AF46*12,Assumptions!$AF43)*IF(AU1&gt;Assumptions!$AF$48,1,0)</f>
        <v>32571.61919</v>
      </c>
      <c r="AV46" s="50">
        <f>-PMT(Assumptions!$AF45/12,Assumptions!$AF46*12,Assumptions!$AF43)*IF(AV1&gt;Assumptions!$AF$48,1,0)</f>
        <v>32571.61919</v>
      </c>
      <c r="AW46" s="50">
        <f>-PMT(Assumptions!$AF45/12,Assumptions!$AF46*12,Assumptions!$AF43)*IF(AW1&gt;Assumptions!$AF$48,1,0)</f>
        <v>32571.61919</v>
      </c>
      <c r="AX46" s="50">
        <f>-PMT(Assumptions!$AF45/12,Assumptions!$AF46*12,Assumptions!$AF43)*IF(AX1&gt;Assumptions!$AF$48,1,0)</f>
        <v>32571.61919</v>
      </c>
      <c r="AY46" s="50">
        <f>-PMT(Assumptions!$AF45/12,Assumptions!$AF46*12,Assumptions!$AF43)*IF(AY1&gt;Assumptions!$AF$48,1,0)</f>
        <v>32571.61919</v>
      </c>
      <c r="AZ46" s="50">
        <f>-PMT(Assumptions!$AF45/12,Assumptions!$AF46*12,Assumptions!$AF43)*IF(AZ1&gt;Assumptions!$AF$48,1,0)</f>
        <v>32571.61919</v>
      </c>
      <c r="BA46" s="50">
        <f>-PMT(Assumptions!$AF45/12,Assumptions!$AF46*12,Assumptions!$AF43)*IF(BA1&gt;Assumptions!$AF$48,1,0)</f>
        <v>32571.61919</v>
      </c>
      <c r="BB46" s="50">
        <f>-PMT(Assumptions!$AF45/12,Assumptions!$AF46*12,Assumptions!$AF43)*IF(BB1&gt;Assumptions!$AF$48,1,0)</f>
        <v>32571.61919</v>
      </c>
      <c r="BC46" s="50">
        <f>-PMT(Assumptions!$AF45/12,Assumptions!$AF46*12,Assumptions!$AF43)*IF(BC1&gt;Assumptions!$AF$48,1,0)</f>
        <v>32571.61919</v>
      </c>
      <c r="BD46" s="50">
        <f>-PMT(Assumptions!$AF45/12,Assumptions!$AF46*12,Assumptions!$AF43)*IF(BD1&gt;Assumptions!$AF$48,1,0)</f>
        <v>32571.61919</v>
      </c>
      <c r="BE46" s="50">
        <f>-PMT(Assumptions!$AF45/12,Assumptions!$AF46*12,Assumptions!$AF43)*IF(BE1&gt;Assumptions!$AF$48,1,0)</f>
        <v>32571.61919</v>
      </c>
      <c r="BF46" s="50">
        <f>-PMT(Assumptions!$AF45/12,Assumptions!$AF46*12,Assumptions!$AF43)*IF(BF1&gt;Assumptions!$AF$48,1,0)</f>
        <v>32571.61919</v>
      </c>
      <c r="BG46" s="50">
        <f>-PMT(Assumptions!$AF45/12,Assumptions!$AF46*12,Assumptions!$AF43)*IF(BG1&gt;Assumptions!$AF$48,1,0)</f>
        <v>32571.61919</v>
      </c>
      <c r="BH46" s="50">
        <f>-PMT(Assumptions!$AF45/12,Assumptions!$AF46*12,Assumptions!$AF43)*IF(BH1&gt;Assumptions!$AF$48,1,0)</f>
        <v>32571.61919</v>
      </c>
      <c r="BI46" s="50">
        <f>-PMT(Assumptions!$AF45/12,Assumptions!$AF46*12,Assumptions!$AF43)*IF(BI1&gt;Assumptions!$AF$48,1,0)</f>
        <v>32571.61919</v>
      </c>
      <c r="BJ46" s="50">
        <f>-PMT(Assumptions!$AF45/12,Assumptions!$AF46*12,Assumptions!$AF43)*IF(BJ1&gt;Assumptions!$AF$48,1,0)</f>
        <v>32571.61919</v>
      </c>
      <c r="BK46" s="50">
        <f>-PMT(Assumptions!$AF45/12,Assumptions!$AF46*12,Assumptions!$AF43)*IF(BK1&gt;Assumptions!$AF$48,1,0)</f>
        <v>32571.61919</v>
      </c>
      <c r="BL46" s="50">
        <f>-PMT(Assumptions!$AF45/12,Assumptions!$AF46*12,Assumptions!$AF43)*IF(BL1&gt;Assumptions!$AF$48,1,0)</f>
        <v>32571.61919</v>
      </c>
      <c r="BM46" s="50">
        <f>-PMT(Assumptions!$AF45/12,Assumptions!$AF46*12,Assumptions!$AF43)*IF(BM1&gt;Assumptions!$AF$48,1,0)</f>
        <v>32571.61919</v>
      </c>
      <c r="BN46" s="50">
        <f>-PMT(Assumptions!$AF45/12,Assumptions!$AF46*12,Assumptions!$AF43)*IF(BN1&gt;Assumptions!$AF$48,1,0)</f>
        <v>32571.61919</v>
      </c>
      <c r="BO46" s="50">
        <f>-PMT(Assumptions!$AF45/12,Assumptions!$AF46*12,Assumptions!$AF43)*IF(BO1&gt;Assumptions!$AF$48,1,0)</f>
        <v>32571.61919</v>
      </c>
      <c r="BP46" s="50">
        <f>-PMT(Assumptions!$AF45/12,Assumptions!$AF46*12,Assumptions!$AF43)*IF(BP1&gt;Assumptions!$AF$48,1,0)</f>
        <v>32571.61919</v>
      </c>
      <c r="BQ46" s="50">
        <f>-PMT(Assumptions!$AF45/12,Assumptions!$AF46*12,Assumptions!$AF43)*IF(BQ1&gt;Assumptions!$AF$48,1,0)</f>
        <v>32571.61919</v>
      </c>
      <c r="BR46" s="50">
        <f>-PMT(Assumptions!$AF45/12,Assumptions!$AF46*12,Assumptions!$AF43)*IF(BR1&gt;Assumptions!$AF$48,1,0)</f>
        <v>32571.61919</v>
      </c>
      <c r="BS46" s="50">
        <f>-PMT(Assumptions!$AF45/12,Assumptions!$AF46*12,Assumptions!$AF43)*IF(BS1&gt;Assumptions!$AF$48,1,0)</f>
        <v>32571.61919</v>
      </c>
      <c r="BT46" s="50">
        <f>-PMT(Assumptions!$AF45/12,Assumptions!$AF46*12,Assumptions!$AF43)*IF(BT1&gt;Assumptions!$AF$48,1,0)</f>
        <v>32571.61919</v>
      </c>
      <c r="BU46" s="50">
        <f>-PMT(Assumptions!$AF45/12,Assumptions!$AF46*12,Assumptions!$AF43)*IF(BU1&gt;Assumptions!$AF$48,1,0)</f>
        <v>32571.61919</v>
      </c>
      <c r="BV46" s="50">
        <f>-PMT(Assumptions!$AF45/12,Assumptions!$AF46*12,Assumptions!$AF43)*IF(BV1&gt;Assumptions!$AF$48,1,0)</f>
        <v>32571.61919</v>
      </c>
      <c r="BW46" s="50">
        <f>-PMT(Assumptions!$AF45/12,Assumptions!$AF46*12,Assumptions!$AF43)*IF(BW1&gt;Assumptions!$AF$48,1,0)</f>
        <v>32571.61919</v>
      </c>
      <c r="BX46" s="50">
        <f>-PMT(Assumptions!$AF45/12,Assumptions!$AF46*12,Assumptions!$AF43)*IF(BX1&gt;Assumptions!$AF$48,1,0)</f>
        <v>32571.61919</v>
      </c>
      <c r="BY46" s="50">
        <f>-PMT(Assumptions!$AF45/12,Assumptions!$AF46*12,Assumptions!$AF43)*IF(BY1&gt;Assumptions!$AF$48,1,0)</f>
        <v>32571.61919</v>
      </c>
      <c r="BZ46" s="50">
        <f>-PMT(Assumptions!$AF45/12,Assumptions!$AF46*12,Assumptions!$AF43)*IF(BZ1&gt;Assumptions!$AF$48,1,0)</f>
        <v>32571.61919</v>
      </c>
      <c r="CA46" s="50">
        <f>-PMT(Assumptions!$AF45/12,Assumptions!$AF46*12,Assumptions!$AF43)*IF(CA1&gt;Assumptions!$AF$48,1,0)</f>
        <v>32571.61919</v>
      </c>
      <c r="CB46" s="50">
        <f>-PMT(Assumptions!$AF45/12,Assumptions!$AF46*12,Assumptions!$AF43)*IF(CB1&gt;Assumptions!$AF$48,1,0)</f>
        <v>32571.61919</v>
      </c>
      <c r="CC46" s="50">
        <f>-PMT(Assumptions!$AF45/12,Assumptions!$AF46*12,Assumptions!$AF43)*IF(CC1&gt;Assumptions!$AF$48,1,0)</f>
        <v>32571.61919</v>
      </c>
      <c r="CD46" s="50">
        <f>-PMT(Assumptions!$AF45/12,Assumptions!$AF46*12,Assumptions!$AF43)*IF(CD1&gt;Assumptions!$AF$48,1,0)</f>
        <v>32571.61919</v>
      </c>
      <c r="CE46" s="50">
        <f>-PMT(Assumptions!$AF45/12,Assumptions!$AF46*12,Assumptions!$AF43)*IF(CE1&gt;Assumptions!$AF$48,1,0)</f>
        <v>32571.61919</v>
      </c>
      <c r="CF46" s="50">
        <f>-PMT(Assumptions!$AF45/12,Assumptions!$AF46*12,Assumptions!$AF43)*IF(CF1&gt;Assumptions!$AF$48,1,0)</f>
        <v>32571.61919</v>
      </c>
      <c r="CG46" s="50">
        <f>-PMT(Assumptions!$AF45/12,Assumptions!$AF46*12,Assumptions!$AF43)*IF(CG1&gt;Assumptions!$AF$48,1,0)</f>
        <v>32571.61919</v>
      </c>
      <c r="CH46" s="50">
        <f>-PMT(Assumptions!$AF45/12,Assumptions!$AF46*12,Assumptions!$AF43)*IF(CH1&gt;Assumptions!$AF$48,1,0)</f>
        <v>32571.61919</v>
      </c>
      <c r="CI46" s="50">
        <f>-PMT(Assumptions!$AF45/12,Assumptions!$AF46*12,Assumptions!$AF43)*IF(CI1&gt;Assumptions!$AF$48,1,0)</f>
        <v>32571.61919</v>
      </c>
      <c r="CJ46" s="50">
        <f>-PMT(Assumptions!$AF45/12,Assumptions!$AF46*12,Assumptions!$AF43)*IF(CJ1&gt;Assumptions!$AF$48,1,0)</f>
        <v>32571.61919</v>
      </c>
      <c r="CK46" s="50">
        <f>-PMT(Assumptions!$AF45/12,Assumptions!$AF46*12,Assumptions!$AF43)*IF(CK1&gt;Assumptions!$AF$48,1,0)</f>
        <v>32571.61919</v>
      </c>
      <c r="CL46" s="50">
        <f>-PMT(Assumptions!$AF45/12,Assumptions!$AF46*12,Assumptions!$AF43)*IF(CL1&gt;Assumptions!$AF$48,1,0)</f>
        <v>32571.61919</v>
      </c>
      <c r="CM46" s="50">
        <f>-PMT(Assumptions!$AF45/12,Assumptions!$AF46*12,Assumptions!$AF43)*IF(CM1&gt;Assumptions!$AF$48,1,0)</f>
        <v>32571.61919</v>
      </c>
      <c r="CN46" s="50">
        <f>-PMT(Assumptions!$AF45/12,Assumptions!$AF46*12,Assumptions!$AF43)*IF(CN1&gt;Assumptions!$AF$48,1,0)</f>
        <v>32571.61919</v>
      </c>
      <c r="CO46" s="50">
        <f>-PMT(Assumptions!$AF45/12,Assumptions!$AF46*12,Assumptions!$AF43)*IF(CO1&gt;Assumptions!$AF$48,1,0)</f>
        <v>32571.61919</v>
      </c>
      <c r="CP46" s="50">
        <f>-PMT(Assumptions!$AF45/12,Assumptions!$AF46*12,Assumptions!$AF43)*IF(CP1&gt;Assumptions!$AF$48,1,0)</f>
        <v>32571.61919</v>
      </c>
      <c r="CQ46" s="50">
        <f>-PMT(Assumptions!$AF45/12,Assumptions!$AF46*12,Assumptions!$AF43)*IF(CQ1&gt;Assumptions!$AF$48,1,0)</f>
        <v>32571.61919</v>
      </c>
      <c r="CR46" s="50">
        <f>-PMT(Assumptions!$AF45/12,Assumptions!$AF46*12,Assumptions!$AF43)*IF(CR1&gt;Assumptions!$AF$48,1,0)</f>
        <v>32571.61919</v>
      </c>
      <c r="CS46" s="50">
        <f>-PMT(Assumptions!$AF45/12,Assumptions!$AF46*12,Assumptions!$AF43)*IF(CS1&gt;Assumptions!$AF$48,1,0)</f>
        <v>32571.61919</v>
      </c>
      <c r="CT46" s="50">
        <f>-PMT(Assumptions!$AF45/12,Assumptions!$AF46*12,Assumptions!$AF43)*IF(CT1&gt;Assumptions!$AF$48,1,0)</f>
        <v>32571.61919</v>
      </c>
      <c r="CU46" s="50">
        <f>-PMT(Assumptions!$AF45/12,Assumptions!$AF46*12,Assumptions!$AF43)*IF(CU1&gt;Assumptions!$AF$48,1,0)</f>
        <v>32571.61919</v>
      </c>
      <c r="CV46" s="50">
        <f>-PMT(Assumptions!$AF45/12,Assumptions!$AF46*12,Assumptions!$AF43)*IF(CV1&gt;Assumptions!$AF$48,1,0)</f>
        <v>32571.61919</v>
      </c>
      <c r="CW46" s="50">
        <f>-PMT(Assumptions!$AF45/12,Assumptions!$AF46*12,Assumptions!$AF43)*IF(CW1&gt;Assumptions!$AF$48,1,0)</f>
        <v>32571.61919</v>
      </c>
      <c r="CX46" s="50">
        <f>-PMT(Assumptions!$AF45/12,Assumptions!$AF46*12,Assumptions!$AF43)*IF(CX1&gt;Assumptions!$AF$48,1,0)</f>
        <v>32571.61919</v>
      </c>
      <c r="CY46" s="50">
        <f>-PMT(Assumptions!$AF45/12,Assumptions!$AF46*12,Assumptions!$AF43)*IF(CY1&gt;Assumptions!$AF$48,1,0)</f>
        <v>32571.61919</v>
      </c>
      <c r="CZ46" s="50">
        <f>-PMT(Assumptions!$AF45/12,Assumptions!$AF46*12,Assumptions!$AF43)*IF(CZ1&gt;Assumptions!$AF$48,1,0)</f>
        <v>32571.61919</v>
      </c>
      <c r="DA46" s="50">
        <f>-PMT(Assumptions!$AF45/12,Assumptions!$AF46*12,Assumptions!$AF43)*IF(DA1&gt;Assumptions!$AF$48,1,0)</f>
        <v>32571.61919</v>
      </c>
      <c r="DB46" s="50">
        <f>-PMT(Assumptions!$AF45/12,Assumptions!$AF46*12,Assumptions!$AF43)*IF(DB1&gt;Assumptions!$AF$48,1,0)</f>
        <v>32571.61919</v>
      </c>
      <c r="DC46" s="50">
        <f>-PMT(Assumptions!$AF45/12,Assumptions!$AF46*12,Assumptions!$AF43)*IF(DC1&gt;Assumptions!$AF$48,1,0)</f>
        <v>32571.61919</v>
      </c>
      <c r="DD46" s="50">
        <f>-PMT(Assumptions!$AF45/12,Assumptions!$AF46*12,Assumptions!$AF43)*IF(DD1&gt;Assumptions!$AF$48,1,0)</f>
        <v>32571.61919</v>
      </c>
      <c r="DE46" s="50">
        <f>-PMT(Assumptions!$AF45/12,Assumptions!$AF46*12,Assumptions!$AF43)*IF(DE1&gt;Assumptions!$AF$48,1,0)</f>
        <v>32571.61919</v>
      </c>
      <c r="DF46" s="50">
        <f>-PMT(Assumptions!$AF45/12,Assumptions!$AF46*12,Assumptions!$AF43)*IF(DF1&gt;Assumptions!$AF$48,1,0)</f>
        <v>32571.61919</v>
      </c>
      <c r="DG46" s="50">
        <f>-PMT(Assumptions!$AF45/12,Assumptions!$AF46*12,Assumptions!$AF43)*IF(DG1&gt;Assumptions!$AF$48,1,0)</f>
        <v>32571.61919</v>
      </c>
      <c r="DH46" s="50">
        <f>-PMT(Assumptions!$AF45/12,Assumptions!$AF46*12,Assumptions!$AF43)*IF(DH1&gt;Assumptions!$AF$48,1,0)</f>
        <v>32571.61919</v>
      </c>
      <c r="DI46" s="50">
        <f>-PMT(Assumptions!$AF45/12,Assumptions!$AF46*12,Assumptions!$AF43)*IF(DI1&gt;Assumptions!$AF$48,1,0)</f>
        <v>32571.61919</v>
      </c>
      <c r="DJ46" s="50">
        <f>-PMT(Assumptions!$AF45/12,Assumptions!$AF46*12,Assumptions!$AF43)*IF(DJ1&gt;Assumptions!$AF$48,1,0)</f>
        <v>32571.61919</v>
      </c>
      <c r="DK46" s="50">
        <f>-PMT(Assumptions!$AF45/12,Assumptions!$AF46*12,Assumptions!$AF43)*IF(DK1&gt;Assumptions!$AF$48,1,0)</f>
        <v>32571.61919</v>
      </c>
      <c r="DL46" s="50">
        <f>-PMT(Assumptions!$AF45/12,Assumptions!$AF46*12,Assumptions!$AF43)*IF(DL1&gt;Assumptions!$AF$48,1,0)</f>
        <v>32571.61919</v>
      </c>
      <c r="DM46" s="50">
        <f>-PMT(Assumptions!$AF45/12,Assumptions!$AF46*12,Assumptions!$AF43)*IF(DM1&gt;Assumptions!$AF$48,1,0)</f>
        <v>32571.61919</v>
      </c>
      <c r="DN46" s="50">
        <f>-PMT(Assumptions!$AF45/12,Assumptions!$AF46*12,Assumptions!$AF43)*IF(DN1&gt;Assumptions!$AF$48,1,0)</f>
        <v>32571.61919</v>
      </c>
      <c r="DO46" s="50">
        <f>-PMT(Assumptions!$AF45/12,Assumptions!$AF46*12,Assumptions!$AF43)*IF(DO1&gt;Assumptions!$AF$48,1,0)</f>
        <v>32571.61919</v>
      </c>
      <c r="DP46" s="50">
        <f>-PMT(Assumptions!$AF45/12,Assumptions!$AF46*12,Assumptions!$AF43)*IF(DP1&gt;Assumptions!$AF$48,1,0)</f>
        <v>32571.61919</v>
      </c>
      <c r="DQ46" s="50">
        <f>-PMT(Assumptions!$AF45/12,Assumptions!$AF46*12,Assumptions!$AF43)*IF(DQ1&gt;Assumptions!$AF$48,1,0)</f>
        <v>32571.61919</v>
      </c>
      <c r="DR46" s="50">
        <f>-PMT(Assumptions!$AF45/12,Assumptions!$AF46*12,Assumptions!$AF43)*IF(DR1&gt;Assumptions!$AF$48,1,0)</f>
        <v>32571.61919</v>
      </c>
      <c r="DS46" s="50">
        <f>-PMT(Assumptions!$AF45/12,Assumptions!$AF46*12,Assumptions!$AF43)*IF(DS1&gt;Assumptions!$AF$48,1,0)</f>
        <v>32571.61919</v>
      </c>
      <c r="DT46" s="50">
        <f>-PMT(Assumptions!$AF45/12,Assumptions!$AF46*12,Assumptions!$AF43)*IF(DT1&gt;Assumptions!$AF$48,1,0)</f>
        <v>32571.61919</v>
      </c>
      <c r="DU46" s="50">
        <f>-PMT(Assumptions!$AF45/12,Assumptions!$AF46*12,Assumptions!$AF43)*IF(DU1&gt;Assumptions!$AF$48,1,0)</f>
        <v>32571.61919</v>
      </c>
      <c r="DV46" s="50">
        <f>-PMT(Assumptions!$AF45/12,Assumptions!$AF46*12,Assumptions!$AF43)*IF(DV1&gt;Assumptions!$AF$48,1,0)</f>
        <v>32571.61919</v>
      </c>
      <c r="DW46" s="50">
        <f>-PMT(Assumptions!$AF45/12,Assumptions!$AF46*12,Assumptions!$AF43)*IF(DW1&gt;Assumptions!$AF$48,1,0)</f>
        <v>32571.61919</v>
      </c>
      <c r="DX46" s="50">
        <f>-PMT(Assumptions!$AF45/12,Assumptions!$AF46*12,Assumptions!$AF43)*IF(DX1&gt;Assumptions!$AF$48,1,0)</f>
        <v>32571.61919</v>
      </c>
      <c r="DY46" s="50">
        <f>-PMT(Assumptions!$AF45/12,Assumptions!$AF46*12,Assumptions!$AF43)*IF(DY1&gt;Assumptions!$AF$48,1,0)</f>
        <v>32571.61919</v>
      </c>
      <c r="DZ46" s="50">
        <f>-PMT(Assumptions!$AF45/12,Assumptions!$AF46*12,Assumptions!$AF43)*IF(DZ1&gt;Assumptions!$AF$48,1,0)</f>
        <v>32571.61919</v>
      </c>
      <c r="EA46" s="50">
        <f>-PMT(Assumptions!$AF45/12,Assumptions!$AF46*12,Assumptions!$AF43)*IF(EA1&gt;Assumptions!$AF$48,1,0)</f>
        <v>32571.61919</v>
      </c>
      <c r="EB46" s="50">
        <f>-PMT(Assumptions!$AF45/12,Assumptions!$AF46*12,Assumptions!$AF43)*IF(EB1&gt;Assumptions!$AF$48,1,0)</f>
        <v>32571.61919</v>
      </c>
      <c r="EC46" s="50">
        <f>-PMT(Assumptions!$AF45/12,Assumptions!$AF46*12,Assumptions!$AF43)*IF(EC1&gt;Assumptions!$AF$48,1,0)</f>
        <v>32571.61919</v>
      </c>
      <c r="ED46" s="50">
        <f>-PMT(Assumptions!$AF45/12,Assumptions!$AF46*12,Assumptions!$AF43)*IF(ED1&gt;Assumptions!$AF$48,1,0)</f>
        <v>32571.61919</v>
      </c>
      <c r="EE46" s="50">
        <f>-PMT(Assumptions!$AF45/12,Assumptions!$AF46*12,Assumptions!$AF43)*IF(EE1&gt;Assumptions!$AF$48,1,0)</f>
        <v>32571.61919</v>
      </c>
    </row>
    <row r="47" ht="15.75" customHeight="1">
      <c r="A47" s="1"/>
      <c r="B47" s="1"/>
      <c r="C47" s="1" t="s">
        <v>190</v>
      </c>
      <c r="D47" s="50">
        <f t="shared" ref="D47:EE47" si="9">D43-D45</f>
        <v>5432672.947</v>
      </c>
      <c r="E47" s="50">
        <f t="shared" si="9"/>
        <v>5432672.947</v>
      </c>
      <c r="F47" s="50">
        <f t="shared" si="9"/>
        <v>5432672.947</v>
      </c>
      <c r="G47" s="50">
        <f t="shared" si="9"/>
        <v>5432672.947</v>
      </c>
      <c r="H47" s="50">
        <f t="shared" si="9"/>
        <v>5432672.947</v>
      </c>
      <c r="I47" s="50">
        <f t="shared" si="9"/>
        <v>5432672.947</v>
      </c>
      <c r="J47" s="50">
        <f t="shared" si="9"/>
        <v>5432672.947</v>
      </c>
      <c r="K47" s="50">
        <f t="shared" si="9"/>
        <v>5432672.947</v>
      </c>
      <c r="L47" s="50">
        <f t="shared" si="9"/>
        <v>5432672.947</v>
      </c>
      <c r="M47" s="50">
        <f t="shared" si="9"/>
        <v>5432672.947</v>
      </c>
      <c r="N47" s="50">
        <f t="shared" si="9"/>
        <v>5432672.947</v>
      </c>
      <c r="O47" s="50">
        <f t="shared" si="9"/>
        <v>5432672.947</v>
      </c>
      <c r="P47" s="50">
        <f t="shared" si="9"/>
        <v>5432672.947</v>
      </c>
      <c r="Q47" s="50">
        <f t="shared" si="9"/>
        <v>5432672.947</v>
      </c>
      <c r="R47" s="50">
        <f t="shared" si="9"/>
        <v>5432672.947</v>
      </c>
      <c r="S47" s="50">
        <f t="shared" si="9"/>
        <v>5432672.947</v>
      </c>
      <c r="T47" s="50">
        <f t="shared" si="9"/>
        <v>5432672.947</v>
      </c>
      <c r="U47" s="50">
        <f t="shared" si="9"/>
        <v>5432672.947</v>
      </c>
      <c r="V47" s="50">
        <f t="shared" si="9"/>
        <v>5432672.947</v>
      </c>
      <c r="W47" s="50">
        <f t="shared" si="9"/>
        <v>5432672.947</v>
      </c>
      <c r="X47" s="50">
        <f t="shared" si="9"/>
        <v>5432672.947</v>
      </c>
      <c r="Y47" s="50">
        <f t="shared" si="9"/>
        <v>5432672.947</v>
      </c>
      <c r="Z47" s="50">
        <f t="shared" si="9"/>
        <v>5432672.947</v>
      </c>
      <c r="AA47" s="50">
        <f t="shared" si="9"/>
        <v>5432672.947</v>
      </c>
      <c r="AB47" s="50">
        <f t="shared" si="9"/>
        <v>5432672.947</v>
      </c>
      <c r="AC47" s="50">
        <f t="shared" si="9"/>
        <v>5432672.947</v>
      </c>
      <c r="AD47" s="50">
        <f t="shared" si="9"/>
        <v>5432672.947</v>
      </c>
      <c r="AE47" s="50">
        <f t="shared" si="9"/>
        <v>5432672.947</v>
      </c>
      <c r="AF47" s="50">
        <f t="shared" si="9"/>
        <v>5432672.947</v>
      </c>
      <c r="AG47" s="50">
        <f t="shared" si="9"/>
        <v>5432672.947</v>
      </c>
      <c r="AH47" s="50">
        <f t="shared" si="9"/>
        <v>5432672.947</v>
      </c>
      <c r="AI47" s="50">
        <f t="shared" si="9"/>
        <v>5432672.947</v>
      </c>
      <c r="AJ47" s="50">
        <f t="shared" si="9"/>
        <v>5432672.947</v>
      </c>
      <c r="AK47" s="50">
        <f t="shared" si="9"/>
        <v>5432672.947</v>
      </c>
      <c r="AL47" s="50">
        <f t="shared" si="9"/>
        <v>5432672.947</v>
      </c>
      <c r="AM47" s="50">
        <f t="shared" si="9"/>
        <v>5432672.947</v>
      </c>
      <c r="AN47" s="50">
        <f t="shared" si="9"/>
        <v>5427264.693</v>
      </c>
      <c r="AO47" s="50">
        <f t="shared" si="9"/>
        <v>5421829.397</v>
      </c>
      <c r="AP47" s="50">
        <f t="shared" si="9"/>
        <v>5416366.925</v>
      </c>
      <c r="AQ47" s="50">
        <f t="shared" si="9"/>
        <v>5410877.14</v>
      </c>
      <c r="AR47" s="50">
        <f t="shared" si="9"/>
        <v>5405359.907</v>
      </c>
      <c r="AS47" s="50">
        <f t="shared" si="9"/>
        <v>5399815.087</v>
      </c>
      <c r="AT47" s="50">
        <f t="shared" si="9"/>
        <v>5394242.544</v>
      </c>
      <c r="AU47" s="50">
        <f t="shared" si="9"/>
        <v>5388642.137</v>
      </c>
      <c r="AV47" s="50">
        <f t="shared" si="9"/>
        <v>5383013.729</v>
      </c>
      <c r="AW47" s="50">
        <f t="shared" si="9"/>
        <v>5377357.178</v>
      </c>
      <c r="AX47" s="50">
        <f t="shared" si="9"/>
        <v>5371672.345</v>
      </c>
      <c r="AY47" s="50">
        <f t="shared" si="9"/>
        <v>5365959.087</v>
      </c>
      <c r="AZ47" s="50">
        <f t="shared" si="9"/>
        <v>5360217.264</v>
      </c>
      <c r="BA47" s="50">
        <f t="shared" si="9"/>
        <v>5354446.731</v>
      </c>
      <c r="BB47" s="50">
        <f t="shared" si="9"/>
        <v>5348647.345</v>
      </c>
      <c r="BC47" s="50">
        <f t="shared" si="9"/>
        <v>5342818.963</v>
      </c>
      <c r="BD47" s="50">
        <f t="shared" si="9"/>
        <v>5336961.438</v>
      </c>
      <c r="BE47" s="50">
        <f t="shared" si="9"/>
        <v>5331074.626</v>
      </c>
      <c r="BF47" s="50">
        <f t="shared" si="9"/>
        <v>5325158.38</v>
      </c>
      <c r="BG47" s="50">
        <f t="shared" si="9"/>
        <v>5319212.553</v>
      </c>
      <c r="BH47" s="50">
        <f t="shared" si="9"/>
        <v>5313236.997</v>
      </c>
      <c r="BI47" s="50">
        <f t="shared" si="9"/>
        <v>5307231.562</v>
      </c>
      <c r="BJ47" s="50">
        <f t="shared" si="9"/>
        <v>5301196.101</v>
      </c>
      <c r="BK47" s="50">
        <f t="shared" si="9"/>
        <v>5295130.462</v>
      </c>
      <c r="BL47" s="50">
        <f t="shared" si="9"/>
        <v>5289034.495</v>
      </c>
      <c r="BM47" s="50">
        <f t="shared" si="9"/>
        <v>5282908.049</v>
      </c>
      <c r="BN47" s="50">
        <f t="shared" si="9"/>
        <v>5276750.97</v>
      </c>
      <c r="BO47" s="50">
        <f t="shared" si="9"/>
        <v>5270563.105</v>
      </c>
      <c r="BP47" s="50">
        <f t="shared" si="9"/>
        <v>5264344.302</v>
      </c>
      <c r="BQ47" s="50">
        <f t="shared" si="9"/>
        <v>5258094.404</v>
      </c>
      <c r="BR47" s="50">
        <f t="shared" si="9"/>
        <v>5251813.257</v>
      </c>
      <c r="BS47" s="50">
        <f t="shared" si="9"/>
        <v>5245500.704</v>
      </c>
      <c r="BT47" s="50">
        <f t="shared" si="9"/>
        <v>5239156.588</v>
      </c>
      <c r="BU47" s="50">
        <f t="shared" si="9"/>
        <v>5232780.752</v>
      </c>
      <c r="BV47" s="50">
        <f t="shared" si="9"/>
        <v>5226373.037</v>
      </c>
      <c r="BW47" s="50">
        <f t="shared" si="9"/>
        <v>5219933.283</v>
      </c>
      <c r="BX47" s="50">
        <f t="shared" si="9"/>
        <v>5213461.33</v>
      </c>
      <c r="BY47" s="50">
        <f t="shared" si="9"/>
        <v>5206957.017</v>
      </c>
      <c r="BZ47" s="50">
        <f t="shared" si="9"/>
        <v>5200420.183</v>
      </c>
      <c r="CA47" s="50">
        <f t="shared" si="9"/>
        <v>5193850.665</v>
      </c>
      <c r="CB47" s="50">
        <f t="shared" si="9"/>
        <v>5187248.299</v>
      </c>
      <c r="CC47" s="50">
        <f t="shared" si="9"/>
        <v>5180612.922</v>
      </c>
      <c r="CD47" s="50">
        <f t="shared" si="9"/>
        <v>5173944.367</v>
      </c>
      <c r="CE47" s="50">
        <f t="shared" si="9"/>
        <v>5167242.47</v>
      </c>
      <c r="CF47" s="50">
        <f t="shared" si="9"/>
        <v>5160507.063</v>
      </c>
      <c r="CG47" s="50">
        <f t="shared" si="9"/>
        <v>5153737.979</v>
      </c>
      <c r="CH47" s="50">
        <f t="shared" si="9"/>
        <v>5146935.05</v>
      </c>
      <c r="CI47" s="50">
        <f t="shared" si="9"/>
        <v>5140098.106</v>
      </c>
      <c r="CJ47" s="50">
        <f t="shared" si="9"/>
        <v>5133226.977</v>
      </c>
      <c r="CK47" s="50">
        <f t="shared" si="9"/>
        <v>5126321.493</v>
      </c>
      <c r="CL47" s="50">
        <f t="shared" si="9"/>
        <v>5119381.481</v>
      </c>
      <c r="CM47" s="50">
        <f t="shared" si="9"/>
        <v>5112406.769</v>
      </c>
      <c r="CN47" s="50">
        <f t="shared" si="9"/>
        <v>5105397.184</v>
      </c>
      <c r="CO47" s="50">
        <f t="shared" si="9"/>
        <v>5098352.551</v>
      </c>
      <c r="CP47" s="50">
        <f t="shared" si="9"/>
        <v>5091272.694</v>
      </c>
      <c r="CQ47" s="50">
        <f t="shared" si="9"/>
        <v>5084157.438</v>
      </c>
      <c r="CR47" s="50">
        <f t="shared" si="9"/>
        <v>5077006.606</v>
      </c>
      <c r="CS47" s="50">
        <f t="shared" si="9"/>
        <v>5069820.02</v>
      </c>
      <c r="CT47" s="50">
        <f t="shared" si="9"/>
        <v>5062597.501</v>
      </c>
      <c r="CU47" s="50">
        <f t="shared" si="9"/>
        <v>5055338.87</v>
      </c>
      <c r="CV47" s="50">
        <f t="shared" si="9"/>
        <v>5048043.945</v>
      </c>
      <c r="CW47" s="50">
        <f t="shared" si="9"/>
        <v>5040712.545</v>
      </c>
      <c r="CX47" s="50">
        <f t="shared" si="9"/>
        <v>5033344.489</v>
      </c>
      <c r="CY47" s="50">
        <f t="shared" si="9"/>
        <v>5025939.592</v>
      </c>
      <c r="CZ47" s="50">
        <f t="shared" si="9"/>
        <v>5018497.671</v>
      </c>
      <c r="DA47" s="50">
        <f t="shared" si="9"/>
        <v>5011018.54</v>
      </c>
      <c r="DB47" s="50">
        <f t="shared" si="9"/>
        <v>5003502.013</v>
      </c>
      <c r="DC47" s="50">
        <f t="shared" si="9"/>
        <v>4995947.904</v>
      </c>
      <c r="DD47" s="50">
        <f t="shared" si="9"/>
        <v>4988356.025</v>
      </c>
      <c r="DE47" s="50">
        <f t="shared" si="9"/>
        <v>4980726.186</v>
      </c>
      <c r="DF47" s="50">
        <f t="shared" si="9"/>
        <v>4973058.197</v>
      </c>
      <c r="DG47" s="50">
        <f t="shared" si="9"/>
        <v>4965351.869</v>
      </c>
      <c r="DH47" s="50">
        <f t="shared" si="9"/>
        <v>4957607.009</v>
      </c>
      <c r="DI47" s="50">
        <f t="shared" si="9"/>
        <v>4949823.425</v>
      </c>
      <c r="DJ47" s="50">
        <f t="shared" si="9"/>
        <v>4942000.923</v>
      </c>
      <c r="DK47" s="50">
        <f t="shared" si="9"/>
        <v>4934139.309</v>
      </c>
      <c r="DL47" s="50">
        <f t="shared" si="9"/>
        <v>4926238.386</v>
      </c>
      <c r="DM47" s="50">
        <f t="shared" si="9"/>
        <v>4918297.959</v>
      </c>
      <c r="DN47" s="50">
        <f t="shared" si="9"/>
        <v>4910317.829</v>
      </c>
      <c r="DO47" s="50">
        <f t="shared" si="9"/>
        <v>4902297.799</v>
      </c>
      <c r="DP47" s="50">
        <f t="shared" si="9"/>
        <v>4894237.669</v>
      </c>
      <c r="DQ47" s="50">
        <f t="shared" si="9"/>
        <v>4886137.238</v>
      </c>
      <c r="DR47" s="50">
        <f t="shared" si="9"/>
        <v>4877996.305</v>
      </c>
      <c r="DS47" s="50">
        <f t="shared" si="9"/>
        <v>4869814.668</v>
      </c>
      <c r="DT47" s="50">
        <f t="shared" si="9"/>
        <v>4861592.122</v>
      </c>
      <c r="DU47" s="50">
        <f t="shared" si="9"/>
        <v>4853328.463</v>
      </c>
      <c r="DV47" s="50">
        <f t="shared" si="9"/>
        <v>4845023.486</v>
      </c>
      <c r="DW47" s="50">
        <f t="shared" si="9"/>
        <v>4836676.984</v>
      </c>
      <c r="DX47" s="50">
        <f t="shared" si="9"/>
        <v>4828288.75</v>
      </c>
      <c r="DY47" s="50">
        <f t="shared" si="9"/>
        <v>4819858.575</v>
      </c>
      <c r="DZ47" s="50">
        <f t="shared" si="9"/>
        <v>4811386.248</v>
      </c>
      <c r="EA47" s="50">
        <f t="shared" si="9"/>
        <v>4802871.561</v>
      </c>
      <c r="EB47" s="50">
        <f t="shared" si="9"/>
        <v>4794314.299</v>
      </c>
      <c r="EC47" s="50">
        <f t="shared" si="9"/>
        <v>4785714.251</v>
      </c>
      <c r="ED47" s="50">
        <f t="shared" si="9"/>
        <v>4777071.204</v>
      </c>
      <c r="EE47" s="50">
        <f t="shared" si="9"/>
        <v>4768384.94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3" t="s">
        <v>214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215</v>
      </c>
      <c r="D50" s="50">
        <f>SUM(E38:P38)/Assumptions!$AB65*IF(D1=Assumptions!$AB69*12,1,0)</f>
        <v>0</v>
      </c>
      <c r="E50" s="50">
        <f>SUM(F38:Q38)/Assumptions!$AB65*IF(E1=Assumptions!$AB69*12,1,0)</f>
        <v>0</v>
      </c>
      <c r="F50" s="50">
        <f>SUM(G38:R38)/Assumptions!$AB65*IF(F1=Assumptions!$AB69*12,1,0)</f>
        <v>0</v>
      </c>
      <c r="G50" s="50">
        <f>SUM(H38:S38)/Assumptions!$AB65*IF(G1=Assumptions!$AB69*12,1,0)</f>
        <v>0</v>
      </c>
      <c r="H50" s="50">
        <f>SUM(I38:T38)/Assumptions!$AB65*IF(H1=Assumptions!$AB69*12,1,0)</f>
        <v>0</v>
      </c>
      <c r="I50" s="50">
        <f>SUM(J38:U38)/Assumptions!$AB65*IF(I1=Assumptions!$AB69*12,1,0)</f>
        <v>0</v>
      </c>
      <c r="J50" s="50">
        <f>SUM(K38:V38)/Assumptions!$AB65*IF(J1=Assumptions!$AB69*12,1,0)</f>
        <v>0</v>
      </c>
      <c r="K50" s="50">
        <f>SUM(L38:W38)/Assumptions!$AB65*IF(K1=Assumptions!$AB69*12,1,0)</f>
        <v>0</v>
      </c>
      <c r="L50" s="50">
        <f>SUM(M38:X38)/Assumptions!$AB65*IF(L1=Assumptions!$AB69*12,1,0)</f>
        <v>0</v>
      </c>
      <c r="M50" s="50">
        <f>SUM(N38:Y38)/Assumptions!$AB65*IF(M1=Assumptions!$AB69*12,1,0)</f>
        <v>0</v>
      </c>
      <c r="N50" s="50">
        <f>SUM(O38:Z38)/Assumptions!$AB65*IF(N1=Assumptions!$AB69*12,1,0)</f>
        <v>0</v>
      </c>
      <c r="O50" s="50">
        <f>SUM(P38:AA38)/Assumptions!$AB65*IF(O1=Assumptions!$AB69*12,1,0)</f>
        <v>0</v>
      </c>
      <c r="P50" s="50">
        <f>SUM(Q38:AB38)/Assumptions!$AB65*IF(P1=Assumptions!$AB69*12,1,0)</f>
        <v>0</v>
      </c>
      <c r="Q50" s="50">
        <f>SUM(R38:AC38)/Assumptions!$AB65*IF(Q1=Assumptions!$AB69*12,1,0)</f>
        <v>0</v>
      </c>
      <c r="R50" s="50">
        <f>SUM(S38:AD38)/Assumptions!$AB65*IF(R1=Assumptions!$AB69*12,1,0)</f>
        <v>0</v>
      </c>
      <c r="S50" s="50">
        <f>SUM(T38:AE38)/Assumptions!$AB65*IF(S1=Assumptions!$AB69*12,1,0)</f>
        <v>0</v>
      </c>
      <c r="T50" s="50">
        <f>SUM(U38:AF38)/Assumptions!$AB65*IF(T1=Assumptions!$AB69*12,1,0)</f>
        <v>0</v>
      </c>
      <c r="U50" s="50">
        <f>SUM(V38:AG38)/Assumptions!$AB65*IF(U1=Assumptions!$AB69*12,1,0)</f>
        <v>0</v>
      </c>
      <c r="V50" s="50">
        <f>SUM(W38:AH38)/Assumptions!$AB65*IF(V1=Assumptions!$AB69*12,1,0)</f>
        <v>0</v>
      </c>
      <c r="W50" s="50">
        <f>SUM(X38:AI38)/Assumptions!$AB65*IF(W1=Assumptions!$AB69*12,1,0)</f>
        <v>0</v>
      </c>
      <c r="X50" s="50">
        <f>SUM(Y38:AJ38)/Assumptions!$AB65*IF(X1=Assumptions!$AB69*12,1,0)</f>
        <v>0</v>
      </c>
      <c r="Y50" s="50">
        <f>SUM(Z38:AK38)/Assumptions!$AB65*IF(Y1=Assumptions!$AB69*12,1,0)</f>
        <v>0</v>
      </c>
      <c r="Z50" s="50">
        <f>SUM(AA38:AL38)/Assumptions!$AB65*IF(Z1=Assumptions!$AB69*12,1,0)</f>
        <v>0</v>
      </c>
      <c r="AA50" s="50">
        <f>SUM(AB38:AM38)/Assumptions!$AB65*IF(AA1=Assumptions!$AB69*12,1,0)</f>
        <v>0</v>
      </c>
      <c r="AB50" s="50">
        <f>SUM(AC38:AN38)/Assumptions!$AB65*IF(AB1=Assumptions!$AB69*12,1,0)</f>
        <v>0</v>
      </c>
      <c r="AC50" s="50">
        <f>SUM(AD38:AO38)/Assumptions!$AB65*IF(AC1=Assumptions!$AB69*12,1,0)</f>
        <v>0</v>
      </c>
      <c r="AD50" s="50">
        <f>SUM(AE38:AP38)/Assumptions!$AB65*IF(AD1=Assumptions!$AB69*12,1,0)</f>
        <v>0</v>
      </c>
      <c r="AE50" s="50">
        <f>SUM(AF38:AQ38)/Assumptions!$AB65*IF(AE1=Assumptions!$AB69*12,1,0)</f>
        <v>0</v>
      </c>
      <c r="AF50" s="50">
        <f>SUM(AG38:AR38)/Assumptions!$AB65*IF(AF1=Assumptions!$AB69*12,1,0)</f>
        <v>0</v>
      </c>
      <c r="AG50" s="50">
        <f>SUM(AH38:AS38)/Assumptions!$AB65*IF(AG1=Assumptions!$AB69*12,1,0)</f>
        <v>0</v>
      </c>
      <c r="AH50" s="50">
        <f>SUM(AI38:AT38)/Assumptions!$AB65*IF(AH1=Assumptions!$AB69*12,1,0)</f>
        <v>0</v>
      </c>
      <c r="AI50" s="50">
        <f>SUM(AJ38:AU38)/Assumptions!$AB65*IF(AI1=Assumptions!$AB69*12,1,0)</f>
        <v>0</v>
      </c>
      <c r="AJ50" s="50">
        <f>SUM(AK38:AV38)/Assumptions!$AB65*IF(AJ1=Assumptions!$AB69*12,1,0)</f>
        <v>0</v>
      </c>
      <c r="AK50" s="50">
        <f>SUM(AL38:AW38)/Assumptions!$AB65*IF(AK1=Assumptions!$AB69*12,1,0)</f>
        <v>0</v>
      </c>
      <c r="AL50" s="50">
        <f>SUM(AM38:AX38)/Assumptions!$AB65*IF(AL1=Assumptions!$AB69*12,1,0)</f>
        <v>0</v>
      </c>
      <c r="AM50" s="50">
        <f>SUM(AN38:AY38)/Assumptions!$AB65*IF(AM1=Assumptions!$AB69*12,1,0)</f>
        <v>0</v>
      </c>
      <c r="AN50" s="50">
        <f>SUM(AO38:AZ38)/Assumptions!$AB65*IF(AN1=Assumptions!$AB69*12,1,0)</f>
        <v>0</v>
      </c>
      <c r="AO50" s="50">
        <f>SUM(AP38:BA38)/Assumptions!$AB65*IF(AO1=Assumptions!$AB69*12,1,0)</f>
        <v>0</v>
      </c>
      <c r="AP50" s="50">
        <f>SUM(AQ38:BB38)/Assumptions!$AB65*IF(AP1=Assumptions!$AB69*12,1,0)</f>
        <v>0</v>
      </c>
      <c r="AQ50" s="50">
        <f>SUM(AR38:BC38)/Assumptions!$AB65*IF(AQ1=Assumptions!$AB69*12,1,0)</f>
        <v>0</v>
      </c>
      <c r="AR50" s="50">
        <f>SUM(AS38:BD38)/Assumptions!$AB65*IF(AR1=Assumptions!$AB69*12,1,0)</f>
        <v>0</v>
      </c>
      <c r="AS50" s="50">
        <f>SUM(AT38:BE38)/Assumptions!$AB65*IF(AS1=Assumptions!$AB69*12,1,0)</f>
        <v>0</v>
      </c>
      <c r="AT50" s="50">
        <f>SUM(AU38:BF38)/Assumptions!$AB65*IF(AT1=Assumptions!$AB69*12,1,0)</f>
        <v>0</v>
      </c>
      <c r="AU50" s="50">
        <f>SUM(AV38:BG38)/Assumptions!$AB65*IF(AU1=Assumptions!$AB69*12,1,0)</f>
        <v>0</v>
      </c>
      <c r="AV50" s="50">
        <f>SUM(AW38:BH38)/Assumptions!$AB65*IF(AV1=Assumptions!$AB69*12,1,0)</f>
        <v>0</v>
      </c>
      <c r="AW50" s="50">
        <f>SUM(AX38:BI38)/Assumptions!$AB65*IF(AW1=Assumptions!$AB69*12,1,0)</f>
        <v>0</v>
      </c>
      <c r="AX50" s="50">
        <f>SUM(AY38:BJ38)/Assumptions!$AB65*IF(AX1=Assumptions!$AB69*12,1,0)</f>
        <v>0</v>
      </c>
      <c r="AY50" s="50">
        <f>SUM(AZ38:BK38)/Assumptions!$AB65*IF(AY1=Assumptions!$AB69*12,1,0)</f>
        <v>0</v>
      </c>
      <c r="AZ50" s="50">
        <f>SUM(BA38:BL38)/Assumptions!$AB65*IF(AZ1=Assumptions!$AB69*12,1,0)</f>
        <v>0</v>
      </c>
      <c r="BA50" s="50">
        <f>SUM(BB38:BM38)/Assumptions!$AB65*IF(BA1=Assumptions!$AB69*12,1,0)</f>
        <v>0</v>
      </c>
      <c r="BB50" s="50">
        <f>SUM(BC38:BN38)/Assumptions!$AB65*IF(BB1=Assumptions!$AB69*12,1,0)</f>
        <v>0</v>
      </c>
      <c r="BC50" s="50">
        <f>SUM(BD38:BO38)/Assumptions!$AB65*IF(BC1=Assumptions!$AB69*12,1,0)</f>
        <v>0</v>
      </c>
      <c r="BD50" s="50">
        <f>SUM(BE38:BP38)/Assumptions!$AB65*IF(BD1=Assumptions!$AB69*12,1,0)</f>
        <v>0</v>
      </c>
      <c r="BE50" s="50">
        <f>SUM(BF38:BQ38)/Assumptions!$AB65*IF(BE1=Assumptions!$AB69*12,1,0)</f>
        <v>0</v>
      </c>
      <c r="BF50" s="50">
        <f>SUM(BG38:BR38)/Assumptions!$AB65*IF(BF1=Assumptions!$AB69*12,1,0)</f>
        <v>0</v>
      </c>
      <c r="BG50" s="50">
        <f>SUM(BH38:BS38)/Assumptions!$AB65*IF(BG1=Assumptions!$AB69*12,1,0)</f>
        <v>0</v>
      </c>
      <c r="BH50" s="50">
        <f>SUM(BI38:BT38)/Assumptions!$AB65*IF(BH1=Assumptions!$AB69*12,1,0)</f>
        <v>0</v>
      </c>
      <c r="BI50" s="50">
        <f>SUM(BJ38:BU38)/Assumptions!$AB65*IF(BI1=Assumptions!$AB69*12,1,0)</f>
        <v>0</v>
      </c>
      <c r="BJ50" s="50">
        <f>SUM(BK38:BV38)/Assumptions!$AB65*IF(BJ1=Assumptions!$AB69*12,1,0)</f>
        <v>0</v>
      </c>
      <c r="BK50" s="50">
        <f>SUM(BL38:BW38)/Assumptions!$AB65*IF(BK1=Assumptions!$AB69*12,1,0)</f>
        <v>0</v>
      </c>
      <c r="BL50" s="50">
        <f>SUM(BM38:BX38)/Assumptions!$AB65*IF(BL1=Assumptions!$AB69*12,1,0)</f>
        <v>0</v>
      </c>
      <c r="BM50" s="50">
        <f>SUM(BN38:BY38)/Assumptions!$AB65*IF(BM1=Assumptions!$AB69*12,1,0)</f>
        <v>0</v>
      </c>
      <c r="BN50" s="50">
        <f>SUM(BO38:BZ38)/Assumptions!$AB65*IF(BN1=Assumptions!$AB69*12,1,0)</f>
        <v>0</v>
      </c>
      <c r="BO50" s="50">
        <f>SUM(BP38:CA38)/Assumptions!$AB65*IF(BO1=Assumptions!$AB69*12,1,0)</f>
        <v>0</v>
      </c>
      <c r="BP50" s="50">
        <f>SUM(BQ38:CB38)/Assumptions!$AB65*IF(BP1=Assumptions!$AB69*12,1,0)</f>
        <v>0</v>
      </c>
      <c r="BQ50" s="50">
        <f>SUM(BR38:CC38)/Assumptions!$AB65*IF(BQ1=Assumptions!$AB69*12,1,0)</f>
        <v>0</v>
      </c>
      <c r="BR50" s="50">
        <f>SUM(BS38:CD38)/Assumptions!$AB65*IF(BR1=Assumptions!$AB69*12,1,0)</f>
        <v>0</v>
      </c>
      <c r="BS50" s="50">
        <f>SUM(BT38:CE38)/Assumptions!$AB65*IF(BS1=Assumptions!$AB69*12,1,0)</f>
        <v>0</v>
      </c>
      <c r="BT50" s="50">
        <f>SUM(BU38:CF38)/Assumptions!$AB65*IF(BT1=Assumptions!$AB69*12,1,0)</f>
        <v>0</v>
      </c>
      <c r="BU50" s="50">
        <f>SUM(BV38:CG38)/Assumptions!$AB65*IF(BU1=Assumptions!$AB69*12,1,0)</f>
        <v>0</v>
      </c>
      <c r="BV50" s="50">
        <f>SUM(BW38:CH38)/Assumptions!$AB65*IF(BV1=Assumptions!$AB69*12,1,0)</f>
        <v>0</v>
      </c>
      <c r="BW50" s="50">
        <f>SUM(BX38:CI38)/Assumptions!$AB65*IF(BW1=Assumptions!$AB69*12,1,0)</f>
        <v>0</v>
      </c>
      <c r="BX50" s="50">
        <f>SUM(BY38:CJ38)/Assumptions!$AB65*IF(BX1=Assumptions!$AB69*12,1,0)</f>
        <v>0</v>
      </c>
      <c r="BY50" s="50">
        <f>SUM(BZ38:CK38)/Assumptions!$AB65*IF(BY1=Assumptions!$AB69*12,1,0)</f>
        <v>0</v>
      </c>
      <c r="BZ50" s="50">
        <f>SUM(CA38:CL38)/Assumptions!$AB65*IF(BZ1=Assumptions!$AB69*12,1,0)</f>
        <v>0</v>
      </c>
      <c r="CA50" s="50">
        <f>SUM(CB38:CM38)/Assumptions!$AB65*IF(CA1=Assumptions!$AB69*12,1,0)</f>
        <v>0</v>
      </c>
      <c r="CB50" s="50">
        <f>SUM(CC38:CN38)/Assumptions!$AB65*IF(CB1=Assumptions!$AB69*12,1,0)</f>
        <v>0</v>
      </c>
      <c r="CC50" s="50">
        <f>SUM(CD38:CO38)/Assumptions!$AB65*IF(CC1=Assumptions!$AB69*12,1,0)</f>
        <v>0</v>
      </c>
      <c r="CD50" s="50">
        <f>SUM(CE38:CP38)/Assumptions!$AB65*IF(CD1=Assumptions!$AB69*12,1,0)</f>
        <v>0</v>
      </c>
      <c r="CE50" s="50">
        <f>SUM(CF38:CQ38)/Assumptions!$AB65*IF(CE1=Assumptions!$AB69*12,1,0)</f>
        <v>0</v>
      </c>
      <c r="CF50" s="50">
        <f>SUM(CG38:CR38)/Assumptions!$AB65*IF(CF1=Assumptions!$AB69*12,1,0)</f>
        <v>0</v>
      </c>
      <c r="CG50" s="50">
        <f>SUM(CH38:CS38)/Assumptions!$AB65*IF(CG1=Assumptions!$AB69*12,1,0)</f>
        <v>0</v>
      </c>
      <c r="CH50" s="50">
        <f>SUM(CI38:CT38)/Assumptions!$AB65*IF(CH1=Assumptions!$AB69*12,1,0)</f>
        <v>0</v>
      </c>
      <c r="CI50" s="50">
        <f>SUM(CJ38:CU38)/Assumptions!$AB65*IF(CI1=Assumptions!$AB69*12,1,0)</f>
        <v>0</v>
      </c>
      <c r="CJ50" s="50">
        <f>SUM(CK38:CV38)/Assumptions!$AB65*IF(CJ1=Assumptions!$AB69*12,1,0)</f>
        <v>0</v>
      </c>
      <c r="CK50" s="50">
        <f>SUM(CL38:CW38)/Assumptions!$AB65*IF(CK1=Assumptions!$AB69*12,1,0)</f>
        <v>0</v>
      </c>
      <c r="CL50" s="50">
        <f>SUM(CM38:CX38)/Assumptions!$AB65*IF(CL1=Assumptions!$AB69*12,1,0)</f>
        <v>0</v>
      </c>
      <c r="CM50" s="50">
        <f>SUM(CN38:CY38)/Assumptions!$AB65*IF(CM1=Assumptions!$AB69*12,1,0)</f>
        <v>0</v>
      </c>
      <c r="CN50" s="50">
        <f>SUM(CO38:CZ38)/Assumptions!$AB65*IF(CN1=Assumptions!$AB69*12,1,0)</f>
        <v>0</v>
      </c>
      <c r="CO50" s="50">
        <f>SUM(CP38:DA38)/Assumptions!$AB65*IF(CO1=Assumptions!$AB69*12,1,0)</f>
        <v>0</v>
      </c>
      <c r="CP50" s="50">
        <f>SUM(CQ38:DB38)/Assumptions!$AB65*IF(CP1=Assumptions!$AB69*12,1,0)</f>
        <v>0</v>
      </c>
      <c r="CQ50" s="50">
        <f>SUM(CR38:DC38)/Assumptions!$AB65*IF(CQ1=Assumptions!$AB69*12,1,0)</f>
        <v>0</v>
      </c>
      <c r="CR50" s="50">
        <f>SUM(CS38:DD38)/Assumptions!$AB65*IF(CR1=Assumptions!$AB69*12,1,0)</f>
        <v>0</v>
      </c>
      <c r="CS50" s="50">
        <f>SUM(CT38:DE38)/Assumptions!$AB65*IF(CS1=Assumptions!$AB69*12,1,0)</f>
        <v>0</v>
      </c>
      <c r="CT50" s="50">
        <f>SUM(CU38:DF38)/Assumptions!$AB65*IF(CT1=Assumptions!$AB69*12,1,0)</f>
        <v>0</v>
      </c>
      <c r="CU50" s="50">
        <f>SUM(CV38:DG38)/Assumptions!$AB65*IF(CU1=Assumptions!$AB69*12,1,0)</f>
        <v>0</v>
      </c>
      <c r="CV50" s="50">
        <f>SUM(CW38:DH38)/Assumptions!$AB65*IF(CV1=Assumptions!$AB69*12,1,0)</f>
        <v>0</v>
      </c>
      <c r="CW50" s="50">
        <f>SUM(CX38:DI38)/Assumptions!$AB65*IF(CW1=Assumptions!$AB69*12,1,0)</f>
        <v>0</v>
      </c>
      <c r="CX50" s="50">
        <f>SUM(CY38:DJ38)/Assumptions!$AB65*IF(CX1=Assumptions!$AB69*12,1,0)</f>
        <v>0</v>
      </c>
      <c r="CY50" s="50">
        <f>SUM(CZ38:DK38)/Assumptions!$AB65*IF(CY1=Assumptions!$AB69*12,1,0)</f>
        <v>0</v>
      </c>
      <c r="CZ50" s="50">
        <f>SUM(DA38:DL38)/Assumptions!$AB65*IF(CZ1=Assumptions!$AB69*12,1,0)</f>
        <v>0</v>
      </c>
      <c r="DA50" s="50">
        <f>SUM(DB38:DM38)/Assumptions!$AB65*IF(DA1=Assumptions!$AB69*12,1,0)</f>
        <v>0</v>
      </c>
      <c r="DB50" s="50">
        <f>SUM(DC38:DN38)/Assumptions!$AB65*IF(DB1=Assumptions!$AB69*12,1,0)</f>
        <v>0</v>
      </c>
      <c r="DC50" s="50">
        <f>SUM(DD38:DO38)/Assumptions!$AB65*IF(DC1=Assumptions!$AB69*12,1,0)</f>
        <v>0</v>
      </c>
      <c r="DD50" s="50">
        <f>SUM(DE38:DP38)/Assumptions!$AB65*IF(DD1=Assumptions!$AB69*12,1,0)</f>
        <v>0</v>
      </c>
      <c r="DE50" s="50">
        <f>SUM(DF38:DQ38)/Assumptions!$AB65*IF(DE1=Assumptions!$AB69*12,1,0)</f>
        <v>0</v>
      </c>
      <c r="DF50" s="50">
        <f>SUM(DG38:DR38)/Assumptions!$AB65*IF(DF1=Assumptions!$AB69*12,1,0)</f>
        <v>0</v>
      </c>
      <c r="DG50" s="50">
        <f>SUM(DH38:DS38)/Assumptions!$AB65*IF(DG1=Assumptions!$AB69*12,1,0)</f>
        <v>0</v>
      </c>
      <c r="DH50" s="50">
        <f>SUM(DI38:DT38)/Assumptions!$AB65*IF(DH1=Assumptions!$AB69*12,1,0)</f>
        <v>0</v>
      </c>
      <c r="DI50" s="50">
        <f>SUM(DJ38:DU38)/Assumptions!$AB65*IF(DI1=Assumptions!$AB69*12,1,0)</f>
        <v>0</v>
      </c>
      <c r="DJ50" s="50">
        <f>SUM(DK38:DV38)/Assumptions!$AB65*IF(DJ1=Assumptions!$AB69*12,1,0)</f>
        <v>0</v>
      </c>
      <c r="DK50" s="50">
        <f>SUM(DL38:DW38)/Assumptions!$AB65*IF(DK1=Assumptions!$AB69*12,1,0)</f>
        <v>0</v>
      </c>
      <c r="DL50" s="50">
        <f>SUM(DM38:DX38)/Assumptions!$AB65*IF(DL1=Assumptions!$AB69*12,1,0)</f>
        <v>0</v>
      </c>
      <c r="DM50" s="50">
        <f>SUM(DN38:DY38)/Assumptions!$AB65*IF(DM1=Assumptions!$AB69*12,1,0)</f>
        <v>0</v>
      </c>
      <c r="DN50" s="50">
        <f>SUM(DO38:DZ38)/Assumptions!$AB65*IF(DN1=Assumptions!$AB69*12,1,0)</f>
        <v>0</v>
      </c>
      <c r="DO50" s="50">
        <f>SUM(DP38:EA38)/Assumptions!$AB65*IF(DO1=Assumptions!$AB69*12,1,0)</f>
        <v>0</v>
      </c>
      <c r="DP50" s="50">
        <f>SUM(DQ38:EB38)/Assumptions!$AB65*IF(DP1=Assumptions!$AB69*12,1,0)</f>
        <v>0</v>
      </c>
      <c r="DQ50" s="50">
        <f>SUM(DR38:EC38)/Assumptions!$AB65*IF(DQ1=Assumptions!$AB69*12,1,0)</f>
        <v>0</v>
      </c>
      <c r="DR50" s="50">
        <f>SUM(DS38:ED38)/Assumptions!$AB65*IF(DR1=Assumptions!$AB69*12,1,0)</f>
        <v>0</v>
      </c>
      <c r="DS50" s="50">
        <f>SUM(DT38:EE38)/Assumptions!$AB65*IF(DS1=Assumptions!$AB69*12,1,0)</f>
        <v>12347051.21</v>
      </c>
      <c r="DT50" s="50">
        <f>SUM(DU38:EF38)/Assumptions!$AB65*IF(DT1=Assumptions!$AB69*12,1,0)</f>
        <v>0</v>
      </c>
      <c r="DU50" s="50">
        <f>SUM(DV38:EG38)/Assumptions!$AB65*IF(DU1=Assumptions!$AB69*12,1,0)</f>
        <v>0</v>
      </c>
      <c r="DV50" s="50">
        <f>SUM(DW38:EH38)/Assumptions!$AB65*IF(DV1=Assumptions!$AB69*12,1,0)</f>
        <v>0</v>
      </c>
      <c r="DW50" s="50">
        <f>SUM(DX38:EI38)/Assumptions!$AB65*IF(DW1=Assumptions!$AB69*12,1,0)</f>
        <v>0</v>
      </c>
      <c r="DX50" s="50">
        <f>SUM(DY38:EJ38)/Assumptions!$AB65*IF(DX1=Assumptions!$AB69*12,1,0)</f>
        <v>0</v>
      </c>
      <c r="DY50" s="50">
        <f>SUM(DZ38:EK38)/Assumptions!$AB65*IF(DY1=Assumptions!$AB69*12,1,0)</f>
        <v>0</v>
      </c>
      <c r="DZ50" s="50">
        <f>SUM(EA38:EL38)/Assumptions!$AB65*IF(DZ1=Assumptions!$AB69*12,1,0)</f>
        <v>0</v>
      </c>
      <c r="EA50" s="50">
        <f>SUM(EB38:EM38)/Assumptions!$AB65*IF(EA1=Assumptions!$AB69*12,1,0)</f>
        <v>0</v>
      </c>
      <c r="EB50" s="50">
        <f>SUM(EC38:EN38)/Assumptions!$AB65*IF(EB1=Assumptions!$AB69*12,1,0)</f>
        <v>0</v>
      </c>
      <c r="EC50" s="50">
        <f>SUM(ED38:EO38)/Assumptions!$AB65*IF(EC1=Assumptions!$AB69*12,1,0)</f>
        <v>0</v>
      </c>
      <c r="ED50" s="50">
        <f>SUM(EE38:EP38)/Assumptions!$AB65*IF(ED1=Assumptions!$AB69*12,1,0)</f>
        <v>0</v>
      </c>
      <c r="EE50" s="50">
        <f>SUM(EF38:EQ38)/Assumptions!$AB65*IF(EE1=Assumptions!$AB69*12,1,0)</f>
        <v>0</v>
      </c>
    </row>
    <row r="51" ht="15.75" customHeight="1">
      <c r="A51" s="1"/>
      <c r="B51" s="1"/>
      <c r="C51" s="1" t="s">
        <v>137</v>
      </c>
      <c r="D51" s="50">
        <f>-D50*Assumptions!$AB66</f>
        <v>0</v>
      </c>
      <c r="E51" s="50">
        <f>-E50*Assumptions!$AB66</f>
        <v>0</v>
      </c>
      <c r="F51" s="50">
        <f>-F50*Assumptions!$AB66</f>
        <v>0</v>
      </c>
      <c r="G51" s="50">
        <f>-G50*Assumptions!$AB66</f>
        <v>0</v>
      </c>
      <c r="H51" s="50">
        <f>-H50*Assumptions!$AB66</f>
        <v>0</v>
      </c>
      <c r="I51" s="50">
        <f>-I50*Assumptions!$AB66</f>
        <v>0</v>
      </c>
      <c r="J51" s="50">
        <f>-J50*Assumptions!$AB66</f>
        <v>0</v>
      </c>
      <c r="K51" s="50">
        <f>-K50*Assumptions!$AB66</f>
        <v>0</v>
      </c>
      <c r="L51" s="50">
        <f>-L50*Assumptions!$AB66</f>
        <v>0</v>
      </c>
      <c r="M51" s="50">
        <f>-M50*Assumptions!$AB66</f>
        <v>0</v>
      </c>
      <c r="N51" s="50">
        <f>-N50*Assumptions!$AB66</f>
        <v>0</v>
      </c>
      <c r="O51" s="50">
        <f>-O50*Assumptions!$AB66</f>
        <v>0</v>
      </c>
      <c r="P51" s="50">
        <f>-P50*Assumptions!$AB66</f>
        <v>0</v>
      </c>
      <c r="Q51" s="50">
        <f>-Q50*Assumptions!$AB66</f>
        <v>0</v>
      </c>
      <c r="R51" s="50">
        <f>-R50*Assumptions!$AB66</f>
        <v>0</v>
      </c>
      <c r="S51" s="50">
        <f>-S50*Assumptions!$AB66</f>
        <v>0</v>
      </c>
      <c r="T51" s="50">
        <f>-T50*Assumptions!$AB66</f>
        <v>0</v>
      </c>
      <c r="U51" s="50">
        <f>-U50*Assumptions!$AB66</f>
        <v>0</v>
      </c>
      <c r="V51" s="50">
        <f>-V50*Assumptions!$AB66</f>
        <v>0</v>
      </c>
      <c r="W51" s="50">
        <f>-W50*Assumptions!$AB66</f>
        <v>0</v>
      </c>
      <c r="X51" s="50">
        <f>-X50*Assumptions!$AB66</f>
        <v>0</v>
      </c>
      <c r="Y51" s="50">
        <f>-Y50*Assumptions!$AB66</f>
        <v>0</v>
      </c>
      <c r="Z51" s="50">
        <f>-Z50*Assumptions!$AB66</f>
        <v>0</v>
      </c>
      <c r="AA51" s="50">
        <f>-AA50*Assumptions!$AB66</f>
        <v>0</v>
      </c>
      <c r="AB51" s="50">
        <f>-AB50*Assumptions!$AB66</f>
        <v>0</v>
      </c>
      <c r="AC51" s="50">
        <f>-AC50*Assumptions!$AB66</f>
        <v>0</v>
      </c>
      <c r="AD51" s="50">
        <f>-AD50*Assumptions!$AB66</f>
        <v>0</v>
      </c>
      <c r="AE51" s="50">
        <f>-AE50*Assumptions!$AB66</f>
        <v>0</v>
      </c>
      <c r="AF51" s="50">
        <f>-AF50*Assumptions!$AB66</f>
        <v>0</v>
      </c>
      <c r="AG51" s="50">
        <f>-AG50*Assumptions!$AB66</f>
        <v>0</v>
      </c>
      <c r="AH51" s="50">
        <f>-AH50*Assumptions!$AB66</f>
        <v>0</v>
      </c>
      <c r="AI51" s="50">
        <f>-AI50*Assumptions!$AB66</f>
        <v>0</v>
      </c>
      <c r="AJ51" s="50">
        <f>-AJ50*Assumptions!$AB66</f>
        <v>0</v>
      </c>
      <c r="AK51" s="50">
        <f>-AK50*Assumptions!$AB66</f>
        <v>0</v>
      </c>
      <c r="AL51" s="50">
        <f>-AL50*Assumptions!$AB66</f>
        <v>0</v>
      </c>
      <c r="AM51" s="50">
        <f>-AM50*Assumptions!$AB66</f>
        <v>0</v>
      </c>
      <c r="AN51" s="50">
        <f>-AN50*Assumptions!$AB66</f>
        <v>0</v>
      </c>
      <c r="AO51" s="50">
        <f>-AO50*Assumptions!$AB66</f>
        <v>0</v>
      </c>
      <c r="AP51" s="50">
        <f>-AP50*Assumptions!$AB66</f>
        <v>0</v>
      </c>
      <c r="AQ51" s="50">
        <f>-AQ50*Assumptions!$AB66</f>
        <v>0</v>
      </c>
      <c r="AR51" s="50">
        <f>-AR50*Assumptions!$AB66</f>
        <v>0</v>
      </c>
      <c r="AS51" s="50">
        <f>-AS50*Assumptions!$AB66</f>
        <v>0</v>
      </c>
      <c r="AT51" s="50">
        <f>-AT50*Assumptions!$AB66</f>
        <v>0</v>
      </c>
      <c r="AU51" s="50">
        <f>-AU50*Assumptions!$AB66</f>
        <v>0</v>
      </c>
      <c r="AV51" s="50">
        <f>-AV50*Assumptions!$AB66</f>
        <v>0</v>
      </c>
      <c r="AW51" s="50">
        <f>-AW50*Assumptions!$AB66</f>
        <v>0</v>
      </c>
      <c r="AX51" s="50">
        <f>-AX50*Assumptions!$AB66</f>
        <v>0</v>
      </c>
      <c r="AY51" s="50">
        <f>-AY50*Assumptions!$AB66</f>
        <v>0</v>
      </c>
      <c r="AZ51" s="50">
        <f>-AZ50*Assumptions!$AB66</f>
        <v>0</v>
      </c>
      <c r="BA51" s="50">
        <f>-BA50*Assumptions!$AB66</f>
        <v>0</v>
      </c>
      <c r="BB51" s="50">
        <f>-BB50*Assumptions!$AB66</f>
        <v>0</v>
      </c>
      <c r="BC51" s="50">
        <f>-BC50*Assumptions!$AB66</f>
        <v>0</v>
      </c>
      <c r="BD51" s="50">
        <f>-BD50*Assumptions!$AB66</f>
        <v>0</v>
      </c>
      <c r="BE51" s="50">
        <f>-BE50*Assumptions!$AB66</f>
        <v>0</v>
      </c>
      <c r="BF51" s="50">
        <f>-BF50*Assumptions!$AB66</f>
        <v>0</v>
      </c>
      <c r="BG51" s="50">
        <f>-BG50*Assumptions!$AB66</f>
        <v>0</v>
      </c>
      <c r="BH51" s="50">
        <f>-BH50*Assumptions!$AB66</f>
        <v>0</v>
      </c>
      <c r="BI51" s="50">
        <f>-BI50*Assumptions!$AB66</f>
        <v>0</v>
      </c>
      <c r="BJ51" s="50">
        <f>-BJ50*Assumptions!$AB66</f>
        <v>0</v>
      </c>
      <c r="BK51" s="50">
        <f>-BK50*Assumptions!$AB66</f>
        <v>0</v>
      </c>
      <c r="BL51" s="50">
        <f>-BL50*Assumptions!$AB66</f>
        <v>0</v>
      </c>
      <c r="BM51" s="50">
        <f>-BM50*Assumptions!$AB66</f>
        <v>0</v>
      </c>
      <c r="BN51" s="50">
        <f>-BN50*Assumptions!$AB66</f>
        <v>0</v>
      </c>
      <c r="BO51" s="50">
        <f>-BO50*Assumptions!$AB66</f>
        <v>0</v>
      </c>
      <c r="BP51" s="50">
        <f>-BP50*Assumptions!$AB66</f>
        <v>0</v>
      </c>
      <c r="BQ51" s="50">
        <f>-BQ50*Assumptions!$AB66</f>
        <v>0</v>
      </c>
      <c r="BR51" s="50">
        <f>-BR50*Assumptions!$AB66</f>
        <v>0</v>
      </c>
      <c r="BS51" s="50">
        <f>-BS50*Assumptions!$AB66</f>
        <v>0</v>
      </c>
      <c r="BT51" s="50">
        <f>-BT50*Assumptions!$AB66</f>
        <v>0</v>
      </c>
      <c r="BU51" s="50">
        <f>-BU50*Assumptions!$AB66</f>
        <v>0</v>
      </c>
      <c r="BV51" s="50">
        <f>-BV50*Assumptions!$AB66</f>
        <v>0</v>
      </c>
      <c r="BW51" s="50">
        <f>-BW50*Assumptions!$AB66</f>
        <v>0</v>
      </c>
      <c r="BX51" s="50">
        <f>-BX50*Assumptions!$AB66</f>
        <v>0</v>
      </c>
      <c r="BY51" s="50">
        <f>-BY50*Assumptions!$AB66</f>
        <v>0</v>
      </c>
      <c r="BZ51" s="50">
        <f>-BZ50*Assumptions!$AB66</f>
        <v>0</v>
      </c>
      <c r="CA51" s="50">
        <f>-CA50*Assumptions!$AB66</f>
        <v>0</v>
      </c>
      <c r="CB51" s="50">
        <f>-CB50*Assumptions!$AB66</f>
        <v>0</v>
      </c>
      <c r="CC51" s="50">
        <f>-CC50*Assumptions!$AB66</f>
        <v>0</v>
      </c>
      <c r="CD51" s="50">
        <f>-CD50*Assumptions!$AB66</f>
        <v>0</v>
      </c>
      <c r="CE51" s="50">
        <f>-CE50*Assumptions!$AB66</f>
        <v>0</v>
      </c>
      <c r="CF51" s="50">
        <f>-CF50*Assumptions!$AB66</f>
        <v>0</v>
      </c>
      <c r="CG51" s="50">
        <f>-CG50*Assumptions!$AB66</f>
        <v>0</v>
      </c>
      <c r="CH51" s="50">
        <f>-CH50*Assumptions!$AB66</f>
        <v>0</v>
      </c>
      <c r="CI51" s="50">
        <f>-CI50*Assumptions!$AB66</f>
        <v>0</v>
      </c>
      <c r="CJ51" s="50">
        <f>-CJ50*Assumptions!$AB66</f>
        <v>0</v>
      </c>
      <c r="CK51" s="50">
        <f>-CK50*Assumptions!$AB66</f>
        <v>0</v>
      </c>
      <c r="CL51" s="50">
        <f>-CL50*Assumptions!$AB66</f>
        <v>0</v>
      </c>
      <c r="CM51" s="50">
        <f>-CM50*Assumptions!$AB66</f>
        <v>0</v>
      </c>
      <c r="CN51" s="50">
        <f>-CN50*Assumptions!$AB66</f>
        <v>0</v>
      </c>
      <c r="CO51" s="50">
        <f>-CO50*Assumptions!$AB66</f>
        <v>0</v>
      </c>
      <c r="CP51" s="50">
        <f>-CP50*Assumptions!$AB66</f>
        <v>0</v>
      </c>
      <c r="CQ51" s="50">
        <f>-CQ50*Assumptions!$AB66</f>
        <v>0</v>
      </c>
      <c r="CR51" s="50">
        <f>-CR50*Assumptions!$AB66</f>
        <v>0</v>
      </c>
      <c r="CS51" s="50">
        <f>-CS50*Assumptions!$AB66</f>
        <v>0</v>
      </c>
      <c r="CT51" s="50">
        <f>-CT50*Assumptions!$AB66</f>
        <v>0</v>
      </c>
      <c r="CU51" s="50">
        <f>-CU50*Assumptions!$AB66</f>
        <v>0</v>
      </c>
      <c r="CV51" s="50">
        <f>-CV50*Assumptions!$AB66</f>
        <v>0</v>
      </c>
      <c r="CW51" s="50">
        <f>-CW50*Assumptions!$AB66</f>
        <v>0</v>
      </c>
      <c r="CX51" s="50">
        <f>-CX50*Assumptions!$AB66</f>
        <v>0</v>
      </c>
      <c r="CY51" s="50">
        <f>-CY50*Assumptions!$AB66</f>
        <v>0</v>
      </c>
      <c r="CZ51" s="50">
        <f>-CZ50*Assumptions!$AB66</f>
        <v>0</v>
      </c>
      <c r="DA51" s="50">
        <f>-DA50*Assumptions!$AB66</f>
        <v>0</v>
      </c>
      <c r="DB51" s="50">
        <f>-DB50*Assumptions!$AB66</f>
        <v>0</v>
      </c>
      <c r="DC51" s="50">
        <f>-DC50*Assumptions!$AB66</f>
        <v>0</v>
      </c>
      <c r="DD51" s="50">
        <f>-DD50*Assumptions!$AB66</f>
        <v>0</v>
      </c>
      <c r="DE51" s="50">
        <f>-DE50*Assumptions!$AB66</f>
        <v>0</v>
      </c>
      <c r="DF51" s="50">
        <f>-DF50*Assumptions!$AB66</f>
        <v>0</v>
      </c>
      <c r="DG51" s="50">
        <f>-DG50*Assumptions!$AB66</f>
        <v>0</v>
      </c>
      <c r="DH51" s="50">
        <f>-DH50*Assumptions!$AB66</f>
        <v>0</v>
      </c>
      <c r="DI51" s="50">
        <f>-DI50*Assumptions!$AB66</f>
        <v>0</v>
      </c>
      <c r="DJ51" s="50">
        <f>-DJ50*Assumptions!$AB66</f>
        <v>0</v>
      </c>
      <c r="DK51" s="50">
        <f>-DK50*Assumptions!$AB66</f>
        <v>0</v>
      </c>
      <c r="DL51" s="50">
        <f>-DL50*Assumptions!$AB66</f>
        <v>0</v>
      </c>
      <c r="DM51" s="50">
        <f>-DM50*Assumptions!$AB66</f>
        <v>0</v>
      </c>
      <c r="DN51" s="50">
        <f>-DN50*Assumptions!$AB66</f>
        <v>0</v>
      </c>
      <c r="DO51" s="50">
        <f>-DO50*Assumptions!$AB66</f>
        <v>0</v>
      </c>
      <c r="DP51" s="50">
        <f>-DP50*Assumptions!$AB66</f>
        <v>0</v>
      </c>
      <c r="DQ51" s="50">
        <f>-DQ50*Assumptions!$AB66</f>
        <v>0</v>
      </c>
      <c r="DR51" s="50">
        <f>-DR50*Assumptions!$AB66</f>
        <v>0</v>
      </c>
      <c r="DS51" s="50">
        <f>-DS50*Assumptions!$AB66</f>
        <v>-246941.0241</v>
      </c>
      <c r="DT51" s="50">
        <f>-DT50*Assumptions!$AB66</f>
        <v>0</v>
      </c>
      <c r="DU51" s="50">
        <f>-DU50*Assumptions!$AB66</f>
        <v>0</v>
      </c>
      <c r="DV51" s="50">
        <f>-DV50*Assumptions!$AB66</f>
        <v>0</v>
      </c>
      <c r="DW51" s="50">
        <f>-DW50*Assumptions!$AB66</f>
        <v>0</v>
      </c>
      <c r="DX51" s="50">
        <f>-DX50*Assumptions!$AB66</f>
        <v>0</v>
      </c>
      <c r="DY51" s="50">
        <f>-DY50*Assumptions!$AB66</f>
        <v>0</v>
      </c>
      <c r="DZ51" s="50">
        <f>-DZ50*Assumptions!$AB66</f>
        <v>0</v>
      </c>
      <c r="EA51" s="50">
        <f>-EA50*Assumptions!$AB66</f>
        <v>0</v>
      </c>
      <c r="EB51" s="50">
        <f>-EB50*Assumptions!$AB66</f>
        <v>0</v>
      </c>
      <c r="EC51" s="50">
        <f>-EC50*Assumptions!$AB66</f>
        <v>0</v>
      </c>
      <c r="ED51" s="50">
        <f>-ED50*Assumptions!$AB66</f>
        <v>0</v>
      </c>
      <c r="EE51" s="50">
        <f>-EE50*Assumptions!$AB66</f>
        <v>0</v>
      </c>
    </row>
    <row r="52" ht="15.75" customHeight="1">
      <c r="A52" s="1"/>
      <c r="B52" s="20"/>
      <c r="C52" s="20" t="s">
        <v>216</v>
      </c>
      <c r="D52" s="211">
        <f t="shared" ref="D52:EE52" si="10">-D47*IF(D50=0,0,1)</f>
        <v>0</v>
      </c>
      <c r="E52" s="211">
        <f t="shared" si="10"/>
        <v>0</v>
      </c>
      <c r="F52" s="211">
        <f t="shared" si="10"/>
        <v>0</v>
      </c>
      <c r="G52" s="211">
        <f t="shared" si="10"/>
        <v>0</v>
      </c>
      <c r="H52" s="211">
        <f t="shared" si="10"/>
        <v>0</v>
      </c>
      <c r="I52" s="211">
        <f t="shared" si="10"/>
        <v>0</v>
      </c>
      <c r="J52" s="211">
        <f t="shared" si="10"/>
        <v>0</v>
      </c>
      <c r="K52" s="211">
        <f t="shared" si="10"/>
        <v>0</v>
      </c>
      <c r="L52" s="211">
        <f t="shared" si="10"/>
        <v>0</v>
      </c>
      <c r="M52" s="211">
        <f t="shared" si="10"/>
        <v>0</v>
      </c>
      <c r="N52" s="211">
        <f t="shared" si="10"/>
        <v>0</v>
      </c>
      <c r="O52" s="211">
        <f t="shared" si="10"/>
        <v>0</v>
      </c>
      <c r="P52" s="211">
        <f t="shared" si="10"/>
        <v>0</v>
      </c>
      <c r="Q52" s="211">
        <f t="shared" si="10"/>
        <v>0</v>
      </c>
      <c r="R52" s="211">
        <f t="shared" si="10"/>
        <v>0</v>
      </c>
      <c r="S52" s="211">
        <f t="shared" si="10"/>
        <v>0</v>
      </c>
      <c r="T52" s="211">
        <f t="shared" si="10"/>
        <v>0</v>
      </c>
      <c r="U52" s="211">
        <f t="shared" si="10"/>
        <v>0</v>
      </c>
      <c r="V52" s="211">
        <f t="shared" si="10"/>
        <v>0</v>
      </c>
      <c r="W52" s="211">
        <f t="shared" si="10"/>
        <v>0</v>
      </c>
      <c r="X52" s="211">
        <f t="shared" si="10"/>
        <v>0</v>
      </c>
      <c r="Y52" s="211">
        <f t="shared" si="10"/>
        <v>0</v>
      </c>
      <c r="Z52" s="211">
        <f t="shared" si="10"/>
        <v>0</v>
      </c>
      <c r="AA52" s="211">
        <f t="shared" si="10"/>
        <v>0</v>
      </c>
      <c r="AB52" s="211">
        <f t="shared" si="10"/>
        <v>0</v>
      </c>
      <c r="AC52" s="211">
        <f t="shared" si="10"/>
        <v>0</v>
      </c>
      <c r="AD52" s="211">
        <f t="shared" si="10"/>
        <v>0</v>
      </c>
      <c r="AE52" s="211">
        <f t="shared" si="10"/>
        <v>0</v>
      </c>
      <c r="AF52" s="211">
        <f t="shared" si="10"/>
        <v>0</v>
      </c>
      <c r="AG52" s="211">
        <f t="shared" si="10"/>
        <v>0</v>
      </c>
      <c r="AH52" s="211">
        <f t="shared" si="10"/>
        <v>0</v>
      </c>
      <c r="AI52" s="211">
        <f t="shared" si="10"/>
        <v>0</v>
      </c>
      <c r="AJ52" s="211">
        <f t="shared" si="10"/>
        <v>0</v>
      </c>
      <c r="AK52" s="211">
        <f t="shared" si="10"/>
        <v>0</v>
      </c>
      <c r="AL52" s="211">
        <f t="shared" si="10"/>
        <v>0</v>
      </c>
      <c r="AM52" s="211">
        <f t="shared" si="10"/>
        <v>0</v>
      </c>
      <c r="AN52" s="211">
        <f t="shared" si="10"/>
        <v>0</v>
      </c>
      <c r="AO52" s="211">
        <f t="shared" si="10"/>
        <v>0</v>
      </c>
      <c r="AP52" s="211">
        <f t="shared" si="10"/>
        <v>0</v>
      </c>
      <c r="AQ52" s="211">
        <f t="shared" si="10"/>
        <v>0</v>
      </c>
      <c r="AR52" s="211">
        <f t="shared" si="10"/>
        <v>0</v>
      </c>
      <c r="AS52" s="211">
        <f t="shared" si="10"/>
        <v>0</v>
      </c>
      <c r="AT52" s="211">
        <f t="shared" si="10"/>
        <v>0</v>
      </c>
      <c r="AU52" s="211">
        <f t="shared" si="10"/>
        <v>0</v>
      </c>
      <c r="AV52" s="211">
        <f t="shared" si="10"/>
        <v>0</v>
      </c>
      <c r="AW52" s="211">
        <f t="shared" si="10"/>
        <v>0</v>
      </c>
      <c r="AX52" s="211">
        <f t="shared" si="10"/>
        <v>0</v>
      </c>
      <c r="AY52" s="211">
        <f t="shared" si="10"/>
        <v>0</v>
      </c>
      <c r="AZ52" s="211">
        <f t="shared" si="10"/>
        <v>0</v>
      </c>
      <c r="BA52" s="211">
        <f t="shared" si="10"/>
        <v>0</v>
      </c>
      <c r="BB52" s="211">
        <f t="shared" si="10"/>
        <v>0</v>
      </c>
      <c r="BC52" s="211">
        <f t="shared" si="10"/>
        <v>0</v>
      </c>
      <c r="BD52" s="211">
        <f t="shared" si="10"/>
        <v>0</v>
      </c>
      <c r="BE52" s="211">
        <f t="shared" si="10"/>
        <v>0</v>
      </c>
      <c r="BF52" s="211">
        <f t="shared" si="10"/>
        <v>0</v>
      </c>
      <c r="BG52" s="211">
        <f t="shared" si="10"/>
        <v>0</v>
      </c>
      <c r="BH52" s="211">
        <f t="shared" si="10"/>
        <v>0</v>
      </c>
      <c r="BI52" s="211">
        <f t="shared" si="10"/>
        <v>0</v>
      </c>
      <c r="BJ52" s="211">
        <f t="shared" si="10"/>
        <v>0</v>
      </c>
      <c r="BK52" s="211">
        <f t="shared" si="10"/>
        <v>0</v>
      </c>
      <c r="BL52" s="211">
        <f t="shared" si="10"/>
        <v>0</v>
      </c>
      <c r="BM52" s="211">
        <f t="shared" si="10"/>
        <v>0</v>
      </c>
      <c r="BN52" s="211">
        <f t="shared" si="10"/>
        <v>0</v>
      </c>
      <c r="BO52" s="211">
        <f t="shared" si="10"/>
        <v>0</v>
      </c>
      <c r="BP52" s="211">
        <f t="shared" si="10"/>
        <v>0</v>
      </c>
      <c r="BQ52" s="211">
        <f t="shared" si="10"/>
        <v>0</v>
      </c>
      <c r="BR52" s="211">
        <f t="shared" si="10"/>
        <v>0</v>
      </c>
      <c r="BS52" s="211">
        <f t="shared" si="10"/>
        <v>0</v>
      </c>
      <c r="BT52" s="211">
        <f t="shared" si="10"/>
        <v>0</v>
      </c>
      <c r="BU52" s="211">
        <f t="shared" si="10"/>
        <v>0</v>
      </c>
      <c r="BV52" s="211">
        <f t="shared" si="10"/>
        <v>0</v>
      </c>
      <c r="BW52" s="211">
        <f t="shared" si="10"/>
        <v>0</v>
      </c>
      <c r="BX52" s="211">
        <f t="shared" si="10"/>
        <v>0</v>
      </c>
      <c r="BY52" s="211">
        <f t="shared" si="10"/>
        <v>0</v>
      </c>
      <c r="BZ52" s="211">
        <f t="shared" si="10"/>
        <v>0</v>
      </c>
      <c r="CA52" s="211">
        <f t="shared" si="10"/>
        <v>0</v>
      </c>
      <c r="CB52" s="211">
        <f t="shared" si="10"/>
        <v>0</v>
      </c>
      <c r="CC52" s="211">
        <f t="shared" si="10"/>
        <v>0</v>
      </c>
      <c r="CD52" s="211">
        <f t="shared" si="10"/>
        <v>0</v>
      </c>
      <c r="CE52" s="211">
        <f t="shared" si="10"/>
        <v>0</v>
      </c>
      <c r="CF52" s="211">
        <f t="shared" si="10"/>
        <v>0</v>
      </c>
      <c r="CG52" s="211">
        <f t="shared" si="10"/>
        <v>0</v>
      </c>
      <c r="CH52" s="211">
        <f t="shared" si="10"/>
        <v>0</v>
      </c>
      <c r="CI52" s="211">
        <f t="shared" si="10"/>
        <v>0</v>
      </c>
      <c r="CJ52" s="211">
        <f t="shared" si="10"/>
        <v>0</v>
      </c>
      <c r="CK52" s="211">
        <f t="shared" si="10"/>
        <v>0</v>
      </c>
      <c r="CL52" s="211">
        <f t="shared" si="10"/>
        <v>0</v>
      </c>
      <c r="CM52" s="211">
        <f t="shared" si="10"/>
        <v>0</v>
      </c>
      <c r="CN52" s="211">
        <f t="shared" si="10"/>
        <v>0</v>
      </c>
      <c r="CO52" s="211">
        <f t="shared" si="10"/>
        <v>0</v>
      </c>
      <c r="CP52" s="211">
        <f t="shared" si="10"/>
        <v>0</v>
      </c>
      <c r="CQ52" s="211">
        <f t="shared" si="10"/>
        <v>0</v>
      </c>
      <c r="CR52" s="211">
        <f t="shared" si="10"/>
        <v>0</v>
      </c>
      <c r="CS52" s="211">
        <f t="shared" si="10"/>
        <v>0</v>
      </c>
      <c r="CT52" s="211">
        <f t="shared" si="10"/>
        <v>0</v>
      </c>
      <c r="CU52" s="211">
        <f t="shared" si="10"/>
        <v>0</v>
      </c>
      <c r="CV52" s="211">
        <f t="shared" si="10"/>
        <v>0</v>
      </c>
      <c r="CW52" s="211">
        <f t="shared" si="10"/>
        <v>0</v>
      </c>
      <c r="CX52" s="211">
        <f t="shared" si="10"/>
        <v>0</v>
      </c>
      <c r="CY52" s="211">
        <f t="shared" si="10"/>
        <v>0</v>
      </c>
      <c r="CZ52" s="211">
        <f t="shared" si="10"/>
        <v>0</v>
      </c>
      <c r="DA52" s="211">
        <f t="shared" si="10"/>
        <v>0</v>
      </c>
      <c r="DB52" s="211">
        <f t="shared" si="10"/>
        <v>0</v>
      </c>
      <c r="DC52" s="211">
        <f t="shared" si="10"/>
        <v>0</v>
      </c>
      <c r="DD52" s="211">
        <f t="shared" si="10"/>
        <v>0</v>
      </c>
      <c r="DE52" s="211">
        <f t="shared" si="10"/>
        <v>0</v>
      </c>
      <c r="DF52" s="211">
        <f t="shared" si="10"/>
        <v>0</v>
      </c>
      <c r="DG52" s="211">
        <f t="shared" si="10"/>
        <v>0</v>
      </c>
      <c r="DH52" s="211">
        <f t="shared" si="10"/>
        <v>0</v>
      </c>
      <c r="DI52" s="211">
        <f t="shared" si="10"/>
        <v>0</v>
      </c>
      <c r="DJ52" s="211">
        <f t="shared" si="10"/>
        <v>0</v>
      </c>
      <c r="DK52" s="211">
        <f t="shared" si="10"/>
        <v>0</v>
      </c>
      <c r="DL52" s="211">
        <f t="shared" si="10"/>
        <v>0</v>
      </c>
      <c r="DM52" s="211">
        <f t="shared" si="10"/>
        <v>0</v>
      </c>
      <c r="DN52" s="211">
        <f t="shared" si="10"/>
        <v>0</v>
      </c>
      <c r="DO52" s="211">
        <f t="shared" si="10"/>
        <v>0</v>
      </c>
      <c r="DP52" s="211">
        <f t="shared" si="10"/>
        <v>0</v>
      </c>
      <c r="DQ52" s="211">
        <f t="shared" si="10"/>
        <v>0</v>
      </c>
      <c r="DR52" s="211">
        <f t="shared" si="10"/>
        <v>0</v>
      </c>
      <c r="DS52" s="211">
        <f t="shared" si="10"/>
        <v>-4869814.668</v>
      </c>
      <c r="DT52" s="211">
        <f t="shared" si="10"/>
        <v>0</v>
      </c>
      <c r="DU52" s="211">
        <f t="shared" si="10"/>
        <v>0</v>
      </c>
      <c r="DV52" s="211">
        <f t="shared" si="10"/>
        <v>0</v>
      </c>
      <c r="DW52" s="211">
        <f t="shared" si="10"/>
        <v>0</v>
      </c>
      <c r="DX52" s="211">
        <f t="shared" si="10"/>
        <v>0</v>
      </c>
      <c r="DY52" s="211">
        <f t="shared" si="10"/>
        <v>0</v>
      </c>
      <c r="DZ52" s="211">
        <f t="shared" si="10"/>
        <v>0</v>
      </c>
      <c r="EA52" s="211">
        <f t="shared" si="10"/>
        <v>0</v>
      </c>
      <c r="EB52" s="211">
        <f t="shared" si="10"/>
        <v>0</v>
      </c>
      <c r="EC52" s="211">
        <f t="shared" si="10"/>
        <v>0</v>
      </c>
      <c r="ED52" s="211">
        <f t="shared" si="10"/>
        <v>0</v>
      </c>
      <c r="EE52" s="211">
        <f t="shared" si="10"/>
        <v>0</v>
      </c>
    </row>
    <row r="53" ht="15.75" customHeight="1">
      <c r="A53" s="1"/>
      <c r="B53" s="43"/>
      <c r="C53" s="43" t="s">
        <v>167</v>
      </c>
      <c r="D53" s="213">
        <f t="shared" ref="D53:EE53" si="11">SUM(D50:D52)</f>
        <v>0</v>
      </c>
      <c r="E53" s="213">
        <f t="shared" si="11"/>
        <v>0</v>
      </c>
      <c r="F53" s="213">
        <f t="shared" si="11"/>
        <v>0</v>
      </c>
      <c r="G53" s="213">
        <f t="shared" si="11"/>
        <v>0</v>
      </c>
      <c r="H53" s="213">
        <f t="shared" si="11"/>
        <v>0</v>
      </c>
      <c r="I53" s="213">
        <f t="shared" si="11"/>
        <v>0</v>
      </c>
      <c r="J53" s="213">
        <f t="shared" si="11"/>
        <v>0</v>
      </c>
      <c r="K53" s="213">
        <f t="shared" si="11"/>
        <v>0</v>
      </c>
      <c r="L53" s="213">
        <f t="shared" si="11"/>
        <v>0</v>
      </c>
      <c r="M53" s="213">
        <f t="shared" si="11"/>
        <v>0</v>
      </c>
      <c r="N53" s="213">
        <f t="shared" si="11"/>
        <v>0</v>
      </c>
      <c r="O53" s="213">
        <f t="shared" si="11"/>
        <v>0</v>
      </c>
      <c r="P53" s="213">
        <f t="shared" si="11"/>
        <v>0</v>
      </c>
      <c r="Q53" s="213">
        <f t="shared" si="11"/>
        <v>0</v>
      </c>
      <c r="R53" s="213">
        <f t="shared" si="11"/>
        <v>0</v>
      </c>
      <c r="S53" s="213">
        <f t="shared" si="11"/>
        <v>0</v>
      </c>
      <c r="T53" s="213">
        <f t="shared" si="11"/>
        <v>0</v>
      </c>
      <c r="U53" s="213">
        <f t="shared" si="11"/>
        <v>0</v>
      </c>
      <c r="V53" s="213">
        <f t="shared" si="11"/>
        <v>0</v>
      </c>
      <c r="W53" s="213">
        <f t="shared" si="11"/>
        <v>0</v>
      </c>
      <c r="X53" s="213">
        <f t="shared" si="11"/>
        <v>0</v>
      </c>
      <c r="Y53" s="213">
        <f t="shared" si="11"/>
        <v>0</v>
      </c>
      <c r="Z53" s="213">
        <f t="shared" si="11"/>
        <v>0</v>
      </c>
      <c r="AA53" s="213">
        <f t="shared" si="11"/>
        <v>0</v>
      </c>
      <c r="AB53" s="213">
        <f t="shared" si="11"/>
        <v>0</v>
      </c>
      <c r="AC53" s="213">
        <f t="shared" si="11"/>
        <v>0</v>
      </c>
      <c r="AD53" s="213">
        <f t="shared" si="11"/>
        <v>0</v>
      </c>
      <c r="AE53" s="213">
        <f t="shared" si="11"/>
        <v>0</v>
      </c>
      <c r="AF53" s="213">
        <f t="shared" si="11"/>
        <v>0</v>
      </c>
      <c r="AG53" s="213">
        <f t="shared" si="11"/>
        <v>0</v>
      </c>
      <c r="AH53" s="213">
        <f t="shared" si="11"/>
        <v>0</v>
      </c>
      <c r="AI53" s="213">
        <f t="shared" si="11"/>
        <v>0</v>
      </c>
      <c r="AJ53" s="213">
        <f t="shared" si="11"/>
        <v>0</v>
      </c>
      <c r="AK53" s="213">
        <f t="shared" si="11"/>
        <v>0</v>
      </c>
      <c r="AL53" s="213">
        <f t="shared" si="11"/>
        <v>0</v>
      </c>
      <c r="AM53" s="213">
        <f t="shared" si="11"/>
        <v>0</v>
      </c>
      <c r="AN53" s="213">
        <f t="shared" si="11"/>
        <v>0</v>
      </c>
      <c r="AO53" s="213">
        <f t="shared" si="11"/>
        <v>0</v>
      </c>
      <c r="AP53" s="213">
        <f t="shared" si="11"/>
        <v>0</v>
      </c>
      <c r="AQ53" s="213">
        <f t="shared" si="11"/>
        <v>0</v>
      </c>
      <c r="AR53" s="213">
        <f t="shared" si="11"/>
        <v>0</v>
      </c>
      <c r="AS53" s="213">
        <f t="shared" si="11"/>
        <v>0</v>
      </c>
      <c r="AT53" s="213">
        <f t="shared" si="11"/>
        <v>0</v>
      </c>
      <c r="AU53" s="213">
        <f t="shared" si="11"/>
        <v>0</v>
      </c>
      <c r="AV53" s="213">
        <f t="shared" si="11"/>
        <v>0</v>
      </c>
      <c r="AW53" s="213">
        <f t="shared" si="11"/>
        <v>0</v>
      </c>
      <c r="AX53" s="213">
        <f t="shared" si="11"/>
        <v>0</v>
      </c>
      <c r="AY53" s="213">
        <f t="shared" si="11"/>
        <v>0</v>
      </c>
      <c r="AZ53" s="213">
        <f t="shared" si="11"/>
        <v>0</v>
      </c>
      <c r="BA53" s="213">
        <f t="shared" si="11"/>
        <v>0</v>
      </c>
      <c r="BB53" s="213">
        <f t="shared" si="11"/>
        <v>0</v>
      </c>
      <c r="BC53" s="213">
        <f t="shared" si="11"/>
        <v>0</v>
      </c>
      <c r="BD53" s="213">
        <f t="shared" si="11"/>
        <v>0</v>
      </c>
      <c r="BE53" s="213">
        <f t="shared" si="11"/>
        <v>0</v>
      </c>
      <c r="BF53" s="213">
        <f t="shared" si="11"/>
        <v>0</v>
      </c>
      <c r="BG53" s="213">
        <f t="shared" si="11"/>
        <v>0</v>
      </c>
      <c r="BH53" s="213">
        <f t="shared" si="11"/>
        <v>0</v>
      </c>
      <c r="BI53" s="213">
        <f t="shared" si="11"/>
        <v>0</v>
      </c>
      <c r="BJ53" s="213">
        <f t="shared" si="11"/>
        <v>0</v>
      </c>
      <c r="BK53" s="213">
        <f t="shared" si="11"/>
        <v>0</v>
      </c>
      <c r="BL53" s="213">
        <f t="shared" si="11"/>
        <v>0</v>
      </c>
      <c r="BM53" s="213">
        <f t="shared" si="11"/>
        <v>0</v>
      </c>
      <c r="BN53" s="213">
        <f t="shared" si="11"/>
        <v>0</v>
      </c>
      <c r="BO53" s="213">
        <f t="shared" si="11"/>
        <v>0</v>
      </c>
      <c r="BP53" s="213">
        <f t="shared" si="11"/>
        <v>0</v>
      </c>
      <c r="BQ53" s="213">
        <f t="shared" si="11"/>
        <v>0</v>
      </c>
      <c r="BR53" s="213">
        <f t="shared" si="11"/>
        <v>0</v>
      </c>
      <c r="BS53" s="213">
        <f t="shared" si="11"/>
        <v>0</v>
      </c>
      <c r="BT53" s="213">
        <f t="shared" si="11"/>
        <v>0</v>
      </c>
      <c r="BU53" s="213">
        <f t="shared" si="11"/>
        <v>0</v>
      </c>
      <c r="BV53" s="213">
        <f t="shared" si="11"/>
        <v>0</v>
      </c>
      <c r="BW53" s="213">
        <f t="shared" si="11"/>
        <v>0</v>
      </c>
      <c r="BX53" s="213">
        <f t="shared" si="11"/>
        <v>0</v>
      </c>
      <c r="BY53" s="213">
        <f t="shared" si="11"/>
        <v>0</v>
      </c>
      <c r="BZ53" s="213">
        <f t="shared" si="11"/>
        <v>0</v>
      </c>
      <c r="CA53" s="213">
        <f t="shared" si="11"/>
        <v>0</v>
      </c>
      <c r="CB53" s="213">
        <f t="shared" si="11"/>
        <v>0</v>
      </c>
      <c r="CC53" s="213">
        <f t="shared" si="11"/>
        <v>0</v>
      </c>
      <c r="CD53" s="213">
        <f t="shared" si="11"/>
        <v>0</v>
      </c>
      <c r="CE53" s="213">
        <f t="shared" si="11"/>
        <v>0</v>
      </c>
      <c r="CF53" s="213">
        <f t="shared" si="11"/>
        <v>0</v>
      </c>
      <c r="CG53" s="213">
        <f t="shared" si="11"/>
        <v>0</v>
      </c>
      <c r="CH53" s="213">
        <f t="shared" si="11"/>
        <v>0</v>
      </c>
      <c r="CI53" s="213">
        <f t="shared" si="11"/>
        <v>0</v>
      </c>
      <c r="CJ53" s="213">
        <f t="shared" si="11"/>
        <v>0</v>
      </c>
      <c r="CK53" s="213">
        <f t="shared" si="11"/>
        <v>0</v>
      </c>
      <c r="CL53" s="213">
        <f t="shared" si="11"/>
        <v>0</v>
      </c>
      <c r="CM53" s="213">
        <f t="shared" si="11"/>
        <v>0</v>
      </c>
      <c r="CN53" s="213">
        <f t="shared" si="11"/>
        <v>0</v>
      </c>
      <c r="CO53" s="213">
        <f t="shared" si="11"/>
        <v>0</v>
      </c>
      <c r="CP53" s="213">
        <f t="shared" si="11"/>
        <v>0</v>
      </c>
      <c r="CQ53" s="213">
        <f t="shared" si="11"/>
        <v>0</v>
      </c>
      <c r="CR53" s="213">
        <f t="shared" si="11"/>
        <v>0</v>
      </c>
      <c r="CS53" s="213">
        <f t="shared" si="11"/>
        <v>0</v>
      </c>
      <c r="CT53" s="213">
        <f t="shared" si="11"/>
        <v>0</v>
      </c>
      <c r="CU53" s="213">
        <f t="shared" si="11"/>
        <v>0</v>
      </c>
      <c r="CV53" s="213">
        <f t="shared" si="11"/>
        <v>0</v>
      </c>
      <c r="CW53" s="213">
        <f t="shared" si="11"/>
        <v>0</v>
      </c>
      <c r="CX53" s="213">
        <f t="shared" si="11"/>
        <v>0</v>
      </c>
      <c r="CY53" s="213">
        <f t="shared" si="11"/>
        <v>0</v>
      </c>
      <c r="CZ53" s="213">
        <f t="shared" si="11"/>
        <v>0</v>
      </c>
      <c r="DA53" s="213">
        <f t="shared" si="11"/>
        <v>0</v>
      </c>
      <c r="DB53" s="213">
        <f t="shared" si="11"/>
        <v>0</v>
      </c>
      <c r="DC53" s="213">
        <f t="shared" si="11"/>
        <v>0</v>
      </c>
      <c r="DD53" s="213">
        <f t="shared" si="11"/>
        <v>0</v>
      </c>
      <c r="DE53" s="213">
        <f t="shared" si="11"/>
        <v>0</v>
      </c>
      <c r="DF53" s="213">
        <f t="shared" si="11"/>
        <v>0</v>
      </c>
      <c r="DG53" s="213">
        <f t="shared" si="11"/>
        <v>0</v>
      </c>
      <c r="DH53" s="213">
        <f t="shared" si="11"/>
        <v>0</v>
      </c>
      <c r="DI53" s="213">
        <f t="shared" si="11"/>
        <v>0</v>
      </c>
      <c r="DJ53" s="213">
        <f t="shared" si="11"/>
        <v>0</v>
      </c>
      <c r="DK53" s="213">
        <f t="shared" si="11"/>
        <v>0</v>
      </c>
      <c r="DL53" s="213">
        <f t="shared" si="11"/>
        <v>0</v>
      </c>
      <c r="DM53" s="213">
        <f t="shared" si="11"/>
        <v>0</v>
      </c>
      <c r="DN53" s="213">
        <f t="shared" si="11"/>
        <v>0</v>
      </c>
      <c r="DO53" s="213">
        <f t="shared" si="11"/>
        <v>0</v>
      </c>
      <c r="DP53" s="213">
        <f t="shared" si="11"/>
        <v>0</v>
      </c>
      <c r="DQ53" s="213">
        <f t="shared" si="11"/>
        <v>0</v>
      </c>
      <c r="DR53" s="213">
        <f t="shared" si="11"/>
        <v>0</v>
      </c>
      <c r="DS53" s="213">
        <f t="shared" si="11"/>
        <v>7230295.514</v>
      </c>
      <c r="DT53" s="213">
        <f t="shared" si="11"/>
        <v>0</v>
      </c>
      <c r="DU53" s="213">
        <f t="shared" si="11"/>
        <v>0</v>
      </c>
      <c r="DV53" s="213">
        <f t="shared" si="11"/>
        <v>0</v>
      </c>
      <c r="DW53" s="213">
        <f t="shared" si="11"/>
        <v>0</v>
      </c>
      <c r="DX53" s="213">
        <f t="shared" si="11"/>
        <v>0</v>
      </c>
      <c r="DY53" s="213">
        <f t="shared" si="11"/>
        <v>0</v>
      </c>
      <c r="DZ53" s="213">
        <f t="shared" si="11"/>
        <v>0</v>
      </c>
      <c r="EA53" s="213">
        <f t="shared" si="11"/>
        <v>0</v>
      </c>
      <c r="EB53" s="213">
        <f t="shared" si="11"/>
        <v>0</v>
      </c>
      <c r="EC53" s="213">
        <f t="shared" si="11"/>
        <v>0</v>
      </c>
      <c r="ED53" s="213">
        <f t="shared" si="11"/>
        <v>0</v>
      </c>
      <c r="EE53" s="213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168</v>
      </c>
      <c r="D55" s="50">
        <f>(D38-D46)*IF(D1&gt;Assumptions!$AB$69*12,0,1)</f>
        <v>48506.00846</v>
      </c>
      <c r="E55" s="50">
        <f>(E38-E46)*IF(E1&gt;Assumptions!$AB$69*12,0,1)</f>
        <v>48506.00846</v>
      </c>
      <c r="F55" s="50">
        <f>(F38-F46)*IF(F1&gt;Assumptions!$AB$69*12,0,1)</f>
        <v>48506.00846</v>
      </c>
      <c r="G55" s="50">
        <f>(G38-G46)*IF(G1&gt;Assumptions!$AB$69*12,0,1)</f>
        <v>48506.00846</v>
      </c>
      <c r="H55" s="50">
        <f>(H38-H46)*IF(H1&gt;Assumptions!$AB$69*12,0,1)</f>
        <v>48506.00846</v>
      </c>
      <c r="I55" s="50">
        <f>(I38-I46)*IF(I1&gt;Assumptions!$AB$69*12,0,1)</f>
        <v>48506.00846</v>
      </c>
      <c r="J55" s="50">
        <f>(J38-J46)*IF(J1&gt;Assumptions!$AB$69*12,0,1)</f>
        <v>48506.00846</v>
      </c>
      <c r="K55" s="50">
        <f>(K38-K46)*IF(K1&gt;Assumptions!$AB$69*12,0,1)</f>
        <v>48506.00846</v>
      </c>
      <c r="L55" s="50">
        <f>(L38-L46)*IF(L1&gt;Assumptions!$AB$69*12,0,1)</f>
        <v>48506.00846</v>
      </c>
      <c r="M55" s="50">
        <f>(M38-M46)*IF(M1&gt;Assumptions!$AB$69*12,0,1)</f>
        <v>48506.00846</v>
      </c>
      <c r="N55" s="50">
        <f>(N38-N46)*IF(N1&gt;Assumptions!$AB$69*12,0,1)</f>
        <v>48506.00846</v>
      </c>
      <c r="O55" s="50">
        <f>(O38-O46)*IF(O1&gt;Assumptions!$AB$69*12,0,1)</f>
        <v>48506.00846</v>
      </c>
      <c r="P55" s="50">
        <f>(P38-P46)*IF(P1&gt;Assumptions!$AB$69*12,0,1)</f>
        <v>51257.84429</v>
      </c>
      <c r="Q55" s="50">
        <f>(Q38-Q46)*IF(Q1&gt;Assumptions!$AB$69*12,0,1)</f>
        <v>51257.84429</v>
      </c>
      <c r="R55" s="50">
        <f>(R38-R46)*IF(R1&gt;Assumptions!$AB$69*12,0,1)</f>
        <v>51257.84429</v>
      </c>
      <c r="S55" s="50">
        <f>(S38-S46)*IF(S1&gt;Assumptions!$AB$69*12,0,1)</f>
        <v>51257.84429</v>
      </c>
      <c r="T55" s="50">
        <f>(T38-T46)*IF(T1&gt;Assumptions!$AB$69*12,0,1)</f>
        <v>51257.84429</v>
      </c>
      <c r="U55" s="50">
        <f>(U38-U46)*IF(U1&gt;Assumptions!$AB$69*12,0,1)</f>
        <v>51257.84429</v>
      </c>
      <c r="V55" s="50">
        <f>(V38-V46)*IF(V1&gt;Assumptions!$AB$69*12,0,1)</f>
        <v>51257.84429</v>
      </c>
      <c r="W55" s="50">
        <f>(W38-W46)*IF(W1&gt;Assumptions!$AB$69*12,0,1)</f>
        <v>51257.84429</v>
      </c>
      <c r="X55" s="50">
        <f>(X38-X46)*IF(X1&gt;Assumptions!$AB$69*12,0,1)</f>
        <v>51257.84429</v>
      </c>
      <c r="Y55" s="50">
        <f>(Y38-Y46)*IF(Y1&gt;Assumptions!$AB$69*12,0,1)</f>
        <v>51257.84429</v>
      </c>
      <c r="Z55" s="50">
        <f>(Z38-Z46)*IF(Z1&gt;Assumptions!$AB$69*12,0,1)</f>
        <v>51257.84429</v>
      </c>
      <c r="AA55" s="50">
        <f>(AA38-AA46)*IF(AA1&gt;Assumptions!$AB$69*12,0,1)</f>
        <v>51257.84429</v>
      </c>
      <c r="AB55" s="50">
        <f>(AB38-AB46)*IF(AB1&gt;Assumptions!$AB$69*12,0,1)</f>
        <v>52795.57962</v>
      </c>
      <c r="AC55" s="50">
        <f>(AC38-AC46)*IF(AC1&gt;Assumptions!$AB$69*12,0,1)</f>
        <v>52795.57962</v>
      </c>
      <c r="AD55" s="50">
        <f>(AD38-AD46)*IF(AD1&gt;Assumptions!$AB$69*12,0,1)</f>
        <v>52795.57962</v>
      </c>
      <c r="AE55" s="50">
        <f>(AE38-AE46)*IF(AE1&gt;Assumptions!$AB$69*12,0,1)</f>
        <v>52795.57962</v>
      </c>
      <c r="AF55" s="50">
        <f>(AF38-AF46)*IF(AF1&gt;Assumptions!$AB$69*12,0,1)</f>
        <v>52795.57962</v>
      </c>
      <c r="AG55" s="50">
        <f>(AG38-AG46)*IF(AG1&gt;Assumptions!$AB$69*12,0,1)</f>
        <v>52795.57962</v>
      </c>
      <c r="AH55" s="50">
        <f>(AH38-AH46)*IF(AH1&gt;Assumptions!$AB$69*12,0,1)</f>
        <v>52795.57962</v>
      </c>
      <c r="AI55" s="50">
        <f>(AI38-AI46)*IF(AI1&gt;Assumptions!$AB$69*12,0,1)</f>
        <v>52795.57962</v>
      </c>
      <c r="AJ55" s="50">
        <f>(AJ38-AJ46)*IF(AJ1&gt;Assumptions!$AB$69*12,0,1)</f>
        <v>52795.57962</v>
      </c>
      <c r="AK55" s="50">
        <f>(AK38-AK46)*IF(AK1&gt;Assumptions!$AB$69*12,0,1)</f>
        <v>52795.57962</v>
      </c>
      <c r="AL55" s="50">
        <f>(AL38-AL46)*IF(AL1&gt;Assumptions!$AB$69*12,0,1)</f>
        <v>52795.57962</v>
      </c>
      <c r="AM55" s="50">
        <f>(AM38-AM46)*IF(AM1&gt;Assumptions!$AB$69*12,0,1)</f>
        <v>52795.57962</v>
      </c>
      <c r="AN55" s="50">
        <f>(AN38-AN46)*IF(AN1&gt;Assumptions!$AB$69*12,0,1)</f>
        <v>21807.82783</v>
      </c>
      <c r="AO55" s="50">
        <f>(AO38-AO46)*IF(AO1&gt;Assumptions!$AB$69*12,0,1)</f>
        <v>21807.82783</v>
      </c>
      <c r="AP55" s="50">
        <f>(AP38-AP46)*IF(AP1&gt;Assumptions!$AB$69*12,0,1)</f>
        <v>21807.82783</v>
      </c>
      <c r="AQ55" s="50">
        <f>(AQ38-AQ46)*IF(AQ1&gt;Assumptions!$AB$69*12,0,1)</f>
        <v>21807.82783</v>
      </c>
      <c r="AR55" s="50">
        <f>(AR38-AR46)*IF(AR1&gt;Assumptions!$AB$69*12,0,1)</f>
        <v>21807.82783</v>
      </c>
      <c r="AS55" s="50">
        <f>(AS38-AS46)*IF(AS1&gt;Assumptions!$AB$69*12,0,1)</f>
        <v>21807.82783</v>
      </c>
      <c r="AT55" s="50">
        <f>(AT38-AT46)*IF(AT1&gt;Assumptions!$AB$69*12,0,1)</f>
        <v>21807.82783</v>
      </c>
      <c r="AU55" s="50">
        <f>(AU38-AU46)*IF(AU1&gt;Assumptions!$AB$69*12,0,1)</f>
        <v>21807.82783</v>
      </c>
      <c r="AV55" s="50">
        <f>(AV38-AV46)*IF(AV1&gt;Assumptions!$AB$69*12,0,1)</f>
        <v>21807.82783</v>
      </c>
      <c r="AW55" s="50">
        <f>(AW38-AW46)*IF(AW1&gt;Assumptions!$AB$69*12,0,1)</f>
        <v>21807.82783</v>
      </c>
      <c r="AX55" s="50">
        <f>(AX38-AX46)*IF(AX1&gt;Assumptions!$AB$69*12,0,1)</f>
        <v>21807.82783</v>
      </c>
      <c r="AY55" s="50">
        <f>(AY38-AY46)*IF(AY1&gt;Assumptions!$AB$69*12,0,1)</f>
        <v>21807.82783</v>
      </c>
      <c r="AZ55" s="50">
        <f>(AZ38-AZ46)*IF(AZ1&gt;Assumptions!$AB$69*12,0,1)</f>
        <v>23439.21124</v>
      </c>
      <c r="BA55" s="50">
        <f>(BA38-BA46)*IF(BA1&gt;Assumptions!$AB$69*12,0,1)</f>
        <v>23439.21124</v>
      </c>
      <c r="BB55" s="50">
        <f>(BB38-BB46)*IF(BB1&gt;Assumptions!$AB$69*12,0,1)</f>
        <v>23439.21124</v>
      </c>
      <c r="BC55" s="50">
        <f>(BC38-BC46)*IF(BC1&gt;Assumptions!$AB$69*12,0,1)</f>
        <v>23439.21124</v>
      </c>
      <c r="BD55" s="50">
        <f>(BD38-BD46)*IF(BD1&gt;Assumptions!$AB$69*12,0,1)</f>
        <v>23439.21124</v>
      </c>
      <c r="BE55" s="50">
        <f>(BE38-BE46)*IF(BE1&gt;Assumptions!$AB$69*12,0,1)</f>
        <v>23439.21124</v>
      </c>
      <c r="BF55" s="50">
        <f>(BF38-BF46)*IF(BF1&gt;Assumptions!$AB$69*12,0,1)</f>
        <v>23439.21124</v>
      </c>
      <c r="BG55" s="50">
        <f>(BG38-BG46)*IF(BG1&gt;Assumptions!$AB$69*12,0,1)</f>
        <v>23439.21124</v>
      </c>
      <c r="BH55" s="50">
        <f>(BH38-BH46)*IF(BH1&gt;Assumptions!$AB$69*12,0,1)</f>
        <v>23439.21124</v>
      </c>
      <c r="BI55" s="50">
        <f>(BI38-BI46)*IF(BI1&gt;Assumptions!$AB$69*12,0,1)</f>
        <v>23439.21124</v>
      </c>
      <c r="BJ55" s="50">
        <f>(BJ38-BJ46)*IF(BJ1&gt;Assumptions!$AB$69*12,0,1)</f>
        <v>23439.21124</v>
      </c>
      <c r="BK55" s="50">
        <f>(BK38-BK46)*IF(BK1&gt;Assumptions!$AB$69*12,0,1)</f>
        <v>23439.21124</v>
      </c>
      <c r="BL55" s="50">
        <f>(BL38-BL46)*IF(BL1&gt;Assumptions!$AB$69*12,0,1)</f>
        <v>25119.53615</v>
      </c>
      <c r="BM55" s="50">
        <f>(BM38-BM46)*IF(BM1&gt;Assumptions!$AB$69*12,0,1)</f>
        <v>25119.53615</v>
      </c>
      <c r="BN55" s="50">
        <f>(BN38-BN46)*IF(BN1&gt;Assumptions!$AB$69*12,0,1)</f>
        <v>25119.53615</v>
      </c>
      <c r="BO55" s="50">
        <f>(BO38-BO46)*IF(BO1&gt;Assumptions!$AB$69*12,0,1)</f>
        <v>25119.53615</v>
      </c>
      <c r="BP55" s="50">
        <f>(BP38-BP46)*IF(BP1&gt;Assumptions!$AB$69*12,0,1)</f>
        <v>25119.53615</v>
      </c>
      <c r="BQ55" s="50">
        <f>(BQ38-BQ46)*IF(BQ1&gt;Assumptions!$AB$69*12,0,1)</f>
        <v>25119.53615</v>
      </c>
      <c r="BR55" s="50">
        <f>(BR38-BR46)*IF(BR1&gt;Assumptions!$AB$69*12,0,1)</f>
        <v>25119.53615</v>
      </c>
      <c r="BS55" s="50">
        <f>(BS38-BS46)*IF(BS1&gt;Assumptions!$AB$69*12,0,1)</f>
        <v>25119.53615</v>
      </c>
      <c r="BT55" s="50">
        <f>(BT38-BT46)*IF(BT1&gt;Assumptions!$AB$69*12,0,1)</f>
        <v>25119.53615</v>
      </c>
      <c r="BU55" s="50">
        <f>(BU38-BU46)*IF(BU1&gt;Assumptions!$AB$69*12,0,1)</f>
        <v>25119.53615</v>
      </c>
      <c r="BV55" s="50">
        <f>(BV38-BV46)*IF(BV1&gt;Assumptions!$AB$69*12,0,1)</f>
        <v>25119.53615</v>
      </c>
      <c r="BW55" s="50">
        <f>(BW38-BW46)*IF(BW1&gt;Assumptions!$AB$69*12,0,1)</f>
        <v>25119.53615</v>
      </c>
      <c r="BX55" s="50">
        <f>(BX38-BX46)*IF(BX1&gt;Assumptions!$AB$69*12,0,1)</f>
        <v>26850.27081</v>
      </c>
      <c r="BY55" s="50">
        <f>(BY38-BY46)*IF(BY1&gt;Assumptions!$AB$69*12,0,1)</f>
        <v>26850.27081</v>
      </c>
      <c r="BZ55" s="50">
        <f>(BZ38-BZ46)*IF(BZ1&gt;Assumptions!$AB$69*12,0,1)</f>
        <v>26850.27081</v>
      </c>
      <c r="CA55" s="50">
        <f>(CA38-CA46)*IF(CA1&gt;Assumptions!$AB$69*12,0,1)</f>
        <v>26850.27081</v>
      </c>
      <c r="CB55" s="50">
        <f>(CB38-CB46)*IF(CB1&gt;Assumptions!$AB$69*12,0,1)</f>
        <v>26850.27081</v>
      </c>
      <c r="CC55" s="50">
        <f>(CC38-CC46)*IF(CC1&gt;Assumptions!$AB$69*12,0,1)</f>
        <v>26850.27081</v>
      </c>
      <c r="CD55" s="50">
        <f>(CD38-CD46)*IF(CD1&gt;Assumptions!$AB$69*12,0,1)</f>
        <v>26850.27081</v>
      </c>
      <c r="CE55" s="50">
        <f>(CE38-CE46)*IF(CE1&gt;Assumptions!$AB$69*12,0,1)</f>
        <v>26850.27081</v>
      </c>
      <c r="CF55" s="50">
        <f>(CF38-CF46)*IF(CF1&gt;Assumptions!$AB$69*12,0,1)</f>
        <v>26850.27081</v>
      </c>
      <c r="CG55" s="50">
        <f>(CG38-CG46)*IF(CG1&gt;Assumptions!$AB$69*12,0,1)</f>
        <v>26850.27081</v>
      </c>
      <c r="CH55" s="50">
        <f>(CH38-CH46)*IF(CH1&gt;Assumptions!$AB$69*12,0,1)</f>
        <v>26850.27081</v>
      </c>
      <c r="CI55" s="50">
        <f>(CI38-CI46)*IF(CI1&gt;Assumptions!$AB$69*12,0,1)</f>
        <v>26850.27081</v>
      </c>
      <c r="CJ55" s="50">
        <f>(CJ38-CJ46)*IF(CJ1&gt;Assumptions!$AB$69*12,0,1)</f>
        <v>28632.92751</v>
      </c>
      <c r="CK55" s="50">
        <f>(CK38-CK46)*IF(CK1&gt;Assumptions!$AB$69*12,0,1)</f>
        <v>28632.92751</v>
      </c>
      <c r="CL55" s="50">
        <f>(CL38-CL46)*IF(CL1&gt;Assumptions!$AB$69*12,0,1)</f>
        <v>28632.92751</v>
      </c>
      <c r="CM55" s="50">
        <f>(CM38-CM46)*IF(CM1&gt;Assumptions!$AB$69*12,0,1)</f>
        <v>28632.92751</v>
      </c>
      <c r="CN55" s="50">
        <f>(CN38-CN46)*IF(CN1&gt;Assumptions!$AB$69*12,0,1)</f>
        <v>28632.92751</v>
      </c>
      <c r="CO55" s="50">
        <f>(CO38-CO46)*IF(CO1&gt;Assumptions!$AB$69*12,0,1)</f>
        <v>28632.92751</v>
      </c>
      <c r="CP55" s="50">
        <f>(CP38-CP46)*IF(CP1&gt;Assumptions!$AB$69*12,0,1)</f>
        <v>28632.92751</v>
      </c>
      <c r="CQ55" s="50">
        <f>(CQ38-CQ46)*IF(CQ1&gt;Assumptions!$AB$69*12,0,1)</f>
        <v>28632.92751</v>
      </c>
      <c r="CR55" s="50">
        <f>(CR38-CR46)*IF(CR1&gt;Assumptions!$AB$69*12,0,1)</f>
        <v>28632.92751</v>
      </c>
      <c r="CS55" s="50">
        <f>(CS38-CS46)*IF(CS1&gt;Assumptions!$AB$69*12,0,1)</f>
        <v>28632.92751</v>
      </c>
      <c r="CT55" s="50">
        <f>(CT38-CT46)*IF(CT1&gt;Assumptions!$AB$69*12,0,1)</f>
        <v>28632.92751</v>
      </c>
      <c r="CU55" s="50">
        <f>(CU38-CU46)*IF(CU1&gt;Assumptions!$AB$69*12,0,1)</f>
        <v>28632.92751</v>
      </c>
      <c r="CV55" s="50">
        <f>(CV38-CV46)*IF(CV1&gt;Assumptions!$AB$69*12,0,1)</f>
        <v>30469.06391</v>
      </c>
      <c r="CW55" s="50">
        <f>(CW38-CW46)*IF(CW1&gt;Assumptions!$AB$69*12,0,1)</f>
        <v>30469.06391</v>
      </c>
      <c r="CX55" s="50">
        <f>(CX38-CX46)*IF(CX1&gt;Assumptions!$AB$69*12,0,1)</f>
        <v>30469.06391</v>
      </c>
      <c r="CY55" s="50">
        <f>(CY38-CY46)*IF(CY1&gt;Assumptions!$AB$69*12,0,1)</f>
        <v>30469.06391</v>
      </c>
      <c r="CZ55" s="50">
        <f>(CZ38-CZ46)*IF(CZ1&gt;Assumptions!$AB$69*12,0,1)</f>
        <v>30469.06391</v>
      </c>
      <c r="DA55" s="50">
        <f>(DA38-DA46)*IF(DA1&gt;Assumptions!$AB$69*12,0,1)</f>
        <v>30469.06391</v>
      </c>
      <c r="DB55" s="50">
        <f>(DB38-DB46)*IF(DB1&gt;Assumptions!$AB$69*12,0,1)</f>
        <v>30469.06391</v>
      </c>
      <c r="DC55" s="50">
        <f>(DC38-DC46)*IF(DC1&gt;Assumptions!$AB$69*12,0,1)</f>
        <v>30469.06391</v>
      </c>
      <c r="DD55" s="50">
        <f>(DD38-DD46)*IF(DD1&gt;Assumptions!$AB$69*12,0,1)</f>
        <v>30469.06391</v>
      </c>
      <c r="DE55" s="50">
        <f>(DE38-DE46)*IF(DE1&gt;Assumptions!$AB$69*12,0,1)</f>
        <v>30469.06391</v>
      </c>
      <c r="DF55" s="50">
        <f>(DF38-DF46)*IF(DF1&gt;Assumptions!$AB$69*12,0,1)</f>
        <v>30469.06391</v>
      </c>
      <c r="DG55" s="50">
        <f>(DG38-DG46)*IF(DG1&gt;Assumptions!$AB$69*12,0,1)</f>
        <v>30469.06391</v>
      </c>
      <c r="DH55" s="50">
        <f>(DH38-DH46)*IF(DH1&gt;Assumptions!$AB$69*12,0,1)</f>
        <v>29986.30966</v>
      </c>
      <c r="DI55" s="50">
        <f>(DI38-DI46)*IF(DI1&gt;Assumptions!$AB$69*12,0,1)</f>
        <v>29986.30966</v>
      </c>
      <c r="DJ55" s="50">
        <f>(DJ38-DJ46)*IF(DJ1&gt;Assumptions!$AB$69*12,0,1)</f>
        <v>29986.30966</v>
      </c>
      <c r="DK55" s="50">
        <f>(DK38-DK46)*IF(DK1&gt;Assumptions!$AB$69*12,0,1)</f>
        <v>29986.30966</v>
      </c>
      <c r="DL55" s="50">
        <f>(DL38-DL46)*IF(DL1&gt;Assumptions!$AB$69*12,0,1)</f>
        <v>29986.30966</v>
      </c>
      <c r="DM55" s="50">
        <f>(DM38-DM46)*IF(DM1&gt;Assumptions!$AB$69*12,0,1)</f>
        <v>29986.30966</v>
      </c>
      <c r="DN55" s="50">
        <f>(DN38-DN46)*IF(DN1&gt;Assumptions!$AB$69*12,0,1)</f>
        <v>29986.30966</v>
      </c>
      <c r="DO55" s="50">
        <f>(DO38-DO46)*IF(DO1&gt;Assumptions!$AB$69*12,0,1)</f>
        <v>29986.30966</v>
      </c>
      <c r="DP55" s="50">
        <f>(DP38-DP46)*IF(DP1&gt;Assumptions!$AB$69*12,0,1)</f>
        <v>29986.30966</v>
      </c>
      <c r="DQ55" s="50">
        <f>(DQ38-DQ46)*IF(DQ1&gt;Assumptions!$AB$69*12,0,1)</f>
        <v>29986.30966</v>
      </c>
      <c r="DR55" s="50">
        <f>(DR38-DR46)*IF(DR1&gt;Assumptions!$AB$69*12,0,1)</f>
        <v>29986.30966</v>
      </c>
      <c r="DS55" s="50">
        <f>(DS38-DS46)*IF(DS1&gt;Assumptions!$AB$69*12,0,1)</f>
        <v>29986.30966</v>
      </c>
      <c r="DT55" s="50">
        <f>(DT38-DT46)*IF(DT1&gt;Assumptions!$AB$69*12,0,1)</f>
        <v>0</v>
      </c>
      <c r="DU55" s="50">
        <f>(DU38-DU46)*IF(DU1&gt;Assumptions!$AB$69*12,0,1)</f>
        <v>0</v>
      </c>
      <c r="DV55" s="50">
        <f>(DV38-DV46)*IF(DV1&gt;Assumptions!$AB$69*12,0,1)</f>
        <v>0</v>
      </c>
      <c r="DW55" s="50">
        <f>(DW38-DW46)*IF(DW1&gt;Assumptions!$AB$69*12,0,1)</f>
        <v>0</v>
      </c>
      <c r="DX55" s="50">
        <f>(DX38-DX46)*IF(DX1&gt;Assumptions!$AB$69*12,0,1)</f>
        <v>0</v>
      </c>
      <c r="DY55" s="50">
        <f>(DY38-DY46)*IF(DY1&gt;Assumptions!$AB$69*12,0,1)</f>
        <v>0</v>
      </c>
      <c r="DZ55" s="50">
        <f>(DZ38-DZ46)*IF(DZ1&gt;Assumptions!$AB$69*12,0,1)</f>
        <v>0</v>
      </c>
      <c r="EA55" s="50">
        <f>(EA38-EA46)*IF(EA1&gt;Assumptions!$AB$69*12,0,1)</f>
        <v>0</v>
      </c>
      <c r="EB55" s="50">
        <f>(EB38-EB46)*IF(EB1&gt;Assumptions!$AB$69*12,0,1)</f>
        <v>0</v>
      </c>
      <c r="EC55" s="50">
        <f>(EC38-EC46)*IF(EC1&gt;Assumptions!$AB$69*12,0,1)</f>
        <v>0</v>
      </c>
      <c r="ED55" s="50">
        <f>(ED38-ED46)*IF(ED1&gt;Assumptions!$AB$69*12,0,1)</f>
        <v>0</v>
      </c>
      <c r="EE55" s="50">
        <f>(EE38-EE46)*IF(EE1&gt;Assumptions!$AB$69*12,0,1)</f>
        <v>0</v>
      </c>
    </row>
    <row r="56" ht="15.75" customHeight="1">
      <c r="A56" s="1"/>
      <c r="B56" s="1"/>
      <c r="C56" s="1" t="s">
        <v>169</v>
      </c>
      <c r="D56" s="50">
        <f t="shared" ref="D56:EE56" si="12">D53</f>
        <v>0</v>
      </c>
      <c r="E56" s="50">
        <f t="shared" si="12"/>
        <v>0</v>
      </c>
      <c r="F56" s="50">
        <f t="shared" si="12"/>
        <v>0</v>
      </c>
      <c r="G56" s="50">
        <f t="shared" si="12"/>
        <v>0</v>
      </c>
      <c r="H56" s="50">
        <f t="shared" si="12"/>
        <v>0</v>
      </c>
      <c r="I56" s="50">
        <f t="shared" si="12"/>
        <v>0</v>
      </c>
      <c r="J56" s="50">
        <f t="shared" si="12"/>
        <v>0</v>
      </c>
      <c r="K56" s="50">
        <f t="shared" si="12"/>
        <v>0</v>
      </c>
      <c r="L56" s="50">
        <f t="shared" si="12"/>
        <v>0</v>
      </c>
      <c r="M56" s="50">
        <f t="shared" si="12"/>
        <v>0</v>
      </c>
      <c r="N56" s="50">
        <f t="shared" si="12"/>
        <v>0</v>
      </c>
      <c r="O56" s="50">
        <f t="shared" si="12"/>
        <v>0</v>
      </c>
      <c r="P56" s="50">
        <f t="shared" si="12"/>
        <v>0</v>
      </c>
      <c r="Q56" s="50">
        <f t="shared" si="12"/>
        <v>0</v>
      </c>
      <c r="R56" s="50">
        <f t="shared" si="12"/>
        <v>0</v>
      </c>
      <c r="S56" s="50">
        <f t="shared" si="12"/>
        <v>0</v>
      </c>
      <c r="T56" s="50">
        <f t="shared" si="12"/>
        <v>0</v>
      </c>
      <c r="U56" s="50">
        <f t="shared" si="12"/>
        <v>0</v>
      </c>
      <c r="V56" s="50">
        <f t="shared" si="12"/>
        <v>0</v>
      </c>
      <c r="W56" s="50">
        <f t="shared" si="12"/>
        <v>0</v>
      </c>
      <c r="X56" s="50">
        <f t="shared" si="12"/>
        <v>0</v>
      </c>
      <c r="Y56" s="50">
        <f t="shared" si="12"/>
        <v>0</v>
      </c>
      <c r="Z56" s="50">
        <f t="shared" si="12"/>
        <v>0</v>
      </c>
      <c r="AA56" s="50">
        <f t="shared" si="12"/>
        <v>0</v>
      </c>
      <c r="AB56" s="50">
        <f t="shared" si="12"/>
        <v>0</v>
      </c>
      <c r="AC56" s="50">
        <f t="shared" si="12"/>
        <v>0</v>
      </c>
      <c r="AD56" s="50">
        <f t="shared" si="12"/>
        <v>0</v>
      </c>
      <c r="AE56" s="50">
        <f t="shared" si="12"/>
        <v>0</v>
      </c>
      <c r="AF56" s="50">
        <f t="shared" si="12"/>
        <v>0</v>
      </c>
      <c r="AG56" s="50">
        <f t="shared" si="12"/>
        <v>0</v>
      </c>
      <c r="AH56" s="50">
        <f t="shared" si="12"/>
        <v>0</v>
      </c>
      <c r="AI56" s="50">
        <f t="shared" si="12"/>
        <v>0</v>
      </c>
      <c r="AJ56" s="50">
        <f t="shared" si="12"/>
        <v>0</v>
      </c>
      <c r="AK56" s="50">
        <f t="shared" si="12"/>
        <v>0</v>
      </c>
      <c r="AL56" s="50">
        <f t="shared" si="12"/>
        <v>0</v>
      </c>
      <c r="AM56" s="50">
        <f t="shared" si="12"/>
        <v>0</v>
      </c>
      <c r="AN56" s="50">
        <f t="shared" si="12"/>
        <v>0</v>
      </c>
      <c r="AO56" s="50">
        <f t="shared" si="12"/>
        <v>0</v>
      </c>
      <c r="AP56" s="50">
        <f t="shared" si="12"/>
        <v>0</v>
      </c>
      <c r="AQ56" s="50">
        <f t="shared" si="12"/>
        <v>0</v>
      </c>
      <c r="AR56" s="50">
        <f t="shared" si="12"/>
        <v>0</v>
      </c>
      <c r="AS56" s="50">
        <f t="shared" si="12"/>
        <v>0</v>
      </c>
      <c r="AT56" s="50">
        <f t="shared" si="12"/>
        <v>0</v>
      </c>
      <c r="AU56" s="50">
        <f t="shared" si="12"/>
        <v>0</v>
      </c>
      <c r="AV56" s="50">
        <f t="shared" si="12"/>
        <v>0</v>
      </c>
      <c r="AW56" s="50">
        <f t="shared" si="12"/>
        <v>0</v>
      </c>
      <c r="AX56" s="50">
        <f t="shared" si="12"/>
        <v>0</v>
      </c>
      <c r="AY56" s="50">
        <f t="shared" si="12"/>
        <v>0</v>
      </c>
      <c r="AZ56" s="50">
        <f t="shared" si="12"/>
        <v>0</v>
      </c>
      <c r="BA56" s="50">
        <f t="shared" si="12"/>
        <v>0</v>
      </c>
      <c r="BB56" s="50">
        <f t="shared" si="12"/>
        <v>0</v>
      </c>
      <c r="BC56" s="50">
        <f t="shared" si="12"/>
        <v>0</v>
      </c>
      <c r="BD56" s="50">
        <f t="shared" si="12"/>
        <v>0</v>
      </c>
      <c r="BE56" s="50">
        <f t="shared" si="12"/>
        <v>0</v>
      </c>
      <c r="BF56" s="50">
        <f t="shared" si="12"/>
        <v>0</v>
      </c>
      <c r="BG56" s="50">
        <f t="shared" si="12"/>
        <v>0</v>
      </c>
      <c r="BH56" s="50">
        <f t="shared" si="12"/>
        <v>0</v>
      </c>
      <c r="BI56" s="50">
        <f t="shared" si="12"/>
        <v>0</v>
      </c>
      <c r="BJ56" s="50">
        <f t="shared" si="12"/>
        <v>0</v>
      </c>
      <c r="BK56" s="50">
        <f t="shared" si="12"/>
        <v>0</v>
      </c>
      <c r="BL56" s="50">
        <f t="shared" si="12"/>
        <v>0</v>
      </c>
      <c r="BM56" s="50">
        <f t="shared" si="12"/>
        <v>0</v>
      </c>
      <c r="BN56" s="50">
        <f t="shared" si="12"/>
        <v>0</v>
      </c>
      <c r="BO56" s="50">
        <f t="shared" si="12"/>
        <v>0</v>
      </c>
      <c r="BP56" s="50">
        <f t="shared" si="12"/>
        <v>0</v>
      </c>
      <c r="BQ56" s="50">
        <f t="shared" si="12"/>
        <v>0</v>
      </c>
      <c r="BR56" s="50">
        <f t="shared" si="12"/>
        <v>0</v>
      </c>
      <c r="BS56" s="50">
        <f t="shared" si="12"/>
        <v>0</v>
      </c>
      <c r="BT56" s="50">
        <f t="shared" si="12"/>
        <v>0</v>
      </c>
      <c r="BU56" s="50">
        <f t="shared" si="12"/>
        <v>0</v>
      </c>
      <c r="BV56" s="50">
        <f t="shared" si="12"/>
        <v>0</v>
      </c>
      <c r="BW56" s="50">
        <f t="shared" si="12"/>
        <v>0</v>
      </c>
      <c r="BX56" s="50">
        <f t="shared" si="12"/>
        <v>0</v>
      </c>
      <c r="BY56" s="50">
        <f t="shared" si="12"/>
        <v>0</v>
      </c>
      <c r="BZ56" s="50">
        <f t="shared" si="12"/>
        <v>0</v>
      </c>
      <c r="CA56" s="50">
        <f t="shared" si="12"/>
        <v>0</v>
      </c>
      <c r="CB56" s="50">
        <f t="shared" si="12"/>
        <v>0</v>
      </c>
      <c r="CC56" s="50">
        <f t="shared" si="12"/>
        <v>0</v>
      </c>
      <c r="CD56" s="50">
        <f t="shared" si="12"/>
        <v>0</v>
      </c>
      <c r="CE56" s="50">
        <f t="shared" si="12"/>
        <v>0</v>
      </c>
      <c r="CF56" s="50">
        <f t="shared" si="12"/>
        <v>0</v>
      </c>
      <c r="CG56" s="50">
        <f t="shared" si="12"/>
        <v>0</v>
      </c>
      <c r="CH56" s="50">
        <f t="shared" si="12"/>
        <v>0</v>
      </c>
      <c r="CI56" s="50">
        <f t="shared" si="12"/>
        <v>0</v>
      </c>
      <c r="CJ56" s="50">
        <f t="shared" si="12"/>
        <v>0</v>
      </c>
      <c r="CK56" s="50">
        <f t="shared" si="12"/>
        <v>0</v>
      </c>
      <c r="CL56" s="50">
        <f t="shared" si="12"/>
        <v>0</v>
      </c>
      <c r="CM56" s="50">
        <f t="shared" si="12"/>
        <v>0</v>
      </c>
      <c r="CN56" s="50">
        <f t="shared" si="12"/>
        <v>0</v>
      </c>
      <c r="CO56" s="50">
        <f t="shared" si="12"/>
        <v>0</v>
      </c>
      <c r="CP56" s="50">
        <f t="shared" si="12"/>
        <v>0</v>
      </c>
      <c r="CQ56" s="50">
        <f t="shared" si="12"/>
        <v>0</v>
      </c>
      <c r="CR56" s="50">
        <f t="shared" si="12"/>
        <v>0</v>
      </c>
      <c r="CS56" s="50">
        <f t="shared" si="12"/>
        <v>0</v>
      </c>
      <c r="CT56" s="50">
        <f t="shared" si="12"/>
        <v>0</v>
      </c>
      <c r="CU56" s="50">
        <f t="shared" si="12"/>
        <v>0</v>
      </c>
      <c r="CV56" s="50">
        <f t="shared" si="12"/>
        <v>0</v>
      </c>
      <c r="CW56" s="50">
        <f t="shared" si="12"/>
        <v>0</v>
      </c>
      <c r="CX56" s="50">
        <f t="shared" si="12"/>
        <v>0</v>
      </c>
      <c r="CY56" s="50">
        <f t="shared" si="12"/>
        <v>0</v>
      </c>
      <c r="CZ56" s="50">
        <f t="shared" si="12"/>
        <v>0</v>
      </c>
      <c r="DA56" s="50">
        <f t="shared" si="12"/>
        <v>0</v>
      </c>
      <c r="DB56" s="50">
        <f t="shared" si="12"/>
        <v>0</v>
      </c>
      <c r="DC56" s="50">
        <f t="shared" si="12"/>
        <v>0</v>
      </c>
      <c r="DD56" s="50">
        <f t="shared" si="12"/>
        <v>0</v>
      </c>
      <c r="DE56" s="50">
        <f t="shared" si="12"/>
        <v>0</v>
      </c>
      <c r="DF56" s="50">
        <f t="shared" si="12"/>
        <v>0</v>
      </c>
      <c r="DG56" s="50">
        <f t="shared" si="12"/>
        <v>0</v>
      </c>
      <c r="DH56" s="50">
        <f t="shared" si="12"/>
        <v>0</v>
      </c>
      <c r="DI56" s="50">
        <f t="shared" si="12"/>
        <v>0</v>
      </c>
      <c r="DJ56" s="50">
        <f t="shared" si="12"/>
        <v>0</v>
      </c>
      <c r="DK56" s="50">
        <f t="shared" si="12"/>
        <v>0</v>
      </c>
      <c r="DL56" s="50">
        <f t="shared" si="12"/>
        <v>0</v>
      </c>
      <c r="DM56" s="50">
        <f t="shared" si="12"/>
        <v>0</v>
      </c>
      <c r="DN56" s="50">
        <f t="shared" si="12"/>
        <v>0</v>
      </c>
      <c r="DO56" s="50">
        <f t="shared" si="12"/>
        <v>0</v>
      </c>
      <c r="DP56" s="50">
        <f t="shared" si="12"/>
        <v>0</v>
      </c>
      <c r="DQ56" s="50">
        <f t="shared" si="12"/>
        <v>0</v>
      </c>
      <c r="DR56" s="50">
        <f t="shared" si="12"/>
        <v>0</v>
      </c>
      <c r="DS56" s="50">
        <f t="shared" si="12"/>
        <v>7230295.514</v>
      </c>
      <c r="DT56" s="50">
        <f t="shared" si="12"/>
        <v>0</v>
      </c>
      <c r="DU56" s="50">
        <f t="shared" si="12"/>
        <v>0</v>
      </c>
      <c r="DV56" s="50">
        <f t="shared" si="12"/>
        <v>0</v>
      </c>
      <c r="DW56" s="50">
        <f t="shared" si="12"/>
        <v>0</v>
      </c>
      <c r="DX56" s="50">
        <f t="shared" si="12"/>
        <v>0</v>
      </c>
      <c r="DY56" s="50">
        <f t="shared" si="12"/>
        <v>0</v>
      </c>
      <c r="DZ56" s="50">
        <f t="shared" si="12"/>
        <v>0</v>
      </c>
      <c r="EA56" s="50">
        <f t="shared" si="12"/>
        <v>0</v>
      </c>
      <c r="EB56" s="50">
        <f t="shared" si="12"/>
        <v>0</v>
      </c>
      <c r="EC56" s="50">
        <f t="shared" si="12"/>
        <v>0</v>
      </c>
      <c r="ED56" s="50">
        <f t="shared" si="12"/>
        <v>0</v>
      </c>
      <c r="EE56" s="50">
        <f t="shared" si="12"/>
        <v>0</v>
      </c>
    </row>
    <row r="57" ht="15.75" customHeight="1">
      <c r="A57" s="1"/>
      <c r="B57" s="89"/>
      <c r="C57" s="43" t="s">
        <v>170</v>
      </c>
      <c r="D57" s="209">
        <f t="shared" ref="D57:EE57" si="13">SUM(D55:D56)</f>
        <v>48506.00846</v>
      </c>
      <c r="E57" s="209">
        <f t="shared" si="13"/>
        <v>48506.00846</v>
      </c>
      <c r="F57" s="209">
        <f t="shared" si="13"/>
        <v>48506.00846</v>
      </c>
      <c r="G57" s="209">
        <f t="shared" si="13"/>
        <v>48506.00846</v>
      </c>
      <c r="H57" s="209">
        <f t="shared" si="13"/>
        <v>48506.00846</v>
      </c>
      <c r="I57" s="209">
        <f t="shared" si="13"/>
        <v>48506.00846</v>
      </c>
      <c r="J57" s="209">
        <f t="shared" si="13"/>
        <v>48506.00846</v>
      </c>
      <c r="K57" s="209">
        <f t="shared" si="13"/>
        <v>48506.00846</v>
      </c>
      <c r="L57" s="209">
        <f t="shared" si="13"/>
        <v>48506.00846</v>
      </c>
      <c r="M57" s="209">
        <f t="shared" si="13"/>
        <v>48506.00846</v>
      </c>
      <c r="N57" s="209">
        <f t="shared" si="13"/>
        <v>48506.00846</v>
      </c>
      <c r="O57" s="209">
        <f t="shared" si="13"/>
        <v>48506.00846</v>
      </c>
      <c r="P57" s="209">
        <f t="shared" si="13"/>
        <v>51257.84429</v>
      </c>
      <c r="Q57" s="209">
        <f t="shared" si="13"/>
        <v>51257.84429</v>
      </c>
      <c r="R57" s="209">
        <f t="shared" si="13"/>
        <v>51257.84429</v>
      </c>
      <c r="S57" s="209">
        <f t="shared" si="13"/>
        <v>51257.84429</v>
      </c>
      <c r="T57" s="209">
        <f t="shared" si="13"/>
        <v>51257.84429</v>
      </c>
      <c r="U57" s="209">
        <f t="shared" si="13"/>
        <v>51257.84429</v>
      </c>
      <c r="V57" s="209">
        <f t="shared" si="13"/>
        <v>51257.84429</v>
      </c>
      <c r="W57" s="209">
        <f t="shared" si="13"/>
        <v>51257.84429</v>
      </c>
      <c r="X57" s="209">
        <f t="shared" si="13"/>
        <v>51257.84429</v>
      </c>
      <c r="Y57" s="209">
        <f t="shared" si="13"/>
        <v>51257.84429</v>
      </c>
      <c r="Z57" s="209">
        <f t="shared" si="13"/>
        <v>51257.84429</v>
      </c>
      <c r="AA57" s="209">
        <f t="shared" si="13"/>
        <v>51257.84429</v>
      </c>
      <c r="AB57" s="209">
        <f t="shared" si="13"/>
        <v>52795.57962</v>
      </c>
      <c r="AC57" s="209">
        <f t="shared" si="13"/>
        <v>52795.57962</v>
      </c>
      <c r="AD57" s="209">
        <f t="shared" si="13"/>
        <v>52795.57962</v>
      </c>
      <c r="AE57" s="209">
        <f t="shared" si="13"/>
        <v>52795.57962</v>
      </c>
      <c r="AF57" s="209">
        <f t="shared" si="13"/>
        <v>52795.57962</v>
      </c>
      <c r="AG57" s="209">
        <f t="shared" si="13"/>
        <v>52795.57962</v>
      </c>
      <c r="AH57" s="209">
        <f t="shared" si="13"/>
        <v>52795.57962</v>
      </c>
      <c r="AI57" s="209">
        <f t="shared" si="13"/>
        <v>52795.57962</v>
      </c>
      <c r="AJ57" s="209">
        <f t="shared" si="13"/>
        <v>52795.57962</v>
      </c>
      <c r="AK57" s="209">
        <f t="shared" si="13"/>
        <v>52795.57962</v>
      </c>
      <c r="AL57" s="209">
        <f t="shared" si="13"/>
        <v>52795.57962</v>
      </c>
      <c r="AM57" s="209">
        <f t="shared" si="13"/>
        <v>52795.57962</v>
      </c>
      <c r="AN57" s="209">
        <f t="shared" si="13"/>
        <v>21807.82783</v>
      </c>
      <c r="AO57" s="209">
        <f t="shared" si="13"/>
        <v>21807.82783</v>
      </c>
      <c r="AP57" s="209">
        <f t="shared" si="13"/>
        <v>21807.82783</v>
      </c>
      <c r="AQ57" s="209">
        <f t="shared" si="13"/>
        <v>21807.82783</v>
      </c>
      <c r="AR57" s="209">
        <f t="shared" si="13"/>
        <v>21807.82783</v>
      </c>
      <c r="AS57" s="209">
        <f t="shared" si="13"/>
        <v>21807.82783</v>
      </c>
      <c r="AT57" s="209">
        <f t="shared" si="13"/>
        <v>21807.82783</v>
      </c>
      <c r="AU57" s="209">
        <f t="shared" si="13"/>
        <v>21807.82783</v>
      </c>
      <c r="AV57" s="209">
        <f t="shared" si="13"/>
        <v>21807.82783</v>
      </c>
      <c r="AW57" s="209">
        <f t="shared" si="13"/>
        <v>21807.82783</v>
      </c>
      <c r="AX57" s="209">
        <f t="shared" si="13"/>
        <v>21807.82783</v>
      </c>
      <c r="AY57" s="209">
        <f t="shared" si="13"/>
        <v>21807.82783</v>
      </c>
      <c r="AZ57" s="209">
        <f t="shared" si="13"/>
        <v>23439.21124</v>
      </c>
      <c r="BA57" s="209">
        <f t="shared" si="13"/>
        <v>23439.21124</v>
      </c>
      <c r="BB57" s="209">
        <f t="shared" si="13"/>
        <v>23439.21124</v>
      </c>
      <c r="BC57" s="209">
        <f t="shared" si="13"/>
        <v>23439.21124</v>
      </c>
      <c r="BD57" s="209">
        <f t="shared" si="13"/>
        <v>23439.21124</v>
      </c>
      <c r="BE57" s="209">
        <f t="shared" si="13"/>
        <v>23439.21124</v>
      </c>
      <c r="BF57" s="209">
        <f t="shared" si="13"/>
        <v>23439.21124</v>
      </c>
      <c r="BG57" s="209">
        <f t="shared" si="13"/>
        <v>23439.21124</v>
      </c>
      <c r="BH57" s="209">
        <f t="shared" si="13"/>
        <v>23439.21124</v>
      </c>
      <c r="BI57" s="209">
        <f t="shared" si="13"/>
        <v>23439.21124</v>
      </c>
      <c r="BJ57" s="209">
        <f t="shared" si="13"/>
        <v>23439.21124</v>
      </c>
      <c r="BK57" s="209">
        <f t="shared" si="13"/>
        <v>23439.21124</v>
      </c>
      <c r="BL57" s="209">
        <f t="shared" si="13"/>
        <v>25119.53615</v>
      </c>
      <c r="BM57" s="209">
        <f t="shared" si="13"/>
        <v>25119.53615</v>
      </c>
      <c r="BN57" s="209">
        <f t="shared" si="13"/>
        <v>25119.53615</v>
      </c>
      <c r="BO57" s="209">
        <f t="shared" si="13"/>
        <v>25119.53615</v>
      </c>
      <c r="BP57" s="209">
        <f t="shared" si="13"/>
        <v>25119.53615</v>
      </c>
      <c r="BQ57" s="209">
        <f t="shared" si="13"/>
        <v>25119.53615</v>
      </c>
      <c r="BR57" s="209">
        <f t="shared" si="13"/>
        <v>25119.53615</v>
      </c>
      <c r="BS57" s="209">
        <f t="shared" si="13"/>
        <v>25119.53615</v>
      </c>
      <c r="BT57" s="209">
        <f t="shared" si="13"/>
        <v>25119.53615</v>
      </c>
      <c r="BU57" s="209">
        <f t="shared" si="13"/>
        <v>25119.53615</v>
      </c>
      <c r="BV57" s="209">
        <f t="shared" si="13"/>
        <v>25119.53615</v>
      </c>
      <c r="BW57" s="209">
        <f t="shared" si="13"/>
        <v>25119.53615</v>
      </c>
      <c r="BX57" s="209">
        <f t="shared" si="13"/>
        <v>26850.27081</v>
      </c>
      <c r="BY57" s="209">
        <f t="shared" si="13"/>
        <v>26850.27081</v>
      </c>
      <c r="BZ57" s="209">
        <f t="shared" si="13"/>
        <v>26850.27081</v>
      </c>
      <c r="CA57" s="209">
        <f t="shared" si="13"/>
        <v>26850.27081</v>
      </c>
      <c r="CB57" s="209">
        <f t="shared" si="13"/>
        <v>26850.27081</v>
      </c>
      <c r="CC57" s="209">
        <f t="shared" si="13"/>
        <v>26850.27081</v>
      </c>
      <c r="CD57" s="209">
        <f t="shared" si="13"/>
        <v>26850.27081</v>
      </c>
      <c r="CE57" s="209">
        <f t="shared" si="13"/>
        <v>26850.27081</v>
      </c>
      <c r="CF57" s="209">
        <f t="shared" si="13"/>
        <v>26850.27081</v>
      </c>
      <c r="CG57" s="209">
        <f t="shared" si="13"/>
        <v>26850.27081</v>
      </c>
      <c r="CH57" s="209">
        <f t="shared" si="13"/>
        <v>26850.27081</v>
      </c>
      <c r="CI57" s="209">
        <f t="shared" si="13"/>
        <v>26850.27081</v>
      </c>
      <c r="CJ57" s="209">
        <f t="shared" si="13"/>
        <v>28632.92751</v>
      </c>
      <c r="CK57" s="209">
        <f t="shared" si="13"/>
        <v>28632.92751</v>
      </c>
      <c r="CL57" s="209">
        <f t="shared" si="13"/>
        <v>28632.92751</v>
      </c>
      <c r="CM57" s="209">
        <f t="shared" si="13"/>
        <v>28632.92751</v>
      </c>
      <c r="CN57" s="209">
        <f t="shared" si="13"/>
        <v>28632.92751</v>
      </c>
      <c r="CO57" s="209">
        <f t="shared" si="13"/>
        <v>28632.92751</v>
      </c>
      <c r="CP57" s="209">
        <f t="shared" si="13"/>
        <v>28632.92751</v>
      </c>
      <c r="CQ57" s="209">
        <f t="shared" si="13"/>
        <v>28632.92751</v>
      </c>
      <c r="CR57" s="209">
        <f t="shared" si="13"/>
        <v>28632.92751</v>
      </c>
      <c r="CS57" s="209">
        <f t="shared" si="13"/>
        <v>28632.92751</v>
      </c>
      <c r="CT57" s="209">
        <f t="shared" si="13"/>
        <v>28632.92751</v>
      </c>
      <c r="CU57" s="209">
        <f t="shared" si="13"/>
        <v>28632.92751</v>
      </c>
      <c r="CV57" s="209">
        <f t="shared" si="13"/>
        <v>30469.06391</v>
      </c>
      <c r="CW57" s="209">
        <f t="shared" si="13"/>
        <v>30469.06391</v>
      </c>
      <c r="CX57" s="209">
        <f t="shared" si="13"/>
        <v>30469.06391</v>
      </c>
      <c r="CY57" s="209">
        <f t="shared" si="13"/>
        <v>30469.06391</v>
      </c>
      <c r="CZ57" s="209">
        <f t="shared" si="13"/>
        <v>30469.06391</v>
      </c>
      <c r="DA57" s="209">
        <f t="shared" si="13"/>
        <v>30469.06391</v>
      </c>
      <c r="DB57" s="209">
        <f t="shared" si="13"/>
        <v>30469.06391</v>
      </c>
      <c r="DC57" s="209">
        <f t="shared" si="13"/>
        <v>30469.06391</v>
      </c>
      <c r="DD57" s="209">
        <f t="shared" si="13"/>
        <v>30469.06391</v>
      </c>
      <c r="DE57" s="209">
        <f t="shared" si="13"/>
        <v>30469.06391</v>
      </c>
      <c r="DF57" s="209">
        <f t="shared" si="13"/>
        <v>30469.06391</v>
      </c>
      <c r="DG57" s="209">
        <f t="shared" si="13"/>
        <v>30469.06391</v>
      </c>
      <c r="DH57" s="209">
        <f t="shared" si="13"/>
        <v>29986.30966</v>
      </c>
      <c r="DI57" s="209">
        <f t="shared" si="13"/>
        <v>29986.30966</v>
      </c>
      <c r="DJ57" s="209">
        <f t="shared" si="13"/>
        <v>29986.30966</v>
      </c>
      <c r="DK57" s="209">
        <f t="shared" si="13"/>
        <v>29986.30966</v>
      </c>
      <c r="DL57" s="209">
        <f t="shared" si="13"/>
        <v>29986.30966</v>
      </c>
      <c r="DM57" s="209">
        <f t="shared" si="13"/>
        <v>29986.30966</v>
      </c>
      <c r="DN57" s="209">
        <f t="shared" si="13"/>
        <v>29986.30966</v>
      </c>
      <c r="DO57" s="209">
        <f t="shared" si="13"/>
        <v>29986.30966</v>
      </c>
      <c r="DP57" s="209">
        <f t="shared" si="13"/>
        <v>29986.30966</v>
      </c>
      <c r="DQ57" s="209">
        <f t="shared" si="13"/>
        <v>29986.30966</v>
      </c>
      <c r="DR57" s="209">
        <f t="shared" si="13"/>
        <v>29986.30966</v>
      </c>
      <c r="DS57" s="209">
        <f t="shared" si="13"/>
        <v>7260281.823</v>
      </c>
      <c r="DT57" s="209">
        <f t="shared" si="13"/>
        <v>0</v>
      </c>
      <c r="DU57" s="209">
        <f t="shared" si="13"/>
        <v>0</v>
      </c>
      <c r="DV57" s="209">
        <f t="shared" si="13"/>
        <v>0</v>
      </c>
      <c r="DW57" s="209">
        <f t="shared" si="13"/>
        <v>0</v>
      </c>
      <c r="DX57" s="209">
        <f t="shared" si="13"/>
        <v>0</v>
      </c>
      <c r="DY57" s="209">
        <f t="shared" si="13"/>
        <v>0</v>
      </c>
      <c r="DZ57" s="209">
        <f t="shared" si="13"/>
        <v>0</v>
      </c>
      <c r="EA57" s="209">
        <f t="shared" si="13"/>
        <v>0</v>
      </c>
      <c r="EB57" s="209">
        <f t="shared" si="13"/>
        <v>0</v>
      </c>
      <c r="EC57" s="209">
        <f t="shared" si="13"/>
        <v>0</v>
      </c>
      <c r="ED57" s="209">
        <f t="shared" si="13"/>
        <v>0</v>
      </c>
      <c r="EE57" s="209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2024-01-25T22:21:33Z</dcterms:created>
  <dc:creator>kavin sakthi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0x0101005849FBAF63DCEA4199EE89E84E02D05D</vt:lpwstr>
  </property>
</Properties>
</file>