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Assumptions" sheetId="2" r:id="rId5"/>
    <sheet state="visible" name="Proforma Summary" sheetId="3" r:id="rId6"/>
    <sheet state="visible" name="Waterfall" sheetId="4" r:id="rId7"/>
    <sheet state="visible" name="Returns" sheetId="5" r:id="rId8"/>
    <sheet state="visible" name="505 s. 5th" sheetId="6" r:id="rId9"/>
    <sheet state="hidden" name="Asset B" sheetId="7" r:id="rId10"/>
    <sheet state="hidden" name="Asset C" sheetId="8" r:id="rId11"/>
    <sheet state="hidden" name="Asset D" sheetId="9" r:id="rId12"/>
    <sheet state="visible" name="Tranche 1A" sheetId="10" r:id="rId13"/>
  </sheets>
  <definedNames>
    <definedName localSheetId="1" name="solver_cvg">0.0001</definedName>
    <definedName localSheetId="1" name="solver_drv">1</definedName>
    <definedName localSheetId="1" name="solver_eng">1</definedName>
    <definedName localSheetId="1" name="solver_est">1</definedName>
    <definedName localSheetId="1" name="solver_itr">2147483647</definedName>
    <definedName localSheetId="1" name="solver_mip">2147483647</definedName>
    <definedName localSheetId="1" name="solver_mni">30</definedName>
    <definedName localSheetId="1" name="solver_mrt">0.075</definedName>
    <definedName localSheetId="1" name="solver_msl">2</definedName>
    <definedName localSheetId="1" name="solver_neg">1</definedName>
    <definedName localSheetId="1" name="solver_nod">2147483647</definedName>
    <definedName localSheetId="1" name="solver_num">0</definedName>
    <definedName localSheetId="1" name="solver_nwt">1</definedName>
    <definedName localSheetId="1" name="solver_pre">0.000001</definedName>
    <definedName localSheetId="1" name="solver_rbv">1</definedName>
    <definedName localSheetId="1" name="solver_rlx">2</definedName>
    <definedName localSheetId="1" name="solver_rsd">0</definedName>
    <definedName localSheetId="1" name="solver_scl">1</definedName>
    <definedName localSheetId="1" name="solver_sho">2</definedName>
    <definedName localSheetId="1" name="solver_ssz">100</definedName>
    <definedName localSheetId="1" name="solver_tim">2147483647</definedName>
    <definedName localSheetId="1" name="solver_tol">0.01</definedName>
    <definedName localSheetId="1" name="solver_typ">3</definedName>
    <definedName localSheetId="1" name="solver_val">0.15</definedName>
    <definedName localSheetId="1" name="solver_ver">3</definedName>
    <definedName localSheetId="1" name="solver_opt">Assumptions!$E$142</definedName>
    <definedName localSheetId="1" name="solver_adj">Assumptions!$D$54</definedName>
  </definedNames>
  <calcPr/>
  <extLst>
    <ext uri="GoogleSheetsCustomDataVersion2">
      <go:sheetsCustomData xmlns:go="http://customooxmlschemas.google.com/" r:id="rId14" roundtripDataChecksum="RkjH7gnzlL26hYVtGxasrSItcb6eNmlGKOxd61zz9mk="/>
    </ext>
  </extLst>
</workbook>
</file>

<file path=xl/sharedStrings.xml><?xml version="1.0" encoding="utf-8"?>
<sst xmlns="http://schemas.openxmlformats.org/spreadsheetml/2006/main" count="838" uniqueCount="220">
  <si>
    <t>Project Information</t>
  </si>
  <si>
    <t>Version Control</t>
  </si>
  <si>
    <t>Project Name:</t>
  </si>
  <si>
    <t>UofI Student Tranche B</t>
  </si>
  <si>
    <t>Model Version:</t>
  </si>
  <si>
    <t>Property Address:</t>
  </si>
  <si>
    <t>505 s. 5th St, Champaign, IL</t>
  </si>
  <si>
    <t>Notes:</t>
  </si>
  <si>
    <t xml:space="preserve">1) Year 1 NOI reflects the utility buyback program with a 10% premium, which is 5-7% below the premium received in 2024/2025.
</t>
  </si>
  <si>
    <t>2) The going-in cap rate is calculated based on the proposed purchase price.</t>
  </si>
  <si>
    <t>3) Underwritten at a 3% vacancy rate, compared to the consistent 100% occupancy.</t>
  </si>
  <si>
    <t>Property Type:</t>
  </si>
  <si>
    <t>Student Housing</t>
  </si>
  <si>
    <t>4) The exit cap assumption reflects a conservative approach, given current market rates are around 5.5% by major brokers</t>
  </si>
  <si>
    <t>Market/Submarket:</t>
  </si>
  <si>
    <t>Urbana Champaign</t>
  </si>
  <si>
    <t>5) In Place Mangement fee is 8-9%; Year 1 Proforma Management Fee UW at 3%</t>
  </si>
  <si>
    <t>Model As Of Date:</t>
  </si>
  <si>
    <t>Underwriting Summary / Key Metrics Snapshot</t>
  </si>
  <si>
    <t>Acquisition Price / Total Project Cost:</t>
  </si>
  <si>
    <t>Equity Requirement:</t>
  </si>
  <si>
    <t>Underwritten Entry Cap Rate:</t>
  </si>
  <si>
    <t>Underwritten Exit Entry Cap Rate:</t>
  </si>
  <si>
    <t>Stabilized NOI:</t>
  </si>
  <si>
    <t>Target IRR:</t>
  </si>
  <si>
    <t>Target Equity Multiple:</t>
  </si>
  <si>
    <t>Hold Period Assumption:</t>
  </si>
  <si>
    <t>Disclaimer / Confidentiality Notice</t>
  </si>
  <si>
    <t>[Confidential - For Internal Use Only. This model is intended solely for investment analysis purposes and should not be distributed externally without permission.]</t>
  </si>
  <si>
    <t>Garden-Style Apartments</t>
  </si>
  <si>
    <t>Mid-Rise Apartments</t>
  </si>
  <si>
    <t>High-Rise Apartments</t>
  </si>
  <si>
    <t>Walk-Up Apartments</t>
  </si>
  <si>
    <t>Senior Housing</t>
  </si>
  <si>
    <t>Affordable/Subsidized Housing</t>
  </si>
  <si>
    <t>Mixed-Use Multifamily</t>
  </si>
  <si>
    <t>505 s. 5th</t>
  </si>
  <si>
    <t>Asset B</t>
  </si>
  <si>
    <t>Asset C</t>
  </si>
  <si>
    <t>Asset D</t>
  </si>
  <si>
    <t>Operation</t>
  </si>
  <si>
    <t>AY 24-25</t>
  </si>
  <si>
    <t>AY 25-26</t>
  </si>
  <si>
    <t>Unit Type (Bed/Bath)</t>
  </si>
  <si>
    <t>Unit Count</t>
  </si>
  <si>
    <t>Bed Count</t>
  </si>
  <si>
    <t>$ / Bed</t>
  </si>
  <si>
    <t>Annual Rev.</t>
  </si>
  <si>
    <t>S1 - Studio / 1 Bath</t>
  </si>
  <si>
    <t>Studio A (103&amp;105)</t>
  </si>
  <si>
    <t>EFF</t>
  </si>
  <si>
    <t>1 Bed</t>
  </si>
  <si>
    <t>A1 - 1 Bed / 1 Bath</t>
  </si>
  <si>
    <t>Studio B&amp;C</t>
  </si>
  <si>
    <t>1BR A (103, 203, 303)</t>
  </si>
  <si>
    <t>2 Bed</t>
  </si>
  <si>
    <t>D1 - 4 Bed / 4 Bath</t>
  </si>
  <si>
    <t>1 Bedroom A&amp;B</t>
  </si>
  <si>
    <t>1BR B (305)</t>
  </si>
  <si>
    <t>3 Bed</t>
  </si>
  <si>
    <t>1 Bedroom C</t>
  </si>
  <si>
    <t>1BR C (LL)</t>
  </si>
  <si>
    <t>1 Bedroom D&amp;E L1 &amp; L2</t>
  </si>
  <si>
    <t>2BR A (1bath)</t>
  </si>
  <si>
    <t>2 Bedroom L3</t>
  </si>
  <si>
    <t>2BR B (2bath)</t>
  </si>
  <si>
    <t>3BR (2bath)</t>
  </si>
  <si>
    <t>Total / Avg.</t>
  </si>
  <si>
    <t>Vacancy</t>
  </si>
  <si>
    <t xml:space="preserve">Bad Debt </t>
  </si>
  <si>
    <t>Concession</t>
  </si>
  <si>
    <t>Effective Gross Income</t>
  </si>
  <si>
    <t>Other Income</t>
  </si>
  <si>
    <t>Utility Reimburshment (Electricity, Water, Gas, Cable &amp; Internet)</t>
  </si>
  <si>
    <t>Utility Buyback Premium</t>
  </si>
  <si>
    <t>Total Operating Income</t>
  </si>
  <si>
    <t>Operating Expenses</t>
  </si>
  <si>
    <t>General &amp; Administrative</t>
  </si>
  <si>
    <t>Maintenance - Non Recurring</t>
  </si>
  <si>
    <t>Repair &amp; Maintenance</t>
  </si>
  <si>
    <t>Maintenance - Recurring</t>
  </si>
  <si>
    <t>Contracted Services</t>
  </si>
  <si>
    <t>Study &amp; Fitness Center Expense</t>
  </si>
  <si>
    <t>Utilities (Electricity, Water &amp; Sewer, Cable &amp; Internet)</t>
  </si>
  <si>
    <t>Utilities (Electricity, Gas, Cable &amp; Internet)</t>
  </si>
  <si>
    <t>Other Utilities</t>
  </si>
  <si>
    <t>Management Fee</t>
  </si>
  <si>
    <t>Payroll &amp; Burden</t>
  </si>
  <si>
    <t>Hauling</t>
  </si>
  <si>
    <t>Turnover Expense</t>
  </si>
  <si>
    <t>Pest Control</t>
  </si>
  <si>
    <t>Marketing</t>
  </si>
  <si>
    <t>Alarm Services</t>
  </si>
  <si>
    <t>Elevator</t>
  </si>
  <si>
    <t>Tax</t>
  </si>
  <si>
    <t>Insurance</t>
  </si>
  <si>
    <t>Other Expenses (Show fee, Technology fee, Permits, General Liability)</t>
  </si>
  <si>
    <t>Other Expenses (Elevator, Technology fee, Professional fee)</t>
  </si>
  <si>
    <t>Other Expenses (Technology fee, Professional, City Fee)</t>
  </si>
  <si>
    <t>Other Expenses (Technology fee, Professional)</t>
  </si>
  <si>
    <t>Total Operating Expenses</t>
  </si>
  <si>
    <t>Net Operating Income</t>
  </si>
  <si>
    <t>Sources &amp; Uses</t>
  </si>
  <si>
    <t>Financing</t>
  </si>
  <si>
    <t>Sources</t>
  </si>
  <si>
    <t>Loan Amount</t>
  </si>
  <si>
    <t>Equity</t>
  </si>
  <si>
    <t>LTV</t>
  </si>
  <si>
    <t>GP</t>
  </si>
  <si>
    <t>Interest Rate</t>
  </si>
  <si>
    <t>GP-1</t>
  </si>
  <si>
    <t>Amortization</t>
  </si>
  <si>
    <t>GP-2</t>
  </si>
  <si>
    <t>Term</t>
  </si>
  <si>
    <t>IO Period</t>
  </si>
  <si>
    <t>LP</t>
  </si>
  <si>
    <t>Financing Costs</t>
  </si>
  <si>
    <t>Debt</t>
  </si>
  <si>
    <t>Loan Sizing</t>
  </si>
  <si>
    <t>Permanent Loan</t>
  </si>
  <si>
    <t>LTV Test</t>
  </si>
  <si>
    <t>Uses</t>
  </si>
  <si>
    <t>LTV - For Loan Sizing</t>
  </si>
  <si>
    <t>Purchase Price</t>
  </si>
  <si>
    <t>Forward 12-month NOI</t>
  </si>
  <si>
    <t>Legal</t>
  </si>
  <si>
    <t>Cap Rate</t>
  </si>
  <si>
    <t xml:space="preserve">Asset Value for Debt Financing </t>
  </si>
  <si>
    <t>Acquisition Fee</t>
  </si>
  <si>
    <t>Surplus / (Deficit)</t>
  </si>
  <si>
    <t>DSCR Test</t>
  </si>
  <si>
    <t>Valuation</t>
  </si>
  <si>
    <t>DSCR</t>
  </si>
  <si>
    <t>Implied Going-in Cap Rate</t>
  </si>
  <si>
    <t>Acquisition Cost</t>
  </si>
  <si>
    <t>Max Debt Service</t>
  </si>
  <si>
    <t>Spread</t>
  </si>
  <si>
    <t>Exit Cap Rate</t>
  </si>
  <si>
    <t>Sales Expenses</t>
  </si>
  <si>
    <t>Debt Yield Test</t>
  </si>
  <si>
    <t>Discount Rate</t>
  </si>
  <si>
    <t>Exit Vacancy</t>
  </si>
  <si>
    <t>Debt Yield</t>
  </si>
  <si>
    <t>Investment Horizon</t>
  </si>
  <si>
    <t>JV Structure</t>
  </si>
  <si>
    <t>IRR</t>
  </si>
  <si>
    <t>GP - 1</t>
  </si>
  <si>
    <t>GP - 2</t>
  </si>
  <si>
    <t>Pre-hurdle</t>
  </si>
  <si>
    <t>1st hurdle</t>
  </si>
  <si>
    <t>2nd hurdle</t>
  </si>
  <si>
    <t>Thereafter</t>
  </si>
  <si>
    <t>Capital Stack</t>
  </si>
  <si>
    <t>Vacany &amp; Escalation Assumptions</t>
  </si>
  <si>
    <t>Year</t>
  </si>
  <si>
    <t>Other Income escalation</t>
  </si>
  <si>
    <t>Rent Escalation</t>
  </si>
  <si>
    <t>Expense Escalation</t>
  </si>
  <si>
    <t>Capital Improvements</t>
  </si>
  <si>
    <t>Capex per Bed</t>
  </si>
  <si>
    <t>Rehab Starts in</t>
  </si>
  <si>
    <t>Number of months down</t>
  </si>
  <si>
    <t>Occuany during Rehab</t>
  </si>
  <si>
    <t>Total Capex</t>
  </si>
  <si>
    <t xml:space="preserve">Source </t>
  </si>
  <si>
    <t>GP-2 Reserves</t>
  </si>
  <si>
    <t>Operating Expenses %</t>
  </si>
  <si>
    <t>Debt Service</t>
  </si>
  <si>
    <t>Net Sales Proceeds</t>
  </si>
  <si>
    <t>Operating Cash Flows</t>
  </si>
  <si>
    <t>Reversion Cash Flows</t>
  </si>
  <si>
    <t>Total Cash Flows</t>
  </si>
  <si>
    <t>Cash-on-Cash</t>
  </si>
  <si>
    <t>Minimum</t>
  </si>
  <si>
    <t>Contribution</t>
  </si>
  <si>
    <t>Investor</t>
  </si>
  <si>
    <t>Distribution</t>
  </si>
  <si>
    <t>Operating Cash Flows Available for Distribution</t>
  </si>
  <si>
    <t>Capital Event Cash Flows Available for Distribution</t>
  </si>
  <si>
    <t>Total Distribution</t>
  </si>
  <si>
    <t>GP - 1 Cashflow</t>
  </si>
  <si>
    <t>Split %</t>
  </si>
  <si>
    <t>Total Cash Flows to GP - 1</t>
  </si>
  <si>
    <t>GP - 2 Cashflow</t>
  </si>
  <si>
    <t>Total Cash Flows to GP - 2</t>
  </si>
  <si>
    <t>Investor Cash Flows</t>
  </si>
  <si>
    <t>Total Cash Flows to LP</t>
  </si>
  <si>
    <t>Funding</t>
  </si>
  <si>
    <t>Beginning Balance</t>
  </si>
  <si>
    <t>Interest</t>
  </si>
  <si>
    <t>Repayment</t>
  </si>
  <si>
    <t>Ending Balance</t>
  </si>
  <si>
    <t>Cash Flows</t>
  </si>
  <si>
    <t>Equity Multiple</t>
  </si>
  <si>
    <t>GP -1</t>
  </si>
  <si>
    <t>GP -2</t>
  </si>
  <si>
    <t>Project</t>
  </si>
  <si>
    <t>Return Summary</t>
  </si>
  <si>
    <t>PV of Operating Cash flows</t>
  </si>
  <si>
    <t>PV of Reversion Cash flows</t>
  </si>
  <si>
    <t>Total</t>
  </si>
  <si>
    <t>CF 0</t>
  </si>
  <si>
    <t>NPV</t>
  </si>
  <si>
    <t>Capital Stack Summary</t>
  </si>
  <si>
    <t>SENSITIVITY ANALYSIS</t>
  </si>
  <si>
    <t>Building</t>
  </si>
  <si>
    <t>TOTAL</t>
  </si>
  <si>
    <t>CAP/TERM</t>
  </si>
  <si>
    <t>Portfolio Level Waterfall</t>
  </si>
  <si>
    <t>Period</t>
  </si>
  <si>
    <t>Revenue</t>
  </si>
  <si>
    <t>Total Revenue</t>
  </si>
  <si>
    <t>Capital Expenditure</t>
  </si>
  <si>
    <t>Principal</t>
  </si>
  <si>
    <t>Payment</t>
  </si>
  <si>
    <t>Sales Proceeds</t>
  </si>
  <si>
    <t>Sales Price</t>
  </si>
  <si>
    <t>Loan Repayment</t>
  </si>
  <si>
    <t>Yearly Cash Flow</t>
  </si>
  <si>
    <t>`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</si>
</sst>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&quot;$&quot;#,##0_);[Red]\(&quot;$&quot;#,##0\)"/>
    <numFmt numFmtId="165" formatCode="#,##0.00&quot;x&quot;"/>
    <numFmt numFmtId="166" formatCode="_(* #,##0_);_(* \(#,##0\);_(* &quot;-&quot;??_);_(@_)"/>
    <numFmt numFmtId="167" formatCode="_(* #,##0.00_);_(* \(#,##0.00\);_(* &quot;-&quot;??_);_(@_)"/>
    <numFmt numFmtId="168" formatCode="_([$$-409]* #,##0_);_([$$-409]* \(#,##0\);_([$$-409]* &quot;-&quot;??_);_(@_)"/>
    <numFmt numFmtId="169" formatCode="_([$$-409]* #,##0.00_);_([$$-409]* \(#,##0.00\);_([$$-409]* &quot;-&quot;??_);_(@_)"/>
    <numFmt numFmtId="170" formatCode="_(&quot;$&quot;* #,##0.00_);_(&quot;$&quot;* \(#,##0.00\);_(&quot;$&quot;* &quot;-&quot;??_);_(@_)"/>
    <numFmt numFmtId="171" formatCode="&quot;Starts Year&quot;\ 0#"/>
    <numFmt numFmtId="172" formatCode="0#\ &quot;Months&quot;"/>
    <numFmt numFmtId="173" formatCode="#\ &quot;Months&quot;"/>
    <numFmt numFmtId="174" formatCode="0.0%"/>
    <numFmt numFmtId="175" formatCode="&quot;$&quot;#,##0"/>
    <numFmt numFmtId="176" formatCode="_(&quot;$&quot;* #,##0_);_(&quot;$&quot;* \(#,##0\);_(&quot;$&quot;* &quot;-&quot;??_);_(@_)"/>
  </numFmts>
  <fonts count="35">
    <font>
      <sz val="11.0"/>
      <color theme="1"/>
      <name val="Calibri"/>
      <scheme val="minor"/>
    </font>
    <font>
      <sz val="11.0"/>
      <color theme="1"/>
      <name val="Avenir"/>
    </font>
    <font>
      <sz val="14.0"/>
      <color theme="0"/>
      <name val="Avenir"/>
    </font>
    <font>
      <sz val="11.0"/>
      <color theme="0"/>
      <name val="Avenir"/>
    </font>
    <font>
      <sz val="14.0"/>
      <color theme="1"/>
      <name val="Avenir"/>
    </font>
    <font>
      <sz val="9.0"/>
      <color theme="1"/>
      <name val="Avenir"/>
    </font>
    <font/>
    <font>
      <b/>
      <sz val="11.0"/>
      <color theme="1"/>
      <name val="Avenir"/>
    </font>
    <font>
      <b/>
      <u/>
      <sz val="16.0"/>
      <color theme="1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b/>
      <sz val="11.0"/>
      <color theme="0"/>
      <name val="Avenir"/>
    </font>
    <font>
      <b/>
      <sz val="14.0"/>
      <color theme="0"/>
      <name val="Avenir"/>
    </font>
    <font>
      <sz val="11.0"/>
      <color theme="8"/>
      <name val="Avenir"/>
    </font>
    <font>
      <sz val="11.0"/>
      <color rgb="FF0070C0"/>
      <name val="Avenir"/>
    </font>
    <font>
      <b/>
      <sz val="11.0"/>
      <color theme="8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sz val="11.0"/>
      <color theme="4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sz val="12.0"/>
      <color theme="0"/>
      <name val="Avenir"/>
    </font>
    <font>
      <u/>
      <sz val="11.0"/>
      <color theme="1"/>
      <name val="Avenir"/>
    </font>
    <font>
      <u/>
      <sz val="11.0"/>
      <color theme="1"/>
      <name val="Avenir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</fills>
  <borders count="106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right/>
      <top style="medium">
        <color theme="1"/>
      </top>
      <bottom/>
    </border>
    <border>
      <left/>
      <right style="medium">
        <color theme="1"/>
      </right>
      <top style="medium">
        <color theme="1"/>
      </top>
      <bottom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</border>
    <border>
      <left/>
      <right style="medium">
        <color theme="1"/>
      </right>
      <top/>
      <bottom/>
    </border>
    <border>
      <left style="medium">
        <color rgb="FF000000"/>
      </left>
      <right/>
      <top/>
      <bottom style="medium">
        <color theme="1"/>
      </bottom>
    </border>
    <border>
      <left/>
      <right style="medium">
        <color theme="1"/>
      </right>
      <top/>
      <bottom style="medium">
        <color theme="1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theme="1"/>
      </left>
      <right/>
      <top style="medium">
        <color theme="1"/>
      </top>
      <bottom/>
    </border>
    <border>
      <left/>
      <right/>
      <top style="medium">
        <color theme="1"/>
      </top>
      <bottom/>
    </border>
    <border>
      <left style="medium">
        <color theme="1"/>
      </left>
    </border>
    <border>
      <right style="medium">
        <color theme="1"/>
      </right>
    </border>
    <border>
      <left style="medium">
        <color theme="1"/>
      </left>
      <top style="thin">
        <color rgb="FF000000"/>
      </top>
      <bottom style="thin">
        <color rgb="FF000000"/>
      </bottom>
    </border>
    <border>
      <right style="medium">
        <color theme="1"/>
      </right>
      <top style="thin">
        <color rgb="FF000000"/>
      </top>
      <bottom style="thin">
        <color rgb="FF000000"/>
      </bottom>
    </border>
    <border>
      <left style="medium">
        <color theme="1"/>
      </left>
      <top style="thin">
        <color rgb="FF000000"/>
      </top>
    </border>
    <border>
      <right style="medium">
        <color theme="1"/>
      </right>
      <top style="thin">
        <color rgb="FF000000"/>
      </top>
    </border>
    <border>
      <right style="medium">
        <color theme="1"/>
      </right>
      <bottom style="thin">
        <color rgb="FF000000"/>
      </bottom>
    </border>
    <border>
      <left style="medium">
        <color theme="1"/>
      </left>
      <top style="thin">
        <color rgb="FF000000"/>
      </top>
      <bottom style="medium">
        <color theme="1"/>
      </bottom>
    </border>
    <border>
      <top style="thin">
        <color rgb="FF000000"/>
      </top>
      <bottom style="medium">
        <color theme="1"/>
      </bottom>
    </border>
    <border>
      <right style="medium">
        <color theme="1"/>
      </right>
      <top style="thin">
        <color rgb="FF000000"/>
      </top>
      <bottom style="medium">
        <color theme="1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theme="1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2" fontId="3" numFmtId="0" xfId="0" applyBorder="1" applyFont="1"/>
    <xf borderId="3" fillId="2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3" fontId="1" numFmtId="0" xfId="0" applyBorder="1" applyFill="1" applyFont="1"/>
    <xf borderId="7" fillId="4" fontId="1" numFmtId="0" xfId="0" applyBorder="1" applyFill="1" applyFont="1"/>
    <xf borderId="8" fillId="0" fontId="1" numFmtId="0" xfId="0" applyBorder="1" applyFont="1"/>
    <xf borderId="9" fillId="0" fontId="1" numFmtId="0" xfId="0" applyBorder="1" applyFont="1"/>
    <xf borderId="0" fillId="0" fontId="4" numFmtId="0" xfId="0" applyFont="1"/>
    <xf borderId="8" fillId="0" fontId="1" numFmtId="0" xfId="0" applyAlignment="1" applyBorder="1" applyFont="1">
      <alignment horizontal="left" vertical="top"/>
    </xf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shrinkToFit="0" vertical="top" wrapText="1"/>
    </xf>
    <xf borderId="8" fillId="0" fontId="6" numFmtId="0" xfId="0" applyBorder="1" applyFont="1"/>
    <xf borderId="8" fillId="0" fontId="1" numFmtId="0" xfId="0" applyAlignment="1" applyBorder="1" applyFont="1">
      <alignment horizontal="left" shrinkToFit="0" vertical="top" wrapText="1"/>
    </xf>
    <xf borderId="9" fillId="0" fontId="6" numFmtId="0" xfId="0" applyBorder="1" applyFont="1"/>
    <xf borderId="8" fillId="0" fontId="1" numFmtId="0" xfId="0" applyAlignment="1" applyBorder="1" applyFont="1">
      <alignment horizontal="left" vertical="center"/>
    </xf>
    <xf borderId="6" fillId="4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6" fillId="3" fontId="1" numFmtId="14" xfId="0" applyBorder="1" applyFont="1" applyNumberFormat="1"/>
    <xf borderId="7" fillId="4" fontId="1" numFmtId="14" xfId="0" applyBorder="1" applyFont="1" applyNumberFormat="1"/>
    <xf borderId="8" fillId="0" fontId="1" numFmtId="0" xfId="0" applyAlignment="1" applyBorder="1" applyFont="1">
      <alignment horizontal="left"/>
    </xf>
    <xf borderId="6" fillId="5" fontId="7" numFmtId="164" xfId="0" applyAlignment="1" applyBorder="1" applyFill="1" applyFont="1" applyNumberFormat="1">
      <alignment horizontal="left"/>
    </xf>
    <xf borderId="6" fillId="5" fontId="7" numFmtId="10" xfId="0" applyAlignment="1" applyBorder="1" applyFont="1" applyNumberFormat="1">
      <alignment horizontal="left"/>
    </xf>
    <xf borderId="0" fillId="0" fontId="1" numFmtId="10" xfId="0" applyFont="1" applyNumberFormat="1"/>
    <xf borderId="6" fillId="5" fontId="7" numFmtId="165" xfId="0" applyAlignment="1" applyBorder="1" applyFont="1" applyNumberFormat="1">
      <alignment horizontal="left"/>
    </xf>
    <xf borderId="12" fillId="0" fontId="1" numFmtId="0" xfId="0" applyBorder="1" applyFont="1"/>
    <xf borderId="10" fillId="0" fontId="1" numFmtId="0" xfId="0" applyAlignment="1" applyBorder="1" applyFont="1">
      <alignment horizontal="left"/>
    </xf>
    <xf borderId="11" fillId="0" fontId="6" numFmtId="0" xfId="0" applyBorder="1" applyFont="1"/>
    <xf borderId="6" fillId="5" fontId="7" numFmtId="166" xfId="0" applyAlignment="1" applyBorder="1" applyFont="1" applyNumberFormat="1">
      <alignment horizontal="left"/>
    </xf>
    <xf borderId="0" fillId="0" fontId="8" numFmtId="0" xfId="0" applyFont="1"/>
    <xf borderId="0" fillId="0" fontId="4" numFmtId="0" xfId="0" applyAlignment="1" applyFont="1">
      <alignment horizontal="left" shrinkToFit="0" vertical="center" wrapText="1"/>
    </xf>
    <xf borderId="0" fillId="0" fontId="9" numFmtId="0" xfId="0" applyFont="1"/>
    <xf borderId="0" fillId="0" fontId="10" numFmtId="0" xfId="0" applyFont="1"/>
    <xf borderId="7" fillId="3" fontId="1" numFmtId="0" xfId="0" applyBorder="1" applyFont="1"/>
    <xf borderId="13" fillId="2" fontId="2" numFmtId="0" xfId="0" applyBorder="1" applyFont="1"/>
    <xf borderId="14" fillId="2" fontId="11" numFmtId="0" xfId="0" applyBorder="1" applyFont="1"/>
    <xf borderId="15" fillId="2" fontId="11" numFmtId="0" xfId="0" applyBorder="1" applyFont="1"/>
    <xf borderId="16" fillId="2" fontId="11" numFmtId="0" xfId="0" applyBorder="1" applyFont="1"/>
    <xf borderId="14" fillId="2" fontId="12" numFmtId="0" xfId="0" applyBorder="1" applyFont="1"/>
    <xf borderId="17" fillId="0" fontId="7" numFmtId="0" xfId="0" applyBorder="1" applyFont="1"/>
    <xf borderId="18" fillId="0" fontId="7" numFmtId="0" xfId="0" applyBorder="1" applyFont="1"/>
    <xf borderId="19" fillId="2" fontId="7" numFmtId="0" xfId="0" applyAlignment="1" applyBorder="1" applyFont="1">
      <alignment horizontal="center"/>
    </xf>
    <xf borderId="20" fillId="0" fontId="7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borderId="22" fillId="0" fontId="1" numFmtId="0" xfId="0" applyBorder="1" applyFont="1"/>
    <xf borderId="0" fillId="0" fontId="1" numFmtId="167" xfId="0" applyAlignment="1" applyFont="1" applyNumberFormat="1">
      <alignment horizontal="right"/>
    </xf>
    <xf borderId="23" fillId="2" fontId="1" numFmtId="167" xfId="0" applyAlignment="1" applyBorder="1" applyFont="1" applyNumberFormat="1">
      <alignment horizontal="right"/>
    </xf>
    <xf borderId="24" fillId="0" fontId="1" numFmtId="167" xfId="0" applyAlignment="1" applyBorder="1" applyFont="1" applyNumberFormat="1">
      <alignment horizontal="right"/>
    </xf>
    <xf borderId="9" fillId="0" fontId="1" numFmtId="167" xfId="0" applyAlignment="1" applyBorder="1" applyFont="1" applyNumberFormat="1">
      <alignment horizontal="right"/>
    </xf>
    <xf borderId="0" fillId="0" fontId="13" numFmtId="166" xfId="0" applyFont="1" applyNumberFormat="1"/>
    <xf borderId="23" fillId="2" fontId="1" numFmtId="0" xfId="0" applyBorder="1" applyFont="1"/>
    <xf borderId="24" fillId="0" fontId="1" numFmtId="168" xfId="0" applyBorder="1" applyFont="1" applyNumberFormat="1"/>
    <xf borderId="7" fillId="3" fontId="1" numFmtId="169" xfId="0" applyBorder="1" applyFont="1" applyNumberFormat="1"/>
    <xf borderId="0" fillId="0" fontId="13" numFmtId="0" xfId="0" applyFont="1"/>
    <xf borderId="0" fillId="0" fontId="13" numFmtId="9" xfId="0" applyFont="1" applyNumberFormat="1"/>
    <xf borderId="9" fillId="0" fontId="1" numFmtId="168" xfId="0" applyBorder="1" applyFont="1" applyNumberFormat="1"/>
    <xf borderId="23" fillId="2" fontId="1" numFmtId="168" xfId="0" applyBorder="1" applyFont="1" applyNumberFormat="1"/>
    <xf borderId="0" fillId="0" fontId="13" numFmtId="10" xfId="0" applyFont="1" applyNumberFormat="1"/>
    <xf borderId="25" fillId="0" fontId="7" numFmtId="0" xfId="0" applyBorder="1" applyFont="1"/>
    <xf borderId="5" fillId="0" fontId="7" numFmtId="0" xfId="0" applyBorder="1" applyFont="1"/>
    <xf borderId="5" fillId="0" fontId="7" numFmtId="166" xfId="0" applyBorder="1" applyFont="1" applyNumberFormat="1"/>
    <xf borderId="5" fillId="0" fontId="7" numFmtId="170" xfId="0" applyBorder="1" applyFont="1" applyNumberFormat="1"/>
    <xf borderId="3" fillId="2" fontId="7" numFmtId="168" xfId="0" applyBorder="1" applyFont="1" applyNumberFormat="1"/>
    <xf borderId="26" fillId="0" fontId="7" numFmtId="168" xfId="0" applyBorder="1" applyFont="1" applyNumberFormat="1"/>
    <xf borderId="27" fillId="0" fontId="7" numFmtId="168" xfId="0" applyBorder="1" applyFont="1" applyNumberFormat="1"/>
    <xf borderId="0" fillId="0" fontId="1" numFmtId="0" xfId="0" applyAlignment="1" applyFont="1">
      <alignment horizontal="right"/>
    </xf>
    <xf borderId="22" fillId="0" fontId="7" numFmtId="0" xfId="0" applyBorder="1" applyFont="1"/>
    <xf borderId="0" fillId="0" fontId="7" numFmtId="0" xfId="0" applyFont="1"/>
    <xf borderId="23" fillId="2" fontId="7" numFmtId="168" xfId="0" applyBorder="1" applyFont="1" applyNumberFormat="1"/>
    <xf borderId="24" fillId="0" fontId="7" numFmtId="168" xfId="0" applyBorder="1" applyFont="1" applyNumberFormat="1"/>
    <xf borderId="9" fillId="0" fontId="7" numFmtId="168" xfId="0" applyBorder="1" applyFont="1" applyNumberFormat="1"/>
    <xf borderId="23" fillId="2" fontId="13" numFmtId="168" xfId="0" applyBorder="1" applyFont="1" applyNumberFormat="1"/>
    <xf borderId="24" fillId="0" fontId="13" numFmtId="168" xfId="0" applyBorder="1" applyFont="1" applyNumberFormat="1"/>
    <xf borderId="9" fillId="0" fontId="13" numFmtId="168" xfId="0" applyBorder="1" applyFont="1" applyNumberFormat="1"/>
    <xf borderId="0" fillId="0" fontId="14" numFmtId="9" xfId="0" applyFont="1" applyNumberFormat="1"/>
    <xf borderId="0" fillId="0" fontId="13" numFmtId="171" xfId="0" applyFont="1" applyNumberFormat="1"/>
    <xf borderId="23" fillId="2" fontId="15" numFmtId="168" xfId="0" applyBorder="1" applyFont="1" applyNumberFormat="1"/>
    <xf borderId="24" fillId="0" fontId="15" numFmtId="168" xfId="0" applyBorder="1" applyFont="1" applyNumberFormat="1"/>
    <xf borderId="9" fillId="0" fontId="15" numFmtId="168" xfId="0" applyBorder="1" applyFont="1" applyNumberFormat="1"/>
    <xf borderId="28" fillId="2" fontId="7" numFmtId="168" xfId="0" applyBorder="1" applyFont="1" applyNumberFormat="1"/>
    <xf borderId="20" fillId="0" fontId="7" numFmtId="168" xfId="0" applyBorder="1" applyFont="1" applyNumberFormat="1"/>
    <xf borderId="21" fillId="0" fontId="7" numFmtId="168" xfId="0" applyBorder="1" applyFont="1" applyNumberFormat="1"/>
    <xf borderId="22" fillId="0" fontId="16" numFmtId="0" xfId="0" applyBorder="1" applyFont="1"/>
    <xf borderId="23" fillId="2" fontId="1" numFmtId="9" xfId="0" applyBorder="1" applyFont="1" applyNumberFormat="1"/>
    <xf borderId="29" fillId="0" fontId="7" numFmtId="0" xfId="0" applyBorder="1" applyFont="1"/>
    <xf borderId="30" fillId="0" fontId="7" numFmtId="0" xfId="0" applyBorder="1" applyFont="1"/>
    <xf borderId="31" fillId="2" fontId="7" numFmtId="168" xfId="0" applyBorder="1" applyFont="1" applyNumberFormat="1"/>
    <xf borderId="32" fillId="0" fontId="7" numFmtId="168" xfId="0" applyBorder="1" applyFont="1" applyNumberFormat="1"/>
    <xf borderId="33" fillId="0" fontId="7" numFmtId="168" xfId="0" applyBorder="1" applyFont="1" applyNumberFormat="1"/>
    <xf borderId="24" fillId="0" fontId="1" numFmtId="0" xfId="0" applyBorder="1" applyFont="1"/>
    <xf borderId="34" fillId="2" fontId="2" numFmtId="0" xfId="0" applyBorder="1" applyFont="1"/>
    <xf borderId="7" fillId="2" fontId="11" numFmtId="0" xfId="0" applyBorder="1" applyFont="1"/>
    <xf borderId="35" fillId="2" fontId="2" numFmtId="0" xfId="0" applyBorder="1" applyFont="1"/>
    <xf borderId="36" fillId="2" fontId="11" numFmtId="0" xfId="0" applyBorder="1" applyFont="1"/>
    <xf borderId="37" fillId="2" fontId="11" numFmtId="0" xfId="0" applyBorder="1" applyFont="1"/>
    <xf borderId="18" fillId="0" fontId="1" numFmtId="0" xfId="0" applyBorder="1" applyFont="1"/>
    <xf borderId="21" fillId="0" fontId="7" numFmtId="166" xfId="0" applyBorder="1" applyFont="1" applyNumberFormat="1"/>
    <xf borderId="24" fillId="0" fontId="1" numFmtId="166" xfId="0" applyAlignment="1" applyBorder="1" applyFont="1" applyNumberFormat="1">
      <alignment horizontal="right"/>
    </xf>
    <xf borderId="25" fillId="0" fontId="17" numFmtId="0" xfId="0" applyBorder="1" applyFont="1"/>
    <xf borderId="5" fillId="0" fontId="18" numFmtId="0" xfId="0" applyBorder="1" applyFont="1"/>
    <xf borderId="27" fillId="0" fontId="19" numFmtId="166" xfId="0" applyBorder="1" applyFont="1" applyNumberFormat="1"/>
    <xf borderId="24" fillId="0" fontId="1" numFmtId="10" xfId="0" applyBorder="1" applyFont="1" applyNumberFormat="1"/>
    <xf borderId="9" fillId="0" fontId="1" numFmtId="166" xfId="0" applyBorder="1" applyFont="1" applyNumberFormat="1"/>
    <xf borderId="24" fillId="0" fontId="13" numFmtId="10" xfId="0" applyBorder="1" applyFont="1" applyNumberFormat="1"/>
    <xf borderId="0" fillId="0" fontId="1" numFmtId="9" xfId="0" applyFont="1" applyNumberFormat="1"/>
    <xf borderId="22" fillId="0" fontId="1" numFmtId="0" xfId="0" applyAlignment="1" applyBorder="1" applyFont="1">
      <alignment horizontal="right"/>
    </xf>
    <xf borderId="24" fillId="0" fontId="13" numFmtId="0" xfId="0" applyBorder="1" applyFont="1"/>
    <xf borderId="24" fillId="0" fontId="13" numFmtId="172" xfId="0" applyBorder="1" applyFont="1" applyNumberFormat="1"/>
    <xf borderId="24" fillId="0" fontId="1" numFmtId="173" xfId="0" applyBorder="1" applyFont="1" applyNumberFormat="1"/>
    <xf borderId="38" fillId="0" fontId="1" numFmtId="0" xfId="0" applyBorder="1" applyFont="1"/>
    <xf borderId="11" fillId="0" fontId="1" numFmtId="9" xfId="0" applyBorder="1" applyFont="1" applyNumberFormat="1"/>
    <xf borderId="12" fillId="0" fontId="1" numFmtId="166" xfId="0" applyBorder="1" applyFont="1" applyNumberFormat="1"/>
    <xf borderId="24" fillId="0" fontId="1" numFmtId="166" xfId="0" applyBorder="1" applyFont="1" applyNumberFormat="1"/>
    <xf borderId="22" fillId="0" fontId="20" numFmtId="0" xfId="0" applyBorder="1" applyFont="1"/>
    <xf borderId="9" fillId="0" fontId="21" numFmtId="166" xfId="0" applyBorder="1" applyFont="1" applyNumberFormat="1"/>
    <xf borderId="10" fillId="0" fontId="7" numFmtId="0" xfId="0" applyBorder="1" applyFont="1"/>
    <xf borderId="11" fillId="0" fontId="7" numFmtId="0" xfId="0" applyBorder="1" applyFont="1"/>
    <xf borderId="39" fillId="0" fontId="7" numFmtId="0" xfId="0" applyBorder="1" applyFont="1"/>
    <xf borderId="8" fillId="0" fontId="22" numFmtId="0" xfId="0" applyBorder="1" applyFont="1"/>
    <xf borderId="24" fillId="0" fontId="13" numFmtId="10" xfId="0" applyAlignment="1" applyBorder="1" applyFont="1" applyNumberFormat="1">
      <alignment horizontal="right"/>
    </xf>
    <xf borderId="24" fillId="0" fontId="1" numFmtId="10" xfId="0" applyAlignment="1" applyBorder="1" applyFont="1" applyNumberFormat="1">
      <alignment horizontal="right"/>
    </xf>
    <xf borderId="7" fillId="3" fontId="1" numFmtId="166" xfId="0" applyBorder="1" applyFont="1" applyNumberFormat="1"/>
    <xf borderId="9" fillId="0" fontId="1" numFmtId="167" xfId="0" applyBorder="1" applyFont="1" applyNumberFormat="1"/>
    <xf borderId="21" fillId="0" fontId="1" numFmtId="166" xfId="0" applyBorder="1" applyFont="1" applyNumberFormat="1"/>
    <xf borderId="24" fillId="0" fontId="1" numFmtId="0" xfId="0" applyAlignment="1" applyBorder="1" applyFont="1">
      <alignment horizontal="right"/>
    </xf>
    <xf borderId="24" fillId="0" fontId="13" numFmtId="0" xfId="0" applyAlignment="1" applyBorder="1" applyFont="1">
      <alignment horizontal="right"/>
    </xf>
    <xf borderId="9" fillId="0" fontId="13" numFmtId="174" xfId="0" applyBorder="1" applyFont="1" applyNumberFormat="1"/>
    <xf borderId="9" fillId="0" fontId="1" numFmtId="10" xfId="0" applyBorder="1" applyFont="1" applyNumberFormat="1"/>
    <xf borderId="9" fillId="0" fontId="7" numFmtId="175" xfId="0" applyBorder="1" applyFont="1" applyNumberFormat="1"/>
    <xf borderId="9" fillId="0" fontId="13" numFmtId="10" xfId="0" applyBorder="1" applyFont="1" applyNumberFormat="1"/>
    <xf borderId="7" fillId="3" fontId="1" numFmtId="175" xfId="0" applyBorder="1" applyFont="1" applyNumberFormat="1"/>
    <xf borderId="12" fillId="0" fontId="13" numFmtId="10" xfId="0" applyBorder="1" applyFont="1" applyNumberFormat="1"/>
    <xf borderId="12" fillId="0" fontId="1" numFmtId="10" xfId="0" applyBorder="1" applyFont="1" applyNumberFormat="1"/>
    <xf borderId="21" fillId="0" fontId="13" numFmtId="9" xfId="0" applyBorder="1" applyFont="1" applyNumberFormat="1"/>
    <xf borderId="24" fillId="0" fontId="13" numFmtId="9" xfId="0" applyAlignment="1" applyBorder="1" applyFont="1" applyNumberFormat="1">
      <alignment horizontal="right"/>
    </xf>
    <xf borderId="21" fillId="0" fontId="1" numFmtId="9" xfId="0" applyBorder="1" applyFont="1" applyNumberFormat="1"/>
    <xf borderId="24" fillId="0" fontId="1" numFmtId="9" xfId="0" applyAlignment="1" applyBorder="1" applyFont="1" applyNumberFormat="1">
      <alignment horizontal="right"/>
    </xf>
    <xf borderId="21" fillId="0" fontId="15" numFmtId="166" xfId="0" applyBorder="1" applyFont="1" applyNumberFormat="1"/>
    <xf borderId="39" fillId="0" fontId="1" numFmtId="166" xfId="0" applyAlignment="1" applyBorder="1" applyFont="1" applyNumberFormat="1">
      <alignment horizontal="right"/>
    </xf>
    <xf borderId="40" fillId="2" fontId="11" numFmtId="0" xfId="0" applyBorder="1" applyFont="1"/>
    <xf borderId="0" fillId="0" fontId="23" numFmtId="0" xfId="0" applyAlignment="1" applyFont="1">
      <alignment horizontal="right"/>
    </xf>
    <xf borderId="24" fillId="0" fontId="24" numFmtId="0" xfId="0" applyAlignment="1" applyBorder="1" applyFont="1">
      <alignment horizontal="right"/>
    </xf>
    <xf borderId="0" fillId="0" fontId="25" numFmtId="9" xfId="0" applyFont="1" applyNumberFormat="1"/>
    <xf borderId="24" fillId="0" fontId="1" numFmtId="9" xfId="0" applyBorder="1" applyFont="1" applyNumberFormat="1"/>
    <xf borderId="11" fillId="0" fontId="25" numFmtId="0" xfId="0" applyBorder="1" applyFont="1"/>
    <xf borderId="11" fillId="0" fontId="25" numFmtId="9" xfId="0" applyBorder="1" applyFont="1" applyNumberFormat="1"/>
    <xf borderId="39" fillId="0" fontId="1" numFmtId="9" xfId="0" applyBorder="1" applyFont="1" applyNumberFormat="1"/>
    <xf borderId="7" fillId="3" fontId="7" numFmtId="166" xfId="0" applyBorder="1" applyFont="1" applyNumberFormat="1"/>
    <xf borderId="0" fillId="0" fontId="7" numFmtId="166" xfId="0" applyFont="1" applyNumberFormat="1"/>
    <xf borderId="24" fillId="0" fontId="7" numFmtId="166" xfId="0" applyBorder="1" applyFont="1" applyNumberFormat="1"/>
    <xf borderId="7" fillId="3" fontId="1" numFmtId="10" xfId="0" applyBorder="1" applyFont="1" applyNumberFormat="1"/>
    <xf borderId="9" fillId="0" fontId="1" numFmtId="176" xfId="0" applyBorder="1" applyFont="1" applyNumberFormat="1"/>
    <xf borderId="12" fillId="0" fontId="1" numFmtId="176" xfId="0" applyBorder="1" applyFont="1" applyNumberFormat="1"/>
    <xf borderId="0" fillId="0" fontId="1" numFmtId="167" xfId="0" applyFont="1" applyNumberFormat="1"/>
    <xf borderId="24" fillId="0" fontId="1" numFmtId="167" xfId="0" applyBorder="1" applyFont="1" applyNumberFormat="1"/>
    <xf borderId="7" fillId="3" fontId="1" numFmtId="167" xfId="0" applyBorder="1" applyFont="1" applyNumberFormat="1"/>
    <xf borderId="41" fillId="0" fontId="1" numFmtId="0" xfId="0" applyBorder="1" applyFont="1"/>
    <xf borderId="42" fillId="0" fontId="1" numFmtId="0" xfId="0" applyBorder="1" applyFont="1"/>
    <xf borderId="43" fillId="0" fontId="1" numFmtId="0" xfId="0" applyBorder="1" applyFont="1"/>
    <xf borderId="42" fillId="0" fontId="1" numFmtId="167" xfId="0" applyBorder="1" applyFont="1" applyNumberFormat="1"/>
    <xf borderId="44" fillId="0" fontId="1" numFmtId="0" xfId="0" applyBorder="1" applyFont="1"/>
    <xf borderId="45" fillId="0" fontId="1" numFmtId="0" xfId="0" applyBorder="1" applyFont="1"/>
    <xf borderId="46" fillId="0" fontId="1" numFmtId="0" xfId="0" applyBorder="1" applyFont="1"/>
    <xf borderId="47" fillId="0" fontId="7" numFmtId="0" xfId="0" applyBorder="1" applyFont="1"/>
    <xf borderId="48" fillId="0" fontId="7" numFmtId="0" xfId="0" applyAlignment="1" applyBorder="1" applyFont="1">
      <alignment horizontal="center"/>
    </xf>
    <xf borderId="49" fillId="0" fontId="7" numFmtId="0" xfId="0" applyAlignment="1" applyBorder="1" applyFont="1">
      <alignment horizontal="center"/>
    </xf>
    <xf borderId="50" fillId="0" fontId="7" numFmtId="0" xfId="0" applyAlignment="1" applyBorder="1" applyFont="1">
      <alignment horizontal="center"/>
    </xf>
    <xf borderId="51" fillId="0" fontId="1" numFmtId="0" xfId="0" applyBorder="1" applyFont="1"/>
    <xf borderId="6" fillId="0" fontId="13" numFmtId="9" xfId="0" applyAlignment="1" applyBorder="1" applyFont="1" applyNumberFormat="1">
      <alignment horizontal="center" vertical="center"/>
    </xf>
    <xf borderId="52" fillId="0" fontId="13" numFmtId="9" xfId="0" applyAlignment="1" applyBorder="1" applyFont="1" applyNumberFormat="1">
      <alignment horizontal="center" vertical="center"/>
    </xf>
    <xf borderId="21" fillId="0" fontId="13" numFmtId="9" xfId="0" applyAlignment="1" applyBorder="1" applyFont="1" applyNumberFormat="1">
      <alignment horizontal="center" vertical="center"/>
    </xf>
    <xf borderId="6" fillId="0" fontId="13" numFmtId="174" xfId="0" applyAlignment="1" applyBorder="1" applyFont="1" applyNumberFormat="1">
      <alignment horizontal="center" vertical="center"/>
    </xf>
    <xf borderId="52" fillId="0" fontId="13" numFmtId="174" xfId="0" applyAlignment="1" applyBorder="1" applyFont="1" applyNumberFormat="1">
      <alignment horizontal="center" vertical="center"/>
    </xf>
    <xf borderId="21" fillId="0" fontId="13" numFmtId="174" xfId="0" applyAlignment="1" applyBorder="1" applyFont="1" applyNumberFormat="1">
      <alignment horizontal="center" vertical="center"/>
    </xf>
    <xf borderId="53" fillId="0" fontId="1" numFmtId="0" xfId="0" applyBorder="1" applyFont="1"/>
    <xf borderId="54" fillId="0" fontId="13" numFmtId="174" xfId="0" applyAlignment="1" applyBorder="1" applyFont="1" applyNumberFormat="1">
      <alignment horizontal="center" vertical="center"/>
    </xf>
    <xf borderId="55" fillId="0" fontId="13" numFmtId="174" xfId="0" applyAlignment="1" applyBorder="1" applyFont="1" applyNumberFormat="1">
      <alignment horizontal="center" vertical="center"/>
    </xf>
    <xf borderId="56" fillId="0" fontId="13" numFmtId="174" xfId="0" applyAlignment="1" applyBorder="1" applyFont="1" applyNumberFormat="1">
      <alignment horizontal="center" vertical="center"/>
    </xf>
    <xf borderId="34" fillId="4" fontId="1" numFmtId="0" xfId="0" applyBorder="1" applyFont="1"/>
    <xf borderId="57" fillId="4" fontId="7" numFmtId="0" xfId="0" applyAlignment="1" applyBorder="1" applyFont="1">
      <alignment horizontal="center" vertical="center"/>
    </xf>
    <xf borderId="58" fillId="0" fontId="6" numFmtId="0" xfId="0" applyBorder="1" applyFont="1"/>
    <xf borderId="59" fillId="0" fontId="6" numFmtId="0" xfId="0" applyBorder="1" applyFont="1"/>
    <xf borderId="40" fillId="4" fontId="1" numFmtId="0" xfId="0" applyBorder="1" applyFont="1"/>
    <xf borderId="34" fillId="4" fontId="7" numFmtId="0" xfId="0" applyBorder="1" applyFont="1"/>
    <xf borderId="60" fillId="0" fontId="6" numFmtId="0" xfId="0" applyBorder="1" applyFont="1"/>
    <xf borderId="61" fillId="0" fontId="6" numFmtId="0" xfId="0" applyBorder="1" applyFont="1"/>
    <xf borderId="62" fillId="0" fontId="6" numFmtId="0" xfId="0" applyBorder="1" applyFont="1"/>
    <xf borderId="63" fillId="4" fontId="26" numFmtId="0" xfId="0" applyBorder="1" applyFont="1"/>
    <xf borderId="64" fillId="4" fontId="1" numFmtId="0" xfId="0" applyBorder="1" applyFont="1"/>
    <xf borderId="65" fillId="4" fontId="13" numFmtId="176" xfId="0" applyAlignment="1" applyBorder="1" applyFont="1" applyNumberFormat="1">
      <alignment horizontal="right"/>
    </xf>
    <xf borderId="66" fillId="4" fontId="13" numFmtId="173" xfId="0" applyAlignment="1" applyBorder="1" applyFont="1" applyNumberFormat="1">
      <alignment horizontal="right"/>
    </xf>
    <xf borderId="66" fillId="4" fontId="13" numFmtId="0" xfId="0" applyAlignment="1" applyBorder="1" applyFont="1">
      <alignment horizontal="right"/>
    </xf>
    <xf borderId="66" fillId="4" fontId="13" numFmtId="9" xfId="0" applyAlignment="1" applyBorder="1" applyFont="1" applyNumberFormat="1">
      <alignment horizontal="right"/>
    </xf>
    <xf borderId="66" fillId="4" fontId="1" numFmtId="176" xfId="0" applyAlignment="1" applyBorder="1" applyFont="1" applyNumberFormat="1">
      <alignment horizontal="center"/>
    </xf>
    <xf borderId="67" fillId="4" fontId="1" numFmtId="0" xfId="0" applyBorder="1" applyFont="1"/>
    <xf borderId="68" fillId="4" fontId="13" numFmtId="0" xfId="0" applyAlignment="1" applyBorder="1" applyFont="1">
      <alignment horizontal="right"/>
    </xf>
    <xf borderId="69" fillId="4" fontId="1" numFmtId="0" xfId="0" applyBorder="1" applyFont="1"/>
    <xf borderId="70" fillId="4" fontId="1" numFmtId="0" xfId="0" applyBorder="1" applyFont="1"/>
    <xf borderId="71" fillId="4" fontId="1" numFmtId="0" xfId="0" applyBorder="1" applyFont="1"/>
    <xf borderId="7" fillId="3" fontId="1" numFmtId="173" xfId="0" applyBorder="1" applyFont="1" applyNumberFormat="1"/>
    <xf borderId="7" fillId="3" fontId="7" numFmtId="0" xfId="0" applyBorder="1" applyFont="1"/>
    <xf borderId="7" fillId="3" fontId="1" numFmtId="174" xfId="0" applyBorder="1" applyFont="1" applyNumberFormat="1"/>
    <xf borderId="7" fillId="3" fontId="7" numFmtId="0" xfId="0" applyAlignment="1" applyBorder="1" applyFont="1">
      <alignment horizontal="center" textRotation="90" vertical="center"/>
    </xf>
    <xf borderId="7" fillId="3" fontId="11" numFmtId="10" xfId="0" applyBorder="1" applyFont="1" applyNumberFormat="1"/>
    <xf borderId="7" fillId="3" fontId="3" numFmtId="174" xfId="0" applyBorder="1" applyFont="1" applyNumberFormat="1"/>
    <xf borderId="7" fillId="2" fontId="3" numFmtId="10" xfId="0" applyBorder="1" applyFont="1" applyNumberFormat="1"/>
    <xf borderId="7" fillId="2" fontId="3" numFmtId="2" xfId="0" applyAlignment="1" applyBorder="1" applyFont="1" applyNumberFormat="1">
      <alignment horizontal="center"/>
    </xf>
    <xf borderId="7" fillId="3" fontId="11" numFmtId="2" xfId="0" applyAlignment="1" applyBorder="1" applyFont="1" applyNumberFormat="1">
      <alignment horizontal="center"/>
    </xf>
    <xf borderId="7" fillId="3" fontId="1" numFmtId="10" xfId="0" applyAlignment="1" applyBorder="1" applyFont="1" applyNumberFormat="1">
      <alignment horizontal="center"/>
    </xf>
    <xf borderId="7" fillId="3" fontId="11" numFmtId="0" xfId="0" applyBorder="1" applyFont="1"/>
    <xf borderId="7" fillId="3" fontId="3" numFmtId="168" xfId="0" applyBorder="1" applyFont="1" applyNumberFormat="1"/>
    <xf borderId="7" fillId="3" fontId="1" numFmtId="164" xfId="0" applyBorder="1" applyFont="1" applyNumberFormat="1"/>
    <xf borderId="7" fillId="3" fontId="1" numFmtId="9" xfId="0" applyBorder="1" applyFont="1" applyNumberFormat="1"/>
    <xf borderId="7" fillId="3" fontId="7" numFmtId="164" xfId="0" applyBorder="1" applyFont="1" applyNumberFormat="1"/>
    <xf borderId="7" fillId="3" fontId="7" numFmtId="10" xfId="0" applyBorder="1" applyFont="1" applyNumberFormat="1"/>
    <xf borderId="72" fillId="2" fontId="2" numFmtId="0" xfId="0" applyBorder="1" applyFont="1"/>
    <xf borderId="73" fillId="2" fontId="11" numFmtId="0" xfId="0" applyBorder="1" applyFont="1"/>
    <xf borderId="73" fillId="2" fontId="12" numFmtId="0" xfId="0" applyBorder="1" applyFont="1"/>
    <xf borderId="64" fillId="2" fontId="11" numFmtId="0" xfId="0" applyBorder="1" applyFont="1"/>
    <xf borderId="74" fillId="0" fontId="1" numFmtId="0" xfId="0" applyBorder="1" applyFont="1"/>
    <xf borderId="75" fillId="0" fontId="1" numFmtId="0" xfId="0" applyBorder="1" applyFont="1"/>
    <xf borderId="76" fillId="0" fontId="7" numFmtId="0" xfId="0" applyBorder="1" applyFont="1"/>
    <xf borderId="77" fillId="0" fontId="7" numFmtId="0" xfId="0" applyBorder="1" applyFont="1"/>
    <xf borderId="20" fillId="0" fontId="7" numFmtId="0" xfId="0" applyBorder="1" applyFont="1"/>
    <xf borderId="74" fillId="0" fontId="27" numFmtId="0" xfId="0" applyBorder="1" applyFont="1"/>
    <xf borderId="0" fillId="0" fontId="1" numFmtId="166" xfId="0" applyFont="1" applyNumberFormat="1"/>
    <xf borderId="75" fillId="0" fontId="1" numFmtId="166" xfId="0" applyBorder="1" applyFont="1" applyNumberFormat="1"/>
    <xf borderId="78" fillId="0" fontId="1" numFmtId="0" xfId="0" applyBorder="1" applyFont="1"/>
    <xf borderId="5" fillId="0" fontId="1" numFmtId="166" xfId="0" applyBorder="1" applyFont="1" applyNumberFormat="1"/>
    <xf borderId="79" fillId="0" fontId="1" numFmtId="166" xfId="0" applyBorder="1" applyFont="1" applyNumberFormat="1"/>
    <xf borderId="25" fillId="0" fontId="1" numFmtId="0" xfId="0" applyBorder="1" applyFont="1"/>
    <xf borderId="26" fillId="0" fontId="1" numFmtId="166" xfId="0" applyBorder="1" applyFont="1" applyNumberFormat="1"/>
    <xf borderId="18" fillId="0" fontId="1" numFmtId="166" xfId="0" applyBorder="1" applyFont="1" applyNumberFormat="1"/>
    <xf borderId="77" fillId="0" fontId="1" numFmtId="166" xfId="0" applyBorder="1" applyFont="1" applyNumberFormat="1"/>
    <xf borderId="11" fillId="0" fontId="1" numFmtId="166" xfId="0" applyBorder="1" applyFont="1" applyNumberFormat="1"/>
    <xf borderId="80" fillId="0" fontId="1" numFmtId="166" xfId="0" applyBorder="1" applyFont="1" applyNumberFormat="1"/>
    <xf borderId="18" fillId="0" fontId="7" numFmtId="166" xfId="0" applyBorder="1" applyFont="1" applyNumberFormat="1"/>
    <xf borderId="77" fillId="0" fontId="7" numFmtId="166" xfId="0" applyBorder="1" applyFont="1" applyNumberFormat="1"/>
    <xf borderId="20" fillId="0" fontId="7" numFmtId="166" xfId="0" applyBorder="1" applyFont="1" applyNumberFormat="1"/>
    <xf borderId="75" fillId="0" fontId="7" numFmtId="166" xfId="0" applyBorder="1" applyFont="1" applyNumberFormat="1"/>
    <xf borderId="76" fillId="0" fontId="1" numFmtId="0" xfId="0" applyBorder="1" applyFont="1"/>
    <xf borderId="17" fillId="0" fontId="1" numFmtId="0" xfId="0" applyBorder="1" applyFont="1"/>
    <xf borderId="20" fillId="0" fontId="1" numFmtId="166" xfId="0" applyBorder="1" applyFont="1" applyNumberFormat="1"/>
    <xf borderId="0" fillId="0" fontId="1" numFmtId="174" xfId="0" applyFont="1" applyNumberFormat="1"/>
    <xf borderId="75" fillId="0" fontId="1" numFmtId="174" xfId="0" applyBorder="1" applyFont="1" applyNumberFormat="1"/>
    <xf borderId="24" fillId="0" fontId="1" numFmtId="174" xfId="0" applyBorder="1" applyFont="1" applyNumberFormat="1"/>
    <xf borderId="75" fillId="0" fontId="1" numFmtId="10" xfId="0" applyBorder="1" applyFont="1" applyNumberFormat="1"/>
    <xf borderId="5" fillId="0" fontId="1" numFmtId="174" xfId="0" applyBorder="1" applyFont="1" applyNumberFormat="1"/>
    <xf borderId="5" fillId="0" fontId="1" numFmtId="164" xfId="0" applyBorder="1" applyFont="1" applyNumberFormat="1"/>
    <xf borderId="5" fillId="0" fontId="1" numFmtId="10" xfId="0" applyBorder="1" applyFont="1" applyNumberFormat="1"/>
    <xf borderId="79" fillId="0" fontId="1" numFmtId="0" xfId="0" applyBorder="1" applyFont="1"/>
    <xf borderId="26" fillId="0" fontId="1" numFmtId="0" xfId="0" applyBorder="1" applyFont="1"/>
    <xf borderId="0" fillId="0" fontId="1" numFmtId="164" xfId="0" applyFont="1" applyNumberFormat="1"/>
    <xf borderId="0" fillId="0" fontId="1" numFmtId="2" xfId="0" applyFont="1" applyNumberFormat="1"/>
    <xf borderId="75" fillId="0" fontId="1" numFmtId="2" xfId="0" applyBorder="1" applyFont="1" applyNumberFormat="1"/>
    <xf borderId="24" fillId="0" fontId="1" numFmtId="2" xfId="0" applyBorder="1" applyFont="1" applyNumberFormat="1"/>
    <xf borderId="81" fillId="0" fontId="1" numFmtId="0" xfId="0" applyBorder="1" applyFont="1"/>
    <xf borderId="82" fillId="0" fontId="1" numFmtId="0" xfId="0" applyBorder="1" applyFont="1"/>
    <xf borderId="82" fillId="0" fontId="1" numFmtId="2" xfId="0" applyBorder="1" applyFont="1" applyNumberFormat="1"/>
    <xf borderId="82" fillId="0" fontId="1" numFmtId="166" xfId="0" applyBorder="1" applyFont="1" applyNumberFormat="1"/>
    <xf borderId="83" fillId="0" fontId="1" numFmtId="0" xfId="0" applyBorder="1" applyFont="1"/>
    <xf borderId="84" fillId="0" fontId="1" numFmtId="0" xfId="0" applyBorder="1" applyFont="1"/>
    <xf borderId="85" fillId="0" fontId="1" numFmtId="2" xfId="0" applyBorder="1" applyFont="1" applyNumberFormat="1"/>
    <xf borderId="85" fillId="0" fontId="1" numFmtId="0" xfId="0" applyBorder="1" applyFont="1"/>
    <xf borderId="85" fillId="0" fontId="1" numFmtId="166" xfId="0" applyBorder="1" applyFont="1" applyNumberFormat="1"/>
    <xf borderId="86" fillId="0" fontId="1" numFmtId="0" xfId="0" applyBorder="1" applyFont="1"/>
    <xf borderId="87" fillId="0" fontId="1" numFmtId="0" xfId="0" applyBorder="1" applyFont="1"/>
    <xf borderId="14" fillId="2" fontId="1" numFmtId="0" xfId="0" applyBorder="1" applyFont="1"/>
    <xf borderId="16" fillId="2" fontId="1" numFmtId="0" xfId="0" applyBorder="1" applyFont="1"/>
    <xf borderId="38" fillId="0" fontId="7" numFmtId="0" xfId="0" applyBorder="1" applyFont="1"/>
    <xf borderId="39" fillId="0" fontId="1" numFmtId="166" xfId="0" applyBorder="1" applyFont="1" applyNumberFormat="1"/>
    <xf borderId="0" fillId="0" fontId="1" numFmtId="9" xfId="0" applyAlignment="1" applyFont="1" applyNumberFormat="1">
      <alignment horizontal="right"/>
    </xf>
    <xf borderId="11" fillId="0" fontId="1" numFmtId="9" xfId="0" applyAlignment="1" applyBorder="1" applyFont="1" applyNumberFormat="1">
      <alignment horizontal="right"/>
    </xf>
    <xf borderId="11" fillId="0" fontId="1" numFmtId="0" xfId="0" applyAlignment="1" applyBorder="1" applyFont="1">
      <alignment horizontal="right"/>
    </xf>
    <xf borderId="84" fillId="0" fontId="7" numFmtId="0" xfId="0" applyBorder="1" applyFont="1"/>
    <xf borderId="85" fillId="0" fontId="7" numFmtId="167" xfId="0" applyBorder="1" applyFont="1" applyNumberFormat="1"/>
    <xf borderId="85" fillId="0" fontId="7" numFmtId="10" xfId="0" applyBorder="1" applyFont="1" applyNumberFormat="1"/>
    <xf borderId="85" fillId="0" fontId="7" numFmtId="166" xfId="0" applyBorder="1" applyFont="1" applyNumberFormat="1"/>
    <xf borderId="86" fillId="0" fontId="7" numFmtId="166" xfId="0" applyBorder="1" applyFont="1" applyNumberFormat="1"/>
    <xf borderId="85" fillId="0" fontId="1" numFmtId="167" xfId="0" applyBorder="1" applyFont="1" applyNumberFormat="1"/>
    <xf borderId="85" fillId="0" fontId="1" numFmtId="10" xfId="0" applyBorder="1" applyFont="1" applyNumberFormat="1"/>
    <xf borderId="34" fillId="3" fontId="12" numFmtId="0" xfId="0" applyBorder="1" applyFont="1"/>
    <xf borderId="16" fillId="2" fontId="12" numFmtId="0" xfId="0" applyBorder="1" applyFont="1"/>
    <xf borderId="7" fillId="3" fontId="12" numFmtId="0" xfId="0" applyBorder="1" applyFont="1"/>
    <xf borderId="34" fillId="3" fontId="1" numFmtId="0" xfId="0" applyBorder="1" applyFont="1"/>
    <xf borderId="34" fillId="2" fontId="3" numFmtId="0" xfId="0" applyBorder="1" applyFont="1"/>
    <xf borderId="88" fillId="0" fontId="1" numFmtId="164" xfId="0" applyBorder="1" applyFont="1" applyNumberFormat="1"/>
    <xf borderId="7" fillId="2" fontId="3" numFmtId="0" xfId="0" applyBorder="1" applyFont="1"/>
    <xf borderId="89" fillId="0" fontId="1" numFmtId="164" xfId="0" applyBorder="1" applyFont="1" applyNumberFormat="1"/>
    <xf borderId="90" fillId="0" fontId="1" numFmtId="164" xfId="0" applyBorder="1" applyFont="1" applyNumberFormat="1"/>
    <xf borderId="91" fillId="0" fontId="1" numFmtId="164" xfId="0" applyBorder="1" applyFont="1" applyNumberFormat="1"/>
    <xf borderId="92" fillId="0" fontId="7" numFmtId="10" xfId="0" applyBorder="1" applyFont="1" applyNumberFormat="1"/>
    <xf borderId="93" fillId="0" fontId="7" numFmtId="10" xfId="0" applyBorder="1" applyFont="1" applyNumberFormat="1"/>
    <xf borderId="7" fillId="2" fontId="12" numFmtId="0" xfId="0" applyBorder="1" applyFont="1"/>
    <xf borderId="40" fillId="2" fontId="1" numFmtId="0" xfId="0" applyBorder="1" applyFont="1"/>
    <xf borderId="7" fillId="4" fontId="28" numFmtId="0" xfId="0" applyBorder="1" applyFont="1"/>
    <xf borderId="13" fillId="2" fontId="3" numFmtId="0" xfId="0" applyAlignment="1" applyBorder="1" applyFont="1">
      <alignment horizontal="center"/>
    </xf>
    <xf borderId="14" fillId="2" fontId="3" numFmtId="0" xfId="0" applyAlignment="1" applyBorder="1" applyFont="1">
      <alignment horizontal="center"/>
    </xf>
    <xf borderId="14" fillId="2" fontId="1" numFmtId="0" xfId="0" applyAlignment="1" applyBorder="1" applyFont="1">
      <alignment horizontal="center"/>
    </xf>
    <xf borderId="16" fillId="2" fontId="3" numFmtId="0" xfId="0" applyAlignment="1" applyBorder="1" applyFont="1">
      <alignment horizontal="center"/>
    </xf>
    <xf borderId="8" fillId="0" fontId="29" numFmtId="176" xfId="0" applyBorder="1" applyFont="1" applyNumberFormat="1"/>
    <xf borderId="94" fillId="2" fontId="30" numFmtId="176" xfId="0" applyBorder="1" applyFont="1" applyNumberFormat="1"/>
    <xf borderId="91" fillId="0" fontId="31" numFmtId="176" xfId="0" applyBorder="1" applyFont="1" applyNumberFormat="1"/>
    <xf borderId="7" fillId="2" fontId="3" numFmtId="1" xfId="0" applyBorder="1" applyFont="1" applyNumberFormat="1"/>
    <xf borderId="8" fillId="0" fontId="1" numFmtId="176" xfId="0" applyBorder="1" applyFont="1" applyNumberFormat="1"/>
    <xf borderId="94" fillId="2" fontId="1" numFmtId="176" xfId="0" applyBorder="1" applyFont="1" applyNumberFormat="1"/>
    <xf borderId="91" fillId="0" fontId="1" numFmtId="176" xfId="0" applyBorder="1" applyFont="1" applyNumberFormat="1"/>
    <xf borderId="1" fillId="2" fontId="3" numFmtId="10" xfId="0" applyBorder="1" applyFont="1" applyNumberFormat="1"/>
    <xf borderId="27" fillId="0" fontId="1" numFmtId="10" xfId="0" applyBorder="1" applyFont="1" applyNumberFormat="1"/>
    <xf borderId="0" fillId="0" fontId="7" numFmtId="0" xfId="0" applyAlignment="1" applyFont="1">
      <alignment horizontal="right"/>
    </xf>
    <xf borderId="94" fillId="2" fontId="3" numFmtId="10" xfId="0" applyBorder="1" applyFont="1" applyNumberFormat="1"/>
    <xf borderId="95" fillId="2" fontId="3" numFmtId="10" xfId="0" applyBorder="1" applyFont="1" applyNumberFormat="1"/>
    <xf borderId="11" fillId="0" fontId="1" numFmtId="10" xfId="0" applyBorder="1" applyFont="1" applyNumberFormat="1"/>
    <xf borderId="2" fillId="2" fontId="3" numFmtId="1" xfId="0" applyBorder="1" applyFont="1" applyNumberFormat="1"/>
    <xf borderId="3" fillId="2" fontId="3" numFmtId="1" xfId="0" applyBorder="1" applyFont="1" applyNumberFormat="1"/>
    <xf borderId="94" fillId="2" fontId="1" numFmtId="0" xfId="0" applyBorder="1" applyFont="1"/>
    <xf borderId="91" fillId="0" fontId="1" numFmtId="0" xfId="0" applyBorder="1" applyFont="1"/>
    <xf borderId="7" fillId="4" fontId="1" numFmtId="10" xfId="0" applyBorder="1" applyFont="1" applyNumberFormat="1"/>
    <xf borderId="23" fillId="4" fontId="1" numFmtId="10" xfId="0" applyBorder="1" applyFont="1" applyNumberFormat="1"/>
    <xf borderId="44" fillId="0" fontId="7" numFmtId="0" xfId="0" applyBorder="1" applyFont="1"/>
    <xf borderId="96" fillId="0" fontId="7" numFmtId="176" xfId="0" applyBorder="1" applyFont="1" applyNumberFormat="1"/>
    <xf borderId="97" fillId="2" fontId="7" numFmtId="176" xfId="0" applyBorder="1" applyFont="1" applyNumberFormat="1"/>
    <xf borderId="98" fillId="0" fontId="7" numFmtId="176" xfId="0" applyBorder="1" applyFont="1" applyNumberFormat="1"/>
    <xf borderId="99" fillId="4" fontId="1" numFmtId="10" xfId="0" applyBorder="1" applyFont="1" applyNumberFormat="1"/>
    <xf borderId="19" fillId="4" fontId="1" numFmtId="10" xfId="0" applyBorder="1" applyFont="1" applyNumberFormat="1"/>
    <xf borderId="34" fillId="3" fontId="3" numFmtId="0" xfId="0" applyBorder="1" applyFont="1"/>
    <xf borderId="40" fillId="2" fontId="3" numFmtId="0" xfId="0" applyBorder="1" applyFont="1"/>
    <xf borderId="100" fillId="0" fontId="7" numFmtId="0" xfId="0" applyBorder="1" applyFont="1"/>
    <xf borderId="101" fillId="0" fontId="1" numFmtId="0" xfId="0" applyAlignment="1" applyBorder="1" applyFont="1">
      <alignment horizontal="right"/>
    </xf>
    <xf borderId="101" fillId="0" fontId="7" numFmtId="0" xfId="0" applyBorder="1" applyFont="1"/>
    <xf borderId="102" fillId="0" fontId="7" numFmtId="0" xfId="0" applyBorder="1" applyFont="1"/>
    <xf borderId="0" fillId="0" fontId="1" numFmtId="176" xfId="0" applyFont="1" applyNumberFormat="1"/>
    <xf borderId="24" fillId="0" fontId="1" numFmtId="176" xfId="0" applyBorder="1" applyFont="1" applyNumberFormat="1"/>
    <xf borderId="85" fillId="0" fontId="1" numFmtId="176" xfId="0" applyBorder="1" applyFont="1" applyNumberFormat="1"/>
    <xf borderId="86" fillId="0" fontId="1" numFmtId="176" xfId="0" applyBorder="1" applyFont="1" applyNumberFormat="1"/>
    <xf borderId="7" fillId="2" fontId="32" numFmtId="0" xfId="0" applyBorder="1" applyFont="1"/>
    <xf borderId="7" fillId="2" fontId="32" numFmtId="0" xfId="0" applyAlignment="1" applyBorder="1" applyFont="1">
      <alignment horizontal="right"/>
    </xf>
    <xf borderId="7" fillId="2" fontId="32" numFmtId="166" xfId="0" applyBorder="1" applyFont="1" applyNumberFormat="1"/>
    <xf borderId="7" fillId="2" fontId="32" numFmtId="1" xfId="0" applyBorder="1" applyFont="1" applyNumberFormat="1"/>
    <xf borderId="7" fillId="2" fontId="11" numFmtId="0" xfId="0" applyAlignment="1" applyBorder="1" applyFont="1">
      <alignment horizontal="right"/>
    </xf>
    <xf borderId="7" fillId="2" fontId="11" numFmtId="166" xfId="0" applyBorder="1" applyFont="1" applyNumberFormat="1"/>
    <xf borderId="7" fillId="2" fontId="11" numFmtId="1" xfId="0" applyBorder="1" applyFont="1" applyNumberFormat="1"/>
    <xf borderId="7" fillId="2" fontId="3" numFmtId="0" xfId="0" applyAlignment="1" applyBorder="1" applyFont="1">
      <alignment horizontal="right"/>
    </xf>
    <xf borderId="26" fillId="0" fontId="33" numFmtId="166" xfId="0" applyBorder="1" applyFont="1" applyNumberFormat="1"/>
    <xf borderId="26" fillId="0" fontId="7" numFmtId="0" xfId="0" applyBorder="1" applyFont="1"/>
    <xf borderId="20" fillId="0" fontId="1" numFmtId="10" xfId="0" applyBorder="1" applyFont="1" applyNumberFormat="1"/>
    <xf borderId="42" fillId="0" fontId="7" numFmtId="0" xfId="0" applyBorder="1" applyFont="1"/>
    <xf borderId="43" fillId="0" fontId="1" numFmtId="1" xfId="0" applyBorder="1" applyFont="1" applyNumberFormat="1"/>
    <xf borderId="24" fillId="0" fontId="34" numFmtId="166" xfId="0" applyBorder="1" applyFont="1" applyNumberFormat="1"/>
    <xf borderId="103" fillId="2" fontId="2" numFmtId="0" xfId="0" applyBorder="1" applyFont="1"/>
    <xf borderId="104" fillId="2" fontId="11" numFmtId="0" xfId="0" applyBorder="1" applyFont="1"/>
    <xf borderId="105" fillId="2" fontId="11" numFmtId="0" xfId="0" applyBorder="1" applyFont="1"/>
    <xf borderId="24" fillId="0" fontId="1" numFmtId="172" xfId="0" applyBorder="1" applyFont="1" applyNumberFormat="1"/>
    <xf borderId="86" fillId="0" fontId="1" numFmtId="166" xfId="0" applyBorder="1" applyFont="1" applyNumberFormat="1"/>
    <xf borderId="11" fillId="0" fontId="1" numFmtId="174" xfId="0" applyBorder="1" applyFont="1" applyNumberFormat="1"/>
    <xf borderId="39" fillId="0" fontId="1" numFmtId="174" xfId="0" applyBorder="1" applyFont="1" applyNumberFormat="1"/>
    <xf borderId="43" fillId="0" fontId="1" numFmtId="166" xfId="0" applyAlignment="1" applyBorder="1" applyFont="1" applyNumberFormat="1">
      <alignment horizontal="right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Assumptions!$B$79:$B$82</c:f>
            </c:strRef>
          </c:cat>
          <c:val>
            <c:numRef>
              <c:f>Assumptions!$E$79:$E$82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Assumptions!$M$79:$M$82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Assumptions!$U$79:$U$82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Assumptions!$AC$79:$AC$82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</xdr:colOff>
      <xdr:row>75</xdr:row>
      <xdr:rowOff>66675</xdr:rowOff>
    </xdr:from>
    <xdr:ext cx="3362325" cy="2952750"/>
    <xdr:graphicFrame>
      <xdr:nvGraphicFramePr>
        <xdr:cNvPr id="109197720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95250</xdr:colOff>
      <xdr:row>76</xdr:row>
      <xdr:rowOff>19050</xdr:rowOff>
    </xdr:from>
    <xdr:ext cx="3257550" cy="2876550"/>
    <xdr:graphicFrame>
      <xdr:nvGraphicFramePr>
        <xdr:cNvPr id="129657434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38100</xdr:colOff>
      <xdr:row>75</xdr:row>
      <xdr:rowOff>142875</xdr:rowOff>
    </xdr:from>
    <xdr:ext cx="3267075" cy="2990850"/>
    <xdr:graphicFrame>
      <xdr:nvGraphicFramePr>
        <xdr:cNvPr id="54683971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29</xdr:col>
      <xdr:colOff>209550</xdr:colOff>
      <xdr:row>75</xdr:row>
      <xdr:rowOff>57150</xdr:rowOff>
    </xdr:from>
    <xdr:ext cx="3124200" cy="2905125"/>
    <xdr:graphicFrame>
      <xdr:nvGraphicFramePr>
        <xdr:cNvPr id="905046896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4" width="8.86"/>
    <col customWidth="1" min="5" max="5" width="19.29"/>
    <col customWidth="1" min="6" max="6" width="33.71"/>
    <col customWidth="1" min="7" max="7" width="12.86"/>
    <col customWidth="1" min="8" max="8" width="33.71"/>
    <col customWidth="1" min="9" max="9" width="1.14"/>
    <col customWidth="1" min="10" max="10" width="3.71"/>
    <col customWidth="1" hidden="1" min="11" max="11" width="8.86"/>
    <col customWidth="1" min="12" max="12" width="32.86"/>
    <col customWidth="1" min="13" max="13" width="8.86"/>
    <col customWidth="1" min="14" max="14" width="28.43"/>
    <col customWidth="1" min="15" max="16" width="8.86"/>
    <col customWidth="1" min="17" max="17" width="2.43"/>
    <col customWidth="1" min="18" max="18" width="59.43"/>
    <col customWidth="1" min="19" max="19" width="17.29"/>
    <col customWidth="1" min="20" max="20" width="81.86"/>
    <col customWidth="1" min="21" max="21" width="8.86"/>
    <col customWidth="1" min="22" max="23" width="4.43"/>
    <col customWidth="1" min="24" max="27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B2" s="1"/>
      <c r="C2" s="1"/>
      <c r="D2" s="1"/>
      <c r="E2" s="1"/>
      <c r="F2" s="1"/>
      <c r="G2" s="1"/>
      <c r="H2" s="2" t="s">
        <v>0</v>
      </c>
      <c r="I2" s="3"/>
      <c r="J2" s="3"/>
      <c r="K2" s="3"/>
      <c r="L2" s="3"/>
      <c r="M2" s="1"/>
      <c r="N2" s="2" t="s">
        <v>1</v>
      </c>
      <c r="O2" s="3"/>
      <c r="P2" s="3"/>
      <c r="Q2" s="3"/>
      <c r="R2" s="4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1"/>
      <c r="C3" s="1"/>
      <c r="D3" s="1"/>
      <c r="E3" s="1"/>
      <c r="F3" s="1"/>
      <c r="G3" s="1"/>
      <c r="H3" s="5" t="s">
        <v>2</v>
      </c>
      <c r="I3" s="6"/>
      <c r="J3" s="1"/>
      <c r="K3" s="1"/>
      <c r="L3" s="7" t="s">
        <v>3</v>
      </c>
      <c r="M3" s="8"/>
      <c r="N3" s="9" t="s">
        <v>4</v>
      </c>
      <c r="O3" s="1"/>
      <c r="P3" s="1"/>
      <c r="Q3" s="1"/>
      <c r="R3" s="10" t="str">
        <f>"Model as of " &amp; TEXT(TODAY(),"mmmm d, yyyy")</f>
        <v>Model as of August 7, 2025</v>
      </c>
      <c r="S3" s="1"/>
      <c r="T3" s="1"/>
      <c r="U3" s="1"/>
      <c r="V3" s="1"/>
      <c r="W3" s="1"/>
      <c r="X3" s="1"/>
      <c r="Y3" s="1"/>
      <c r="Z3" s="1"/>
      <c r="AA3" s="11"/>
    </row>
    <row r="4" ht="18.0" customHeight="1">
      <c r="A4" s="1"/>
      <c r="B4" s="1"/>
      <c r="C4" s="1"/>
      <c r="D4" s="1"/>
      <c r="E4" s="1"/>
      <c r="F4" s="1"/>
      <c r="G4" s="1"/>
      <c r="H4" s="12" t="s">
        <v>5</v>
      </c>
      <c r="J4" s="1"/>
      <c r="K4" s="1"/>
      <c r="L4" s="7" t="s">
        <v>6</v>
      </c>
      <c r="M4" s="8"/>
      <c r="N4" s="9" t="s">
        <v>7</v>
      </c>
      <c r="O4" s="1"/>
      <c r="P4" s="1"/>
      <c r="Q4" s="1"/>
      <c r="R4" s="10"/>
      <c r="S4" s="13"/>
      <c r="T4" s="13"/>
      <c r="U4" s="1"/>
      <c r="V4" s="1"/>
      <c r="W4" s="1"/>
      <c r="X4" s="1"/>
      <c r="Y4" s="1"/>
      <c r="Z4" s="1"/>
      <c r="AA4" s="11"/>
    </row>
    <row r="5" ht="15.75" customHeight="1">
      <c r="A5" s="1"/>
      <c r="B5" s="1"/>
      <c r="C5" s="1"/>
      <c r="D5" s="1"/>
      <c r="E5" s="1"/>
      <c r="F5" s="1"/>
      <c r="G5" s="14"/>
      <c r="H5" s="15"/>
      <c r="J5" s="1"/>
      <c r="K5" s="1"/>
      <c r="L5" s="7"/>
      <c r="M5" s="8"/>
      <c r="N5" s="16" t="s">
        <v>8</v>
      </c>
      <c r="R5" s="17"/>
      <c r="S5" s="13"/>
      <c r="T5" s="13"/>
      <c r="U5" s="1"/>
      <c r="V5" s="1"/>
      <c r="W5" s="1"/>
      <c r="X5" s="1"/>
      <c r="Y5" s="1"/>
      <c r="Z5" s="1"/>
      <c r="AA5" s="11"/>
    </row>
    <row r="6" ht="15.75" customHeight="1">
      <c r="A6" s="1"/>
      <c r="B6" s="1"/>
      <c r="C6" s="1"/>
      <c r="D6" s="1"/>
      <c r="E6" s="1"/>
      <c r="F6" s="1"/>
      <c r="G6" s="14"/>
      <c r="H6" s="15"/>
      <c r="J6" s="1"/>
      <c r="K6" s="1"/>
      <c r="L6" s="7"/>
      <c r="M6" s="8"/>
      <c r="N6" s="12" t="s">
        <v>9</v>
      </c>
      <c r="R6" s="17"/>
      <c r="S6" s="13"/>
      <c r="T6" s="13"/>
      <c r="U6" s="1"/>
      <c r="V6" s="1"/>
      <c r="W6" s="1"/>
      <c r="X6" s="1"/>
      <c r="Y6" s="1"/>
      <c r="Z6" s="1"/>
      <c r="AA6" s="11"/>
    </row>
    <row r="7" ht="15.75" customHeight="1">
      <c r="A7" s="1"/>
      <c r="B7" s="1"/>
      <c r="C7" s="1"/>
      <c r="D7" s="1"/>
      <c r="E7" s="1"/>
      <c r="F7" s="1"/>
      <c r="G7" s="14"/>
      <c r="H7" s="15"/>
      <c r="J7" s="1"/>
      <c r="K7" s="1"/>
      <c r="L7" s="7"/>
      <c r="M7" s="8"/>
      <c r="N7" s="18" t="s">
        <v>10</v>
      </c>
      <c r="R7" s="17"/>
      <c r="S7" s="13"/>
      <c r="T7" s="13"/>
      <c r="U7" s="1"/>
      <c r="V7" s="1"/>
      <c r="W7" s="1"/>
      <c r="X7" s="1"/>
      <c r="Y7" s="1"/>
      <c r="Z7" s="1"/>
      <c r="AA7" s="11"/>
    </row>
    <row r="8" ht="15.75" customHeight="1">
      <c r="A8" s="1"/>
      <c r="B8" s="1"/>
      <c r="C8" s="1"/>
      <c r="D8" s="1"/>
      <c r="E8" s="1"/>
      <c r="F8" s="1"/>
      <c r="G8" s="14"/>
      <c r="H8" s="9" t="s">
        <v>11</v>
      </c>
      <c r="I8" s="1"/>
      <c r="J8" s="1"/>
      <c r="K8" s="1"/>
      <c r="L8" s="19" t="s">
        <v>12</v>
      </c>
      <c r="M8" s="8"/>
      <c r="N8" s="12" t="s">
        <v>13</v>
      </c>
      <c r="R8" s="17"/>
      <c r="S8" s="13"/>
      <c r="T8" s="13"/>
      <c r="U8" s="1"/>
      <c r="V8" s="1"/>
      <c r="W8" s="1"/>
      <c r="X8" s="1"/>
      <c r="Y8" s="1"/>
      <c r="Z8" s="1"/>
      <c r="AA8" s="11"/>
    </row>
    <row r="9" ht="15.75" customHeight="1">
      <c r="A9" s="1"/>
      <c r="B9" s="1"/>
      <c r="C9" s="1"/>
      <c r="D9" s="1"/>
      <c r="E9" s="1"/>
      <c r="F9" s="1"/>
      <c r="G9" s="14"/>
      <c r="H9" s="9" t="s">
        <v>14</v>
      </c>
      <c r="I9" s="1"/>
      <c r="J9" s="1"/>
      <c r="K9" s="1"/>
      <c r="L9" s="7" t="s">
        <v>15</v>
      </c>
      <c r="M9" s="8"/>
      <c r="N9" s="9" t="s">
        <v>16</v>
      </c>
      <c r="O9" s="1"/>
      <c r="P9" s="1"/>
      <c r="Q9" s="1"/>
      <c r="R9" s="10"/>
      <c r="S9" s="13"/>
      <c r="T9" s="13"/>
      <c r="U9" s="1"/>
      <c r="V9" s="1"/>
      <c r="W9" s="1"/>
      <c r="X9" s="1"/>
      <c r="Y9" s="1"/>
      <c r="Z9" s="1"/>
      <c r="AA9" s="11"/>
    </row>
    <row r="10" ht="15.75" customHeight="1">
      <c r="A10" s="1"/>
      <c r="B10" s="1"/>
      <c r="C10" s="1"/>
      <c r="D10" s="1"/>
      <c r="E10" s="1"/>
      <c r="F10" s="1"/>
      <c r="G10" s="14"/>
      <c r="H10" s="20" t="s">
        <v>17</v>
      </c>
      <c r="I10" s="21"/>
      <c r="J10" s="21"/>
      <c r="K10" s="21"/>
      <c r="L10" s="22">
        <v>45828.0</v>
      </c>
      <c r="M10" s="23"/>
      <c r="N10" s="12"/>
      <c r="R10" s="17"/>
      <c r="S10" s="13"/>
      <c r="T10" s="13"/>
      <c r="U10" s="1"/>
      <c r="V10" s="1"/>
      <c r="W10" s="1"/>
      <c r="X10" s="1"/>
      <c r="Y10" s="1"/>
      <c r="Z10" s="1"/>
      <c r="AA10" s="11"/>
    </row>
    <row r="11" ht="15.75" customHeight="1">
      <c r="A11" s="1"/>
      <c r="B11" s="1"/>
      <c r="C11" s="1"/>
      <c r="D11" s="1"/>
      <c r="E11" s="1"/>
      <c r="F11" s="1"/>
      <c r="G11" s="14"/>
      <c r="H11" s="1"/>
      <c r="I11" s="1"/>
      <c r="J11" s="1"/>
      <c r="K11" s="1"/>
      <c r="L11" s="1"/>
      <c r="M11" s="1"/>
      <c r="N11" s="12"/>
      <c r="R11" s="17"/>
      <c r="S11" s="13"/>
      <c r="T11" s="13"/>
      <c r="U11" s="1"/>
      <c r="V11" s="1"/>
      <c r="W11" s="1"/>
      <c r="X11" s="1"/>
      <c r="Y11" s="1"/>
      <c r="Z11" s="1"/>
      <c r="AA11" s="11"/>
    </row>
    <row r="12" ht="15.75" customHeight="1">
      <c r="A12" s="1"/>
      <c r="B12" s="1"/>
      <c r="C12" s="1"/>
      <c r="D12" s="1"/>
      <c r="E12" s="1"/>
      <c r="F12" s="1"/>
      <c r="G12" s="14"/>
      <c r="H12" s="2" t="s">
        <v>18</v>
      </c>
      <c r="I12" s="3"/>
      <c r="J12" s="3"/>
      <c r="K12" s="3"/>
      <c r="L12" s="4"/>
      <c r="M12" s="1"/>
      <c r="N12" s="9"/>
      <c r="O12" s="1"/>
      <c r="P12" s="1"/>
      <c r="Q12" s="1"/>
      <c r="R12" s="10"/>
      <c r="S12" s="13"/>
      <c r="T12" s="13"/>
      <c r="U12" s="1"/>
      <c r="V12" s="1"/>
      <c r="W12" s="1"/>
      <c r="X12" s="1"/>
      <c r="Y12" s="1"/>
      <c r="Z12" s="1"/>
      <c r="AA12" s="11"/>
    </row>
    <row r="13" ht="15.75" customHeight="1">
      <c r="A13" s="1"/>
      <c r="B13" s="1"/>
      <c r="C13" s="1"/>
      <c r="D13" s="1"/>
      <c r="E13" s="1"/>
      <c r="F13" s="1"/>
      <c r="G13" s="14"/>
      <c r="H13" s="24" t="s">
        <v>19</v>
      </c>
      <c r="L13" s="25">
        <f>'Tranche 1A'!H39</f>
        <v>34202856.33</v>
      </c>
      <c r="M13" s="1"/>
      <c r="N13" s="9"/>
      <c r="O13" s="1"/>
      <c r="P13" s="1"/>
      <c r="Q13" s="1"/>
      <c r="R13" s="10"/>
      <c r="S13" s="13"/>
      <c r="T13" s="13"/>
      <c r="U13" s="1"/>
      <c r="V13" s="1"/>
      <c r="W13" s="1"/>
      <c r="X13" s="1"/>
      <c r="Y13" s="1"/>
      <c r="Z13" s="1"/>
      <c r="AA13" s="1"/>
    </row>
    <row r="14" ht="15.75" customHeight="1">
      <c r="A14" s="1"/>
      <c r="B14" s="1"/>
      <c r="C14" s="1"/>
      <c r="D14" s="1"/>
      <c r="E14" s="1"/>
      <c r="F14" s="1"/>
      <c r="G14" s="14"/>
      <c r="H14" s="24" t="s">
        <v>20</v>
      </c>
      <c r="L14" s="25">
        <f>Returns!G19</f>
        <v>10041958.62</v>
      </c>
      <c r="M14" s="1"/>
      <c r="N14" s="9"/>
      <c r="O14" s="1"/>
      <c r="P14" s="1"/>
      <c r="Q14" s="1"/>
      <c r="R14" s="10"/>
      <c r="S14" s="13"/>
      <c r="T14" s="13"/>
      <c r="U14" s="1"/>
      <c r="V14" s="1"/>
      <c r="W14" s="1"/>
      <c r="X14" s="1"/>
      <c r="Y14" s="1"/>
      <c r="Z14" s="1"/>
      <c r="AA14" s="1"/>
    </row>
    <row r="15" ht="15.75" customHeight="1">
      <c r="A15" s="1"/>
      <c r="B15" s="1"/>
      <c r="C15" s="1"/>
      <c r="D15" s="1"/>
      <c r="E15" s="1"/>
      <c r="F15" s="1"/>
      <c r="G15" s="14"/>
      <c r="H15" s="24" t="s">
        <v>21</v>
      </c>
      <c r="L15" s="26">
        <f>Assumptions!D61</f>
        <v>0.065</v>
      </c>
      <c r="M15" s="1"/>
      <c r="N15" s="9"/>
      <c r="O15" s="1"/>
      <c r="P15" s="1"/>
      <c r="Q15" s="1"/>
      <c r="R15" s="10"/>
      <c r="S15" s="13"/>
      <c r="T15" s="13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1"/>
      <c r="C16" s="1"/>
      <c r="D16" s="1"/>
      <c r="E16" s="1"/>
      <c r="F16" s="1"/>
      <c r="G16" s="14"/>
      <c r="H16" s="24" t="s">
        <v>22</v>
      </c>
      <c r="L16" s="26">
        <f>Assumptions!D64</f>
        <v>0.0575</v>
      </c>
      <c r="M16" s="27"/>
      <c r="N16" s="9"/>
      <c r="O16" s="1"/>
      <c r="P16" s="1"/>
      <c r="Q16" s="1"/>
      <c r="R16" s="10"/>
      <c r="S16" s="13"/>
      <c r="T16" s="13"/>
      <c r="U16" s="1"/>
      <c r="V16" s="1"/>
      <c r="W16" s="1"/>
      <c r="X16" s="1"/>
      <c r="Y16" s="1"/>
      <c r="Z16" s="1"/>
      <c r="AA16" s="1"/>
    </row>
    <row r="17" ht="15.75" customHeight="1">
      <c r="A17" s="1"/>
      <c r="B17" s="1"/>
      <c r="C17" s="1"/>
      <c r="D17" s="1"/>
      <c r="E17" s="1"/>
      <c r="F17" s="1"/>
      <c r="G17" s="14"/>
      <c r="H17" s="24" t="s">
        <v>23</v>
      </c>
      <c r="L17" s="25">
        <f>'Tranche 1A'!L32</f>
        <v>2223185.662</v>
      </c>
      <c r="M17" s="1"/>
      <c r="N17" s="9"/>
      <c r="O17" s="1"/>
      <c r="P17" s="1"/>
      <c r="Q17" s="1"/>
      <c r="R17" s="10"/>
      <c r="S17" s="13"/>
      <c r="T17" s="13"/>
      <c r="U17" s="1"/>
      <c r="V17" s="1"/>
      <c r="W17" s="1"/>
      <c r="X17" s="1"/>
      <c r="Y17" s="1"/>
      <c r="Z17" s="1"/>
      <c r="AA17" s="1"/>
    </row>
    <row r="18" ht="15.75" customHeight="1">
      <c r="A18" s="1"/>
      <c r="B18" s="1"/>
      <c r="C18" s="1"/>
      <c r="D18" s="1"/>
      <c r="E18" s="1"/>
      <c r="F18" s="1"/>
      <c r="G18" s="1"/>
      <c r="H18" s="24" t="s">
        <v>24</v>
      </c>
      <c r="L18" s="26">
        <f>Returns!D33</f>
        <v>0.190259854</v>
      </c>
      <c r="M18" s="1"/>
      <c r="N18" s="9"/>
      <c r="O18" s="1"/>
      <c r="P18" s="1"/>
      <c r="Q18" s="1"/>
      <c r="R18" s="10"/>
      <c r="S18" s="1"/>
      <c r="T18" s="13"/>
      <c r="U18" s="1"/>
      <c r="V18" s="1"/>
      <c r="W18" s="1"/>
      <c r="X18" s="1"/>
      <c r="Y18" s="1"/>
      <c r="Z18" s="1"/>
      <c r="AA18" s="1"/>
    </row>
    <row r="19" ht="15.75" customHeight="1">
      <c r="A19" s="1"/>
      <c r="B19" s="1"/>
      <c r="C19" s="1"/>
      <c r="D19" s="1"/>
      <c r="E19" s="1"/>
      <c r="F19" s="1"/>
      <c r="G19" s="1"/>
      <c r="H19" s="24" t="s">
        <v>25</v>
      </c>
      <c r="L19" s="28">
        <f>Returns!C33</f>
        <v>3.547827679</v>
      </c>
      <c r="M19" s="1"/>
      <c r="N19" s="20"/>
      <c r="O19" s="21"/>
      <c r="P19" s="21"/>
      <c r="Q19" s="21"/>
      <c r="R19" s="29"/>
      <c r="S19" s="1"/>
      <c r="T19" s="13"/>
      <c r="U19" s="1"/>
      <c r="V19" s="1"/>
      <c r="W19" s="1"/>
      <c r="X19" s="1"/>
      <c r="Y19" s="1"/>
      <c r="Z19" s="1"/>
      <c r="AA19" s="1"/>
    </row>
    <row r="20" ht="15.75" customHeight="1">
      <c r="A20" s="1"/>
      <c r="B20" s="1"/>
      <c r="C20" s="1"/>
      <c r="D20" s="1"/>
      <c r="E20" s="1"/>
      <c r="F20" s="1"/>
      <c r="G20" s="1"/>
      <c r="H20" s="30" t="s">
        <v>26</v>
      </c>
      <c r="I20" s="31"/>
      <c r="J20" s="31"/>
      <c r="K20" s="31"/>
      <c r="L20" s="32">
        <f>Assumptions!D68</f>
        <v>10</v>
      </c>
      <c r="M20" s="1"/>
      <c r="N20" s="1"/>
      <c r="O20" s="1"/>
      <c r="P20" s="1"/>
      <c r="Q20" s="1"/>
      <c r="R20" s="1"/>
      <c r="S20" s="1"/>
      <c r="T20" s="13"/>
      <c r="U20" s="1"/>
      <c r="V20" s="1"/>
      <c r="W20" s="1"/>
      <c r="X20" s="1"/>
      <c r="Y20" s="1"/>
      <c r="Z20" s="1"/>
      <c r="AA20" s="1"/>
    </row>
    <row r="21" ht="15.75" customHeight="1">
      <c r="A21" s="1"/>
      <c r="B21" s="1"/>
      <c r="C21" s="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3"/>
      <c r="W21" s="1"/>
      <c r="X21" s="1"/>
      <c r="Y21" s="1"/>
      <c r="Z21" s="1"/>
      <c r="AA21" s="1"/>
    </row>
    <row r="22" ht="15.75" customHeight="1">
      <c r="A22" s="1"/>
      <c r="B22" s="1"/>
      <c r="C22" s="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3"/>
      <c r="W22" s="1"/>
      <c r="X22" s="1"/>
      <c r="Y22" s="1"/>
      <c r="Z22" s="1"/>
      <c r="AA22" s="1"/>
    </row>
    <row r="23" ht="15.75" customHeight="1">
      <c r="A23" s="1"/>
      <c r="B23" s="1"/>
      <c r="C23" s="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1"/>
      <c r="B24" s="33"/>
      <c r="C24" s="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8.0" customHeight="1">
      <c r="A25" s="1"/>
      <c r="B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8.0" customHeight="1">
      <c r="A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8.0" customHeight="1">
      <c r="A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1"/>
      <c r="B40" s="35" t="s">
        <v>27</v>
      </c>
      <c r="C40" s="36"/>
      <c r="D40" s="3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1" t="s">
        <v>28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hidden="1" customHeight="1">
      <c r="A70" s="1"/>
      <c r="B70" s="1" t="s">
        <v>29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hidden="1" customHeight="1">
      <c r="A71" s="1"/>
      <c r="B71" s="1" t="s">
        <v>30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hidden="1" customHeight="1">
      <c r="A72" s="1"/>
      <c r="B72" s="1" t="s">
        <v>31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hidden="1" customHeight="1">
      <c r="A73" s="1"/>
      <c r="B73" s="1" t="s">
        <v>32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hidden="1" customHeight="1">
      <c r="A74" s="1"/>
      <c r="B74" s="1" t="s">
        <v>12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hidden="1" customHeight="1">
      <c r="A75" s="1"/>
      <c r="B75" s="1" t="s">
        <v>33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hidden="1" customHeight="1">
      <c r="A76" s="1"/>
      <c r="B76" s="1" t="s">
        <v>34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hidden="1" customHeight="1">
      <c r="A77" s="1"/>
      <c r="B77" s="1" t="s">
        <v>35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6">
    <mergeCell ref="H4:I7"/>
    <mergeCell ref="N5:R5"/>
    <mergeCell ref="N6:R6"/>
    <mergeCell ref="N7:R7"/>
    <mergeCell ref="N8:R8"/>
    <mergeCell ref="N10:R10"/>
    <mergeCell ref="N11:R11"/>
    <mergeCell ref="H20:K20"/>
    <mergeCell ref="B25:N37"/>
    <mergeCell ref="H13:K13"/>
    <mergeCell ref="H14:K14"/>
    <mergeCell ref="H15:K15"/>
    <mergeCell ref="H16:K16"/>
    <mergeCell ref="H17:K17"/>
    <mergeCell ref="H18:K18"/>
    <mergeCell ref="H19:K19"/>
  </mergeCells>
  <dataValidations>
    <dataValidation type="list" allowBlank="1" showErrorMessage="1" sqref="L8">
      <formula1>$B$70:$B$77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0CECE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71"/>
    <col customWidth="1" min="2" max="2" width="33.43"/>
    <col customWidth="1" min="3" max="3" width="16.14"/>
    <col customWidth="1" min="4" max="4" width="14.86"/>
    <col customWidth="1" min="5" max="5" width="15.43"/>
    <col customWidth="1" min="6" max="6" width="26.86"/>
    <col customWidth="1" min="7" max="7" width="12.71"/>
    <col customWidth="1" min="8" max="8" width="12.43"/>
    <col customWidth="1" min="9" max="9" width="11.86"/>
    <col customWidth="1" hidden="1" min="10" max="10" width="33.43"/>
    <col customWidth="1" hidden="1" min="11" max="11" width="9.71"/>
    <col customWidth="1" hidden="1" min="12" max="12" width="11.14"/>
    <col customWidth="1" hidden="1" min="13" max="13" width="12.0"/>
    <col customWidth="1" hidden="1" min="14" max="14" width="26.86"/>
    <col customWidth="1" hidden="1" min="15" max="15" width="12.0"/>
    <col customWidth="1" hidden="1" min="16" max="16" width="12.29"/>
    <col customWidth="1" hidden="1" min="17" max="17" width="14.71"/>
    <col customWidth="1" hidden="1" min="18" max="18" width="33.43"/>
    <col customWidth="1" hidden="1" min="19" max="19" width="9.14"/>
    <col customWidth="1" hidden="1" min="20" max="20" width="15.86"/>
    <col customWidth="1" hidden="1" min="21" max="21" width="12.0"/>
    <col customWidth="1" hidden="1" min="22" max="22" width="26.86"/>
    <col customWidth="1" hidden="1" min="23" max="23" width="12.0"/>
    <col customWidth="1" hidden="1" min="24" max="24" width="13.14"/>
    <col customWidth="1" hidden="1" min="25" max="25" width="14.71"/>
    <col customWidth="1" hidden="1" min="26" max="26" width="33.43"/>
    <col customWidth="1" hidden="1" min="27" max="27" width="10.29"/>
    <col customWidth="1" hidden="1" min="28" max="28" width="12.71"/>
    <col customWidth="1" hidden="1" min="29" max="29" width="11.43"/>
    <col customWidth="1" hidden="1" min="30" max="30" width="26.86"/>
    <col customWidth="1" hidden="1" min="31" max="31" width="12.0"/>
    <col customWidth="1" hidden="1" min="32" max="32" width="13.43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ht="15.75" customHeight="1">
      <c r="A2" s="37"/>
      <c r="B2" s="38" t="s">
        <v>36</v>
      </c>
      <c r="C2" s="39"/>
      <c r="D2" s="39"/>
      <c r="E2" s="39"/>
      <c r="F2" s="39"/>
      <c r="G2" s="40"/>
      <c r="H2" s="41"/>
      <c r="I2" s="37"/>
      <c r="J2" s="38" t="s">
        <v>37</v>
      </c>
      <c r="K2" s="42"/>
      <c r="L2" s="39"/>
      <c r="M2" s="39"/>
      <c r="N2" s="39"/>
      <c r="O2" s="39"/>
      <c r="P2" s="41"/>
      <c r="Q2" s="37"/>
      <c r="R2" s="38" t="s">
        <v>38</v>
      </c>
      <c r="S2" s="42"/>
      <c r="T2" s="39"/>
      <c r="U2" s="39"/>
      <c r="V2" s="39"/>
      <c r="W2" s="39"/>
      <c r="X2" s="41"/>
      <c r="Y2" s="37"/>
      <c r="Z2" s="38" t="s">
        <v>39</v>
      </c>
      <c r="AA2" s="42"/>
      <c r="AB2" s="39"/>
      <c r="AC2" s="39"/>
      <c r="AD2" s="39"/>
      <c r="AE2" s="39"/>
      <c r="AF2" s="41"/>
    </row>
    <row r="3" ht="15.75" customHeight="1">
      <c r="A3" s="37"/>
      <c r="B3" s="43" t="s">
        <v>40</v>
      </c>
      <c r="C3" s="44"/>
      <c r="D3" s="44"/>
      <c r="E3" s="44"/>
      <c r="F3" s="44"/>
      <c r="G3" s="45" t="s">
        <v>41</v>
      </c>
      <c r="H3" s="46" t="s">
        <v>42</v>
      </c>
      <c r="I3" s="37"/>
      <c r="J3" s="43" t="s">
        <v>40</v>
      </c>
      <c r="K3" s="44"/>
      <c r="L3" s="44"/>
      <c r="M3" s="44"/>
      <c r="N3" s="44"/>
      <c r="O3" s="47" t="s">
        <v>41</v>
      </c>
      <c r="P3" s="46" t="s">
        <v>42</v>
      </c>
      <c r="Q3" s="37"/>
      <c r="R3" s="43" t="s">
        <v>40</v>
      </c>
      <c r="S3" s="44"/>
      <c r="T3" s="44"/>
      <c r="U3" s="44"/>
      <c r="V3" s="44"/>
      <c r="W3" s="47" t="s">
        <v>41</v>
      </c>
      <c r="X3" s="46" t="s">
        <v>42</v>
      </c>
      <c r="Y3" s="37"/>
      <c r="Z3" s="43" t="s">
        <v>40</v>
      </c>
      <c r="AA3" s="44"/>
      <c r="AB3" s="44"/>
      <c r="AC3" s="44"/>
      <c r="AD3" s="44"/>
      <c r="AE3" s="47" t="s">
        <v>41</v>
      </c>
      <c r="AF3" s="46" t="s">
        <v>42</v>
      </c>
    </row>
    <row r="4" ht="15.75" customHeight="1">
      <c r="A4" s="37"/>
      <c r="B4" s="48" t="s">
        <v>43</v>
      </c>
      <c r="C4" s="1"/>
      <c r="D4" s="8" t="s">
        <v>44</v>
      </c>
      <c r="E4" s="49" t="s">
        <v>45</v>
      </c>
      <c r="F4" s="49" t="s">
        <v>46</v>
      </c>
      <c r="G4" s="50" t="s">
        <v>47</v>
      </c>
      <c r="H4" s="51"/>
      <c r="I4" s="37"/>
      <c r="J4" s="48" t="s">
        <v>43</v>
      </c>
      <c r="K4" s="1" t="str">
        <f>D4</f>
        <v>Unit Count</v>
      </c>
      <c r="L4" s="49" t="s">
        <v>45</v>
      </c>
      <c r="M4" s="49" t="s">
        <v>46</v>
      </c>
      <c r="N4" s="49"/>
      <c r="O4" s="52" t="s">
        <v>47</v>
      </c>
      <c r="P4" s="51"/>
      <c r="Q4" s="37"/>
      <c r="R4" s="48" t="s">
        <v>43</v>
      </c>
      <c r="S4" s="1" t="str">
        <f>K4</f>
        <v>Unit Count</v>
      </c>
      <c r="T4" s="49" t="s">
        <v>45</v>
      </c>
      <c r="U4" s="49" t="s">
        <v>46</v>
      </c>
      <c r="V4" s="49"/>
      <c r="W4" s="52" t="s">
        <v>47</v>
      </c>
      <c r="X4" s="51"/>
      <c r="Y4" s="37"/>
      <c r="Z4" s="48" t="s">
        <v>43</v>
      </c>
      <c r="AA4" s="1" t="s">
        <v>44</v>
      </c>
      <c r="AB4" s="49" t="s">
        <v>45</v>
      </c>
      <c r="AC4" s="49" t="s">
        <v>46</v>
      </c>
      <c r="AD4" s="49"/>
      <c r="AE4" s="52" t="s">
        <v>47</v>
      </c>
      <c r="AF4" s="51"/>
    </row>
    <row r="5" ht="15.75" customHeight="1">
      <c r="A5" s="37"/>
      <c r="B5" s="48" t="s">
        <v>48</v>
      </c>
      <c r="C5" s="1"/>
      <c r="D5" s="53">
        <v>6.0</v>
      </c>
      <c r="E5" s="53">
        <v>1.0</v>
      </c>
      <c r="F5" s="53">
        <v>1628.0</v>
      </c>
      <c r="G5" s="54"/>
      <c r="H5" s="55">
        <f t="shared" ref="H5:H7" si="1">D5*F5*E5*12</f>
        <v>117216</v>
      </c>
      <c r="I5" s="56"/>
      <c r="J5" s="48" t="s">
        <v>49</v>
      </c>
      <c r="K5" s="57"/>
      <c r="L5" s="53"/>
      <c r="M5" s="53"/>
      <c r="N5" s="58"/>
      <c r="O5" s="59">
        <f t="shared" ref="O5:O10" si="2">K5*M5*L5*12</f>
        <v>0</v>
      </c>
      <c r="P5" s="55">
        <f t="shared" ref="P5:P10" si="3">O5*(1+$C$97)</f>
        <v>0</v>
      </c>
      <c r="Q5" s="37"/>
      <c r="R5" s="48" t="s">
        <v>50</v>
      </c>
      <c r="S5" s="53"/>
      <c r="T5" s="53"/>
      <c r="U5" s="53"/>
      <c r="V5" s="58"/>
      <c r="W5" s="59">
        <f t="shared" ref="W5:W11" si="4">S5*U5*T5*12</f>
        <v>0</v>
      </c>
      <c r="X5" s="55">
        <f t="shared" ref="X5:X11" si="5">W5*(1+$C$97)</f>
        <v>0</v>
      </c>
      <c r="Y5" s="37"/>
      <c r="Z5" s="48" t="s">
        <v>51</v>
      </c>
      <c r="AA5" s="1"/>
      <c r="AB5" s="53"/>
      <c r="AC5" s="53"/>
      <c r="AD5" s="58"/>
      <c r="AE5" s="59">
        <f t="shared" ref="AE5:AE7" si="6">AA5*AC5*AB5*12</f>
        <v>0</v>
      </c>
      <c r="AF5" s="55">
        <f t="shared" ref="AF5:AF7" si="7">AE5*(1+$C$97)</f>
        <v>0</v>
      </c>
    </row>
    <row r="6" ht="15.75" customHeight="1">
      <c r="A6" s="37"/>
      <c r="B6" s="48" t="s">
        <v>52</v>
      </c>
      <c r="C6" s="1"/>
      <c r="D6" s="53">
        <v>21.0</v>
      </c>
      <c r="E6" s="53">
        <v>1.0</v>
      </c>
      <c r="F6" s="53">
        <v>1890.0</v>
      </c>
      <c r="G6" s="54"/>
      <c r="H6" s="55">
        <f t="shared" si="1"/>
        <v>476280</v>
      </c>
      <c r="I6" s="37"/>
      <c r="J6" s="48" t="s">
        <v>53</v>
      </c>
      <c r="K6" s="57"/>
      <c r="L6" s="53"/>
      <c r="M6" s="53"/>
      <c r="N6" s="58"/>
      <c r="O6" s="59">
        <f t="shared" si="2"/>
        <v>0</v>
      </c>
      <c r="P6" s="55">
        <f t="shared" si="3"/>
        <v>0</v>
      </c>
      <c r="Q6" s="37"/>
      <c r="R6" s="48" t="s">
        <v>54</v>
      </c>
      <c r="S6" s="53"/>
      <c r="T6" s="53"/>
      <c r="U6" s="53"/>
      <c r="V6" s="58"/>
      <c r="W6" s="59">
        <f t="shared" si="4"/>
        <v>0</v>
      </c>
      <c r="X6" s="55">
        <f t="shared" si="5"/>
        <v>0</v>
      </c>
      <c r="Y6" s="37"/>
      <c r="Z6" s="48" t="s">
        <v>55</v>
      </c>
      <c r="AA6" s="1"/>
      <c r="AB6" s="53"/>
      <c r="AC6" s="53"/>
      <c r="AD6" s="58"/>
      <c r="AE6" s="59">
        <f t="shared" si="6"/>
        <v>0</v>
      </c>
      <c r="AF6" s="55">
        <f t="shared" si="7"/>
        <v>0</v>
      </c>
    </row>
    <row r="7" ht="15.75" customHeight="1">
      <c r="A7" s="37"/>
      <c r="B7" s="48" t="s">
        <v>56</v>
      </c>
      <c r="C7" s="1"/>
      <c r="D7" s="53">
        <v>55.0</v>
      </c>
      <c r="E7" s="53">
        <v>4.0</v>
      </c>
      <c r="F7" s="53">
        <v>1155.0</v>
      </c>
      <c r="G7" s="54"/>
      <c r="H7" s="55">
        <f t="shared" si="1"/>
        <v>3049200</v>
      </c>
      <c r="I7" s="37"/>
      <c r="J7" s="48" t="s">
        <v>57</v>
      </c>
      <c r="K7" s="57"/>
      <c r="L7" s="53"/>
      <c r="M7" s="53"/>
      <c r="N7" s="58"/>
      <c r="O7" s="59">
        <f t="shared" si="2"/>
        <v>0</v>
      </c>
      <c r="P7" s="55">
        <f t="shared" si="3"/>
        <v>0</v>
      </c>
      <c r="Q7" s="37"/>
      <c r="R7" s="48" t="s">
        <v>58</v>
      </c>
      <c r="S7" s="53"/>
      <c r="T7" s="53"/>
      <c r="U7" s="53"/>
      <c r="V7" s="58"/>
      <c r="W7" s="59">
        <f t="shared" si="4"/>
        <v>0</v>
      </c>
      <c r="X7" s="55">
        <f t="shared" si="5"/>
        <v>0</v>
      </c>
      <c r="Y7" s="37"/>
      <c r="Z7" s="48" t="s">
        <v>59</v>
      </c>
      <c r="AA7" s="1"/>
      <c r="AB7" s="53"/>
      <c r="AC7" s="53"/>
      <c r="AD7" s="58"/>
      <c r="AE7" s="59">
        <f t="shared" si="6"/>
        <v>0</v>
      </c>
      <c r="AF7" s="55">
        <f t="shared" si="7"/>
        <v>0</v>
      </c>
    </row>
    <row r="8" ht="15.75" customHeight="1">
      <c r="A8" s="37"/>
      <c r="B8" s="48"/>
      <c r="C8" s="1"/>
      <c r="D8" s="53"/>
      <c r="E8" s="53"/>
      <c r="F8" s="53"/>
      <c r="G8" s="60"/>
      <c r="H8" s="55"/>
      <c r="I8" s="37"/>
      <c r="J8" s="48" t="s">
        <v>60</v>
      </c>
      <c r="K8" s="57"/>
      <c r="L8" s="53"/>
      <c r="M8" s="53"/>
      <c r="N8" s="58"/>
      <c r="O8" s="59">
        <f t="shared" si="2"/>
        <v>0</v>
      </c>
      <c r="P8" s="55">
        <f t="shared" si="3"/>
        <v>0</v>
      </c>
      <c r="Q8" s="37"/>
      <c r="R8" s="48" t="s">
        <v>61</v>
      </c>
      <c r="S8" s="53"/>
      <c r="T8" s="53"/>
      <c r="U8" s="53"/>
      <c r="V8" s="58"/>
      <c r="W8" s="59">
        <f t="shared" si="4"/>
        <v>0</v>
      </c>
      <c r="X8" s="55">
        <f t="shared" si="5"/>
        <v>0</v>
      </c>
      <c r="Y8" s="37"/>
      <c r="Z8" s="48"/>
      <c r="AA8" s="1"/>
      <c r="AB8" s="53"/>
      <c r="AC8" s="53"/>
      <c r="AD8" s="58"/>
      <c r="AE8" s="59"/>
      <c r="AF8" s="55"/>
    </row>
    <row r="9" ht="15.75" customHeight="1">
      <c r="A9" s="37"/>
      <c r="B9" s="48"/>
      <c r="C9" s="1"/>
      <c r="D9" s="53"/>
      <c r="E9" s="53"/>
      <c r="F9" s="53"/>
      <c r="G9" s="60"/>
      <c r="H9" s="55"/>
      <c r="I9" s="37"/>
      <c r="J9" s="48" t="s">
        <v>62</v>
      </c>
      <c r="K9" s="57"/>
      <c r="L9" s="53"/>
      <c r="M9" s="53"/>
      <c r="N9" s="61"/>
      <c r="O9" s="59">
        <f t="shared" si="2"/>
        <v>0</v>
      </c>
      <c r="P9" s="55">
        <f t="shared" si="3"/>
        <v>0</v>
      </c>
      <c r="Q9" s="37"/>
      <c r="R9" s="48" t="s">
        <v>63</v>
      </c>
      <c r="S9" s="57"/>
      <c r="T9" s="53"/>
      <c r="U9" s="53"/>
      <c r="V9" s="61"/>
      <c r="W9" s="59">
        <f t="shared" si="4"/>
        <v>0</v>
      </c>
      <c r="X9" s="55">
        <f t="shared" si="5"/>
        <v>0</v>
      </c>
      <c r="Y9" s="37"/>
      <c r="Z9" s="48"/>
      <c r="AA9" s="1"/>
      <c r="AB9" s="53"/>
      <c r="AC9" s="53"/>
      <c r="AD9" s="61"/>
      <c r="AE9" s="59"/>
      <c r="AF9" s="55"/>
    </row>
    <row r="10" ht="15.75" customHeight="1">
      <c r="A10" s="37"/>
      <c r="B10" s="48"/>
      <c r="C10" s="1"/>
      <c r="D10" s="53"/>
      <c r="E10" s="53"/>
      <c r="F10" s="53"/>
      <c r="G10" s="60"/>
      <c r="H10" s="55"/>
      <c r="I10" s="37"/>
      <c r="J10" s="48" t="s">
        <v>64</v>
      </c>
      <c r="K10" s="57"/>
      <c r="L10" s="53"/>
      <c r="M10" s="53"/>
      <c r="N10" s="58"/>
      <c r="O10" s="59">
        <f t="shared" si="2"/>
        <v>0</v>
      </c>
      <c r="P10" s="55">
        <f t="shared" si="3"/>
        <v>0</v>
      </c>
      <c r="Q10" s="37"/>
      <c r="R10" s="48" t="s">
        <v>65</v>
      </c>
      <c r="S10" s="57"/>
      <c r="T10" s="53"/>
      <c r="U10" s="53"/>
      <c r="V10" s="58"/>
      <c r="W10" s="59">
        <f t="shared" si="4"/>
        <v>0</v>
      </c>
      <c r="X10" s="55">
        <f t="shared" si="5"/>
        <v>0</v>
      </c>
      <c r="Y10" s="37"/>
      <c r="Z10" s="48"/>
      <c r="AA10" s="1"/>
      <c r="AB10" s="53"/>
      <c r="AC10" s="53"/>
      <c r="AD10" s="58"/>
      <c r="AE10" s="59"/>
      <c r="AF10" s="55"/>
    </row>
    <row r="11" ht="15.75" customHeight="1">
      <c r="A11" s="37"/>
      <c r="B11" s="48"/>
      <c r="C11" s="1"/>
      <c r="D11" s="53"/>
      <c r="E11" s="53"/>
      <c r="F11" s="53"/>
      <c r="G11" s="60"/>
      <c r="H11" s="55"/>
      <c r="I11" s="37"/>
      <c r="J11" s="48"/>
      <c r="K11" s="1"/>
      <c r="L11" s="53"/>
      <c r="M11" s="53"/>
      <c r="N11" s="58"/>
      <c r="O11" s="59"/>
      <c r="P11" s="55"/>
      <c r="Q11" s="37"/>
      <c r="R11" s="48" t="s">
        <v>66</v>
      </c>
      <c r="S11" s="57"/>
      <c r="T11" s="53"/>
      <c r="U11" s="53"/>
      <c r="V11" s="58"/>
      <c r="W11" s="59">
        <f t="shared" si="4"/>
        <v>0</v>
      </c>
      <c r="X11" s="55">
        <f t="shared" si="5"/>
        <v>0</v>
      </c>
      <c r="Y11" s="37"/>
      <c r="Z11" s="48"/>
      <c r="AA11" s="1"/>
      <c r="AB11" s="53"/>
      <c r="AC11" s="53"/>
      <c r="AD11" s="58"/>
      <c r="AE11" s="59"/>
      <c r="AF11" s="55"/>
    </row>
    <row r="12" ht="15.75" customHeight="1">
      <c r="A12" s="37"/>
      <c r="B12" s="62" t="s">
        <v>67</v>
      </c>
      <c r="C12" s="63"/>
      <c r="D12" s="64">
        <f>SUM(D5:D11)</f>
        <v>82</v>
      </c>
      <c r="E12" s="64">
        <f>SUMPRODUCT(E5:E11,D5:D11)</f>
        <v>247</v>
      </c>
      <c r="F12" s="65"/>
      <c r="G12" s="66">
        <f t="shared" ref="G12:H12" si="8">SUM(G5:G11)</f>
        <v>0</v>
      </c>
      <c r="H12" s="67">
        <f t="shared" si="8"/>
        <v>3642696</v>
      </c>
      <c r="I12" s="37"/>
      <c r="J12" s="62" t="s">
        <v>67</v>
      </c>
      <c r="K12" s="63">
        <f>SUM(K5:K11)</f>
        <v>0</v>
      </c>
      <c r="L12" s="64">
        <f>SUMPRODUCT(L5:L11,K5:K11)</f>
        <v>0</v>
      </c>
      <c r="M12" s="64">
        <f>IFERROR(AVERAGE(M5:M11),0)</f>
        <v>0</v>
      </c>
      <c r="N12" s="65"/>
      <c r="O12" s="68">
        <f t="shared" ref="O12:P12" si="9">SUM(O5:O11)</f>
        <v>0</v>
      </c>
      <c r="P12" s="67">
        <f t="shared" si="9"/>
        <v>0</v>
      </c>
      <c r="Q12" s="37"/>
      <c r="R12" s="62" t="s">
        <v>67</v>
      </c>
      <c r="S12" s="64">
        <f>SUM(S5:S11)</f>
        <v>0</v>
      </c>
      <c r="T12" s="64">
        <f>SUMPRODUCT(T5:T11,S5:S11)</f>
        <v>0</v>
      </c>
      <c r="U12" s="64">
        <f>IFERROR(AVERAGE(U5:U11),0)</f>
        <v>0</v>
      </c>
      <c r="V12" s="65"/>
      <c r="W12" s="68">
        <f t="shared" ref="W12:X12" si="10">SUM(W5:W11)</f>
        <v>0</v>
      </c>
      <c r="X12" s="67">
        <f t="shared" si="10"/>
        <v>0</v>
      </c>
      <c r="Y12" s="37"/>
      <c r="Z12" s="62" t="s">
        <v>67</v>
      </c>
      <c r="AA12" s="63">
        <f>SUM(AA5:AA11)</f>
        <v>0</v>
      </c>
      <c r="AB12" s="64">
        <f>SUMPRODUCT(AB5:AB11,AA5:AA11)</f>
        <v>0</v>
      </c>
      <c r="AC12" s="64">
        <f>IFERROR(AVERAGE(AC5:AC11),0)</f>
        <v>0</v>
      </c>
      <c r="AD12" s="65">
        <f>AE12/12</f>
        <v>0</v>
      </c>
      <c r="AE12" s="68">
        <f t="shared" ref="AE12:AF12" si="11">SUM(AE5:AE11)</f>
        <v>0</v>
      </c>
      <c r="AF12" s="67">
        <f t="shared" si="11"/>
        <v>0</v>
      </c>
    </row>
    <row r="13" ht="15.75" customHeight="1">
      <c r="A13" s="37"/>
      <c r="B13" s="48"/>
      <c r="C13" s="1"/>
      <c r="D13" s="1"/>
      <c r="E13" s="69"/>
      <c r="F13" s="1"/>
      <c r="G13" s="60"/>
      <c r="H13" s="55"/>
      <c r="I13" s="37"/>
      <c r="J13" s="48"/>
      <c r="K13" s="1"/>
      <c r="L13" s="1"/>
      <c r="M13" s="69"/>
      <c r="N13" s="1"/>
      <c r="O13" s="59"/>
      <c r="P13" s="55"/>
      <c r="Q13" s="37"/>
      <c r="R13" s="48"/>
      <c r="S13" s="1"/>
      <c r="T13" s="1"/>
      <c r="U13" s="69"/>
      <c r="V13" s="1"/>
      <c r="W13" s="59"/>
      <c r="X13" s="55"/>
      <c r="Y13" s="37"/>
      <c r="Z13" s="48"/>
      <c r="AA13" s="1"/>
      <c r="AB13" s="1"/>
      <c r="AC13" s="69"/>
      <c r="AD13" s="1"/>
      <c r="AE13" s="59"/>
      <c r="AF13" s="55"/>
    </row>
    <row r="14" ht="15.75" customHeight="1">
      <c r="A14" s="37"/>
      <c r="B14" s="48" t="s">
        <v>68</v>
      </c>
      <c r="C14" s="1"/>
      <c r="D14" s="1"/>
      <c r="E14" s="69"/>
      <c r="F14" s="58">
        <v>0.0</v>
      </c>
      <c r="G14" s="60">
        <f t="shared" ref="G14:G16" si="12">-F14*$G$12</f>
        <v>0</v>
      </c>
      <c r="H14" s="55">
        <f>-$H$12*C95</f>
        <v>-182134.8</v>
      </c>
      <c r="I14" s="37"/>
      <c r="J14" s="48" t="s">
        <v>68</v>
      </c>
      <c r="K14" s="1"/>
      <c r="L14" s="1"/>
      <c r="M14" s="69"/>
      <c r="N14" s="58">
        <v>0.0</v>
      </c>
      <c r="O14" s="59">
        <f t="shared" ref="O14:O16" si="13">-N14*$O$12</f>
        <v>0</v>
      </c>
      <c r="P14" s="55">
        <f>-P12*$C$95</f>
        <v>0</v>
      </c>
      <c r="Q14" s="37"/>
      <c r="R14" s="48" t="s">
        <v>68</v>
      </c>
      <c r="S14" s="1"/>
      <c r="T14" s="1"/>
      <c r="U14" s="69"/>
      <c r="V14" s="58">
        <v>0.0</v>
      </c>
      <c r="W14" s="59">
        <f t="shared" ref="W14:W16" si="14">-V14*$W$12</f>
        <v>0</v>
      </c>
      <c r="X14" s="55">
        <f>-X12*$C$95</f>
        <v>0</v>
      </c>
      <c r="Y14" s="37"/>
      <c r="Z14" s="48" t="s">
        <v>68</v>
      </c>
      <c r="AA14" s="1"/>
      <c r="AB14" s="1"/>
      <c r="AC14" s="69"/>
      <c r="AD14" s="58">
        <v>0.02</v>
      </c>
      <c r="AE14" s="59">
        <f t="shared" ref="AE14:AE16" si="15">-AD14*$AE$12</f>
        <v>0</v>
      </c>
      <c r="AF14" s="55">
        <f>-AF12*$C$95</f>
        <v>0</v>
      </c>
    </row>
    <row r="15" ht="15.75" customHeight="1">
      <c r="A15" s="37"/>
      <c r="B15" s="48" t="s">
        <v>69</v>
      </c>
      <c r="C15" s="1"/>
      <c r="D15" s="1"/>
      <c r="E15" s="69"/>
      <c r="F15" s="58">
        <v>0.01</v>
      </c>
      <c r="G15" s="60">
        <f t="shared" si="12"/>
        <v>0</v>
      </c>
      <c r="H15" s="55">
        <f t="shared" ref="H15:H16" si="16">-$H$12*F15</f>
        <v>-36426.96</v>
      </c>
      <c r="I15" s="37"/>
      <c r="J15" s="48" t="s">
        <v>69</v>
      </c>
      <c r="K15" s="1"/>
      <c r="L15" s="1"/>
      <c r="M15" s="69"/>
      <c r="N15" s="58">
        <v>0.01</v>
      </c>
      <c r="O15" s="59">
        <f t="shared" si="13"/>
        <v>0</v>
      </c>
      <c r="P15" s="55">
        <f t="shared" ref="P15:P16" si="17">-$P$12*N15</f>
        <v>0</v>
      </c>
      <c r="Q15" s="37"/>
      <c r="R15" s="48" t="s">
        <v>69</v>
      </c>
      <c r="S15" s="1"/>
      <c r="T15" s="1"/>
      <c r="U15" s="69"/>
      <c r="V15" s="58">
        <v>0.01</v>
      </c>
      <c r="W15" s="59">
        <f t="shared" si="14"/>
        <v>0</v>
      </c>
      <c r="X15" s="55">
        <f t="shared" ref="X15:X16" si="18">-$X$12*V15</f>
        <v>0</v>
      </c>
      <c r="Y15" s="37"/>
      <c r="Z15" s="48" t="s">
        <v>69</v>
      </c>
      <c r="AA15" s="1"/>
      <c r="AB15" s="1"/>
      <c r="AC15" s="69"/>
      <c r="AD15" s="58">
        <v>0.01</v>
      </c>
      <c r="AE15" s="59">
        <f t="shared" si="15"/>
        <v>0</v>
      </c>
      <c r="AF15" s="55">
        <f t="shared" ref="AF15:AF16" si="19">-$AF$12*AD15</f>
        <v>0</v>
      </c>
    </row>
    <row r="16" ht="15.75" customHeight="1">
      <c r="A16" s="37"/>
      <c r="B16" s="48" t="s">
        <v>70</v>
      </c>
      <c r="C16" s="1"/>
      <c r="D16" s="1"/>
      <c r="E16" s="69"/>
      <c r="F16" s="58">
        <v>0.01</v>
      </c>
      <c r="G16" s="60">
        <f t="shared" si="12"/>
        <v>0</v>
      </c>
      <c r="H16" s="55">
        <f t="shared" si="16"/>
        <v>-36426.96</v>
      </c>
      <c r="I16" s="37"/>
      <c r="J16" s="48" t="s">
        <v>70</v>
      </c>
      <c r="K16" s="1"/>
      <c r="L16" s="1"/>
      <c r="M16" s="69"/>
      <c r="N16" s="58">
        <v>0.01</v>
      </c>
      <c r="O16" s="59">
        <f t="shared" si="13"/>
        <v>0</v>
      </c>
      <c r="P16" s="55">
        <f t="shared" si="17"/>
        <v>0</v>
      </c>
      <c r="Q16" s="37"/>
      <c r="R16" s="48" t="s">
        <v>70</v>
      </c>
      <c r="S16" s="1"/>
      <c r="T16" s="1"/>
      <c r="U16" s="69"/>
      <c r="V16" s="58">
        <v>0.01</v>
      </c>
      <c r="W16" s="59">
        <f t="shared" si="14"/>
        <v>0</v>
      </c>
      <c r="X16" s="55">
        <f t="shared" si="18"/>
        <v>0</v>
      </c>
      <c r="Y16" s="37"/>
      <c r="Z16" s="48" t="s">
        <v>70</v>
      </c>
      <c r="AA16" s="1"/>
      <c r="AB16" s="1"/>
      <c r="AC16" s="69"/>
      <c r="AD16" s="58">
        <v>0.01</v>
      </c>
      <c r="AE16" s="59">
        <f t="shared" si="15"/>
        <v>0</v>
      </c>
      <c r="AF16" s="55">
        <f t="shared" si="19"/>
        <v>0</v>
      </c>
    </row>
    <row r="17" ht="15.75" customHeight="1">
      <c r="A17" s="37"/>
      <c r="B17" s="48"/>
      <c r="C17" s="1"/>
      <c r="D17" s="1"/>
      <c r="E17" s="69"/>
      <c r="F17" s="1"/>
      <c r="G17" s="60"/>
      <c r="H17" s="55"/>
      <c r="I17" s="37"/>
      <c r="J17" s="48"/>
      <c r="K17" s="1"/>
      <c r="L17" s="1"/>
      <c r="M17" s="69"/>
      <c r="N17" s="1"/>
      <c r="O17" s="59"/>
      <c r="P17" s="55"/>
      <c r="Q17" s="37"/>
      <c r="R17" s="48"/>
      <c r="S17" s="1"/>
      <c r="T17" s="1"/>
      <c r="U17" s="69"/>
      <c r="V17" s="1"/>
      <c r="W17" s="59"/>
      <c r="X17" s="55"/>
      <c r="Y17" s="37"/>
      <c r="Z17" s="48"/>
      <c r="AA17" s="1"/>
      <c r="AB17" s="1"/>
      <c r="AC17" s="69"/>
      <c r="AD17" s="1"/>
      <c r="AE17" s="59"/>
      <c r="AF17" s="55"/>
    </row>
    <row r="18" ht="15.75" customHeight="1">
      <c r="A18" s="37"/>
      <c r="B18" s="70" t="s">
        <v>71</v>
      </c>
      <c r="C18" s="71"/>
      <c r="D18" s="71"/>
      <c r="E18" s="71"/>
      <c r="F18" s="71"/>
      <c r="G18" s="72">
        <f t="shared" ref="G18:H18" si="20">G12+SUM(G14:G16)</f>
        <v>0</v>
      </c>
      <c r="H18" s="73">
        <f t="shared" si="20"/>
        <v>3387707.28</v>
      </c>
      <c r="I18" s="37"/>
      <c r="J18" s="70" t="s">
        <v>71</v>
      </c>
      <c r="K18" s="71"/>
      <c r="L18" s="71"/>
      <c r="M18" s="71"/>
      <c r="N18" s="71"/>
      <c r="O18" s="74">
        <f t="shared" ref="O18:P18" si="21">O12+SUM(O14:O16)</f>
        <v>0</v>
      </c>
      <c r="P18" s="73">
        <f t="shared" si="21"/>
        <v>0</v>
      </c>
      <c r="Q18" s="37"/>
      <c r="R18" s="70" t="s">
        <v>71</v>
      </c>
      <c r="S18" s="71"/>
      <c r="T18" s="71"/>
      <c r="U18" s="71"/>
      <c r="V18" s="71"/>
      <c r="W18" s="74">
        <f t="shared" ref="W18:X18" si="22">W12+SUM(W14:W16)</f>
        <v>0</v>
      </c>
      <c r="X18" s="73">
        <f t="shared" si="22"/>
        <v>0</v>
      </c>
      <c r="Y18" s="37"/>
      <c r="Z18" s="70" t="s">
        <v>71</v>
      </c>
      <c r="AA18" s="71"/>
      <c r="AB18" s="71"/>
      <c r="AC18" s="71"/>
      <c r="AD18" s="71"/>
      <c r="AE18" s="74">
        <f t="shared" ref="AE18:AF18" si="23">AE12+SUM(AE14:AE16)</f>
        <v>0</v>
      </c>
      <c r="AF18" s="73">
        <f t="shared" si="23"/>
        <v>0</v>
      </c>
    </row>
    <row r="19" ht="15.75" customHeight="1">
      <c r="A19" s="37"/>
      <c r="B19" s="48" t="s">
        <v>72</v>
      </c>
      <c r="C19" s="1"/>
      <c r="D19" s="1"/>
      <c r="E19" s="1"/>
      <c r="F19" s="1"/>
      <c r="G19" s="75"/>
      <c r="H19" s="76">
        <v>129670.0</v>
      </c>
      <c r="I19" s="37"/>
      <c r="J19" s="48" t="s">
        <v>72</v>
      </c>
      <c r="K19" s="1"/>
      <c r="L19" s="1"/>
      <c r="M19" s="1"/>
      <c r="N19" s="1"/>
      <c r="O19" s="77"/>
      <c r="P19" s="73">
        <f>O19*(1+$C$96)</f>
        <v>0</v>
      </c>
      <c r="Q19" s="37"/>
      <c r="R19" s="48" t="s">
        <v>72</v>
      </c>
      <c r="S19" s="1"/>
      <c r="T19" s="1"/>
      <c r="U19" s="1"/>
      <c r="V19" s="1"/>
      <c r="W19" s="77"/>
      <c r="X19" s="73">
        <f>W19*(1+$C$96)</f>
        <v>0</v>
      </c>
      <c r="Y19" s="37"/>
      <c r="Z19" s="48" t="s">
        <v>72</v>
      </c>
      <c r="AA19" s="1"/>
      <c r="AB19" s="1"/>
      <c r="AC19" s="1"/>
      <c r="AD19" s="1"/>
      <c r="AE19" s="77"/>
      <c r="AF19" s="73">
        <f>AE19*(1+$C$96)</f>
        <v>0</v>
      </c>
    </row>
    <row r="20" ht="15.75" customHeight="1">
      <c r="A20" s="37"/>
      <c r="B20" s="48" t="s">
        <v>73</v>
      </c>
      <c r="C20" s="1"/>
      <c r="D20" s="1"/>
      <c r="E20" s="1"/>
      <c r="F20" s="1"/>
      <c r="G20" s="75"/>
      <c r="H20" s="76">
        <f>H28*(1+E21)</f>
        <v>209160.6</v>
      </c>
      <c r="I20" s="37"/>
      <c r="J20" s="48" t="str">
        <f t="shared" ref="J20:J21" si="24">B20</f>
        <v>Utility Reimburshment (Electricity, Water, Gas, Cable &amp; Internet)</v>
      </c>
      <c r="K20" s="1"/>
      <c r="L20" s="1"/>
      <c r="M20" s="1"/>
      <c r="N20" s="1"/>
      <c r="O20" s="77"/>
      <c r="P20" s="55">
        <f>P28*(1+M21)</f>
        <v>0</v>
      </c>
      <c r="Q20" s="37"/>
      <c r="R20" s="48" t="str">
        <f t="shared" ref="R20:R21" si="26">J20</f>
        <v>Utility Reimburshment (Electricity, Water, Gas, Cable &amp; Internet)</v>
      </c>
      <c r="S20" s="1"/>
      <c r="T20" s="1"/>
      <c r="U20" s="1"/>
      <c r="V20" s="1"/>
      <c r="W20" s="77"/>
      <c r="X20" s="55">
        <f>X28*(1+U21)</f>
        <v>0</v>
      </c>
      <c r="Y20" s="37"/>
      <c r="Z20" s="48" t="str">
        <f t="shared" ref="Z20:Z21" si="27">R20</f>
        <v>Utility Reimburshment (Electricity, Water, Gas, Cable &amp; Internet)</v>
      </c>
      <c r="AA20" s="1"/>
      <c r="AB20" s="1"/>
      <c r="AC20" s="1"/>
      <c r="AD20" s="1"/>
      <c r="AE20" s="77"/>
      <c r="AF20" s="55">
        <f>AF28*(1+AB21)</f>
        <v>0</v>
      </c>
    </row>
    <row r="21" ht="15.75" customHeight="1">
      <c r="A21" s="37"/>
      <c r="B21" s="48" t="s">
        <v>74</v>
      </c>
      <c r="C21" s="1"/>
      <c r="D21" s="8"/>
      <c r="E21" s="78">
        <v>0.1</v>
      </c>
      <c r="F21" s="79">
        <v>1.0</v>
      </c>
      <c r="G21" s="80"/>
      <c r="H21" s="81"/>
      <c r="I21" s="37"/>
      <c r="J21" s="48" t="str">
        <f t="shared" si="24"/>
        <v>Utility Buyback Premium</v>
      </c>
      <c r="K21" s="1"/>
      <c r="L21" s="8"/>
      <c r="M21" s="78">
        <f t="shared" ref="M21:N21" si="25">E21</f>
        <v>0.1</v>
      </c>
      <c r="N21" s="79">
        <f t="shared" si="25"/>
        <v>1</v>
      </c>
      <c r="O21" s="82"/>
      <c r="P21" s="81"/>
      <c r="Q21" s="37"/>
      <c r="R21" s="48" t="str">
        <f t="shared" si="26"/>
        <v>Utility Buyback Premium</v>
      </c>
      <c r="S21" s="1"/>
      <c r="T21" s="8"/>
      <c r="U21" s="78">
        <v>0.1</v>
      </c>
      <c r="V21" s="79">
        <f>N21</f>
        <v>1</v>
      </c>
      <c r="W21" s="82"/>
      <c r="X21" s="81"/>
      <c r="Y21" s="37"/>
      <c r="Z21" s="48" t="str">
        <f t="shared" si="27"/>
        <v>Utility Buyback Premium</v>
      </c>
      <c r="AA21" s="1"/>
      <c r="AB21" s="78">
        <f>U21</f>
        <v>0.1</v>
      </c>
      <c r="AC21" s="78"/>
      <c r="AD21" s="79">
        <f>V21</f>
        <v>1</v>
      </c>
      <c r="AE21" s="82"/>
      <c r="AF21" s="81"/>
    </row>
    <row r="22" ht="15.75" customHeight="1">
      <c r="A22" s="37"/>
      <c r="B22" s="43" t="s">
        <v>75</v>
      </c>
      <c r="C22" s="44"/>
      <c r="D22" s="44"/>
      <c r="E22" s="44"/>
      <c r="F22" s="44"/>
      <c r="G22" s="83">
        <f t="shared" ref="G22:H22" si="28">SUM(G18:G21)</f>
        <v>0</v>
      </c>
      <c r="H22" s="84">
        <f t="shared" si="28"/>
        <v>3726537.88</v>
      </c>
      <c r="I22" s="37"/>
      <c r="J22" s="43" t="s">
        <v>75</v>
      </c>
      <c r="K22" s="44"/>
      <c r="L22" s="44"/>
      <c r="M22" s="44"/>
      <c r="N22" s="44"/>
      <c r="O22" s="85">
        <f t="shared" ref="O22:P22" si="29">SUM(O18:O20)</f>
        <v>0</v>
      </c>
      <c r="P22" s="84">
        <f t="shared" si="29"/>
        <v>0</v>
      </c>
      <c r="Q22" s="37"/>
      <c r="R22" s="43" t="s">
        <v>75</v>
      </c>
      <c r="S22" s="44"/>
      <c r="T22" s="44"/>
      <c r="U22" s="44"/>
      <c r="V22" s="44"/>
      <c r="W22" s="85">
        <f t="shared" ref="W22:X22" si="30">SUM(W18:W20)</f>
        <v>0</v>
      </c>
      <c r="X22" s="84">
        <f t="shared" si="30"/>
        <v>0</v>
      </c>
      <c r="Y22" s="37"/>
      <c r="Z22" s="43" t="s">
        <v>75</v>
      </c>
      <c r="AA22" s="44"/>
      <c r="AB22" s="44"/>
      <c r="AC22" s="44"/>
      <c r="AD22" s="44"/>
      <c r="AE22" s="85">
        <f t="shared" ref="AE22:AF22" si="31">SUM(AE18:AE20)</f>
        <v>0</v>
      </c>
      <c r="AF22" s="84">
        <f t="shared" si="31"/>
        <v>0</v>
      </c>
    </row>
    <row r="23" ht="15.75" customHeight="1">
      <c r="A23" s="37"/>
      <c r="B23" s="48"/>
      <c r="C23" s="1"/>
      <c r="D23" s="1"/>
      <c r="E23" s="1"/>
      <c r="F23" s="1"/>
      <c r="G23" s="80"/>
      <c r="H23" s="81"/>
      <c r="I23" s="37"/>
      <c r="J23" s="48"/>
      <c r="K23" s="1"/>
      <c r="L23" s="1"/>
      <c r="M23" s="1"/>
      <c r="N23" s="1"/>
      <c r="O23" s="82"/>
      <c r="P23" s="81"/>
      <c r="Q23" s="37"/>
      <c r="R23" s="48"/>
      <c r="S23" s="1"/>
      <c r="T23" s="1"/>
      <c r="U23" s="1"/>
      <c r="V23" s="1"/>
      <c r="W23" s="82"/>
      <c r="X23" s="81"/>
      <c r="Y23" s="37"/>
      <c r="Z23" s="48"/>
      <c r="AA23" s="1"/>
      <c r="AB23" s="1"/>
      <c r="AC23" s="1"/>
      <c r="AD23" s="1"/>
      <c r="AE23" s="82"/>
      <c r="AF23" s="81"/>
    </row>
    <row r="24" ht="15.75" customHeight="1">
      <c r="A24" s="37"/>
      <c r="B24" s="86" t="s">
        <v>76</v>
      </c>
      <c r="C24" s="1"/>
      <c r="D24" s="1"/>
      <c r="E24" s="1"/>
      <c r="F24" s="1"/>
      <c r="G24" s="60"/>
      <c r="H24" s="55"/>
      <c r="I24" s="37"/>
      <c r="J24" s="86" t="s">
        <v>76</v>
      </c>
      <c r="K24" s="1"/>
      <c r="L24" s="1"/>
      <c r="M24" s="1"/>
      <c r="N24" s="1"/>
      <c r="O24" s="59"/>
      <c r="P24" s="55"/>
      <c r="Q24" s="37"/>
      <c r="R24" s="86" t="s">
        <v>76</v>
      </c>
      <c r="S24" s="1"/>
      <c r="T24" s="1"/>
      <c r="U24" s="1"/>
      <c r="V24" s="1"/>
      <c r="W24" s="59"/>
      <c r="X24" s="55"/>
      <c r="Y24" s="37"/>
      <c r="Z24" s="86" t="s">
        <v>76</v>
      </c>
      <c r="AA24" s="1"/>
      <c r="AB24" s="1"/>
      <c r="AC24" s="1"/>
      <c r="AD24" s="1"/>
      <c r="AE24" s="59"/>
      <c r="AF24" s="55"/>
    </row>
    <row r="25" ht="15.75" customHeight="1">
      <c r="A25" s="37"/>
      <c r="B25" s="48" t="s">
        <v>77</v>
      </c>
      <c r="C25" s="1"/>
      <c r="D25" s="1"/>
      <c r="E25" s="1"/>
      <c r="F25" s="58"/>
      <c r="G25" s="60"/>
      <c r="H25" s="76">
        <v>39767.0</v>
      </c>
      <c r="I25" s="37"/>
      <c r="J25" s="48" t="s">
        <v>78</v>
      </c>
      <c r="K25" s="1"/>
      <c r="L25" s="1"/>
      <c r="M25" s="1"/>
      <c r="N25" s="58">
        <v>0.05</v>
      </c>
      <c r="O25" s="59">
        <f>N25*O22</f>
        <v>0</v>
      </c>
      <c r="P25" s="55">
        <f>N25*P22</f>
        <v>0</v>
      </c>
      <c r="Q25" s="37"/>
      <c r="R25" s="48" t="s">
        <v>78</v>
      </c>
      <c r="S25" s="1"/>
      <c r="T25" s="1"/>
      <c r="U25" s="1"/>
      <c r="V25" s="58">
        <v>0.02</v>
      </c>
      <c r="W25" s="59">
        <f>V25*W22</f>
        <v>0</v>
      </c>
      <c r="X25" s="55">
        <f>V25*X22</f>
        <v>0</v>
      </c>
      <c r="Y25" s="37"/>
      <c r="Z25" s="48" t="s">
        <v>78</v>
      </c>
      <c r="AA25" s="1"/>
      <c r="AB25" s="1"/>
      <c r="AC25" s="1"/>
      <c r="AD25" s="58">
        <v>0.02</v>
      </c>
      <c r="AE25" s="59">
        <f>AD25*AE22</f>
        <v>0</v>
      </c>
      <c r="AF25" s="55">
        <f>AD25*AF22</f>
        <v>0</v>
      </c>
    </row>
    <row r="26" ht="15.75" customHeight="1">
      <c r="A26" s="37"/>
      <c r="B26" s="48" t="s">
        <v>79</v>
      </c>
      <c r="C26" s="1"/>
      <c r="D26" s="1"/>
      <c r="E26" s="1"/>
      <c r="F26" s="58"/>
      <c r="G26" s="60"/>
      <c r="H26" s="76">
        <v>79534.0</v>
      </c>
      <c r="I26" s="37"/>
      <c r="J26" s="48" t="s">
        <v>80</v>
      </c>
      <c r="K26" s="1"/>
      <c r="L26" s="1"/>
      <c r="M26" s="1"/>
      <c r="N26" s="58">
        <v>0.05</v>
      </c>
      <c r="O26" s="59">
        <f>N26*O22</f>
        <v>0</v>
      </c>
      <c r="P26" s="55">
        <f>N26*P22</f>
        <v>0</v>
      </c>
      <c r="Q26" s="37"/>
      <c r="R26" s="48" t="s">
        <v>80</v>
      </c>
      <c r="S26" s="1"/>
      <c r="T26" s="1"/>
      <c r="U26" s="1"/>
      <c r="V26" s="58">
        <v>0.08</v>
      </c>
      <c r="W26" s="59">
        <f>V26*W22</f>
        <v>0</v>
      </c>
      <c r="X26" s="55">
        <f>V26*X22</f>
        <v>0</v>
      </c>
      <c r="Y26" s="37"/>
      <c r="Z26" s="48" t="s">
        <v>80</v>
      </c>
      <c r="AA26" s="1"/>
      <c r="AB26" s="1"/>
      <c r="AC26" s="1"/>
      <c r="AD26" s="58">
        <v>0.08</v>
      </c>
      <c r="AE26" s="59">
        <f>AD26*AE22</f>
        <v>0</v>
      </c>
      <c r="AF26" s="55">
        <f>AD26*AF22</f>
        <v>0</v>
      </c>
    </row>
    <row r="27" ht="15.75" customHeight="1">
      <c r="A27" s="37"/>
      <c r="B27" s="48" t="s">
        <v>81</v>
      </c>
      <c r="C27" s="1"/>
      <c r="D27" s="1"/>
      <c r="E27" s="1"/>
      <c r="F27" s="1"/>
      <c r="G27" s="75"/>
      <c r="H27" s="76">
        <v>39767.0</v>
      </c>
      <c r="I27" s="37"/>
      <c r="J27" s="48" t="s">
        <v>82</v>
      </c>
      <c r="K27" s="1"/>
      <c r="L27" s="1"/>
      <c r="M27" s="1"/>
      <c r="N27" s="1"/>
      <c r="O27" s="77"/>
      <c r="P27" s="55">
        <f t="shared" ref="P27:P29" si="32">O27*(1+$C$98)</f>
        <v>0</v>
      </c>
      <c r="Q27" s="37"/>
      <c r="R27" s="48" t="s">
        <v>82</v>
      </c>
      <c r="S27" s="1"/>
      <c r="T27" s="1"/>
      <c r="U27" s="1"/>
      <c r="V27" s="1"/>
      <c r="W27" s="77"/>
      <c r="X27" s="55">
        <f t="shared" ref="X27:X29" si="33">W27*(1+$C$98)</f>
        <v>0</v>
      </c>
      <c r="Y27" s="37"/>
      <c r="Z27" s="48" t="s">
        <v>82</v>
      </c>
      <c r="AA27" s="1"/>
      <c r="AB27" s="1"/>
      <c r="AC27" s="1"/>
      <c r="AD27" s="1"/>
      <c r="AE27" s="77"/>
      <c r="AF27" s="55">
        <f t="shared" ref="AF27:AF29" si="34">AE27*(1+$C$98)</f>
        <v>0</v>
      </c>
    </row>
    <row r="28" ht="15.75" customHeight="1">
      <c r="A28" s="37"/>
      <c r="B28" s="48" t="s">
        <v>83</v>
      </c>
      <c r="C28" s="1"/>
      <c r="D28" s="1"/>
      <c r="E28" s="1"/>
      <c r="F28" s="1"/>
      <c r="G28" s="75"/>
      <c r="H28" s="76">
        <v>190146.0</v>
      </c>
      <c r="I28" s="37"/>
      <c r="J28" s="48" t="s">
        <v>84</v>
      </c>
      <c r="K28" s="1"/>
      <c r="L28" s="1"/>
      <c r="M28" s="1"/>
      <c r="N28" s="1"/>
      <c r="O28" s="77"/>
      <c r="P28" s="55">
        <f t="shared" si="32"/>
        <v>0</v>
      </c>
      <c r="Q28" s="37"/>
      <c r="R28" s="48" t="s">
        <v>84</v>
      </c>
      <c r="S28" s="1"/>
      <c r="T28" s="1"/>
      <c r="U28" s="1"/>
      <c r="V28" s="1"/>
      <c r="W28" s="77"/>
      <c r="X28" s="55">
        <f t="shared" si="33"/>
        <v>0</v>
      </c>
      <c r="Y28" s="37"/>
      <c r="Z28" s="48" t="s">
        <v>84</v>
      </c>
      <c r="AA28" s="1"/>
      <c r="AB28" s="1"/>
      <c r="AC28" s="1"/>
      <c r="AD28" s="1"/>
      <c r="AE28" s="77"/>
      <c r="AF28" s="55">
        <f t="shared" si="34"/>
        <v>0</v>
      </c>
    </row>
    <row r="29" ht="15.75" customHeight="1">
      <c r="A29" s="37"/>
      <c r="B29" s="48" t="s">
        <v>85</v>
      </c>
      <c r="C29" s="1"/>
      <c r="D29" s="1"/>
      <c r="E29" s="1"/>
      <c r="F29" s="1"/>
      <c r="G29" s="75"/>
      <c r="H29" s="76">
        <v>60805.0</v>
      </c>
      <c r="I29" s="37"/>
      <c r="J29" s="48" t="s">
        <v>85</v>
      </c>
      <c r="K29" s="1"/>
      <c r="L29" s="1"/>
      <c r="M29" s="1"/>
      <c r="N29" s="1"/>
      <c r="O29" s="77"/>
      <c r="P29" s="55">
        <f t="shared" si="32"/>
        <v>0</v>
      </c>
      <c r="Q29" s="37"/>
      <c r="R29" s="48" t="s">
        <v>85</v>
      </c>
      <c r="S29" s="1"/>
      <c r="T29" s="1"/>
      <c r="U29" s="1"/>
      <c r="V29" s="1"/>
      <c r="W29" s="77"/>
      <c r="X29" s="55">
        <f t="shared" si="33"/>
        <v>0</v>
      </c>
      <c r="Y29" s="37"/>
      <c r="Z29" s="48" t="s">
        <v>85</v>
      </c>
      <c r="AA29" s="1"/>
      <c r="AB29" s="1"/>
      <c r="AC29" s="1"/>
      <c r="AD29" s="1"/>
      <c r="AE29" s="77"/>
      <c r="AF29" s="55">
        <f t="shared" si="34"/>
        <v>0</v>
      </c>
    </row>
    <row r="30" ht="15.75" customHeight="1">
      <c r="A30" s="37"/>
      <c r="B30" s="48" t="s">
        <v>86</v>
      </c>
      <c r="C30" s="1"/>
      <c r="D30" s="1"/>
      <c r="E30" s="1"/>
      <c r="F30" s="58">
        <v>0.03</v>
      </c>
      <c r="G30" s="75"/>
      <c r="H30" s="55">
        <f>F30*H18</f>
        <v>101631.2184</v>
      </c>
      <c r="I30" s="37"/>
      <c r="J30" s="48" t="s">
        <v>86</v>
      </c>
      <c r="K30" s="1"/>
      <c r="L30" s="1"/>
      <c r="M30" s="1"/>
      <c r="N30" s="58">
        <v>0.03</v>
      </c>
      <c r="O30" s="77"/>
      <c r="P30" s="55">
        <f>$N$30*P18</f>
        <v>0</v>
      </c>
      <c r="Q30" s="37"/>
      <c r="R30" s="48" t="s">
        <v>86</v>
      </c>
      <c r="S30" s="1"/>
      <c r="T30" s="1"/>
      <c r="U30" s="1"/>
      <c r="V30" s="58">
        <v>0.03</v>
      </c>
      <c r="W30" s="77"/>
      <c r="X30" s="55">
        <f>$V$30*X18</f>
        <v>0</v>
      </c>
      <c r="Y30" s="37"/>
      <c r="Z30" s="48" t="s">
        <v>86</v>
      </c>
      <c r="AA30" s="1"/>
      <c r="AB30" s="1"/>
      <c r="AC30" s="1"/>
      <c r="AD30" s="58">
        <v>0.03</v>
      </c>
      <c r="AE30" s="77"/>
      <c r="AF30" s="55">
        <f>$N$30*AF18</f>
        <v>0</v>
      </c>
    </row>
    <row r="31" ht="15.75" customHeight="1">
      <c r="A31" s="37"/>
      <c r="B31" s="48" t="s">
        <v>87</v>
      </c>
      <c r="C31" s="1"/>
      <c r="D31" s="1"/>
      <c r="E31" s="1"/>
      <c r="F31" s="1"/>
      <c r="G31" s="75"/>
      <c r="H31" s="76">
        <v>318136.0</v>
      </c>
      <c r="I31" s="37"/>
      <c r="J31" s="48" t="s">
        <v>88</v>
      </c>
      <c r="K31" s="1"/>
      <c r="L31" s="1"/>
      <c r="M31" s="1"/>
      <c r="N31" s="1"/>
      <c r="O31" s="77"/>
      <c r="P31" s="55">
        <f t="shared" ref="P31:P33" si="35">O31*(1+$C$98)</f>
        <v>0</v>
      </c>
      <c r="Q31" s="37"/>
      <c r="R31" s="48" t="s">
        <v>88</v>
      </c>
      <c r="S31" s="1"/>
      <c r="T31" s="1"/>
      <c r="U31" s="1"/>
      <c r="V31" s="1"/>
      <c r="W31" s="77"/>
      <c r="X31" s="55">
        <f t="shared" ref="X31:X33" si="36">W31*(1+$C$98)</f>
        <v>0</v>
      </c>
      <c r="Y31" s="37"/>
      <c r="Z31" s="48" t="s">
        <v>88</v>
      </c>
      <c r="AA31" s="1"/>
      <c r="AB31" s="1"/>
      <c r="AC31" s="1"/>
      <c r="AD31" s="1"/>
      <c r="AE31" s="77"/>
      <c r="AF31" s="55">
        <f t="shared" ref="AF31:AF33" si="37">AE31*(1+$C$98)</f>
        <v>0</v>
      </c>
    </row>
    <row r="32" ht="15.75" customHeight="1">
      <c r="A32" s="37"/>
      <c r="B32" s="48" t="s">
        <v>89</v>
      </c>
      <c r="C32" s="1"/>
      <c r="D32" s="1"/>
      <c r="E32" s="1"/>
      <c r="F32" s="58"/>
      <c r="G32" s="75"/>
      <c r="H32" s="76">
        <v>44460.0</v>
      </c>
      <c r="I32" s="37"/>
      <c r="J32" s="48" t="s">
        <v>90</v>
      </c>
      <c r="K32" s="1"/>
      <c r="L32" s="1"/>
      <c r="M32" s="1"/>
      <c r="N32" s="58"/>
      <c r="O32" s="77"/>
      <c r="P32" s="55">
        <f t="shared" si="35"/>
        <v>0</v>
      </c>
      <c r="Q32" s="37"/>
      <c r="R32" s="48" t="s">
        <v>90</v>
      </c>
      <c r="S32" s="1"/>
      <c r="T32" s="1"/>
      <c r="U32" s="1"/>
      <c r="V32" s="58"/>
      <c r="W32" s="77"/>
      <c r="X32" s="55">
        <f t="shared" si="36"/>
        <v>0</v>
      </c>
      <c r="Y32" s="37"/>
      <c r="Z32" s="48" t="s">
        <v>90</v>
      </c>
      <c r="AA32" s="1"/>
      <c r="AB32" s="1"/>
      <c r="AC32" s="1"/>
      <c r="AD32" s="58"/>
      <c r="AE32" s="77"/>
      <c r="AF32" s="55">
        <f t="shared" si="37"/>
        <v>0</v>
      </c>
    </row>
    <row r="33" ht="15.75" customHeight="1">
      <c r="A33" s="37"/>
      <c r="B33" s="48" t="s">
        <v>91</v>
      </c>
      <c r="C33" s="1"/>
      <c r="D33" s="1"/>
      <c r="E33" s="1"/>
      <c r="F33" s="1"/>
      <c r="G33" s="75"/>
      <c r="H33" s="76">
        <v>40755.0</v>
      </c>
      <c r="I33" s="37"/>
      <c r="J33" s="48" t="s">
        <v>92</v>
      </c>
      <c r="K33" s="1"/>
      <c r="L33" s="1"/>
      <c r="M33" s="1"/>
      <c r="N33" s="1"/>
      <c r="O33" s="77"/>
      <c r="P33" s="55">
        <f t="shared" si="35"/>
        <v>0</v>
      </c>
      <c r="Q33" s="37"/>
      <c r="R33" s="48" t="s">
        <v>93</v>
      </c>
      <c r="S33" s="1"/>
      <c r="T33" s="1"/>
      <c r="U33" s="1"/>
      <c r="V33" s="1"/>
      <c r="W33" s="77"/>
      <c r="X33" s="55">
        <f t="shared" si="36"/>
        <v>0</v>
      </c>
      <c r="Y33" s="37"/>
      <c r="Z33" s="48" t="s">
        <v>92</v>
      </c>
      <c r="AA33" s="1"/>
      <c r="AB33" s="1"/>
      <c r="AC33" s="1"/>
      <c r="AD33" s="1"/>
      <c r="AE33" s="77"/>
      <c r="AF33" s="55">
        <f t="shared" si="37"/>
        <v>0</v>
      </c>
    </row>
    <row r="34" ht="15.75" customHeight="1">
      <c r="A34" s="37"/>
      <c r="B34" s="48" t="s">
        <v>94</v>
      </c>
      <c r="C34" s="1"/>
      <c r="D34" s="1"/>
      <c r="E34" s="1"/>
      <c r="F34" s="1"/>
      <c r="G34" s="75"/>
      <c r="H34" s="76">
        <v>500496.0</v>
      </c>
      <c r="I34" s="37"/>
      <c r="J34" s="48" t="s">
        <v>94</v>
      </c>
      <c r="K34" s="1"/>
      <c r="L34" s="1"/>
      <c r="M34" s="1"/>
      <c r="N34" s="1"/>
      <c r="O34" s="77"/>
      <c r="P34" s="76"/>
      <c r="Q34" s="37"/>
      <c r="R34" s="48" t="s">
        <v>94</v>
      </c>
      <c r="S34" s="1"/>
      <c r="T34" s="1"/>
      <c r="U34" s="1"/>
      <c r="V34" s="1"/>
      <c r="W34" s="77"/>
      <c r="X34" s="76"/>
      <c r="Y34" s="37"/>
      <c r="Z34" s="48" t="s">
        <v>94</v>
      </c>
      <c r="AA34" s="1"/>
      <c r="AB34" s="1"/>
      <c r="AC34" s="1"/>
      <c r="AD34" s="1"/>
      <c r="AE34" s="77"/>
      <c r="AF34" s="76"/>
    </row>
    <row r="35" ht="15.75" customHeight="1">
      <c r="A35" s="37"/>
      <c r="B35" s="48" t="s">
        <v>95</v>
      </c>
      <c r="C35" s="1"/>
      <c r="D35" s="1"/>
      <c r="E35" s="1"/>
      <c r="F35" s="1"/>
      <c r="G35" s="75"/>
      <c r="H35" s="76">
        <v>87855.0</v>
      </c>
      <c r="I35" s="37"/>
      <c r="J35" s="48" t="s">
        <v>95</v>
      </c>
      <c r="K35" s="1"/>
      <c r="L35" s="1"/>
      <c r="M35" s="1"/>
      <c r="N35" s="1"/>
      <c r="O35" s="77"/>
      <c r="P35" s="55">
        <f t="shared" ref="P35:P36" si="38">O35*(1+$C$98)</f>
        <v>0</v>
      </c>
      <c r="Q35" s="37"/>
      <c r="R35" s="48" t="s">
        <v>95</v>
      </c>
      <c r="S35" s="1"/>
      <c r="T35" s="1"/>
      <c r="U35" s="1"/>
      <c r="V35" s="1"/>
      <c r="W35" s="77"/>
      <c r="X35" s="55">
        <f t="shared" ref="X35:X36" si="39">W35*(1+$C$98)</f>
        <v>0</v>
      </c>
      <c r="Y35" s="37"/>
      <c r="Z35" s="48" t="s">
        <v>95</v>
      </c>
      <c r="AA35" s="1"/>
      <c r="AB35" s="1"/>
      <c r="AC35" s="1"/>
      <c r="AD35" s="1"/>
      <c r="AE35" s="77"/>
      <c r="AF35" s="55">
        <f t="shared" ref="AF35:AF36" si="40">AE35*(1+$C$98)</f>
        <v>0</v>
      </c>
    </row>
    <row r="36" ht="15.75" customHeight="1">
      <c r="A36" s="37"/>
      <c r="B36" s="48" t="s">
        <v>96</v>
      </c>
      <c r="C36" s="1"/>
      <c r="D36" s="1"/>
      <c r="E36" s="1"/>
      <c r="F36" s="1"/>
      <c r="G36" s="75"/>
      <c r="H36" s="55"/>
      <c r="I36" s="37"/>
      <c r="J36" s="48" t="s">
        <v>97</v>
      </c>
      <c r="K36" s="1"/>
      <c r="L36" s="1"/>
      <c r="M36" s="1"/>
      <c r="N36" s="1"/>
      <c r="O36" s="77"/>
      <c r="P36" s="55">
        <f t="shared" si="38"/>
        <v>0</v>
      </c>
      <c r="Q36" s="37"/>
      <c r="R36" s="48" t="s">
        <v>98</v>
      </c>
      <c r="S36" s="1"/>
      <c r="T36" s="1"/>
      <c r="U36" s="1"/>
      <c r="V36" s="1"/>
      <c r="W36" s="77"/>
      <c r="X36" s="55">
        <f t="shared" si="39"/>
        <v>0</v>
      </c>
      <c r="Y36" s="37"/>
      <c r="Z36" s="48" t="s">
        <v>99</v>
      </c>
      <c r="AA36" s="1"/>
      <c r="AB36" s="1"/>
      <c r="AC36" s="1"/>
      <c r="AD36" s="1"/>
      <c r="AE36" s="77"/>
      <c r="AF36" s="55">
        <f t="shared" si="40"/>
        <v>0</v>
      </c>
    </row>
    <row r="37" ht="15.75" customHeight="1">
      <c r="A37" s="37"/>
      <c r="B37" s="70" t="s">
        <v>100</v>
      </c>
      <c r="C37" s="71"/>
      <c r="D37" s="71"/>
      <c r="E37" s="71"/>
      <c r="F37" s="71"/>
      <c r="G37" s="72">
        <f t="shared" ref="G37:H37" si="41">SUM(G25:G36)</f>
        <v>0</v>
      </c>
      <c r="H37" s="73">
        <f t="shared" si="41"/>
        <v>1503352.218</v>
      </c>
      <c r="I37" s="37"/>
      <c r="J37" s="70" t="s">
        <v>100</v>
      </c>
      <c r="K37" s="71"/>
      <c r="L37" s="71"/>
      <c r="M37" s="71"/>
      <c r="N37" s="71"/>
      <c r="O37" s="74">
        <f t="shared" ref="O37:P37" si="42">SUM(O25:O36)</f>
        <v>0</v>
      </c>
      <c r="P37" s="73">
        <f t="shared" si="42"/>
        <v>0</v>
      </c>
      <c r="Q37" s="37"/>
      <c r="R37" s="70" t="s">
        <v>100</v>
      </c>
      <c r="S37" s="71"/>
      <c r="T37" s="71"/>
      <c r="U37" s="71"/>
      <c r="V37" s="71"/>
      <c r="W37" s="74">
        <f t="shared" ref="W37:X37" si="43">SUM(W25:W36)</f>
        <v>0</v>
      </c>
      <c r="X37" s="73">
        <f t="shared" si="43"/>
        <v>0</v>
      </c>
      <c r="Y37" s="37"/>
      <c r="Z37" s="70" t="s">
        <v>100</v>
      </c>
      <c r="AA37" s="71"/>
      <c r="AB37" s="71"/>
      <c r="AC37" s="71"/>
      <c r="AD37" s="71"/>
      <c r="AE37" s="74">
        <f t="shared" ref="AE37:AF37" si="44">SUM(AE25:AE36)</f>
        <v>0</v>
      </c>
      <c r="AF37" s="73">
        <f t="shared" si="44"/>
        <v>0</v>
      </c>
    </row>
    <row r="38" ht="15.75" customHeight="1">
      <c r="A38" s="37"/>
      <c r="B38" s="48"/>
      <c r="C38" s="1"/>
      <c r="D38" s="1"/>
      <c r="E38" s="1"/>
      <c r="F38" s="1"/>
      <c r="G38" s="87"/>
      <c r="H38" s="55"/>
      <c r="I38" s="37"/>
      <c r="J38" s="48"/>
      <c r="K38" s="1"/>
      <c r="L38" s="1"/>
      <c r="M38" s="1"/>
      <c r="N38" s="1"/>
      <c r="O38" s="59"/>
      <c r="P38" s="55"/>
      <c r="Q38" s="37"/>
      <c r="R38" s="48"/>
      <c r="S38" s="1"/>
      <c r="T38" s="1"/>
      <c r="U38" s="1"/>
      <c r="V38" s="1"/>
      <c r="W38" s="59"/>
      <c r="X38" s="55"/>
      <c r="Y38" s="37"/>
      <c r="Z38" s="48"/>
      <c r="AA38" s="1"/>
      <c r="AB38" s="1"/>
      <c r="AC38" s="1"/>
      <c r="AD38" s="1"/>
      <c r="AE38" s="59"/>
      <c r="AF38" s="55"/>
    </row>
    <row r="39" ht="15.75" customHeight="1">
      <c r="A39" s="37"/>
      <c r="B39" s="88" t="s">
        <v>101</v>
      </c>
      <c r="C39" s="89"/>
      <c r="D39" s="89"/>
      <c r="E39" s="89"/>
      <c r="F39" s="89"/>
      <c r="G39" s="90">
        <f t="shared" ref="G39:H39" si="45">G22-G37</f>
        <v>0</v>
      </c>
      <c r="H39" s="91">
        <f t="shared" si="45"/>
        <v>2223185.662</v>
      </c>
      <c r="I39" s="37"/>
      <c r="J39" s="88" t="s">
        <v>101</v>
      </c>
      <c r="K39" s="89"/>
      <c r="L39" s="89"/>
      <c r="M39" s="89"/>
      <c r="N39" s="89"/>
      <c r="O39" s="92">
        <f t="shared" ref="O39:P39" si="46">O22-O37</f>
        <v>0</v>
      </c>
      <c r="P39" s="91">
        <f t="shared" si="46"/>
        <v>0</v>
      </c>
      <c r="Q39" s="37"/>
      <c r="R39" s="88" t="s">
        <v>101</v>
      </c>
      <c r="S39" s="89"/>
      <c r="T39" s="89"/>
      <c r="U39" s="89"/>
      <c r="V39" s="89"/>
      <c r="W39" s="92">
        <f t="shared" ref="W39:X39" si="47">W22-W37</f>
        <v>0</v>
      </c>
      <c r="X39" s="91">
        <f t="shared" si="47"/>
        <v>0</v>
      </c>
      <c r="Y39" s="37"/>
      <c r="Z39" s="88" t="s">
        <v>101</v>
      </c>
      <c r="AA39" s="89"/>
      <c r="AB39" s="89"/>
      <c r="AC39" s="89"/>
      <c r="AD39" s="89"/>
      <c r="AE39" s="92">
        <f t="shared" ref="AE39:AF39" si="48">AE22-AE37</f>
        <v>0</v>
      </c>
      <c r="AF39" s="91">
        <f t="shared" si="48"/>
        <v>0</v>
      </c>
    </row>
    <row r="40" ht="15.75" customHeight="1">
      <c r="A40" s="37"/>
      <c r="B40" s="48"/>
      <c r="C40" s="1"/>
      <c r="D40" s="1"/>
      <c r="E40" s="1"/>
      <c r="F40" s="1"/>
      <c r="G40" s="1"/>
      <c r="H40" s="93"/>
      <c r="I40" s="37"/>
      <c r="J40" s="48"/>
      <c r="K40" s="1"/>
      <c r="L40" s="1"/>
      <c r="M40" s="1"/>
      <c r="N40" s="1"/>
      <c r="O40" s="1"/>
      <c r="P40" s="93"/>
      <c r="Q40" s="37"/>
      <c r="R40" s="48"/>
      <c r="S40" s="1"/>
      <c r="T40" s="1"/>
      <c r="U40" s="1"/>
      <c r="V40" s="1"/>
      <c r="W40" s="1"/>
      <c r="X40" s="93"/>
      <c r="Y40" s="37"/>
      <c r="Z40" s="48"/>
      <c r="AA40" s="1"/>
      <c r="AB40" s="1"/>
      <c r="AC40" s="1"/>
      <c r="AD40" s="1"/>
      <c r="AE40" s="1"/>
      <c r="AF40" s="93"/>
    </row>
    <row r="41" ht="15.75" customHeight="1">
      <c r="A41" s="37"/>
      <c r="B41" s="94" t="s">
        <v>102</v>
      </c>
      <c r="C41" s="95"/>
      <c r="D41" s="95"/>
      <c r="E41" s="1"/>
      <c r="F41" s="96" t="s">
        <v>103</v>
      </c>
      <c r="G41" s="97"/>
      <c r="H41" s="98"/>
      <c r="I41" s="37"/>
      <c r="J41" s="94" t="s">
        <v>102</v>
      </c>
      <c r="K41" s="95"/>
      <c r="L41" s="95"/>
      <c r="M41" s="1"/>
      <c r="N41" s="96" t="s">
        <v>103</v>
      </c>
      <c r="O41" s="97"/>
      <c r="P41" s="98"/>
      <c r="Q41" s="37"/>
      <c r="R41" s="94" t="s">
        <v>102</v>
      </c>
      <c r="S41" s="95"/>
      <c r="T41" s="95"/>
      <c r="U41" s="1"/>
      <c r="V41" s="96" t="s">
        <v>103</v>
      </c>
      <c r="W41" s="97"/>
      <c r="X41" s="98"/>
      <c r="Y41" s="37"/>
      <c r="Z41" s="94" t="s">
        <v>102</v>
      </c>
      <c r="AA41" s="95"/>
      <c r="AB41" s="95"/>
      <c r="AC41" s="1"/>
      <c r="AD41" s="96" t="s">
        <v>103</v>
      </c>
      <c r="AE41" s="97"/>
      <c r="AF41" s="98"/>
    </row>
    <row r="42" ht="15.75" customHeight="1">
      <c r="A42" s="37"/>
      <c r="B42" s="43" t="s">
        <v>104</v>
      </c>
      <c r="C42" s="99"/>
      <c r="D42" s="100">
        <f>D43+D51</f>
        <v>36494447.71</v>
      </c>
      <c r="E42" s="1"/>
      <c r="F42" s="9" t="s">
        <v>105</v>
      </c>
      <c r="G42" s="1"/>
      <c r="H42" s="101">
        <f>MIN(H57,H63,H68)</f>
        <v>23941999.43</v>
      </c>
      <c r="I42" s="37"/>
      <c r="J42" s="43" t="s">
        <v>104</v>
      </c>
      <c r="K42" s="99"/>
      <c r="L42" s="100">
        <f>L43+L51</f>
        <v>0</v>
      </c>
      <c r="M42" s="1"/>
      <c r="N42" s="9" t="s">
        <v>105</v>
      </c>
      <c r="O42" s="1"/>
      <c r="P42" s="101">
        <f>MIN(P57,P63,P68)</f>
        <v>0</v>
      </c>
      <c r="Q42" s="37"/>
      <c r="R42" s="43" t="s">
        <v>104</v>
      </c>
      <c r="S42" s="99"/>
      <c r="T42" s="100">
        <f>T43+T51</f>
        <v>0</v>
      </c>
      <c r="U42" s="1"/>
      <c r="V42" s="9" t="s">
        <v>105</v>
      </c>
      <c r="W42" s="1"/>
      <c r="X42" s="101">
        <f>MIN(X57,X63,X68)</f>
        <v>0</v>
      </c>
      <c r="Y42" s="37"/>
      <c r="Z42" s="43" t="s">
        <v>104</v>
      </c>
      <c r="AA42" s="99"/>
      <c r="AB42" s="100">
        <f>AB43+AB51</f>
        <v>0</v>
      </c>
      <c r="AC42" s="1"/>
      <c r="AD42" s="9" t="s">
        <v>105</v>
      </c>
      <c r="AE42" s="1"/>
      <c r="AF42" s="101">
        <f>MIN(AF57,AF63,AF68)</f>
        <v>0</v>
      </c>
    </row>
    <row r="43" ht="15.75" customHeight="1">
      <c r="A43" s="37"/>
      <c r="B43" s="102" t="s">
        <v>106</v>
      </c>
      <c r="C43" s="103"/>
      <c r="D43" s="104">
        <f>D53-D50</f>
        <v>12552448.27</v>
      </c>
      <c r="E43" s="1"/>
      <c r="F43" s="9" t="s">
        <v>107</v>
      </c>
      <c r="G43" s="1"/>
      <c r="H43" s="105">
        <f>H42/D62</f>
        <v>0.7</v>
      </c>
      <c r="I43" s="37"/>
      <c r="J43" s="102" t="s">
        <v>106</v>
      </c>
      <c r="K43" s="103"/>
      <c r="L43" s="104">
        <f>L53-L50</f>
        <v>0</v>
      </c>
      <c r="M43" s="1"/>
      <c r="N43" s="9" t="s">
        <v>107</v>
      </c>
      <c r="O43" s="1"/>
      <c r="P43" s="105">
        <f>IFERROR(P42/L62,0)</f>
        <v>0</v>
      </c>
      <c r="Q43" s="37"/>
      <c r="R43" s="102" t="s">
        <v>106</v>
      </c>
      <c r="S43" s="103"/>
      <c r="T43" s="104">
        <f>T53-T50</f>
        <v>0</v>
      </c>
      <c r="U43" s="1"/>
      <c r="V43" s="9" t="s">
        <v>107</v>
      </c>
      <c r="W43" s="1"/>
      <c r="X43" s="105">
        <f>IFERROR(X42/T62,0)</f>
        <v>0</v>
      </c>
      <c r="Y43" s="37"/>
      <c r="Z43" s="102" t="s">
        <v>106</v>
      </c>
      <c r="AA43" s="103"/>
      <c r="AB43" s="104">
        <f>AB53-AB50</f>
        <v>0</v>
      </c>
      <c r="AC43" s="1"/>
      <c r="AD43" s="9" t="s">
        <v>107</v>
      </c>
      <c r="AE43" s="1"/>
      <c r="AF43" s="105">
        <f>IFERROR(AF42/AB62,0)</f>
        <v>0</v>
      </c>
    </row>
    <row r="44" ht="15.75" customHeight="1">
      <c r="A44" s="37"/>
      <c r="B44" s="48" t="s">
        <v>108</v>
      </c>
      <c r="C44" s="58">
        <v>0.2</v>
      </c>
      <c r="D44" s="106">
        <f>D43*C44</f>
        <v>2510489.655</v>
      </c>
      <c r="E44" s="1"/>
      <c r="F44" s="9" t="s">
        <v>109</v>
      </c>
      <c r="G44" s="1"/>
      <c r="H44" s="107">
        <v>0.0568</v>
      </c>
      <c r="I44" s="37"/>
      <c r="J44" s="48" t="s">
        <v>108</v>
      </c>
      <c r="K44" s="108">
        <f t="shared" ref="K44:K45" si="49">C44</f>
        <v>0.2</v>
      </c>
      <c r="L44" s="106">
        <f>L43*K44</f>
        <v>0</v>
      </c>
      <c r="M44" s="1"/>
      <c r="N44" s="9" t="s">
        <v>109</v>
      </c>
      <c r="O44" s="1"/>
      <c r="P44" s="105">
        <f t="shared" ref="P44:P47" si="50">H44</f>
        <v>0.0568</v>
      </c>
      <c r="Q44" s="37"/>
      <c r="R44" s="48" t="s">
        <v>108</v>
      </c>
      <c r="S44" s="108">
        <f t="shared" ref="S44:S45" si="51">K44</f>
        <v>0.2</v>
      </c>
      <c r="T44" s="106">
        <f>T43*S44</f>
        <v>0</v>
      </c>
      <c r="U44" s="1"/>
      <c r="V44" s="9" t="s">
        <v>109</v>
      </c>
      <c r="W44" s="1"/>
      <c r="X44" s="105">
        <f t="shared" ref="X44:X47" si="52">H44</f>
        <v>0.0568</v>
      </c>
      <c r="Y44" s="37"/>
      <c r="Z44" s="48" t="s">
        <v>108</v>
      </c>
      <c r="AA44" s="108">
        <f t="shared" ref="AA44:AA45" si="53">S44</f>
        <v>0.2</v>
      </c>
      <c r="AB44" s="106">
        <f>AB43*AA44</f>
        <v>0</v>
      </c>
      <c r="AC44" s="1"/>
      <c r="AD44" s="9" t="s">
        <v>109</v>
      </c>
      <c r="AE44" s="1"/>
      <c r="AF44" s="105">
        <f t="shared" ref="AF44:AF47" si="54">X44</f>
        <v>0.0568</v>
      </c>
    </row>
    <row r="45" ht="15.75" customHeight="1">
      <c r="A45" s="37"/>
      <c r="B45" s="109" t="s">
        <v>110</v>
      </c>
      <c r="C45" s="58">
        <v>0.2</v>
      </c>
      <c r="D45" s="106">
        <f t="shared" ref="D45:D46" si="55">C45*$D$44</f>
        <v>502097.931</v>
      </c>
      <c r="E45" s="1"/>
      <c r="F45" s="9" t="s">
        <v>111</v>
      </c>
      <c r="G45" s="1"/>
      <c r="H45" s="110">
        <v>30.0</v>
      </c>
      <c r="I45" s="37"/>
      <c r="J45" s="109" t="s">
        <v>110</v>
      </c>
      <c r="K45" s="108">
        <f t="shared" si="49"/>
        <v>0.2</v>
      </c>
      <c r="L45" s="106">
        <f t="shared" ref="L45:L46" si="56">K45*$L$44</f>
        <v>0</v>
      </c>
      <c r="M45" s="1"/>
      <c r="N45" s="9" t="s">
        <v>111</v>
      </c>
      <c r="O45" s="1"/>
      <c r="P45" s="93">
        <f t="shared" si="50"/>
        <v>30</v>
      </c>
      <c r="Q45" s="37"/>
      <c r="R45" s="109" t="s">
        <v>110</v>
      </c>
      <c r="S45" s="108">
        <f t="shared" si="51"/>
        <v>0.2</v>
      </c>
      <c r="T45" s="106">
        <f t="shared" ref="T45:T46" si="57">S45*$T$44</f>
        <v>0</v>
      </c>
      <c r="U45" s="1"/>
      <c r="V45" s="9" t="s">
        <v>111</v>
      </c>
      <c r="W45" s="1"/>
      <c r="X45" s="93">
        <f t="shared" si="52"/>
        <v>30</v>
      </c>
      <c r="Y45" s="37"/>
      <c r="Z45" s="109" t="s">
        <v>110</v>
      </c>
      <c r="AA45" s="108">
        <f t="shared" si="53"/>
        <v>0.2</v>
      </c>
      <c r="AB45" s="106">
        <f t="shared" ref="AB45:AB46" si="58">AA45*$AB$44</f>
        <v>0</v>
      </c>
      <c r="AC45" s="1"/>
      <c r="AD45" s="9" t="s">
        <v>111</v>
      </c>
      <c r="AE45" s="1"/>
      <c r="AF45" s="93">
        <f t="shared" si="54"/>
        <v>30</v>
      </c>
    </row>
    <row r="46" ht="15.75" customHeight="1">
      <c r="A46" s="37"/>
      <c r="B46" s="109" t="s">
        <v>112</v>
      </c>
      <c r="C46" s="108">
        <f>1-C45</f>
        <v>0.8</v>
      </c>
      <c r="D46" s="106">
        <f t="shared" si="55"/>
        <v>2008391.724</v>
      </c>
      <c r="E46" s="1"/>
      <c r="F46" s="9" t="s">
        <v>113</v>
      </c>
      <c r="G46" s="1"/>
      <c r="H46" s="110">
        <v>10.0</v>
      </c>
      <c r="I46" s="37"/>
      <c r="J46" s="109" t="s">
        <v>112</v>
      </c>
      <c r="K46" s="108">
        <f>1-K45</f>
        <v>0.8</v>
      </c>
      <c r="L46" s="106">
        <f t="shared" si="56"/>
        <v>0</v>
      </c>
      <c r="M46" s="1"/>
      <c r="N46" s="9" t="s">
        <v>113</v>
      </c>
      <c r="O46" s="1"/>
      <c r="P46" s="93">
        <f t="shared" si="50"/>
        <v>10</v>
      </c>
      <c r="Q46" s="37"/>
      <c r="R46" s="109" t="s">
        <v>112</v>
      </c>
      <c r="S46" s="108">
        <f>1-S45</f>
        <v>0.8</v>
      </c>
      <c r="T46" s="106">
        <f t="shared" si="57"/>
        <v>0</v>
      </c>
      <c r="U46" s="1"/>
      <c r="V46" s="9" t="s">
        <v>113</v>
      </c>
      <c r="W46" s="1"/>
      <c r="X46" s="93">
        <f t="shared" si="52"/>
        <v>10</v>
      </c>
      <c r="Y46" s="37"/>
      <c r="Z46" s="109" t="s">
        <v>112</v>
      </c>
      <c r="AA46" s="108">
        <f>1-AA45</f>
        <v>0.8</v>
      </c>
      <c r="AB46" s="106">
        <f t="shared" si="58"/>
        <v>0</v>
      </c>
      <c r="AC46" s="1"/>
      <c r="AD46" s="9" t="s">
        <v>113</v>
      </c>
      <c r="AE46" s="1"/>
      <c r="AF46" s="93">
        <f t="shared" si="54"/>
        <v>10</v>
      </c>
    </row>
    <row r="47" ht="15.75" customHeight="1">
      <c r="A47" s="37"/>
      <c r="B47" s="48"/>
      <c r="C47" s="1"/>
      <c r="D47" s="10"/>
      <c r="E47" s="1"/>
      <c r="F47" s="9" t="s">
        <v>114</v>
      </c>
      <c r="G47" s="1"/>
      <c r="H47" s="111">
        <v>36.0</v>
      </c>
      <c r="I47" s="37"/>
      <c r="J47" s="48"/>
      <c r="K47" s="1"/>
      <c r="L47" s="10"/>
      <c r="M47" s="1"/>
      <c r="N47" s="9" t="s">
        <v>114</v>
      </c>
      <c r="O47" s="1"/>
      <c r="P47" s="112">
        <f t="shared" si="50"/>
        <v>36</v>
      </c>
      <c r="Q47" s="37"/>
      <c r="R47" s="48"/>
      <c r="S47" s="1"/>
      <c r="T47" s="10"/>
      <c r="U47" s="1"/>
      <c r="V47" s="9" t="s">
        <v>114</v>
      </c>
      <c r="W47" s="1"/>
      <c r="X47" s="112">
        <f t="shared" si="52"/>
        <v>36</v>
      </c>
      <c r="Y47" s="37"/>
      <c r="Z47" s="48"/>
      <c r="AA47" s="1"/>
      <c r="AB47" s="10"/>
      <c r="AC47" s="1"/>
      <c r="AD47" s="9" t="s">
        <v>114</v>
      </c>
      <c r="AE47" s="1"/>
      <c r="AF47" s="112">
        <f t="shared" si="54"/>
        <v>36</v>
      </c>
    </row>
    <row r="48" ht="15.75" customHeight="1">
      <c r="A48" s="37"/>
      <c r="B48" s="113" t="s">
        <v>115</v>
      </c>
      <c r="C48" s="114">
        <f>1-C44</f>
        <v>0.8</v>
      </c>
      <c r="D48" s="115">
        <f>D43*C48</f>
        <v>10041958.62</v>
      </c>
      <c r="E48" s="1"/>
      <c r="F48" s="9" t="s">
        <v>116</v>
      </c>
      <c r="G48" s="58">
        <v>0.01</v>
      </c>
      <c r="H48" s="116">
        <f>H42*G48</f>
        <v>239419.9943</v>
      </c>
      <c r="I48" s="37"/>
      <c r="J48" s="113" t="s">
        <v>115</v>
      </c>
      <c r="K48" s="114">
        <f>1-K44</f>
        <v>0.8</v>
      </c>
      <c r="L48" s="115">
        <f>L43*K48</f>
        <v>0</v>
      </c>
      <c r="M48" s="1"/>
      <c r="N48" s="9" t="s">
        <v>116</v>
      </c>
      <c r="O48" s="108">
        <f>G48</f>
        <v>0.01</v>
      </c>
      <c r="P48" s="116">
        <f>P42*O48</f>
        <v>0</v>
      </c>
      <c r="Q48" s="37"/>
      <c r="R48" s="113" t="s">
        <v>115</v>
      </c>
      <c r="S48" s="114">
        <f>1-S44</f>
        <v>0.8</v>
      </c>
      <c r="T48" s="115">
        <f>T43*S48</f>
        <v>0</v>
      </c>
      <c r="U48" s="1"/>
      <c r="V48" s="9" t="s">
        <v>116</v>
      </c>
      <c r="W48" s="108">
        <f>G48</f>
        <v>0.01</v>
      </c>
      <c r="X48" s="116">
        <f>X42*W48</f>
        <v>0</v>
      </c>
      <c r="Y48" s="37"/>
      <c r="Z48" s="113" t="s">
        <v>115</v>
      </c>
      <c r="AA48" s="114">
        <f>1-AA44</f>
        <v>0.8</v>
      </c>
      <c r="AB48" s="115">
        <f>AB43*AA48</f>
        <v>0</v>
      </c>
      <c r="AC48" s="1"/>
      <c r="AD48" s="9" t="s">
        <v>116</v>
      </c>
      <c r="AE48" s="108">
        <f>W48</f>
        <v>0.01</v>
      </c>
      <c r="AF48" s="116">
        <f>AF42*AE48</f>
        <v>0</v>
      </c>
    </row>
    <row r="49" ht="15.75" customHeight="1">
      <c r="A49" s="37"/>
      <c r="B49" s="48"/>
      <c r="C49" s="1"/>
      <c r="D49" s="10"/>
      <c r="E49" s="1"/>
      <c r="F49" s="9"/>
      <c r="G49" s="1"/>
      <c r="H49" s="93"/>
      <c r="I49" s="37"/>
      <c r="J49" s="48"/>
      <c r="K49" s="1"/>
      <c r="L49" s="10"/>
      <c r="M49" s="1"/>
      <c r="N49" s="9"/>
      <c r="O49" s="1"/>
      <c r="P49" s="93"/>
      <c r="Q49" s="37"/>
      <c r="R49" s="48"/>
      <c r="S49" s="1"/>
      <c r="T49" s="10"/>
      <c r="U49" s="1"/>
      <c r="V49" s="9"/>
      <c r="W49" s="1"/>
      <c r="X49" s="93"/>
      <c r="Y49" s="37"/>
      <c r="Z49" s="48"/>
      <c r="AA49" s="1"/>
      <c r="AB49" s="10"/>
      <c r="AC49" s="1"/>
      <c r="AD49" s="9"/>
      <c r="AE49" s="1"/>
      <c r="AF49" s="93"/>
    </row>
    <row r="50" ht="14.25" customHeight="1">
      <c r="A50" s="37"/>
      <c r="B50" s="117" t="s">
        <v>117</v>
      </c>
      <c r="C50" s="36"/>
      <c r="D50" s="118">
        <f>D51</f>
        <v>23941999.43</v>
      </c>
      <c r="E50" s="1"/>
      <c r="F50" s="119" t="s">
        <v>118</v>
      </c>
      <c r="G50" s="120"/>
      <c r="H50" s="121"/>
      <c r="I50" s="37"/>
      <c r="J50" s="117" t="s">
        <v>117</v>
      </c>
      <c r="K50" s="36"/>
      <c r="L50" s="118">
        <f>L51</f>
        <v>0</v>
      </c>
      <c r="M50" s="1"/>
      <c r="N50" s="119" t="s">
        <v>118</v>
      </c>
      <c r="O50" s="120"/>
      <c r="P50" s="121"/>
      <c r="Q50" s="37"/>
      <c r="R50" s="117" t="s">
        <v>117</v>
      </c>
      <c r="S50" s="36"/>
      <c r="T50" s="118">
        <f>T51</f>
        <v>0</v>
      </c>
      <c r="U50" s="1"/>
      <c r="V50" s="119" t="s">
        <v>118</v>
      </c>
      <c r="W50" s="120"/>
      <c r="X50" s="121"/>
      <c r="Y50" s="37"/>
      <c r="Z50" s="117" t="s">
        <v>117</v>
      </c>
      <c r="AA50" s="36"/>
      <c r="AB50" s="118">
        <f>AB51</f>
        <v>0</v>
      </c>
      <c r="AC50" s="1"/>
      <c r="AD50" s="119" t="s">
        <v>118</v>
      </c>
      <c r="AE50" s="120"/>
      <c r="AF50" s="121"/>
    </row>
    <row r="51" ht="14.25" customHeight="1">
      <c r="A51" s="37"/>
      <c r="B51" s="48" t="s">
        <v>119</v>
      </c>
      <c r="C51" s="1"/>
      <c r="D51" s="106">
        <f>Assumptions!H42</f>
        <v>23941999.43</v>
      </c>
      <c r="E51" s="1"/>
      <c r="F51" s="9"/>
      <c r="G51" s="1"/>
      <c r="H51" s="93"/>
      <c r="I51" s="37"/>
      <c r="J51" s="48" t="s">
        <v>119</v>
      </c>
      <c r="K51" s="1"/>
      <c r="L51" s="106">
        <f>Assumptions!P42</f>
        <v>0</v>
      </c>
      <c r="M51" s="1"/>
      <c r="N51" s="9"/>
      <c r="O51" s="1"/>
      <c r="P51" s="93"/>
      <c r="Q51" s="37"/>
      <c r="R51" s="48" t="s">
        <v>119</v>
      </c>
      <c r="S51" s="1"/>
      <c r="T51" s="106">
        <f>Assumptions!X42</f>
        <v>0</v>
      </c>
      <c r="U51" s="1"/>
      <c r="V51" s="9"/>
      <c r="W51" s="1"/>
      <c r="X51" s="93"/>
      <c r="Y51" s="37"/>
      <c r="Z51" s="48" t="s">
        <v>119</v>
      </c>
      <c r="AA51" s="1"/>
      <c r="AB51" s="106">
        <f>Assumptions!AF42</f>
        <v>0</v>
      </c>
      <c r="AC51" s="1"/>
      <c r="AD51" s="9"/>
      <c r="AE51" s="1"/>
      <c r="AF51" s="93"/>
    </row>
    <row r="52" ht="15.75" customHeight="1">
      <c r="A52" s="37"/>
      <c r="B52" s="113"/>
      <c r="C52" s="1"/>
      <c r="D52" s="10"/>
      <c r="E52" s="1"/>
      <c r="F52" s="122" t="s">
        <v>120</v>
      </c>
      <c r="G52" s="1"/>
      <c r="H52" s="93"/>
      <c r="I52" s="37"/>
      <c r="J52" s="113"/>
      <c r="K52" s="1"/>
      <c r="L52" s="10"/>
      <c r="M52" s="1"/>
      <c r="N52" s="122" t="s">
        <v>120</v>
      </c>
      <c r="O52" s="1"/>
      <c r="P52" s="93"/>
      <c r="Q52" s="37"/>
      <c r="R52" s="113"/>
      <c r="S52" s="1"/>
      <c r="T52" s="10"/>
      <c r="U52" s="1"/>
      <c r="V52" s="122" t="s">
        <v>120</v>
      </c>
      <c r="W52" s="1"/>
      <c r="X52" s="93"/>
      <c r="Y52" s="37"/>
      <c r="Z52" s="113"/>
      <c r="AA52" s="1"/>
      <c r="AB52" s="10"/>
      <c r="AC52" s="1"/>
      <c r="AD52" s="122" t="s">
        <v>120</v>
      </c>
      <c r="AE52" s="1"/>
      <c r="AF52" s="93"/>
    </row>
    <row r="53" ht="15.75" customHeight="1">
      <c r="A53" s="37"/>
      <c r="B53" s="43" t="s">
        <v>121</v>
      </c>
      <c r="C53" s="99"/>
      <c r="D53" s="100">
        <f>SUM(D54:D57)</f>
        <v>36494447.71</v>
      </c>
      <c r="E53" s="1"/>
      <c r="F53" s="9" t="s">
        <v>122</v>
      </c>
      <c r="G53" s="1"/>
      <c r="H53" s="123">
        <v>0.7</v>
      </c>
      <c r="I53" s="37"/>
      <c r="J53" s="43" t="s">
        <v>121</v>
      </c>
      <c r="K53" s="99"/>
      <c r="L53" s="100">
        <f>SUM(L54:L57)</f>
        <v>0</v>
      </c>
      <c r="M53" s="1"/>
      <c r="N53" s="9" t="s">
        <v>122</v>
      </c>
      <c r="O53" s="1"/>
      <c r="P53" s="124">
        <f>H53</f>
        <v>0.7</v>
      </c>
      <c r="Q53" s="37"/>
      <c r="R53" s="43" t="s">
        <v>121</v>
      </c>
      <c r="S53" s="99"/>
      <c r="T53" s="100">
        <f>SUM(T54:T57)</f>
        <v>0</v>
      </c>
      <c r="U53" s="1"/>
      <c r="V53" s="9" t="s">
        <v>122</v>
      </c>
      <c r="W53" s="1"/>
      <c r="X53" s="124">
        <f>H53</f>
        <v>0.7</v>
      </c>
      <c r="Y53" s="37"/>
      <c r="Z53" s="43" t="s">
        <v>121</v>
      </c>
      <c r="AA53" s="99"/>
      <c r="AB53" s="100">
        <f>SUM(AB54:AB57)</f>
        <v>0</v>
      </c>
      <c r="AC53" s="1"/>
      <c r="AD53" s="9" t="s">
        <v>122</v>
      </c>
      <c r="AE53" s="1"/>
      <c r="AF53" s="124">
        <f>H53</f>
        <v>0.7</v>
      </c>
    </row>
    <row r="54" ht="15.75" customHeight="1">
      <c r="A54" s="37"/>
      <c r="B54" s="48" t="s">
        <v>123</v>
      </c>
      <c r="C54" s="1"/>
      <c r="D54" s="106">
        <f>D62</f>
        <v>34202856.33</v>
      </c>
      <c r="E54" s="1"/>
      <c r="F54" s="9" t="s">
        <v>124</v>
      </c>
      <c r="G54" s="1"/>
      <c r="H54" s="101">
        <f>H39</f>
        <v>2223185.662</v>
      </c>
      <c r="I54" s="37"/>
      <c r="J54" s="48" t="s">
        <v>123</v>
      </c>
      <c r="K54" s="1"/>
      <c r="L54" s="106">
        <f>L62</f>
        <v>0</v>
      </c>
      <c r="M54" s="1"/>
      <c r="N54" s="9" t="s">
        <v>124</v>
      </c>
      <c r="O54" s="1"/>
      <c r="P54" s="101">
        <f>P39</f>
        <v>0</v>
      </c>
      <c r="Q54" s="37"/>
      <c r="R54" s="48" t="s">
        <v>123</v>
      </c>
      <c r="S54" s="1"/>
      <c r="T54" s="106">
        <f>T62</f>
        <v>0</v>
      </c>
      <c r="U54" s="1"/>
      <c r="V54" s="9" t="s">
        <v>124</v>
      </c>
      <c r="W54" s="1"/>
      <c r="X54" s="101">
        <f>X39</f>
        <v>0</v>
      </c>
      <c r="Y54" s="37"/>
      <c r="Z54" s="48" t="s">
        <v>123</v>
      </c>
      <c r="AA54" s="1"/>
      <c r="AB54" s="106">
        <f>AB62</f>
        <v>0</v>
      </c>
      <c r="AC54" s="1"/>
      <c r="AD54" s="9" t="s">
        <v>124</v>
      </c>
      <c r="AE54" s="1"/>
      <c r="AF54" s="101">
        <f>AF39</f>
        <v>0</v>
      </c>
    </row>
    <row r="55" ht="15.75" customHeight="1">
      <c r="A55" s="37"/>
      <c r="B55" s="48" t="s">
        <v>125</v>
      </c>
      <c r="C55" s="61">
        <v>0.01</v>
      </c>
      <c r="D55" s="106">
        <f>D54*C55</f>
        <v>342028.5633</v>
      </c>
      <c r="E55" s="1"/>
      <c r="F55" s="9" t="s">
        <v>126</v>
      </c>
      <c r="G55" s="1"/>
      <c r="H55" s="124">
        <f t="shared" ref="H55:H56" si="59">D61</f>
        <v>0.065</v>
      </c>
      <c r="I55" s="37"/>
      <c r="J55" s="48" t="s">
        <v>125</v>
      </c>
      <c r="K55" s="27">
        <f>C55</f>
        <v>0.01</v>
      </c>
      <c r="L55" s="106">
        <f>L54*K55</f>
        <v>0</v>
      </c>
      <c r="M55" s="1"/>
      <c r="N55" s="9" t="s">
        <v>126</v>
      </c>
      <c r="O55" s="1"/>
      <c r="P55" s="124">
        <f t="shared" ref="P55:P56" si="60">L61</f>
        <v>0.065</v>
      </c>
      <c r="Q55" s="37"/>
      <c r="R55" s="48" t="s">
        <v>125</v>
      </c>
      <c r="S55" s="27">
        <f>K55</f>
        <v>0.01</v>
      </c>
      <c r="T55" s="106">
        <f>T54*S55</f>
        <v>0</v>
      </c>
      <c r="U55" s="1"/>
      <c r="V55" s="9" t="s">
        <v>126</v>
      </c>
      <c r="W55" s="1"/>
      <c r="X55" s="124">
        <f t="shared" ref="X55:X56" si="61">T61</f>
        <v>0.065</v>
      </c>
      <c r="Y55" s="37"/>
      <c r="Z55" s="48" t="s">
        <v>125</v>
      </c>
      <c r="AA55" s="27">
        <f>S55</f>
        <v>0.01</v>
      </c>
      <c r="AB55" s="106">
        <f>AB54*AA55</f>
        <v>0</v>
      </c>
      <c r="AC55" s="1"/>
      <c r="AD55" s="9" t="s">
        <v>126</v>
      </c>
      <c r="AE55" s="1"/>
      <c r="AF55" s="124">
        <f t="shared" ref="AF55:AF56" si="62">AB61</f>
        <v>0.065</v>
      </c>
    </row>
    <row r="56" ht="15.75" customHeight="1">
      <c r="A56" s="37"/>
      <c r="B56" s="48" t="s">
        <v>116</v>
      </c>
      <c r="C56" s="1"/>
      <c r="D56" s="106">
        <f>Assumptions!H48</f>
        <v>239419.9943</v>
      </c>
      <c r="E56" s="1"/>
      <c r="F56" s="9" t="s">
        <v>127</v>
      </c>
      <c r="G56" s="1"/>
      <c r="H56" s="101">
        <f t="shared" si="59"/>
        <v>34202856.33</v>
      </c>
      <c r="I56" s="37"/>
      <c r="J56" s="48" t="s">
        <v>116</v>
      </c>
      <c r="K56" s="1"/>
      <c r="L56" s="106">
        <f>P48</f>
        <v>0</v>
      </c>
      <c r="M56" s="1"/>
      <c r="N56" s="9" t="s">
        <v>127</v>
      </c>
      <c r="O56" s="1"/>
      <c r="P56" s="101">
        <f t="shared" si="60"/>
        <v>0</v>
      </c>
      <c r="Q56" s="37"/>
      <c r="R56" s="48" t="s">
        <v>116</v>
      </c>
      <c r="S56" s="1"/>
      <c r="T56" s="106">
        <f>X48</f>
        <v>0</v>
      </c>
      <c r="U56" s="1"/>
      <c r="V56" s="9" t="s">
        <v>127</v>
      </c>
      <c r="W56" s="1"/>
      <c r="X56" s="101">
        <f t="shared" si="61"/>
        <v>0</v>
      </c>
      <c r="Y56" s="37"/>
      <c r="Z56" s="48" t="s">
        <v>116</v>
      </c>
      <c r="AA56" s="1"/>
      <c r="AB56" s="106">
        <f>AF48</f>
        <v>0</v>
      </c>
      <c r="AC56" s="1"/>
      <c r="AD56" s="9" t="s">
        <v>127</v>
      </c>
      <c r="AE56" s="1"/>
      <c r="AF56" s="101">
        <f t="shared" si="62"/>
        <v>0</v>
      </c>
    </row>
    <row r="57" ht="15.75" customHeight="1">
      <c r="A57" s="37"/>
      <c r="B57" s="48" t="s">
        <v>128</v>
      </c>
      <c r="C57" s="61">
        <v>0.05</v>
      </c>
      <c r="D57" s="106">
        <f>D54*C57</f>
        <v>1710142.817</v>
      </c>
      <c r="E57" s="1"/>
      <c r="F57" s="9" t="s">
        <v>105</v>
      </c>
      <c r="G57" s="1"/>
      <c r="H57" s="101">
        <f>H53*H56</f>
        <v>23941999.43</v>
      </c>
      <c r="I57" s="125"/>
      <c r="J57" s="48" t="s">
        <v>128</v>
      </c>
      <c r="K57" s="27">
        <f>C57</f>
        <v>0.05</v>
      </c>
      <c r="L57" s="106">
        <f>L54*K57</f>
        <v>0</v>
      </c>
      <c r="M57" s="1"/>
      <c r="N57" s="9" t="s">
        <v>105</v>
      </c>
      <c r="O57" s="1"/>
      <c r="P57" s="101">
        <f>P53*P56</f>
        <v>0</v>
      </c>
      <c r="Q57" s="37"/>
      <c r="R57" s="48" t="s">
        <v>128</v>
      </c>
      <c r="S57" s="27">
        <f>K57</f>
        <v>0.05</v>
      </c>
      <c r="T57" s="106">
        <f>T54*S57</f>
        <v>0</v>
      </c>
      <c r="U57" s="1"/>
      <c r="V57" s="9" t="s">
        <v>105</v>
      </c>
      <c r="W57" s="1"/>
      <c r="X57" s="101">
        <f>X53*X56</f>
        <v>0</v>
      </c>
      <c r="Y57" s="37"/>
      <c r="Z57" s="48" t="s">
        <v>128</v>
      </c>
      <c r="AA57" s="27">
        <f>S57</f>
        <v>0.05</v>
      </c>
      <c r="AB57" s="126">
        <f>AB54*AA57</f>
        <v>0</v>
      </c>
      <c r="AC57" s="1"/>
      <c r="AD57" s="9" t="s">
        <v>105</v>
      </c>
      <c r="AE57" s="1"/>
      <c r="AF57" s="101">
        <f>AF53*AF56</f>
        <v>0</v>
      </c>
    </row>
    <row r="58" ht="15.75" customHeight="1">
      <c r="A58" s="37"/>
      <c r="B58" s="43" t="s">
        <v>129</v>
      </c>
      <c r="C58" s="99"/>
      <c r="D58" s="127">
        <f>D42-D53</f>
        <v>0</v>
      </c>
      <c r="E58" s="1"/>
      <c r="F58" s="9"/>
      <c r="G58" s="1"/>
      <c r="H58" s="128"/>
      <c r="I58" s="125"/>
      <c r="J58" s="43" t="s">
        <v>129</v>
      </c>
      <c r="K58" s="99"/>
      <c r="L58" s="127">
        <f>L42-L53</f>
        <v>0</v>
      </c>
      <c r="M58" s="1"/>
      <c r="N58" s="9"/>
      <c r="O58" s="1"/>
      <c r="P58" s="128"/>
      <c r="Q58" s="37"/>
      <c r="R58" s="43" t="s">
        <v>129</v>
      </c>
      <c r="S58" s="99"/>
      <c r="T58" s="127">
        <f>T42-T53</f>
        <v>0</v>
      </c>
      <c r="U58" s="1"/>
      <c r="V58" s="9"/>
      <c r="W58" s="1"/>
      <c r="X58" s="128"/>
      <c r="Y58" s="37"/>
      <c r="Z58" s="43" t="s">
        <v>129</v>
      </c>
      <c r="AA58" s="99"/>
      <c r="AB58" s="127">
        <f>AB42-AB53</f>
        <v>0</v>
      </c>
      <c r="AC58" s="1"/>
      <c r="AD58" s="9"/>
      <c r="AE58" s="1"/>
      <c r="AF58" s="128"/>
    </row>
    <row r="59" ht="15.75" customHeight="1">
      <c r="A59" s="37"/>
      <c r="B59" s="48"/>
      <c r="C59" s="1"/>
      <c r="D59" s="1"/>
      <c r="E59" s="1"/>
      <c r="F59" s="122" t="s">
        <v>130</v>
      </c>
      <c r="G59" s="1"/>
      <c r="H59" s="128"/>
      <c r="I59" s="37"/>
      <c r="J59" s="48"/>
      <c r="K59" s="1"/>
      <c r="L59" s="1"/>
      <c r="M59" s="1"/>
      <c r="N59" s="122" t="s">
        <v>130</v>
      </c>
      <c r="O59" s="1"/>
      <c r="P59" s="128"/>
      <c r="Q59" s="37"/>
      <c r="R59" s="48"/>
      <c r="S59" s="1"/>
      <c r="T59" s="1"/>
      <c r="U59" s="1"/>
      <c r="V59" s="122" t="s">
        <v>130</v>
      </c>
      <c r="W59" s="1"/>
      <c r="X59" s="128"/>
      <c r="Y59" s="37"/>
      <c r="Z59" s="48"/>
      <c r="AA59" s="1"/>
      <c r="AB59" s="1"/>
      <c r="AC59" s="1"/>
      <c r="AD59" s="122" t="s">
        <v>130</v>
      </c>
      <c r="AE59" s="1"/>
      <c r="AF59" s="128"/>
    </row>
    <row r="60" ht="15.75" customHeight="1">
      <c r="A60" s="37"/>
      <c r="B60" s="94" t="s">
        <v>131</v>
      </c>
      <c r="C60" s="95"/>
      <c r="D60" s="95"/>
      <c r="E60" s="1"/>
      <c r="F60" s="9" t="s">
        <v>132</v>
      </c>
      <c r="G60" s="1"/>
      <c r="H60" s="129">
        <v>1.25</v>
      </c>
      <c r="I60" s="125"/>
      <c r="J60" s="94" t="s">
        <v>131</v>
      </c>
      <c r="K60" s="95"/>
      <c r="L60" s="95"/>
      <c r="M60" s="1"/>
      <c r="N60" s="9" t="s">
        <v>132</v>
      </c>
      <c r="O60" s="1"/>
      <c r="P60" s="128">
        <f>H60</f>
        <v>1.25</v>
      </c>
      <c r="Q60" s="37"/>
      <c r="R60" s="94" t="s">
        <v>131</v>
      </c>
      <c r="S60" s="95"/>
      <c r="T60" s="95"/>
      <c r="U60" s="1"/>
      <c r="V60" s="9" t="s">
        <v>132</v>
      </c>
      <c r="W60" s="1"/>
      <c r="X60" s="128">
        <f>H60</f>
        <v>1.25</v>
      </c>
      <c r="Y60" s="37"/>
      <c r="Z60" s="94" t="s">
        <v>131</v>
      </c>
      <c r="AA60" s="95"/>
      <c r="AB60" s="95"/>
      <c r="AC60" s="1"/>
      <c r="AD60" s="9" t="s">
        <v>132</v>
      </c>
      <c r="AE60" s="1"/>
      <c r="AF60" s="128">
        <f>H60</f>
        <v>1.25</v>
      </c>
    </row>
    <row r="61" ht="15.75" customHeight="1">
      <c r="A61" s="37"/>
      <c r="B61" s="48" t="s">
        <v>133</v>
      </c>
      <c r="C61" s="1"/>
      <c r="D61" s="130">
        <v>0.065</v>
      </c>
      <c r="E61" s="1"/>
      <c r="F61" s="9" t="str">
        <f>F54</f>
        <v>Forward 12-month NOI</v>
      </c>
      <c r="G61" s="1"/>
      <c r="H61" s="101">
        <f>H39</f>
        <v>2223185.662</v>
      </c>
      <c r="I61" s="37"/>
      <c r="J61" s="48" t="s">
        <v>133</v>
      </c>
      <c r="K61" s="1"/>
      <c r="L61" s="131">
        <f>D61</f>
        <v>0.065</v>
      </c>
      <c r="M61" s="1"/>
      <c r="N61" s="9" t="str">
        <f>N54</f>
        <v>Forward 12-month NOI</v>
      </c>
      <c r="O61" s="1"/>
      <c r="P61" s="101">
        <f>P39</f>
        <v>0</v>
      </c>
      <c r="Q61" s="37"/>
      <c r="R61" s="48" t="s">
        <v>133</v>
      </c>
      <c r="S61" s="1"/>
      <c r="T61" s="131">
        <f>D61</f>
        <v>0.065</v>
      </c>
      <c r="U61" s="1"/>
      <c r="V61" s="9" t="str">
        <f>V54</f>
        <v>Forward 12-month NOI</v>
      </c>
      <c r="W61" s="1"/>
      <c r="X61" s="101">
        <f>X39</f>
        <v>0</v>
      </c>
      <c r="Y61" s="37"/>
      <c r="Z61" s="48" t="s">
        <v>133</v>
      </c>
      <c r="AA61" s="1"/>
      <c r="AB61" s="131">
        <f>D61</f>
        <v>0.065</v>
      </c>
      <c r="AC61" s="1"/>
      <c r="AD61" s="9" t="str">
        <f>AD54</f>
        <v>Forward 12-month NOI</v>
      </c>
      <c r="AE61" s="1"/>
      <c r="AF61" s="101">
        <f>AF39</f>
        <v>0</v>
      </c>
    </row>
    <row r="62" ht="15.75" customHeight="1">
      <c r="A62" s="37"/>
      <c r="B62" s="48" t="s">
        <v>134</v>
      </c>
      <c r="C62" s="1"/>
      <c r="D62" s="132">
        <f>H39/D61</f>
        <v>34202856.33</v>
      </c>
      <c r="E62" s="1"/>
      <c r="F62" s="9" t="s">
        <v>135</v>
      </c>
      <c r="G62" s="1"/>
      <c r="H62" s="101">
        <f>H61/H60</f>
        <v>1778548.529</v>
      </c>
      <c r="I62" s="37"/>
      <c r="J62" s="48" t="s">
        <v>134</v>
      </c>
      <c r="K62" s="1"/>
      <c r="L62" s="132">
        <f>P39/L61</f>
        <v>0</v>
      </c>
      <c r="M62" s="1"/>
      <c r="N62" s="9" t="s">
        <v>135</v>
      </c>
      <c r="O62" s="1"/>
      <c r="P62" s="101">
        <f>P61/P60</f>
        <v>0</v>
      </c>
      <c r="Q62" s="37"/>
      <c r="R62" s="48" t="s">
        <v>134</v>
      </c>
      <c r="S62" s="1"/>
      <c r="T62" s="132">
        <f>X39/T61</f>
        <v>0</v>
      </c>
      <c r="U62" s="1"/>
      <c r="V62" s="9" t="s">
        <v>135</v>
      </c>
      <c r="W62" s="1"/>
      <c r="X62" s="101">
        <f>X61/X60</f>
        <v>0</v>
      </c>
      <c r="Y62" s="37"/>
      <c r="Z62" s="48" t="s">
        <v>134</v>
      </c>
      <c r="AA62" s="1"/>
      <c r="AB62" s="132">
        <f>AF39/AB61</f>
        <v>0</v>
      </c>
      <c r="AC62" s="1"/>
      <c r="AD62" s="9" t="s">
        <v>135</v>
      </c>
      <c r="AE62" s="1"/>
      <c r="AF62" s="101">
        <f>AF61/AF60</f>
        <v>0</v>
      </c>
    </row>
    <row r="63" ht="15.75" customHeight="1">
      <c r="A63" s="37"/>
      <c r="B63" s="48" t="s">
        <v>136</v>
      </c>
      <c r="C63" s="1"/>
      <c r="D63" s="131">
        <f>D64-D61</f>
        <v>-0.0075</v>
      </c>
      <c r="E63" s="1"/>
      <c r="F63" s="9" t="s">
        <v>105</v>
      </c>
      <c r="G63" s="1"/>
      <c r="H63" s="101">
        <f>PV(H44/12,H45*12,-H62/12)</f>
        <v>25592085.9</v>
      </c>
      <c r="I63" s="37"/>
      <c r="J63" s="48" t="s">
        <v>136</v>
      </c>
      <c r="K63" s="1"/>
      <c r="L63" s="131">
        <f>L64-L61</f>
        <v>-0.0075</v>
      </c>
      <c r="M63" s="1"/>
      <c r="N63" s="9" t="s">
        <v>105</v>
      </c>
      <c r="O63" s="1"/>
      <c r="P63" s="101">
        <f>PV(P44/12,P45*12,-P62/12)</f>
        <v>0</v>
      </c>
      <c r="Q63" s="37"/>
      <c r="R63" s="48" t="s">
        <v>136</v>
      </c>
      <c r="S63" s="1"/>
      <c r="T63" s="131">
        <f>T64-T61</f>
        <v>-0.0075</v>
      </c>
      <c r="U63" s="1"/>
      <c r="V63" s="9" t="s">
        <v>105</v>
      </c>
      <c r="W63" s="1"/>
      <c r="X63" s="101">
        <f>PV(X44/12,X45*12,-X62/12)</f>
        <v>0</v>
      </c>
      <c r="Y63" s="37"/>
      <c r="Z63" s="48" t="s">
        <v>136</v>
      </c>
      <c r="AA63" s="1"/>
      <c r="AB63" s="131">
        <f>AB64-AB61</f>
        <v>-0.0075</v>
      </c>
      <c r="AC63" s="1"/>
      <c r="AD63" s="9" t="s">
        <v>105</v>
      </c>
      <c r="AE63" s="1"/>
      <c r="AF63" s="101">
        <f>PV(AF44/12,AF45*12,-AF62/12)</f>
        <v>0</v>
      </c>
    </row>
    <row r="64" ht="15.75" customHeight="1">
      <c r="A64" s="37"/>
      <c r="B64" s="48" t="s">
        <v>137</v>
      </c>
      <c r="C64" s="1"/>
      <c r="D64" s="133">
        <v>0.0575</v>
      </c>
      <c r="E64" s="1"/>
      <c r="F64" s="9"/>
      <c r="G64" s="1"/>
      <c r="H64" s="128"/>
      <c r="I64" s="37"/>
      <c r="J64" s="48" t="s">
        <v>137</v>
      </c>
      <c r="K64" s="1"/>
      <c r="L64" s="131">
        <f t="shared" ref="L64:L67" si="63">D64</f>
        <v>0.0575</v>
      </c>
      <c r="M64" s="1"/>
      <c r="N64" s="9"/>
      <c r="O64" s="1"/>
      <c r="P64" s="128"/>
      <c r="Q64" s="37"/>
      <c r="R64" s="48" t="s">
        <v>137</v>
      </c>
      <c r="S64" s="1"/>
      <c r="T64" s="131">
        <f>D64</f>
        <v>0.0575</v>
      </c>
      <c r="U64" s="1"/>
      <c r="V64" s="9"/>
      <c r="W64" s="1"/>
      <c r="X64" s="128"/>
      <c r="Y64" s="37"/>
      <c r="Z64" s="48" t="s">
        <v>137</v>
      </c>
      <c r="AA64" s="1"/>
      <c r="AB64" s="131">
        <f>D64</f>
        <v>0.0575</v>
      </c>
      <c r="AC64" s="1"/>
      <c r="AD64" s="9"/>
      <c r="AE64" s="1"/>
      <c r="AF64" s="128"/>
    </row>
    <row r="65" ht="15.75" customHeight="1">
      <c r="A65" s="37"/>
      <c r="B65" s="48" t="s">
        <v>138</v>
      </c>
      <c r="C65" s="1"/>
      <c r="D65" s="133">
        <v>0.02</v>
      </c>
      <c r="E65" s="1"/>
      <c r="F65" s="122" t="s">
        <v>139</v>
      </c>
      <c r="G65" s="1"/>
      <c r="H65" s="128"/>
      <c r="I65" s="134"/>
      <c r="J65" s="48" t="s">
        <v>138</v>
      </c>
      <c r="K65" s="1"/>
      <c r="L65" s="131">
        <f t="shared" si="63"/>
        <v>0.02</v>
      </c>
      <c r="M65" s="1"/>
      <c r="N65" s="122" t="s">
        <v>139</v>
      </c>
      <c r="O65" s="1"/>
      <c r="P65" s="128"/>
      <c r="Q65" s="37"/>
      <c r="R65" s="48" t="s">
        <v>138</v>
      </c>
      <c r="S65" s="1"/>
      <c r="T65" s="131">
        <f t="shared" ref="T65:T67" si="64">L65</f>
        <v>0.02</v>
      </c>
      <c r="U65" s="1"/>
      <c r="V65" s="122" t="s">
        <v>139</v>
      </c>
      <c r="W65" s="1"/>
      <c r="X65" s="128"/>
      <c r="Y65" s="37"/>
      <c r="Z65" s="48" t="s">
        <v>138</v>
      </c>
      <c r="AA65" s="1"/>
      <c r="AB65" s="131">
        <f t="shared" ref="AB65:AB67" si="65">T65</f>
        <v>0.02</v>
      </c>
      <c r="AC65" s="1"/>
      <c r="AD65" s="122" t="s">
        <v>139</v>
      </c>
      <c r="AE65" s="1"/>
      <c r="AF65" s="128"/>
    </row>
    <row r="66" ht="15.75" customHeight="1">
      <c r="A66" s="37"/>
      <c r="B66" s="113" t="s">
        <v>140</v>
      </c>
      <c r="C66" s="21"/>
      <c r="D66" s="135">
        <v>0.1</v>
      </c>
      <c r="E66" s="1"/>
      <c r="F66" s="9" t="str">
        <f>F61</f>
        <v>Forward 12-month NOI</v>
      </c>
      <c r="G66" s="1"/>
      <c r="H66" s="101">
        <f>H39</f>
        <v>2223185.662</v>
      </c>
      <c r="I66" s="37"/>
      <c r="J66" s="113" t="s">
        <v>140</v>
      </c>
      <c r="K66" s="21"/>
      <c r="L66" s="136">
        <f t="shared" si="63"/>
        <v>0.1</v>
      </c>
      <c r="M66" s="1"/>
      <c r="N66" s="9" t="str">
        <f>N61</f>
        <v>Forward 12-month NOI</v>
      </c>
      <c r="O66" s="1"/>
      <c r="P66" s="101">
        <f>P39</f>
        <v>0</v>
      </c>
      <c r="Q66" s="37"/>
      <c r="R66" s="113" t="s">
        <v>140</v>
      </c>
      <c r="S66" s="21"/>
      <c r="T66" s="136">
        <f t="shared" si="64"/>
        <v>0.1</v>
      </c>
      <c r="U66" s="1"/>
      <c r="V66" s="9" t="str">
        <f>V61</f>
        <v>Forward 12-month NOI</v>
      </c>
      <c r="W66" s="1"/>
      <c r="X66" s="101">
        <f>X39</f>
        <v>0</v>
      </c>
      <c r="Y66" s="37"/>
      <c r="Z66" s="113" t="s">
        <v>140</v>
      </c>
      <c r="AA66" s="21"/>
      <c r="AB66" s="136">
        <f t="shared" si="65"/>
        <v>0.1</v>
      </c>
      <c r="AC66" s="1"/>
      <c r="AD66" s="9" t="str">
        <f>AD61</f>
        <v>Forward 12-month NOI</v>
      </c>
      <c r="AE66" s="1"/>
      <c r="AF66" s="101">
        <f>AF39</f>
        <v>0</v>
      </c>
    </row>
    <row r="67" ht="15.75" customHeight="1">
      <c r="A67" s="37"/>
      <c r="B67" s="48" t="s">
        <v>141</v>
      </c>
      <c r="C67" s="1"/>
      <c r="D67" s="137">
        <v>0.05</v>
      </c>
      <c r="E67" s="1"/>
      <c r="F67" s="9" t="s">
        <v>142</v>
      </c>
      <c r="G67" s="1"/>
      <c r="H67" s="138">
        <v>0.09</v>
      </c>
      <c r="I67" s="37"/>
      <c r="J67" s="48" t="str">
        <f>B67</f>
        <v>Exit Vacancy</v>
      </c>
      <c r="K67" s="1"/>
      <c r="L67" s="139">
        <f t="shared" si="63"/>
        <v>0.05</v>
      </c>
      <c r="M67" s="1"/>
      <c r="N67" s="9" t="s">
        <v>142</v>
      </c>
      <c r="O67" s="1"/>
      <c r="P67" s="140">
        <f>H67</f>
        <v>0.09</v>
      </c>
      <c r="Q67" s="37"/>
      <c r="R67" s="48" t="str">
        <f>J67</f>
        <v>Exit Vacancy</v>
      </c>
      <c r="S67" s="1"/>
      <c r="T67" s="139">
        <f t="shared" si="64"/>
        <v>0.05</v>
      </c>
      <c r="U67" s="1"/>
      <c r="V67" s="9" t="s">
        <v>142</v>
      </c>
      <c r="W67" s="1"/>
      <c r="X67" s="140">
        <f>H67</f>
        <v>0.09</v>
      </c>
      <c r="Y67" s="37"/>
      <c r="Z67" s="48" t="str">
        <f>R67</f>
        <v>Exit Vacancy</v>
      </c>
      <c r="AA67" s="1"/>
      <c r="AB67" s="139">
        <f t="shared" si="65"/>
        <v>0.05</v>
      </c>
      <c r="AC67" s="1"/>
      <c r="AD67" s="9" t="s">
        <v>142</v>
      </c>
      <c r="AE67" s="1"/>
      <c r="AF67" s="140">
        <f>H67</f>
        <v>0.09</v>
      </c>
    </row>
    <row r="68" ht="15.75" customHeight="1">
      <c r="A68" s="37"/>
      <c r="B68" s="43" t="s">
        <v>143</v>
      </c>
      <c r="C68" s="44"/>
      <c r="D68" s="141">
        <v>10.0</v>
      </c>
      <c r="E68" s="1"/>
      <c r="F68" s="20" t="s">
        <v>105</v>
      </c>
      <c r="G68" s="21"/>
      <c r="H68" s="142">
        <f>H66/H67</f>
        <v>24702062.91</v>
      </c>
      <c r="I68" s="37"/>
      <c r="J68" s="43" t="s">
        <v>143</v>
      </c>
      <c r="K68" s="44"/>
      <c r="L68" s="100">
        <v>10.0</v>
      </c>
      <c r="M68" s="1"/>
      <c r="N68" s="20" t="s">
        <v>105</v>
      </c>
      <c r="O68" s="21"/>
      <c r="P68" s="142">
        <f>P66/P67</f>
        <v>0</v>
      </c>
      <c r="Q68" s="37"/>
      <c r="R68" s="43" t="s">
        <v>143</v>
      </c>
      <c r="S68" s="44"/>
      <c r="T68" s="100">
        <v>10.0</v>
      </c>
      <c r="U68" s="1"/>
      <c r="V68" s="20" t="s">
        <v>105</v>
      </c>
      <c r="W68" s="21"/>
      <c r="X68" s="142">
        <f>X66/X67</f>
        <v>0</v>
      </c>
      <c r="Y68" s="37"/>
      <c r="Z68" s="43" t="s">
        <v>143</v>
      </c>
      <c r="AA68" s="44"/>
      <c r="AB68" s="100">
        <v>10.0</v>
      </c>
      <c r="AC68" s="1"/>
      <c r="AD68" s="20" t="s">
        <v>105</v>
      </c>
      <c r="AE68" s="21"/>
      <c r="AF68" s="142">
        <f>AF66/AF67</f>
        <v>0</v>
      </c>
    </row>
    <row r="69" ht="15.75" customHeight="1">
      <c r="A69" s="37"/>
      <c r="B69" s="48"/>
      <c r="C69" s="1"/>
      <c r="D69" s="1"/>
      <c r="E69" s="1"/>
      <c r="F69" s="1"/>
      <c r="G69" s="1"/>
      <c r="H69" s="93"/>
      <c r="I69" s="37"/>
      <c r="J69" s="48"/>
      <c r="K69" s="1"/>
      <c r="L69" s="1"/>
      <c r="M69" s="1"/>
      <c r="N69" s="1"/>
      <c r="O69" s="1"/>
      <c r="P69" s="93"/>
      <c r="Q69" s="37"/>
      <c r="R69" s="48"/>
      <c r="S69" s="1"/>
      <c r="T69" s="1"/>
      <c r="U69" s="1"/>
      <c r="V69" s="1"/>
      <c r="W69" s="1"/>
      <c r="X69" s="93"/>
      <c r="Y69" s="37"/>
      <c r="Z69" s="48"/>
      <c r="AA69" s="1"/>
      <c r="AB69" s="1"/>
      <c r="AC69" s="1"/>
      <c r="AD69" s="1"/>
      <c r="AE69" s="1"/>
      <c r="AF69" s="93"/>
    </row>
    <row r="70" ht="15.75" customHeight="1">
      <c r="A70" s="37"/>
      <c r="B70" s="94" t="s">
        <v>144</v>
      </c>
      <c r="C70" s="95"/>
      <c r="D70" s="95"/>
      <c r="E70" s="95"/>
      <c r="F70" s="95"/>
      <c r="G70" s="95"/>
      <c r="H70" s="143"/>
      <c r="I70" s="37"/>
      <c r="J70" s="94" t="s">
        <v>144</v>
      </c>
      <c r="K70" s="95"/>
      <c r="L70" s="95"/>
      <c r="M70" s="95"/>
      <c r="N70" s="95"/>
      <c r="O70" s="95"/>
      <c r="P70" s="143"/>
      <c r="Q70" s="125"/>
      <c r="R70" s="94" t="s">
        <v>144</v>
      </c>
      <c r="S70" s="95"/>
      <c r="T70" s="95"/>
      <c r="U70" s="95"/>
      <c r="V70" s="95"/>
      <c r="W70" s="95"/>
      <c r="X70" s="143"/>
      <c r="Y70" s="37"/>
      <c r="Z70" s="94" t="s">
        <v>144</v>
      </c>
      <c r="AA70" s="95"/>
      <c r="AB70" s="95"/>
      <c r="AC70" s="95"/>
      <c r="AD70" s="95"/>
      <c r="AE70" s="95"/>
      <c r="AF70" s="143"/>
    </row>
    <row r="71" ht="15.75" customHeight="1">
      <c r="A71" s="37"/>
      <c r="B71" s="48"/>
      <c r="C71" s="1"/>
      <c r="D71" s="1"/>
      <c r="E71" s="144" t="s">
        <v>145</v>
      </c>
      <c r="F71" s="144" t="s">
        <v>146</v>
      </c>
      <c r="G71" s="144" t="s">
        <v>147</v>
      </c>
      <c r="H71" s="145" t="s">
        <v>115</v>
      </c>
      <c r="I71" s="37"/>
      <c r="J71" s="48"/>
      <c r="K71" s="1"/>
      <c r="L71" s="1"/>
      <c r="M71" s="144" t="s">
        <v>145</v>
      </c>
      <c r="N71" s="144" t="s">
        <v>146</v>
      </c>
      <c r="O71" s="144" t="s">
        <v>147</v>
      </c>
      <c r="P71" s="145" t="s">
        <v>115</v>
      </c>
      <c r="Q71" s="125"/>
      <c r="R71" s="48"/>
      <c r="S71" s="1"/>
      <c r="T71" s="1"/>
      <c r="U71" s="144" t="s">
        <v>145</v>
      </c>
      <c r="V71" s="144" t="s">
        <v>146</v>
      </c>
      <c r="W71" s="144" t="s">
        <v>147</v>
      </c>
      <c r="X71" s="145" t="s">
        <v>115</v>
      </c>
      <c r="Y71" s="37"/>
      <c r="Z71" s="48"/>
      <c r="AA71" s="1"/>
      <c r="AB71" s="1"/>
      <c r="AC71" s="144" t="s">
        <v>145</v>
      </c>
      <c r="AD71" s="144" t="s">
        <v>146</v>
      </c>
      <c r="AE71" s="144" t="s">
        <v>147</v>
      </c>
      <c r="AF71" s="145" t="s">
        <v>115</v>
      </c>
    </row>
    <row r="72" ht="15.75" customHeight="1">
      <c r="A72" s="37"/>
      <c r="B72" s="48" t="s">
        <v>148</v>
      </c>
      <c r="C72" s="1"/>
      <c r="D72" s="1"/>
      <c r="E72" s="146">
        <v>0.1</v>
      </c>
      <c r="F72" s="146">
        <v>0.2</v>
      </c>
      <c r="G72" s="146">
        <v>0.2</v>
      </c>
      <c r="H72" s="147">
        <f t="shared" ref="H72:H75" si="69">1-(F72*$C$45+G72*$C$46)</f>
        <v>0.8</v>
      </c>
      <c r="I72" s="37"/>
      <c r="J72" s="48" t="s">
        <v>148</v>
      </c>
      <c r="K72" s="1"/>
      <c r="L72" s="1"/>
      <c r="M72" s="146">
        <f t="shared" ref="M72:O72" si="66">E72</f>
        <v>0.1</v>
      </c>
      <c r="N72" s="146">
        <f t="shared" si="66"/>
        <v>0.2</v>
      </c>
      <c r="O72" s="146">
        <f t="shared" si="66"/>
        <v>0.2</v>
      </c>
      <c r="P72" s="147">
        <f t="shared" ref="P72:P75" si="71">1-(N72*$K$45+O72*$K$46)</f>
        <v>0.8</v>
      </c>
      <c r="Q72" s="125"/>
      <c r="R72" s="48" t="s">
        <v>148</v>
      </c>
      <c r="S72" s="1"/>
      <c r="T72" s="1"/>
      <c r="U72" s="146">
        <f t="shared" ref="U72:W72" si="67">M72</f>
        <v>0.1</v>
      </c>
      <c r="V72" s="146">
        <f t="shared" si="67"/>
        <v>0.2</v>
      </c>
      <c r="W72" s="146">
        <f t="shared" si="67"/>
        <v>0.2</v>
      </c>
      <c r="X72" s="147">
        <f t="shared" ref="X72:X75" si="73">1-(V72*$S$45+W72*$S$46)</f>
        <v>0.8</v>
      </c>
      <c r="Y72" s="37"/>
      <c r="Z72" s="48" t="s">
        <v>148</v>
      </c>
      <c r="AA72" s="1"/>
      <c r="AB72" s="1"/>
      <c r="AC72" s="146">
        <f t="shared" ref="AC72:AE72" si="68">U72</f>
        <v>0.1</v>
      </c>
      <c r="AD72" s="146">
        <f t="shared" si="68"/>
        <v>0.2</v>
      </c>
      <c r="AE72" s="146">
        <f t="shared" si="68"/>
        <v>0.2</v>
      </c>
      <c r="AF72" s="147">
        <f t="shared" ref="AF72:AF75" si="75">1-(AD72*$AA$45+AE72*$AA$46)</f>
        <v>0.8</v>
      </c>
    </row>
    <row r="73" ht="15.75" customHeight="1">
      <c r="A73" s="37"/>
      <c r="B73" s="48" t="s">
        <v>149</v>
      </c>
      <c r="C73" s="1"/>
      <c r="D73" s="1"/>
      <c r="E73" s="146">
        <v>0.12</v>
      </c>
      <c r="F73" s="146">
        <v>0.2</v>
      </c>
      <c r="G73" s="146">
        <v>0.2</v>
      </c>
      <c r="H73" s="147">
        <f t="shared" si="69"/>
        <v>0.8</v>
      </c>
      <c r="I73" s="37"/>
      <c r="J73" s="48" t="s">
        <v>149</v>
      </c>
      <c r="K73" s="1"/>
      <c r="L73" s="1"/>
      <c r="M73" s="146">
        <f t="shared" ref="M73:O73" si="70">E73</f>
        <v>0.12</v>
      </c>
      <c r="N73" s="146">
        <f t="shared" si="70"/>
        <v>0.2</v>
      </c>
      <c r="O73" s="146">
        <f t="shared" si="70"/>
        <v>0.2</v>
      </c>
      <c r="P73" s="147">
        <f t="shared" si="71"/>
        <v>0.8</v>
      </c>
      <c r="Q73" s="125"/>
      <c r="R73" s="48" t="s">
        <v>149</v>
      </c>
      <c r="S73" s="1"/>
      <c r="T73" s="1"/>
      <c r="U73" s="146">
        <f t="shared" ref="U73:W73" si="72">M73</f>
        <v>0.12</v>
      </c>
      <c r="V73" s="146">
        <f t="shared" si="72"/>
        <v>0.2</v>
      </c>
      <c r="W73" s="146">
        <f t="shared" si="72"/>
        <v>0.2</v>
      </c>
      <c r="X73" s="147">
        <f t="shared" si="73"/>
        <v>0.8</v>
      </c>
      <c r="Y73" s="37"/>
      <c r="Z73" s="48" t="s">
        <v>149</v>
      </c>
      <c r="AA73" s="1"/>
      <c r="AB73" s="1"/>
      <c r="AC73" s="146">
        <f t="shared" ref="AC73:AE73" si="74">U73</f>
        <v>0.12</v>
      </c>
      <c r="AD73" s="146">
        <f t="shared" si="74"/>
        <v>0.2</v>
      </c>
      <c r="AE73" s="146">
        <f t="shared" si="74"/>
        <v>0.2</v>
      </c>
      <c r="AF73" s="147">
        <f t="shared" si="75"/>
        <v>0.8</v>
      </c>
    </row>
    <row r="74" ht="15.75" customHeight="1">
      <c r="A74" s="37"/>
      <c r="B74" s="48" t="s">
        <v>150</v>
      </c>
      <c r="C74" s="1"/>
      <c r="D74" s="1"/>
      <c r="E74" s="146">
        <v>0.14</v>
      </c>
      <c r="F74" s="146">
        <v>0.3</v>
      </c>
      <c r="G74" s="146">
        <v>0.3</v>
      </c>
      <c r="H74" s="147">
        <f t="shared" si="69"/>
        <v>0.7</v>
      </c>
      <c r="I74" s="37"/>
      <c r="J74" s="48" t="s">
        <v>150</v>
      </c>
      <c r="K74" s="1"/>
      <c r="L74" s="1"/>
      <c r="M74" s="146">
        <f t="shared" ref="M74:O74" si="76">E74</f>
        <v>0.14</v>
      </c>
      <c r="N74" s="146">
        <f t="shared" si="76"/>
        <v>0.3</v>
      </c>
      <c r="O74" s="146">
        <f t="shared" si="76"/>
        <v>0.3</v>
      </c>
      <c r="P74" s="147">
        <f t="shared" si="71"/>
        <v>0.7</v>
      </c>
      <c r="Q74" s="125"/>
      <c r="R74" s="48" t="s">
        <v>150</v>
      </c>
      <c r="S74" s="1"/>
      <c r="T74" s="1"/>
      <c r="U74" s="146">
        <f t="shared" ref="U74:W74" si="77">M74</f>
        <v>0.14</v>
      </c>
      <c r="V74" s="146">
        <f t="shared" si="77"/>
        <v>0.3</v>
      </c>
      <c r="W74" s="146">
        <f t="shared" si="77"/>
        <v>0.3</v>
      </c>
      <c r="X74" s="147">
        <f t="shared" si="73"/>
        <v>0.7</v>
      </c>
      <c r="Y74" s="37"/>
      <c r="Z74" s="48" t="s">
        <v>150</v>
      </c>
      <c r="AA74" s="1"/>
      <c r="AB74" s="1"/>
      <c r="AC74" s="146">
        <f t="shared" ref="AC74:AE74" si="78">U74</f>
        <v>0.14</v>
      </c>
      <c r="AD74" s="146">
        <f t="shared" si="78"/>
        <v>0.3</v>
      </c>
      <c r="AE74" s="146">
        <f t="shared" si="78"/>
        <v>0.3</v>
      </c>
      <c r="AF74" s="147">
        <f t="shared" si="75"/>
        <v>0.7</v>
      </c>
    </row>
    <row r="75" ht="15.75" customHeight="1">
      <c r="A75" s="37"/>
      <c r="B75" s="113" t="s">
        <v>151</v>
      </c>
      <c r="C75" s="21"/>
      <c r="D75" s="21"/>
      <c r="E75" s="148"/>
      <c r="F75" s="149">
        <v>0.35</v>
      </c>
      <c r="G75" s="149">
        <v>0.35</v>
      </c>
      <c r="H75" s="150">
        <f t="shared" si="69"/>
        <v>0.65</v>
      </c>
      <c r="I75" s="37"/>
      <c r="J75" s="113" t="s">
        <v>151</v>
      </c>
      <c r="K75" s="21"/>
      <c r="L75" s="21"/>
      <c r="M75" s="148"/>
      <c r="N75" s="149">
        <f t="shared" ref="N75:O75" si="79">F75</f>
        <v>0.35</v>
      </c>
      <c r="O75" s="149">
        <f t="shared" si="79"/>
        <v>0.35</v>
      </c>
      <c r="P75" s="150">
        <f t="shared" si="71"/>
        <v>0.65</v>
      </c>
      <c r="Q75" s="151"/>
      <c r="R75" s="113" t="s">
        <v>151</v>
      </c>
      <c r="S75" s="21"/>
      <c r="T75" s="21"/>
      <c r="U75" s="148"/>
      <c r="V75" s="149">
        <f t="shared" ref="V75:W75" si="80">N75</f>
        <v>0.35</v>
      </c>
      <c r="W75" s="149">
        <f t="shared" si="80"/>
        <v>0.35</v>
      </c>
      <c r="X75" s="150">
        <f t="shared" si="73"/>
        <v>0.65</v>
      </c>
      <c r="Y75" s="37"/>
      <c r="Z75" s="113" t="s">
        <v>151</v>
      </c>
      <c r="AA75" s="21"/>
      <c r="AB75" s="21"/>
      <c r="AC75" s="148"/>
      <c r="AD75" s="149">
        <f t="shared" ref="AD75:AE75" si="81">V75</f>
        <v>0.35</v>
      </c>
      <c r="AE75" s="149">
        <f t="shared" si="81"/>
        <v>0.35</v>
      </c>
      <c r="AF75" s="150">
        <f t="shared" si="75"/>
        <v>0.65</v>
      </c>
    </row>
    <row r="76" ht="15.75" customHeight="1">
      <c r="A76" s="37"/>
      <c r="B76" s="48"/>
      <c r="C76" s="1"/>
      <c r="D76" s="1"/>
      <c r="E76" s="1"/>
      <c r="F76" s="1"/>
      <c r="G76" s="1"/>
      <c r="H76" s="93"/>
      <c r="I76" s="37"/>
      <c r="J76" s="48"/>
      <c r="K76" s="1"/>
      <c r="L76" s="1"/>
      <c r="M76" s="1"/>
      <c r="N76" s="1"/>
      <c r="O76" s="1"/>
      <c r="P76" s="93"/>
      <c r="Q76" s="37"/>
      <c r="R76" s="48"/>
      <c r="S76" s="1"/>
      <c r="T76" s="1"/>
      <c r="U76" s="1"/>
      <c r="V76" s="1"/>
      <c r="W76" s="1"/>
      <c r="X76" s="93"/>
      <c r="Y76" s="37"/>
      <c r="Z76" s="48"/>
      <c r="AA76" s="1"/>
      <c r="AB76" s="1"/>
      <c r="AC76" s="1"/>
      <c r="AD76" s="1"/>
      <c r="AE76" s="1"/>
      <c r="AF76" s="93"/>
    </row>
    <row r="77" ht="15.75" customHeight="1">
      <c r="A77" s="37"/>
      <c r="B77" s="48"/>
      <c r="C77" s="1"/>
      <c r="D77" s="1"/>
      <c r="E77" s="1"/>
      <c r="F77" s="1"/>
      <c r="G77" s="1"/>
      <c r="H77" s="93"/>
      <c r="I77" s="37"/>
      <c r="J77" s="48"/>
      <c r="K77" s="1"/>
      <c r="L77" s="1"/>
      <c r="M77" s="1"/>
      <c r="N77" s="1"/>
      <c r="O77" s="152"/>
      <c r="P77" s="153"/>
      <c r="Q77" s="151"/>
      <c r="R77" s="48"/>
      <c r="S77" s="1"/>
      <c r="T77" s="1"/>
      <c r="U77" s="1"/>
      <c r="V77" s="1"/>
      <c r="W77" s="1"/>
      <c r="X77" s="93"/>
      <c r="Y77" s="37"/>
      <c r="Z77" s="48"/>
      <c r="AA77" s="1"/>
      <c r="AB77" s="1"/>
      <c r="AC77" s="1"/>
      <c r="AD77" s="1"/>
      <c r="AE77" s="1"/>
      <c r="AF77" s="93"/>
    </row>
    <row r="78" ht="15.75" customHeight="1">
      <c r="A78" s="37"/>
      <c r="B78" s="94" t="s">
        <v>152</v>
      </c>
      <c r="C78" s="95"/>
      <c r="D78" s="95"/>
      <c r="E78" s="95"/>
      <c r="F78" s="1"/>
      <c r="G78" s="1"/>
      <c r="H78" s="93"/>
      <c r="I78" s="37"/>
      <c r="J78" s="94" t="s">
        <v>152</v>
      </c>
      <c r="K78" s="95"/>
      <c r="L78" s="95"/>
      <c r="M78" s="95"/>
      <c r="N78" s="152"/>
      <c r="O78" s="1"/>
      <c r="P78" s="105"/>
      <c r="Q78" s="154"/>
      <c r="R78" s="94" t="s">
        <v>152</v>
      </c>
      <c r="S78" s="95"/>
      <c r="T78" s="95"/>
      <c r="U78" s="95"/>
      <c r="V78" s="1"/>
      <c r="W78" s="1"/>
      <c r="X78" s="93"/>
      <c r="Y78" s="37"/>
      <c r="Z78" s="94" t="s">
        <v>152</v>
      </c>
      <c r="AA78" s="95"/>
      <c r="AB78" s="95"/>
      <c r="AC78" s="95"/>
      <c r="AD78" s="1"/>
      <c r="AE78" s="1"/>
      <c r="AF78" s="93"/>
    </row>
    <row r="79" ht="15.75" customHeight="1">
      <c r="A79" s="37"/>
      <c r="B79" s="48" t="s">
        <v>117</v>
      </c>
      <c r="C79" s="1"/>
      <c r="D79" s="1"/>
      <c r="E79" s="155">
        <f>D51</f>
        <v>23941999.43</v>
      </c>
      <c r="F79" s="1"/>
      <c r="G79" s="1"/>
      <c r="H79" s="93"/>
      <c r="I79" s="37"/>
      <c r="J79" s="48" t="s">
        <v>117</v>
      </c>
      <c r="K79" s="1"/>
      <c r="L79" s="1"/>
      <c r="M79" s="155">
        <f>L51</f>
        <v>0</v>
      </c>
      <c r="N79" s="1"/>
      <c r="O79" s="1"/>
      <c r="P79" s="153"/>
      <c r="Q79" s="151"/>
      <c r="R79" s="48" t="s">
        <v>117</v>
      </c>
      <c r="S79" s="1"/>
      <c r="T79" s="1"/>
      <c r="U79" s="155">
        <f>T51</f>
        <v>0</v>
      </c>
      <c r="V79" s="1"/>
      <c r="W79" s="1"/>
      <c r="X79" s="93"/>
      <c r="Y79" s="37"/>
      <c r="Z79" s="48" t="s">
        <v>117</v>
      </c>
      <c r="AA79" s="1"/>
      <c r="AB79" s="1"/>
      <c r="AC79" s="106">
        <f>AB51</f>
        <v>0</v>
      </c>
      <c r="AD79" s="1"/>
      <c r="AE79" s="1"/>
      <c r="AF79" s="93"/>
    </row>
    <row r="80" ht="15.75" customHeight="1">
      <c r="A80" s="37"/>
      <c r="B80" s="48" t="s">
        <v>146</v>
      </c>
      <c r="C80" s="1"/>
      <c r="D80" s="1"/>
      <c r="E80" s="155">
        <f t="shared" ref="E80:E81" si="82">D45</f>
        <v>502097.931</v>
      </c>
      <c r="F80" s="1"/>
      <c r="G80" s="1"/>
      <c r="H80" s="93"/>
      <c r="I80" s="37"/>
      <c r="J80" s="48" t="s">
        <v>146</v>
      </c>
      <c r="K80" s="1"/>
      <c r="L80" s="1"/>
      <c r="M80" s="155">
        <f t="shared" ref="M80:M81" si="83">L45</f>
        <v>0</v>
      </c>
      <c r="N80" s="1"/>
      <c r="O80" s="1"/>
      <c r="P80" s="93"/>
      <c r="Q80" s="37"/>
      <c r="R80" s="48" t="s">
        <v>146</v>
      </c>
      <c r="S80" s="1"/>
      <c r="T80" s="1"/>
      <c r="U80" s="155">
        <f t="shared" ref="U80:U81" si="84">T45</f>
        <v>0</v>
      </c>
      <c r="V80" s="1"/>
      <c r="W80" s="1"/>
      <c r="X80" s="93"/>
      <c r="Y80" s="37"/>
      <c r="Z80" s="48" t="s">
        <v>146</v>
      </c>
      <c r="AA80" s="1"/>
      <c r="AB80" s="1"/>
      <c r="AC80" s="106">
        <f t="shared" ref="AC80:AC81" si="85">AB45</f>
        <v>0</v>
      </c>
      <c r="AD80" s="1"/>
      <c r="AE80" s="1"/>
      <c r="AF80" s="93"/>
    </row>
    <row r="81" ht="15.75" customHeight="1">
      <c r="A81" s="37"/>
      <c r="B81" s="48" t="s">
        <v>147</v>
      </c>
      <c r="C81" s="1"/>
      <c r="D81" s="1"/>
      <c r="E81" s="155">
        <f t="shared" si="82"/>
        <v>2008391.724</v>
      </c>
      <c r="F81" s="1"/>
      <c r="G81" s="1"/>
      <c r="H81" s="93"/>
      <c r="I81" s="37"/>
      <c r="J81" s="48" t="s">
        <v>147</v>
      </c>
      <c r="K81" s="1"/>
      <c r="L81" s="1"/>
      <c r="M81" s="155">
        <f t="shared" si="83"/>
        <v>0</v>
      </c>
      <c r="N81" s="1"/>
      <c r="O81" s="1"/>
      <c r="P81" s="153"/>
      <c r="Q81" s="151"/>
      <c r="R81" s="48" t="s">
        <v>147</v>
      </c>
      <c r="S81" s="1"/>
      <c r="T81" s="1"/>
      <c r="U81" s="155">
        <f t="shared" si="84"/>
        <v>0</v>
      </c>
      <c r="V81" s="1"/>
      <c r="W81" s="1"/>
      <c r="X81" s="93"/>
      <c r="Y81" s="37"/>
      <c r="Z81" s="48" t="s">
        <v>147</v>
      </c>
      <c r="AA81" s="1"/>
      <c r="AB81" s="1"/>
      <c r="AC81" s="106">
        <f t="shared" si="85"/>
        <v>0</v>
      </c>
      <c r="AD81" s="1"/>
      <c r="AE81" s="1"/>
      <c r="AF81" s="93"/>
    </row>
    <row r="82" ht="15.75" customHeight="1">
      <c r="A82" s="37"/>
      <c r="B82" s="113" t="s">
        <v>115</v>
      </c>
      <c r="C82" s="21"/>
      <c r="D82" s="21"/>
      <c r="E82" s="156">
        <f>D48</f>
        <v>10041958.62</v>
      </c>
      <c r="F82" s="1"/>
      <c r="G82" s="1"/>
      <c r="H82" s="93"/>
      <c r="I82" s="37"/>
      <c r="J82" s="113" t="s">
        <v>115</v>
      </c>
      <c r="K82" s="21"/>
      <c r="L82" s="21"/>
      <c r="M82" s="156">
        <f>L48</f>
        <v>0</v>
      </c>
      <c r="N82" s="1"/>
      <c r="O82" s="1"/>
      <c r="P82" s="93"/>
      <c r="Q82" s="37"/>
      <c r="R82" s="113" t="s">
        <v>115</v>
      </c>
      <c r="S82" s="21"/>
      <c r="T82" s="21"/>
      <c r="U82" s="156">
        <f>T48</f>
        <v>0</v>
      </c>
      <c r="V82" s="1"/>
      <c r="W82" s="1"/>
      <c r="X82" s="93"/>
      <c r="Y82" s="37"/>
      <c r="Z82" s="113" t="s">
        <v>115</v>
      </c>
      <c r="AA82" s="21"/>
      <c r="AB82" s="21"/>
      <c r="AC82" s="115">
        <f>AB48</f>
        <v>0</v>
      </c>
      <c r="AD82" s="1"/>
      <c r="AE82" s="1"/>
      <c r="AF82" s="93"/>
    </row>
    <row r="83" ht="15.75" customHeight="1">
      <c r="A83" s="37"/>
      <c r="B83" s="48"/>
      <c r="C83" s="1"/>
      <c r="D83" s="1"/>
      <c r="E83" s="1"/>
      <c r="F83" s="1"/>
      <c r="G83" s="1"/>
      <c r="H83" s="93"/>
      <c r="I83" s="37"/>
      <c r="J83" s="48"/>
      <c r="K83" s="1"/>
      <c r="L83" s="1"/>
      <c r="M83" s="1"/>
      <c r="N83" s="1"/>
      <c r="O83" s="152"/>
      <c r="P83" s="153"/>
      <c r="Q83" s="151"/>
      <c r="R83" s="48"/>
      <c r="S83" s="1"/>
      <c r="T83" s="1"/>
      <c r="U83" s="1"/>
      <c r="V83" s="1"/>
      <c r="W83" s="1"/>
      <c r="X83" s="93"/>
      <c r="Y83" s="37"/>
      <c r="Z83" s="48"/>
      <c r="AA83" s="1"/>
      <c r="AB83" s="1"/>
      <c r="AC83" s="1"/>
      <c r="AD83" s="1"/>
      <c r="AE83" s="1"/>
      <c r="AF83" s="93"/>
    </row>
    <row r="84" ht="15.75" customHeight="1">
      <c r="A84" s="37"/>
      <c r="B84" s="48"/>
      <c r="C84" s="1"/>
      <c r="D84" s="1"/>
      <c r="E84" s="1"/>
      <c r="F84" s="1"/>
      <c r="G84" s="1"/>
      <c r="H84" s="93"/>
      <c r="I84" s="37"/>
      <c r="J84" s="48"/>
      <c r="K84" s="1"/>
      <c r="L84" s="1"/>
      <c r="M84" s="1"/>
      <c r="N84" s="152"/>
      <c r="O84" s="152"/>
      <c r="P84" s="153"/>
      <c r="Q84" s="151"/>
      <c r="R84" s="48"/>
      <c r="S84" s="1"/>
      <c r="T84" s="1"/>
      <c r="U84" s="1"/>
      <c r="V84" s="1"/>
      <c r="W84" s="1"/>
      <c r="X84" s="93"/>
      <c r="Y84" s="37"/>
      <c r="Z84" s="48"/>
      <c r="AA84" s="1"/>
      <c r="AB84" s="1"/>
      <c r="AC84" s="1"/>
      <c r="AD84" s="1"/>
      <c r="AE84" s="1"/>
      <c r="AF84" s="93"/>
    </row>
    <row r="85" ht="15.75" customHeight="1">
      <c r="A85" s="37"/>
      <c r="B85" s="48"/>
      <c r="C85" s="1"/>
      <c r="D85" s="1"/>
      <c r="E85" s="1"/>
      <c r="F85" s="1"/>
      <c r="G85" s="1"/>
      <c r="H85" s="93"/>
      <c r="I85" s="37"/>
      <c r="J85" s="48"/>
      <c r="K85" s="1"/>
      <c r="L85" s="1"/>
      <c r="M85" s="1"/>
      <c r="N85" s="152"/>
      <c r="O85" s="152"/>
      <c r="P85" s="153"/>
      <c r="Q85" s="151"/>
      <c r="R85" s="48"/>
      <c r="S85" s="1"/>
      <c r="T85" s="1"/>
      <c r="U85" s="1"/>
      <c r="V85" s="1"/>
      <c r="W85" s="1"/>
      <c r="X85" s="93"/>
      <c r="Y85" s="37"/>
      <c r="Z85" s="48"/>
      <c r="AA85" s="1"/>
      <c r="AB85" s="1"/>
      <c r="AC85" s="1"/>
      <c r="AD85" s="1"/>
      <c r="AE85" s="1"/>
      <c r="AF85" s="93"/>
    </row>
    <row r="86" ht="15.75" customHeight="1">
      <c r="A86" s="37"/>
      <c r="B86" s="48"/>
      <c r="C86" s="1"/>
      <c r="D86" s="1"/>
      <c r="E86" s="1"/>
      <c r="F86" s="1"/>
      <c r="G86" s="1"/>
      <c r="H86" s="93"/>
      <c r="I86" s="37"/>
      <c r="J86" s="48"/>
      <c r="K86" s="1"/>
      <c r="L86" s="1"/>
      <c r="M86" s="1"/>
      <c r="N86" s="152"/>
      <c r="O86" s="1"/>
      <c r="P86" s="93"/>
      <c r="Q86" s="37"/>
      <c r="R86" s="48"/>
      <c r="S86" s="1"/>
      <c r="T86" s="1"/>
      <c r="U86" s="1"/>
      <c r="V86" s="1"/>
      <c r="W86" s="1"/>
      <c r="X86" s="93"/>
      <c r="Y86" s="37"/>
      <c r="Z86" s="48"/>
      <c r="AA86" s="1"/>
      <c r="AB86" s="1"/>
      <c r="AC86" s="1"/>
      <c r="AD86" s="1"/>
      <c r="AE86" s="1"/>
      <c r="AF86" s="93"/>
    </row>
    <row r="87" ht="15.75" customHeight="1">
      <c r="A87" s="37"/>
      <c r="B87" s="48"/>
      <c r="C87" s="1"/>
      <c r="D87" s="1"/>
      <c r="E87" s="1"/>
      <c r="F87" s="1"/>
      <c r="G87" s="1"/>
      <c r="H87" s="93"/>
      <c r="I87" s="37"/>
      <c r="J87" s="48"/>
      <c r="K87" s="1"/>
      <c r="L87" s="1"/>
      <c r="M87" s="1"/>
      <c r="N87" s="1"/>
      <c r="O87" s="27"/>
      <c r="P87" s="105"/>
      <c r="Q87" s="154"/>
      <c r="R87" s="48"/>
      <c r="S87" s="1"/>
      <c r="T87" s="1"/>
      <c r="U87" s="1"/>
      <c r="V87" s="1"/>
      <c r="W87" s="1"/>
      <c r="X87" s="93"/>
      <c r="Y87" s="37"/>
      <c r="Z87" s="48"/>
      <c r="AA87" s="1"/>
      <c r="AB87" s="1"/>
      <c r="AC87" s="1"/>
      <c r="AD87" s="1"/>
      <c r="AE87" s="1"/>
      <c r="AF87" s="93"/>
    </row>
    <row r="88" ht="15.75" customHeight="1">
      <c r="A88" s="37"/>
      <c r="B88" s="48"/>
      <c r="C88" s="1"/>
      <c r="D88" s="1"/>
      <c r="E88" s="1"/>
      <c r="F88" s="1"/>
      <c r="G88" s="1"/>
      <c r="H88" s="93"/>
      <c r="I88" s="37"/>
      <c r="J88" s="48"/>
      <c r="K88" s="1"/>
      <c r="L88" s="1"/>
      <c r="M88" s="1"/>
      <c r="N88" s="27"/>
      <c r="O88" s="1"/>
      <c r="P88" s="93"/>
      <c r="Q88" s="37"/>
      <c r="R88" s="48"/>
      <c r="S88" s="1"/>
      <c r="T88" s="1"/>
      <c r="U88" s="1"/>
      <c r="V88" s="1"/>
      <c r="W88" s="1"/>
      <c r="X88" s="93"/>
      <c r="Y88" s="37"/>
      <c r="Z88" s="48"/>
      <c r="AA88" s="1"/>
      <c r="AB88" s="1"/>
      <c r="AC88" s="1"/>
      <c r="AD88" s="1"/>
      <c r="AE88" s="1"/>
      <c r="AF88" s="93"/>
    </row>
    <row r="89" ht="15.75" customHeight="1">
      <c r="A89" s="37"/>
      <c r="B89" s="48"/>
      <c r="C89" s="1"/>
      <c r="D89" s="1"/>
      <c r="E89" s="1"/>
      <c r="F89" s="1"/>
      <c r="G89" s="1"/>
      <c r="H89" s="93"/>
      <c r="I89" s="37"/>
      <c r="J89" s="48"/>
      <c r="K89" s="1"/>
      <c r="L89" s="1"/>
      <c r="M89" s="1"/>
      <c r="N89" s="1"/>
      <c r="O89" s="1"/>
      <c r="P89" s="93"/>
      <c r="Q89" s="37"/>
      <c r="R89" s="48"/>
      <c r="S89" s="1"/>
      <c r="T89" s="1"/>
      <c r="U89" s="1"/>
      <c r="V89" s="1"/>
      <c r="W89" s="1"/>
      <c r="X89" s="93"/>
      <c r="Y89" s="37"/>
      <c r="Z89" s="48"/>
      <c r="AA89" s="1"/>
      <c r="AB89" s="1"/>
      <c r="AC89" s="1"/>
      <c r="AD89" s="1"/>
      <c r="AE89" s="1"/>
      <c r="AF89" s="93"/>
    </row>
    <row r="90" ht="15.75" customHeight="1">
      <c r="A90" s="37"/>
      <c r="B90" s="48"/>
      <c r="C90" s="1"/>
      <c r="D90" s="1"/>
      <c r="E90" s="1"/>
      <c r="F90" s="1"/>
      <c r="G90" s="1"/>
      <c r="H90" s="93"/>
      <c r="I90" s="37"/>
      <c r="J90" s="48"/>
      <c r="K90" s="1"/>
      <c r="L90" s="1"/>
      <c r="M90" s="1"/>
      <c r="N90" s="1"/>
      <c r="O90" s="157"/>
      <c r="P90" s="158"/>
      <c r="Q90" s="159"/>
      <c r="R90" s="48"/>
      <c r="S90" s="1"/>
      <c r="T90" s="1"/>
      <c r="U90" s="1"/>
      <c r="V90" s="1"/>
      <c r="W90" s="1"/>
      <c r="X90" s="93"/>
      <c r="Y90" s="37"/>
      <c r="Z90" s="48"/>
      <c r="AA90" s="1"/>
      <c r="AB90" s="1"/>
      <c r="AC90" s="1"/>
      <c r="AD90" s="1"/>
      <c r="AE90" s="1"/>
      <c r="AF90" s="93"/>
    </row>
    <row r="91" ht="15.75" customHeight="1">
      <c r="A91" s="37"/>
      <c r="B91" s="160"/>
      <c r="C91" s="161"/>
      <c r="D91" s="161"/>
      <c r="E91" s="161"/>
      <c r="F91" s="161"/>
      <c r="G91" s="161"/>
      <c r="H91" s="162"/>
      <c r="I91" s="37"/>
      <c r="J91" s="160"/>
      <c r="K91" s="161"/>
      <c r="L91" s="161"/>
      <c r="M91" s="161"/>
      <c r="N91" s="163"/>
      <c r="O91" s="161"/>
      <c r="P91" s="162"/>
      <c r="Q91" s="37"/>
      <c r="R91" s="160"/>
      <c r="S91" s="161"/>
      <c r="T91" s="161"/>
      <c r="U91" s="161"/>
      <c r="V91" s="161"/>
      <c r="W91" s="161"/>
      <c r="X91" s="162"/>
      <c r="Y91" s="37"/>
      <c r="Z91" s="160"/>
      <c r="AA91" s="161"/>
      <c r="AB91" s="161"/>
      <c r="AC91" s="161"/>
      <c r="AD91" s="161"/>
      <c r="AE91" s="161"/>
      <c r="AF91" s="162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ht="15.75" customHeight="1">
      <c r="A93" s="37"/>
      <c r="B93" s="164" t="s">
        <v>153</v>
      </c>
      <c r="C93" s="165"/>
      <c r="D93" s="165"/>
      <c r="E93" s="165"/>
      <c r="F93" s="165"/>
      <c r="G93" s="165"/>
      <c r="H93" s="165"/>
      <c r="I93" s="166"/>
      <c r="J93" s="165"/>
      <c r="K93" s="165"/>
      <c r="L93" s="165"/>
      <c r="M93" s="166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ht="15.75" customHeight="1">
      <c r="A94" s="37"/>
      <c r="B94" s="167" t="s">
        <v>154</v>
      </c>
      <c r="C94" s="168">
        <v>1.0</v>
      </c>
      <c r="D94" s="168">
        <f t="shared" ref="D94:L94" si="86">C94+1</f>
        <v>2</v>
      </c>
      <c r="E94" s="168">
        <f t="shared" si="86"/>
        <v>3</v>
      </c>
      <c r="F94" s="168">
        <f t="shared" si="86"/>
        <v>4</v>
      </c>
      <c r="G94" s="168">
        <f t="shared" si="86"/>
        <v>5</v>
      </c>
      <c r="H94" s="168">
        <f t="shared" si="86"/>
        <v>6</v>
      </c>
      <c r="I94" s="169">
        <f t="shared" si="86"/>
        <v>7</v>
      </c>
      <c r="J94" s="170">
        <f t="shared" si="86"/>
        <v>8</v>
      </c>
      <c r="K94" s="168">
        <f t="shared" si="86"/>
        <v>9</v>
      </c>
      <c r="L94" s="168">
        <f t="shared" si="86"/>
        <v>10</v>
      </c>
      <c r="M94" s="169">
        <v>11.0</v>
      </c>
      <c r="N94" s="154"/>
      <c r="O94" s="154"/>
      <c r="P94" s="154"/>
      <c r="Q94" s="154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ht="15.75" customHeight="1">
      <c r="A95" s="37"/>
      <c r="B95" s="171" t="s">
        <v>68</v>
      </c>
      <c r="C95" s="172">
        <v>0.05</v>
      </c>
      <c r="D95" s="172">
        <v>0.02</v>
      </c>
      <c r="E95" s="172">
        <v>0.02</v>
      </c>
      <c r="F95" s="172">
        <v>0.02</v>
      </c>
      <c r="G95" s="172">
        <v>0.02</v>
      </c>
      <c r="H95" s="172">
        <v>0.02</v>
      </c>
      <c r="I95" s="173">
        <v>0.02</v>
      </c>
      <c r="J95" s="174">
        <v>0.02</v>
      </c>
      <c r="K95" s="172">
        <v>0.02</v>
      </c>
      <c r="L95" s="172">
        <v>0.02</v>
      </c>
      <c r="M95" s="173">
        <v>0.02</v>
      </c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ht="15.75" customHeight="1">
      <c r="A96" s="37"/>
      <c r="B96" s="171" t="s">
        <v>155</v>
      </c>
      <c r="C96" s="175">
        <v>0.03</v>
      </c>
      <c r="D96" s="175">
        <v>0.03</v>
      </c>
      <c r="E96" s="175">
        <v>0.03</v>
      </c>
      <c r="F96" s="175">
        <v>0.03</v>
      </c>
      <c r="G96" s="175">
        <v>0.03</v>
      </c>
      <c r="H96" s="175">
        <v>0.03</v>
      </c>
      <c r="I96" s="176">
        <v>0.03</v>
      </c>
      <c r="J96" s="177">
        <v>0.03</v>
      </c>
      <c r="K96" s="175">
        <v>0.03</v>
      </c>
      <c r="L96" s="175">
        <v>0.03</v>
      </c>
      <c r="M96" s="176">
        <v>0.03</v>
      </c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ht="15.75" customHeight="1">
      <c r="A97" s="37"/>
      <c r="B97" s="171" t="s">
        <v>156</v>
      </c>
      <c r="C97" s="175">
        <v>0.03</v>
      </c>
      <c r="D97" s="175">
        <v>0.03</v>
      </c>
      <c r="E97" s="175">
        <v>0.03</v>
      </c>
      <c r="F97" s="175">
        <v>0.03</v>
      </c>
      <c r="G97" s="175">
        <v>0.03</v>
      </c>
      <c r="H97" s="175">
        <v>0.03</v>
      </c>
      <c r="I97" s="176">
        <v>0.03</v>
      </c>
      <c r="J97" s="177">
        <v>0.03</v>
      </c>
      <c r="K97" s="175">
        <v>0.03</v>
      </c>
      <c r="L97" s="175">
        <v>0.03</v>
      </c>
      <c r="M97" s="176">
        <v>0.03</v>
      </c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ht="15.75" customHeight="1">
      <c r="A98" s="37"/>
      <c r="B98" s="178" t="s">
        <v>157</v>
      </c>
      <c r="C98" s="179">
        <v>0.03</v>
      </c>
      <c r="D98" s="179">
        <v>0.03</v>
      </c>
      <c r="E98" s="179">
        <v>0.03</v>
      </c>
      <c r="F98" s="179">
        <v>0.03</v>
      </c>
      <c r="G98" s="179">
        <v>0.03</v>
      </c>
      <c r="H98" s="179">
        <v>0.03</v>
      </c>
      <c r="I98" s="180">
        <v>0.03</v>
      </c>
      <c r="J98" s="181">
        <v>0.03</v>
      </c>
      <c r="K98" s="179">
        <v>0.03</v>
      </c>
      <c r="L98" s="179">
        <v>0.03</v>
      </c>
      <c r="M98" s="180">
        <v>0.03</v>
      </c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 ht="15.75" customHeight="1">
      <c r="A99" s="37"/>
      <c r="B99" s="182"/>
      <c r="C99" s="183"/>
      <c r="D99" s="184"/>
      <c r="E99" s="184"/>
      <c r="F99" s="184"/>
      <c r="G99" s="184"/>
      <c r="H99" s="185"/>
      <c r="I99" s="186"/>
      <c r="J99" s="8"/>
      <c r="K99" s="8"/>
      <c r="L99" s="8"/>
      <c r="M99" s="186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ht="15.75" customHeight="1">
      <c r="A100" s="37"/>
      <c r="B100" s="187"/>
      <c r="C100" s="188"/>
      <c r="D100" s="189"/>
      <c r="E100" s="189"/>
      <c r="F100" s="189"/>
      <c r="G100" s="189"/>
      <c r="H100" s="190"/>
      <c r="I100" s="186"/>
      <c r="J100" s="8"/>
      <c r="K100" s="8"/>
      <c r="L100" s="8"/>
      <c r="M100" s="186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ht="15.75" hidden="1" customHeight="1">
      <c r="A101" s="37"/>
      <c r="B101" s="191" t="s">
        <v>158</v>
      </c>
      <c r="C101" s="192"/>
      <c r="D101" s="8"/>
      <c r="E101" s="8"/>
      <c r="F101" s="8"/>
      <c r="G101" s="8"/>
      <c r="H101" s="8"/>
      <c r="I101" s="186"/>
      <c r="J101" s="8"/>
      <c r="K101" s="8"/>
      <c r="L101" s="8"/>
      <c r="M101" s="186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ht="15.75" hidden="1" customHeight="1">
      <c r="A102" s="37"/>
      <c r="B102" s="182" t="s">
        <v>159</v>
      </c>
      <c r="C102" s="193"/>
      <c r="D102" s="8"/>
      <c r="E102" s="8"/>
      <c r="F102" s="8"/>
      <c r="G102" s="8"/>
      <c r="H102" s="8"/>
      <c r="I102" s="186"/>
      <c r="J102" s="8"/>
      <c r="K102" s="8"/>
      <c r="L102" s="8"/>
      <c r="M102" s="186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ht="15.75" hidden="1" customHeight="1">
      <c r="A103" s="37"/>
      <c r="B103" s="182" t="s">
        <v>160</v>
      </c>
      <c r="C103" s="194">
        <v>49.0</v>
      </c>
      <c r="D103" s="8"/>
      <c r="E103" s="8"/>
      <c r="F103" s="8"/>
      <c r="G103" s="8"/>
      <c r="H103" s="8"/>
      <c r="I103" s="186"/>
      <c r="J103" s="8"/>
      <c r="K103" s="8"/>
      <c r="L103" s="8"/>
      <c r="M103" s="186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ht="15.75" hidden="1" customHeight="1">
      <c r="A104" s="37"/>
      <c r="B104" s="182" t="s">
        <v>161</v>
      </c>
      <c r="C104" s="195">
        <v>2.0</v>
      </c>
      <c r="D104" s="8"/>
      <c r="E104" s="8"/>
      <c r="F104" s="8"/>
      <c r="G104" s="8"/>
      <c r="H104" s="8"/>
      <c r="I104" s="186"/>
      <c r="J104" s="8"/>
      <c r="K104" s="8"/>
      <c r="L104" s="8"/>
      <c r="M104" s="186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ht="15.75" hidden="1" customHeight="1">
      <c r="A105" s="37"/>
      <c r="B105" s="182" t="s">
        <v>162</v>
      </c>
      <c r="C105" s="196">
        <v>1.0</v>
      </c>
      <c r="D105" s="8"/>
      <c r="E105" s="8"/>
      <c r="F105" s="8"/>
      <c r="G105" s="8"/>
      <c r="H105" s="8"/>
      <c r="I105" s="186"/>
      <c r="J105" s="8"/>
      <c r="K105" s="8"/>
      <c r="L105" s="8"/>
      <c r="M105" s="186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ht="15.75" hidden="1" customHeight="1">
      <c r="A106" s="37"/>
      <c r="B106" s="182" t="s">
        <v>163</v>
      </c>
      <c r="C106" s="197">
        <f>C102*(E12+L12+T12+AB12)</f>
        <v>0</v>
      </c>
      <c r="D106" s="8"/>
      <c r="E106" s="8"/>
      <c r="F106" s="8"/>
      <c r="G106" s="8"/>
      <c r="H106" s="8"/>
      <c r="I106" s="186"/>
      <c r="J106" s="8"/>
      <c r="K106" s="8"/>
      <c r="L106" s="8"/>
      <c r="M106" s="186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ht="15.75" hidden="1" customHeight="1">
      <c r="A107" s="37"/>
      <c r="B107" s="198" t="s">
        <v>164</v>
      </c>
      <c r="C107" s="199" t="s">
        <v>165</v>
      </c>
      <c r="D107" s="8"/>
      <c r="E107" s="8"/>
      <c r="F107" s="8"/>
      <c r="G107" s="8"/>
      <c r="H107" s="8"/>
      <c r="I107" s="186"/>
      <c r="J107" s="8"/>
      <c r="K107" s="8"/>
      <c r="L107" s="8"/>
      <c r="M107" s="186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ht="15.75" customHeight="1">
      <c r="A108" s="37"/>
      <c r="B108" s="182"/>
      <c r="C108" s="8"/>
      <c r="D108" s="8"/>
      <c r="E108" s="8"/>
      <c r="F108" s="8"/>
      <c r="G108" s="8"/>
      <c r="H108" s="8"/>
      <c r="I108" s="186"/>
      <c r="J108" s="8"/>
      <c r="K108" s="8"/>
      <c r="L108" s="8"/>
      <c r="M108" s="186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ht="15.75" customHeight="1">
      <c r="A109" s="37"/>
      <c r="B109" s="182"/>
      <c r="C109" s="8"/>
      <c r="D109" s="8"/>
      <c r="E109" s="8"/>
      <c r="F109" s="8"/>
      <c r="G109" s="8"/>
      <c r="H109" s="8"/>
      <c r="I109" s="186"/>
      <c r="J109" s="8"/>
      <c r="K109" s="8"/>
      <c r="L109" s="8"/>
      <c r="M109" s="186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ht="15.75" customHeight="1">
      <c r="A110" s="37"/>
      <c r="B110" s="200"/>
      <c r="C110" s="201"/>
      <c r="D110" s="201"/>
      <c r="E110" s="201"/>
      <c r="F110" s="201"/>
      <c r="G110" s="201"/>
      <c r="H110" s="201"/>
      <c r="I110" s="202"/>
      <c r="J110" s="201"/>
      <c r="K110" s="201"/>
      <c r="L110" s="201"/>
      <c r="M110" s="202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154"/>
      <c r="O112" s="154"/>
      <c r="P112" s="154"/>
      <c r="Q112" s="154"/>
      <c r="R112" s="1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 ht="15.75" customHeight="1">
      <c r="A113" s="37"/>
      <c r="B113" s="37"/>
      <c r="C113" s="37"/>
      <c r="D113" s="37"/>
      <c r="E113" s="37"/>
      <c r="F113" s="37"/>
      <c r="G113" s="125"/>
      <c r="H113" s="125"/>
      <c r="I113" s="125"/>
      <c r="J113" s="125"/>
      <c r="K113" s="37"/>
      <c r="L113" s="125"/>
      <c r="M113" s="125"/>
      <c r="N113" s="125"/>
      <c r="O113" s="125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 ht="15.75" hidden="1" customHeight="1">
      <c r="A114" s="37"/>
      <c r="B114" s="37">
        <v>1.0</v>
      </c>
      <c r="C114" s="37">
        <v>2.0</v>
      </c>
      <c r="D114" s="37">
        <v>3.0</v>
      </c>
      <c r="E114" s="37">
        <v>4.0</v>
      </c>
      <c r="F114" s="37">
        <v>5.0</v>
      </c>
      <c r="G114" s="125">
        <v>6.0</v>
      </c>
      <c r="H114" s="125">
        <v>7.0</v>
      </c>
      <c r="I114" s="125">
        <v>8.0</v>
      </c>
      <c r="J114" s="125"/>
      <c r="K114" s="125"/>
      <c r="L114" s="125"/>
      <c r="M114" s="125"/>
      <c r="N114" s="125"/>
      <c r="O114" s="125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</row>
    <row r="115" ht="15.75" hidden="1" customHeight="1">
      <c r="A115" s="37"/>
      <c r="B115" s="203">
        <f>C103</f>
        <v>49</v>
      </c>
      <c r="C115" s="203">
        <f t="shared" ref="C115:I115" si="87">IF(C114&gt;$C$104,0,(B115+1))</f>
        <v>50</v>
      </c>
      <c r="D115" s="37">
        <f t="shared" si="87"/>
        <v>0</v>
      </c>
      <c r="E115" s="37">
        <f t="shared" si="87"/>
        <v>0</v>
      </c>
      <c r="F115" s="37">
        <f t="shared" si="87"/>
        <v>0</v>
      </c>
      <c r="G115" s="37">
        <f t="shared" si="87"/>
        <v>0</v>
      </c>
      <c r="H115" s="37">
        <f t="shared" si="87"/>
        <v>0</v>
      </c>
      <c r="I115" s="37">
        <f t="shared" si="87"/>
        <v>0</v>
      </c>
      <c r="J115" s="125"/>
      <c r="K115" s="125"/>
      <c r="L115" s="125"/>
      <c r="M115" s="125"/>
      <c r="N115" s="125"/>
      <c r="O115" s="125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 ht="15.75" hidden="1" customHeight="1">
      <c r="A116" s="37"/>
      <c r="B116" s="37"/>
      <c r="C116" s="37"/>
      <c r="D116" s="37"/>
      <c r="E116" s="37"/>
      <c r="F116" s="37"/>
      <c r="G116" s="151"/>
      <c r="H116" s="151"/>
      <c r="I116" s="151"/>
      <c r="J116" s="125"/>
      <c r="K116" s="125"/>
      <c r="L116" s="125"/>
      <c r="M116" s="125"/>
      <c r="N116" s="125"/>
      <c r="O116" s="125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</row>
    <row r="117" ht="15.75" hidden="1" customHeight="1">
      <c r="A117" s="37"/>
      <c r="B117" s="204"/>
      <c r="C117" s="204"/>
      <c r="D117" s="204"/>
      <c r="E117" s="204"/>
      <c r="F117" s="204"/>
      <c r="G117" s="37"/>
      <c r="H117" s="37"/>
      <c r="I117" s="37"/>
      <c r="J117" s="151"/>
      <c r="K117" s="125"/>
      <c r="L117" s="125"/>
      <c r="M117" s="125"/>
      <c r="N117" s="125"/>
      <c r="O117" s="15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 ht="15.75" hidden="1" customHeight="1">
      <c r="A118" s="37"/>
      <c r="B118" s="154">
        <f>Returns!D33</f>
        <v>0.190259854</v>
      </c>
      <c r="C118" s="37">
        <v>3.0</v>
      </c>
      <c r="D118" s="37">
        <v>4.0</v>
      </c>
      <c r="E118" s="37">
        <v>5.0</v>
      </c>
      <c r="F118" s="37">
        <v>6.0</v>
      </c>
      <c r="G118" s="37">
        <v>7.0</v>
      </c>
      <c r="H118" s="37">
        <v>8.0</v>
      </c>
      <c r="I118" s="37">
        <v>9.0</v>
      </c>
      <c r="J118" s="37">
        <v>10.0</v>
      </c>
      <c r="K118" s="37"/>
      <c r="L118" s="37"/>
      <c r="M118" s="37"/>
      <c r="N118" s="154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</row>
    <row r="119" ht="15.75" hidden="1" customHeight="1">
      <c r="A119" s="37"/>
      <c r="B119" s="154">
        <v>0.06</v>
      </c>
      <c r="C119" s="205">
        <v>0.2532185146821464</v>
      </c>
      <c r="D119" s="205">
        <v>0.23260375391286647</v>
      </c>
      <c r="E119" s="205">
        <v>0.21868918482368116</v>
      </c>
      <c r="F119" s="205">
        <v>0.20846555136469402</v>
      </c>
      <c r="G119" s="205">
        <v>0.20053072461824129</v>
      </c>
      <c r="H119" s="205">
        <v>0.1941350618562978</v>
      </c>
      <c r="I119" s="205">
        <v>0.18883719750121064</v>
      </c>
      <c r="J119" s="205">
        <v>0.1843579471355843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 ht="15.75" hidden="1" customHeight="1">
      <c r="A120" s="37"/>
      <c r="B120" s="205">
        <v>0.065</v>
      </c>
      <c r="C120" s="205">
        <v>0.19013586238962987</v>
      </c>
      <c r="D120" s="205">
        <v>0.188344316800229</v>
      </c>
      <c r="E120" s="205">
        <v>0.18581122503358927</v>
      </c>
      <c r="F120" s="205">
        <v>0.18308143381837305</v>
      </c>
      <c r="G120" s="205">
        <v>0.18037596562338676</v>
      </c>
      <c r="H120" s="205">
        <v>0.17778780031129027</v>
      </c>
      <c r="I120" s="205">
        <v>0.17535390800822226</v>
      </c>
      <c r="J120" s="205">
        <v>0.1730852693867877</v>
      </c>
      <c r="K120" s="154"/>
      <c r="L120" s="154"/>
      <c r="M120" s="154"/>
      <c r="N120" s="154"/>
      <c r="O120" s="154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</row>
    <row r="121" ht="15.75" hidden="1" customHeight="1">
      <c r="A121" s="37"/>
      <c r="B121" s="154">
        <v>0.075</v>
      </c>
      <c r="C121" s="205">
        <v>0.07020524049550891</v>
      </c>
      <c r="D121" s="205">
        <v>0.102906275663875</v>
      </c>
      <c r="E121" s="205">
        <v>0.12236163528753052</v>
      </c>
      <c r="F121" s="205">
        <v>0.1343964781614091</v>
      </c>
      <c r="G121" s="205">
        <v>0.14204595278563703</v>
      </c>
      <c r="H121" s="205">
        <v>0.14698238606081815</v>
      </c>
      <c r="I121" s="205">
        <v>0.15017765199534683</v>
      </c>
      <c r="J121" s="205">
        <v>0.152222886225454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 ht="15.75" hidden="1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</row>
    <row r="123" ht="15.75" hidden="1" customHeight="1">
      <c r="A123" s="37"/>
      <c r="B123" s="204"/>
      <c r="C123" s="37"/>
      <c r="D123" s="37"/>
      <c r="E123" s="37"/>
      <c r="F123" s="37"/>
      <c r="G123" s="37"/>
      <c r="H123" s="37"/>
      <c r="I123" s="37"/>
      <c r="J123" s="151"/>
      <c r="K123" s="125"/>
      <c r="L123" s="125"/>
      <c r="M123" s="125"/>
      <c r="N123" s="125"/>
      <c r="O123" s="151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 ht="15.75" hidden="1" customHeight="1">
      <c r="A124" s="37"/>
      <c r="B124" s="206"/>
      <c r="C124" s="207"/>
      <c r="D124" s="208"/>
      <c r="E124" s="208"/>
      <c r="F124" s="208"/>
      <c r="G124" s="208"/>
      <c r="H124" s="208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 ht="15.75" hidden="1" customHeight="1">
      <c r="A125" s="37"/>
      <c r="B125" s="206"/>
      <c r="C125" s="208"/>
      <c r="D125" s="154"/>
      <c r="E125" s="154"/>
      <c r="F125" s="154"/>
      <c r="G125" s="154"/>
      <c r="H125" s="154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 ht="15.75" hidden="1" customHeight="1">
      <c r="A126" s="37"/>
      <c r="B126" s="206"/>
      <c r="C126" s="208"/>
      <c r="D126" s="209">
        <f>Returns!D32</f>
        <v>0.1809918696</v>
      </c>
      <c r="E126" s="210">
        <v>3.0</v>
      </c>
      <c r="F126" s="210">
        <v>4.0</v>
      </c>
      <c r="G126" s="210">
        <v>5.0</v>
      </c>
      <c r="H126" s="210">
        <v>6.0</v>
      </c>
      <c r="I126" s="210">
        <v>7.0</v>
      </c>
      <c r="J126" s="210">
        <v>8.0</v>
      </c>
      <c r="K126" s="210">
        <v>9.0</v>
      </c>
      <c r="L126" s="210">
        <v>10.0</v>
      </c>
      <c r="M126" s="211"/>
      <c r="N126" s="211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ht="15.75" hidden="1" customHeight="1">
      <c r="A127" s="37"/>
      <c r="B127" s="206"/>
      <c r="C127" s="208"/>
      <c r="D127" s="154">
        <v>0.06</v>
      </c>
      <c r="E127" s="212">
        <v>0.2317896506871724</v>
      </c>
      <c r="F127" s="212">
        <v>0.21520043191216476</v>
      </c>
      <c r="G127" s="212">
        <v>0.20392308807581316</v>
      </c>
      <c r="H127" s="212">
        <v>0.19559441326299498</v>
      </c>
      <c r="I127" s="37">
        <v>0.18910394436513212</v>
      </c>
      <c r="J127" s="207">
        <v>0.18385478033274705</v>
      </c>
      <c r="K127" s="212">
        <v>0.17949416176646027</v>
      </c>
      <c r="L127" s="212">
        <v>0.17579830949802555</v>
      </c>
      <c r="M127" s="212"/>
      <c r="N127" s="212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 ht="15.75" hidden="1" customHeight="1">
      <c r="A128" s="37"/>
      <c r="B128" s="206"/>
      <c r="C128" s="208"/>
      <c r="D128" s="205">
        <v>0.065</v>
      </c>
      <c r="E128" s="212">
        <v>0.1789851294466347</v>
      </c>
      <c r="F128" s="212">
        <v>0.17778173787288098</v>
      </c>
      <c r="G128" s="212">
        <v>0.1759106693624155</v>
      </c>
      <c r="H128" s="212">
        <v>0.17382969839051166</v>
      </c>
      <c r="I128" s="37">
        <v>0.1717309541446066</v>
      </c>
      <c r="J128" s="207">
        <v>0.16969953105940339</v>
      </c>
      <c r="K128" s="212">
        <v>0.16777259035528402</v>
      </c>
      <c r="L128" s="212">
        <v>0.16596436202343456</v>
      </c>
      <c r="M128" s="212"/>
      <c r="N128" s="212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 ht="15.75" hidden="1" customHeight="1">
      <c r="A129" s="37"/>
      <c r="B129" s="206"/>
      <c r="C129" s="208"/>
      <c r="D129" s="154">
        <v>0.075</v>
      </c>
      <c r="E129" s="212">
        <v>0.07020524049550869</v>
      </c>
      <c r="F129" s="212">
        <v>0.10290627566387478</v>
      </c>
      <c r="G129" s="212">
        <v>0.12206770946655787</v>
      </c>
      <c r="H129" s="212">
        <v>0.13265527902239294</v>
      </c>
      <c r="I129" s="37">
        <v>0.1394520020528227</v>
      </c>
      <c r="J129" s="207">
        <v>0.1436148086746798</v>
      </c>
      <c r="K129" s="212">
        <v>0.1463279153474053</v>
      </c>
      <c r="L129" s="212">
        <v>0.14810064944167944</v>
      </c>
      <c r="M129" s="212"/>
      <c r="N129" s="212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 ht="15.75" customHeight="1">
      <c r="A130" s="37"/>
      <c r="B130" s="206"/>
      <c r="C130" s="213"/>
      <c r="D130" s="214"/>
      <c r="E130" s="214"/>
      <c r="F130" s="214"/>
      <c r="G130" s="214"/>
      <c r="H130" s="214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 ht="15.75" customHeight="1">
      <c r="A131" s="37"/>
      <c r="B131" s="37"/>
      <c r="C131" s="37"/>
      <c r="D131" s="37"/>
      <c r="E131" s="37"/>
      <c r="F131" s="37"/>
      <c r="G131" s="159"/>
      <c r="H131" s="159"/>
      <c r="I131" s="159"/>
      <c r="J131" s="37"/>
      <c r="K131" s="151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 ht="15.75" customHeight="1">
      <c r="A132" s="37"/>
      <c r="B132" s="37"/>
      <c r="C132" s="37"/>
      <c r="D132" s="37"/>
      <c r="E132" s="37"/>
      <c r="F132" s="37"/>
      <c r="G132" s="159"/>
      <c r="H132" s="37"/>
      <c r="I132" s="37"/>
      <c r="J132" s="159"/>
      <c r="K132" s="37"/>
      <c r="L132" s="37"/>
      <c r="M132" s="37"/>
      <c r="N132" s="37"/>
      <c r="O132" s="159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154"/>
      <c r="L133" s="159"/>
      <c r="M133" s="159"/>
      <c r="N133" s="159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 ht="15.75" customHeight="1">
      <c r="A135" s="37"/>
      <c r="B135" s="37"/>
      <c r="C135" s="37"/>
      <c r="D135" s="37"/>
      <c r="E135" s="37"/>
      <c r="F135" s="37"/>
      <c r="G135" s="154"/>
      <c r="H135" s="154"/>
      <c r="I135" s="154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 ht="15.75" customHeight="1">
      <c r="A136" s="37"/>
      <c r="B136" s="37"/>
      <c r="C136" s="37"/>
      <c r="D136" s="37"/>
      <c r="E136" s="37"/>
      <c r="F136" s="37"/>
      <c r="G136" s="154"/>
      <c r="H136" s="154"/>
      <c r="I136" s="154"/>
      <c r="J136" s="154"/>
      <c r="K136" s="159"/>
      <c r="L136" s="37"/>
      <c r="M136" s="37"/>
      <c r="N136" s="37"/>
      <c r="O136" s="154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 ht="15.75" customHeight="1">
      <c r="A137" s="37"/>
      <c r="B137" s="37"/>
      <c r="C137" s="37"/>
      <c r="D137" s="37"/>
      <c r="E137" s="215"/>
      <c r="F137" s="154"/>
      <c r="G137" s="37"/>
      <c r="H137" s="37"/>
      <c r="I137" s="37"/>
      <c r="J137" s="154"/>
      <c r="K137" s="37"/>
      <c r="L137" s="154"/>
      <c r="M137" s="154"/>
      <c r="N137" s="154"/>
      <c r="O137" s="154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 ht="15.75" customHeight="1">
      <c r="A138" s="37"/>
      <c r="B138" s="37"/>
      <c r="C138" s="37"/>
      <c r="D138" s="37"/>
      <c r="E138" s="215"/>
      <c r="F138" s="154"/>
      <c r="G138" s="125"/>
      <c r="H138" s="37"/>
      <c r="I138" s="216"/>
      <c r="J138" s="37"/>
      <c r="K138" s="37"/>
      <c r="L138" s="154"/>
      <c r="M138" s="154"/>
      <c r="N138" s="154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</row>
    <row r="139" ht="15.75" customHeight="1">
      <c r="A139" s="37"/>
      <c r="B139" s="37"/>
      <c r="C139" s="37"/>
      <c r="D139" s="37"/>
      <c r="E139" s="215"/>
      <c r="F139" s="154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</row>
    <row r="140" ht="15.75" customHeight="1">
      <c r="A140" s="37"/>
      <c r="B140" s="37"/>
      <c r="C140" s="37"/>
      <c r="D140" s="37"/>
      <c r="E140" s="125"/>
      <c r="F140" s="37"/>
      <c r="G140" s="37"/>
      <c r="H140" s="37"/>
      <c r="I140" s="37"/>
      <c r="J140" s="37"/>
      <c r="K140" s="154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</row>
    <row r="141" ht="15.75" customHeight="1">
      <c r="A141" s="37"/>
      <c r="B141" s="37"/>
      <c r="C141" s="204"/>
      <c r="D141" s="204"/>
      <c r="E141" s="217"/>
      <c r="F141" s="37"/>
      <c r="G141" s="125"/>
      <c r="H141" s="125"/>
      <c r="I141" s="125"/>
      <c r="J141" s="37"/>
      <c r="K141" s="154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</row>
    <row r="142" ht="15.75" customHeight="1">
      <c r="A142" s="37"/>
      <c r="B142" s="37"/>
      <c r="C142" s="204"/>
      <c r="D142" s="204"/>
      <c r="E142" s="218"/>
      <c r="F142" s="216"/>
      <c r="G142" s="37"/>
      <c r="H142" s="37"/>
      <c r="I142" s="37"/>
      <c r="J142" s="125"/>
      <c r="K142" s="37"/>
      <c r="L142" s="37"/>
      <c r="M142" s="37"/>
      <c r="N142" s="37"/>
      <c r="O142" s="125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125"/>
      <c r="M143" s="125"/>
      <c r="N143" s="125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125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</row>
  </sheetData>
  <mergeCells count="1">
    <mergeCell ref="C99:H100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EABAB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86"/>
    <col customWidth="1" min="2" max="2" width="30.71"/>
    <col customWidth="1" min="3" max="3" width="16.86"/>
    <col customWidth="1" min="4" max="10" width="11.71"/>
    <col customWidth="1" min="11" max="11" width="14.43"/>
    <col customWidth="1" min="12" max="12" width="11.71"/>
    <col customWidth="1" min="13" max="13" width="14.86"/>
    <col customWidth="1" min="14" max="14" width="8.71"/>
    <col customWidth="1" hidden="1" min="15" max="15" width="30.71"/>
    <col customWidth="1" hidden="1" min="16" max="16" width="13.29"/>
    <col customWidth="1" hidden="1" min="17" max="25" width="11.14"/>
    <col customWidth="1" hidden="1" min="26" max="26" width="14.86"/>
    <col customWidth="1" hidden="1" min="27" max="27" width="8.71"/>
    <col customWidth="1" hidden="1" min="28" max="28" width="30.71"/>
    <col customWidth="1" hidden="1" min="29" max="29" width="12.71"/>
    <col customWidth="1" hidden="1" min="30" max="31" width="10.86"/>
    <col customWidth="1" hidden="1" min="32" max="38" width="11.29"/>
    <col customWidth="1" hidden="1" min="39" max="39" width="12.86"/>
    <col customWidth="1" hidden="1" min="40" max="40" width="8.71"/>
    <col customWidth="1" hidden="1" min="41" max="41" width="30.71"/>
    <col customWidth="1" hidden="1" min="42" max="42" width="12.29"/>
    <col customWidth="1" hidden="1" min="43" max="51" width="11.29"/>
    <col customWidth="1" hidden="1" min="52" max="52" width="13.14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</row>
    <row r="2" ht="15.75" customHeight="1">
      <c r="A2" s="37"/>
      <c r="B2" s="219" t="str">
        <f>Assumptions!B2</f>
        <v>505 s. 5th</v>
      </c>
      <c r="C2" s="220"/>
      <c r="D2" s="220"/>
      <c r="E2" s="220"/>
      <c r="F2" s="220"/>
      <c r="G2" s="220"/>
      <c r="H2" s="220"/>
      <c r="I2" s="221"/>
      <c r="J2" s="220"/>
      <c r="K2" s="220"/>
      <c r="L2" s="220"/>
      <c r="M2" s="222"/>
      <c r="N2" s="37"/>
      <c r="O2" s="38" t="str">
        <f>Assumptions!J2</f>
        <v>Asset B</v>
      </c>
      <c r="P2" s="39"/>
      <c r="Q2" s="39"/>
      <c r="R2" s="39"/>
      <c r="S2" s="39"/>
      <c r="T2" s="39"/>
      <c r="U2" s="39"/>
      <c r="V2" s="42"/>
      <c r="W2" s="39"/>
      <c r="X2" s="39"/>
      <c r="Y2" s="39"/>
      <c r="Z2" s="41"/>
      <c r="AA2" s="37"/>
      <c r="AB2" s="219" t="str">
        <f>Assumptions!R2</f>
        <v>Asset C</v>
      </c>
      <c r="AC2" s="220"/>
      <c r="AD2" s="220"/>
      <c r="AE2" s="220"/>
      <c r="AF2" s="220"/>
      <c r="AG2" s="220"/>
      <c r="AH2" s="220"/>
      <c r="AI2" s="221"/>
      <c r="AJ2" s="220"/>
      <c r="AK2" s="220"/>
      <c r="AL2" s="220"/>
      <c r="AM2" s="222"/>
      <c r="AN2" s="37"/>
      <c r="AO2" s="219" t="str">
        <f>Assumptions!Z2</f>
        <v>Asset D</v>
      </c>
      <c r="AP2" s="220"/>
      <c r="AQ2" s="220"/>
      <c r="AR2" s="220"/>
      <c r="AS2" s="220"/>
      <c r="AT2" s="220"/>
      <c r="AU2" s="220"/>
      <c r="AV2" s="221"/>
      <c r="AW2" s="220"/>
      <c r="AX2" s="220"/>
      <c r="AY2" s="220"/>
      <c r="AZ2" s="222"/>
    </row>
    <row r="3" ht="15.75" customHeight="1">
      <c r="A3" s="37"/>
      <c r="B3" s="223"/>
      <c r="C3" s="1"/>
      <c r="D3" s="1"/>
      <c r="E3" s="1"/>
      <c r="F3" s="1"/>
      <c r="G3" s="1"/>
      <c r="H3" s="1"/>
      <c r="I3" s="1"/>
      <c r="J3" s="1"/>
      <c r="K3" s="1"/>
      <c r="L3" s="1"/>
      <c r="M3" s="224"/>
      <c r="N3" s="37"/>
      <c r="O3" s="48"/>
      <c r="P3" s="1"/>
      <c r="Q3" s="1"/>
      <c r="R3" s="1"/>
      <c r="S3" s="1"/>
      <c r="T3" s="1"/>
      <c r="U3" s="1"/>
      <c r="V3" s="1"/>
      <c r="W3" s="1"/>
      <c r="X3" s="1"/>
      <c r="Y3" s="1"/>
      <c r="Z3" s="93"/>
      <c r="AA3" s="37"/>
      <c r="AB3" s="223"/>
      <c r="AC3" s="1"/>
      <c r="AD3" s="1"/>
      <c r="AE3" s="1"/>
      <c r="AF3" s="1"/>
      <c r="AG3" s="1"/>
      <c r="AH3" s="1"/>
      <c r="AI3" s="1"/>
      <c r="AJ3" s="1"/>
      <c r="AK3" s="1"/>
      <c r="AL3" s="1"/>
      <c r="AM3" s="224"/>
      <c r="AN3" s="37"/>
      <c r="AO3" s="223"/>
      <c r="AP3" s="1"/>
      <c r="AQ3" s="1"/>
      <c r="AR3" s="1"/>
      <c r="AS3" s="1"/>
      <c r="AT3" s="1"/>
      <c r="AU3" s="1"/>
      <c r="AV3" s="1"/>
      <c r="AW3" s="1"/>
      <c r="AX3" s="1"/>
      <c r="AY3" s="1"/>
      <c r="AZ3" s="224"/>
    </row>
    <row r="4" ht="15.75" customHeight="1">
      <c r="A4" s="37"/>
      <c r="B4" s="225" t="s">
        <v>154</v>
      </c>
      <c r="C4" s="44">
        <v>0.0</v>
      </c>
      <c r="D4" s="44">
        <v>1.0</v>
      </c>
      <c r="E4" s="44">
        <f t="shared" ref="E4:M4" si="1">D4+1</f>
        <v>2</v>
      </c>
      <c r="F4" s="44">
        <f t="shared" si="1"/>
        <v>3</v>
      </c>
      <c r="G4" s="44">
        <f t="shared" si="1"/>
        <v>4</v>
      </c>
      <c r="H4" s="44">
        <f t="shared" si="1"/>
        <v>5</v>
      </c>
      <c r="I4" s="44">
        <f t="shared" si="1"/>
        <v>6</v>
      </c>
      <c r="J4" s="44">
        <f t="shared" si="1"/>
        <v>7</v>
      </c>
      <c r="K4" s="44">
        <f t="shared" si="1"/>
        <v>8</v>
      </c>
      <c r="L4" s="44">
        <f t="shared" si="1"/>
        <v>9</v>
      </c>
      <c r="M4" s="226">
        <f t="shared" si="1"/>
        <v>10</v>
      </c>
      <c r="N4" s="37"/>
      <c r="O4" s="43" t="s">
        <v>154</v>
      </c>
      <c r="P4" s="44">
        <v>0.0</v>
      </c>
      <c r="Q4" s="44">
        <v>1.0</v>
      </c>
      <c r="R4" s="44">
        <f t="shared" ref="R4:Z4" si="2">Q4+1</f>
        <v>2</v>
      </c>
      <c r="S4" s="44">
        <f t="shared" si="2"/>
        <v>3</v>
      </c>
      <c r="T4" s="44">
        <f t="shared" si="2"/>
        <v>4</v>
      </c>
      <c r="U4" s="44">
        <f t="shared" si="2"/>
        <v>5</v>
      </c>
      <c r="V4" s="44">
        <f t="shared" si="2"/>
        <v>6</v>
      </c>
      <c r="W4" s="44">
        <f t="shared" si="2"/>
        <v>7</v>
      </c>
      <c r="X4" s="44">
        <f t="shared" si="2"/>
        <v>8</v>
      </c>
      <c r="Y4" s="44">
        <f t="shared" si="2"/>
        <v>9</v>
      </c>
      <c r="Z4" s="227">
        <f t="shared" si="2"/>
        <v>10</v>
      </c>
      <c r="AA4" s="37"/>
      <c r="AB4" s="225" t="s">
        <v>154</v>
      </c>
      <c r="AC4" s="44">
        <v>0.0</v>
      </c>
      <c r="AD4" s="44">
        <v>1.0</v>
      </c>
      <c r="AE4" s="44">
        <f t="shared" ref="AE4:AM4" si="3">AD4+1</f>
        <v>2</v>
      </c>
      <c r="AF4" s="44">
        <f t="shared" si="3"/>
        <v>3</v>
      </c>
      <c r="AG4" s="44">
        <f t="shared" si="3"/>
        <v>4</v>
      </c>
      <c r="AH4" s="44">
        <f t="shared" si="3"/>
        <v>5</v>
      </c>
      <c r="AI4" s="44">
        <f t="shared" si="3"/>
        <v>6</v>
      </c>
      <c r="AJ4" s="44">
        <f t="shared" si="3"/>
        <v>7</v>
      </c>
      <c r="AK4" s="44">
        <f t="shared" si="3"/>
        <v>8</v>
      </c>
      <c r="AL4" s="44">
        <f t="shared" si="3"/>
        <v>9</v>
      </c>
      <c r="AM4" s="226">
        <f t="shared" si="3"/>
        <v>10</v>
      </c>
      <c r="AN4" s="37"/>
      <c r="AO4" s="225" t="s">
        <v>154</v>
      </c>
      <c r="AP4" s="44">
        <v>0.0</v>
      </c>
      <c r="AQ4" s="44">
        <v>1.0</v>
      </c>
      <c r="AR4" s="44">
        <f t="shared" ref="AR4:AZ4" si="4">AQ4+1</f>
        <v>2</v>
      </c>
      <c r="AS4" s="44">
        <f t="shared" si="4"/>
        <v>3</v>
      </c>
      <c r="AT4" s="44">
        <f t="shared" si="4"/>
        <v>4</v>
      </c>
      <c r="AU4" s="44">
        <f t="shared" si="4"/>
        <v>5</v>
      </c>
      <c r="AV4" s="44">
        <f t="shared" si="4"/>
        <v>6</v>
      </c>
      <c r="AW4" s="44">
        <f t="shared" si="4"/>
        <v>7</v>
      </c>
      <c r="AX4" s="44">
        <f t="shared" si="4"/>
        <v>8</v>
      </c>
      <c r="AY4" s="44">
        <f t="shared" si="4"/>
        <v>9</v>
      </c>
      <c r="AZ4" s="226">
        <f t="shared" si="4"/>
        <v>10</v>
      </c>
    </row>
    <row r="5" ht="15.75" customHeight="1">
      <c r="A5" s="37"/>
      <c r="B5" s="228" t="str">
        <f>'505 s. 5th'!B4</f>
        <v>Revenue</v>
      </c>
      <c r="C5" s="1"/>
      <c r="D5" s="1"/>
      <c r="E5" s="1"/>
      <c r="F5" s="1"/>
      <c r="G5" s="1"/>
      <c r="H5" s="1"/>
      <c r="I5" s="1"/>
      <c r="J5" s="1"/>
      <c r="K5" s="1"/>
      <c r="L5" s="1"/>
      <c r="M5" s="224"/>
      <c r="N5" s="37"/>
      <c r="O5" s="86" t="str">
        <f>'Asset B'!B4</f>
        <v>Revenue</v>
      </c>
      <c r="P5" s="1"/>
      <c r="Q5" s="1"/>
      <c r="R5" s="1"/>
      <c r="S5" s="1"/>
      <c r="T5" s="1"/>
      <c r="U5" s="1"/>
      <c r="V5" s="1"/>
      <c r="W5" s="1"/>
      <c r="X5" s="1"/>
      <c r="Y5" s="1"/>
      <c r="Z5" s="93"/>
      <c r="AA5" s="37"/>
      <c r="AB5" s="228" t="str">
        <f>O5</f>
        <v>Revenue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224"/>
      <c r="AN5" s="37"/>
      <c r="AO5" s="228" t="str">
        <f>AB5</f>
        <v>Revenue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224"/>
    </row>
    <row r="6" ht="15.75" customHeight="1">
      <c r="A6" s="37"/>
      <c r="B6" s="223" t="str">
        <f>'505 s. 5th'!C5</f>
        <v>S1 - Studio / 1 Bath</v>
      </c>
      <c r="C6" s="1"/>
      <c r="D6" s="229">
        <f>SUMIF('505 s. 5th'!$D$2:$EE$2,'Proforma Summary'!D$4,'505 s. 5th'!$D5:$EE5)</f>
        <v>117216</v>
      </c>
      <c r="E6" s="229">
        <f>SUMIF('505 s. 5th'!$D$2:$EE$2,'Proforma Summary'!E$4,'505 s. 5th'!$D5:$EE5)</f>
        <v>120732.48</v>
      </c>
      <c r="F6" s="229">
        <f>SUMIF('505 s. 5th'!$D$2:$EE$2,'Proforma Summary'!F$4,'505 s. 5th'!$D5:$EE5)</f>
        <v>124354.4544</v>
      </c>
      <c r="G6" s="229">
        <f>SUMIF('505 s. 5th'!$D$2:$EE$2,'Proforma Summary'!G$4,'505 s. 5th'!$D5:$EE5)</f>
        <v>128085.088</v>
      </c>
      <c r="H6" s="229">
        <f>SUMIF('505 s. 5th'!$D$2:$EE$2,'Proforma Summary'!H$4,'505 s. 5th'!$D5:$EE5)</f>
        <v>131927.6407</v>
      </c>
      <c r="I6" s="229">
        <f>SUMIF('505 s. 5th'!$D$2:$EE$2,'Proforma Summary'!I$4,'505 s. 5th'!$D5:$EE5)</f>
        <v>135885.4699</v>
      </c>
      <c r="J6" s="229">
        <f>SUMIF('505 s. 5th'!$D$2:$EE$2,'Proforma Summary'!J$4,'505 s. 5th'!$D5:$EE5)</f>
        <v>139962.034</v>
      </c>
      <c r="K6" s="229">
        <f>SUMIF('505 s. 5th'!$D$2:$EE$2,'Proforma Summary'!K$4,'505 s. 5th'!$D5:$EE5)</f>
        <v>144160.895</v>
      </c>
      <c r="L6" s="229">
        <f>SUMIF('505 s. 5th'!$D$2:$EE$2,'Proforma Summary'!L$4,'505 s. 5th'!$D5:$EE5)</f>
        <v>148485.7219</v>
      </c>
      <c r="M6" s="230">
        <f>SUMIF('505 s. 5th'!$D$2:$EE$2,'Proforma Summary'!M$4,'505 s. 5th'!$D5:$EE5)</f>
        <v>152940.2935</v>
      </c>
      <c r="N6" s="37"/>
      <c r="O6" s="48" t="str">
        <f>'Asset B'!C5</f>
        <v>Studio A (103&amp;105)</v>
      </c>
      <c r="P6" s="1"/>
      <c r="Q6" s="229">
        <f>SUMIF('Asset B'!$D$2:$EE$2,'Proforma Summary'!Q$4,'Asset B'!$D5:$EE5)</f>
        <v>0</v>
      </c>
      <c r="R6" s="229">
        <f>SUMIF('Asset B'!$D$2:$EE$2,'Proforma Summary'!R$4,'Asset B'!$D5:$EE5)</f>
        <v>0</v>
      </c>
      <c r="S6" s="229">
        <f>SUMIF('Asset B'!$D$2:$EE$2,'Proforma Summary'!S$4,'Asset B'!$D5:$EE5)</f>
        <v>0</v>
      </c>
      <c r="T6" s="229">
        <f>SUMIF('Asset B'!$D$2:$EE$2,'Proforma Summary'!T$4,'Asset B'!$D5:$EE5)</f>
        <v>0</v>
      </c>
      <c r="U6" s="229">
        <f>SUMIF('Asset B'!$D$2:$EE$2,'Proforma Summary'!U$4,'Asset B'!$D5:$EE5)</f>
        <v>0</v>
      </c>
      <c r="V6" s="229">
        <f>SUMIF('Asset B'!$D$2:$EE$2,'Proforma Summary'!V$4,'Asset B'!$D5:$EE5)</f>
        <v>0</v>
      </c>
      <c r="W6" s="229">
        <f>SUMIF('Asset B'!$D$2:$EE$2,'Proforma Summary'!W$4,'Asset B'!$D5:$EE5)</f>
        <v>0</v>
      </c>
      <c r="X6" s="229">
        <f>SUMIF('Asset B'!$D$2:$EE$2,'Proforma Summary'!X$4,'Asset B'!$D5:$EE5)</f>
        <v>0</v>
      </c>
      <c r="Y6" s="229">
        <f>SUMIF('Asset B'!$D$2:$EE$2,'Proforma Summary'!Y$4,'Asset B'!$D5:$EE5)</f>
        <v>0</v>
      </c>
      <c r="Z6" s="116">
        <f>SUMIF('Asset B'!$D$2:$EE$2,'Proforma Summary'!Z$4,'Asset B'!$D5:$EE5)</f>
        <v>0</v>
      </c>
      <c r="AA6" s="37"/>
      <c r="AB6" s="223" t="str">
        <f>'Asset C'!C5</f>
        <v>EFF</v>
      </c>
      <c r="AC6" s="1"/>
      <c r="AD6" s="229">
        <f>SUMIF('Asset C'!$D$2:$EE$2,'Proforma Summary'!AD$4,'Asset C'!$D5:$EE5)</f>
        <v>0</v>
      </c>
      <c r="AE6" s="229">
        <f>SUMIF('Asset C'!$D$2:$EE$2,'Proforma Summary'!AE$4,'Asset C'!$D5:$EE5)</f>
        <v>0</v>
      </c>
      <c r="AF6" s="229">
        <f>SUMIF('Asset C'!$D$2:$EE$2,'Proforma Summary'!AF$4,'Asset C'!$D5:$EE5)</f>
        <v>0</v>
      </c>
      <c r="AG6" s="229">
        <f>SUMIF('Asset C'!$D$2:$EE$2,'Proforma Summary'!AG$4,'Asset C'!$D5:$EE5)</f>
        <v>0</v>
      </c>
      <c r="AH6" s="229">
        <f>SUMIF('Asset C'!$D$2:$EE$2,'Proforma Summary'!AH$4,'Asset C'!$D5:$EE5)</f>
        <v>0</v>
      </c>
      <c r="AI6" s="229">
        <f>SUMIF('Asset C'!$D$2:$EE$2,'Proforma Summary'!AI$4,'Asset C'!$D5:$EE5)</f>
        <v>0</v>
      </c>
      <c r="AJ6" s="229">
        <f>SUMIF('Asset C'!$D$2:$EE$2,'Proforma Summary'!AJ$4,'Asset C'!$D5:$EE5)</f>
        <v>0</v>
      </c>
      <c r="AK6" s="229">
        <f>SUMIF('Asset C'!$D$2:$EE$2,'Proforma Summary'!AK$4,'Asset C'!$D5:$EE5)</f>
        <v>0</v>
      </c>
      <c r="AL6" s="229">
        <f>SUMIF('Asset C'!$D$2:$EE$2,'Proforma Summary'!AL$4,'Asset C'!$D5:$EE5)</f>
        <v>0</v>
      </c>
      <c r="AM6" s="230">
        <f>SUMIF('Asset C'!$D$2:$EE$2,'Proforma Summary'!AM$4,'Asset C'!$D5:$EE5)</f>
        <v>0</v>
      </c>
      <c r="AN6" s="37"/>
      <c r="AO6" s="223" t="str">
        <f>'Asset D'!C5</f>
        <v>1 Bed</v>
      </c>
      <c r="AP6" s="1"/>
      <c r="AQ6" s="229">
        <f>SUMIF('Asset D'!$D$2:$EE$2,'Proforma Summary'!AQ$4,'Asset D'!$D5:$EE5)</f>
        <v>0</v>
      </c>
      <c r="AR6" s="229">
        <f>SUMIF('Asset D'!$D$2:$EE$2,'Proforma Summary'!AR$4,'Asset D'!$D5:$EE5)</f>
        <v>0</v>
      </c>
      <c r="AS6" s="229">
        <f>SUMIF('Asset D'!$D$2:$EE$2,'Proforma Summary'!AS$4,'Asset D'!$D5:$EE5)</f>
        <v>0</v>
      </c>
      <c r="AT6" s="229">
        <f>SUMIF('Asset D'!$D$2:$EE$2,'Proforma Summary'!AT$4,'Asset D'!$D5:$EE5)</f>
        <v>0</v>
      </c>
      <c r="AU6" s="229">
        <f>SUMIF('Asset D'!$D$2:$EE$2,'Proforma Summary'!AU$4,'Asset D'!$D5:$EE5)</f>
        <v>0</v>
      </c>
      <c r="AV6" s="229">
        <f>SUMIF('Asset D'!$D$2:$EE$2,'Proforma Summary'!AV$4,'Asset D'!$D5:$EE5)</f>
        <v>0</v>
      </c>
      <c r="AW6" s="229">
        <f>SUMIF('Asset D'!$D$2:$EE$2,'Proforma Summary'!AW$4,'Asset D'!$D5:$EE5)</f>
        <v>0</v>
      </c>
      <c r="AX6" s="229">
        <f>SUMIF('Asset D'!$D$2:$EE$2,'Proforma Summary'!AX$4,'Asset D'!$D5:$EE5)</f>
        <v>0</v>
      </c>
      <c r="AY6" s="229">
        <f>SUMIF('Asset D'!$D$2:$EE$2,'Proforma Summary'!AY$4,'Asset D'!$D5:$EE5)</f>
        <v>0</v>
      </c>
      <c r="AZ6" s="230">
        <f>SUMIF('Asset D'!$D$2:$EE$2,'Proforma Summary'!AZ$4,'Asset D'!$D5:$EE5)</f>
        <v>0</v>
      </c>
    </row>
    <row r="7" ht="15.75" customHeight="1">
      <c r="A7" s="37"/>
      <c r="B7" s="223" t="str">
        <f>'505 s. 5th'!C6</f>
        <v>A1 - 1 Bed / 1 Bath</v>
      </c>
      <c r="C7" s="1"/>
      <c r="D7" s="229">
        <f>SUMIF('505 s. 5th'!$D$2:$EE$2,'Proforma Summary'!D$4,'505 s. 5th'!$D6:$EE6)</f>
        <v>476280</v>
      </c>
      <c r="E7" s="229">
        <f>SUMIF('505 s. 5th'!$D$2:$EE$2,'Proforma Summary'!E$4,'505 s. 5th'!$D6:$EE6)</f>
        <v>490568.4</v>
      </c>
      <c r="F7" s="229">
        <f>SUMIF('505 s. 5th'!$D$2:$EE$2,'Proforma Summary'!F$4,'505 s. 5th'!$D6:$EE6)</f>
        <v>505285.452</v>
      </c>
      <c r="G7" s="229">
        <f>SUMIF('505 s. 5th'!$D$2:$EE$2,'Proforma Summary'!G$4,'505 s. 5th'!$D6:$EE6)</f>
        <v>520444.0156</v>
      </c>
      <c r="H7" s="229">
        <f>SUMIF('505 s. 5th'!$D$2:$EE$2,'Proforma Summary'!H$4,'505 s. 5th'!$D6:$EE6)</f>
        <v>536057.336</v>
      </c>
      <c r="I7" s="229">
        <f>SUMIF('505 s. 5th'!$D$2:$EE$2,'Proforma Summary'!I$4,'505 s. 5th'!$D6:$EE6)</f>
        <v>552139.0561</v>
      </c>
      <c r="J7" s="229">
        <f>SUMIF('505 s. 5th'!$D$2:$EE$2,'Proforma Summary'!J$4,'505 s. 5th'!$D6:$EE6)</f>
        <v>568703.2278</v>
      </c>
      <c r="K7" s="229">
        <f>SUMIF('505 s. 5th'!$D$2:$EE$2,'Proforma Summary'!K$4,'505 s. 5th'!$D6:$EE6)</f>
        <v>585764.3246</v>
      </c>
      <c r="L7" s="229">
        <f>SUMIF('505 s. 5th'!$D$2:$EE$2,'Proforma Summary'!L$4,'505 s. 5th'!$D6:$EE6)</f>
        <v>603337.2544</v>
      </c>
      <c r="M7" s="230">
        <f>SUMIF('505 s. 5th'!$D$2:$EE$2,'Proforma Summary'!M$4,'505 s. 5th'!$D6:$EE6)</f>
        <v>621437.372</v>
      </c>
      <c r="N7" s="37"/>
      <c r="O7" s="48" t="str">
        <f>'Asset B'!C6</f>
        <v>Studio B&amp;C</v>
      </c>
      <c r="P7" s="1"/>
      <c r="Q7" s="229">
        <f>SUMIF('Asset B'!$D$2:$EE$2,'Proforma Summary'!Q$4,'Asset B'!$D6:$EE6)</f>
        <v>0</v>
      </c>
      <c r="R7" s="229">
        <f>SUMIF('Asset B'!$D$2:$EE$2,'Proforma Summary'!R$4,'Asset B'!$D6:$EE6)</f>
        <v>0</v>
      </c>
      <c r="S7" s="229">
        <f>SUMIF('Asset B'!$D$2:$EE$2,'Proforma Summary'!S$4,'Asset B'!$D6:$EE6)</f>
        <v>0</v>
      </c>
      <c r="T7" s="229">
        <f>SUMIF('Asset B'!$D$2:$EE$2,'Proforma Summary'!T$4,'Asset B'!$D6:$EE6)</f>
        <v>0</v>
      </c>
      <c r="U7" s="229">
        <f>SUMIF('Asset B'!$D$2:$EE$2,'Proforma Summary'!U$4,'Asset B'!$D6:$EE6)</f>
        <v>0</v>
      </c>
      <c r="V7" s="229">
        <f>SUMIF('Asset B'!$D$2:$EE$2,'Proforma Summary'!V$4,'Asset B'!$D6:$EE6)</f>
        <v>0</v>
      </c>
      <c r="W7" s="229">
        <f>SUMIF('Asset B'!$D$2:$EE$2,'Proforma Summary'!W$4,'Asset B'!$D6:$EE6)</f>
        <v>0</v>
      </c>
      <c r="X7" s="229">
        <f>SUMIF('Asset B'!$D$2:$EE$2,'Proforma Summary'!X$4,'Asset B'!$D6:$EE6)</f>
        <v>0</v>
      </c>
      <c r="Y7" s="229">
        <f>SUMIF('Asset B'!$D$2:$EE$2,'Proforma Summary'!Y$4,'Asset B'!$D6:$EE6)</f>
        <v>0</v>
      </c>
      <c r="Z7" s="116">
        <f>SUMIF('Asset B'!$D$2:$EE$2,'Proforma Summary'!Z$4,'Asset B'!$D6:$EE6)</f>
        <v>0</v>
      </c>
      <c r="AA7" s="37"/>
      <c r="AB7" s="223" t="str">
        <f>'Asset C'!C6</f>
        <v>1BR A (103, 203, 303)</v>
      </c>
      <c r="AC7" s="1"/>
      <c r="AD7" s="229">
        <f>SUMIF('Asset C'!$D$2:$EE$2,'Proforma Summary'!AD$4,'Asset C'!$D6:$EE6)</f>
        <v>0</v>
      </c>
      <c r="AE7" s="229">
        <f>SUMIF('Asset C'!$D$2:$EE$2,'Proforma Summary'!AE$4,'Asset C'!$D6:$EE6)</f>
        <v>0</v>
      </c>
      <c r="AF7" s="229">
        <f>SUMIF('Asset C'!$D$2:$EE$2,'Proforma Summary'!AF$4,'Asset C'!$D6:$EE6)</f>
        <v>0</v>
      </c>
      <c r="AG7" s="229">
        <f>SUMIF('Asset C'!$D$2:$EE$2,'Proforma Summary'!AG$4,'Asset C'!$D6:$EE6)</f>
        <v>0</v>
      </c>
      <c r="AH7" s="229">
        <f>SUMIF('Asset C'!$D$2:$EE$2,'Proforma Summary'!AH$4,'Asset C'!$D6:$EE6)</f>
        <v>0</v>
      </c>
      <c r="AI7" s="229">
        <f>SUMIF('Asset C'!$D$2:$EE$2,'Proforma Summary'!AI$4,'Asset C'!$D6:$EE6)</f>
        <v>0</v>
      </c>
      <c r="AJ7" s="229">
        <f>SUMIF('Asset C'!$D$2:$EE$2,'Proforma Summary'!AJ$4,'Asset C'!$D6:$EE6)</f>
        <v>0</v>
      </c>
      <c r="AK7" s="229">
        <f>SUMIF('Asset C'!$D$2:$EE$2,'Proforma Summary'!AK$4,'Asset C'!$D6:$EE6)</f>
        <v>0</v>
      </c>
      <c r="AL7" s="229">
        <f>SUMIF('Asset C'!$D$2:$EE$2,'Proforma Summary'!AL$4,'Asset C'!$D6:$EE6)</f>
        <v>0</v>
      </c>
      <c r="AM7" s="230">
        <f>SUMIF('Asset C'!$D$2:$EE$2,'Proforma Summary'!AM$4,'Asset C'!$D6:$EE6)</f>
        <v>0</v>
      </c>
      <c r="AN7" s="37"/>
      <c r="AO7" s="223" t="str">
        <f>'Asset D'!C6</f>
        <v>2 Bed</v>
      </c>
      <c r="AP7" s="1"/>
      <c r="AQ7" s="229">
        <f>SUMIF('Asset D'!$D$2:$EE$2,'Proforma Summary'!AQ$4,'Asset D'!$D6:$EE6)</f>
        <v>0</v>
      </c>
      <c r="AR7" s="229">
        <f>SUMIF('Asset D'!$D$2:$EE$2,'Proforma Summary'!AR$4,'Asset D'!$D6:$EE6)</f>
        <v>0</v>
      </c>
      <c r="AS7" s="229">
        <f>SUMIF('Asset D'!$D$2:$EE$2,'Proforma Summary'!AS$4,'Asset D'!$D6:$EE6)</f>
        <v>0</v>
      </c>
      <c r="AT7" s="229">
        <f>SUMIF('Asset D'!$D$2:$EE$2,'Proforma Summary'!AT$4,'Asset D'!$D6:$EE6)</f>
        <v>0</v>
      </c>
      <c r="AU7" s="229">
        <f>SUMIF('Asset D'!$D$2:$EE$2,'Proforma Summary'!AU$4,'Asset D'!$D6:$EE6)</f>
        <v>0</v>
      </c>
      <c r="AV7" s="229">
        <f>SUMIF('Asset D'!$D$2:$EE$2,'Proforma Summary'!AV$4,'Asset D'!$D6:$EE6)</f>
        <v>0</v>
      </c>
      <c r="AW7" s="229">
        <f>SUMIF('Asset D'!$D$2:$EE$2,'Proforma Summary'!AW$4,'Asset D'!$D6:$EE6)</f>
        <v>0</v>
      </c>
      <c r="AX7" s="229">
        <f>SUMIF('Asset D'!$D$2:$EE$2,'Proforma Summary'!AX$4,'Asset D'!$D6:$EE6)</f>
        <v>0</v>
      </c>
      <c r="AY7" s="229">
        <f>SUMIF('Asset D'!$D$2:$EE$2,'Proforma Summary'!AY$4,'Asset D'!$D6:$EE6)</f>
        <v>0</v>
      </c>
      <c r="AZ7" s="230">
        <f>SUMIF('Asset D'!$D$2:$EE$2,'Proforma Summary'!AZ$4,'Asset D'!$D6:$EE6)</f>
        <v>0</v>
      </c>
    </row>
    <row r="8" ht="15.75" customHeight="1">
      <c r="A8" s="37"/>
      <c r="B8" s="223" t="str">
        <f>'505 s. 5th'!C7</f>
        <v>D1 - 4 Bed / 4 Bath</v>
      </c>
      <c r="C8" s="1"/>
      <c r="D8" s="229">
        <f>SUMIF('505 s. 5th'!$D$2:$EE$2,'Proforma Summary'!D$4,'505 s. 5th'!$D7:$EE7)</f>
        <v>3049200</v>
      </c>
      <c r="E8" s="229">
        <f>SUMIF('505 s. 5th'!$D$2:$EE$2,'Proforma Summary'!E$4,'505 s. 5th'!$D7:$EE7)</f>
        <v>3140676</v>
      </c>
      <c r="F8" s="229">
        <f>SUMIF('505 s. 5th'!$D$2:$EE$2,'Proforma Summary'!F$4,'505 s. 5th'!$D7:$EE7)</f>
        <v>3234896.28</v>
      </c>
      <c r="G8" s="229">
        <f>SUMIF('505 s. 5th'!$D$2:$EE$2,'Proforma Summary'!G$4,'505 s. 5th'!$D7:$EE7)</f>
        <v>3331943.168</v>
      </c>
      <c r="H8" s="229">
        <f>SUMIF('505 s. 5th'!$D$2:$EE$2,'Proforma Summary'!H$4,'505 s. 5th'!$D7:$EE7)</f>
        <v>3431901.463</v>
      </c>
      <c r="I8" s="229">
        <f>SUMIF('505 s. 5th'!$D$2:$EE$2,'Proforma Summary'!I$4,'505 s. 5th'!$D7:$EE7)</f>
        <v>3534858.507</v>
      </c>
      <c r="J8" s="229">
        <f>SUMIF('505 s. 5th'!$D$2:$EE$2,'Proforma Summary'!J$4,'505 s. 5th'!$D7:$EE7)</f>
        <v>3640904.263</v>
      </c>
      <c r="K8" s="229">
        <f>SUMIF('505 s. 5th'!$D$2:$EE$2,'Proforma Summary'!K$4,'505 s. 5th'!$D7:$EE7)</f>
        <v>3750131.39</v>
      </c>
      <c r="L8" s="229">
        <f>SUMIF('505 s. 5th'!$D$2:$EE$2,'Proforma Summary'!L$4,'505 s. 5th'!$D7:$EE7)</f>
        <v>3862635.332</v>
      </c>
      <c r="M8" s="230">
        <f>SUMIF('505 s. 5th'!$D$2:$EE$2,'Proforma Summary'!M$4,'505 s. 5th'!$D7:$EE7)</f>
        <v>3978514.392</v>
      </c>
      <c r="N8" s="37"/>
      <c r="O8" s="48" t="str">
        <f>'Asset B'!C7</f>
        <v>1 Bedroom A&amp;B</v>
      </c>
      <c r="P8" s="1"/>
      <c r="Q8" s="229">
        <f>SUMIF('Asset B'!$D$2:$EE$2,'Proforma Summary'!Q$4,'Asset B'!$D7:$EE7)</f>
        <v>0</v>
      </c>
      <c r="R8" s="229">
        <f>SUMIF('Asset B'!$D$2:$EE$2,'Proforma Summary'!R$4,'Asset B'!$D7:$EE7)</f>
        <v>0</v>
      </c>
      <c r="S8" s="229">
        <f>SUMIF('Asset B'!$D$2:$EE$2,'Proforma Summary'!S$4,'Asset B'!$D7:$EE7)</f>
        <v>0</v>
      </c>
      <c r="T8" s="229">
        <f>SUMIF('Asset B'!$D$2:$EE$2,'Proforma Summary'!T$4,'Asset B'!$D7:$EE7)</f>
        <v>0</v>
      </c>
      <c r="U8" s="229">
        <f>SUMIF('Asset B'!$D$2:$EE$2,'Proforma Summary'!U$4,'Asset B'!$D7:$EE7)</f>
        <v>0</v>
      </c>
      <c r="V8" s="229">
        <f>SUMIF('Asset B'!$D$2:$EE$2,'Proforma Summary'!V$4,'Asset B'!$D7:$EE7)</f>
        <v>0</v>
      </c>
      <c r="W8" s="229">
        <f>SUMIF('Asset B'!$D$2:$EE$2,'Proforma Summary'!W$4,'Asset B'!$D7:$EE7)</f>
        <v>0</v>
      </c>
      <c r="X8" s="229">
        <f>SUMIF('Asset B'!$D$2:$EE$2,'Proforma Summary'!X$4,'Asset B'!$D7:$EE7)</f>
        <v>0</v>
      </c>
      <c r="Y8" s="229">
        <f>SUMIF('Asset B'!$D$2:$EE$2,'Proforma Summary'!Y$4,'Asset B'!$D7:$EE7)</f>
        <v>0</v>
      </c>
      <c r="Z8" s="116">
        <f>SUMIF('Asset B'!$D$2:$EE$2,'Proforma Summary'!Z$4,'Asset B'!$D7:$EE7)</f>
        <v>0</v>
      </c>
      <c r="AA8" s="37"/>
      <c r="AB8" s="223" t="str">
        <f>'Asset C'!C7</f>
        <v>1BR B (305)</v>
      </c>
      <c r="AC8" s="1"/>
      <c r="AD8" s="229">
        <f>SUMIF('Asset C'!$D$2:$EE$2,'Proforma Summary'!AD$4,'Asset C'!$D7:$EE7)</f>
        <v>0</v>
      </c>
      <c r="AE8" s="229">
        <f>SUMIF('Asset C'!$D$2:$EE$2,'Proforma Summary'!AE$4,'Asset C'!$D7:$EE7)</f>
        <v>0</v>
      </c>
      <c r="AF8" s="229">
        <f>SUMIF('Asset C'!$D$2:$EE$2,'Proforma Summary'!AF$4,'Asset C'!$D7:$EE7)</f>
        <v>0</v>
      </c>
      <c r="AG8" s="229">
        <f>SUMIF('Asset C'!$D$2:$EE$2,'Proforma Summary'!AG$4,'Asset C'!$D7:$EE7)</f>
        <v>0</v>
      </c>
      <c r="AH8" s="229">
        <f>SUMIF('Asset C'!$D$2:$EE$2,'Proforma Summary'!AH$4,'Asset C'!$D7:$EE7)</f>
        <v>0</v>
      </c>
      <c r="AI8" s="229">
        <f>SUMIF('Asset C'!$D$2:$EE$2,'Proforma Summary'!AI$4,'Asset C'!$D7:$EE7)</f>
        <v>0</v>
      </c>
      <c r="AJ8" s="229">
        <f>SUMIF('Asset C'!$D$2:$EE$2,'Proforma Summary'!AJ$4,'Asset C'!$D7:$EE7)</f>
        <v>0</v>
      </c>
      <c r="AK8" s="229">
        <f>SUMIF('Asset C'!$D$2:$EE$2,'Proforma Summary'!AK$4,'Asset C'!$D7:$EE7)</f>
        <v>0</v>
      </c>
      <c r="AL8" s="229">
        <f>SUMIF('Asset C'!$D$2:$EE$2,'Proforma Summary'!AL$4,'Asset C'!$D7:$EE7)</f>
        <v>0</v>
      </c>
      <c r="AM8" s="230">
        <f>SUMIF('Asset C'!$D$2:$EE$2,'Proforma Summary'!AM$4,'Asset C'!$D7:$EE7)</f>
        <v>0</v>
      </c>
      <c r="AN8" s="37"/>
      <c r="AO8" s="223" t="str">
        <f>'Asset D'!C7</f>
        <v>3 Bed</v>
      </c>
      <c r="AP8" s="1"/>
      <c r="AQ8" s="229">
        <f>SUMIF('Asset D'!$D$2:$EE$2,'Proforma Summary'!AQ$4,'Asset D'!$D7:$EE7)</f>
        <v>0</v>
      </c>
      <c r="AR8" s="229">
        <f>SUMIF('Asset D'!$D$2:$EE$2,'Proforma Summary'!AR$4,'Asset D'!$D7:$EE7)</f>
        <v>0</v>
      </c>
      <c r="AS8" s="229">
        <f>SUMIF('Asset D'!$D$2:$EE$2,'Proforma Summary'!AS$4,'Asset D'!$D7:$EE7)</f>
        <v>0</v>
      </c>
      <c r="AT8" s="229">
        <f>SUMIF('Asset D'!$D$2:$EE$2,'Proforma Summary'!AT$4,'Asset D'!$D7:$EE7)</f>
        <v>0</v>
      </c>
      <c r="AU8" s="229">
        <f>SUMIF('Asset D'!$D$2:$EE$2,'Proforma Summary'!AU$4,'Asset D'!$D7:$EE7)</f>
        <v>0</v>
      </c>
      <c r="AV8" s="229">
        <f>SUMIF('Asset D'!$D$2:$EE$2,'Proforma Summary'!AV$4,'Asset D'!$D7:$EE7)</f>
        <v>0</v>
      </c>
      <c r="AW8" s="229">
        <f>SUMIF('Asset D'!$D$2:$EE$2,'Proforma Summary'!AW$4,'Asset D'!$D7:$EE7)</f>
        <v>0</v>
      </c>
      <c r="AX8" s="229">
        <f>SUMIF('Asset D'!$D$2:$EE$2,'Proforma Summary'!AX$4,'Asset D'!$D7:$EE7)</f>
        <v>0</v>
      </c>
      <c r="AY8" s="229">
        <f>SUMIF('Asset D'!$D$2:$EE$2,'Proforma Summary'!AY$4,'Asset D'!$D7:$EE7)</f>
        <v>0</v>
      </c>
      <c r="AZ8" s="230">
        <f>SUMIF('Asset D'!$D$2:$EE$2,'Proforma Summary'!AZ$4,'Asset D'!$D7:$EE7)</f>
        <v>0</v>
      </c>
    </row>
    <row r="9" ht="15.75" customHeight="1">
      <c r="A9" s="37"/>
      <c r="B9" s="223"/>
      <c r="C9" s="1"/>
      <c r="D9" s="229"/>
      <c r="E9" s="229"/>
      <c r="F9" s="229"/>
      <c r="G9" s="229"/>
      <c r="H9" s="229"/>
      <c r="I9" s="229"/>
      <c r="J9" s="229"/>
      <c r="K9" s="229"/>
      <c r="L9" s="229"/>
      <c r="M9" s="230"/>
      <c r="N9" s="37"/>
      <c r="O9" s="48" t="str">
        <f>'Asset B'!C8</f>
        <v>1 Bedroom C</v>
      </c>
      <c r="P9" s="1"/>
      <c r="Q9" s="229">
        <f>SUMIF('Asset B'!$D$2:$EE$2,'Proforma Summary'!Q$4,'Asset B'!$D8:$EE8)</f>
        <v>0</v>
      </c>
      <c r="R9" s="229">
        <f>SUMIF('Asset B'!$D$2:$EE$2,'Proforma Summary'!R$4,'Asset B'!$D8:$EE8)</f>
        <v>0</v>
      </c>
      <c r="S9" s="229">
        <f>SUMIF('Asset B'!$D$2:$EE$2,'Proforma Summary'!S$4,'Asset B'!$D8:$EE8)</f>
        <v>0</v>
      </c>
      <c r="T9" s="229">
        <f>SUMIF('Asset B'!$D$2:$EE$2,'Proforma Summary'!T$4,'Asset B'!$D8:$EE8)</f>
        <v>0</v>
      </c>
      <c r="U9" s="229">
        <f>SUMIF('Asset B'!$D$2:$EE$2,'Proforma Summary'!U$4,'Asset B'!$D8:$EE8)</f>
        <v>0</v>
      </c>
      <c r="V9" s="229">
        <f>SUMIF('Asset B'!$D$2:$EE$2,'Proforma Summary'!V$4,'Asset B'!$D8:$EE8)</f>
        <v>0</v>
      </c>
      <c r="W9" s="229">
        <f>SUMIF('Asset B'!$D$2:$EE$2,'Proforma Summary'!W$4,'Asset B'!$D8:$EE8)</f>
        <v>0</v>
      </c>
      <c r="X9" s="229">
        <f>SUMIF('Asset B'!$D$2:$EE$2,'Proforma Summary'!X$4,'Asset B'!$D8:$EE8)</f>
        <v>0</v>
      </c>
      <c r="Y9" s="229">
        <f>SUMIF('Asset B'!$D$2:$EE$2,'Proforma Summary'!Y$4,'Asset B'!$D8:$EE8)</f>
        <v>0</v>
      </c>
      <c r="Z9" s="116">
        <f>SUMIF('Asset B'!$D$2:$EE$2,'Proforma Summary'!Z$4,'Asset B'!$D8:$EE8)</f>
        <v>0</v>
      </c>
      <c r="AA9" s="37"/>
      <c r="AB9" s="223" t="str">
        <f>'Asset C'!C8</f>
        <v>1BR C (LL)</v>
      </c>
      <c r="AC9" s="1"/>
      <c r="AD9" s="229">
        <f>SUMIF('Asset C'!$D$2:$EE$2,'Proforma Summary'!AD$4,'Asset C'!$D8:$EE8)</f>
        <v>0</v>
      </c>
      <c r="AE9" s="229">
        <f>SUMIF('Asset C'!$D$2:$EE$2,'Proforma Summary'!AE$4,'Asset C'!$D8:$EE8)</f>
        <v>0</v>
      </c>
      <c r="AF9" s="229">
        <f>SUMIF('Asset C'!$D$2:$EE$2,'Proforma Summary'!AF$4,'Asset C'!$D8:$EE8)</f>
        <v>0</v>
      </c>
      <c r="AG9" s="229">
        <f>SUMIF('Asset C'!$D$2:$EE$2,'Proforma Summary'!AG$4,'Asset C'!$D8:$EE8)</f>
        <v>0</v>
      </c>
      <c r="AH9" s="229">
        <f>SUMIF('Asset C'!$D$2:$EE$2,'Proforma Summary'!AH$4,'Asset C'!$D8:$EE8)</f>
        <v>0</v>
      </c>
      <c r="AI9" s="229">
        <f>SUMIF('Asset C'!$D$2:$EE$2,'Proforma Summary'!AI$4,'Asset C'!$D8:$EE8)</f>
        <v>0</v>
      </c>
      <c r="AJ9" s="229">
        <f>SUMIF('Asset C'!$D$2:$EE$2,'Proforma Summary'!AJ$4,'Asset C'!$D8:$EE8)</f>
        <v>0</v>
      </c>
      <c r="AK9" s="229">
        <f>SUMIF('Asset C'!$D$2:$EE$2,'Proforma Summary'!AK$4,'Asset C'!$D8:$EE8)</f>
        <v>0</v>
      </c>
      <c r="AL9" s="229">
        <f>SUMIF('Asset C'!$D$2:$EE$2,'Proforma Summary'!AL$4,'Asset C'!$D8:$EE8)</f>
        <v>0</v>
      </c>
      <c r="AM9" s="230">
        <f>SUMIF('Asset C'!$D$2:$EE$2,'Proforma Summary'!AM$4,'Asset C'!$D8:$EE8)</f>
        <v>0</v>
      </c>
      <c r="AN9" s="37"/>
      <c r="AO9" s="223"/>
      <c r="AP9" s="1"/>
      <c r="AQ9" s="229"/>
      <c r="AR9" s="229"/>
      <c r="AS9" s="229"/>
      <c r="AT9" s="229"/>
      <c r="AU9" s="229"/>
      <c r="AV9" s="229"/>
      <c r="AW9" s="229"/>
      <c r="AX9" s="229"/>
      <c r="AY9" s="229"/>
      <c r="AZ9" s="230"/>
    </row>
    <row r="10" ht="15.75" customHeight="1">
      <c r="A10" s="37"/>
      <c r="B10" s="223"/>
      <c r="C10" s="1"/>
      <c r="D10" s="229"/>
      <c r="E10" s="229"/>
      <c r="F10" s="229"/>
      <c r="G10" s="229"/>
      <c r="H10" s="229"/>
      <c r="I10" s="229"/>
      <c r="J10" s="229"/>
      <c r="K10" s="229"/>
      <c r="L10" s="229"/>
      <c r="M10" s="230"/>
      <c r="N10" s="37"/>
      <c r="O10" s="48" t="str">
        <f>'Asset B'!C9</f>
        <v>1 Bedroom D&amp;E L1 &amp; L2</v>
      </c>
      <c r="P10" s="1"/>
      <c r="Q10" s="229">
        <f>SUMIF('Asset B'!$D$2:$EE$2,'Proforma Summary'!Q$4,'Asset B'!$D9:$EE9)</f>
        <v>0</v>
      </c>
      <c r="R10" s="229">
        <f>SUMIF('Asset B'!$D$2:$EE$2,'Proforma Summary'!R$4,'Asset B'!$D9:$EE9)</f>
        <v>0</v>
      </c>
      <c r="S10" s="229">
        <f>SUMIF('Asset B'!$D$2:$EE$2,'Proforma Summary'!S$4,'Asset B'!$D9:$EE9)</f>
        <v>0</v>
      </c>
      <c r="T10" s="229">
        <f>SUMIF('Asset B'!$D$2:$EE$2,'Proforma Summary'!T$4,'Asset B'!$D9:$EE9)</f>
        <v>0</v>
      </c>
      <c r="U10" s="229">
        <f>SUMIF('Asset B'!$D$2:$EE$2,'Proforma Summary'!U$4,'Asset B'!$D9:$EE9)</f>
        <v>0</v>
      </c>
      <c r="V10" s="229">
        <f>SUMIF('Asset B'!$D$2:$EE$2,'Proforma Summary'!V$4,'Asset B'!$D9:$EE9)</f>
        <v>0</v>
      </c>
      <c r="W10" s="229">
        <f>SUMIF('Asset B'!$D$2:$EE$2,'Proforma Summary'!W$4,'Asset B'!$D9:$EE9)</f>
        <v>0</v>
      </c>
      <c r="X10" s="229">
        <f>SUMIF('Asset B'!$D$2:$EE$2,'Proforma Summary'!X$4,'Asset B'!$D9:$EE9)</f>
        <v>0</v>
      </c>
      <c r="Y10" s="229">
        <f>SUMIF('Asset B'!$D$2:$EE$2,'Proforma Summary'!Y$4,'Asset B'!$D9:$EE9)</f>
        <v>0</v>
      </c>
      <c r="Z10" s="116">
        <f>SUMIF('Asset B'!$D$2:$EE$2,'Proforma Summary'!Z$4,'Asset B'!$D9:$EE9)</f>
        <v>0</v>
      </c>
      <c r="AA10" s="37"/>
      <c r="AB10" s="223" t="str">
        <f>'Asset C'!C9</f>
        <v>2BR A (1bath)</v>
      </c>
      <c r="AC10" s="1"/>
      <c r="AD10" s="229">
        <f>SUMIF('Asset C'!$D$2:$EE$2,'Proforma Summary'!AD$4,'Asset C'!$D9:$EE9)</f>
        <v>0</v>
      </c>
      <c r="AE10" s="229">
        <f>SUMIF('Asset C'!$D$2:$EE$2,'Proforma Summary'!AE$4,'Asset C'!$D9:$EE9)</f>
        <v>0</v>
      </c>
      <c r="AF10" s="229">
        <f>SUMIF('Asset C'!$D$2:$EE$2,'Proforma Summary'!AF$4,'Asset C'!$D9:$EE9)</f>
        <v>0</v>
      </c>
      <c r="AG10" s="229">
        <f>SUMIF('Asset C'!$D$2:$EE$2,'Proforma Summary'!AG$4,'Asset C'!$D9:$EE9)</f>
        <v>0</v>
      </c>
      <c r="AH10" s="229">
        <f>SUMIF('Asset C'!$D$2:$EE$2,'Proforma Summary'!AH$4,'Asset C'!$D9:$EE9)</f>
        <v>0</v>
      </c>
      <c r="AI10" s="229">
        <f>SUMIF('Asset C'!$D$2:$EE$2,'Proforma Summary'!AI$4,'Asset C'!$D9:$EE9)</f>
        <v>0</v>
      </c>
      <c r="AJ10" s="229">
        <f>SUMIF('Asset C'!$D$2:$EE$2,'Proforma Summary'!AJ$4,'Asset C'!$D9:$EE9)</f>
        <v>0</v>
      </c>
      <c r="AK10" s="229">
        <f>SUMIF('Asset C'!$D$2:$EE$2,'Proforma Summary'!AK$4,'Asset C'!$D9:$EE9)</f>
        <v>0</v>
      </c>
      <c r="AL10" s="229">
        <f>SUMIF('Asset C'!$D$2:$EE$2,'Proforma Summary'!AL$4,'Asset C'!$D9:$EE9)</f>
        <v>0</v>
      </c>
      <c r="AM10" s="230">
        <f>SUMIF('Asset C'!$D$2:$EE$2,'Proforma Summary'!AM$4,'Asset C'!$D9:$EE9)</f>
        <v>0</v>
      </c>
      <c r="AN10" s="37"/>
      <c r="AO10" s="223"/>
      <c r="AP10" s="1"/>
      <c r="AQ10" s="229"/>
      <c r="AR10" s="229"/>
      <c r="AS10" s="229"/>
      <c r="AT10" s="229"/>
      <c r="AU10" s="229"/>
      <c r="AV10" s="229"/>
      <c r="AW10" s="229"/>
      <c r="AX10" s="229"/>
      <c r="AY10" s="229"/>
      <c r="AZ10" s="230"/>
    </row>
    <row r="11" ht="15.75" customHeight="1">
      <c r="A11" s="37"/>
      <c r="B11" s="223"/>
      <c r="C11" s="1"/>
      <c r="D11" s="229"/>
      <c r="E11" s="229"/>
      <c r="F11" s="229"/>
      <c r="G11" s="229"/>
      <c r="H11" s="229"/>
      <c r="I11" s="229"/>
      <c r="J11" s="229"/>
      <c r="K11" s="229"/>
      <c r="L11" s="229"/>
      <c r="M11" s="230"/>
      <c r="N11" s="37"/>
      <c r="O11" s="48" t="str">
        <f>'Asset B'!C10</f>
        <v>2 Bedroom L3</v>
      </c>
      <c r="P11" s="1"/>
      <c r="Q11" s="229">
        <f>SUMIF('Asset B'!$D$2:$EE$2,'Proforma Summary'!Q$4,'Asset B'!$D10:$EE10)</f>
        <v>0</v>
      </c>
      <c r="R11" s="229">
        <f>SUMIF('Asset B'!$D$2:$EE$2,'Proforma Summary'!R$4,'Asset B'!$D10:$EE10)</f>
        <v>0</v>
      </c>
      <c r="S11" s="229">
        <f>SUMIF('Asset B'!$D$2:$EE$2,'Proforma Summary'!S$4,'Asset B'!$D10:$EE10)</f>
        <v>0</v>
      </c>
      <c r="T11" s="229">
        <f>SUMIF('Asset B'!$D$2:$EE$2,'Proforma Summary'!T$4,'Asset B'!$D10:$EE10)</f>
        <v>0</v>
      </c>
      <c r="U11" s="229">
        <f>SUMIF('Asset B'!$D$2:$EE$2,'Proforma Summary'!U$4,'Asset B'!$D10:$EE10)</f>
        <v>0</v>
      </c>
      <c r="V11" s="229">
        <f>SUMIF('Asset B'!$D$2:$EE$2,'Proforma Summary'!V$4,'Asset B'!$D10:$EE10)</f>
        <v>0</v>
      </c>
      <c r="W11" s="229">
        <f>SUMIF('Asset B'!$D$2:$EE$2,'Proforma Summary'!W$4,'Asset B'!$D10:$EE10)</f>
        <v>0</v>
      </c>
      <c r="X11" s="229">
        <f>SUMIF('Asset B'!$D$2:$EE$2,'Proforma Summary'!X$4,'Asset B'!$D10:$EE10)</f>
        <v>0</v>
      </c>
      <c r="Y11" s="229">
        <f>SUMIF('Asset B'!$D$2:$EE$2,'Proforma Summary'!Y$4,'Asset B'!$D10:$EE10)</f>
        <v>0</v>
      </c>
      <c r="Z11" s="116">
        <f>SUMIF('Asset B'!$D$2:$EE$2,'Proforma Summary'!Z$4,'Asset B'!$D10:$EE10)</f>
        <v>0</v>
      </c>
      <c r="AA11" s="37"/>
      <c r="AB11" s="223" t="str">
        <f>'Asset C'!C10</f>
        <v>2BR B (2bath)</v>
      </c>
      <c r="AC11" s="1"/>
      <c r="AD11" s="229">
        <f>SUMIF('Asset C'!$D$2:$EE$2,'Proforma Summary'!AD$4,'Asset C'!$D10:$EE10)</f>
        <v>0</v>
      </c>
      <c r="AE11" s="229">
        <f>SUMIF('Asset C'!$D$2:$EE$2,'Proforma Summary'!AE$4,'Asset C'!$D10:$EE10)</f>
        <v>0</v>
      </c>
      <c r="AF11" s="229">
        <f>SUMIF('Asset C'!$D$2:$EE$2,'Proforma Summary'!AF$4,'Asset C'!$D10:$EE10)</f>
        <v>0</v>
      </c>
      <c r="AG11" s="229">
        <f>SUMIF('Asset C'!$D$2:$EE$2,'Proforma Summary'!AG$4,'Asset C'!$D10:$EE10)</f>
        <v>0</v>
      </c>
      <c r="AH11" s="229">
        <f>SUMIF('Asset C'!$D$2:$EE$2,'Proforma Summary'!AH$4,'Asset C'!$D10:$EE10)</f>
        <v>0</v>
      </c>
      <c r="AI11" s="229">
        <f>SUMIF('Asset C'!$D$2:$EE$2,'Proforma Summary'!AI$4,'Asset C'!$D10:$EE10)</f>
        <v>0</v>
      </c>
      <c r="AJ11" s="229">
        <f>SUMIF('Asset C'!$D$2:$EE$2,'Proforma Summary'!AJ$4,'Asset C'!$D10:$EE10)</f>
        <v>0</v>
      </c>
      <c r="AK11" s="229">
        <f>SUMIF('Asset C'!$D$2:$EE$2,'Proforma Summary'!AK$4,'Asset C'!$D10:$EE10)</f>
        <v>0</v>
      </c>
      <c r="AL11" s="229">
        <f>SUMIF('Asset C'!$D$2:$EE$2,'Proforma Summary'!AL$4,'Asset C'!$D10:$EE10)</f>
        <v>0</v>
      </c>
      <c r="AM11" s="230">
        <f>SUMIF('Asset C'!$D$2:$EE$2,'Proforma Summary'!AM$4,'Asset C'!$D10:$EE10)</f>
        <v>0</v>
      </c>
      <c r="AN11" s="37"/>
      <c r="AO11" s="223"/>
      <c r="AP11" s="1"/>
      <c r="AQ11" s="229"/>
      <c r="AR11" s="229"/>
      <c r="AS11" s="229"/>
      <c r="AT11" s="229"/>
      <c r="AU11" s="229"/>
      <c r="AV11" s="229"/>
      <c r="AW11" s="229"/>
      <c r="AX11" s="229"/>
      <c r="AY11" s="229"/>
      <c r="AZ11" s="230"/>
    </row>
    <row r="12" ht="15.75" customHeight="1">
      <c r="A12" s="37"/>
      <c r="B12" s="223"/>
      <c r="C12" s="1"/>
      <c r="D12" s="229"/>
      <c r="E12" s="229"/>
      <c r="F12" s="229"/>
      <c r="G12" s="229"/>
      <c r="H12" s="229"/>
      <c r="I12" s="229"/>
      <c r="J12" s="229"/>
      <c r="K12" s="229"/>
      <c r="L12" s="229"/>
      <c r="M12" s="230"/>
      <c r="N12" s="37"/>
      <c r="O12" s="48"/>
      <c r="P12" s="1"/>
      <c r="Q12" s="1"/>
      <c r="R12" s="1"/>
      <c r="S12" s="1"/>
      <c r="T12" s="1"/>
      <c r="U12" s="1"/>
      <c r="V12" s="1"/>
      <c r="W12" s="1"/>
      <c r="X12" s="1"/>
      <c r="Y12" s="1"/>
      <c r="Z12" s="93"/>
      <c r="AA12" s="37"/>
      <c r="AB12" s="223" t="str">
        <f>'Asset C'!C11</f>
        <v>3BR (2bath)</v>
      </c>
      <c r="AC12" s="1"/>
      <c r="AD12" s="229">
        <f>SUMIF('Asset C'!$D$2:$EE$2,'Proforma Summary'!AD$4,'Asset C'!$D11:$EE11)</f>
        <v>0</v>
      </c>
      <c r="AE12" s="229">
        <f>SUMIF('Asset C'!$D$2:$EE$2,'Proforma Summary'!AE$4,'Asset C'!$D11:$EE11)</f>
        <v>0</v>
      </c>
      <c r="AF12" s="229">
        <f>SUMIF('Asset C'!$D$2:$EE$2,'Proforma Summary'!AF$4,'Asset C'!$D11:$EE11)</f>
        <v>0</v>
      </c>
      <c r="AG12" s="229">
        <f>SUMIF('Asset C'!$D$2:$EE$2,'Proforma Summary'!AG$4,'Asset C'!$D11:$EE11)</f>
        <v>0</v>
      </c>
      <c r="AH12" s="229">
        <f>SUMIF('Asset C'!$D$2:$EE$2,'Proforma Summary'!AH$4,'Asset C'!$D11:$EE11)</f>
        <v>0</v>
      </c>
      <c r="AI12" s="229">
        <f>SUMIF('Asset C'!$D$2:$EE$2,'Proforma Summary'!AI$4,'Asset C'!$D11:$EE11)</f>
        <v>0</v>
      </c>
      <c r="AJ12" s="229">
        <f>SUMIF('Asset C'!$D$2:$EE$2,'Proforma Summary'!AJ$4,'Asset C'!$D11:$EE11)</f>
        <v>0</v>
      </c>
      <c r="AK12" s="229">
        <f>SUMIF('Asset C'!$D$2:$EE$2,'Proforma Summary'!AK$4,'Asset C'!$D11:$EE11)</f>
        <v>0</v>
      </c>
      <c r="AL12" s="229">
        <f>SUMIF('Asset C'!$D$2:$EE$2,'Proforma Summary'!AL$4,'Asset C'!$D11:$EE11)</f>
        <v>0</v>
      </c>
      <c r="AM12" s="230">
        <f>SUMIF('Asset C'!$D$2:$EE$2,'Proforma Summary'!AM$4,'Asset C'!$D11:$EE11)</f>
        <v>0</v>
      </c>
      <c r="AN12" s="37"/>
      <c r="AO12" s="223"/>
      <c r="AP12" s="1"/>
      <c r="AQ12" s="229"/>
      <c r="AR12" s="229"/>
      <c r="AS12" s="229"/>
      <c r="AT12" s="229"/>
      <c r="AU12" s="229"/>
      <c r="AV12" s="229"/>
      <c r="AW12" s="229"/>
      <c r="AX12" s="229"/>
      <c r="AY12" s="229"/>
      <c r="AZ12" s="230"/>
    </row>
    <row r="13" ht="15.75" customHeight="1">
      <c r="A13" s="37"/>
      <c r="B13" s="231" t="str">
        <f>'505 s. 5th'!C13</f>
        <v>Total Revenue</v>
      </c>
      <c r="C13" s="6"/>
      <c r="D13" s="232">
        <f>SUMIF('505 s. 5th'!$D$2:$EE$2,'Proforma Summary'!D$4,'505 s. 5th'!$D13:$EE13)</f>
        <v>3642696</v>
      </c>
      <c r="E13" s="232">
        <f>SUMIF('505 s. 5th'!$D$2:$EE$2,'Proforma Summary'!E$4,'505 s. 5th'!$D13:$EE13)</f>
        <v>3751976.88</v>
      </c>
      <c r="F13" s="232">
        <f>SUMIF('505 s. 5th'!$D$2:$EE$2,'Proforma Summary'!F$4,'505 s. 5th'!$D13:$EE13)</f>
        <v>3864536.186</v>
      </c>
      <c r="G13" s="232">
        <f>SUMIF('505 s. 5th'!$D$2:$EE$2,'Proforma Summary'!G$4,'505 s. 5th'!$D13:$EE13)</f>
        <v>3980472.272</v>
      </c>
      <c r="H13" s="232">
        <f>SUMIF('505 s. 5th'!$D$2:$EE$2,'Proforma Summary'!H$4,'505 s. 5th'!$D13:$EE13)</f>
        <v>4099886.44</v>
      </c>
      <c r="I13" s="232">
        <f>SUMIF('505 s. 5th'!$D$2:$EE$2,'Proforma Summary'!I$4,'505 s. 5th'!$D13:$EE13)</f>
        <v>4222883.033</v>
      </c>
      <c r="J13" s="232">
        <f>SUMIF('505 s. 5th'!$D$2:$EE$2,'Proforma Summary'!J$4,'505 s. 5th'!$D13:$EE13)</f>
        <v>4349569.524</v>
      </c>
      <c r="K13" s="232">
        <f>SUMIF('505 s. 5th'!$D$2:$EE$2,'Proforma Summary'!K$4,'505 s. 5th'!$D13:$EE13)</f>
        <v>4480056.61</v>
      </c>
      <c r="L13" s="232">
        <f>SUMIF('505 s. 5th'!$D$2:$EE$2,'Proforma Summary'!L$4,'505 s. 5th'!$D13:$EE13)</f>
        <v>4614458.308</v>
      </c>
      <c r="M13" s="233">
        <f>SUMIF('505 s. 5th'!$D$2:$EE$2,'Proforma Summary'!M$4,'505 s. 5th'!$D13:$EE13)</f>
        <v>4752892.058</v>
      </c>
      <c r="N13" s="37"/>
      <c r="O13" s="234" t="str">
        <f>'Asset B'!C13</f>
        <v>Total Revenue</v>
      </c>
      <c r="P13" s="6"/>
      <c r="Q13" s="232">
        <f>SUMIF('Asset B'!$D$2:$EE$2,'Proforma Summary'!Q$4,'Asset B'!$D13:$EE14)</f>
        <v>0</v>
      </c>
      <c r="R13" s="232">
        <f>SUMIF('Asset B'!$D$2:$EE$2,'Proforma Summary'!R$4,'Asset B'!$D13:$EE14)</f>
        <v>0</v>
      </c>
      <c r="S13" s="232">
        <f>SUMIF('Asset B'!$D$2:$EE$2,'Proforma Summary'!S$4,'Asset B'!$D13:$EE14)</f>
        <v>0</v>
      </c>
      <c r="T13" s="232">
        <f>SUMIF('Asset B'!$D$2:$EE$2,'Proforma Summary'!T$4,'Asset B'!$D13:$EE14)</f>
        <v>0</v>
      </c>
      <c r="U13" s="232">
        <f>SUMIF('Asset B'!$D$2:$EE$2,'Proforma Summary'!U$4,'Asset B'!$D13:$EE14)</f>
        <v>0</v>
      </c>
      <c r="V13" s="232">
        <f>SUMIF('Asset B'!$D$2:$EE$2,'Proforma Summary'!V$4,'Asset B'!$D13:$EE14)</f>
        <v>0</v>
      </c>
      <c r="W13" s="232">
        <f>SUMIF('Asset B'!$D$2:$EE$2,'Proforma Summary'!W$4,'Asset B'!$D13:$EE14)</f>
        <v>0</v>
      </c>
      <c r="X13" s="232">
        <f>SUMIF('Asset B'!$D$2:$EE$2,'Proforma Summary'!X$4,'Asset B'!$D13:$EE14)</f>
        <v>0</v>
      </c>
      <c r="Y13" s="232">
        <f>SUMIF('Asset B'!$D$2:$EE$2,'Proforma Summary'!Y$4,'Asset B'!$D13:$EE14)</f>
        <v>0</v>
      </c>
      <c r="Z13" s="235">
        <f>SUMIF('Asset B'!$D$2:$EE$2,'Proforma Summary'!Z$4,'Asset B'!$D13:$EE14)</f>
        <v>0</v>
      </c>
      <c r="AA13" s="37"/>
      <c r="AB13" s="231" t="str">
        <f>O13</f>
        <v>Total Revenue</v>
      </c>
      <c r="AC13" s="6"/>
      <c r="AD13" s="232">
        <f>SUMIF('Asset C'!$D$2:$EE$2,'Proforma Summary'!AD$4,'Asset C'!$D$13:$EE$13)</f>
        <v>0</v>
      </c>
      <c r="AE13" s="232">
        <f>SUMIF('Asset C'!$D$2:$EE$2,'Proforma Summary'!AE$4,'Asset C'!$D$13:$EE$13)</f>
        <v>0</v>
      </c>
      <c r="AF13" s="232">
        <f>SUMIF('Asset C'!$D$2:$EE$2,'Proforma Summary'!AF$4,'Asset C'!$D$13:$EE$13)</f>
        <v>0</v>
      </c>
      <c r="AG13" s="232">
        <f>SUMIF('Asset C'!$D$2:$EE$2,'Proforma Summary'!AG$4,'Asset C'!$D$13:$EE$13)</f>
        <v>0</v>
      </c>
      <c r="AH13" s="232">
        <f>SUMIF('Asset C'!$D$2:$EE$2,'Proforma Summary'!AH$4,'Asset C'!$D$13:$EE$13)</f>
        <v>0</v>
      </c>
      <c r="AI13" s="232">
        <f>SUMIF('Asset C'!$D$2:$EE$2,'Proforma Summary'!AI$4,'Asset C'!$D$13:$EE$13)</f>
        <v>0</v>
      </c>
      <c r="AJ13" s="232">
        <f>SUMIF('Asset C'!$D$2:$EE$2,'Proforma Summary'!AJ$4,'Asset C'!$D$13:$EE$13)</f>
        <v>0</v>
      </c>
      <c r="AK13" s="232">
        <f>SUMIF('Asset C'!$D$2:$EE$2,'Proforma Summary'!AK$4,'Asset C'!$D$13:$EE$13)</f>
        <v>0</v>
      </c>
      <c r="AL13" s="232">
        <f>SUMIF('Asset C'!$D$2:$EE$2,'Proforma Summary'!AL$4,'Asset C'!$D$13:$EE$13)</f>
        <v>0</v>
      </c>
      <c r="AM13" s="233">
        <f>SUMIF('Asset C'!$D$2:$EE$2,'Proforma Summary'!AM$4,'Asset C'!$D$13:$EE$13)</f>
        <v>0</v>
      </c>
      <c r="AN13" s="37"/>
      <c r="AO13" s="231" t="str">
        <f>AB13</f>
        <v>Total Revenue</v>
      </c>
      <c r="AP13" s="6"/>
      <c r="AQ13" s="232">
        <f>SUMIF('Asset D'!$D$2:$EE$2,'Proforma Summary'!AQ$4,'Asset D'!$D13:$EE13)</f>
        <v>0</v>
      </c>
      <c r="AR13" s="232">
        <f>SUMIF('Asset D'!$D$2:$EE$2,'Proforma Summary'!AR$4,'Asset D'!$D13:$EE13)</f>
        <v>0</v>
      </c>
      <c r="AS13" s="232">
        <f>SUMIF('Asset D'!$D$2:$EE$2,'Proforma Summary'!AS$4,'Asset D'!$D13:$EE13)</f>
        <v>0</v>
      </c>
      <c r="AT13" s="232">
        <f>SUMIF('Asset D'!$D$2:$EE$2,'Proforma Summary'!AT$4,'Asset D'!$D13:$EE13)</f>
        <v>0</v>
      </c>
      <c r="AU13" s="232">
        <f>SUMIF('Asset D'!$D$2:$EE$2,'Proforma Summary'!AU$4,'Asset D'!$D13:$EE13)</f>
        <v>0</v>
      </c>
      <c r="AV13" s="232">
        <f>SUMIF('Asset D'!$D$2:$EE$2,'Proforma Summary'!AV$4,'Asset D'!$D13:$EE13)</f>
        <v>0</v>
      </c>
      <c r="AW13" s="232">
        <f>SUMIF('Asset D'!$D$2:$EE$2,'Proforma Summary'!AW$4,'Asset D'!$D13:$EE13)</f>
        <v>0</v>
      </c>
      <c r="AX13" s="232">
        <f>SUMIF('Asset D'!$D$2:$EE$2,'Proforma Summary'!AX$4,'Asset D'!$D13:$EE13)</f>
        <v>0</v>
      </c>
      <c r="AY13" s="232">
        <f>SUMIF('Asset D'!$D$2:$EE$2,'Proforma Summary'!AY$4,'Asset D'!$D13:$EE13)</f>
        <v>0</v>
      </c>
      <c r="AZ13" s="233">
        <f>SUMIF('Asset D'!$D$2:$EE$2,'Proforma Summary'!AZ$4,'Asset D'!$D13:$EE13)</f>
        <v>0</v>
      </c>
    </row>
    <row r="14" ht="15.75" customHeight="1">
      <c r="A14" s="37"/>
      <c r="B14" s="223"/>
      <c r="C14" s="1"/>
      <c r="D14" s="229"/>
      <c r="E14" s="229"/>
      <c r="F14" s="229"/>
      <c r="G14" s="229"/>
      <c r="H14" s="229"/>
      <c r="I14" s="229"/>
      <c r="J14" s="229"/>
      <c r="K14" s="229"/>
      <c r="L14" s="229"/>
      <c r="M14" s="230"/>
      <c r="N14" s="37"/>
      <c r="O14" s="48"/>
      <c r="P14" s="1"/>
      <c r="Q14" s="229"/>
      <c r="R14" s="229"/>
      <c r="S14" s="229"/>
      <c r="T14" s="229"/>
      <c r="U14" s="229"/>
      <c r="V14" s="229"/>
      <c r="W14" s="229"/>
      <c r="X14" s="229"/>
      <c r="Y14" s="229"/>
      <c r="Z14" s="116"/>
      <c r="AA14" s="37"/>
      <c r="AB14" s="223"/>
      <c r="AC14" s="1"/>
      <c r="AD14" s="229"/>
      <c r="AE14" s="229"/>
      <c r="AF14" s="229"/>
      <c r="AG14" s="229"/>
      <c r="AH14" s="229"/>
      <c r="AI14" s="229"/>
      <c r="AJ14" s="229"/>
      <c r="AK14" s="229"/>
      <c r="AL14" s="229"/>
      <c r="AM14" s="230"/>
      <c r="AN14" s="37"/>
      <c r="AO14" s="223"/>
      <c r="AP14" s="1"/>
      <c r="AQ14" s="229"/>
      <c r="AR14" s="229"/>
      <c r="AS14" s="229"/>
      <c r="AT14" s="229"/>
      <c r="AU14" s="229"/>
      <c r="AV14" s="229"/>
      <c r="AW14" s="229"/>
      <c r="AX14" s="229"/>
      <c r="AY14" s="229"/>
      <c r="AZ14" s="230"/>
    </row>
    <row r="15" ht="15.75" customHeight="1">
      <c r="A15" s="37"/>
      <c r="B15" s="223" t="str">
        <f>'505 s. 5th'!C15</f>
        <v>Vacancy</v>
      </c>
      <c r="C15" s="71"/>
      <c r="D15" s="229">
        <f>SUMIF('505 s. 5th'!$D$2:$EE$2,'Proforma Summary'!D$4,'505 s. 5th'!$D15:$EE15)</f>
        <v>-182134.8</v>
      </c>
      <c r="E15" s="229">
        <f>SUMIF('505 s. 5th'!$D$2:$EE$2,'Proforma Summary'!E$4,'505 s. 5th'!$D15:$EE15)</f>
        <v>-75039.5376</v>
      </c>
      <c r="F15" s="229">
        <f>SUMIF('505 s. 5th'!$D$2:$EE$2,'Proforma Summary'!F$4,'505 s. 5th'!$D15:$EE15)</f>
        <v>-77290.72373</v>
      </c>
      <c r="G15" s="229">
        <f>SUMIF('505 s. 5th'!$D$2:$EE$2,'Proforma Summary'!G$4,'505 s. 5th'!$D15:$EE15)</f>
        <v>-79609.44544</v>
      </c>
      <c r="H15" s="229">
        <f>SUMIF('505 s. 5th'!$D$2:$EE$2,'Proforma Summary'!H$4,'505 s. 5th'!$D15:$EE15)</f>
        <v>-81997.7288</v>
      </c>
      <c r="I15" s="229">
        <f>SUMIF('505 s. 5th'!$D$2:$EE$2,'Proforma Summary'!I$4,'505 s. 5th'!$D15:$EE15)</f>
        <v>-84457.66067</v>
      </c>
      <c r="J15" s="229">
        <f>SUMIF('505 s. 5th'!$D$2:$EE$2,'Proforma Summary'!J$4,'505 s. 5th'!$D15:$EE15)</f>
        <v>-86991.39049</v>
      </c>
      <c r="K15" s="229">
        <f>SUMIF('505 s. 5th'!$D$2:$EE$2,'Proforma Summary'!K$4,'505 s. 5th'!$D15:$EE15)</f>
        <v>-89601.1322</v>
      </c>
      <c r="L15" s="229">
        <f>SUMIF('505 s. 5th'!$D$2:$EE$2,'Proforma Summary'!L$4,'505 s. 5th'!$D15:$EE15)</f>
        <v>-92289.16617</v>
      </c>
      <c r="M15" s="230">
        <f>SUMIF('505 s. 5th'!$D$2:$EE$2,'Proforma Summary'!M$4,'505 s. 5th'!$D15:$EE15)</f>
        <v>-95057.84115</v>
      </c>
      <c r="N15" s="37"/>
      <c r="O15" s="48" t="str">
        <f>'Asset B'!C15</f>
        <v>Vacancy</v>
      </c>
      <c r="P15" s="71"/>
      <c r="Q15" s="229">
        <f>SUMIF('Asset B'!$D$2:$EE$2,'Proforma Summary'!Q$4,'Asset B'!$D15:$EE16)</f>
        <v>0</v>
      </c>
      <c r="R15" s="229">
        <f>SUMIF('Asset B'!$D$2:$EE$2,'Proforma Summary'!R$4,'Asset B'!$D15:$EE16)</f>
        <v>0</v>
      </c>
      <c r="S15" s="229">
        <f>SUMIF('Asset B'!$D$2:$EE$2,'Proforma Summary'!S$4,'Asset B'!$D15:$EE16)</f>
        <v>0</v>
      </c>
      <c r="T15" s="229">
        <f>SUMIF('Asset B'!$D$2:$EE$2,'Proforma Summary'!T$4,'Asset B'!$D15:$EE16)</f>
        <v>0</v>
      </c>
      <c r="U15" s="229">
        <f>SUMIF('Asset B'!$D$2:$EE$2,'Proforma Summary'!U$4,'Asset B'!$D15:$EE16)</f>
        <v>0</v>
      </c>
      <c r="V15" s="229">
        <f>SUMIF('Asset B'!$D$2:$EE$2,'Proforma Summary'!V$4,'Asset B'!$D15:$EE16)</f>
        <v>0</v>
      </c>
      <c r="W15" s="229">
        <f>SUMIF('Asset B'!$D$2:$EE$2,'Proforma Summary'!W$4,'Asset B'!$D15:$EE16)</f>
        <v>0</v>
      </c>
      <c r="X15" s="229">
        <f>SUMIF('Asset B'!$D$2:$EE$2,'Proforma Summary'!X$4,'Asset B'!$D15:$EE16)</f>
        <v>0</v>
      </c>
      <c r="Y15" s="229">
        <f>SUMIF('Asset B'!$D$2:$EE$2,'Proforma Summary'!Y$4,'Asset B'!$D15:$EE16)</f>
        <v>0</v>
      </c>
      <c r="Z15" s="116">
        <f>SUMIF('Asset B'!$D$2:$EE$2,'Proforma Summary'!Z$4,'Asset B'!$D15:$EE16)</f>
        <v>0</v>
      </c>
      <c r="AA15" s="37"/>
      <c r="AB15" s="223" t="str">
        <f t="shared" ref="AB15:AB21" si="5">O15</f>
        <v>Vacancy</v>
      </c>
      <c r="AC15" s="71"/>
      <c r="AD15" s="229">
        <f>SUMIF('Asset C'!$D$2:$EE$2,'Proforma Summary'!AD$4,'Asset C'!$D15:$EE15)</f>
        <v>0</v>
      </c>
      <c r="AE15" s="229">
        <f>SUMIF('Asset C'!$D$2:$EE$2,'Proforma Summary'!AE$4,'Asset C'!$D15:$EE15)</f>
        <v>0</v>
      </c>
      <c r="AF15" s="229">
        <f>SUMIF('Asset C'!$D$2:$EE$2,'Proforma Summary'!AF$4,'Asset C'!$D15:$EE15)</f>
        <v>0</v>
      </c>
      <c r="AG15" s="229">
        <f>SUMIF('Asset C'!$D$2:$EE$2,'Proforma Summary'!AG$4,'Asset C'!$D15:$EE15)</f>
        <v>0</v>
      </c>
      <c r="AH15" s="229">
        <f>SUMIF('Asset C'!$D$2:$EE$2,'Proforma Summary'!AH$4,'Asset C'!$D15:$EE15)</f>
        <v>0</v>
      </c>
      <c r="AI15" s="229">
        <f>SUMIF('Asset C'!$D$2:$EE$2,'Proforma Summary'!AI$4,'Asset C'!$D15:$EE15)</f>
        <v>0</v>
      </c>
      <c r="AJ15" s="229">
        <f>SUMIF('Asset C'!$D$2:$EE$2,'Proforma Summary'!AJ$4,'Asset C'!$D15:$EE15)</f>
        <v>0</v>
      </c>
      <c r="AK15" s="229">
        <f>SUMIF('Asset C'!$D$2:$EE$2,'Proforma Summary'!AK$4,'Asset C'!$D15:$EE15)</f>
        <v>0</v>
      </c>
      <c r="AL15" s="229">
        <f>SUMIF('Asset C'!$D$2:$EE$2,'Proforma Summary'!AL$4,'Asset C'!$D15:$EE15)</f>
        <v>0</v>
      </c>
      <c r="AM15" s="230">
        <f>SUMIF('Asset C'!$D$2:$EE$2,'Proforma Summary'!AM$4,'Asset C'!$D15:$EE15)</f>
        <v>0</v>
      </c>
      <c r="AN15" s="37"/>
      <c r="AO15" s="223" t="str">
        <f t="shared" ref="AO15:AO21" si="6">AB15</f>
        <v>Vacancy</v>
      </c>
      <c r="AP15" s="71"/>
      <c r="AQ15" s="229">
        <f>SUMIF('Asset D'!$D$2:$EE$2,'Proforma Summary'!AQ$4,'Asset D'!$D15:$EE15)</f>
        <v>0</v>
      </c>
      <c r="AR15" s="229">
        <f>SUMIF('Asset D'!$D$2:$EE$2,'Proforma Summary'!AR$4,'Asset D'!$D15:$EE15)</f>
        <v>0</v>
      </c>
      <c r="AS15" s="229">
        <f>SUMIF('Asset D'!$D$2:$EE$2,'Proforma Summary'!AS$4,'Asset D'!$D15:$EE15)</f>
        <v>0</v>
      </c>
      <c r="AT15" s="229">
        <f>SUMIF('Asset D'!$D$2:$EE$2,'Proforma Summary'!AT$4,'Asset D'!$D15:$EE15)</f>
        <v>0</v>
      </c>
      <c r="AU15" s="229">
        <f>SUMIF('Asset D'!$D$2:$EE$2,'Proforma Summary'!AU$4,'Asset D'!$D15:$EE15)</f>
        <v>0</v>
      </c>
      <c r="AV15" s="229">
        <f>SUMIF('Asset D'!$D$2:$EE$2,'Proforma Summary'!AV$4,'Asset D'!$D15:$EE15)</f>
        <v>0</v>
      </c>
      <c r="AW15" s="229">
        <f>SUMIF('Asset D'!$D$2:$EE$2,'Proforma Summary'!AW$4,'Asset D'!$D15:$EE15)</f>
        <v>0</v>
      </c>
      <c r="AX15" s="229">
        <f>SUMIF('Asset D'!$D$2:$EE$2,'Proforma Summary'!AX$4,'Asset D'!$D15:$EE15)</f>
        <v>0</v>
      </c>
      <c r="AY15" s="229">
        <f>SUMIF('Asset D'!$D$2:$EE$2,'Proforma Summary'!AY$4,'Asset D'!$D15:$EE15)</f>
        <v>0</v>
      </c>
      <c r="AZ15" s="230">
        <f>SUMIF('Asset D'!$D$2:$EE$2,'Proforma Summary'!AZ$4,'Asset D'!$D15:$EE15)</f>
        <v>0</v>
      </c>
    </row>
    <row r="16" ht="15.75" customHeight="1">
      <c r="A16" s="37"/>
      <c r="B16" s="223" t="str">
        <f>'505 s. 5th'!C16</f>
        <v>Bad Debt </v>
      </c>
      <c r="C16" s="1"/>
      <c r="D16" s="229">
        <f>SUMIF('505 s. 5th'!$D$2:$EE$2,'Proforma Summary'!D$4,'505 s. 5th'!$D16:$EE16)</f>
        <v>-36426.96</v>
      </c>
      <c r="E16" s="229">
        <f>SUMIF('505 s. 5th'!$D$2:$EE$2,'Proforma Summary'!E$4,'505 s. 5th'!$D16:$EE16)</f>
        <v>-37519.7688</v>
      </c>
      <c r="F16" s="229">
        <f>SUMIF('505 s. 5th'!$D$2:$EE$2,'Proforma Summary'!F$4,'505 s. 5th'!$D16:$EE16)</f>
        <v>-38645.36186</v>
      </c>
      <c r="G16" s="229">
        <f>SUMIF('505 s. 5th'!$D$2:$EE$2,'Proforma Summary'!G$4,'505 s. 5th'!$D16:$EE16)</f>
        <v>-39804.72272</v>
      </c>
      <c r="H16" s="229">
        <f>SUMIF('505 s. 5th'!$D$2:$EE$2,'Proforma Summary'!H$4,'505 s. 5th'!$D16:$EE16)</f>
        <v>-40998.8644</v>
      </c>
      <c r="I16" s="229">
        <f>SUMIF('505 s. 5th'!$D$2:$EE$2,'Proforma Summary'!I$4,'505 s. 5th'!$D16:$EE16)</f>
        <v>-42228.83033</v>
      </c>
      <c r="J16" s="229">
        <f>SUMIF('505 s. 5th'!$D$2:$EE$2,'Proforma Summary'!J$4,'505 s. 5th'!$D16:$EE16)</f>
        <v>-43495.69524</v>
      </c>
      <c r="K16" s="229">
        <f>SUMIF('505 s. 5th'!$D$2:$EE$2,'Proforma Summary'!K$4,'505 s. 5th'!$D16:$EE16)</f>
        <v>-44800.5661</v>
      </c>
      <c r="L16" s="229">
        <f>SUMIF('505 s. 5th'!$D$2:$EE$2,'Proforma Summary'!L$4,'505 s. 5th'!$D16:$EE16)</f>
        <v>-46144.58308</v>
      </c>
      <c r="M16" s="230">
        <f>SUMIF('505 s. 5th'!$D$2:$EE$2,'Proforma Summary'!M$4,'505 s. 5th'!$D16:$EE16)</f>
        <v>-47528.92058</v>
      </c>
      <c r="N16" s="37"/>
      <c r="O16" s="48" t="str">
        <f>'Asset B'!C16</f>
        <v>Bad Debt </v>
      </c>
      <c r="P16" s="1"/>
      <c r="Q16" s="229">
        <f>SUMIF('Asset B'!$D$2:$EE$2,'Proforma Summary'!Q$4,'Asset B'!$D16:$EE17)</f>
        <v>0</v>
      </c>
      <c r="R16" s="229">
        <f>SUMIF('Asset B'!$D$2:$EE$2,'Proforma Summary'!R$4,'Asset B'!$D16:$EE17)</f>
        <v>0</v>
      </c>
      <c r="S16" s="229">
        <f>SUMIF('Asset B'!$D$2:$EE$2,'Proforma Summary'!S$4,'Asset B'!$D16:$EE17)</f>
        <v>0</v>
      </c>
      <c r="T16" s="229">
        <f>SUMIF('Asset B'!$D$2:$EE$2,'Proforma Summary'!T$4,'Asset B'!$D16:$EE17)</f>
        <v>0</v>
      </c>
      <c r="U16" s="229">
        <f>SUMIF('Asset B'!$D$2:$EE$2,'Proforma Summary'!U$4,'Asset B'!$D16:$EE17)</f>
        <v>0</v>
      </c>
      <c r="V16" s="229">
        <f>SUMIF('Asset B'!$D$2:$EE$2,'Proforma Summary'!V$4,'Asset B'!$D16:$EE17)</f>
        <v>0</v>
      </c>
      <c r="W16" s="229">
        <f>SUMIF('Asset B'!$D$2:$EE$2,'Proforma Summary'!W$4,'Asset B'!$D16:$EE17)</f>
        <v>0</v>
      </c>
      <c r="X16" s="229">
        <f>SUMIF('Asset B'!$D$2:$EE$2,'Proforma Summary'!X$4,'Asset B'!$D16:$EE17)</f>
        <v>0</v>
      </c>
      <c r="Y16" s="229">
        <f>SUMIF('Asset B'!$D$2:$EE$2,'Proforma Summary'!Y$4,'Asset B'!$D16:$EE17)</f>
        <v>0</v>
      </c>
      <c r="Z16" s="116">
        <f>SUMIF('Asset B'!$D$2:$EE$2,'Proforma Summary'!Z$4,'Asset B'!$D16:$EE17)</f>
        <v>0</v>
      </c>
      <c r="AA16" s="37"/>
      <c r="AB16" s="223" t="str">
        <f t="shared" si="5"/>
        <v>Bad Debt </v>
      </c>
      <c r="AC16" s="1"/>
      <c r="AD16" s="229">
        <f>SUMIF('Asset C'!$D$2:$EE$2,'Proforma Summary'!AD$4,'Asset C'!$D16:$EE16)</f>
        <v>0</v>
      </c>
      <c r="AE16" s="229">
        <f>SUMIF('Asset C'!$D$2:$EE$2,'Proforma Summary'!AE$4,'Asset C'!$D16:$EE16)</f>
        <v>0</v>
      </c>
      <c r="AF16" s="229">
        <f>SUMIF('Asset C'!$D$2:$EE$2,'Proforma Summary'!AF$4,'Asset C'!$D16:$EE16)</f>
        <v>0</v>
      </c>
      <c r="AG16" s="229">
        <f>SUMIF('Asset C'!$D$2:$EE$2,'Proforma Summary'!AG$4,'Asset C'!$D16:$EE16)</f>
        <v>0</v>
      </c>
      <c r="AH16" s="229">
        <f>SUMIF('Asset C'!$D$2:$EE$2,'Proforma Summary'!AH$4,'Asset C'!$D16:$EE16)</f>
        <v>0</v>
      </c>
      <c r="AI16" s="229">
        <f>SUMIF('Asset C'!$D$2:$EE$2,'Proforma Summary'!AI$4,'Asset C'!$D16:$EE16)</f>
        <v>0</v>
      </c>
      <c r="AJ16" s="229">
        <f>SUMIF('Asset C'!$D$2:$EE$2,'Proforma Summary'!AJ$4,'Asset C'!$D16:$EE16)</f>
        <v>0</v>
      </c>
      <c r="AK16" s="229">
        <f>SUMIF('Asset C'!$D$2:$EE$2,'Proforma Summary'!AK$4,'Asset C'!$D16:$EE16)</f>
        <v>0</v>
      </c>
      <c r="AL16" s="229">
        <f>SUMIF('Asset C'!$D$2:$EE$2,'Proforma Summary'!AL$4,'Asset C'!$D16:$EE16)</f>
        <v>0</v>
      </c>
      <c r="AM16" s="230">
        <f>SUMIF('Asset C'!$D$2:$EE$2,'Proforma Summary'!AM$4,'Asset C'!$D16:$EE16)</f>
        <v>0</v>
      </c>
      <c r="AN16" s="37"/>
      <c r="AO16" s="223" t="str">
        <f t="shared" si="6"/>
        <v>Bad Debt </v>
      </c>
      <c r="AP16" s="1"/>
      <c r="AQ16" s="229">
        <f>SUMIF('Asset D'!$D$2:$EE$2,'Proforma Summary'!AQ$4,'Asset D'!$D16:$EE16)</f>
        <v>0</v>
      </c>
      <c r="AR16" s="229">
        <f>SUMIF('Asset D'!$D$2:$EE$2,'Proforma Summary'!AR$4,'Asset D'!$D16:$EE16)</f>
        <v>0</v>
      </c>
      <c r="AS16" s="229">
        <f>SUMIF('Asset D'!$D$2:$EE$2,'Proforma Summary'!AS$4,'Asset D'!$D16:$EE16)</f>
        <v>0</v>
      </c>
      <c r="AT16" s="229">
        <f>SUMIF('Asset D'!$D$2:$EE$2,'Proforma Summary'!AT$4,'Asset D'!$D16:$EE16)</f>
        <v>0</v>
      </c>
      <c r="AU16" s="229">
        <f>SUMIF('Asset D'!$D$2:$EE$2,'Proforma Summary'!AU$4,'Asset D'!$D16:$EE16)</f>
        <v>0</v>
      </c>
      <c r="AV16" s="229">
        <f>SUMIF('Asset D'!$D$2:$EE$2,'Proforma Summary'!AV$4,'Asset D'!$D16:$EE16)</f>
        <v>0</v>
      </c>
      <c r="AW16" s="229">
        <f>SUMIF('Asset D'!$D$2:$EE$2,'Proforma Summary'!AW$4,'Asset D'!$D16:$EE16)</f>
        <v>0</v>
      </c>
      <c r="AX16" s="229">
        <f>SUMIF('Asset D'!$D$2:$EE$2,'Proforma Summary'!AX$4,'Asset D'!$D16:$EE16)</f>
        <v>0</v>
      </c>
      <c r="AY16" s="229">
        <f>SUMIF('Asset D'!$D$2:$EE$2,'Proforma Summary'!AY$4,'Asset D'!$D16:$EE16)</f>
        <v>0</v>
      </c>
      <c r="AZ16" s="230">
        <f>SUMIF('Asset D'!$D$2:$EE$2,'Proforma Summary'!AZ$4,'Asset D'!$D16:$EE16)</f>
        <v>0</v>
      </c>
    </row>
    <row r="17" ht="15.75" customHeight="1">
      <c r="A17" s="37"/>
      <c r="B17" s="223" t="str">
        <f>'505 s. 5th'!C17</f>
        <v>Concession</v>
      </c>
      <c r="C17" s="1"/>
      <c r="D17" s="229">
        <f>SUMIF('505 s. 5th'!$D$2:$EE$2,'Proforma Summary'!D$4,'505 s. 5th'!$D17:$EE17)</f>
        <v>-36426.96</v>
      </c>
      <c r="E17" s="229">
        <f>SUMIF('505 s. 5th'!$D$2:$EE$2,'Proforma Summary'!E$4,'505 s. 5th'!$D17:$EE17)</f>
        <v>-37519.7688</v>
      </c>
      <c r="F17" s="229">
        <f>SUMIF('505 s. 5th'!$D$2:$EE$2,'Proforma Summary'!F$4,'505 s. 5th'!$D17:$EE17)</f>
        <v>-38645.36186</v>
      </c>
      <c r="G17" s="229">
        <f>SUMIF('505 s. 5th'!$D$2:$EE$2,'Proforma Summary'!G$4,'505 s. 5th'!$D17:$EE17)</f>
        <v>-39804.72272</v>
      </c>
      <c r="H17" s="229">
        <f>SUMIF('505 s. 5th'!$D$2:$EE$2,'Proforma Summary'!H$4,'505 s. 5th'!$D17:$EE17)</f>
        <v>-40998.8644</v>
      </c>
      <c r="I17" s="229">
        <f>SUMIF('505 s. 5th'!$D$2:$EE$2,'Proforma Summary'!I$4,'505 s. 5th'!$D17:$EE17)</f>
        <v>-42228.83033</v>
      </c>
      <c r="J17" s="229">
        <f>SUMIF('505 s. 5th'!$D$2:$EE$2,'Proforma Summary'!J$4,'505 s. 5th'!$D17:$EE17)</f>
        <v>-43495.69524</v>
      </c>
      <c r="K17" s="229">
        <f>SUMIF('505 s. 5th'!$D$2:$EE$2,'Proforma Summary'!K$4,'505 s. 5th'!$D17:$EE17)</f>
        <v>-44800.5661</v>
      </c>
      <c r="L17" s="229">
        <f>SUMIF('505 s. 5th'!$D$2:$EE$2,'Proforma Summary'!L$4,'505 s. 5th'!$D17:$EE17)</f>
        <v>-46144.58308</v>
      </c>
      <c r="M17" s="230">
        <f>SUMIF('505 s. 5th'!$D$2:$EE$2,'Proforma Summary'!M$4,'505 s. 5th'!$D17:$EE17)</f>
        <v>-47528.92058</v>
      </c>
      <c r="N17" s="37"/>
      <c r="O17" s="48" t="str">
        <f>'Asset B'!C17</f>
        <v>Concession</v>
      </c>
      <c r="P17" s="1"/>
      <c r="Q17" s="229">
        <f>SUMIF('Asset B'!$D$2:$EE$2,'Proforma Summary'!Q$4,'Asset B'!$D17:$EE18)</f>
        <v>0</v>
      </c>
      <c r="R17" s="229">
        <f>SUMIF('Asset B'!$D$2:$EE$2,'Proforma Summary'!R$4,'Asset B'!$D17:$EE18)</f>
        <v>0</v>
      </c>
      <c r="S17" s="229">
        <f>SUMIF('Asset B'!$D$2:$EE$2,'Proforma Summary'!S$4,'Asset B'!$D17:$EE18)</f>
        <v>0</v>
      </c>
      <c r="T17" s="229">
        <f>SUMIF('Asset B'!$D$2:$EE$2,'Proforma Summary'!T$4,'Asset B'!$D17:$EE18)</f>
        <v>0</v>
      </c>
      <c r="U17" s="229">
        <f>SUMIF('Asset B'!$D$2:$EE$2,'Proforma Summary'!U$4,'Asset B'!$D17:$EE18)</f>
        <v>0</v>
      </c>
      <c r="V17" s="229">
        <f>SUMIF('Asset B'!$D$2:$EE$2,'Proforma Summary'!V$4,'Asset B'!$D17:$EE18)</f>
        <v>0</v>
      </c>
      <c r="W17" s="229">
        <f>SUMIF('Asset B'!$D$2:$EE$2,'Proforma Summary'!W$4,'Asset B'!$D17:$EE18)</f>
        <v>0</v>
      </c>
      <c r="X17" s="229">
        <f>SUMIF('Asset B'!$D$2:$EE$2,'Proforma Summary'!X$4,'Asset B'!$D17:$EE18)</f>
        <v>0</v>
      </c>
      <c r="Y17" s="229">
        <f>SUMIF('Asset B'!$D$2:$EE$2,'Proforma Summary'!Y$4,'Asset B'!$D17:$EE18)</f>
        <v>0</v>
      </c>
      <c r="Z17" s="116">
        <f>SUMIF('Asset B'!$D$2:$EE$2,'Proforma Summary'!Z$4,'Asset B'!$D17:$EE18)</f>
        <v>0</v>
      </c>
      <c r="AA17" s="37"/>
      <c r="AB17" s="223" t="str">
        <f t="shared" si="5"/>
        <v>Concession</v>
      </c>
      <c r="AC17" s="1"/>
      <c r="AD17" s="229">
        <f>SUMIF('Asset C'!$D$2:$EE$2,'Proforma Summary'!AD$4,'Asset C'!$D17:$EE17)</f>
        <v>0</v>
      </c>
      <c r="AE17" s="229">
        <f>SUMIF('Asset C'!$D$2:$EE$2,'Proforma Summary'!AE$4,'Asset C'!$D17:$EE17)</f>
        <v>0</v>
      </c>
      <c r="AF17" s="229">
        <f>SUMIF('Asset C'!$D$2:$EE$2,'Proforma Summary'!AF$4,'Asset C'!$D17:$EE17)</f>
        <v>0</v>
      </c>
      <c r="AG17" s="229">
        <f>SUMIF('Asset C'!$D$2:$EE$2,'Proforma Summary'!AG$4,'Asset C'!$D17:$EE17)</f>
        <v>0</v>
      </c>
      <c r="AH17" s="229">
        <f>SUMIF('Asset C'!$D$2:$EE$2,'Proforma Summary'!AH$4,'Asset C'!$D17:$EE17)</f>
        <v>0</v>
      </c>
      <c r="AI17" s="229">
        <f>SUMIF('Asset C'!$D$2:$EE$2,'Proforma Summary'!AI$4,'Asset C'!$D17:$EE17)</f>
        <v>0</v>
      </c>
      <c r="AJ17" s="229">
        <f>SUMIF('Asset C'!$D$2:$EE$2,'Proforma Summary'!AJ$4,'Asset C'!$D17:$EE17)</f>
        <v>0</v>
      </c>
      <c r="AK17" s="229">
        <f>SUMIF('Asset C'!$D$2:$EE$2,'Proforma Summary'!AK$4,'Asset C'!$D17:$EE17)</f>
        <v>0</v>
      </c>
      <c r="AL17" s="229">
        <f>SUMIF('Asset C'!$D$2:$EE$2,'Proforma Summary'!AL$4,'Asset C'!$D17:$EE17)</f>
        <v>0</v>
      </c>
      <c r="AM17" s="230">
        <f>SUMIF('Asset C'!$D$2:$EE$2,'Proforma Summary'!AM$4,'Asset C'!$D17:$EE17)</f>
        <v>0</v>
      </c>
      <c r="AN17" s="37"/>
      <c r="AO17" s="223" t="str">
        <f t="shared" si="6"/>
        <v>Concession</v>
      </c>
      <c r="AP17" s="1"/>
      <c r="AQ17" s="229">
        <f>SUMIF('Asset D'!$D$2:$EE$2,'Proforma Summary'!AQ$4,'Asset D'!$D17:$EE17)</f>
        <v>0</v>
      </c>
      <c r="AR17" s="229">
        <f>SUMIF('Asset D'!$D$2:$EE$2,'Proforma Summary'!AR$4,'Asset D'!$D17:$EE17)</f>
        <v>0</v>
      </c>
      <c r="AS17" s="229">
        <f>SUMIF('Asset D'!$D$2:$EE$2,'Proforma Summary'!AS$4,'Asset D'!$D17:$EE17)</f>
        <v>0</v>
      </c>
      <c r="AT17" s="229">
        <f>SUMIF('Asset D'!$D$2:$EE$2,'Proforma Summary'!AT$4,'Asset D'!$D17:$EE17)</f>
        <v>0</v>
      </c>
      <c r="AU17" s="229">
        <f>SUMIF('Asset D'!$D$2:$EE$2,'Proforma Summary'!AU$4,'Asset D'!$D17:$EE17)</f>
        <v>0</v>
      </c>
      <c r="AV17" s="229">
        <f>SUMIF('Asset D'!$D$2:$EE$2,'Proforma Summary'!AV$4,'Asset D'!$D17:$EE17)</f>
        <v>0</v>
      </c>
      <c r="AW17" s="229">
        <f>SUMIF('Asset D'!$D$2:$EE$2,'Proforma Summary'!AW$4,'Asset D'!$D17:$EE17)</f>
        <v>0</v>
      </c>
      <c r="AX17" s="229">
        <f>SUMIF('Asset D'!$D$2:$EE$2,'Proforma Summary'!AX$4,'Asset D'!$D17:$EE17)</f>
        <v>0</v>
      </c>
      <c r="AY17" s="229">
        <f>SUMIF('Asset D'!$D$2:$EE$2,'Proforma Summary'!AY$4,'Asset D'!$D17:$EE17)</f>
        <v>0</v>
      </c>
      <c r="AZ17" s="230">
        <f>SUMIF('Asset D'!$D$2:$EE$2,'Proforma Summary'!AZ$4,'Asset D'!$D17:$EE17)</f>
        <v>0</v>
      </c>
    </row>
    <row r="18" ht="15.75" customHeight="1">
      <c r="A18" s="37"/>
      <c r="B18" s="231" t="str">
        <f>'505 s. 5th'!C18</f>
        <v>Effective Gross Income</v>
      </c>
      <c r="C18" s="63"/>
      <c r="D18" s="232">
        <f>SUMIF('505 s. 5th'!$D$2:$EE$2,'Proforma Summary'!D$4,'505 s. 5th'!$D18:$EE18)</f>
        <v>3387707.28</v>
      </c>
      <c r="E18" s="232">
        <f>SUMIF('505 s. 5th'!$D$2:$EE$2,'Proforma Summary'!E$4,'505 s. 5th'!$D18:$EE18)</f>
        <v>3601897.805</v>
      </c>
      <c r="F18" s="232">
        <f>SUMIF('505 s. 5th'!$D$2:$EE$2,'Proforma Summary'!F$4,'505 s. 5th'!$D18:$EE18)</f>
        <v>3709954.739</v>
      </c>
      <c r="G18" s="232">
        <f>SUMIF('505 s. 5th'!$D$2:$EE$2,'Proforma Summary'!G$4,'505 s. 5th'!$D18:$EE18)</f>
        <v>3821253.381</v>
      </c>
      <c r="H18" s="232">
        <f>SUMIF('505 s. 5th'!$D$2:$EE$2,'Proforma Summary'!H$4,'505 s. 5th'!$D18:$EE18)</f>
        <v>3935890.983</v>
      </c>
      <c r="I18" s="232">
        <f>SUMIF('505 s. 5th'!$D$2:$EE$2,'Proforma Summary'!I$4,'505 s. 5th'!$D18:$EE18)</f>
        <v>4053967.712</v>
      </c>
      <c r="J18" s="232">
        <f>SUMIF('505 s. 5th'!$D$2:$EE$2,'Proforma Summary'!J$4,'505 s. 5th'!$D18:$EE18)</f>
        <v>4175586.743</v>
      </c>
      <c r="K18" s="232">
        <f>SUMIF('505 s. 5th'!$D$2:$EE$2,'Proforma Summary'!K$4,'505 s. 5th'!$D18:$EE18)</f>
        <v>4300854.346</v>
      </c>
      <c r="L18" s="232">
        <f>SUMIF('505 s. 5th'!$D$2:$EE$2,'Proforma Summary'!L$4,'505 s. 5th'!$D18:$EE18)</f>
        <v>4429879.976</v>
      </c>
      <c r="M18" s="233">
        <f>SUMIF('505 s. 5th'!$D$2:$EE$2,'Proforma Summary'!M$4,'505 s. 5th'!$D18:$EE18)</f>
        <v>4562776.375</v>
      </c>
      <c r="N18" s="37"/>
      <c r="O18" s="234" t="str">
        <f>'Asset B'!C18</f>
        <v>Effective Gross Income</v>
      </c>
      <c r="P18" s="63"/>
      <c r="Q18" s="232">
        <f>SUMIF('Asset B'!$D$2:$EE$2,'Proforma Summary'!Q$4,'Asset B'!$D18:$EE19)</f>
        <v>0</v>
      </c>
      <c r="R18" s="232">
        <f>SUMIF('Asset B'!$D$2:$EE$2,'Proforma Summary'!R$4,'Asset B'!$D18:$EE19)</f>
        <v>0</v>
      </c>
      <c r="S18" s="232">
        <f>SUMIF('Asset B'!$D$2:$EE$2,'Proforma Summary'!S$4,'Asset B'!$D18:$EE19)</f>
        <v>0</v>
      </c>
      <c r="T18" s="232">
        <f>SUMIF('Asset B'!$D$2:$EE$2,'Proforma Summary'!T$4,'Asset B'!$D18:$EE19)</f>
        <v>0</v>
      </c>
      <c r="U18" s="232">
        <f>SUMIF('Asset B'!$D$2:$EE$2,'Proforma Summary'!U$4,'Asset B'!$D18:$EE19)</f>
        <v>0</v>
      </c>
      <c r="V18" s="232">
        <f>SUMIF('Asset B'!$D$2:$EE$2,'Proforma Summary'!V$4,'Asset B'!$D18:$EE19)</f>
        <v>0</v>
      </c>
      <c r="W18" s="232">
        <f>SUMIF('Asset B'!$D$2:$EE$2,'Proforma Summary'!W$4,'Asset B'!$D18:$EE19)</f>
        <v>0</v>
      </c>
      <c r="X18" s="232">
        <f>SUMIF('Asset B'!$D$2:$EE$2,'Proforma Summary'!X$4,'Asset B'!$D18:$EE19)</f>
        <v>0</v>
      </c>
      <c r="Y18" s="232">
        <f>SUMIF('Asset B'!$D$2:$EE$2,'Proforma Summary'!Y$4,'Asset B'!$D18:$EE19)</f>
        <v>0</v>
      </c>
      <c r="Z18" s="235">
        <f>SUMIF('Asset B'!$D$2:$EE$2,'Proforma Summary'!Z$4,'Asset B'!$D18:$EE19)</f>
        <v>0</v>
      </c>
      <c r="AA18" s="37"/>
      <c r="AB18" s="231" t="str">
        <f t="shared" si="5"/>
        <v>Effective Gross Income</v>
      </c>
      <c r="AC18" s="63"/>
      <c r="AD18" s="236">
        <f>SUMIF('Asset C'!$D$2:$EE$2,'Proforma Summary'!AD$4,'Asset C'!$D18:$EE18)</f>
        <v>0</v>
      </c>
      <c r="AE18" s="236">
        <f>SUMIF('Asset C'!$D$2:$EE$2,'Proforma Summary'!AE$4,'Asset C'!$D18:$EE18)</f>
        <v>0</v>
      </c>
      <c r="AF18" s="236">
        <f>SUMIF('Asset C'!$D$2:$EE$2,'Proforma Summary'!AF$4,'Asset C'!$D18:$EE18)</f>
        <v>0</v>
      </c>
      <c r="AG18" s="236">
        <f>SUMIF('Asset C'!$D$2:$EE$2,'Proforma Summary'!AG$4,'Asset C'!$D18:$EE18)</f>
        <v>0</v>
      </c>
      <c r="AH18" s="236">
        <f>SUMIF('Asset C'!$D$2:$EE$2,'Proforma Summary'!AH$4,'Asset C'!$D18:$EE18)</f>
        <v>0</v>
      </c>
      <c r="AI18" s="236">
        <f>SUMIF('Asset C'!$D$2:$EE$2,'Proforma Summary'!AI$4,'Asset C'!$D18:$EE18)</f>
        <v>0</v>
      </c>
      <c r="AJ18" s="236">
        <f>SUMIF('Asset C'!$D$2:$EE$2,'Proforma Summary'!AJ$4,'Asset C'!$D18:$EE18)</f>
        <v>0</v>
      </c>
      <c r="AK18" s="236">
        <f>SUMIF('Asset C'!$D$2:$EE$2,'Proforma Summary'!AK$4,'Asset C'!$D18:$EE18)</f>
        <v>0</v>
      </c>
      <c r="AL18" s="236">
        <f>SUMIF('Asset C'!$D$2:$EE$2,'Proforma Summary'!AL$4,'Asset C'!$D18:$EE18)</f>
        <v>0</v>
      </c>
      <c r="AM18" s="237">
        <f>SUMIF('Asset C'!$D$2:$EE$2,'Proforma Summary'!AM$4,'Asset C'!$D18:$EE18)</f>
        <v>0</v>
      </c>
      <c r="AN18" s="37"/>
      <c r="AO18" s="231" t="str">
        <f t="shared" si="6"/>
        <v>Effective Gross Income</v>
      </c>
      <c r="AP18" s="63"/>
      <c r="AQ18" s="236">
        <f>SUMIF('Asset D'!$D$2:$EE$2,'Proforma Summary'!AQ$4,'Asset D'!$D18:$EE18)</f>
        <v>0</v>
      </c>
      <c r="AR18" s="236">
        <f>SUMIF('Asset D'!$D$2:$EE$2,'Proforma Summary'!AR$4,'Asset D'!$D18:$EE18)</f>
        <v>0</v>
      </c>
      <c r="AS18" s="236">
        <f>SUMIF('Asset D'!$D$2:$EE$2,'Proforma Summary'!AS$4,'Asset D'!$D18:$EE18)</f>
        <v>0</v>
      </c>
      <c r="AT18" s="236">
        <f>SUMIF('Asset D'!$D$2:$EE$2,'Proforma Summary'!AT$4,'Asset D'!$D18:$EE18)</f>
        <v>0</v>
      </c>
      <c r="AU18" s="236">
        <f>SUMIF('Asset D'!$D$2:$EE$2,'Proforma Summary'!AU$4,'Asset D'!$D18:$EE18)</f>
        <v>0</v>
      </c>
      <c r="AV18" s="236">
        <f>SUMIF('Asset D'!$D$2:$EE$2,'Proforma Summary'!AV$4,'Asset D'!$D18:$EE18)</f>
        <v>0</v>
      </c>
      <c r="AW18" s="236">
        <f>SUMIF('Asset D'!$D$2:$EE$2,'Proforma Summary'!AW$4,'Asset D'!$D18:$EE18)</f>
        <v>0</v>
      </c>
      <c r="AX18" s="236">
        <f>SUMIF('Asset D'!$D$2:$EE$2,'Proforma Summary'!AX$4,'Asset D'!$D18:$EE18)</f>
        <v>0</v>
      </c>
      <c r="AY18" s="236">
        <f>SUMIF('Asset D'!$D$2:$EE$2,'Proforma Summary'!AY$4,'Asset D'!$D18:$EE18)</f>
        <v>0</v>
      </c>
      <c r="AZ18" s="237">
        <f>SUMIF('Asset D'!$D$2:$EE$2,'Proforma Summary'!AZ$4,'Asset D'!$D18:$EE18)</f>
        <v>0</v>
      </c>
    </row>
    <row r="19" ht="15.75" customHeight="1">
      <c r="A19" s="37"/>
      <c r="B19" s="231" t="str">
        <f>'505 s. 5th'!C19</f>
        <v>Other Income</v>
      </c>
      <c r="C19" s="6"/>
      <c r="D19" s="232">
        <f>SUMIF('505 s. 5th'!$D$2:$EE$2,'Proforma Summary'!D$4,'505 s. 5th'!$D19:$EE19)</f>
        <v>129670</v>
      </c>
      <c r="E19" s="232">
        <f>SUMIF('505 s. 5th'!$D$2:$EE$2,'Proforma Summary'!E$4,'505 s. 5th'!$D19:$EE19)</f>
        <v>133560.1</v>
      </c>
      <c r="F19" s="232">
        <f>SUMIF('505 s. 5th'!$D$2:$EE$2,'Proforma Summary'!F$4,'505 s. 5th'!$D19:$EE19)</f>
        <v>137566.903</v>
      </c>
      <c r="G19" s="232">
        <f>SUMIF('505 s. 5th'!$D$2:$EE$2,'Proforma Summary'!G$4,'505 s. 5th'!$D19:$EE19)</f>
        <v>141693.9101</v>
      </c>
      <c r="H19" s="232">
        <f>SUMIF('505 s. 5th'!$D$2:$EE$2,'Proforma Summary'!H$4,'505 s. 5th'!$D19:$EE19)</f>
        <v>145944.7274</v>
      </c>
      <c r="I19" s="232">
        <f>SUMIF('505 s. 5th'!$D$2:$EE$2,'Proforma Summary'!I$4,'505 s. 5th'!$D19:$EE19)</f>
        <v>150323.0692</v>
      </c>
      <c r="J19" s="232">
        <f>SUMIF('505 s. 5th'!$D$2:$EE$2,'Proforma Summary'!J$4,'505 s. 5th'!$D19:$EE19)</f>
        <v>154832.7613</v>
      </c>
      <c r="K19" s="232">
        <f>SUMIF('505 s. 5th'!$D$2:$EE$2,'Proforma Summary'!K$4,'505 s. 5th'!$D19:$EE19)</f>
        <v>159477.7441</v>
      </c>
      <c r="L19" s="232">
        <f>SUMIF('505 s. 5th'!$D$2:$EE$2,'Proforma Summary'!L$4,'505 s. 5th'!$D19:$EE19)</f>
        <v>164262.0765</v>
      </c>
      <c r="M19" s="233">
        <f>SUMIF('505 s. 5th'!$D$2:$EE$2,'Proforma Summary'!M$4,'505 s. 5th'!$D19:$EE19)</f>
        <v>169189.9387</v>
      </c>
      <c r="N19" s="37"/>
      <c r="O19" s="234" t="str">
        <f>'Asset B'!C19</f>
        <v>Other Income</v>
      </c>
      <c r="P19" s="6"/>
      <c r="Q19" s="232">
        <f>SUMIF('Asset B'!$D$2:$EE$2,'Proforma Summary'!Q$4,'Asset B'!$D19:$EE20)</f>
        <v>0</v>
      </c>
      <c r="R19" s="232">
        <f>SUMIF('Asset B'!$D$2:$EE$2,'Proforma Summary'!R$4,'Asset B'!$D19:$EE20)</f>
        <v>0</v>
      </c>
      <c r="S19" s="232">
        <f>SUMIF('Asset B'!$D$2:$EE$2,'Proforma Summary'!S$4,'Asset B'!$D19:$EE20)</f>
        <v>0</v>
      </c>
      <c r="T19" s="232">
        <f>SUMIF('Asset B'!$D$2:$EE$2,'Proforma Summary'!T$4,'Asset B'!$D19:$EE20)</f>
        <v>0</v>
      </c>
      <c r="U19" s="232">
        <f>SUMIF('Asset B'!$D$2:$EE$2,'Proforma Summary'!U$4,'Asset B'!$D19:$EE20)</f>
        <v>0</v>
      </c>
      <c r="V19" s="232">
        <f>SUMIF('Asset B'!$D$2:$EE$2,'Proforma Summary'!V$4,'Asset B'!$D19:$EE20)</f>
        <v>0</v>
      </c>
      <c r="W19" s="232">
        <f>SUMIF('Asset B'!$D$2:$EE$2,'Proforma Summary'!W$4,'Asset B'!$D19:$EE20)</f>
        <v>0</v>
      </c>
      <c r="X19" s="232">
        <f>SUMIF('Asset B'!$D$2:$EE$2,'Proforma Summary'!X$4,'Asset B'!$D19:$EE20)</f>
        <v>0</v>
      </c>
      <c r="Y19" s="232">
        <f>SUMIF('Asset B'!$D$2:$EE$2,'Proforma Summary'!Y$4,'Asset B'!$D19:$EE20)</f>
        <v>0</v>
      </c>
      <c r="Z19" s="235">
        <f>SUMIF('Asset B'!$D$2:$EE$2,'Proforma Summary'!Z$4,'Asset B'!$D19:$EE20)</f>
        <v>0</v>
      </c>
      <c r="AA19" s="37"/>
      <c r="AB19" s="231" t="str">
        <f t="shared" si="5"/>
        <v>Other Income</v>
      </c>
      <c r="AC19" s="6"/>
      <c r="AD19" s="229">
        <f>SUMIF('Asset C'!$D$2:$EE$2,'Proforma Summary'!AD$4,'Asset C'!$D19:$EE19)</f>
        <v>0</v>
      </c>
      <c r="AE19" s="229">
        <f>SUMIF('Asset C'!$D$2:$EE$2,'Proforma Summary'!AE$4,'Asset C'!$D19:$EE19)</f>
        <v>0</v>
      </c>
      <c r="AF19" s="229">
        <f>SUMIF('Asset C'!$D$2:$EE$2,'Proforma Summary'!AF$4,'Asset C'!$D19:$EE19)</f>
        <v>0</v>
      </c>
      <c r="AG19" s="229">
        <f>SUMIF('Asset C'!$D$2:$EE$2,'Proforma Summary'!AG$4,'Asset C'!$D19:$EE19)</f>
        <v>0</v>
      </c>
      <c r="AH19" s="229">
        <f>SUMIF('Asset C'!$D$2:$EE$2,'Proforma Summary'!AH$4,'Asset C'!$D19:$EE19)</f>
        <v>0</v>
      </c>
      <c r="AI19" s="229">
        <f>SUMIF('Asset C'!$D$2:$EE$2,'Proforma Summary'!AI$4,'Asset C'!$D19:$EE19)</f>
        <v>0</v>
      </c>
      <c r="AJ19" s="229">
        <f>SUMIF('Asset C'!$D$2:$EE$2,'Proforma Summary'!AJ$4,'Asset C'!$D19:$EE19)</f>
        <v>0</v>
      </c>
      <c r="AK19" s="229">
        <f>SUMIF('Asset C'!$D$2:$EE$2,'Proforma Summary'!AK$4,'Asset C'!$D19:$EE19)</f>
        <v>0</v>
      </c>
      <c r="AL19" s="229">
        <f>SUMIF('Asset C'!$D$2:$EE$2,'Proforma Summary'!AL$4,'Asset C'!$D19:$EE19)</f>
        <v>0</v>
      </c>
      <c r="AM19" s="230">
        <f>SUMIF('Asset C'!$D$2:$EE$2,'Proforma Summary'!AM$4,'Asset C'!$D19:$EE19)</f>
        <v>0</v>
      </c>
      <c r="AN19" s="37"/>
      <c r="AO19" s="231" t="str">
        <f t="shared" si="6"/>
        <v>Other Income</v>
      </c>
      <c r="AP19" s="6"/>
      <c r="AQ19" s="229">
        <f>SUMIF('Asset D'!$D$2:$EE$2,'Proforma Summary'!AQ$4,'Asset D'!$D19:$EE19)</f>
        <v>0</v>
      </c>
      <c r="AR19" s="229">
        <f>SUMIF('Asset D'!$D$2:$EE$2,'Proforma Summary'!AR$4,'Asset D'!$D19:$EE19)</f>
        <v>0</v>
      </c>
      <c r="AS19" s="229">
        <f>SUMIF('Asset D'!$D$2:$EE$2,'Proforma Summary'!AS$4,'Asset D'!$D19:$EE19)</f>
        <v>0</v>
      </c>
      <c r="AT19" s="229">
        <f>SUMIF('Asset D'!$D$2:$EE$2,'Proforma Summary'!AT$4,'Asset D'!$D19:$EE19)</f>
        <v>0</v>
      </c>
      <c r="AU19" s="229">
        <f>SUMIF('Asset D'!$D$2:$EE$2,'Proforma Summary'!AU$4,'Asset D'!$D19:$EE19)</f>
        <v>0</v>
      </c>
      <c r="AV19" s="229">
        <f>SUMIF('Asset D'!$D$2:$EE$2,'Proforma Summary'!AV$4,'Asset D'!$D19:$EE19)</f>
        <v>0</v>
      </c>
      <c r="AW19" s="229">
        <f>SUMIF('Asset D'!$D$2:$EE$2,'Proforma Summary'!AW$4,'Asset D'!$D19:$EE19)</f>
        <v>0</v>
      </c>
      <c r="AX19" s="229">
        <f>SUMIF('Asset D'!$D$2:$EE$2,'Proforma Summary'!AX$4,'Asset D'!$D19:$EE19)</f>
        <v>0</v>
      </c>
      <c r="AY19" s="229">
        <f>SUMIF('Asset D'!$D$2:$EE$2,'Proforma Summary'!AY$4,'Asset D'!$D19:$EE19)</f>
        <v>0</v>
      </c>
      <c r="AZ19" s="230">
        <f>SUMIF('Asset D'!$D$2:$EE$2,'Proforma Summary'!AZ$4,'Asset D'!$D19:$EE19)</f>
        <v>0</v>
      </c>
    </row>
    <row r="20" ht="15.75" customHeight="1">
      <c r="A20" s="37"/>
      <c r="B20" s="223" t="str">
        <f>'505 s. 5th'!C20</f>
        <v>Utility Reimburshment (Electricity, Water, Gas, Cable &amp; Internet)</v>
      </c>
      <c r="C20" s="1"/>
      <c r="D20" s="229">
        <f>SUMIF('505 s. 5th'!$D$2:$EE$2,'Proforma Summary'!D$4,'505 s. 5th'!$D20:$EE20)</f>
        <v>209160.6</v>
      </c>
      <c r="E20" s="229">
        <f>SUMIF('505 s. 5th'!$D$2:$EE$2,'Proforma Summary'!E$4,'505 s. 5th'!$D20:$EE20)</f>
        <v>215435.418</v>
      </c>
      <c r="F20" s="229">
        <f>SUMIF('505 s. 5th'!$D$2:$EE$2,'Proforma Summary'!F$4,'505 s. 5th'!$D20:$EE20)</f>
        <v>221898.4805</v>
      </c>
      <c r="G20" s="229">
        <f>SUMIF('505 s. 5th'!$D$2:$EE$2,'Proforma Summary'!G$4,'505 s. 5th'!$D20:$EE20)</f>
        <v>228555.435</v>
      </c>
      <c r="H20" s="229">
        <f>SUMIF('505 s. 5th'!$D$2:$EE$2,'Proforma Summary'!H$4,'505 s. 5th'!$D20:$EE20)</f>
        <v>235412.098</v>
      </c>
      <c r="I20" s="229">
        <f>SUMIF('505 s. 5th'!$D$2:$EE$2,'Proforma Summary'!I$4,'505 s. 5th'!$D20:$EE20)</f>
        <v>242474.4609</v>
      </c>
      <c r="J20" s="229">
        <f>SUMIF('505 s. 5th'!$D$2:$EE$2,'Proforma Summary'!J$4,'505 s. 5th'!$D20:$EE20)</f>
        <v>249748.6948</v>
      </c>
      <c r="K20" s="229">
        <f>SUMIF('505 s. 5th'!$D$2:$EE$2,'Proforma Summary'!K$4,'505 s. 5th'!$D20:$EE20)</f>
        <v>257241.1556</v>
      </c>
      <c r="L20" s="229">
        <f>SUMIF('505 s. 5th'!$D$2:$EE$2,'Proforma Summary'!L$4,'505 s. 5th'!$D20:$EE20)</f>
        <v>264958.3903</v>
      </c>
      <c r="M20" s="230">
        <f>SUMIF('505 s. 5th'!$D$2:$EE$2,'Proforma Summary'!M$4,'505 s. 5th'!$D20:$EE20)</f>
        <v>272907.142</v>
      </c>
      <c r="N20" s="37"/>
      <c r="O20" s="48" t="str">
        <f>'Asset B'!C20</f>
        <v>Utility Reimburshment (Electricity, Water, Gas, Cable &amp; Internet)</v>
      </c>
      <c r="P20" s="1"/>
      <c r="Q20" s="229">
        <f>SUMIF('Asset B'!$D$2:$EE$2,'Proforma Summary'!Q$4,'Asset B'!$D20:$EE21)</f>
        <v>0</v>
      </c>
      <c r="R20" s="229">
        <f>SUMIF('Asset B'!$D$2:$EE$2,'Proforma Summary'!R$4,'Asset B'!$D20:$EE21)</f>
        <v>0</v>
      </c>
      <c r="S20" s="229">
        <f>SUMIF('Asset B'!$D$2:$EE$2,'Proforma Summary'!S$4,'Asset B'!$D20:$EE21)</f>
        <v>0</v>
      </c>
      <c r="T20" s="229">
        <f>SUMIF('Asset B'!$D$2:$EE$2,'Proforma Summary'!T$4,'Asset B'!$D20:$EE21)</f>
        <v>0</v>
      </c>
      <c r="U20" s="229">
        <f>SUMIF('Asset B'!$D$2:$EE$2,'Proforma Summary'!U$4,'Asset B'!$D20:$EE21)</f>
        <v>0</v>
      </c>
      <c r="V20" s="229">
        <f>SUMIF('Asset B'!$D$2:$EE$2,'Proforma Summary'!V$4,'Asset B'!$D20:$EE21)</f>
        <v>0</v>
      </c>
      <c r="W20" s="229">
        <f>SUMIF('Asset B'!$D$2:$EE$2,'Proforma Summary'!W$4,'Asset B'!$D20:$EE21)</f>
        <v>0</v>
      </c>
      <c r="X20" s="229">
        <f>SUMIF('Asset B'!$D$2:$EE$2,'Proforma Summary'!X$4,'Asset B'!$D20:$EE21)</f>
        <v>0</v>
      </c>
      <c r="Y20" s="229">
        <f>SUMIF('Asset B'!$D$2:$EE$2,'Proforma Summary'!Y$4,'Asset B'!$D20:$EE21)</f>
        <v>0</v>
      </c>
      <c r="Z20" s="116">
        <f>SUMIF('Asset B'!$D$2:$EE$2,'Proforma Summary'!Z$4,'Asset B'!$D20:$EE21)</f>
        <v>0</v>
      </c>
      <c r="AA20" s="37"/>
      <c r="AB20" s="223" t="str">
        <f t="shared" si="5"/>
        <v>Utility Reimburshment (Electricity, Water, Gas, Cable &amp; Internet)</v>
      </c>
      <c r="AC20" s="1"/>
      <c r="AD20" s="229">
        <f>SUMIF('Asset C'!$D$2:$EE$2,'Proforma Summary'!AD$4,'Asset C'!$D20:$EE20)</f>
        <v>0</v>
      </c>
      <c r="AE20" s="229">
        <f>SUMIF('Asset C'!$D$2:$EE$2,'Proforma Summary'!AE$4,'Asset C'!$D20:$EE20)</f>
        <v>0</v>
      </c>
      <c r="AF20" s="229">
        <f>SUMIF('Asset C'!$D$2:$EE$2,'Proforma Summary'!AF$4,'Asset C'!$D20:$EE20)</f>
        <v>0</v>
      </c>
      <c r="AG20" s="229">
        <f>SUMIF('Asset C'!$D$2:$EE$2,'Proforma Summary'!AG$4,'Asset C'!$D20:$EE20)</f>
        <v>0</v>
      </c>
      <c r="AH20" s="229">
        <f>SUMIF('Asset C'!$D$2:$EE$2,'Proforma Summary'!AH$4,'Asset C'!$D20:$EE20)</f>
        <v>0</v>
      </c>
      <c r="AI20" s="229">
        <f>SUMIF('Asset C'!$D$2:$EE$2,'Proforma Summary'!AI$4,'Asset C'!$D20:$EE20)</f>
        <v>0</v>
      </c>
      <c r="AJ20" s="229">
        <f>SUMIF('Asset C'!$D$2:$EE$2,'Proforma Summary'!AJ$4,'Asset C'!$D20:$EE20)</f>
        <v>0</v>
      </c>
      <c r="AK20" s="229">
        <f>SUMIF('Asset C'!$D$2:$EE$2,'Proforma Summary'!AK$4,'Asset C'!$D20:$EE20)</f>
        <v>0</v>
      </c>
      <c r="AL20" s="229">
        <f>SUMIF('Asset C'!$D$2:$EE$2,'Proforma Summary'!AL$4,'Asset C'!$D20:$EE20)</f>
        <v>0</v>
      </c>
      <c r="AM20" s="230">
        <f>SUMIF('Asset C'!$D$2:$EE$2,'Proforma Summary'!AM$4,'Asset C'!$D20:$EE20)</f>
        <v>0</v>
      </c>
      <c r="AN20" s="37"/>
      <c r="AO20" s="223" t="str">
        <f t="shared" si="6"/>
        <v>Utility Reimburshment (Electricity, Water, Gas, Cable &amp; Internet)</v>
      </c>
      <c r="AP20" s="1"/>
      <c r="AQ20" s="229">
        <f>SUMIF('Asset D'!$D$2:$EE$2,'Proforma Summary'!AQ$4,'Asset D'!$D20:$EE20)</f>
        <v>0</v>
      </c>
      <c r="AR20" s="229">
        <f>SUMIF('Asset D'!$D$2:$EE$2,'Proforma Summary'!AR$4,'Asset D'!$D20:$EE20)</f>
        <v>0</v>
      </c>
      <c r="AS20" s="229">
        <f>SUMIF('Asset D'!$D$2:$EE$2,'Proforma Summary'!AS$4,'Asset D'!$D20:$EE20)</f>
        <v>0</v>
      </c>
      <c r="AT20" s="229">
        <f>SUMIF('Asset D'!$D$2:$EE$2,'Proforma Summary'!AT$4,'Asset D'!$D20:$EE20)</f>
        <v>0</v>
      </c>
      <c r="AU20" s="229">
        <f>SUMIF('Asset D'!$D$2:$EE$2,'Proforma Summary'!AU$4,'Asset D'!$D20:$EE20)</f>
        <v>0</v>
      </c>
      <c r="AV20" s="229">
        <f>SUMIF('Asset D'!$D$2:$EE$2,'Proforma Summary'!AV$4,'Asset D'!$D20:$EE20)</f>
        <v>0</v>
      </c>
      <c r="AW20" s="229">
        <f>SUMIF('Asset D'!$D$2:$EE$2,'Proforma Summary'!AW$4,'Asset D'!$D20:$EE20)</f>
        <v>0</v>
      </c>
      <c r="AX20" s="229">
        <f>SUMIF('Asset D'!$D$2:$EE$2,'Proforma Summary'!AX$4,'Asset D'!$D20:$EE20)</f>
        <v>0</v>
      </c>
      <c r="AY20" s="229">
        <f>SUMIF('Asset D'!$D$2:$EE$2,'Proforma Summary'!AY$4,'Asset D'!$D20:$EE20)</f>
        <v>0</v>
      </c>
      <c r="AZ20" s="230">
        <f>SUMIF('Asset D'!$D$2:$EE$2,'Proforma Summary'!AZ$4,'Asset D'!$D20:$EE20)</f>
        <v>0</v>
      </c>
    </row>
    <row r="21" ht="15.75" customHeight="1">
      <c r="A21" s="37"/>
      <c r="B21" s="223" t="str">
        <f>'505 s. 5th'!B21</f>
        <v>Total Operating Income</v>
      </c>
      <c r="C21" s="1"/>
      <c r="D21" s="229">
        <f>SUMIF('505 s. 5th'!$D$2:$EE$2,'Proforma Summary'!D$4,'505 s. 5th'!$D21:$EE21)</f>
        <v>3726537.88</v>
      </c>
      <c r="E21" s="229">
        <f>SUMIF('505 s. 5th'!$D$2:$EE$2,'Proforma Summary'!E$4,'505 s. 5th'!$D21:$EE21)</f>
        <v>3950893.323</v>
      </c>
      <c r="F21" s="229">
        <f>SUMIF('505 s. 5th'!$D$2:$EE$2,'Proforma Summary'!F$4,'505 s. 5th'!$D21:$EE21)</f>
        <v>4069420.122</v>
      </c>
      <c r="G21" s="229">
        <f>SUMIF('505 s. 5th'!$D$2:$EE$2,'Proforma Summary'!G$4,'505 s. 5th'!$D21:$EE21)</f>
        <v>4191502.726</v>
      </c>
      <c r="H21" s="229">
        <f>SUMIF('505 s. 5th'!$D$2:$EE$2,'Proforma Summary'!H$4,'505 s. 5th'!$D21:$EE21)</f>
        <v>4317247.808</v>
      </c>
      <c r="I21" s="229">
        <f>SUMIF('505 s. 5th'!$D$2:$EE$2,'Proforma Summary'!I$4,'505 s. 5th'!$D21:$EE21)</f>
        <v>4446765.242</v>
      </c>
      <c r="J21" s="229">
        <f>SUMIF('505 s. 5th'!$D$2:$EE$2,'Proforma Summary'!J$4,'505 s. 5th'!$D21:$EE21)</f>
        <v>4580168.199</v>
      </c>
      <c r="K21" s="229">
        <f>SUMIF('505 s. 5th'!$D$2:$EE$2,'Proforma Summary'!K$4,'505 s. 5th'!$D21:$EE21)</f>
        <v>4717573.245</v>
      </c>
      <c r="L21" s="229">
        <f>SUMIF('505 s. 5th'!$D$2:$EE$2,'Proforma Summary'!L$4,'505 s. 5th'!$D21:$EE21)</f>
        <v>4859100.443</v>
      </c>
      <c r="M21" s="230">
        <f>SUMIF('505 s. 5th'!$D$2:$EE$2,'Proforma Summary'!M$4,'505 s. 5th'!$D21:$EE21)</f>
        <v>5004873.456</v>
      </c>
      <c r="N21" s="37"/>
      <c r="O21" s="48" t="str">
        <f>'Asset B'!B21</f>
        <v>Total Operating Income</v>
      </c>
      <c r="P21" s="1"/>
      <c r="Q21" s="229">
        <f>SUMIF('Asset B'!$D$2:$EE$2,'Proforma Summary'!Q$4,'Asset B'!$D21:$EE22)</f>
        <v>0</v>
      </c>
      <c r="R21" s="229">
        <f>SUMIF('Asset B'!$D$2:$EE$2,'Proforma Summary'!R$4,'Asset B'!$D21:$EE22)</f>
        <v>0</v>
      </c>
      <c r="S21" s="229">
        <f>SUMIF('Asset B'!$D$2:$EE$2,'Proforma Summary'!S$4,'Asset B'!$D21:$EE22)</f>
        <v>0</v>
      </c>
      <c r="T21" s="229">
        <f>SUMIF('Asset B'!$D$2:$EE$2,'Proforma Summary'!T$4,'Asset B'!$D21:$EE22)</f>
        <v>0</v>
      </c>
      <c r="U21" s="229">
        <f>SUMIF('Asset B'!$D$2:$EE$2,'Proforma Summary'!U$4,'Asset B'!$D21:$EE22)</f>
        <v>0</v>
      </c>
      <c r="V21" s="229">
        <f>SUMIF('Asset B'!$D$2:$EE$2,'Proforma Summary'!V$4,'Asset B'!$D21:$EE22)</f>
        <v>0</v>
      </c>
      <c r="W21" s="229">
        <f>SUMIF('Asset B'!$D$2:$EE$2,'Proforma Summary'!W$4,'Asset B'!$D21:$EE22)</f>
        <v>0</v>
      </c>
      <c r="X21" s="229">
        <f>SUMIF('Asset B'!$D$2:$EE$2,'Proforma Summary'!X$4,'Asset B'!$D21:$EE22)</f>
        <v>0</v>
      </c>
      <c r="Y21" s="229">
        <f>SUMIF('Asset B'!$D$2:$EE$2,'Proforma Summary'!Y$4,'Asset B'!$D21:$EE22)</f>
        <v>0</v>
      </c>
      <c r="Z21" s="116">
        <f>SUMIF('Asset B'!$D$2:$EE$2,'Proforma Summary'!Z$4,'Asset B'!$D21:$EE22)</f>
        <v>0</v>
      </c>
      <c r="AA21" s="37"/>
      <c r="AB21" s="223" t="str">
        <f t="shared" si="5"/>
        <v>Total Operating Income</v>
      </c>
      <c r="AC21" s="1"/>
      <c r="AD21" s="229">
        <f>SUMIF('Asset C'!$D$2:$EE$2,'Proforma Summary'!AD$4,'Asset C'!$D21:$EE21)</f>
        <v>0</v>
      </c>
      <c r="AE21" s="229">
        <f>SUMIF('Asset C'!$D$2:$EE$2,'Proforma Summary'!AE$4,'Asset C'!$D21:$EE21)</f>
        <v>0</v>
      </c>
      <c r="AF21" s="229">
        <f>SUMIF('Asset C'!$D$2:$EE$2,'Proforma Summary'!AF$4,'Asset C'!$D21:$EE21)</f>
        <v>0</v>
      </c>
      <c r="AG21" s="229">
        <f>SUMIF('Asset C'!$D$2:$EE$2,'Proforma Summary'!AG$4,'Asset C'!$D21:$EE21)</f>
        <v>0</v>
      </c>
      <c r="AH21" s="229">
        <f>SUMIF('Asset C'!$D$2:$EE$2,'Proforma Summary'!AH$4,'Asset C'!$D21:$EE21)</f>
        <v>0</v>
      </c>
      <c r="AI21" s="229">
        <f>SUMIF('Asset C'!$D$2:$EE$2,'Proforma Summary'!AI$4,'Asset C'!$D21:$EE21)</f>
        <v>0</v>
      </c>
      <c r="AJ21" s="229">
        <f>SUMIF('Asset C'!$D$2:$EE$2,'Proforma Summary'!AJ$4,'Asset C'!$D21:$EE21)</f>
        <v>0</v>
      </c>
      <c r="AK21" s="229">
        <f>SUMIF('Asset C'!$D$2:$EE$2,'Proforma Summary'!AK$4,'Asset C'!$D21:$EE21)</f>
        <v>0</v>
      </c>
      <c r="AL21" s="229">
        <f>SUMIF('Asset C'!$D$2:$EE$2,'Proforma Summary'!AL$4,'Asset C'!$D21:$EE21)</f>
        <v>0</v>
      </c>
      <c r="AM21" s="230">
        <f>SUMIF('Asset C'!$D$2:$EE$2,'Proforma Summary'!AM$4,'Asset C'!$D21:$EE21)</f>
        <v>0</v>
      </c>
      <c r="AN21" s="37"/>
      <c r="AO21" s="231" t="str">
        <f t="shared" si="6"/>
        <v>Total Operating Income</v>
      </c>
      <c r="AP21" s="6"/>
      <c r="AQ21" s="232">
        <f>SUMIF('Asset D'!$D$2:$EE$2,'Proforma Summary'!AQ$4,'Asset D'!$D21:$EE21)</f>
        <v>0</v>
      </c>
      <c r="AR21" s="232">
        <f>SUMIF('Asset D'!$D$2:$EE$2,'Proforma Summary'!AR$4,'Asset D'!$D21:$EE21)</f>
        <v>0</v>
      </c>
      <c r="AS21" s="232">
        <f>SUMIF('Asset D'!$D$2:$EE$2,'Proforma Summary'!AS$4,'Asset D'!$D21:$EE21)</f>
        <v>0</v>
      </c>
      <c r="AT21" s="232">
        <f>SUMIF('Asset D'!$D$2:$EE$2,'Proforma Summary'!AT$4,'Asset D'!$D21:$EE21)</f>
        <v>0</v>
      </c>
      <c r="AU21" s="232">
        <f>SUMIF('Asset D'!$D$2:$EE$2,'Proforma Summary'!AU$4,'Asset D'!$D21:$EE21)</f>
        <v>0</v>
      </c>
      <c r="AV21" s="232">
        <f>SUMIF('Asset D'!$D$2:$EE$2,'Proforma Summary'!AV$4,'Asset D'!$D21:$EE21)</f>
        <v>0</v>
      </c>
      <c r="AW21" s="232">
        <f>SUMIF('Asset D'!$D$2:$EE$2,'Proforma Summary'!AW$4,'Asset D'!$D21:$EE21)</f>
        <v>0</v>
      </c>
      <c r="AX21" s="232">
        <f>SUMIF('Asset D'!$D$2:$EE$2,'Proforma Summary'!AX$4,'Asset D'!$D21:$EE21)</f>
        <v>0</v>
      </c>
      <c r="AY21" s="232">
        <f>SUMIF('Asset D'!$D$2:$EE$2,'Proforma Summary'!AY$4,'Asset D'!$D21:$EE21)</f>
        <v>0</v>
      </c>
      <c r="AZ21" s="233">
        <f>SUMIF('Asset D'!$D$2:$EE$2,'Proforma Summary'!AZ$4,'Asset D'!$D21:$EE21)</f>
        <v>0</v>
      </c>
    </row>
    <row r="22" ht="15.75" customHeight="1">
      <c r="A22" s="37"/>
      <c r="B22" s="223"/>
      <c r="C22" s="1"/>
      <c r="D22" s="229"/>
      <c r="E22" s="229"/>
      <c r="F22" s="229"/>
      <c r="G22" s="229"/>
      <c r="H22" s="229"/>
      <c r="I22" s="229"/>
      <c r="J22" s="229"/>
      <c r="K22" s="229"/>
      <c r="L22" s="229"/>
      <c r="M22" s="230"/>
      <c r="N22" s="37"/>
      <c r="O22" s="48"/>
      <c r="P22" s="1"/>
      <c r="Q22" s="229"/>
      <c r="R22" s="229"/>
      <c r="S22" s="229"/>
      <c r="T22" s="229"/>
      <c r="U22" s="229"/>
      <c r="V22" s="229"/>
      <c r="W22" s="229"/>
      <c r="X22" s="229"/>
      <c r="Y22" s="229"/>
      <c r="Z22" s="116"/>
      <c r="AA22" s="37"/>
      <c r="AB22" s="223"/>
      <c r="AC22" s="1"/>
      <c r="AD22" s="229"/>
      <c r="AE22" s="229"/>
      <c r="AF22" s="229"/>
      <c r="AG22" s="229"/>
      <c r="AH22" s="229"/>
      <c r="AI22" s="229"/>
      <c r="AJ22" s="229"/>
      <c r="AK22" s="229"/>
      <c r="AL22" s="229"/>
      <c r="AM22" s="230"/>
      <c r="AN22" s="37"/>
      <c r="AO22" s="223"/>
      <c r="AP22" s="1"/>
      <c r="AQ22" s="229"/>
      <c r="AR22" s="229"/>
      <c r="AS22" s="229"/>
      <c r="AT22" s="229"/>
      <c r="AU22" s="229"/>
      <c r="AV22" s="229"/>
      <c r="AW22" s="229"/>
      <c r="AX22" s="229"/>
      <c r="AY22" s="229"/>
      <c r="AZ22" s="230"/>
    </row>
    <row r="23" ht="15.75" customHeight="1">
      <c r="A23" s="37"/>
      <c r="B23" s="228" t="str">
        <f>'505 s. 5th'!B23</f>
        <v>Operating Expenses</v>
      </c>
      <c r="C23" s="1"/>
      <c r="D23" s="229"/>
      <c r="E23" s="229"/>
      <c r="F23" s="229"/>
      <c r="G23" s="229"/>
      <c r="H23" s="229"/>
      <c r="I23" s="229"/>
      <c r="J23" s="229"/>
      <c r="K23" s="229"/>
      <c r="L23" s="229"/>
      <c r="M23" s="230"/>
      <c r="N23" s="37"/>
      <c r="O23" s="86" t="str">
        <f>'Asset B'!B23</f>
        <v>Operating Expenses</v>
      </c>
      <c r="P23" s="1"/>
      <c r="Q23" s="229"/>
      <c r="R23" s="229"/>
      <c r="S23" s="229"/>
      <c r="T23" s="229"/>
      <c r="U23" s="229"/>
      <c r="V23" s="229"/>
      <c r="W23" s="229"/>
      <c r="X23" s="229"/>
      <c r="Y23" s="229"/>
      <c r="Z23" s="116"/>
      <c r="AA23" s="37"/>
      <c r="AB23" s="228" t="str">
        <f t="shared" ref="AB23:AB36" si="7">O23</f>
        <v>Operating Expenses</v>
      </c>
      <c r="AC23" s="1"/>
      <c r="AD23" s="229"/>
      <c r="AE23" s="229"/>
      <c r="AF23" s="229"/>
      <c r="AG23" s="229"/>
      <c r="AH23" s="229"/>
      <c r="AI23" s="229"/>
      <c r="AJ23" s="229"/>
      <c r="AK23" s="229"/>
      <c r="AL23" s="229"/>
      <c r="AM23" s="230"/>
      <c r="AN23" s="37"/>
      <c r="AO23" s="228" t="str">
        <f t="shared" ref="AO23:AO36" si="8">AB23</f>
        <v>Operating Expenses</v>
      </c>
      <c r="AP23" s="1"/>
      <c r="AQ23" s="229"/>
      <c r="AR23" s="229"/>
      <c r="AS23" s="229"/>
      <c r="AT23" s="229"/>
      <c r="AU23" s="229"/>
      <c r="AV23" s="229"/>
      <c r="AW23" s="229"/>
      <c r="AX23" s="229"/>
      <c r="AY23" s="229"/>
      <c r="AZ23" s="230"/>
    </row>
    <row r="24" ht="15.75" customHeight="1">
      <c r="A24" s="37"/>
      <c r="B24" s="223" t="str">
        <f>'505 s. 5th'!C24</f>
        <v>General &amp; Administrative</v>
      </c>
      <c r="C24" s="1"/>
      <c r="D24" s="229">
        <f>SUMIF('505 s. 5th'!$D$2:$EE$2,'Proforma Summary'!D$4,'505 s. 5th'!$D24:$EE24)</f>
        <v>-39767</v>
      </c>
      <c r="E24" s="229">
        <f>SUMIF('505 s. 5th'!$D$2:$EE$2,'Proforma Summary'!E$4,'505 s. 5th'!$D24:$EE24)</f>
        <v>-40960.01</v>
      </c>
      <c r="F24" s="229">
        <f>SUMIF('505 s. 5th'!$D$2:$EE$2,'Proforma Summary'!F$4,'505 s. 5th'!$D24:$EE24)</f>
        <v>-42188.8103</v>
      </c>
      <c r="G24" s="229">
        <f>SUMIF('505 s. 5th'!$D$2:$EE$2,'Proforma Summary'!G$4,'505 s. 5th'!$D24:$EE24)</f>
        <v>-43454.47461</v>
      </c>
      <c r="H24" s="229">
        <f>SUMIF('505 s. 5th'!$D$2:$EE$2,'Proforma Summary'!H$4,'505 s. 5th'!$D24:$EE24)</f>
        <v>-44758.10885</v>
      </c>
      <c r="I24" s="229">
        <f>SUMIF('505 s. 5th'!$D$2:$EE$2,'Proforma Summary'!I$4,'505 s. 5th'!$D24:$EE24)</f>
        <v>-46100.85211</v>
      </c>
      <c r="J24" s="229">
        <f>SUMIF('505 s. 5th'!$D$2:$EE$2,'Proforma Summary'!J$4,'505 s. 5th'!$D24:$EE24)</f>
        <v>-47483.87768</v>
      </c>
      <c r="K24" s="229">
        <f>SUMIF('505 s. 5th'!$D$2:$EE$2,'Proforma Summary'!K$4,'505 s. 5th'!$D24:$EE24)</f>
        <v>-48908.39401</v>
      </c>
      <c r="L24" s="229">
        <f>SUMIF('505 s. 5th'!$D$2:$EE$2,'Proforma Summary'!L$4,'505 s. 5th'!$D24:$EE24)</f>
        <v>-50375.64583</v>
      </c>
      <c r="M24" s="230">
        <f>SUMIF('505 s. 5th'!$D$2:$EE$2,'Proforma Summary'!M$4,'505 s. 5th'!$D24:$EE24)</f>
        <v>-51886.9152</v>
      </c>
      <c r="N24" s="37"/>
      <c r="O24" s="48" t="str">
        <f>'Asset B'!C24</f>
        <v>Maintenance - Non Recurring</v>
      </c>
      <c r="P24" s="1"/>
      <c r="Q24" s="229">
        <f>SUMIF('Asset B'!$D$2:$EE$2,'Proforma Summary'!Q$4,'Asset B'!$D24:$EE25)</f>
        <v>0</v>
      </c>
      <c r="R24" s="229">
        <f>SUMIF('Asset B'!$D$2:$EE$2,'Proforma Summary'!R$4,'Asset B'!$D24:$EE25)</f>
        <v>0</v>
      </c>
      <c r="S24" s="229">
        <f>SUMIF('Asset B'!$D$2:$EE$2,'Proforma Summary'!S$4,'Asset B'!$D24:$EE25)</f>
        <v>0</v>
      </c>
      <c r="T24" s="229">
        <f>SUMIF('Asset B'!$D$2:$EE$2,'Proforma Summary'!T$4,'Asset B'!$D24:$EE25)</f>
        <v>0</v>
      </c>
      <c r="U24" s="229">
        <f>SUMIF('Asset B'!$D$2:$EE$2,'Proforma Summary'!U$4,'Asset B'!$D24:$EE25)</f>
        <v>0</v>
      </c>
      <c r="V24" s="229">
        <f>SUMIF('Asset B'!$D$2:$EE$2,'Proforma Summary'!V$4,'Asset B'!$D24:$EE25)</f>
        <v>0</v>
      </c>
      <c r="W24" s="229">
        <f>SUMIF('Asset B'!$D$2:$EE$2,'Proforma Summary'!W$4,'Asset B'!$D24:$EE25)</f>
        <v>0</v>
      </c>
      <c r="X24" s="229">
        <f>SUMIF('Asset B'!$D$2:$EE$2,'Proforma Summary'!X$4,'Asset B'!$D24:$EE25)</f>
        <v>0</v>
      </c>
      <c r="Y24" s="229">
        <f>SUMIF('Asset B'!$D$2:$EE$2,'Proforma Summary'!Y$4,'Asset B'!$D24:$EE25)</f>
        <v>0</v>
      </c>
      <c r="Z24" s="116">
        <f>SUMIF('Asset B'!$D$2:$EE$2,'Proforma Summary'!Z$4,'Asset B'!$D24:$EE25)</f>
        <v>0</v>
      </c>
      <c r="AA24" s="37"/>
      <c r="AB24" s="223" t="str">
        <f t="shared" si="7"/>
        <v>Maintenance - Non Recurring</v>
      </c>
      <c r="AC24" s="1"/>
      <c r="AD24" s="229">
        <f>SUMIF('Asset C'!$D$2:$EE$2,'Proforma Summary'!AD$4,'Asset C'!$D24:$EE24)</f>
        <v>0</v>
      </c>
      <c r="AE24" s="229">
        <f>SUMIF('Asset C'!$D$2:$EE$2,'Proforma Summary'!AE$4,'Asset C'!$D24:$EE24)</f>
        <v>0</v>
      </c>
      <c r="AF24" s="229">
        <f>SUMIF('Asset C'!$D$2:$EE$2,'Proforma Summary'!AF$4,'Asset C'!$D24:$EE24)</f>
        <v>0</v>
      </c>
      <c r="AG24" s="229">
        <f>SUMIF('Asset C'!$D$2:$EE$2,'Proforma Summary'!AG$4,'Asset C'!$D24:$EE24)</f>
        <v>0</v>
      </c>
      <c r="AH24" s="229">
        <f>SUMIF('Asset C'!$D$2:$EE$2,'Proforma Summary'!AH$4,'Asset C'!$D24:$EE24)</f>
        <v>0</v>
      </c>
      <c r="AI24" s="229">
        <f>SUMIF('Asset C'!$D$2:$EE$2,'Proforma Summary'!AI$4,'Asset C'!$D24:$EE24)</f>
        <v>0</v>
      </c>
      <c r="AJ24" s="229">
        <f>SUMIF('Asset C'!$D$2:$EE$2,'Proforma Summary'!AJ$4,'Asset C'!$D24:$EE24)</f>
        <v>0</v>
      </c>
      <c r="AK24" s="229">
        <f>SUMIF('Asset C'!$D$2:$EE$2,'Proforma Summary'!AK$4,'Asset C'!$D24:$EE24)</f>
        <v>0</v>
      </c>
      <c r="AL24" s="229">
        <f>SUMIF('Asset C'!$D$2:$EE$2,'Proforma Summary'!AL$4,'Asset C'!$D24:$EE24)</f>
        <v>0</v>
      </c>
      <c r="AM24" s="230">
        <f>SUMIF('Asset C'!$D$2:$EE$2,'Proforma Summary'!AM$4,'Asset C'!$D24:$EE24)</f>
        <v>0</v>
      </c>
      <c r="AN24" s="37"/>
      <c r="AO24" s="223" t="str">
        <f t="shared" si="8"/>
        <v>Maintenance - Non Recurring</v>
      </c>
      <c r="AP24" s="1"/>
      <c r="AQ24" s="229">
        <f>SUMIF('Asset D'!$D$2:$EE$2,'Proforma Summary'!AQ$4,'Asset D'!$D24:$EE24)</f>
        <v>0</v>
      </c>
      <c r="AR24" s="229">
        <f>SUMIF('Asset D'!$D$2:$EE$2,'Proforma Summary'!AR$4,'Asset D'!$D24:$EE24)</f>
        <v>0</v>
      </c>
      <c r="AS24" s="229">
        <f>SUMIF('Asset D'!$D$2:$EE$2,'Proforma Summary'!AS$4,'Asset D'!$D24:$EE24)</f>
        <v>0</v>
      </c>
      <c r="AT24" s="229">
        <f>SUMIF('Asset D'!$D$2:$EE$2,'Proforma Summary'!AT$4,'Asset D'!$D24:$EE24)</f>
        <v>0</v>
      </c>
      <c r="AU24" s="229">
        <f>SUMIF('Asset D'!$D$2:$EE$2,'Proforma Summary'!AU$4,'Asset D'!$D24:$EE24)</f>
        <v>0</v>
      </c>
      <c r="AV24" s="229">
        <f>SUMIF('Asset D'!$D$2:$EE$2,'Proforma Summary'!AV$4,'Asset D'!$D24:$EE24)</f>
        <v>0</v>
      </c>
      <c r="AW24" s="229">
        <f>SUMIF('Asset D'!$D$2:$EE$2,'Proforma Summary'!AW$4,'Asset D'!$D24:$EE24)</f>
        <v>0</v>
      </c>
      <c r="AX24" s="229">
        <f>SUMIF('Asset D'!$D$2:$EE$2,'Proforma Summary'!AX$4,'Asset D'!$D24:$EE24)</f>
        <v>0</v>
      </c>
      <c r="AY24" s="229">
        <f>SUMIF('Asset D'!$D$2:$EE$2,'Proforma Summary'!AY$4,'Asset D'!$D24:$EE24)</f>
        <v>0</v>
      </c>
      <c r="AZ24" s="230">
        <f>SUMIF('Asset D'!$D$2:$EE$2,'Proforma Summary'!AZ$4,'Asset D'!$D24:$EE24)</f>
        <v>0</v>
      </c>
    </row>
    <row r="25" ht="15.75" customHeight="1">
      <c r="A25" s="37"/>
      <c r="B25" s="223" t="str">
        <f>'505 s. 5th'!C25</f>
        <v>Repair &amp; Maintenance</v>
      </c>
      <c r="C25" s="1"/>
      <c r="D25" s="229">
        <f>SUMIF('505 s. 5th'!$D$2:$EE$2,'Proforma Summary'!D$4,'505 s. 5th'!$D25:$EE25)</f>
        <v>-79534</v>
      </c>
      <c r="E25" s="229">
        <f>SUMIF('505 s. 5th'!$D$2:$EE$2,'Proforma Summary'!E$4,'505 s. 5th'!$D25:$EE25)</f>
        <v>-81920.02</v>
      </c>
      <c r="F25" s="229">
        <f>SUMIF('505 s. 5th'!$D$2:$EE$2,'Proforma Summary'!F$4,'505 s. 5th'!$D25:$EE25)</f>
        <v>-84377.6206</v>
      </c>
      <c r="G25" s="229">
        <f>SUMIF('505 s. 5th'!$D$2:$EE$2,'Proforma Summary'!G$4,'505 s. 5th'!$D25:$EE25)</f>
        <v>-86908.94922</v>
      </c>
      <c r="H25" s="229">
        <f>SUMIF('505 s. 5th'!$D$2:$EE$2,'Proforma Summary'!H$4,'505 s. 5th'!$D25:$EE25)</f>
        <v>-89516.21769</v>
      </c>
      <c r="I25" s="229">
        <f>SUMIF('505 s. 5th'!$D$2:$EE$2,'Proforma Summary'!I$4,'505 s. 5th'!$D25:$EE25)</f>
        <v>-92201.70423</v>
      </c>
      <c r="J25" s="229">
        <f>SUMIF('505 s. 5th'!$D$2:$EE$2,'Proforma Summary'!J$4,'505 s. 5th'!$D25:$EE25)</f>
        <v>-94967.75535</v>
      </c>
      <c r="K25" s="229">
        <f>SUMIF('505 s. 5th'!$D$2:$EE$2,'Proforma Summary'!K$4,'505 s. 5th'!$D25:$EE25)</f>
        <v>-97816.78801</v>
      </c>
      <c r="L25" s="229">
        <f>SUMIF('505 s. 5th'!$D$2:$EE$2,'Proforma Summary'!L$4,'505 s. 5th'!$D25:$EE25)</f>
        <v>-100751.2917</v>
      </c>
      <c r="M25" s="230">
        <f>SUMIF('505 s. 5th'!$D$2:$EE$2,'Proforma Summary'!M$4,'505 s. 5th'!$D25:$EE25)</f>
        <v>-103773.8304</v>
      </c>
      <c r="N25" s="37"/>
      <c r="O25" s="48" t="str">
        <f>'Asset B'!C25</f>
        <v>Maintenance - Recurring</v>
      </c>
      <c r="P25" s="1"/>
      <c r="Q25" s="229">
        <f>SUMIF('Asset B'!$D$2:$EE$2,'Proforma Summary'!Q$4,'Asset B'!$D25:$EE26)</f>
        <v>0</v>
      </c>
      <c r="R25" s="229">
        <f>SUMIF('Asset B'!$D$2:$EE$2,'Proforma Summary'!R$4,'Asset B'!$D25:$EE26)</f>
        <v>0</v>
      </c>
      <c r="S25" s="229">
        <f>SUMIF('Asset B'!$D$2:$EE$2,'Proforma Summary'!S$4,'Asset B'!$D25:$EE26)</f>
        <v>0</v>
      </c>
      <c r="T25" s="229">
        <f>SUMIF('Asset B'!$D$2:$EE$2,'Proforma Summary'!T$4,'Asset B'!$D25:$EE26)</f>
        <v>0</v>
      </c>
      <c r="U25" s="229">
        <f>SUMIF('Asset B'!$D$2:$EE$2,'Proforma Summary'!U$4,'Asset B'!$D25:$EE26)</f>
        <v>0</v>
      </c>
      <c r="V25" s="229">
        <f>SUMIF('Asset B'!$D$2:$EE$2,'Proforma Summary'!V$4,'Asset B'!$D25:$EE26)</f>
        <v>0</v>
      </c>
      <c r="W25" s="229">
        <f>SUMIF('Asset B'!$D$2:$EE$2,'Proforma Summary'!W$4,'Asset B'!$D25:$EE26)</f>
        <v>0</v>
      </c>
      <c r="X25" s="229">
        <f>SUMIF('Asset B'!$D$2:$EE$2,'Proforma Summary'!X$4,'Asset B'!$D25:$EE26)</f>
        <v>0</v>
      </c>
      <c r="Y25" s="229">
        <f>SUMIF('Asset B'!$D$2:$EE$2,'Proforma Summary'!Y$4,'Asset B'!$D25:$EE26)</f>
        <v>0</v>
      </c>
      <c r="Z25" s="116">
        <f>SUMIF('Asset B'!$D$2:$EE$2,'Proforma Summary'!Z$4,'Asset B'!$D25:$EE26)</f>
        <v>0</v>
      </c>
      <c r="AA25" s="37"/>
      <c r="AB25" s="223" t="str">
        <f t="shared" si="7"/>
        <v>Maintenance - Recurring</v>
      </c>
      <c r="AC25" s="1"/>
      <c r="AD25" s="229">
        <f>SUMIF('Asset C'!$D$2:$EE$2,'Proforma Summary'!AD$4,'Asset C'!$D25:$EE25)</f>
        <v>0</v>
      </c>
      <c r="AE25" s="229">
        <f>SUMIF('Asset C'!$D$2:$EE$2,'Proforma Summary'!AE$4,'Asset C'!$D25:$EE25)</f>
        <v>0</v>
      </c>
      <c r="AF25" s="229">
        <f>SUMIF('Asset C'!$D$2:$EE$2,'Proforma Summary'!AF$4,'Asset C'!$D25:$EE25)</f>
        <v>0</v>
      </c>
      <c r="AG25" s="229">
        <f>SUMIF('Asset C'!$D$2:$EE$2,'Proforma Summary'!AG$4,'Asset C'!$D25:$EE25)</f>
        <v>0</v>
      </c>
      <c r="AH25" s="229">
        <f>SUMIF('Asset C'!$D$2:$EE$2,'Proforma Summary'!AH$4,'Asset C'!$D25:$EE25)</f>
        <v>0</v>
      </c>
      <c r="AI25" s="229">
        <f>SUMIF('Asset C'!$D$2:$EE$2,'Proforma Summary'!AI$4,'Asset C'!$D25:$EE25)</f>
        <v>0</v>
      </c>
      <c r="AJ25" s="229">
        <f>SUMIF('Asset C'!$D$2:$EE$2,'Proforma Summary'!AJ$4,'Asset C'!$D25:$EE25)</f>
        <v>0</v>
      </c>
      <c r="AK25" s="229">
        <f>SUMIF('Asset C'!$D$2:$EE$2,'Proforma Summary'!AK$4,'Asset C'!$D25:$EE25)</f>
        <v>0</v>
      </c>
      <c r="AL25" s="229">
        <f>SUMIF('Asset C'!$D$2:$EE$2,'Proforma Summary'!AL$4,'Asset C'!$D25:$EE25)</f>
        <v>0</v>
      </c>
      <c r="AM25" s="230">
        <f>SUMIF('Asset C'!$D$2:$EE$2,'Proforma Summary'!AM$4,'Asset C'!$D25:$EE25)</f>
        <v>0</v>
      </c>
      <c r="AN25" s="37"/>
      <c r="AO25" s="223" t="str">
        <f t="shared" si="8"/>
        <v>Maintenance - Recurring</v>
      </c>
      <c r="AP25" s="1"/>
      <c r="AQ25" s="229">
        <f>SUMIF('Asset D'!$D$2:$EE$2,'Proforma Summary'!AQ$4,'Asset D'!$D25:$EE25)</f>
        <v>0</v>
      </c>
      <c r="AR25" s="229">
        <f>SUMIF('Asset D'!$D$2:$EE$2,'Proforma Summary'!AR$4,'Asset D'!$D25:$EE25)</f>
        <v>0</v>
      </c>
      <c r="AS25" s="229">
        <f>SUMIF('Asset D'!$D$2:$EE$2,'Proforma Summary'!AS$4,'Asset D'!$D25:$EE25)</f>
        <v>0</v>
      </c>
      <c r="AT25" s="229">
        <f>SUMIF('Asset D'!$D$2:$EE$2,'Proforma Summary'!AT$4,'Asset D'!$D25:$EE25)</f>
        <v>0</v>
      </c>
      <c r="AU25" s="229">
        <f>SUMIF('Asset D'!$D$2:$EE$2,'Proforma Summary'!AU$4,'Asset D'!$D25:$EE25)</f>
        <v>0</v>
      </c>
      <c r="AV25" s="229">
        <f>SUMIF('Asset D'!$D$2:$EE$2,'Proforma Summary'!AV$4,'Asset D'!$D25:$EE25)</f>
        <v>0</v>
      </c>
      <c r="AW25" s="229">
        <f>SUMIF('Asset D'!$D$2:$EE$2,'Proforma Summary'!AW$4,'Asset D'!$D25:$EE25)</f>
        <v>0</v>
      </c>
      <c r="AX25" s="229">
        <f>SUMIF('Asset D'!$D$2:$EE$2,'Proforma Summary'!AX$4,'Asset D'!$D25:$EE25)</f>
        <v>0</v>
      </c>
      <c r="AY25" s="229">
        <f>SUMIF('Asset D'!$D$2:$EE$2,'Proforma Summary'!AY$4,'Asset D'!$D25:$EE25)</f>
        <v>0</v>
      </c>
      <c r="AZ25" s="230">
        <f>SUMIF('Asset D'!$D$2:$EE$2,'Proforma Summary'!AZ$4,'Asset D'!$D25:$EE25)</f>
        <v>0</v>
      </c>
    </row>
    <row r="26" ht="15.75" customHeight="1">
      <c r="A26" s="37"/>
      <c r="B26" s="223" t="str">
        <f>'505 s. 5th'!C26</f>
        <v>Contracted Services</v>
      </c>
      <c r="C26" s="1"/>
      <c r="D26" s="229">
        <f>SUMIF('505 s. 5th'!$D$2:$EE$2,'Proforma Summary'!D$4,'505 s. 5th'!$D26:$EE26)</f>
        <v>-39767</v>
      </c>
      <c r="E26" s="229">
        <f>SUMIF('505 s. 5th'!$D$2:$EE$2,'Proforma Summary'!E$4,'505 s. 5th'!$D26:$EE26)</f>
        <v>-40960.01</v>
      </c>
      <c r="F26" s="229">
        <f>SUMIF('505 s. 5th'!$D$2:$EE$2,'Proforma Summary'!F$4,'505 s. 5th'!$D26:$EE26)</f>
        <v>-42188.8103</v>
      </c>
      <c r="G26" s="229">
        <f>SUMIF('505 s. 5th'!$D$2:$EE$2,'Proforma Summary'!G$4,'505 s. 5th'!$D26:$EE26)</f>
        <v>-43454.47461</v>
      </c>
      <c r="H26" s="229">
        <f>SUMIF('505 s. 5th'!$D$2:$EE$2,'Proforma Summary'!H$4,'505 s. 5th'!$D26:$EE26)</f>
        <v>-44758.10885</v>
      </c>
      <c r="I26" s="229">
        <f>SUMIF('505 s. 5th'!$D$2:$EE$2,'Proforma Summary'!I$4,'505 s. 5th'!$D26:$EE26)</f>
        <v>-46100.85211</v>
      </c>
      <c r="J26" s="229">
        <f>SUMIF('505 s. 5th'!$D$2:$EE$2,'Proforma Summary'!J$4,'505 s. 5th'!$D26:$EE26)</f>
        <v>-47483.87768</v>
      </c>
      <c r="K26" s="229">
        <f>SUMIF('505 s. 5th'!$D$2:$EE$2,'Proforma Summary'!K$4,'505 s. 5th'!$D26:$EE26)</f>
        <v>-48908.39401</v>
      </c>
      <c r="L26" s="229">
        <f>SUMIF('505 s. 5th'!$D$2:$EE$2,'Proforma Summary'!L$4,'505 s. 5th'!$D26:$EE26)</f>
        <v>-50375.64583</v>
      </c>
      <c r="M26" s="230">
        <f>SUMIF('505 s. 5th'!$D$2:$EE$2,'Proforma Summary'!M$4,'505 s. 5th'!$D26:$EE26)</f>
        <v>-51886.9152</v>
      </c>
      <c r="N26" s="37"/>
      <c r="O26" s="48" t="str">
        <f>'Asset B'!C26</f>
        <v>Study &amp; Fitness Center Expense</v>
      </c>
      <c r="P26" s="1"/>
      <c r="Q26" s="229">
        <f>SUMIF('Asset B'!$D$2:$EE$2,'Proforma Summary'!Q$4,'Asset B'!$D26:$EE27)</f>
        <v>0</v>
      </c>
      <c r="R26" s="229">
        <f>SUMIF('Asset B'!$D$2:$EE$2,'Proforma Summary'!R$4,'Asset B'!$D26:$EE27)</f>
        <v>0</v>
      </c>
      <c r="S26" s="229">
        <f>SUMIF('Asset B'!$D$2:$EE$2,'Proforma Summary'!S$4,'Asset B'!$D26:$EE27)</f>
        <v>0</v>
      </c>
      <c r="T26" s="229">
        <f>SUMIF('Asset B'!$D$2:$EE$2,'Proforma Summary'!T$4,'Asset B'!$D26:$EE27)</f>
        <v>0</v>
      </c>
      <c r="U26" s="229">
        <f>SUMIF('Asset B'!$D$2:$EE$2,'Proforma Summary'!U$4,'Asset B'!$D26:$EE27)</f>
        <v>0</v>
      </c>
      <c r="V26" s="229">
        <f>SUMIF('Asset B'!$D$2:$EE$2,'Proforma Summary'!V$4,'Asset B'!$D26:$EE27)</f>
        <v>0</v>
      </c>
      <c r="W26" s="229">
        <f>SUMIF('Asset B'!$D$2:$EE$2,'Proforma Summary'!W$4,'Asset B'!$D26:$EE27)</f>
        <v>0</v>
      </c>
      <c r="X26" s="229">
        <f>SUMIF('Asset B'!$D$2:$EE$2,'Proforma Summary'!X$4,'Asset B'!$D26:$EE27)</f>
        <v>0</v>
      </c>
      <c r="Y26" s="229">
        <f>SUMIF('Asset B'!$D$2:$EE$2,'Proforma Summary'!Y$4,'Asset B'!$D26:$EE27)</f>
        <v>0</v>
      </c>
      <c r="Z26" s="116">
        <f>SUMIF('Asset B'!$D$2:$EE$2,'Proforma Summary'!Z$4,'Asset B'!$D26:$EE27)</f>
        <v>0</v>
      </c>
      <c r="AA26" s="37"/>
      <c r="AB26" s="223" t="str">
        <f t="shared" si="7"/>
        <v>Study &amp; Fitness Center Expense</v>
      </c>
      <c r="AC26" s="1"/>
      <c r="AD26" s="229">
        <f>SUMIF('Asset C'!$D$2:$EE$2,'Proforma Summary'!AD$4,'Asset C'!$D26:$EE26)</f>
        <v>0</v>
      </c>
      <c r="AE26" s="229">
        <f>SUMIF('Asset C'!$D$2:$EE$2,'Proforma Summary'!AE$4,'Asset C'!$D26:$EE26)</f>
        <v>0</v>
      </c>
      <c r="AF26" s="229">
        <f>SUMIF('Asset C'!$D$2:$EE$2,'Proforma Summary'!AF$4,'Asset C'!$D26:$EE26)</f>
        <v>0</v>
      </c>
      <c r="AG26" s="229">
        <f>SUMIF('Asset C'!$D$2:$EE$2,'Proforma Summary'!AG$4,'Asset C'!$D26:$EE26)</f>
        <v>0</v>
      </c>
      <c r="AH26" s="229">
        <f>SUMIF('Asset C'!$D$2:$EE$2,'Proforma Summary'!AH$4,'Asset C'!$D26:$EE26)</f>
        <v>0</v>
      </c>
      <c r="AI26" s="229">
        <f>SUMIF('Asset C'!$D$2:$EE$2,'Proforma Summary'!AI$4,'Asset C'!$D26:$EE26)</f>
        <v>0</v>
      </c>
      <c r="AJ26" s="229">
        <f>SUMIF('Asset C'!$D$2:$EE$2,'Proforma Summary'!AJ$4,'Asset C'!$D26:$EE26)</f>
        <v>0</v>
      </c>
      <c r="AK26" s="229">
        <f>SUMIF('Asset C'!$D$2:$EE$2,'Proforma Summary'!AK$4,'Asset C'!$D26:$EE26)</f>
        <v>0</v>
      </c>
      <c r="AL26" s="229">
        <f>SUMIF('Asset C'!$D$2:$EE$2,'Proforma Summary'!AL$4,'Asset C'!$D26:$EE26)</f>
        <v>0</v>
      </c>
      <c r="AM26" s="230">
        <f>SUMIF('Asset C'!$D$2:$EE$2,'Proforma Summary'!AM$4,'Asset C'!$D26:$EE26)</f>
        <v>0</v>
      </c>
      <c r="AN26" s="37"/>
      <c r="AO26" s="223" t="str">
        <f t="shared" si="8"/>
        <v>Study &amp; Fitness Center Expense</v>
      </c>
      <c r="AP26" s="1"/>
      <c r="AQ26" s="229">
        <f>SUMIF('Asset D'!$D$2:$EE$2,'Proforma Summary'!AQ$4,'Asset D'!$D26:$EE26)</f>
        <v>0</v>
      </c>
      <c r="AR26" s="229">
        <f>SUMIF('Asset D'!$D$2:$EE$2,'Proforma Summary'!AR$4,'Asset D'!$D26:$EE26)</f>
        <v>0</v>
      </c>
      <c r="AS26" s="229">
        <f>SUMIF('Asset D'!$D$2:$EE$2,'Proforma Summary'!AS$4,'Asset D'!$D26:$EE26)</f>
        <v>0</v>
      </c>
      <c r="AT26" s="229">
        <f>SUMIF('Asset D'!$D$2:$EE$2,'Proforma Summary'!AT$4,'Asset D'!$D26:$EE26)</f>
        <v>0</v>
      </c>
      <c r="AU26" s="229">
        <f>SUMIF('Asset D'!$D$2:$EE$2,'Proforma Summary'!AU$4,'Asset D'!$D26:$EE26)</f>
        <v>0</v>
      </c>
      <c r="AV26" s="229">
        <f>SUMIF('Asset D'!$D$2:$EE$2,'Proforma Summary'!AV$4,'Asset D'!$D26:$EE26)</f>
        <v>0</v>
      </c>
      <c r="AW26" s="229">
        <f>SUMIF('Asset D'!$D$2:$EE$2,'Proforma Summary'!AW$4,'Asset D'!$D26:$EE26)</f>
        <v>0</v>
      </c>
      <c r="AX26" s="229">
        <f>SUMIF('Asset D'!$D$2:$EE$2,'Proforma Summary'!AX$4,'Asset D'!$D26:$EE26)</f>
        <v>0</v>
      </c>
      <c r="AY26" s="229">
        <f>SUMIF('Asset D'!$D$2:$EE$2,'Proforma Summary'!AY$4,'Asset D'!$D26:$EE26)</f>
        <v>0</v>
      </c>
      <c r="AZ26" s="230">
        <f>SUMIF('Asset D'!$D$2:$EE$2,'Proforma Summary'!AZ$4,'Asset D'!$D26:$EE26)</f>
        <v>0</v>
      </c>
    </row>
    <row r="27" ht="15.75" customHeight="1">
      <c r="A27" s="37"/>
      <c r="B27" s="223" t="str">
        <f>'505 s. 5th'!C27</f>
        <v>Utilities (Electricity, Water &amp; Sewer, Cable &amp; Internet)</v>
      </c>
      <c r="C27" s="1"/>
      <c r="D27" s="229">
        <f>SUMIF('505 s. 5th'!$D$2:$EE$2,'Proforma Summary'!D$4,'505 s. 5th'!$D27:$EE27)</f>
        <v>-190146</v>
      </c>
      <c r="E27" s="229">
        <f>SUMIF('505 s. 5th'!$D$2:$EE$2,'Proforma Summary'!E$4,'505 s. 5th'!$D27:$EE27)</f>
        <v>-195850.38</v>
      </c>
      <c r="F27" s="229">
        <f>SUMIF('505 s. 5th'!$D$2:$EE$2,'Proforma Summary'!F$4,'505 s. 5th'!$D27:$EE27)</f>
        <v>-201725.8914</v>
      </c>
      <c r="G27" s="229">
        <f>SUMIF('505 s. 5th'!$D$2:$EE$2,'Proforma Summary'!G$4,'505 s. 5th'!$D27:$EE27)</f>
        <v>-207777.6681</v>
      </c>
      <c r="H27" s="229">
        <f>SUMIF('505 s. 5th'!$D$2:$EE$2,'Proforma Summary'!H$4,'505 s. 5th'!$D27:$EE27)</f>
        <v>-214010.9982</v>
      </c>
      <c r="I27" s="229">
        <f>SUMIF('505 s. 5th'!$D$2:$EE$2,'Proforma Summary'!I$4,'505 s. 5th'!$D27:$EE27)</f>
        <v>-220431.3281</v>
      </c>
      <c r="J27" s="229">
        <f>SUMIF('505 s. 5th'!$D$2:$EE$2,'Proforma Summary'!J$4,'505 s. 5th'!$D27:$EE27)</f>
        <v>-227044.268</v>
      </c>
      <c r="K27" s="229">
        <f>SUMIF('505 s. 5th'!$D$2:$EE$2,'Proforma Summary'!K$4,'505 s. 5th'!$D27:$EE27)</f>
        <v>-233855.596</v>
      </c>
      <c r="L27" s="229">
        <f>SUMIF('505 s. 5th'!$D$2:$EE$2,'Proforma Summary'!L$4,'505 s. 5th'!$D27:$EE27)</f>
        <v>-240871.2639</v>
      </c>
      <c r="M27" s="230">
        <f>SUMIF('505 s. 5th'!$D$2:$EE$2,'Proforma Summary'!M$4,'505 s. 5th'!$D27:$EE27)</f>
        <v>-248097.4018</v>
      </c>
      <c r="N27" s="37"/>
      <c r="O27" s="48" t="str">
        <f>'Asset B'!C27</f>
        <v>Utilities (Electricity, Gas, Cable &amp; Internet)</v>
      </c>
      <c r="P27" s="1"/>
      <c r="Q27" s="229">
        <f>SUMIF('Asset B'!$D$2:$EE$2,'Proforma Summary'!Q$4,'Asset B'!$D27:$EE28)</f>
        <v>0</v>
      </c>
      <c r="R27" s="229">
        <f>SUMIF('Asset B'!$D$2:$EE$2,'Proforma Summary'!R$4,'Asset B'!$D27:$EE28)</f>
        <v>0</v>
      </c>
      <c r="S27" s="229">
        <f>SUMIF('Asset B'!$D$2:$EE$2,'Proforma Summary'!S$4,'Asset B'!$D27:$EE28)</f>
        <v>0</v>
      </c>
      <c r="T27" s="229">
        <f>SUMIF('Asset B'!$D$2:$EE$2,'Proforma Summary'!T$4,'Asset B'!$D27:$EE28)</f>
        <v>0</v>
      </c>
      <c r="U27" s="229">
        <f>SUMIF('Asset B'!$D$2:$EE$2,'Proforma Summary'!U$4,'Asset B'!$D27:$EE28)</f>
        <v>0</v>
      </c>
      <c r="V27" s="229">
        <f>SUMIF('Asset B'!$D$2:$EE$2,'Proforma Summary'!V$4,'Asset B'!$D27:$EE28)</f>
        <v>0</v>
      </c>
      <c r="W27" s="229">
        <f>SUMIF('Asset B'!$D$2:$EE$2,'Proforma Summary'!W$4,'Asset B'!$D27:$EE28)</f>
        <v>0</v>
      </c>
      <c r="X27" s="229">
        <f>SUMIF('Asset B'!$D$2:$EE$2,'Proforma Summary'!X$4,'Asset B'!$D27:$EE28)</f>
        <v>0</v>
      </c>
      <c r="Y27" s="229">
        <f>SUMIF('Asset B'!$D$2:$EE$2,'Proforma Summary'!Y$4,'Asset B'!$D27:$EE28)</f>
        <v>0</v>
      </c>
      <c r="Z27" s="116">
        <f>SUMIF('Asset B'!$D$2:$EE$2,'Proforma Summary'!Z$4,'Asset B'!$D27:$EE28)</f>
        <v>0</v>
      </c>
      <c r="AA27" s="37"/>
      <c r="AB27" s="223" t="str">
        <f t="shared" si="7"/>
        <v>Utilities (Electricity, Gas, Cable &amp; Internet)</v>
      </c>
      <c r="AC27" s="1"/>
      <c r="AD27" s="229">
        <f>SUMIF('Asset C'!$D$2:$EE$2,'Proforma Summary'!AD$4,'Asset C'!$D27:$EE27)</f>
        <v>0</v>
      </c>
      <c r="AE27" s="229">
        <f>SUMIF('Asset C'!$D$2:$EE$2,'Proforma Summary'!AE$4,'Asset C'!$D27:$EE27)</f>
        <v>0</v>
      </c>
      <c r="AF27" s="229">
        <f>SUMIF('Asset C'!$D$2:$EE$2,'Proforma Summary'!AF$4,'Asset C'!$D27:$EE27)</f>
        <v>0</v>
      </c>
      <c r="AG27" s="229">
        <f>SUMIF('Asset C'!$D$2:$EE$2,'Proforma Summary'!AG$4,'Asset C'!$D27:$EE27)</f>
        <v>0</v>
      </c>
      <c r="AH27" s="229">
        <f>SUMIF('Asset C'!$D$2:$EE$2,'Proforma Summary'!AH$4,'Asset C'!$D27:$EE27)</f>
        <v>0</v>
      </c>
      <c r="AI27" s="229">
        <f>SUMIF('Asset C'!$D$2:$EE$2,'Proforma Summary'!AI$4,'Asset C'!$D27:$EE27)</f>
        <v>0</v>
      </c>
      <c r="AJ27" s="229">
        <f>SUMIF('Asset C'!$D$2:$EE$2,'Proforma Summary'!AJ$4,'Asset C'!$D27:$EE27)</f>
        <v>0</v>
      </c>
      <c r="AK27" s="229">
        <f>SUMIF('Asset C'!$D$2:$EE$2,'Proforma Summary'!AK$4,'Asset C'!$D27:$EE27)</f>
        <v>0</v>
      </c>
      <c r="AL27" s="229">
        <f>SUMIF('Asset C'!$D$2:$EE$2,'Proforma Summary'!AL$4,'Asset C'!$D27:$EE27)</f>
        <v>0</v>
      </c>
      <c r="AM27" s="230">
        <f>SUMIF('Asset C'!$D$2:$EE$2,'Proforma Summary'!AM$4,'Asset C'!$D27:$EE27)</f>
        <v>0</v>
      </c>
      <c r="AN27" s="37"/>
      <c r="AO27" s="223" t="str">
        <f t="shared" si="8"/>
        <v>Utilities (Electricity, Gas, Cable &amp; Internet)</v>
      </c>
      <c r="AP27" s="1"/>
      <c r="AQ27" s="229">
        <f>SUMIF('Asset D'!$D$2:$EE$2,'Proforma Summary'!AQ$4,'Asset D'!$D27:$EE27)</f>
        <v>0</v>
      </c>
      <c r="AR27" s="229">
        <f>SUMIF('Asset D'!$D$2:$EE$2,'Proforma Summary'!AR$4,'Asset D'!$D27:$EE27)</f>
        <v>0</v>
      </c>
      <c r="AS27" s="229">
        <f>SUMIF('Asset D'!$D$2:$EE$2,'Proforma Summary'!AS$4,'Asset D'!$D27:$EE27)</f>
        <v>0</v>
      </c>
      <c r="AT27" s="229">
        <f>SUMIF('Asset D'!$D$2:$EE$2,'Proforma Summary'!AT$4,'Asset D'!$D27:$EE27)</f>
        <v>0</v>
      </c>
      <c r="AU27" s="229">
        <f>SUMIF('Asset D'!$D$2:$EE$2,'Proforma Summary'!AU$4,'Asset D'!$D27:$EE27)</f>
        <v>0</v>
      </c>
      <c r="AV27" s="229">
        <f>SUMIF('Asset D'!$D$2:$EE$2,'Proforma Summary'!AV$4,'Asset D'!$D27:$EE27)</f>
        <v>0</v>
      </c>
      <c r="AW27" s="229">
        <f>SUMIF('Asset D'!$D$2:$EE$2,'Proforma Summary'!AW$4,'Asset D'!$D27:$EE27)</f>
        <v>0</v>
      </c>
      <c r="AX27" s="229">
        <f>SUMIF('Asset D'!$D$2:$EE$2,'Proforma Summary'!AX$4,'Asset D'!$D27:$EE27)</f>
        <v>0</v>
      </c>
      <c r="AY27" s="229">
        <f>SUMIF('Asset D'!$D$2:$EE$2,'Proforma Summary'!AY$4,'Asset D'!$D27:$EE27)</f>
        <v>0</v>
      </c>
      <c r="AZ27" s="230">
        <f>SUMIF('Asset D'!$D$2:$EE$2,'Proforma Summary'!AZ$4,'Asset D'!$D27:$EE27)</f>
        <v>0</v>
      </c>
    </row>
    <row r="28" ht="15.75" customHeight="1">
      <c r="A28" s="37"/>
      <c r="B28" s="223" t="str">
        <f>'505 s. 5th'!C28</f>
        <v>Other Utilities</v>
      </c>
      <c r="C28" s="1"/>
      <c r="D28" s="229">
        <f>SUMIF('505 s. 5th'!$D$2:$EE$2,'Proforma Summary'!D$4,'505 s. 5th'!$D28:$EE28)</f>
        <v>-60805</v>
      </c>
      <c r="E28" s="229">
        <f>SUMIF('505 s. 5th'!$D$2:$EE$2,'Proforma Summary'!E$4,'505 s. 5th'!$D28:$EE28)</f>
        <v>-62629.15</v>
      </c>
      <c r="F28" s="229">
        <f>SUMIF('505 s. 5th'!$D$2:$EE$2,'Proforma Summary'!F$4,'505 s. 5th'!$D28:$EE28)</f>
        <v>-64508.0245</v>
      </c>
      <c r="G28" s="229">
        <f>SUMIF('505 s. 5th'!$D$2:$EE$2,'Proforma Summary'!G$4,'505 s. 5th'!$D28:$EE28)</f>
        <v>-66443.26524</v>
      </c>
      <c r="H28" s="229">
        <f>SUMIF('505 s. 5th'!$D$2:$EE$2,'Proforma Summary'!H$4,'505 s. 5th'!$D28:$EE28)</f>
        <v>-68436.56319</v>
      </c>
      <c r="I28" s="229">
        <f>SUMIF('505 s. 5th'!$D$2:$EE$2,'Proforma Summary'!I$4,'505 s. 5th'!$D28:$EE28)</f>
        <v>-70489.66009</v>
      </c>
      <c r="J28" s="229">
        <f>SUMIF('505 s. 5th'!$D$2:$EE$2,'Proforma Summary'!J$4,'505 s. 5th'!$D28:$EE28)</f>
        <v>-72604.34989</v>
      </c>
      <c r="K28" s="229">
        <f>SUMIF('505 s. 5th'!$D$2:$EE$2,'Proforma Summary'!K$4,'505 s. 5th'!$D28:$EE28)</f>
        <v>-74782.48039</v>
      </c>
      <c r="L28" s="229">
        <f>SUMIF('505 s. 5th'!$D$2:$EE$2,'Proforma Summary'!L$4,'505 s. 5th'!$D28:$EE28)</f>
        <v>-77025.9548</v>
      </c>
      <c r="M28" s="230">
        <f>SUMIF('505 s. 5th'!$D$2:$EE$2,'Proforma Summary'!M$4,'505 s. 5th'!$D28:$EE28)</f>
        <v>-79336.73344</v>
      </c>
      <c r="N28" s="37"/>
      <c r="O28" s="48" t="str">
        <f>'Asset B'!C28</f>
        <v>Other Utilities</v>
      </c>
      <c r="P28" s="1"/>
      <c r="Q28" s="229">
        <f>SUMIF('Asset B'!$D$2:$EE$2,'Proforma Summary'!Q$4,'Asset B'!$D28:$EE29)</f>
        <v>0</v>
      </c>
      <c r="R28" s="229">
        <f>SUMIF('Asset B'!$D$2:$EE$2,'Proforma Summary'!R$4,'Asset B'!$D28:$EE29)</f>
        <v>0</v>
      </c>
      <c r="S28" s="229">
        <f>SUMIF('Asset B'!$D$2:$EE$2,'Proforma Summary'!S$4,'Asset B'!$D28:$EE29)</f>
        <v>0</v>
      </c>
      <c r="T28" s="229">
        <f>SUMIF('Asset B'!$D$2:$EE$2,'Proforma Summary'!T$4,'Asset B'!$D28:$EE29)</f>
        <v>0</v>
      </c>
      <c r="U28" s="229">
        <f>SUMIF('Asset B'!$D$2:$EE$2,'Proforma Summary'!U$4,'Asset B'!$D28:$EE29)</f>
        <v>0</v>
      </c>
      <c r="V28" s="229">
        <f>SUMIF('Asset B'!$D$2:$EE$2,'Proforma Summary'!V$4,'Asset B'!$D28:$EE29)</f>
        <v>0</v>
      </c>
      <c r="W28" s="229">
        <f>SUMIF('Asset B'!$D$2:$EE$2,'Proforma Summary'!W$4,'Asset B'!$D28:$EE29)</f>
        <v>0</v>
      </c>
      <c r="X28" s="229">
        <f>SUMIF('Asset B'!$D$2:$EE$2,'Proforma Summary'!X$4,'Asset B'!$D28:$EE29)</f>
        <v>0</v>
      </c>
      <c r="Y28" s="229">
        <f>SUMIF('Asset B'!$D$2:$EE$2,'Proforma Summary'!Y$4,'Asset B'!$D28:$EE29)</f>
        <v>0</v>
      </c>
      <c r="Z28" s="116">
        <f>SUMIF('Asset B'!$D$2:$EE$2,'Proforma Summary'!Z$4,'Asset B'!$D28:$EE29)</f>
        <v>0</v>
      </c>
      <c r="AA28" s="37"/>
      <c r="AB28" s="223" t="str">
        <f t="shared" si="7"/>
        <v>Other Utilities</v>
      </c>
      <c r="AC28" s="1"/>
      <c r="AD28" s="229">
        <f>SUMIF('Asset C'!$D$2:$EE$2,'Proforma Summary'!AD$4,'Asset C'!$D28:$EE28)</f>
        <v>0</v>
      </c>
      <c r="AE28" s="229">
        <f>SUMIF('Asset C'!$D$2:$EE$2,'Proforma Summary'!AE$4,'Asset C'!$D28:$EE28)</f>
        <v>0</v>
      </c>
      <c r="AF28" s="229">
        <f>SUMIF('Asset C'!$D$2:$EE$2,'Proforma Summary'!AF$4,'Asset C'!$D28:$EE28)</f>
        <v>0</v>
      </c>
      <c r="AG28" s="229">
        <f>SUMIF('Asset C'!$D$2:$EE$2,'Proforma Summary'!AG$4,'Asset C'!$D28:$EE28)</f>
        <v>0</v>
      </c>
      <c r="AH28" s="229">
        <f>SUMIF('Asset C'!$D$2:$EE$2,'Proforma Summary'!AH$4,'Asset C'!$D28:$EE28)</f>
        <v>0</v>
      </c>
      <c r="AI28" s="229">
        <f>SUMIF('Asset C'!$D$2:$EE$2,'Proforma Summary'!AI$4,'Asset C'!$D28:$EE28)</f>
        <v>0</v>
      </c>
      <c r="AJ28" s="229">
        <f>SUMIF('Asset C'!$D$2:$EE$2,'Proforma Summary'!AJ$4,'Asset C'!$D28:$EE28)</f>
        <v>0</v>
      </c>
      <c r="AK28" s="229">
        <f>SUMIF('Asset C'!$D$2:$EE$2,'Proforma Summary'!AK$4,'Asset C'!$D28:$EE28)</f>
        <v>0</v>
      </c>
      <c r="AL28" s="229">
        <f>SUMIF('Asset C'!$D$2:$EE$2,'Proforma Summary'!AL$4,'Asset C'!$D28:$EE28)</f>
        <v>0</v>
      </c>
      <c r="AM28" s="230">
        <f>SUMIF('Asset C'!$D$2:$EE$2,'Proforma Summary'!AM$4,'Asset C'!$D28:$EE28)</f>
        <v>0</v>
      </c>
      <c r="AN28" s="37"/>
      <c r="AO28" s="223" t="str">
        <f t="shared" si="8"/>
        <v>Other Utilities</v>
      </c>
      <c r="AP28" s="1"/>
      <c r="AQ28" s="229">
        <f>SUMIF('Asset D'!$D$2:$EE$2,'Proforma Summary'!AQ$4,'Asset D'!$D28:$EE28)</f>
        <v>0</v>
      </c>
      <c r="AR28" s="229">
        <f>SUMIF('Asset D'!$D$2:$EE$2,'Proforma Summary'!AR$4,'Asset D'!$D28:$EE28)</f>
        <v>0</v>
      </c>
      <c r="AS28" s="229">
        <f>SUMIF('Asset D'!$D$2:$EE$2,'Proforma Summary'!AS$4,'Asset D'!$D28:$EE28)</f>
        <v>0</v>
      </c>
      <c r="AT28" s="229">
        <f>SUMIF('Asset D'!$D$2:$EE$2,'Proforma Summary'!AT$4,'Asset D'!$D28:$EE28)</f>
        <v>0</v>
      </c>
      <c r="AU28" s="229">
        <f>SUMIF('Asset D'!$D$2:$EE$2,'Proforma Summary'!AU$4,'Asset D'!$D28:$EE28)</f>
        <v>0</v>
      </c>
      <c r="AV28" s="229">
        <f>SUMIF('Asset D'!$D$2:$EE$2,'Proforma Summary'!AV$4,'Asset D'!$D28:$EE28)</f>
        <v>0</v>
      </c>
      <c r="AW28" s="229">
        <f>SUMIF('Asset D'!$D$2:$EE$2,'Proforma Summary'!AW$4,'Asset D'!$D28:$EE28)</f>
        <v>0</v>
      </c>
      <c r="AX28" s="229">
        <f>SUMIF('Asset D'!$D$2:$EE$2,'Proforma Summary'!AX$4,'Asset D'!$D28:$EE28)</f>
        <v>0</v>
      </c>
      <c r="AY28" s="229">
        <f>SUMIF('Asset D'!$D$2:$EE$2,'Proforma Summary'!AY$4,'Asset D'!$D28:$EE28)</f>
        <v>0</v>
      </c>
      <c r="AZ28" s="230">
        <f>SUMIF('Asset D'!$D$2:$EE$2,'Proforma Summary'!AZ$4,'Asset D'!$D28:$EE28)</f>
        <v>0</v>
      </c>
    </row>
    <row r="29" ht="15.75" customHeight="1">
      <c r="A29" s="37"/>
      <c r="B29" s="223" t="str">
        <f>'505 s. 5th'!C29</f>
        <v>Management Fee</v>
      </c>
      <c r="C29" s="1"/>
      <c r="D29" s="229">
        <f>SUMIF('505 s. 5th'!$D$2:$EE$2,'Proforma Summary'!D$4,'505 s. 5th'!$D29:$EE29)</f>
        <v>-101631.2184</v>
      </c>
      <c r="E29" s="229">
        <f>SUMIF('505 s. 5th'!$D$2:$EE$2,'Proforma Summary'!E$4,'505 s. 5th'!$D29:$EE29)</f>
        <v>-108056.9341</v>
      </c>
      <c r="F29" s="229">
        <f>SUMIF('505 s. 5th'!$D$2:$EE$2,'Proforma Summary'!F$4,'505 s. 5th'!$D29:$EE29)</f>
        <v>-111298.6422</v>
      </c>
      <c r="G29" s="229">
        <f>SUMIF('505 s. 5th'!$D$2:$EE$2,'Proforma Summary'!G$4,'505 s. 5th'!$D29:$EE29)</f>
        <v>-114637.6014</v>
      </c>
      <c r="H29" s="229">
        <f>SUMIF('505 s. 5th'!$D$2:$EE$2,'Proforma Summary'!H$4,'505 s. 5th'!$D29:$EE29)</f>
        <v>-118076.7295</v>
      </c>
      <c r="I29" s="229">
        <f>SUMIF('505 s. 5th'!$D$2:$EE$2,'Proforma Summary'!I$4,'505 s. 5th'!$D29:$EE29)</f>
        <v>-121619.0314</v>
      </c>
      <c r="J29" s="229">
        <f>SUMIF('505 s. 5th'!$D$2:$EE$2,'Proforma Summary'!J$4,'505 s. 5th'!$D29:$EE29)</f>
        <v>-125267.6023</v>
      </c>
      <c r="K29" s="229">
        <f>SUMIF('505 s. 5th'!$D$2:$EE$2,'Proforma Summary'!K$4,'505 s. 5th'!$D29:$EE29)</f>
        <v>-129025.6304</v>
      </c>
      <c r="L29" s="229">
        <f>SUMIF('505 s. 5th'!$D$2:$EE$2,'Proforma Summary'!L$4,'505 s. 5th'!$D29:$EE29)</f>
        <v>-132896.3993</v>
      </c>
      <c r="M29" s="230">
        <f>SUMIF('505 s. 5th'!$D$2:$EE$2,'Proforma Summary'!M$4,'505 s. 5th'!$D29:$EE29)</f>
        <v>-136883.2913</v>
      </c>
      <c r="N29" s="37"/>
      <c r="O29" s="48" t="str">
        <f>'Asset B'!C29</f>
        <v>Management Fee</v>
      </c>
      <c r="P29" s="1"/>
      <c r="Q29" s="229">
        <f>SUMIF('Asset B'!$D$2:$EE$2,'Proforma Summary'!Q$4,'Asset B'!$D29:$EE30)</f>
        <v>0</v>
      </c>
      <c r="R29" s="229">
        <f>SUMIF('Asset B'!$D$2:$EE$2,'Proforma Summary'!R$4,'Asset B'!$D29:$EE30)</f>
        <v>0</v>
      </c>
      <c r="S29" s="229">
        <f>SUMIF('Asset B'!$D$2:$EE$2,'Proforma Summary'!S$4,'Asset B'!$D29:$EE30)</f>
        <v>0</v>
      </c>
      <c r="T29" s="229">
        <f>SUMIF('Asset B'!$D$2:$EE$2,'Proforma Summary'!T$4,'Asset B'!$D29:$EE30)</f>
        <v>0</v>
      </c>
      <c r="U29" s="229">
        <f>SUMIF('Asset B'!$D$2:$EE$2,'Proforma Summary'!U$4,'Asset B'!$D29:$EE30)</f>
        <v>0</v>
      </c>
      <c r="V29" s="229">
        <f>SUMIF('Asset B'!$D$2:$EE$2,'Proforma Summary'!V$4,'Asset B'!$D29:$EE30)</f>
        <v>0</v>
      </c>
      <c r="W29" s="229">
        <f>SUMIF('Asset B'!$D$2:$EE$2,'Proforma Summary'!W$4,'Asset B'!$D29:$EE30)</f>
        <v>0</v>
      </c>
      <c r="X29" s="229">
        <f>SUMIF('Asset B'!$D$2:$EE$2,'Proforma Summary'!X$4,'Asset B'!$D29:$EE30)</f>
        <v>0</v>
      </c>
      <c r="Y29" s="229">
        <f>SUMIF('Asset B'!$D$2:$EE$2,'Proforma Summary'!Y$4,'Asset B'!$D29:$EE30)</f>
        <v>0</v>
      </c>
      <c r="Z29" s="116">
        <f>SUMIF('Asset B'!$D$2:$EE$2,'Proforma Summary'!Z$4,'Asset B'!$D29:$EE30)</f>
        <v>0</v>
      </c>
      <c r="AA29" s="37"/>
      <c r="AB29" s="223" t="str">
        <f t="shared" si="7"/>
        <v>Management Fee</v>
      </c>
      <c r="AC29" s="1"/>
      <c r="AD29" s="229">
        <f>SUMIF('Asset C'!$D$2:$EE$2,'Proforma Summary'!AD$4,'Asset C'!$D29:$EE29)</f>
        <v>0</v>
      </c>
      <c r="AE29" s="229">
        <f>SUMIF('Asset C'!$D$2:$EE$2,'Proforma Summary'!AE$4,'Asset C'!$D29:$EE29)</f>
        <v>0</v>
      </c>
      <c r="AF29" s="229">
        <f>SUMIF('Asset C'!$D$2:$EE$2,'Proforma Summary'!AF$4,'Asset C'!$D29:$EE29)</f>
        <v>0</v>
      </c>
      <c r="AG29" s="229">
        <f>SUMIF('Asset C'!$D$2:$EE$2,'Proforma Summary'!AG$4,'Asset C'!$D29:$EE29)</f>
        <v>0</v>
      </c>
      <c r="AH29" s="229">
        <f>SUMIF('Asset C'!$D$2:$EE$2,'Proforma Summary'!AH$4,'Asset C'!$D29:$EE29)</f>
        <v>0</v>
      </c>
      <c r="AI29" s="229">
        <f>SUMIF('Asset C'!$D$2:$EE$2,'Proforma Summary'!AI$4,'Asset C'!$D29:$EE29)</f>
        <v>0</v>
      </c>
      <c r="AJ29" s="229">
        <f>SUMIF('Asset C'!$D$2:$EE$2,'Proforma Summary'!AJ$4,'Asset C'!$D29:$EE29)</f>
        <v>0</v>
      </c>
      <c r="AK29" s="229">
        <f>SUMIF('Asset C'!$D$2:$EE$2,'Proforma Summary'!AK$4,'Asset C'!$D29:$EE29)</f>
        <v>0</v>
      </c>
      <c r="AL29" s="229">
        <f>SUMIF('Asset C'!$D$2:$EE$2,'Proforma Summary'!AL$4,'Asset C'!$D29:$EE29)</f>
        <v>0</v>
      </c>
      <c r="AM29" s="230">
        <f>SUMIF('Asset C'!$D$2:$EE$2,'Proforma Summary'!AM$4,'Asset C'!$D29:$EE29)</f>
        <v>0</v>
      </c>
      <c r="AN29" s="37"/>
      <c r="AO29" s="223" t="str">
        <f t="shared" si="8"/>
        <v>Management Fee</v>
      </c>
      <c r="AP29" s="1"/>
      <c r="AQ29" s="229">
        <f>SUMIF('Asset D'!$D$2:$EE$2,'Proforma Summary'!AQ$4,'Asset D'!$D29:$EE29)</f>
        <v>0</v>
      </c>
      <c r="AR29" s="229">
        <f>SUMIF('Asset D'!$D$2:$EE$2,'Proforma Summary'!AR$4,'Asset D'!$D29:$EE29)</f>
        <v>0</v>
      </c>
      <c r="AS29" s="229">
        <f>SUMIF('Asset D'!$D$2:$EE$2,'Proforma Summary'!AS$4,'Asset D'!$D29:$EE29)</f>
        <v>0</v>
      </c>
      <c r="AT29" s="229">
        <f>SUMIF('Asset D'!$D$2:$EE$2,'Proforma Summary'!AT$4,'Asset D'!$D29:$EE29)</f>
        <v>0</v>
      </c>
      <c r="AU29" s="229">
        <f>SUMIF('Asset D'!$D$2:$EE$2,'Proforma Summary'!AU$4,'Asset D'!$D29:$EE29)</f>
        <v>0</v>
      </c>
      <c r="AV29" s="229">
        <f>SUMIF('Asset D'!$D$2:$EE$2,'Proforma Summary'!AV$4,'Asset D'!$D29:$EE29)</f>
        <v>0</v>
      </c>
      <c r="AW29" s="229">
        <f>SUMIF('Asset D'!$D$2:$EE$2,'Proforma Summary'!AW$4,'Asset D'!$D29:$EE29)</f>
        <v>0</v>
      </c>
      <c r="AX29" s="229">
        <f>SUMIF('Asset D'!$D$2:$EE$2,'Proforma Summary'!AX$4,'Asset D'!$D29:$EE29)</f>
        <v>0</v>
      </c>
      <c r="AY29" s="229">
        <f>SUMIF('Asset D'!$D$2:$EE$2,'Proforma Summary'!AY$4,'Asset D'!$D29:$EE29)</f>
        <v>0</v>
      </c>
      <c r="AZ29" s="230">
        <f>SUMIF('Asset D'!$D$2:$EE$2,'Proforma Summary'!AZ$4,'Asset D'!$D29:$EE29)</f>
        <v>0</v>
      </c>
    </row>
    <row r="30" ht="15.75" customHeight="1">
      <c r="A30" s="37"/>
      <c r="B30" s="223" t="str">
        <f>'505 s. 5th'!C30</f>
        <v>Payroll &amp; Burden</v>
      </c>
      <c r="C30" s="1"/>
      <c r="D30" s="229">
        <f>SUMIF('505 s. 5th'!$D$2:$EE$2,'Proforma Summary'!D$4,'505 s. 5th'!$D30:$EE30)</f>
        <v>-318136</v>
      </c>
      <c r="E30" s="229">
        <f>SUMIF('505 s. 5th'!$D$2:$EE$2,'Proforma Summary'!E$4,'505 s. 5th'!$D30:$EE30)</f>
        <v>-327680.08</v>
      </c>
      <c r="F30" s="229">
        <f>SUMIF('505 s. 5th'!$D$2:$EE$2,'Proforma Summary'!F$4,'505 s. 5th'!$D30:$EE30)</f>
        <v>-337510.4824</v>
      </c>
      <c r="G30" s="229">
        <f>SUMIF('505 s. 5th'!$D$2:$EE$2,'Proforma Summary'!G$4,'505 s. 5th'!$D30:$EE30)</f>
        <v>-347635.7969</v>
      </c>
      <c r="H30" s="229">
        <f>SUMIF('505 s. 5th'!$D$2:$EE$2,'Proforma Summary'!H$4,'505 s. 5th'!$D30:$EE30)</f>
        <v>-358064.8708</v>
      </c>
      <c r="I30" s="229">
        <f>SUMIF('505 s. 5th'!$D$2:$EE$2,'Proforma Summary'!I$4,'505 s. 5th'!$D30:$EE30)</f>
        <v>-368806.8169</v>
      </c>
      <c r="J30" s="229">
        <f>SUMIF('505 s. 5th'!$D$2:$EE$2,'Proforma Summary'!J$4,'505 s. 5th'!$D30:$EE30)</f>
        <v>-379871.0214</v>
      </c>
      <c r="K30" s="229">
        <f>SUMIF('505 s. 5th'!$D$2:$EE$2,'Proforma Summary'!K$4,'505 s. 5th'!$D30:$EE30)</f>
        <v>-391267.1521</v>
      </c>
      <c r="L30" s="229">
        <f>SUMIF('505 s. 5th'!$D$2:$EE$2,'Proforma Summary'!L$4,'505 s. 5th'!$D30:$EE30)</f>
        <v>-403005.1666</v>
      </c>
      <c r="M30" s="230">
        <f>SUMIF('505 s. 5th'!$D$2:$EE$2,'Proforma Summary'!M$4,'505 s. 5th'!$D30:$EE30)</f>
        <v>-415095.3216</v>
      </c>
      <c r="N30" s="37"/>
      <c r="O30" s="48" t="str">
        <f>'Asset B'!C30</f>
        <v>Hauling</v>
      </c>
      <c r="P30" s="1"/>
      <c r="Q30" s="229">
        <f>SUMIF('Asset B'!$D$2:$EE$2,'Proforma Summary'!Q$4,'Asset B'!$D30:$EE31)</f>
        <v>0</v>
      </c>
      <c r="R30" s="229">
        <f>SUMIF('Asset B'!$D$2:$EE$2,'Proforma Summary'!R$4,'Asset B'!$D30:$EE31)</f>
        <v>0</v>
      </c>
      <c r="S30" s="229">
        <f>SUMIF('Asset B'!$D$2:$EE$2,'Proforma Summary'!S$4,'Asset B'!$D30:$EE31)</f>
        <v>0</v>
      </c>
      <c r="T30" s="229">
        <f>SUMIF('Asset B'!$D$2:$EE$2,'Proforma Summary'!T$4,'Asset B'!$D30:$EE31)</f>
        <v>0</v>
      </c>
      <c r="U30" s="229">
        <f>SUMIF('Asset B'!$D$2:$EE$2,'Proforma Summary'!U$4,'Asset B'!$D30:$EE31)</f>
        <v>0</v>
      </c>
      <c r="V30" s="229">
        <f>SUMIF('Asset B'!$D$2:$EE$2,'Proforma Summary'!V$4,'Asset B'!$D30:$EE31)</f>
        <v>0</v>
      </c>
      <c r="W30" s="229">
        <f>SUMIF('Asset B'!$D$2:$EE$2,'Proforma Summary'!W$4,'Asset B'!$D30:$EE31)</f>
        <v>0</v>
      </c>
      <c r="X30" s="229">
        <f>SUMIF('Asset B'!$D$2:$EE$2,'Proforma Summary'!X$4,'Asset B'!$D30:$EE31)</f>
        <v>0</v>
      </c>
      <c r="Y30" s="229">
        <f>SUMIF('Asset B'!$D$2:$EE$2,'Proforma Summary'!Y$4,'Asset B'!$D30:$EE31)</f>
        <v>0</v>
      </c>
      <c r="Z30" s="116">
        <f>SUMIF('Asset B'!$D$2:$EE$2,'Proforma Summary'!Z$4,'Asset B'!$D30:$EE31)</f>
        <v>0</v>
      </c>
      <c r="AA30" s="37"/>
      <c r="AB30" s="223" t="str">
        <f t="shared" si="7"/>
        <v>Hauling</v>
      </c>
      <c r="AC30" s="1"/>
      <c r="AD30" s="229">
        <f>SUMIF('Asset C'!$D$2:$EE$2,'Proforma Summary'!AD$4,'Asset C'!$D30:$EE30)</f>
        <v>0</v>
      </c>
      <c r="AE30" s="229">
        <f>SUMIF('Asset C'!$D$2:$EE$2,'Proforma Summary'!AE$4,'Asset C'!$D30:$EE30)</f>
        <v>0</v>
      </c>
      <c r="AF30" s="229">
        <f>SUMIF('Asset C'!$D$2:$EE$2,'Proforma Summary'!AF$4,'Asset C'!$D30:$EE30)</f>
        <v>0</v>
      </c>
      <c r="AG30" s="229">
        <f>SUMIF('Asset C'!$D$2:$EE$2,'Proforma Summary'!AG$4,'Asset C'!$D30:$EE30)</f>
        <v>0</v>
      </c>
      <c r="AH30" s="229">
        <f>SUMIF('Asset C'!$D$2:$EE$2,'Proforma Summary'!AH$4,'Asset C'!$D30:$EE30)</f>
        <v>0</v>
      </c>
      <c r="AI30" s="229">
        <f>SUMIF('Asset C'!$D$2:$EE$2,'Proforma Summary'!AI$4,'Asset C'!$D30:$EE30)</f>
        <v>0</v>
      </c>
      <c r="AJ30" s="229">
        <f>SUMIF('Asset C'!$D$2:$EE$2,'Proforma Summary'!AJ$4,'Asset C'!$D30:$EE30)</f>
        <v>0</v>
      </c>
      <c r="AK30" s="229">
        <f>SUMIF('Asset C'!$D$2:$EE$2,'Proforma Summary'!AK$4,'Asset C'!$D30:$EE30)</f>
        <v>0</v>
      </c>
      <c r="AL30" s="229">
        <f>SUMIF('Asset C'!$D$2:$EE$2,'Proforma Summary'!AL$4,'Asset C'!$D30:$EE30)</f>
        <v>0</v>
      </c>
      <c r="AM30" s="230">
        <f>SUMIF('Asset C'!$D$2:$EE$2,'Proforma Summary'!AM$4,'Asset C'!$D30:$EE30)</f>
        <v>0</v>
      </c>
      <c r="AN30" s="37"/>
      <c r="AO30" s="223" t="str">
        <f t="shared" si="8"/>
        <v>Hauling</v>
      </c>
      <c r="AP30" s="1"/>
      <c r="AQ30" s="229">
        <f>SUMIF('Asset D'!$D$2:$EE$2,'Proforma Summary'!AQ$4,'Asset D'!$D30:$EE30)</f>
        <v>0</v>
      </c>
      <c r="AR30" s="229">
        <f>SUMIF('Asset D'!$D$2:$EE$2,'Proforma Summary'!AR$4,'Asset D'!$D30:$EE30)</f>
        <v>0</v>
      </c>
      <c r="AS30" s="229">
        <f>SUMIF('Asset D'!$D$2:$EE$2,'Proforma Summary'!AS$4,'Asset D'!$D30:$EE30)</f>
        <v>0</v>
      </c>
      <c r="AT30" s="229">
        <f>SUMIF('Asset D'!$D$2:$EE$2,'Proforma Summary'!AT$4,'Asset D'!$D30:$EE30)</f>
        <v>0</v>
      </c>
      <c r="AU30" s="229">
        <f>SUMIF('Asset D'!$D$2:$EE$2,'Proforma Summary'!AU$4,'Asset D'!$D30:$EE30)</f>
        <v>0</v>
      </c>
      <c r="AV30" s="229">
        <f>SUMIF('Asset D'!$D$2:$EE$2,'Proforma Summary'!AV$4,'Asset D'!$D30:$EE30)</f>
        <v>0</v>
      </c>
      <c r="AW30" s="229">
        <f>SUMIF('Asset D'!$D$2:$EE$2,'Proforma Summary'!AW$4,'Asset D'!$D30:$EE30)</f>
        <v>0</v>
      </c>
      <c r="AX30" s="229">
        <f>SUMIF('Asset D'!$D$2:$EE$2,'Proforma Summary'!AX$4,'Asset D'!$D30:$EE30)</f>
        <v>0</v>
      </c>
      <c r="AY30" s="229">
        <f>SUMIF('Asset D'!$D$2:$EE$2,'Proforma Summary'!AY$4,'Asset D'!$D30:$EE30)</f>
        <v>0</v>
      </c>
      <c r="AZ30" s="230">
        <f>SUMIF('Asset D'!$D$2:$EE$2,'Proforma Summary'!AZ$4,'Asset D'!$D30:$EE30)</f>
        <v>0</v>
      </c>
    </row>
    <row r="31" ht="15.75" customHeight="1">
      <c r="A31" s="37"/>
      <c r="B31" s="223" t="str">
        <f>'505 s. 5th'!C31</f>
        <v>Turnover Expense</v>
      </c>
      <c r="C31" s="1"/>
      <c r="D31" s="229">
        <f>SUMIF('505 s. 5th'!$D$2:$EE$2,'Proforma Summary'!D$4,'505 s. 5th'!$D31:$EE31)</f>
        <v>-44460</v>
      </c>
      <c r="E31" s="229">
        <f>SUMIF('505 s. 5th'!$D$2:$EE$2,'Proforma Summary'!E$4,'505 s. 5th'!$D31:$EE31)</f>
        <v>-45793.8</v>
      </c>
      <c r="F31" s="229">
        <f>SUMIF('505 s. 5th'!$D$2:$EE$2,'Proforma Summary'!F$4,'505 s. 5th'!$D31:$EE31)</f>
        <v>-47167.614</v>
      </c>
      <c r="G31" s="229">
        <f>SUMIF('505 s. 5th'!$D$2:$EE$2,'Proforma Summary'!G$4,'505 s. 5th'!$D31:$EE31)</f>
        <v>-48582.64242</v>
      </c>
      <c r="H31" s="229">
        <f>SUMIF('505 s. 5th'!$D$2:$EE$2,'Proforma Summary'!H$4,'505 s. 5th'!$D31:$EE31)</f>
        <v>-50040.12169</v>
      </c>
      <c r="I31" s="229">
        <f>SUMIF('505 s. 5th'!$D$2:$EE$2,'Proforma Summary'!I$4,'505 s. 5th'!$D31:$EE31)</f>
        <v>-51541.32534</v>
      </c>
      <c r="J31" s="229">
        <f>SUMIF('505 s. 5th'!$D$2:$EE$2,'Proforma Summary'!J$4,'505 s. 5th'!$D31:$EE31)</f>
        <v>-53087.5651</v>
      </c>
      <c r="K31" s="229">
        <f>SUMIF('505 s. 5th'!$D$2:$EE$2,'Proforma Summary'!K$4,'505 s. 5th'!$D31:$EE31)</f>
        <v>-54680.19206</v>
      </c>
      <c r="L31" s="229">
        <f>SUMIF('505 s. 5th'!$D$2:$EE$2,'Proforma Summary'!L$4,'505 s. 5th'!$D31:$EE31)</f>
        <v>-56320.59782</v>
      </c>
      <c r="M31" s="230">
        <f>SUMIF('505 s. 5th'!$D$2:$EE$2,'Proforma Summary'!M$4,'505 s. 5th'!$D31:$EE31)</f>
        <v>-58010.21575</v>
      </c>
      <c r="N31" s="37"/>
      <c r="O31" s="48" t="str">
        <f>'Asset B'!C31</f>
        <v>Pest Control</v>
      </c>
      <c r="P31" s="1"/>
      <c r="Q31" s="229">
        <f>SUMIF('Asset B'!$D$2:$EE$2,'Proforma Summary'!Q$4,'Asset B'!$D31:$EE32)</f>
        <v>0</v>
      </c>
      <c r="R31" s="229">
        <f>SUMIF('Asset B'!$D$2:$EE$2,'Proforma Summary'!R$4,'Asset B'!$D31:$EE32)</f>
        <v>0</v>
      </c>
      <c r="S31" s="229">
        <f>SUMIF('Asset B'!$D$2:$EE$2,'Proforma Summary'!S$4,'Asset B'!$D31:$EE32)</f>
        <v>0</v>
      </c>
      <c r="T31" s="229">
        <f>SUMIF('Asset B'!$D$2:$EE$2,'Proforma Summary'!T$4,'Asset B'!$D31:$EE32)</f>
        <v>0</v>
      </c>
      <c r="U31" s="229">
        <f>SUMIF('Asset B'!$D$2:$EE$2,'Proforma Summary'!U$4,'Asset B'!$D31:$EE32)</f>
        <v>0</v>
      </c>
      <c r="V31" s="229">
        <f>SUMIF('Asset B'!$D$2:$EE$2,'Proforma Summary'!V$4,'Asset B'!$D31:$EE32)</f>
        <v>0</v>
      </c>
      <c r="W31" s="229">
        <f>SUMIF('Asset B'!$D$2:$EE$2,'Proforma Summary'!W$4,'Asset B'!$D31:$EE32)</f>
        <v>0</v>
      </c>
      <c r="X31" s="229">
        <f>SUMIF('Asset B'!$D$2:$EE$2,'Proforma Summary'!X$4,'Asset B'!$D31:$EE32)</f>
        <v>0</v>
      </c>
      <c r="Y31" s="229">
        <f>SUMIF('Asset B'!$D$2:$EE$2,'Proforma Summary'!Y$4,'Asset B'!$D31:$EE32)</f>
        <v>0</v>
      </c>
      <c r="Z31" s="116">
        <f>SUMIF('Asset B'!$D$2:$EE$2,'Proforma Summary'!Z$4,'Asset B'!$D31:$EE32)</f>
        <v>0</v>
      </c>
      <c r="AA31" s="37"/>
      <c r="AB31" s="223" t="str">
        <f t="shared" si="7"/>
        <v>Pest Control</v>
      </c>
      <c r="AC31" s="1"/>
      <c r="AD31" s="229">
        <f>SUMIF('Asset C'!$D$2:$EE$2,'Proforma Summary'!AD$4,'Asset C'!$D31:$EE31)</f>
        <v>0</v>
      </c>
      <c r="AE31" s="229">
        <f>SUMIF('Asset C'!$D$2:$EE$2,'Proforma Summary'!AE$4,'Asset C'!$D31:$EE31)</f>
        <v>0</v>
      </c>
      <c r="AF31" s="229">
        <f>SUMIF('Asset C'!$D$2:$EE$2,'Proforma Summary'!AF$4,'Asset C'!$D31:$EE31)</f>
        <v>0</v>
      </c>
      <c r="AG31" s="229">
        <f>SUMIF('Asset C'!$D$2:$EE$2,'Proforma Summary'!AG$4,'Asset C'!$D31:$EE31)</f>
        <v>0</v>
      </c>
      <c r="AH31" s="229">
        <f>SUMIF('Asset C'!$D$2:$EE$2,'Proforma Summary'!AH$4,'Asset C'!$D31:$EE31)</f>
        <v>0</v>
      </c>
      <c r="AI31" s="229">
        <f>SUMIF('Asset C'!$D$2:$EE$2,'Proforma Summary'!AI$4,'Asset C'!$D31:$EE31)</f>
        <v>0</v>
      </c>
      <c r="AJ31" s="229">
        <f>SUMIF('Asset C'!$D$2:$EE$2,'Proforma Summary'!AJ$4,'Asset C'!$D31:$EE31)</f>
        <v>0</v>
      </c>
      <c r="AK31" s="229">
        <f>SUMIF('Asset C'!$D$2:$EE$2,'Proforma Summary'!AK$4,'Asset C'!$D31:$EE31)</f>
        <v>0</v>
      </c>
      <c r="AL31" s="229">
        <f>SUMIF('Asset C'!$D$2:$EE$2,'Proforma Summary'!AL$4,'Asset C'!$D31:$EE31)</f>
        <v>0</v>
      </c>
      <c r="AM31" s="230">
        <f>SUMIF('Asset C'!$D$2:$EE$2,'Proforma Summary'!AM$4,'Asset C'!$D31:$EE31)</f>
        <v>0</v>
      </c>
      <c r="AN31" s="37"/>
      <c r="AO31" s="223" t="str">
        <f t="shared" si="8"/>
        <v>Pest Control</v>
      </c>
      <c r="AP31" s="1"/>
      <c r="AQ31" s="229">
        <f>SUMIF('Asset D'!$D$2:$EE$2,'Proforma Summary'!AQ$4,'Asset D'!$D31:$EE31)</f>
        <v>0</v>
      </c>
      <c r="AR31" s="229">
        <f>SUMIF('Asset D'!$D$2:$EE$2,'Proforma Summary'!AR$4,'Asset D'!$D31:$EE31)</f>
        <v>0</v>
      </c>
      <c r="AS31" s="229">
        <f>SUMIF('Asset D'!$D$2:$EE$2,'Proforma Summary'!AS$4,'Asset D'!$D31:$EE31)</f>
        <v>0</v>
      </c>
      <c r="AT31" s="229">
        <f>SUMIF('Asset D'!$D$2:$EE$2,'Proforma Summary'!AT$4,'Asset D'!$D31:$EE31)</f>
        <v>0</v>
      </c>
      <c r="AU31" s="229">
        <f>SUMIF('Asset D'!$D$2:$EE$2,'Proforma Summary'!AU$4,'Asset D'!$D31:$EE31)</f>
        <v>0</v>
      </c>
      <c r="AV31" s="229">
        <f>SUMIF('Asset D'!$D$2:$EE$2,'Proforma Summary'!AV$4,'Asset D'!$D31:$EE31)</f>
        <v>0</v>
      </c>
      <c r="AW31" s="229">
        <f>SUMIF('Asset D'!$D$2:$EE$2,'Proforma Summary'!AW$4,'Asset D'!$D31:$EE31)</f>
        <v>0</v>
      </c>
      <c r="AX31" s="229">
        <f>SUMIF('Asset D'!$D$2:$EE$2,'Proforma Summary'!AX$4,'Asset D'!$D31:$EE31)</f>
        <v>0</v>
      </c>
      <c r="AY31" s="229">
        <f>SUMIF('Asset D'!$D$2:$EE$2,'Proforma Summary'!AY$4,'Asset D'!$D31:$EE31)</f>
        <v>0</v>
      </c>
      <c r="AZ31" s="230">
        <f>SUMIF('Asset D'!$D$2:$EE$2,'Proforma Summary'!AZ$4,'Asset D'!$D31:$EE31)</f>
        <v>0</v>
      </c>
    </row>
    <row r="32" ht="15.75" customHeight="1">
      <c r="A32" s="37"/>
      <c r="B32" s="223" t="str">
        <f>'505 s. 5th'!C32</f>
        <v>Marketing</v>
      </c>
      <c r="C32" s="71"/>
      <c r="D32" s="229">
        <f>SUMIF('505 s. 5th'!$D$2:$EE$2,'Proforma Summary'!D$4,'505 s. 5th'!$D32:$EE32)</f>
        <v>-40755</v>
      </c>
      <c r="E32" s="229">
        <f>SUMIF('505 s. 5th'!$D$2:$EE$2,'Proforma Summary'!E$4,'505 s. 5th'!$D32:$EE32)</f>
        <v>-41977.65</v>
      </c>
      <c r="F32" s="229">
        <f>SUMIF('505 s. 5th'!$D$2:$EE$2,'Proforma Summary'!F$4,'505 s. 5th'!$D32:$EE32)</f>
        <v>-43236.9795</v>
      </c>
      <c r="G32" s="229">
        <f>SUMIF('505 s. 5th'!$D$2:$EE$2,'Proforma Summary'!G$4,'505 s. 5th'!$D32:$EE32)</f>
        <v>-44534.08889</v>
      </c>
      <c r="H32" s="229">
        <f>SUMIF('505 s. 5th'!$D$2:$EE$2,'Proforma Summary'!H$4,'505 s. 5th'!$D32:$EE32)</f>
        <v>-45870.11155</v>
      </c>
      <c r="I32" s="229">
        <f>SUMIF('505 s. 5th'!$D$2:$EE$2,'Proforma Summary'!I$4,'505 s. 5th'!$D32:$EE32)</f>
        <v>-47246.2149</v>
      </c>
      <c r="J32" s="229">
        <f>SUMIF('505 s. 5th'!$D$2:$EE$2,'Proforma Summary'!J$4,'505 s. 5th'!$D32:$EE32)</f>
        <v>-48663.60135</v>
      </c>
      <c r="K32" s="229">
        <f>SUMIF('505 s. 5th'!$D$2:$EE$2,'Proforma Summary'!K$4,'505 s. 5th'!$D32:$EE32)</f>
        <v>-50123.50939</v>
      </c>
      <c r="L32" s="229">
        <f>SUMIF('505 s. 5th'!$D$2:$EE$2,'Proforma Summary'!L$4,'505 s. 5th'!$D32:$EE32)</f>
        <v>-51627.21467</v>
      </c>
      <c r="M32" s="230">
        <f>SUMIF('505 s. 5th'!$D$2:$EE$2,'Proforma Summary'!M$4,'505 s. 5th'!$D32:$EE32)</f>
        <v>-53176.03111</v>
      </c>
      <c r="N32" s="37"/>
      <c r="O32" s="48" t="str">
        <f>'Asset B'!C32</f>
        <v>Alarm Services</v>
      </c>
      <c r="P32" s="71"/>
      <c r="Q32" s="229">
        <f>SUMIF('Asset B'!$D$2:$EE$2,'Proforma Summary'!Q$4,'Asset B'!$D32:$EE33)</f>
        <v>0</v>
      </c>
      <c r="R32" s="229">
        <f>SUMIF('Asset B'!$D$2:$EE$2,'Proforma Summary'!R$4,'Asset B'!$D32:$EE33)</f>
        <v>0</v>
      </c>
      <c r="S32" s="229">
        <f>SUMIF('Asset B'!$D$2:$EE$2,'Proforma Summary'!S$4,'Asset B'!$D32:$EE33)</f>
        <v>0</v>
      </c>
      <c r="T32" s="229">
        <f>SUMIF('Asset B'!$D$2:$EE$2,'Proforma Summary'!T$4,'Asset B'!$D32:$EE33)</f>
        <v>0</v>
      </c>
      <c r="U32" s="229">
        <f>SUMIF('Asset B'!$D$2:$EE$2,'Proforma Summary'!U$4,'Asset B'!$D32:$EE33)</f>
        <v>0</v>
      </c>
      <c r="V32" s="229">
        <f>SUMIF('Asset B'!$D$2:$EE$2,'Proforma Summary'!V$4,'Asset B'!$D32:$EE33)</f>
        <v>0</v>
      </c>
      <c r="W32" s="229">
        <f>SUMIF('Asset B'!$D$2:$EE$2,'Proforma Summary'!W$4,'Asset B'!$D32:$EE33)</f>
        <v>0</v>
      </c>
      <c r="X32" s="229">
        <f>SUMIF('Asset B'!$D$2:$EE$2,'Proforma Summary'!X$4,'Asset B'!$D32:$EE33)</f>
        <v>0</v>
      </c>
      <c r="Y32" s="229">
        <f>SUMIF('Asset B'!$D$2:$EE$2,'Proforma Summary'!Y$4,'Asset B'!$D32:$EE33)</f>
        <v>0</v>
      </c>
      <c r="Z32" s="116">
        <f>SUMIF('Asset B'!$D$2:$EE$2,'Proforma Summary'!Z$4,'Asset B'!$D32:$EE33)</f>
        <v>0</v>
      </c>
      <c r="AA32" s="37"/>
      <c r="AB32" s="223" t="str">
        <f t="shared" si="7"/>
        <v>Alarm Services</v>
      </c>
      <c r="AC32" s="71"/>
      <c r="AD32" s="229">
        <f>SUMIF('Asset C'!$D$2:$EE$2,'Proforma Summary'!AD$4,'Asset C'!$D32:$EE32)</f>
        <v>0</v>
      </c>
      <c r="AE32" s="229">
        <f>SUMIF('Asset C'!$D$2:$EE$2,'Proforma Summary'!AE$4,'Asset C'!$D32:$EE32)</f>
        <v>0</v>
      </c>
      <c r="AF32" s="229">
        <f>SUMIF('Asset C'!$D$2:$EE$2,'Proforma Summary'!AF$4,'Asset C'!$D32:$EE32)</f>
        <v>0</v>
      </c>
      <c r="AG32" s="229">
        <f>SUMIF('Asset C'!$D$2:$EE$2,'Proforma Summary'!AG$4,'Asset C'!$D32:$EE32)</f>
        <v>0</v>
      </c>
      <c r="AH32" s="229">
        <f>SUMIF('Asset C'!$D$2:$EE$2,'Proforma Summary'!AH$4,'Asset C'!$D32:$EE32)</f>
        <v>0</v>
      </c>
      <c r="AI32" s="229">
        <f>SUMIF('Asset C'!$D$2:$EE$2,'Proforma Summary'!AI$4,'Asset C'!$D32:$EE32)</f>
        <v>0</v>
      </c>
      <c r="AJ32" s="229">
        <f>SUMIF('Asset C'!$D$2:$EE$2,'Proforma Summary'!AJ$4,'Asset C'!$D32:$EE32)</f>
        <v>0</v>
      </c>
      <c r="AK32" s="229">
        <f>SUMIF('Asset C'!$D$2:$EE$2,'Proforma Summary'!AK$4,'Asset C'!$D32:$EE32)</f>
        <v>0</v>
      </c>
      <c r="AL32" s="229">
        <f>SUMIF('Asset C'!$D$2:$EE$2,'Proforma Summary'!AL$4,'Asset C'!$D32:$EE32)</f>
        <v>0</v>
      </c>
      <c r="AM32" s="230">
        <f>SUMIF('Asset C'!$D$2:$EE$2,'Proforma Summary'!AM$4,'Asset C'!$D32:$EE32)</f>
        <v>0</v>
      </c>
      <c r="AN32" s="37"/>
      <c r="AO32" s="223" t="str">
        <f t="shared" si="8"/>
        <v>Alarm Services</v>
      </c>
      <c r="AP32" s="71"/>
      <c r="AQ32" s="229">
        <f>SUMIF('Asset D'!$D$2:$EE$2,'Proforma Summary'!AQ$4,'Asset D'!$D32:$EE32)</f>
        <v>0</v>
      </c>
      <c r="AR32" s="229">
        <f>SUMIF('Asset D'!$D$2:$EE$2,'Proforma Summary'!AR$4,'Asset D'!$D32:$EE32)</f>
        <v>0</v>
      </c>
      <c r="AS32" s="229">
        <f>SUMIF('Asset D'!$D$2:$EE$2,'Proforma Summary'!AS$4,'Asset D'!$D32:$EE32)</f>
        <v>0</v>
      </c>
      <c r="AT32" s="229">
        <f>SUMIF('Asset D'!$D$2:$EE$2,'Proforma Summary'!AT$4,'Asset D'!$D32:$EE32)</f>
        <v>0</v>
      </c>
      <c r="AU32" s="229">
        <f>SUMIF('Asset D'!$D$2:$EE$2,'Proforma Summary'!AU$4,'Asset D'!$D32:$EE32)</f>
        <v>0</v>
      </c>
      <c r="AV32" s="229">
        <f>SUMIF('Asset D'!$D$2:$EE$2,'Proforma Summary'!AV$4,'Asset D'!$D32:$EE32)</f>
        <v>0</v>
      </c>
      <c r="AW32" s="229">
        <f>SUMIF('Asset D'!$D$2:$EE$2,'Proforma Summary'!AW$4,'Asset D'!$D32:$EE32)</f>
        <v>0</v>
      </c>
      <c r="AX32" s="229">
        <f>SUMIF('Asset D'!$D$2:$EE$2,'Proforma Summary'!AX$4,'Asset D'!$D32:$EE32)</f>
        <v>0</v>
      </c>
      <c r="AY32" s="229">
        <f>SUMIF('Asset D'!$D$2:$EE$2,'Proforma Summary'!AY$4,'Asset D'!$D32:$EE32)</f>
        <v>0</v>
      </c>
      <c r="AZ32" s="230">
        <f>SUMIF('Asset D'!$D$2:$EE$2,'Proforma Summary'!AZ$4,'Asset D'!$D32:$EE32)</f>
        <v>0</v>
      </c>
    </row>
    <row r="33" ht="15.75" customHeight="1">
      <c r="A33" s="37"/>
      <c r="B33" s="223" t="str">
        <f>'505 s. 5th'!C33</f>
        <v>Tax</v>
      </c>
      <c r="C33" s="1"/>
      <c r="D33" s="229">
        <f>SUMIF('505 s. 5th'!$D$2:$EE$2,'Proforma Summary'!D$4,'505 s. 5th'!$D33:$EE33)</f>
        <v>-500496</v>
      </c>
      <c r="E33" s="229">
        <f>SUMIF('505 s. 5th'!$D$2:$EE$2,'Proforma Summary'!E$4,'505 s. 5th'!$D33:$EE33)</f>
        <v>-515510.88</v>
      </c>
      <c r="F33" s="229">
        <f>SUMIF('505 s. 5th'!$D$2:$EE$2,'Proforma Summary'!F$4,'505 s. 5th'!$D33:$EE33)</f>
        <v>-530976.2064</v>
      </c>
      <c r="G33" s="229">
        <f>SUMIF('505 s. 5th'!$D$2:$EE$2,'Proforma Summary'!G$4,'505 s. 5th'!$D33:$EE33)</f>
        <v>-546905.4926</v>
      </c>
      <c r="H33" s="229">
        <f>SUMIF('505 s. 5th'!$D$2:$EE$2,'Proforma Summary'!H$4,'505 s. 5th'!$D33:$EE33)</f>
        <v>-563312.6574</v>
      </c>
      <c r="I33" s="229">
        <f>SUMIF('505 s. 5th'!$D$2:$EE$2,'Proforma Summary'!I$4,'505 s. 5th'!$D33:$EE33)</f>
        <v>-580212.0371</v>
      </c>
      <c r="J33" s="229">
        <f>SUMIF('505 s. 5th'!$D$2:$EE$2,'Proforma Summary'!J$4,'505 s. 5th'!$D33:$EE33)</f>
        <v>-597618.3982</v>
      </c>
      <c r="K33" s="229">
        <f>SUMIF('505 s. 5th'!$D$2:$EE$2,'Proforma Summary'!K$4,'505 s. 5th'!$D33:$EE33)</f>
        <v>-615546.9501</v>
      </c>
      <c r="L33" s="229">
        <f>SUMIF('505 s. 5th'!$D$2:$EE$2,'Proforma Summary'!L$4,'505 s. 5th'!$D33:$EE33)</f>
        <v>-634013.3587</v>
      </c>
      <c r="M33" s="230">
        <f>SUMIF('505 s. 5th'!$D$2:$EE$2,'Proforma Summary'!M$4,'505 s. 5th'!$D33:$EE33)</f>
        <v>-653033.7594</v>
      </c>
      <c r="N33" s="37"/>
      <c r="O33" s="48" t="str">
        <f>'Asset B'!C33</f>
        <v>Tax</v>
      </c>
      <c r="P33" s="1"/>
      <c r="Q33" s="229">
        <f>SUMIF('Asset B'!$D$2:$EE$2,'Proforma Summary'!Q$4,'Asset B'!$D33:$EE34)</f>
        <v>0</v>
      </c>
      <c r="R33" s="229">
        <f>SUMIF('Asset B'!$D$2:$EE$2,'Proforma Summary'!R$4,'Asset B'!$D33:$EE34)</f>
        <v>0</v>
      </c>
      <c r="S33" s="229">
        <f>SUMIF('Asset B'!$D$2:$EE$2,'Proforma Summary'!S$4,'Asset B'!$D33:$EE34)</f>
        <v>0</v>
      </c>
      <c r="T33" s="229">
        <f>SUMIF('Asset B'!$D$2:$EE$2,'Proforma Summary'!T$4,'Asset B'!$D33:$EE34)</f>
        <v>0</v>
      </c>
      <c r="U33" s="229">
        <f>SUMIF('Asset B'!$D$2:$EE$2,'Proforma Summary'!U$4,'Asset B'!$D33:$EE34)</f>
        <v>0</v>
      </c>
      <c r="V33" s="229">
        <f>SUMIF('Asset B'!$D$2:$EE$2,'Proforma Summary'!V$4,'Asset B'!$D33:$EE34)</f>
        <v>0</v>
      </c>
      <c r="W33" s="229">
        <f>SUMIF('Asset B'!$D$2:$EE$2,'Proforma Summary'!W$4,'Asset B'!$D33:$EE34)</f>
        <v>0</v>
      </c>
      <c r="X33" s="229">
        <f>SUMIF('Asset B'!$D$2:$EE$2,'Proforma Summary'!X$4,'Asset B'!$D33:$EE34)</f>
        <v>0</v>
      </c>
      <c r="Y33" s="229">
        <f>SUMIF('Asset B'!$D$2:$EE$2,'Proforma Summary'!Y$4,'Asset B'!$D33:$EE34)</f>
        <v>0</v>
      </c>
      <c r="Z33" s="116">
        <f>SUMIF('Asset B'!$D$2:$EE$2,'Proforma Summary'!Z$4,'Asset B'!$D33:$EE34)</f>
        <v>0</v>
      </c>
      <c r="AA33" s="37"/>
      <c r="AB33" s="223" t="str">
        <f t="shared" si="7"/>
        <v>Tax</v>
      </c>
      <c r="AC33" s="1"/>
      <c r="AD33" s="229">
        <f>SUMIF('Asset C'!$D$2:$EE$2,'Proforma Summary'!AD$4,'Asset C'!$D33:$EE33)</f>
        <v>0</v>
      </c>
      <c r="AE33" s="229">
        <f>SUMIF('Asset C'!$D$2:$EE$2,'Proforma Summary'!AE$4,'Asset C'!$D33:$EE33)</f>
        <v>0</v>
      </c>
      <c r="AF33" s="229">
        <f>SUMIF('Asset C'!$D$2:$EE$2,'Proforma Summary'!AF$4,'Asset C'!$D33:$EE33)</f>
        <v>0</v>
      </c>
      <c r="AG33" s="229">
        <f>SUMIF('Asset C'!$D$2:$EE$2,'Proforma Summary'!AG$4,'Asset C'!$D33:$EE33)</f>
        <v>0</v>
      </c>
      <c r="AH33" s="229">
        <f>SUMIF('Asset C'!$D$2:$EE$2,'Proforma Summary'!AH$4,'Asset C'!$D33:$EE33)</f>
        <v>0</v>
      </c>
      <c r="AI33" s="229">
        <f>SUMIF('Asset C'!$D$2:$EE$2,'Proforma Summary'!AI$4,'Asset C'!$D33:$EE33)</f>
        <v>0</v>
      </c>
      <c r="AJ33" s="229">
        <f>SUMIF('Asset C'!$D$2:$EE$2,'Proforma Summary'!AJ$4,'Asset C'!$D33:$EE33)</f>
        <v>0</v>
      </c>
      <c r="AK33" s="229">
        <f>SUMIF('Asset C'!$D$2:$EE$2,'Proforma Summary'!AK$4,'Asset C'!$D33:$EE33)</f>
        <v>0</v>
      </c>
      <c r="AL33" s="229">
        <f>SUMIF('Asset C'!$D$2:$EE$2,'Proforma Summary'!AL$4,'Asset C'!$D33:$EE33)</f>
        <v>0</v>
      </c>
      <c r="AM33" s="230">
        <f>SUMIF('Asset C'!$D$2:$EE$2,'Proforma Summary'!AM$4,'Asset C'!$D33:$EE33)</f>
        <v>0</v>
      </c>
      <c r="AN33" s="37"/>
      <c r="AO33" s="223" t="str">
        <f t="shared" si="8"/>
        <v>Tax</v>
      </c>
      <c r="AP33" s="1"/>
      <c r="AQ33" s="229">
        <f>SUMIF('Asset D'!$D$2:$EE$2,'Proforma Summary'!AQ$4,'Asset D'!$D33:$EE33)</f>
        <v>0</v>
      </c>
      <c r="AR33" s="229">
        <f>SUMIF('Asset D'!$D$2:$EE$2,'Proforma Summary'!AR$4,'Asset D'!$D33:$EE33)</f>
        <v>0</v>
      </c>
      <c r="AS33" s="229">
        <f>SUMIF('Asset D'!$D$2:$EE$2,'Proforma Summary'!AS$4,'Asset D'!$D33:$EE33)</f>
        <v>0</v>
      </c>
      <c r="AT33" s="229">
        <f>SUMIF('Asset D'!$D$2:$EE$2,'Proforma Summary'!AT$4,'Asset D'!$D33:$EE33)</f>
        <v>0</v>
      </c>
      <c r="AU33" s="229">
        <f>SUMIF('Asset D'!$D$2:$EE$2,'Proforma Summary'!AU$4,'Asset D'!$D33:$EE33)</f>
        <v>0</v>
      </c>
      <c r="AV33" s="229">
        <f>SUMIF('Asset D'!$D$2:$EE$2,'Proforma Summary'!AV$4,'Asset D'!$D33:$EE33)</f>
        <v>0</v>
      </c>
      <c r="AW33" s="229">
        <f>SUMIF('Asset D'!$D$2:$EE$2,'Proforma Summary'!AW$4,'Asset D'!$D33:$EE33)</f>
        <v>0</v>
      </c>
      <c r="AX33" s="229">
        <f>SUMIF('Asset D'!$D$2:$EE$2,'Proforma Summary'!AX$4,'Asset D'!$D33:$EE33)</f>
        <v>0</v>
      </c>
      <c r="AY33" s="229">
        <f>SUMIF('Asset D'!$D$2:$EE$2,'Proforma Summary'!AY$4,'Asset D'!$D33:$EE33)</f>
        <v>0</v>
      </c>
      <c r="AZ33" s="230">
        <f>SUMIF('Asset D'!$D$2:$EE$2,'Proforma Summary'!AZ$4,'Asset D'!$D33:$EE33)</f>
        <v>0</v>
      </c>
    </row>
    <row r="34" ht="15.75" customHeight="1">
      <c r="A34" s="37"/>
      <c r="B34" s="223" t="str">
        <f>'505 s. 5th'!C34</f>
        <v>Insurance</v>
      </c>
      <c r="C34" s="1"/>
      <c r="D34" s="229">
        <f>SUMIF('505 s. 5th'!$D$2:$EE$2,'Proforma Summary'!D$4,'505 s. 5th'!$D34:$EE34)</f>
        <v>-87855</v>
      </c>
      <c r="E34" s="229">
        <f>SUMIF('505 s. 5th'!$D$2:$EE$2,'Proforma Summary'!E$4,'505 s. 5th'!$D34:$EE34)</f>
        <v>-90490.65</v>
      </c>
      <c r="F34" s="229">
        <f>SUMIF('505 s. 5th'!$D$2:$EE$2,'Proforma Summary'!F$4,'505 s. 5th'!$D34:$EE34)</f>
        <v>-93205.3695</v>
      </c>
      <c r="G34" s="229">
        <f>SUMIF('505 s. 5th'!$D$2:$EE$2,'Proforma Summary'!G$4,'505 s. 5th'!$D34:$EE34)</f>
        <v>-96001.53059</v>
      </c>
      <c r="H34" s="229">
        <f>SUMIF('505 s. 5th'!$D$2:$EE$2,'Proforma Summary'!H$4,'505 s. 5th'!$D34:$EE34)</f>
        <v>-98881.5765</v>
      </c>
      <c r="I34" s="229">
        <f>SUMIF('505 s. 5th'!$D$2:$EE$2,'Proforma Summary'!I$4,'505 s. 5th'!$D34:$EE34)</f>
        <v>-101848.0238</v>
      </c>
      <c r="J34" s="229">
        <f>SUMIF('505 s. 5th'!$D$2:$EE$2,'Proforma Summary'!J$4,'505 s. 5th'!$D34:$EE34)</f>
        <v>-104903.4645</v>
      </c>
      <c r="K34" s="229">
        <f>SUMIF('505 s. 5th'!$D$2:$EE$2,'Proforma Summary'!K$4,'505 s. 5th'!$D34:$EE34)</f>
        <v>-108050.5684</v>
      </c>
      <c r="L34" s="229">
        <f>SUMIF('505 s. 5th'!$D$2:$EE$2,'Proforma Summary'!L$4,'505 s. 5th'!$D34:$EE34)</f>
        <v>-111292.0855</v>
      </c>
      <c r="M34" s="230">
        <f>SUMIF('505 s. 5th'!$D$2:$EE$2,'Proforma Summary'!M$4,'505 s. 5th'!$D34:$EE34)</f>
        <v>-114630.8481</v>
      </c>
      <c r="N34" s="37"/>
      <c r="O34" s="48" t="str">
        <f>'Asset B'!C34</f>
        <v>Insurance</v>
      </c>
      <c r="P34" s="1"/>
      <c r="Q34" s="229">
        <f>SUMIF('Asset B'!$D$2:$EE$2,'Proforma Summary'!Q$4,'Asset B'!$D34:$EE35)</f>
        <v>0</v>
      </c>
      <c r="R34" s="229">
        <f>SUMIF('Asset B'!$D$2:$EE$2,'Proforma Summary'!R$4,'Asset B'!$D34:$EE35)</f>
        <v>0</v>
      </c>
      <c r="S34" s="229">
        <f>SUMIF('Asset B'!$D$2:$EE$2,'Proforma Summary'!S$4,'Asset B'!$D34:$EE35)</f>
        <v>0</v>
      </c>
      <c r="T34" s="229">
        <f>SUMIF('Asset B'!$D$2:$EE$2,'Proforma Summary'!T$4,'Asset B'!$D34:$EE35)</f>
        <v>0</v>
      </c>
      <c r="U34" s="229">
        <f>SUMIF('Asset B'!$D$2:$EE$2,'Proforma Summary'!U$4,'Asset B'!$D34:$EE35)</f>
        <v>0</v>
      </c>
      <c r="V34" s="229">
        <f>SUMIF('Asset B'!$D$2:$EE$2,'Proforma Summary'!V$4,'Asset B'!$D34:$EE35)</f>
        <v>0</v>
      </c>
      <c r="W34" s="229">
        <f>SUMIF('Asset B'!$D$2:$EE$2,'Proforma Summary'!W$4,'Asset B'!$D34:$EE35)</f>
        <v>0</v>
      </c>
      <c r="X34" s="229">
        <f>SUMIF('Asset B'!$D$2:$EE$2,'Proforma Summary'!X$4,'Asset B'!$D34:$EE35)</f>
        <v>0</v>
      </c>
      <c r="Y34" s="229">
        <f>SUMIF('Asset B'!$D$2:$EE$2,'Proforma Summary'!Y$4,'Asset B'!$D34:$EE35)</f>
        <v>0</v>
      </c>
      <c r="Z34" s="116">
        <f>SUMIF('Asset B'!$D$2:$EE$2,'Proforma Summary'!Z$4,'Asset B'!$D34:$EE35)</f>
        <v>0</v>
      </c>
      <c r="AA34" s="37"/>
      <c r="AB34" s="223" t="str">
        <f t="shared" si="7"/>
        <v>Insurance</v>
      </c>
      <c r="AC34" s="1"/>
      <c r="AD34" s="229">
        <f>SUMIF('Asset C'!$D$2:$EE$2,'Proforma Summary'!AD$4,'Asset C'!$D34:$EE34)</f>
        <v>0</v>
      </c>
      <c r="AE34" s="229">
        <f>SUMIF('Asset C'!$D$2:$EE$2,'Proforma Summary'!AE$4,'Asset C'!$D34:$EE34)</f>
        <v>0</v>
      </c>
      <c r="AF34" s="229">
        <f>SUMIF('Asset C'!$D$2:$EE$2,'Proforma Summary'!AF$4,'Asset C'!$D34:$EE34)</f>
        <v>0</v>
      </c>
      <c r="AG34" s="229">
        <f>SUMIF('Asset C'!$D$2:$EE$2,'Proforma Summary'!AG$4,'Asset C'!$D34:$EE34)</f>
        <v>0</v>
      </c>
      <c r="AH34" s="229">
        <f>SUMIF('Asset C'!$D$2:$EE$2,'Proforma Summary'!AH$4,'Asset C'!$D34:$EE34)</f>
        <v>0</v>
      </c>
      <c r="AI34" s="229">
        <f>SUMIF('Asset C'!$D$2:$EE$2,'Proforma Summary'!AI$4,'Asset C'!$D34:$EE34)</f>
        <v>0</v>
      </c>
      <c r="AJ34" s="229">
        <f>SUMIF('Asset C'!$D$2:$EE$2,'Proforma Summary'!AJ$4,'Asset C'!$D34:$EE34)</f>
        <v>0</v>
      </c>
      <c r="AK34" s="229">
        <f>SUMIF('Asset C'!$D$2:$EE$2,'Proforma Summary'!AK$4,'Asset C'!$D34:$EE34)</f>
        <v>0</v>
      </c>
      <c r="AL34" s="229">
        <f>SUMIF('Asset C'!$D$2:$EE$2,'Proforma Summary'!AL$4,'Asset C'!$D34:$EE34)</f>
        <v>0</v>
      </c>
      <c r="AM34" s="230">
        <f>SUMIF('Asset C'!$D$2:$EE$2,'Proforma Summary'!AM$4,'Asset C'!$D34:$EE34)</f>
        <v>0</v>
      </c>
      <c r="AN34" s="37"/>
      <c r="AO34" s="223" t="str">
        <f t="shared" si="8"/>
        <v>Insurance</v>
      </c>
      <c r="AP34" s="1"/>
      <c r="AQ34" s="229">
        <f>SUMIF('Asset D'!$D$2:$EE$2,'Proforma Summary'!AQ$4,'Asset D'!$D34:$EE34)</f>
        <v>0</v>
      </c>
      <c r="AR34" s="229">
        <f>SUMIF('Asset D'!$D$2:$EE$2,'Proforma Summary'!AR$4,'Asset D'!$D34:$EE34)</f>
        <v>0</v>
      </c>
      <c r="AS34" s="229">
        <f>SUMIF('Asset D'!$D$2:$EE$2,'Proforma Summary'!AS$4,'Asset D'!$D34:$EE34)</f>
        <v>0</v>
      </c>
      <c r="AT34" s="229">
        <f>SUMIF('Asset D'!$D$2:$EE$2,'Proforma Summary'!AT$4,'Asset D'!$D34:$EE34)</f>
        <v>0</v>
      </c>
      <c r="AU34" s="229">
        <f>SUMIF('Asset D'!$D$2:$EE$2,'Proforma Summary'!AU$4,'Asset D'!$D34:$EE34)</f>
        <v>0</v>
      </c>
      <c r="AV34" s="229">
        <f>SUMIF('Asset D'!$D$2:$EE$2,'Proforma Summary'!AV$4,'Asset D'!$D34:$EE34)</f>
        <v>0</v>
      </c>
      <c r="AW34" s="229">
        <f>SUMIF('Asset D'!$D$2:$EE$2,'Proforma Summary'!AW$4,'Asset D'!$D34:$EE34)</f>
        <v>0</v>
      </c>
      <c r="AX34" s="229">
        <f>SUMIF('Asset D'!$D$2:$EE$2,'Proforma Summary'!AX$4,'Asset D'!$D34:$EE34)</f>
        <v>0</v>
      </c>
      <c r="AY34" s="229">
        <f>SUMIF('Asset D'!$D$2:$EE$2,'Proforma Summary'!AY$4,'Asset D'!$D34:$EE34)</f>
        <v>0</v>
      </c>
      <c r="AZ34" s="230">
        <f>SUMIF('Asset D'!$D$2:$EE$2,'Proforma Summary'!AZ$4,'Asset D'!$D34:$EE34)</f>
        <v>0</v>
      </c>
    </row>
    <row r="35" ht="15.75" customHeight="1">
      <c r="A35" s="37"/>
      <c r="B35" s="223" t="str">
        <f>'505 s. 5th'!C35</f>
        <v>Other Expenses (Show fee, Technology fee, Permits, General Liability)</v>
      </c>
      <c r="C35" s="71"/>
      <c r="D35" s="229">
        <f>SUMIF('505 s. 5th'!$D$2:$EE$2,'Proforma Summary'!D$4,'505 s. 5th'!$D35:$EE35)</f>
        <v>0</v>
      </c>
      <c r="E35" s="229">
        <f>SUMIF('505 s. 5th'!$D$2:$EE$2,'Proforma Summary'!E$4,'505 s. 5th'!$D35:$EE35)</f>
        <v>0</v>
      </c>
      <c r="F35" s="229">
        <f>SUMIF('505 s. 5th'!$D$2:$EE$2,'Proforma Summary'!F$4,'505 s. 5th'!$D35:$EE35)</f>
        <v>0</v>
      </c>
      <c r="G35" s="229">
        <f>SUMIF('505 s. 5th'!$D$2:$EE$2,'Proforma Summary'!G$4,'505 s. 5th'!$D35:$EE35)</f>
        <v>0</v>
      </c>
      <c r="H35" s="229">
        <f>SUMIF('505 s. 5th'!$D$2:$EE$2,'Proforma Summary'!H$4,'505 s. 5th'!$D35:$EE35)</f>
        <v>0</v>
      </c>
      <c r="I35" s="229">
        <f>SUMIF('505 s. 5th'!$D$2:$EE$2,'Proforma Summary'!I$4,'505 s. 5th'!$D35:$EE35)</f>
        <v>0</v>
      </c>
      <c r="J35" s="229">
        <f>SUMIF('505 s. 5th'!$D$2:$EE$2,'Proforma Summary'!J$4,'505 s. 5th'!$D35:$EE35)</f>
        <v>0</v>
      </c>
      <c r="K35" s="229">
        <f>SUMIF('505 s. 5th'!$D$2:$EE$2,'Proforma Summary'!K$4,'505 s. 5th'!$D35:$EE35)</f>
        <v>0</v>
      </c>
      <c r="L35" s="229">
        <f>SUMIF('505 s. 5th'!$D$2:$EE$2,'Proforma Summary'!L$4,'505 s. 5th'!$D35:$EE35)</f>
        <v>0</v>
      </c>
      <c r="M35" s="230">
        <f>SUMIF('505 s. 5th'!$D$2:$EE$2,'Proforma Summary'!M$4,'505 s. 5th'!$D35:$EE35)</f>
        <v>0</v>
      </c>
      <c r="N35" s="37"/>
      <c r="O35" s="48" t="str">
        <f>'Asset B'!C35</f>
        <v>Other Expenses (Elevator, Technology fee, Professional fee)</v>
      </c>
      <c r="P35" s="71"/>
      <c r="Q35" s="229">
        <f>SUMIF('Asset B'!$D$2:$EE$2,'Proforma Summary'!Q$4,'Asset B'!$D35:$EE36)</f>
        <v>0</v>
      </c>
      <c r="R35" s="229">
        <f>SUMIF('Asset B'!$D$2:$EE$2,'Proforma Summary'!R$4,'Asset B'!$D35:$EE36)</f>
        <v>0</v>
      </c>
      <c r="S35" s="229">
        <f>SUMIF('Asset B'!$D$2:$EE$2,'Proforma Summary'!S$4,'Asset B'!$D35:$EE36)</f>
        <v>0</v>
      </c>
      <c r="T35" s="229">
        <f>SUMIF('Asset B'!$D$2:$EE$2,'Proforma Summary'!T$4,'Asset B'!$D35:$EE36)</f>
        <v>0</v>
      </c>
      <c r="U35" s="229">
        <f>SUMIF('Asset B'!$D$2:$EE$2,'Proforma Summary'!U$4,'Asset B'!$D35:$EE36)</f>
        <v>0</v>
      </c>
      <c r="V35" s="229">
        <f>SUMIF('Asset B'!$D$2:$EE$2,'Proforma Summary'!V$4,'Asset B'!$D35:$EE36)</f>
        <v>0</v>
      </c>
      <c r="W35" s="229">
        <f>SUMIF('Asset B'!$D$2:$EE$2,'Proforma Summary'!W$4,'Asset B'!$D35:$EE36)</f>
        <v>0</v>
      </c>
      <c r="X35" s="229">
        <f>SUMIF('Asset B'!$D$2:$EE$2,'Proforma Summary'!X$4,'Asset B'!$D35:$EE36)</f>
        <v>0</v>
      </c>
      <c r="Y35" s="229">
        <f>SUMIF('Asset B'!$D$2:$EE$2,'Proforma Summary'!Y$4,'Asset B'!$D35:$EE36)</f>
        <v>0</v>
      </c>
      <c r="Z35" s="116">
        <f>SUMIF('Asset B'!$D$2:$EE$2,'Proforma Summary'!Z$4,'Asset B'!$D35:$EE36)</f>
        <v>0</v>
      </c>
      <c r="AA35" s="37"/>
      <c r="AB35" s="223" t="str">
        <f t="shared" si="7"/>
        <v>Other Expenses (Elevator, Technology fee, Professional fee)</v>
      </c>
      <c r="AC35" s="71"/>
      <c r="AD35" s="238">
        <f>SUMIF('Asset C'!$D$2:$EE$2,'Proforma Summary'!AD$4,'Asset C'!$D35:$EE35)</f>
        <v>0</v>
      </c>
      <c r="AE35" s="238">
        <f>SUMIF('Asset C'!$D$2:$EE$2,'Proforma Summary'!AE$4,'Asset C'!$D35:$EE35)</f>
        <v>0</v>
      </c>
      <c r="AF35" s="238">
        <f>SUMIF('Asset C'!$D$2:$EE$2,'Proforma Summary'!AF$4,'Asset C'!$D35:$EE35)</f>
        <v>0</v>
      </c>
      <c r="AG35" s="238">
        <f>SUMIF('Asset C'!$D$2:$EE$2,'Proforma Summary'!AG$4,'Asset C'!$D35:$EE35)</f>
        <v>0</v>
      </c>
      <c r="AH35" s="238">
        <f>SUMIF('Asset C'!$D$2:$EE$2,'Proforma Summary'!AH$4,'Asset C'!$D35:$EE35)</f>
        <v>0</v>
      </c>
      <c r="AI35" s="238">
        <f>SUMIF('Asset C'!$D$2:$EE$2,'Proforma Summary'!AI$4,'Asset C'!$D35:$EE35)</f>
        <v>0</v>
      </c>
      <c r="AJ35" s="238">
        <f>SUMIF('Asset C'!$D$2:$EE$2,'Proforma Summary'!AJ$4,'Asset C'!$D35:$EE35)</f>
        <v>0</v>
      </c>
      <c r="AK35" s="238">
        <f>SUMIF('Asset C'!$D$2:$EE$2,'Proforma Summary'!AK$4,'Asset C'!$D35:$EE35)</f>
        <v>0</v>
      </c>
      <c r="AL35" s="238">
        <f>SUMIF('Asset C'!$D$2:$EE$2,'Proforma Summary'!AL$4,'Asset C'!$D35:$EE35)</f>
        <v>0</v>
      </c>
      <c r="AM35" s="239">
        <f>SUMIF('Asset C'!$D$2:$EE$2,'Proforma Summary'!AM$4,'Asset C'!$D35:$EE35)</f>
        <v>0</v>
      </c>
      <c r="AN35" s="37"/>
      <c r="AO35" s="223" t="str">
        <f t="shared" si="8"/>
        <v>Other Expenses (Elevator, Technology fee, Professional fee)</v>
      </c>
      <c r="AP35" s="71"/>
      <c r="AQ35" s="229">
        <f>SUMIF('Asset D'!$D$2:$EE$2,'Proforma Summary'!AQ$4,'Asset D'!$D35:$EE35)</f>
        <v>0</v>
      </c>
      <c r="AR35" s="229">
        <f>SUMIF('Asset D'!$D$2:$EE$2,'Proforma Summary'!AR$4,'Asset D'!$D35:$EE35)</f>
        <v>0</v>
      </c>
      <c r="AS35" s="229">
        <f>SUMIF('Asset D'!$D$2:$EE$2,'Proforma Summary'!AS$4,'Asset D'!$D35:$EE35)</f>
        <v>0</v>
      </c>
      <c r="AT35" s="229">
        <f>SUMIF('Asset D'!$D$2:$EE$2,'Proforma Summary'!AT$4,'Asset D'!$D35:$EE35)</f>
        <v>0</v>
      </c>
      <c r="AU35" s="229">
        <f>SUMIF('Asset D'!$D$2:$EE$2,'Proforma Summary'!AU$4,'Asset D'!$D35:$EE35)</f>
        <v>0</v>
      </c>
      <c r="AV35" s="229">
        <f>SUMIF('Asset D'!$D$2:$EE$2,'Proforma Summary'!AV$4,'Asset D'!$D35:$EE35)</f>
        <v>0</v>
      </c>
      <c r="AW35" s="229">
        <f>SUMIF('Asset D'!$D$2:$EE$2,'Proforma Summary'!AW$4,'Asset D'!$D35:$EE35)</f>
        <v>0</v>
      </c>
      <c r="AX35" s="229">
        <f>SUMIF('Asset D'!$D$2:$EE$2,'Proforma Summary'!AX$4,'Asset D'!$D35:$EE35)</f>
        <v>0</v>
      </c>
      <c r="AY35" s="229">
        <f>SUMIF('Asset D'!$D$2:$EE$2,'Proforma Summary'!AY$4,'Asset D'!$D35:$EE35)</f>
        <v>0</v>
      </c>
      <c r="AZ35" s="230">
        <f>SUMIF('Asset D'!$D$2:$EE$2,'Proforma Summary'!AZ$4,'Asset D'!$D35:$EE35)</f>
        <v>0</v>
      </c>
    </row>
    <row r="36" ht="15.75" customHeight="1">
      <c r="A36" s="37"/>
      <c r="B36" s="231" t="str">
        <f>'505 s. 5th'!C36</f>
        <v>Total Operating Expenses</v>
      </c>
      <c r="C36" s="6"/>
      <c r="D36" s="232">
        <f>SUMIF('505 s. 5th'!$D$2:$EE$2,'Proforma Summary'!D$4,'505 s. 5th'!$D36:$EE36)</f>
        <v>-1503352.218</v>
      </c>
      <c r="E36" s="232">
        <f>SUMIF('505 s. 5th'!$D$2:$EE$2,'Proforma Summary'!E$4,'505 s. 5th'!$D36:$EE36)</f>
        <v>-1551829.564</v>
      </c>
      <c r="F36" s="232">
        <f>SUMIF('505 s. 5th'!$D$2:$EE$2,'Proforma Summary'!F$4,'505 s. 5th'!$D36:$EE36)</f>
        <v>-1598384.451</v>
      </c>
      <c r="G36" s="232">
        <f>SUMIF('505 s. 5th'!$D$2:$EE$2,'Proforma Summary'!G$4,'505 s. 5th'!$D36:$EE36)</f>
        <v>-1646335.985</v>
      </c>
      <c r="H36" s="232">
        <f>SUMIF('505 s. 5th'!$D$2:$EE$2,'Proforma Summary'!H$4,'505 s. 5th'!$D36:$EE36)</f>
        <v>-1695726.064</v>
      </c>
      <c r="I36" s="232">
        <f>SUMIF('505 s. 5th'!$D$2:$EE$2,'Proforma Summary'!I$4,'505 s. 5th'!$D36:$EE36)</f>
        <v>-1746597.846</v>
      </c>
      <c r="J36" s="232">
        <f>SUMIF('505 s. 5th'!$D$2:$EE$2,'Proforma Summary'!J$4,'505 s. 5th'!$D36:$EE36)</f>
        <v>-1798995.781</v>
      </c>
      <c r="K36" s="232">
        <f>SUMIF('505 s. 5th'!$D$2:$EE$2,'Proforma Summary'!K$4,'505 s. 5th'!$D36:$EE36)</f>
        <v>-1852965.655</v>
      </c>
      <c r="L36" s="232">
        <f>SUMIF('505 s. 5th'!$D$2:$EE$2,'Proforma Summary'!L$4,'505 s. 5th'!$D36:$EE36)</f>
        <v>-1908554.625</v>
      </c>
      <c r="M36" s="233">
        <f>SUMIF('505 s. 5th'!$D$2:$EE$2,'Proforma Summary'!M$4,'505 s. 5th'!$D36:$EE36)</f>
        <v>-1965811.263</v>
      </c>
      <c r="N36" s="37"/>
      <c r="O36" s="234" t="str">
        <f>'Asset B'!C36</f>
        <v>Total Operating Expenses</v>
      </c>
      <c r="P36" s="6"/>
      <c r="Q36" s="232">
        <f>SUMIF('Asset B'!$D$2:$EE$2,'Proforma Summary'!Q$4,'Asset B'!$D36:$EE37)</f>
        <v>0</v>
      </c>
      <c r="R36" s="232">
        <f>SUMIF('Asset B'!$D$2:$EE$2,'Proforma Summary'!R$4,'Asset B'!$D36:$EE37)</f>
        <v>0</v>
      </c>
      <c r="S36" s="232">
        <f>SUMIF('Asset B'!$D$2:$EE$2,'Proforma Summary'!S$4,'Asset B'!$D36:$EE37)</f>
        <v>0</v>
      </c>
      <c r="T36" s="232">
        <f>SUMIF('Asset B'!$D$2:$EE$2,'Proforma Summary'!T$4,'Asset B'!$D36:$EE37)</f>
        <v>0</v>
      </c>
      <c r="U36" s="232">
        <f>SUMIF('Asset B'!$D$2:$EE$2,'Proforma Summary'!U$4,'Asset B'!$D36:$EE37)</f>
        <v>0</v>
      </c>
      <c r="V36" s="232">
        <f>SUMIF('Asset B'!$D$2:$EE$2,'Proforma Summary'!V$4,'Asset B'!$D36:$EE37)</f>
        <v>0</v>
      </c>
      <c r="W36" s="232">
        <f>SUMIF('Asset B'!$D$2:$EE$2,'Proforma Summary'!W$4,'Asset B'!$D36:$EE37)</f>
        <v>0</v>
      </c>
      <c r="X36" s="232">
        <f>SUMIF('Asset B'!$D$2:$EE$2,'Proforma Summary'!X$4,'Asset B'!$D36:$EE37)</f>
        <v>0</v>
      </c>
      <c r="Y36" s="232">
        <f>SUMIF('Asset B'!$D$2:$EE$2,'Proforma Summary'!Y$4,'Asset B'!$D36:$EE37)</f>
        <v>0</v>
      </c>
      <c r="Z36" s="235">
        <f>SUMIF('Asset B'!$D$2:$EE$2,'Proforma Summary'!Z$4,'Asset B'!$D36:$EE37)</f>
        <v>0</v>
      </c>
      <c r="AA36" s="37"/>
      <c r="AB36" s="231" t="str">
        <f t="shared" si="7"/>
        <v>Total Operating Expenses</v>
      </c>
      <c r="AC36" s="6"/>
      <c r="AD36" s="229">
        <f>SUMIF('Asset C'!$D$2:$EE$2,'Proforma Summary'!AD$4,'Asset C'!$D36:$EE36)</f>
        <v>0</v>
      </c>
      <c r="AE36" s="229">
        <f>SUMIF('Asset C'!$D$2:$EE$2,'Proforma Summary'!AE$4,'Asset C'!$D36:$EE36)</f>
        <v>0</v>
      </c>
      <c r="AF36" s="229">
        <f>SUMIF('Asset C'!$D$2:$EE$2,'Proforma Summary'!AF$4,'Asset C'!$D36:$EE36)</f>
        <v>0</v>
      </c>
      <c r="AG36" s="229">
        <f>SUMIF('Asset C'!$D$2:$EE$2,'Proforma Summary'!AG$4,'Asset C'!$D36:$EE36)</f>
        <v>0</v>
      </c>
      <c r="AH36" s="229">
        <f>SUMIF('Asset C'!$D$2:$EE$2,'Proforma Summary'!AH$4,'Asset C'!$D36:$EE36)</f>
        <v>0</v>
      </c>
      <c r="AI36" s="229">
        <f>SUMIF('Asset C'!$D$2:$EE$2,'Proforma Summary'!AI$4,'Asset C'!$D36:$EE36)</f>
        <v>0</v>
      </c>
      <c r="AJ36" s="229">
        <f>SUMIF('Asset C'!$D$2:$EE$2,'Proforma Summary'!AJ$4,'Asset C'!$D36:$EE36)</f>
        <v>0</v>
      </c>
      <c r="AK36" s="229">
        <f>SUMIF('Asset C'!$D$2:$EE$2,'Proforma Summary'!AK$4,'Asset C'!$D36:$EE36)</f>
        <v>0</v>
      </c>
      <c r="AL36" s="229">
        <f>SUMIF('Asset C'!$D$2:$EE$2,'Proforma Summary'!AL$4,'Asset C'!$D36:$EE36)</f>
        <v>0</v>
      </c>
      <c r="AM36" s="230">
        <f>SUMIF('Asset C'!$D$2:$EE$2,'Proforma Summary'!AM$4,'Asset C'!$D36:$EE36)</f>
        <v>0</v>
      </c>
      <c r="AN36" s="37"/>
      <c r="AO36" s="231" t="str">
        <f t="shared" si="8"/>
        <v>Total Operating Expenses</v>
      </c>
      <c r="AP36" s="6"/>
      <c r="AQ36" s="232">
        <f>SUMIF('Asset D'!$D$2:$EE$2,'Proforma Summary'!AQ$4,'Asset D'!$D36:$EE36)</f>
        <v>0</v>
      </c>
      <c r="AR36" s="232">
        <f>SUMIF('Asset D'!$D$2:$EE$2,'Proforma Summary'!AR$4,'Asset D'!$D36:$EE36)</f>
        <v>0</v>
      </c>
      <c r="AS36" s="232">
        <f>SUMIF('Asset D'!$D$2:$EE$2,'Proforma Summary'!AS$4,'Asset D'!$D36:$EE36)</f>
        <v>0</v>
      </c>
      <c r="AT36" s="232">
        <f>SUMIF('Asset D'!$D$2:$EE$2,'Proforma Summary'!AT$4,'Asset D'!$D36:$EE36)</f>
        <v>0</v>
      </c>
      <c r="AU36" s="232">
        <f>SUMIF('Asset D'!$D$2:$EE$2,'Proforma Summary'!AU$4,'Asset D'!$D36:$EE36)</f>
        <v>0</v>
      </c>
      <c r="AV36" s="232">
        <f>SUMIF('Asset D'!$D$2:$EE$2,'Proforma Summary'!AV$4,'Asset D'!$D36:$EE36)</f>
        <v>0</v>
      </c>
      <c r="AW36" s="232">
        <f>SUMIF('Asset D'!$D$2:$EE$2,'Proforma Summary'!AW$4,'Asset D'!$D36:$EE36)</f>
        <v>0</v>
      </c>
      <c r="AX36" s="232">
        <f>SUMIF('Asset D'!$D$2:$EE$2,'Proforma Summary'!AX$4,'Asset D'!$D36:$EE36)</f>
        <v>0</v>
      </c>
      <c r="AY36" s="232">
        <f>SUMIF('Asset D'!$D$2:$EE$2,'Proforma Summary'!AY$4,'Asset D'!$D36:$EE36)</f>
        <v>0</v>
      </c>
      <c r="AZ36" s="233">
        <f>SUMIF('Asset D'!$D$2:$EE$2,'Proforma Summary'!AZ$4,'Asset D'!$D36:$EE36)</f>
        <v>0</v>
      </c>
    </row>
    <row r="37" ht="15.75" customHeight="1">
      <c r="A37" s="37"/>
      <c r="B37" s="223"/>
      <c r="C37" s="71"/>
      <c r="D37" s="229"/>
      <c r="E37" s="229"/>
      <c r="F37" s="229"/>
      <c r="G37" s="229"/>
      <c r="H37" s="229"/>
      <c r="I37" s="229"/>
      <c r="J37" s="229"/>
      <c r="K37" s="229"/>
      <c r="L37" s="229"/>
      <c r="M37" s="230"/>
      <c r="N37" s="37"/>
      <c r="O37" s="48"/>
      <c r="P37" s="71"/>
      <c r="Q37" s="229"/>
      <c r="R37" s="229"/>
      <c r="S37" s="229"/>
      <c r="T37" s="229"/>
      <c r="U37" s="229"/>
      <c r="V37" s="229"/>
      <c r="W37" s="229"/>
      <c r="X37" s="229"/>
      <c r="Y37" s="229"/>
      <c r="Z37" s="116"/>
      <c r="AA37" s="37"/>
      <c r="AB37" s="223"/>
      <c r="AC37" s="71"/>
      <c r="AD37" s="229"/>
      <c r="AE37" s="229"/>
      <c r="AF37" s="229"/>
      <c r="AG37" s="229"/>
      <c r="AH37" s="229"/>
      <c r="AI37" s="229"/>
      <c r="AJ37" s="229"/>
      <c r="AK37" s="229"/>
      <c r="AL37" s="229"/>
      <c r="AM37" s="230"/>
      <c r="AN37" s="37"/>
      <c r="AO37" s="223"/>
      <c r="AP37" s="71"/>
      <c r="AQ37" s="229"/>
      <c r="AR37" s="229"/>
      <c r="AS37" s="229"/>
      <c r="AT37" s="229"/>
      <c r="AU37" s="229"/>
      <c r="AV37" s="229"/>
      <c r="AW37" s="229"/>
      <c r="AX37" s="229"/>
      <c r="AY37" s="229"/>
      <c r="AZ37" s="230"/>
    </row>
    <row r="38" ht="15.75" customHeight="1">
      <c r="A38" s="37"/>
      <c r="B38" s="225" t="str">
        <f>'505 s. 5th'!C38</f>
        <v>Net Operating Income</v>
      </c>
      <c r="C38" s="44"/>
      <c r="D38" s="240">
        <f>SUMIF('505 s. 5th'!$D$2:$EE$2,'Proforma Summary'!D$4,'505 s. 5th'!$D38:$EE38)</f>
        <v>2223185.662</v>
      </c>
      <c r="E38" s="240">
        <f>SUMIF('505 s. 5th'!$D$2:$EE$2,'Proforma Summary'!E$4,'505 s. 5th'!$D38:$EE38)</f>
        <v>2399063.759</v>
      </c>
      <c r="F38" s="240">
        <f>SUMIF('505 s. 5th'!$D$2:$EE$2,'Proforma Summary'!F$4,'505 s. 5th'!$D38:$EE38)</f>
        <v>2471035.671</v>
      </c>
      <c r="G38" s="240">
        <f>SUMIF('505 s. 5th'!$D$2:$EE$2,'Proforma Summary'!G$4,'505 s. 5th'!$D38:$EE38)</f>
        <v>2545166.742</v>
      </c>
      <c r="H38" s="240">
        <f>SUMIF('505 s. 5th'!$D$2:$EE$2,'Proforma Summary'!H$4,'505 s. 5th'!$D38:$EE38)</f>
        <v>2621521.744</v>
      </c>
      <c r="I38" s="240">
        <f>SUMIF('505 s. 5th'!$D$2:$EE$2,'Proforma Summary'!I$4,'505 s. 5th'!$D38:$EE38)</f>
        <v>2700167.396</v>
      </c>
      <c r="J38" s="240">
        <f>SUMIF('505 s. 5th'!$D$2:$EE$2,'Proforma Summary'!J$4,'505 s. 5th'!$D38:$EE38)</f>
        <v>2781172.418</v>
      </c>
      <c r="K38" s="240">
        <f>SUMIF('505 s. 5th'!$D$2:$EE$2,'Proforma Summary'!K$4,'505 s. 5th'!$D38:$EE38)</f>
        <v>2864607.591</v>
      </c>
      <c r="L38" s="240">
        <f>SUMIF('505 s. 5th'!$D$2:$EE$2,'Proforma Summary'!L$4,'505 s. 5th'!$D38:$EE38)</f>
        <v>2950545.818</v>
      </c>
      <c r="M38" s="241">
        <f>SUMIF('505 s. 5th'!$D$2:$EE$2,'Proforma Summary'!M$4,'505 s. 5th'!$D38:$EE38)</f>
        <v>3039062.193</v>
      </c>
      <c r="N38" s="37"/>
      <c r="O38" s="43" t="str">
        <f>'Asset B'!C38</f>
        <v>Net Operating Income</v>
      </c>
      <c r="P38" s="44"/>
      <c r="Q38" s="240">
        <f>SUMIF('Asset B'!$D$2:$EE$2,'Proforma Summary'!Q$4,'Asset B'!$D38:$EE39)</f>
        <v>0</v>
      </c>
      <c r="R38" s="240">
        <f>SUMIF('Asset B'!$D$2:$EE$2,'Proforma Summary'!R$4,'Asset B'!$D38:$EE39)</f>
        <v>0</v>
      </c>
      <c r="S38" s="240">
        <f>SUMIF('Asset B'!$D$2:$EE$2,'Proforma Summary'!S$4,'Asset B'!$D38:$EE39)</f>
        <v>0</v>
      </c>
      <c r="T38" s="240">
        <f>SUMIF('Asset B'!$D$2:$EE$2,'Proforma Summary'!T$4,'Asset B'!$D38:$EE39)</f>
        <v>0</v>
      </c>
      <c r="U38" s="240">
        <f>SUMIF('Asset B'!$D$2:$EE$2,'Proforma Summary'!U$4,'Asset B'!$D38:$EE39)</f>
        <v>0</v>
      </c>
      <c r="V38" s="240">
        <f>SUMIF('Asset B'!$D$2:$EE$2,'Proforma Summary'!V$4,'Asset B'!$D38:$EE39)</f>
        <v>0</v>
      </c>
      <c r="W38" s="240">
        <f>SUMIF('Asset B'!$D$2:$EE$2,'Proforma Summary'!W$4,'Asset B'!$D38:$EE39)</f>
        <v>0</v>
      </c>
      <c r="X38" s="240">
        <f>SUMIF('Asset B'!$D$2:$EE$2,'Proforma Summary'!X$4,'Asset B'!$D38:$EE39)</f>
        <v>0</v>
      </c>
      <c r="Y38" s="240">
        <f>SUMIF('Asset B'!$D$2:$EE$2,'Proforma Summary'!Y$4,'Asset B'!$D38:$EE39)</f>
        <v>0</v>
      </c>
      <c r="Z38" s="242">
        <f>SUMIF('Asset B'!$D$2:$EE$2,'Proforma Summary'!Z$4,'Asset B'!$D38:$EE39)</f>
        <v>0</v>
      </c>
      <c r="AA38" s="37"/>
      <c r="AB38" s="225" t="str">
        <f>O38</f>
        <v>Net Operating Income</v>
      </c>
      <c r="AC38" s="44"/>
      <c r="AD38" s="240">
        <f>SUMIF('Asset C'!$D$2:$EE$2,'Proforma Summary'!AD$4,'Asset C'!$D38:$EE38)</f>
        <v>0</v>
      </c>
      <c r="AE38" s="240">
        <f>SUMIF('Asset C'!$D$2:$EE$2,'Proforma Summary'!AE$4,'Asset C'!$D38:$EE38)</f>
        <v>0</v>
      </c>
      <c r="AF38" s="240">
        <f>SUMIF('Asset C'!$D$2:$EE$2,'Proforma Summary'!AF$4,'Asset C'!$D38:$EE38)</f>
        <v>0</v>
      </c>
      <c r="AG38" s="240">
        <f>SUMIF('Asset C'!$D$2:$EE$2,'Proforma Summary'!AG$4,'Asset C'!$D38:$EE38)</f>
        <v>0</v>
      </c>
      <c r="AH38" s="240">
        <f>SUMIF('Asset C'!$D$2:$EE$2,'Proforma Summary'!AH$4,'Asset C'!$D38:$EE38)</f>
        <v>0</v>
      </c>
      <c r="AI38" s="240">
        <f>SUMIF('Asset C'!$D$2:$EE$2,'Proforma Summary'!AI$4,'Asset C'!$D38:$EE38)</f>
        <v>0</v>
      </c>
      <c r="AJ38" s="240">
        <f>SUMIF('Asset C'!$D$2:$EE$2,'Proforma Summary'!AJ$4,'Asset C'!$D38:$EE38)</f>
        <v>0</v>
      </c>
      <c r="AK38" s="240">
        <f>SUMIF('Asset C'!$D$2:$EE$2,'Proforma Summary'!AK$4,'Asset C'!$D38:$EE38)</f>
        <v>0</v>
      </c>
      <c r="AL38" s="240">
        <f>SUMIF('Asset C'!$D$2:$EE$2,'Proforma Summary'!AL$4,'Asset C'!$D38:$EE38)</f>
        <v>0</v>
      </c>
      <c r="AM38" s="241">
        <f>SUMIF('Asset C'!$D$2:$EE$2,'Proforma Summary'!AM$4,'Asset C'!$D38:$EE38)</f>
        <v>0</v>
      </c>
      <c r="AN38" s="37"/>
      <c r="AO38" s="225" t="str">
        <f>AB38</f>
        <v>Net Operating Income</v>
      </c>
      <c r="AP38" s="44"/>
      <c r="AQ38" s="236">
        <f>SUMIF('Asset D'!$D$2:$EE$2,'Proforma Summary'!AQ$4,'Asset D'!$D38:$EE38)</f>
        <v>0</v>
      </c>
      <c r="AR38" s="236">
        <f>SUMIF('Asset D'!$D$2:$EE$2,'Proforma Summary'!AR$4,'Asset D'!$D38:$EE38)</f>
        <v>0</v>
      </c>
      <c r="AS38" s="236">
        <f>SUMIF('Asset D'!$D$2:$EE$2,'Proforma Summary'!AS$4,'Asset D'!$D38:$EE38)</f>
        <v>0</v>
      </c>
      <c r="AT38" s="236">
        <f>SUMIF('Asset D'!$D$2:$EE$2,'Proforma Summary'!AT$4,'Asset D'!$D38:$EE38)</f>
        <v>0</v>
      </c>
      <c r="AU38" s="236">
        <f>SUMIF('Asset D'!$D$2:$EE$2,'Proforma Summary'!AU$4,'Asset D'!$D38:$EE38)</f>
        <v>0</v>
      </c>
      <c r="AV38" s="236">
        <f>SUMIF('Asset D'!$D$2:$EE$2,'Proforma Summary'!AV$4,'Asset D'!$D38:$EE38)</f>
        <v>0</v>
      </c>
      <c r="AW38" s="236">
        <f>SUMIF('Asset D'!$D$2:$EE$2,'Proforma Summary'!AW$4,'Asset D'!$D38:$EE38)</f>
        <v>0</v>
      </c>
      <c r="AX38" s="236">
        <f>SUMIF('Asset D'!$D$2:$EE$2,'Proforma Summary'!AX$4,'Asset D'!$D38:$EE38)</f>
        <v>0</v>
      </c>
      <c r="AY38" s="236">
        <f>SUMIF('Asset D'!$D$2:$EE$2,'Proforma Summary'!AY$4,'Asset D'!$D38:$EE38)</f>
        <v>0</v>
      </c>
      <c r="AZ38" s="237">
        <f>SUMIF('Asset D'!$D$2:$EE$2,'Proforma Summary'!AZ$4,'Asset D'!$D38:$EE38)</f>
        <v>0</v>
      </c>
    </row>
    <row r="39" ht="15.75" customHeight="1">
      <c r="A39" s="37"/>
      <c r="B39" s="223"/>
      <c r="C39" s="71"/>
      <c r="D39" s="1"/>
      <c r="E39" s="1"/>
      <c r="F39" s="1"/>
      <c r="G39" s="1"/>
      <c r="H39" s="152"/>
      <c r="I39" s="152"/>
      <c r="J39" s="152"/>
      <c r="K39" s="152"/>
      <c r="L39" s="152"/>
      <c r="M39" s="243"/>
      <c r="N39" s="37"/>
      <c r="O39" s="48"/>
      <c r="P39" s="1"/>
      <c r="Q39" s="1"/>
      <c r="R39" s="1"/>
      <c r="S39" s="1"/>
      <c r="T39" s="1"/>
      <c r="U39" s="1"/>
      <c r="V39" s="1"/>
      <c r="W39" s="1"/>
      <c r="X39" s="1"/>
      <c r="Y39" s="1"/>
      <c r="Z39" s="93"/>
      <c r="AA39" s="37"/>
      <c r="AB39" s="22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24"/>
      <c r="AN39" s="37"/>
      <c r="AO39" s="223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224"/>
    </row>
    <row r="40" ht="15.75" customHeight="1">
      <c r="A40" s="37"/>
      <c r="B40" s="244" t="str">
        <f>'505 s. 5th'!C40</f>
        <v>Capital Expenditure</v>
      </c>
      <c r="C40" s="99"/>
      <c r="D40" s="236">
        <f>-SUMIF('505 s. 5th'!$D$2:$EE$2,'Proforma Summary'!D$4,'505 s. 5th'!$D40:$EE40)</f>
        <v>0</v>
      </c>
      <c r="E40" s="236">
        <f>-SUMIF('505 s. 5th'!$D$2:$EE$2,'Proforma Summary'!E$4,'505 s. 5th'!$D40:$EE40)</f>
        <v>0</v>
      </c>
      <c r="F40" s="236">
        <f>-SUMIF('505 s. 5th'!$D$2:$EE$2,'Proforma Summary'!F$4,'505 s. 5th'!$D40:$EE40)</f>
        <v>0</v>
      </c>
      <c r="G40" s="236">
        <f>-SUMIF('505 s. 5th'!$D$2:$EE$2,'Proforma Summary'!G$4,'505 s. 5th'!$D40:$EE40)</f>
        <v>0</v>
      </c>
      <c r="H40" s="236">
        <f>-SUMIF('505 s. 5th'!$D$2:$EE$2,'Proforma Summary'!H$4,'505 s. 5th'!$D40:$EE40)</f>
        <v>0</v>
      </c>
      <c r="I40" s="236">
        <f>-SUMIF('505 s. 5th'!$D$2:$EE$2,'Proforma Summary'!I$4,'505 s. 5th'!$D40:$EE40)</f>
        <v>0</v>
      </c>
      <c r="J40" s="236">
        <f>-SUMIF('505 s. 5th'!$D$2:$EE$2,'Proforma Summary'!J$4,'505 s. 5th'!$D40:$EE40)</f>
        <v>0</v>
      </c>
      <c r="K40" s="236">
        <f>-SUMIF('505 s. 5th'!$D$2:$EE$2,'Proforma Summary'!K$4,'505 s. 5th'!$D40:$EE40)</f>
        <v>0</v>
      </c>
      <c r="L40" s="236">
        <f>-SUMIF('505 s. 5th'!$D$2:$EE$2,'Proforma Summary'!L$4,'505 s. 5th'!$D40:$EE40)</f>
        <v>0</v>
      </c>
      <c r="M40" s="237">
        <f>-SUMIF('505 s. 5th'!$D$2:$EE$2,'Proforma Summary'!M$4,'505 s. 5th'!$D40:$EE40)</f>
        <v>0</v>
      </c>
      <c r="N40" s="37"/>
      <c r="O40" s="245" t="str">
        <f>'Asset B'!C40</f>
        <v>Capital Expenditure</v>
      </c>
      <c r="P40" s="99"/>
      <c r="Q40" s="236">
        <f>-SUMIF('Asset B'!$D$2:$EE$2,'Proforma Summary'!Q$4,'Asset B'!$D40:$EE41)</f>
        <v>0</v>
      </c>
      <c r="R40" s="236">
        <f>-SUMIF('Asset B'!$D$2:$EE$2,'Proforma Summary'!R$4,'Asset B'!$D40:$EE41)</f>
        <v>0</v>
      </c>
      <c r="S40" s="236">
        <f>-SUMIF('Asset B'!$D$2:$EE$2,'Proforma Summary'!S$4,'Asset B'!$D40:$EE41)</f>
        <v>0</v>
      </c>
      <c r="T40" s="236">
        <f>-SUMIF('Asset B'!$D$2:$EE$2,'Proforma Summary'!T$4,'Asset B'!$D40:$EE41)</f>
        <v>0</v>
      </c>
      <c r="U40" s="236">
        <f>-SUMIF('Asset B'!$D$2:$EE$2,'Proforma Summary'!U$4,'Asset B'!$D40:$EE41)</f>
        <v>0</v>
      </c>
      <c r="V40" s="236">
        <f>-SUMIF('Asset B'!$D$2:$EE$2,'Proforma Summary'!V$4,'Asset B'!$D40:$EE41)</f>
        <v>0</v>
      </c>
      <c r="W40" s="236">
        <f>-SUMIF('Asset B'!$D$2:$EE$2,'Proforma Summary'!W$4,'Asset B'!$D40:$EE41)</f>
        <v>0</v>
      </c>
      <c r="X40" s="236">
        <f>-SUMIF('Asset B'!$D$2:$EE$2,'Proforma Summary'!X$4,'Asset B'!$D40:$EE41)</f>
        <v>0</v>
      </c>
      <c r="Y40" s="236">
        <f>-SUMIF('Asset B'!$D$2:$EE$2,'Proforma Summary'!Y$4,'Asset B'!$D40:$EE41)</f>
        <v>0</v>
      </c>
      <c r="Z40" s="246">
        <f>-SUMIF('Asset B'!$D$2:$EE$2,'Proforma Summary'!Z$4,'Asset B'!$D40:$EE41)</f>
        <v>0</v>
      </c>
      <c r="AA40" s="37"/>
      <c r="AB40" s="244" t="str">
        <f>O40</f>
        <v>Capital Expenditure</v>
      </c>
      <c r="AC40" s="99"/>
      <c r="AD40" s="236">
        <f>-SUMIF('Asset C'!$D$2:$EE$2,'Proforma Summary'!AD$4,'Asset C'!$D40:$EE40)</f>
        <v>0</v>
      </c>
      <c r="AE40" s="236">
        <f>-SUMIF('Asset C'!$D$2:$EE$2,'Proforma Summary'!AE$4,'Asset C'!$D40:$EE40)</f>
        <v>0</v>
      </c>
      <c r="AF40" s="236">
        <f>-SUMIF('Asset C'!$D$2:$EE$2,'Proforma Summary'!AF$4,'Asset C'!$D40:$EE40)</f>
        <v>0</v>
      </c>
      <c r="AG40" s="236">
        <f>-SUMIF('Asset C'!$D$2:$EE$2,'Proforma Summary'!AG$4,'Asset C'!$D40:$EE40)</f>
        <v>0</v>
      </c>
      <c r="AH40" s="236">
        <f>-SUMIF('Asset C'!$D$2:$EE$2,'Proforma Summary'!AH$4,'Asset C'!$D40:$EE40)</f>
        <v>0</v>
      </c>
      <c r="AI40" s="236">
        <f>-SUMIF('Asset C'!$D$2:$EE$2,'Proforma Summary'!AI$4,'Asset C'!$D40:$EE40)</f>
        <v>0</v>
      </c>
      <c r="AJ40" s="236">
        <f>-SUMIF('Asset C'!$D$2:$EE$2,'Proforma Summary'!AJ$4,'Asset C'!$D40:$EE40)</f>
        <v>0</v>
      </c>
      <c r="AK40" s="236">
        <f>-SUMIF('Asset C'!$D$2:$EE$2,'Proforma Summary'!AK$4,'Asset C'!$D40:$EE40)</f>
        <v>0</v>
      </c>
      <c r="AL40" s="236">
        <f>-SUMIF('Asset C'!$D$2:$EE$2,'Proforma Summary'!AL$4,'Asset C'!$D40:$EE40)</f>
        <v>0</v>
      </c>
      <c r="AM40" s="237">
        <f>-SUMIF('Asset C'!$D$2:$EE$2,'Proforma Summary'!AM$4,'Asset C'!$D40:$EE40)</f>
        <v>0</v>
      </c>
      <c r="AN40" s="37"/>
      <c r="AO40" s="244" t="str">
        <f>AB40</f>
        <v>Capital Expenditure</v>
      </c>
      <c r="AP40" s="99"/>
      <c r="AQ40" s="236">
        <f>-SUMIF('Asset D'!$D$2:$EE$2,'Proforma Summary'!AQ$4,'Asset D'!$D40:$EE40)</f>
        <v>0</v>
      </c>
      <c r="AR40" s="236">
        <f>-SUMIF('Asset D'!$D$2:$EE$2,'Proforma Summary'!AR$4,'Asset D'!$D40:$EE40)</f>
        <v>0</v>
      </c>
      <c r="AS40" s="236">
        <f>-SUMIF('Asset D'!$D$2:$EE$2,'Proforma Summary'!AS$4,'Asset D'!$D40:$EE40)</f>
        <v>0</v>
      </c>
      <c r="AT40" s="236">
        <f>-SUMIF('Asset D'!$D$2:$EE$2,'Proforma Summary'!AT$4,'Asset D'!$D40:$EE40)</f>
        <v>0</v>
      </c>
      <c r="AU40" s="236">
        <f>-SUMIF('Asset D'!$D$2:$EE$2,'Proforma Summary'!AU$4,'Asset D'!$D40:$EE40)</f>
        <v>0</v>
      </c>
      <c r="AV40" s="236">
        <f>-SUMIF('Asset D'!$D$2:$EE$2,'Proforma Summary'!AV$4,'Asset D'!$D40:$EE40)</f>
        <v>0</v>
      </c>
      <c r="AW40" s="236">
        <f>-SUMIF('Asset D'!$D$2:$EE$2,'Proforma Summary'!AW$4,'Asset D'!$D40:$EE40)</f>
        <v>0</v>
      </c>
      <c r="AX40" s="236">
        <f>-SUMIF('Asset D'!$D$2:$EE$2,'Proforma Summary'!AX$4,'Asset D'!$D40:$EE40)</f>
        <v>0</v>
      </c>
      <c r="AY40" s="236">
        <f>-SUMIF('Asset D'!$D$2:$EE$2,'Proforma Summary'!AY$4,'Asset D'!$D40:$EE40)</f>
        <v>0</v>
      </c>
      <c r="AZ40" s="237">
        <f>-SUMIF('Asset D'!$D$2:$EE$2,'Proforma Summary'!AZ$4,'Asset D'!$D40:$EE40)</f>
        <v>0</v>
      </c>
    </row>
    <row r="41" ht="15.75" customHeight="1">
      <c r="A41" s="37"/>
      <c r="B41" s="223"/>
      <c r="C41" s="1"/>
      <c r="D41" s="1"/>
      <c r="E41" s="1"/>
      <c r="F41" s="1"/>
      <c r="G41" s="1"/>
      <c r="H41" s="1"/>
      <c r="I41" s="1"/>
      <c r="J41" s="1"/>
      <c r="K41" s="1"/>
      <c r="L41" s="1"/>
      <c r="M41" s="224"/>
      <c r="N41" s="37"/>
      <c r="O41" s="48"/>
      <c r="P41" s="1"/>
      <c r="Q41" s="1"/>
      <c r="R41" s="1"/>
      <c r="S41" s="1"/>
      <c r="T41" s="1"/>
      <c r="U41" s="1"/>
      <c r="V41" s="1"/>
      <c r="W41" s="1"/>
      <c r="X41" s="1"/>
      <c r="Y41" s="1"/>
      <c r="Z41" s="93"/>
      <c r="AA41" s="37"/>
      <c r="AB41" s="22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24"/>
      <c r="AN41" s="37"/>
      <c r="AO41" s="223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224"/>
    </row>
    <row r="42" ht="15.75" customHeight="1">
      <c r="A42" s="37"/>
      <c r="B42" s="223" t="s">
        <v>166</v>
      </c>
      <c r="C42" s="71"/>
      <c r="D42" s="247">
        <f t="shared" ref="D42:M42" si="9">-D36/D21</f>
        <v>0.4034179356</v>
      </c>
      <c r="E42" s="247">
        <f t="shared" si="9"/>
        <v>0.392779414</v>
      </c>
      <c r="F42" s="247">
        <f t="shared" si="9"/>
        <v>0.392779414</v>
      </c>
      <c r="G42" s="247">
        <f t="shared" si="9"/>
        <v>0.392779414</v>
      </c>
      <c r="H42" s="247">
        <f t="shared" si="9"/>
        <v>0.392779414</v>
      </c>
      <c r="I42" s="247">
        <f t="shared" si="9"/>
        <v>0.392779414</v>
      </c>
      <c r="J42" s="247">
        <f t="shared" si="9"/>
        <v>0.392779414</v>
      </c>
      <c r="K42" s="247">
        <f t="shared" si="9"/>
        <v>0.392779414</v>
      </c>
      <c r="L42" s="247">
        <f t="shared" si="9"/>
        <v>0.392779414</v>
      </c>
      <c r="M42" s="248">
        <f t="shared" si="9"/>
        <v>0.392779414</v>
      </c>
      <c r="N42" s="37"/>
      <c r="O42" s="48" t="s">
        <v>166</v>
      </c>
      <c r="P42" s="1"/>
      <c r="Q42" s="247">
        <f t="shared" ref="Q42:Z42" si="10">IFERROR(-Q36/Q21,0)</f>
        <v>0</v>
      </c>
      <c r="R42" s="247">
        <f t="shared" si="10"/>
        <v>0</v>
      </c>
      <c r="S42" s="247">
        <f t="shared" si="10"/>
        <v>0</v>
      </c>
      <c r="T42" s="247">
        <f t="shared" si="10"/>
        <v>0</v>
      </c>
      <c r="U42" s="247">
        <f t="shared" si="10"/>
        <v>0</v>
      </c>
      <c r="V42" s="247">
        <f t="shared" si="10"/>
        <v>0</v>
      </c>
      <c r="W42" s="247">
        <f t="shared" si="10"/>
        <v>0</v>
      </c>
      <c r="X42" s="247">
        <f t="shared" si="10"/>
        <v>0</v>
      </c>
      <c r="Y42" s="247">
        <f t="shared" si="10"/>
        <v>0</v>
      </c>
      <c r="Z42" s="249">
        <f t="shared" si="10"/>
        <v>0</v>
      </c>
      <c r="AA42" s="37"/>
      <c r="AB42" s="223" t="s">
        <v>166</v>
      </c>
      <c r="AC42" s="1"/>
      <c r="AD42" s="247" t="str">
        <f t="shared" ref="AD42:AM42" si="11">-AD36/AD21</f>
        <v>#DIV/0!</v>
      </c>
      <c r="AE42" s="247" t="str">
        <f t="shared" si="11"/>
        <v>#DIV/0!</v>
      </c>
      <c r="AF42" s="247" t="str">
        <f t="shared" si="11"/>
        <v>#DIV/0!</v>
      </c>
      <c r="AG42" s="247" t="str">
        <f t="shared" si="11"/>
        <v>#DIV/0!</v>
      </c>
      <c r="AH42" s="247" t="str">
        <f t="shared" si="11"/>
        <v>#DIV/0!</v>
      </c>
      <c r="AI42" s="247" t="str">
        <f t="shared" si="11"/>
        <v>#DIV/0!</v>
      </c>
      <c r="AJ42" s="247" t="str">
        <f t="shared" si="11"/>
        <v>#DIV/0!</v>
      </c>
      <c r="AK42" s="247" t="str">
        <f t="shared" si="11"/>
        <v>#DIV/0!</v>
      </c>
      <c r="AL42" s="247" t="str">
        <f t="shared" si="11"/>
        <v>#DIV/0!</v>
      </c>
      <c r="AM42" s="248" t="str">
        <f t="shared" si="11"/>
        <v>#DIV/0!</v>
      </c>
      <c r="AN42" s="37"/>
      <c r="AO42" s="223" t="s">
        <v>166</v>
      </c>
      <c r="AP42" s="1"/>
      <c r="AQ42" s="247" t="str">
        <f t="shared" ref="AQ42:AZ42" si="12">-AQ36/AQ21</f>
        <v>#DIV/0!</v>
      </c>
      <c r="AR42" s="247" t="str">
        <f t="shared" si="12"/>
        <v>#DIV/0!</v>
      </c>
      <c r="AS42" s="247" t="str">
        <f t="shared" si="12"/>
        <v>#DIV/0!</v>
      </c>
      <c r="AT42" s="247" t="str">
        <f t="shared" si="12"/>
        <v>#DIV/0!</v>
      </c>
      <c r="AU42" s="247" t="str">
        <f t="shared" si="12"/>
        <v>#DIV/0!</v>
      </c>
      <c r="AV42" s="247" t="str">
        <f t="shared" si="12"/>
        <v>#DIV/0!</v>
      </c>
      <c r="AW42" s="247" t="str">
        <f t="shared" si="12"/>
        <v>#DIV/0!</v>
      </c>
      <c r="AX42" s="247" t="str">
        <f t="shared" si="12"/>
        <v>#DIV/0!</v>
      </c>
      <c r="AY42" s="247" t="str">
        <f t="shared" si="12"/>
        <v>#DIV/0!</v>
      </c>
      <c r="AZ42" s="248" t="str">
        <f t="shared" si="12"/>
        <v>#DIV/0!</v>
      </c>
    </row>
    <row r="43" ht="15.75" customHeight="1">
      <c r="A43" s="37"/>
      <c r="B43" s="223" t="s">
        <v>167</v>
      </c>
      <c r="C43" s="1"/>
      <c r="D43" s="229">
        <f>SUMIF('505 s. 5th'!$D$2:$EE$2,'Proforma Summary'!D$4,'505 s. 5th'!$D$46:$EE$46)</f>
        <v>0</v>
      </c>
      <c r="E43" s="229">
        <f>SUMIF('505 s. 5th'!$D$2:$EE$2,'Proforma Summary'!E$4,'505 s. 5th'!$D$46:$EE$46)</f>
        <v>0</v>
      </c>
      <c r="F43" s="229">
        <f>SUMIF('505 s. 5th'!$D$2:$EE$2,'Proforma Summary'!F$4,'505 s. 5th'!$D$46:$EE$46)</f>
        <v>0</v>
      </c>
      <c r="G43" s="229">
        <f>SUMIF('505 s. 5th'!$D$2:$EE$2,'Proforma Summary'!G$4,'505 s. 5th'!$D$46:$EE$46)</f>
        <v>1663874.06</v>
      </c>
      <c r="H43" s="229">
        <f>SUMIF('505 s. 5th'!$D$2:$EE$2,'Proforma Summary'!H$4,'505 s. 5th'!$D$46:$EE$46)</f>
        <v>1663874.06</v>
      </c>
      <c r="I43" s="229">
        <f>SUMIF('505 s. 5th'!$D$2:$EE$2,'Proforma Summary'!I$4,'505 s. 5th'!$D$46:$EE$46)</f>
        <v>1663874.06</v>
      </c>
      <c r="J43" s="229">
        <f>SUMIF('505 s. 5th'!$D$2:$EE$2,'Proforma Summary'!J$4,'505 s. 5th'!$D$46:$EE$46)</f>
        <v>1663874.06</v>
      </c>
      <c r="K43" s="229">
        <f>SUMIF('505 s. 5th'!$D$2:$EE$2,'Proforma Summary'!K$4,'505 s. 5th'!$D$46:$EE$46)</f>
        <v>1663874.06</v>
      </c>
      <c r="L43" s="229">
        <f>SUMIF('505 s. 5th'!$D$2:$EE$2,'Proforma Summary'!L$4,'505 s. 5th'!$D$46:$EE$46)</f>
        <v>1663874.06</v>
      </c>
      <c r="M43" s="230">
        <f>SUMIF('505 s. 5th'!$D$2:$EE$2,'Proforma Summary'!M$4,'505 s. 5th'!$D$46:$EE$46)</f>
        <v>1663874.06</v>
      </c>
      <c r="N43" s="37"/>
      <c r="O43" s="48" t="s">
        <v>167</v>
      </c>
      <c r="P43" s="1"/>
      <c r="Q43" s="229">
        <f>SUMIF('Asset B'!$D$2:$EE$2,'Proforma Summary'!Q4,'Asset B'!$D$46:$EE$46)</f>
        <v>0</v>
      </c>
      <c r="R43" s="229">
        <f>SUMIF('Asset B'!$D$2:$EE$2,'Proforma Summary'!R4,'Asset B'!$D$46:$EE$46)</f>
        <v>0</v>
      </c>
      <c r="S43" s="229">
        <f>SUMIF('Asset B'!$D$2:$EE$2,'Proforma Summary'!S4,'Asset B'!$D$46:$EE$46)</f>
        <v>0</v>
      </c>
      <c r="T43" s="229">
        <f>SUMIF('Asset B'!$D$2:$EE$2,'Proforma Summary'!T4,'Asset B'!$D$46:$EE$46)</f>
        <v>0</v>
      </c>
      <c r="U43" s="229">
        <f>SUMIF('Asset B'!$D$2:$EE$2,'Proforma Summary'!U4,'Asset B'!$D$46:$EE$46)</f>
        <v>0</v>
      </c>
      <c r="V43" s="229">
        <f>SUMIF('Asset B'!$D$2:$EE$2,'Proforma Summary'!V4,'Asset B'!$D$46:$EE$46)</f>
        <v>0</v>
      </c>
      <c r="W43" s="229">
        <f>SUMIF('Asset B'!$D$2:$EE$2,'Proforma Summary'!W4,'Asset B'!$D$46:$EE$46)</f>
        <v>0</v>
      </c>
      <c r="X43" s="229">
        <f>SUMIF('Asset B'!$D$2:$EE$2,'Proforma Summary'!X4,'Asset B'!$D$46:$EE$46)</f>
        <v>0</v>
      </c>
      <c r="Y43" s="229">
        <f>SUMIF('Asset B'!$D$2:$EE$2,'Proforma Summary'!Y4,'Asset B'!$D$46:$EE$46)</f>
        <v>0</v>
      </c>
      <c r="Z43" s="116">
        <f>SUMIF('Asset B'!$D$2:$EE$2,'Proforma Summary'!Z4,'Asset B'!$D$46:$EE$46)</f>
        <v>0</v>
      </c>
      <c r="AA43" s="37"/>
      <c r="AB43" s="223" t="s">
        <v>167</v>
      </c>
      <c r="AC43" s="1"/>
      <c r="AD43" s="229">
        <f>SUMIF('Asset C'!$D$2:$EE$2,'Proforma Summary'!AD$4,'Asset C'!$D$46:$EE$46)</f>
        <v>0</v>
      </c>
      <c r="AE43" s="229">
        <f>SUMIF('Asset C'!$D$2:$EE$2,'Proforma Summary'!AE$4,'Asset C'!$D$46:$EE$46)</f>
        <v>0</v>
      </c>
      <c r="AF43" s="229">
        <f>SUMIF('Asset C'!$D$2:$EE$2,'Proforma Summary'!AF$4,'Asset C'!$D$46:$EE$46)</f>
        <v>0</v>
      </c>
      <c r="AG43" s="229">
        <f>SUMIF('Asset C'!$D$2:$EE$2,'Proforma Summary'!AG$4,'Asset C'!$D$46:$EE$46)</f>
        <v>0</v>
      </c>
      <c r="AH43" s="229">
        <f>SUMIF('Asset C'!$D$2:$EE$2,'Proforma Summary'!AH$4,'Asset C'!$D$46:$EE$46)</f>
        <v>0</v>
      </c>
      <c r="AI43" s="229">
        <f>SUMIF('Asset C'!$D$2:$EE$2,'Proforma Summary'!AI$4,'Asset C'!$D$46:$EE$46)</f>
        <v>0</v>
      </c>
      <c r="AJ43" s="229">
        <f>SUMIF('Asset C'!$D$2:$EE$2,'Proforma Summary'!AJ$4,'Asset C'!$D$46:$EE$46)</f>
        <v>0</v>
      </c>
      <c r="AK43" s="229">
        <f>SUMIF('Asset C'!$D$2:$EE$2,'Proforma Summary'!AK$4,'Asset C'!$D$46:$EE$46)</f>
        <v>0</v>
      </c>
      <c r="AL43" s="229">
        <f>SUMIF('Asset C'!$D$2:$EE$2,'Proforma Summary'!AL$4,'Asset C'!$D$46:$EE$46)</f>
        <v>0</v>
      </c>
      <c r="AM43" s="230">
        <f>SUMIF('Asset C'!$D$2:$EE$2,'Proforma Summary'!AM$4,'Asset C'!$D$46:$EE$46)</f>
        <v>0</v>
      </c>
      <c r="AN43" s="37"/>
      <c r="AO43" s="223" t="s">
        <v>167</v>
      </c>
      <c r="AP43" s="1"/>
      <c r="AQ43" s="229">
        <f>SUMIF('Asset D'!$D$2:$EE$2,'Proforma Summary'!AQ$4,'Asset D'!$D46:$EE46)</f>
        <v>0</v>
      </c>
      <c r="AR43" s="229">
        <f>SUMIF('Asset D'!$D$2:$EE$2,'Proforma Summary'!AR$4,'Asset D'!$D46:$EE46)</f>
        <v>0</v>
      </c>
      <c r="AS43" s="229">
        <f>SUMIF('Asset D'!$D$2:$EE$2,'Proforma Summary'!AS$4,'Asset D'!$D46:$EE46)</f>
        <v>0</v>
      </c>
      <c r="AT43" s="229">
        <f>SUMIF('Asset D'!$D$2:$EE$2,'Proforma Summary'!AT$4,'Asset D'!$D46:$EE46)</f>
        <v>0</v>
      </c>
      <c r="AU43" s="229">
        <f>SUMIF('Asset D'!$D$2:$EE$2,'Proforma Summary'!AU$4,'Asset D'!$D46:$EE46)</f>
        <v>0</v>
      </c>
      <c r="AV43" s="229">
        <f>SUMIF('Asset D'!$D$2:$EE$2,'Proforma Summary'!AV$4,'Asset D'!$D46:$EE46)</f>
        <v>0</v>
      </c>
      <c r="AW43" s="229">
        <f>SUMIF('Asset D'!$D$2:$EE$2,'Proforma Summary'!AW$4,'Asset D'!$D46:$EE46)</f>
        <v>0</v>
      </c>
      <c r="AX43" s="229">
        <f>SUMIF('Asset D'!$D$2:$EE$2,'Proforma Summary'!AX$4,'Asset D'!$D46:$EE46)</f>
        <v>0</v>
      </c>
      <c r="AY43" s="229">
        <f>SUMIF('Asset D'!$D$2:$EE$2,'Proforma Summary'!AY$4,'Asset D'!$D46:$EE46)</f>
        <v>0</v>
      </c>
      <c r="AZ43" s="230">
        <f>SUMIF('Asset D'!$D$2:$EE$2,'Proforma Summary'!AZ$4,'Asset D'!$D46:$EE46)</f>
        <v>0</v>
      </c>
    </row>
    <row r="44" ht="15.75" customHeight="1">
      <c r="A44" s="37"/>
      <c r="B44" s="223"/>
      <c r="C44" s="1"/>
      <c r="D44" s="1"/>
      <c r="E44" s="1"/>
      <c r="F44" s="1"/>
      <c r="G44" s="229"/>
      <c r="H44" s="152"/>
      <c r="I44" s="152"/>
      <c r="J44" s="152"/>
      <c r="K44" s="152"/>
      <c r="L44" s="152"/>
      <c r="M44" s="243"/>
      <c r="N44" s="37"/>
      <c r="O44" s="48"/>
      <c r="P44" s="1"/>
      <c r="Q44" s="1"/>
      <c r="R44" s="1"/>
      <c r="S44" s="1"/>
      <c r="T44" s="229"/>
      <c r="U44" s="152"/>
      <c r="V44" s="152"/>
      <c r="W44" s="152"/>
      <c r="X44" s="152"/>
      <c r="Y44" s="152"/>
      <c r="Z44" s="153"/>
      <c r="AA44" s="37"/>
      <c r="AB44" s="223"/>
      <c r="AC44" s="1"/>
      <c r="AD44" s="1"/>
      <c r="AE44" s="1"/>
      <c r="AF44" s="1"/>
      <c r="AG44" s="229"/>
      <c r="AH44" s="152"/>
      <c r="AI44" s="152"/>
      <c r="AJ44" s="152"/>
      <c r="AK44" s="152"/>
      <c r="AL44" s="152"/>
      <c r="AM44" s="243"/>
      <c r="AN44" s="37"/>
      <c r="AO44" s="223"/>
      <c r="AP44" s="1"/>
      <c r="AQ44" s="1"/>
      <c r="AR44" s="1"/>
      <c r="AS44" s="1"/>
      <c r="AT44" s="229"/>
      <c r="AU44" s="152"/>
      <c r="AV44" s="152"/>
      <c r="AW44" s="152"/>
      <c r="AX44" s="152"/>
      <c r="AY44" s="152"/>
      <c r="AZ44" s="243"/>
    </row>
    <row r="45" ht="15.75" customHeight="1">
      <c r="A45" s="37"/>
      <c r="B45" s="223" t="s">
        <v>168</v>
      </c>
      <c r="C45" s="1"/>
      <c r="D45" s="229">
        <f>SUMIF('505 s. 5th'!$D$2:$EE$2,'Proforma Summary'!D$4,'505 s. 5th'!$D$53:$EE$53)</f>
        <v>0</v>
      </c>
      <c r="E45" s="229">
        <f>SUMIF('505 s. 5th'!$D$2:$EE$2,'Proforma Summary'!E$4,'505 s. 5th'!$D$53:$EE$53)</f>
        <v>0</v>
      </c>
      <c r="F45" s="229">
        <f>SUMIF('505 s. 5th'!$D$2:$EE$2,'Proforma Summary'!F$4,'505 s. 5th'!$D$53:$EE$53)</f>
        <v>0</v>
      </c>
      <c r="G45" s="229">
        <f>SUMIF('505 s. 5th'!$D$2:$EE$2,'Proforma Summary'!G$4,'505 s. 5th'!$D$53:$EE$53)</f>
        <v>0</v>
      </c>
      <c r="H45" s="229">
        <f>SUMIF('505 s. 5th'!$D$2:$EE$2,'Proforma Summary'!H$4,'505 s. 5th'!$D$53:$EE$53)</f>
        <v>0</v>
      </c>
      <c r="I45" s="229">
        <f>SUMIF('505 s. 5th'!$D$2:$EE$2,'Proforma Summary'!I$4,'505 s. 5th'!$D$53:$EE$53)</f>
        <v>0</v>
      </c>
      <c r="J45" s="229">
        <f>SUMIF('505 s. 5th'!$D$2:$EE$2,'Proforma Summary'!J$4,'505 s. 5th'!$D$53:$EE$53)</f>
        <v>0</v>
      </c>
      <c r="K45" s="229">
        <f>SUMIF('505 s. 5th'!$D$2:$EE$2,'Proforma Summary'!K$4,'505 s. 5th'!$D$53:$EE$53)</f>
        <v>0</v>
      </c>
      <c r="L45" s="229">
        <f>SUMIF('505 s. 5th'!$D$2:$EE$2,'Proforma Summary'!L$4,'505 s. 5th'!$D$53:$EE$53)</f>
        <v>0</v>
      </c>
      <c r="M45" s="230">
        <f>SUMIF('505 s. 5th'!$D$2:$EE$2,'Proforma Summary'!M$4,'505 s. 5th'!$D$53:$EE$53)</f>
        <v>29585512.85</v>
      </c>
      <c r="N45" s="37"/>
      <c r="O45" s="48" t="s">
        <v>168</v>
      </c>
      <c r="P45" s="1"/>
      <c r="Q45" s="229">
        <f>SUMIF('Asset B'!$D$2:$EE$2,'Proforma Summary'!Q$4,'Asset B'!$D$53:$EE$53)</f>
        <v>0</v>
      </c>
      <c r="R45" s="229">
        <f>SUMIF('Asset B'!$D$2:$EE$2,'Proforma Summary'!R$4,'Asset B'!$D$53:$EE$53)</f>
        <v>0</v>
      </c>
      <c r="S45" s="229">
        <f>SUMIF('Asset B'!$D$2:$EE$2,'Proforma Summary'!S$4,'Asset B'!$D$53:$EE$53)</f>
        <v>0</v>
      </c>
      <c r="T45" s="229">
        <f>SUMIF('Asset B'!$D$2:$EE$2,'Proforma Summary'!T$4,'Asset B'!$D$53:$EE$53)</f>
        <v>0</v>
      </c>
      <c r="U45" s="229">
        <f>SUMIF('Asset B'!$D$2:$EE$2,'Proforma Summary'!U$4,'Asset B'!$D$53:$EE$53)</f>
        <v>0</v>
      </c>
      <c r="V45" s="229">
        <f>SUMIF('Asset B'!$D$2:$EE$2,'Proforma Summary'!V$4,'Asset B'!$D$53:$EE$53)</f>
        <v>0</v>
      </c>
      <c r="W45" s="229">
        <f>SUMIF('Asset B'!$D$2:$EE$2,'Proforma Summary'!W$4,'Asset B'!$D$53:$EE$53)</f>
        <v>0</v>
      </c>
      <c r="X45" s="229">
        <f>SUMIF('Asset B'!$D$2:$EE$2,'Proforma Summary'!X$4,'Asset B'!$D$53:$EE$53)</f>
        <v>0</v>
      </c>
      <c r="Y45" s="229">
        <f>SUMIF('Asset B'!$D$2:$EE$2,'Proforma Summary'!Y$4,'Asset B'!$D$53:$EE$53)</f>
        <v>0</v>
      </c>
      <c r="Z45" s="116">
        <f>SUMIF('Asset B'!$D$2:$EE$2,'Proforma Summary'!Z$4,'Asset B'!$D$53:$EE$53)</f>
        <v>0</v>
      </c>
      <c r="AA45" s="37"/>
      <c r="AB45" s="223" t="s">
        <v>168</v>
      </c>
      <c r="AC45" s="1"/>
      <c r="AD45" s="229">
        <f>SUMIF('Asset C'!$D$2:$EE$2,'Proforma Summary'!AD$4,'Asset C'!$D$53:$EE$53)</f>
        <v>0</v>
      </c>
      <c r="AE45" s="229">
        <f>SUMIF('Asset C'!$D$2:$EE$2,'Proforma Summary'!AE$4,'Asset C'!$D$53:$EE$53)</f>
        <v>0</v>
      </c>
      <c r="AF45" s="229">
        <f>SUMIF('Asset C'!$D$2:$EE$2,'Proforma Summary'!AF$4,'Asset C'!$D$53:$EE$53)</f>
        <v>0</v>
      </c>
      <c r="AG45" s="229">
        <f>SUMIF('Asset C'!$D$2:$EE$2,'Proforma Summary'!AG$4,'Asset C'!$D$53:$EE$53)</f>
        <v>0</v>
      </c>
      <c r="AH45" s="229">
        <f>SUMIF('Asset C'!$D$2:$EE$2,'Proforma Summary'!AH$4,'Asset C'!$D$53:$EE$53)</f>
        <v>0</v>
      </c>
      <c r="AI45" s="229">
        <f>SUMIF('Asset C'!$D$2:$EE$2,'Proforma Summary'!AI$4,'Asset C'!$D$53:$EE$53)</f>
        <v>0</v>
      </c>
      <c r="AJ45" s="229">
        <f>SUMIF('Asset C'!$D$2:$EE$2,'Proforma Summary'!AJ$4,'Asset C'!$D$53:$EE$53)</f>
        <v>0</v>
      </c>
      <c r="AK45" s="229">
        <f>SUMIF('Asset C'!$D$2:$EE$2,'Proforma Summary'!AK$4,'Asset C'!$D$53:$EE$53)</f>
        <v>0</v>
      </c>
      <c r="AL45" s="229">
        <f>SUMIF('Asset C'!$D$2:$EE$2,'Proforma Summary'!AL$4,'Asset C'!$D$53:$EE$53)</f>
        <v>0</v>
      </c>
      <c r="AM45" s="230">
        <f>SUMIF('Asset C'!$D$2:$EE$2,'Proforma Summary'!AM$4,'Asset C'!$D$53:$EE$53)</f>
        <v>0</v>
      </c>
      <c r="AN45" s="37"/>
      <c r="AO45" s="223" t="s">
        <v>168</v>
      </c>
      <c r="AP45" s="1"/>
      <c r="AQ45" s="229">
        <f>SUMIF('Asset D'!$D$2:$EE$2,'Proforma Summary'!AQ$4,'Asset D'!$D53:$EE53)</f>
        <v>0</v>
      </c>
      <c r="AR45" s="229">
        <f>SUMIF('Asset D'!$D$2:$EE$2,'Proforma Summary'!AR$4,'Asset D'!$D53:$EE53)</f>
        <v>0</v>
      </c>
      <c r="AS45" s="229">
        <f>SUMIF('Asset D'!$D$2:$EE$2,'Proforma Summary'!AS$4,'Asset D'!$D53:$EE53)</f>
        <v>0</v>
      </c>
      <c r="AT45" s="229">
        <f>SUMIF('Asset D'!$D$2:$EE$2,'Proforma Summary'!AT$4,'Asset D'!$D53:$EE53)</f>
        <v>0</v>
      </c>
      <c r="AU45" s="229">
        <f>SUMIF('Asset D'!$D$2:$EE$2,'Proforma Summary'!AU$4,'Asset D'!$D53:$EE53)</f>
        <v>0</v>
      </c>
      <c r="AV45" s="229">
        <f>SUMIF('Asset D'!$D$2:$EE$2,'Proforma Summary'!AV$4,'Asset D'!$D53:$EE53)</f>
        <v>0</v>
      </c>
      <c r="AW45" s="229">
        <f>SUMIF('Asset D'!$D$2:$EE$2,'Proforma Summary'!AW$4,'Asset D'!$D53:$EE53)</f>
        <v>0</v>
      </c>
      <c r="AX45" s="229">
        <f>SUMIF('Asset D'!$D$2:$EE$2,'Proforma Summary'!AX$4,'Asset D'!$D53:$EE53)</f>
        <v>0</v>
      </c>
      <c r="AY45" s="229">
        <f>SUMIF('Asset D'!$D$2:$EE$2,'Proforma Summary'!AY$4,'Asset D'!$D53:$EE53)</f>
        <v>0</v>
      </c>
      <c r="AZ45" s="230">
        <f>SUMIF('Asset D'!$D$2:$EE$2,'Proforma Summary'!AZ$4,'Asset D'!$D53:$EE53)</f>
        <v>0</v>
      </c>
    </row>
    <row r="46" ht="15.75" customHeight="1">
      <c r="A46" s="37"/>
      <c r="B46" s="223"/>
      <c r="C46" s="1"/>
      <c r="D46" s="1"/>
      <c r="E46" s="1"/>
      <c r="F46" s="1"/>
      <c r="G46" s="1"/>
      <c r="H46" s="27"/>
      <c r="I46" s="27"/>
      <c r="J46" s="27"/>
      <c r="K46" s="27"/>
      <c r="L46" s="27"/>
      <c r="M46" s="250"/>
      <c r="N46" s="37"/>
      <c r="O46" s="48"/>
      <c r="P46" s="1"/>
      <c r="Q46" s="1"/>
      <c r="R46" s="1"/>
      <c r="S46" s="1"/>
      <c r="T46" s="1"/>
      <c r="U46" s="27"/>
      <c r="V46" s="27"/>
      <c r="W46" s="27"/>
      <c r="X46" s="27"/>
      <c r="Y46" s="27"/>
      <c r="Z46" s="105"/>
      <c r="AA46" s="37"/>
      <c r="AB46" s="223"/>
      <c r="AC46" s="1"/>
      <c r="AD46" s="1"/>
      <c r="AE46" s="1"/>
      <c r="AF46" s="1"/>
      <c r="AG46" s="1"/>
      <c r="AH46" s="27"/>
      <c r="AI46" s="27"/>
      <c r="AJ46" s="27"/>
      <c r="AK46" s="27"/>
      <c r="AL46" s="27"/>
      <c r="AM46" s="250"/>
      <c r="AN46" s="37"/>
      <c r="AO46" s="223"/>
      <c r="AP46" s="1"/>
      <c r="AQ46" s="1"/>
      <c r="AR46" s="1"/>
      <c r="AS46" s="1"/>
      <c r="AT46" s="1"/>
      <c r="AU46" s="27"/>
      <c r="AV46" s="27"/>
      <c r="AW46" s="27"/>
      <c r="AX46" s="27"/>
      <c r="AY46" s="27"/>
      <c r="AZ46" s="250"/>
    </row>
    <row r="47" ht="15.75" customHeight="1">
      <c r="A47" s="37"/>
      <c r="B47" s="223" t="s">
        <v>169</v>
      </c>
      <c r="C47" s="1"/>
      <c r="D47" s="229">
        <f>SUMIF('505 s. 5th'!$D$2:$EE$2,'Proforma Summary'!D$4,'505 s. 5th'!$D$55:$EE$55)</f>
        <v>2223185.662</v>
      </c>
      <c r="E47" s="229">
        <f>SUMIF('505 s. 5th'!$D$2:$EE$2,'Proforma Summary'!E$4,'505 s. 5th'!$D$55:$EE$55)</f>
        <v>2399063.759</v>
      </c>
      <c r="F47" s="229">
        <f>SUMIF('505 s. 5th'!$D$2:$EE$2,'Proforma Summary'!F$4,'505 s. 5th'!$D$55:$EE$55)</f>
        <v>2471035.671</v>
      </c>
      <c r="G47" s="229">
        <f>SUMIF('505 s. 5th'!$D$2:$EE$2,'Proforma Summary'!G$4,'505 s. 5th'!$D$55:$EE$55)</f>
        <v>881292.6813</v>
      </c>
      <c r="H47" s="229">
        <f>SUMIF('505 s. 5th'!$D$2:$EE$2,'Proforma Summary'!H$4,'505 s. 5th'!$D$55:$EE$55)</f>
        <v>957647.6836</v>
      </c>
      <c r="I47" s="229">
        <f>SUMIF('505 s. 5th'!$D$2:$EE$2,'Proforma Summary'!I$4,'505 s. 5th'!$D$55:$EE$55)</f>
        <v>1036293.336</v>
      </c>
      <c r="J47" s="229">
        <f>SUMIF('505 s. 5th'!$D$2:$EE$2,'Proforma Summary'!J$4,'505 s. 5th'!$D$55:$EE$55)</f>
        <v>1117298.358</v>
      </c>
      <c r="K47" s="229">
        <f>SUMIF('505 s. 5th'!$D$2:$EE$2,'Proforma Summary'!K$4,'505 s. 5th'!$D$55:$EE$55)</f>
        <v>1200733.53</v>
      </c>
      <c r="L47" s="229">
        <f>SUMIF('505 s. 5th'!$D$2:$EE$2,'Proforma Summary'!L$4,'505 s. 5th'!$D$55:$EE$55)</f>
        <v>1286671.758</v>
      </c>
      <c r="M47" s="230">
        <f>SUMIF('505 s. 5th'!$D$2:$EE$2,'Proforma Summary'!M$4,'505 s. 5th'!$D$55:$EE$55)</f>
        <v>1375188.133</v>
      </c>
      <c r="N47" s="37"/>
      <c r="O47" s="48" t="s">
        <v>169</v>
      </c>
      <c r="P47" s="1"/>
      <c r="Q47" s="229">
        <f>SUMIF('Asset B'!$D$2:$EE$2,'Proforma Summary'!Q4,'Asset B'!$D$55:$EE$55)</f>
        <v>0</v>
      </c>
      <c r="R47" s="229">
        <f>SUMIF('Asset B'!$D$2:$EE$2,'Proforma Summary'!R4,'Asset B'!$D$55:$EE$55)</f>
        <v>0</v>
      </c>
      <c r="S47" s="229">
        <f>SUMIF('Asset B'!$D$2:$EE$2,'Proforma Summary'!S4,'Asset B'!$D$55:$EE$55)</f>
        <v>0</v>
      </c>
      <c r="T47" s="229">
        <f>SUMIF('Asset B'!$D$2:$EE$2,'Proforma Summary'!T4,'Asset B'!$D$55:$EE$55)</f>
        <v>0</v>
      </c>
      <c r="U47" s="229">
        <f>SUMIF('Asset B'!$D$2:$EE$2,'Proforma Summary'!U4,'Asset B'!$D$55:$EE$55)</f>
        <v>0</v>
      </c>
      <c r="V47" s="229">
        <f>SUMIF('Asset B'!$D$2:$EE$2,'Proforma Summary'!V4,'Asset B'!$D$55:$EE$55)</f>
        <v>0</v>
      </c>
      <c r="W47" s="229">
        <f>SUMIF('Asset B'!$D$2:$EE$2,'Proforma Summary'!W4,'Asset B'!$D$55:$EE$55)</f>
        <v>0</v>
      </c>
      <c r="X47" s="229">
        <f>SUMIF('Asset B'!$D$2:$EE$2,'Proforma Summary'!X4,'Asset B'!$D$55:$EE$55)</f>
        <v>0</v>
      </c>
      <c r="Y47" s="229">
        <f>SUMIF('Asset B'!$D$2:$EE$2,'Proforma Summary'!Y4,'Asset B'!$D$55:$EE$55)</f>
        <v>0</v>
      </c>
      <c r="Z47" s="116">
        <f>SUMIF('Asset B'!$D$2:$EE$2,'Proforma Summary'!Z4,'Asset B'!$D$55:$EE$55)</f>
        <v>0</v>
      </c>
      <c r="AA47" s="37"/>
      <c r="AB47" s="223" t="s">
        <v>169</v>
      </c>
      <c r="AC47" s="1"/>
      <c r="AD47" s="229">
        <f>SUMIF('Asset C'!$D$2:$EE$2,'Proforma Summary'!AD$4,'Asset C'!$D55:$EE55)</f>
        <v>0</v>
      </c>
      <c r="AE47" s="229">
        <f>SUMIF('Asset C'!$D$2:$EE$2,'Proforma Summary'!AE$4,'Asset C'!$D55:$EE55)</f>
        <v>0</v>
      </c>
      <c r="AF47" s="229">
        <f>SUMIF('Asset C'!$D$2:$EE$2,'Proforma Summary'!AF$4,'Asset C'!$D55:$EE55)</f>
        <v>0</v>
      </c>
      <c r="AG47" s="229">
        <f>SUMIF('Asset C'!$D$2:$EE$2,'Proforma Summary'!AG$4,'Asset C'!$D55:$EE55)</f>
        <v>0</v>
      </c>
      <c r="AH47" s="229">
        <f>SUMIF('Asset C'!$D$2:$EE$2,'Proforma Summary'!AH$4,'Asset C'!$D55:$EE55)</f>
        <v>0</v>
      </c>
      <c r="AI47" s="229">
        <f>SUMIF('Asset C'!$D$2:$EE$2,'Proforma Summary'!AI$4,'Asset C'!$D55:$EE55)</f>
        <v>0</v>
      </c>
      <c r="AJ47" s="229">
        <f>SUMIF('Asset C'!$D$2:$EE$2,'Proforma Summary'!AJ$4,'Asset C'!$D55:$EE55)</f>
        <v>0</v>
      </c>
      <c r="AK47" s="229">
        <f>SUMIF('Asset C'!$D$2:$EE$2,'Proforma Summary'!AK$4,'Asset C'!$D55:$EE55)</f>
        <v>0</v>
      </c>
      <c r="AL47" s="229">
        <f>SUMIF('Asset C'!$D$2:$EE$2,'Proforma Summary'!AL$4,'Asset C'!$D55:$EE55)</f>
        <v>0</v>
      </c>
      <c r="AM47" s="230">
        <f>SUMIF('Asset C'!$D$2:$EE$2,'Proforma Summary'!AM$4,'Asset C'!$D55:$EE55)</f>
        <v>0</v>
      </c>
      <c r="AN47" s="37"/>
      <c r="AO47" s="223" t="s">
        <v>169</v>
      </c>
      <c r="AP47" s="1"/>
      <c r="AQ47" s="229">
        <f>SUMIF('Asset D'!$D$2:$EE$2,'Proforma Summary'!AQ$4,'Asset D'!$D55:$EE55)</f>
        <v>0</v>
      </c>
      <c r="AR47" s="229">
        <f>SUMIF('Asset D'!$D$2:$EE$2,'Proforma Summary'!AR$4,'Asset D'!$D55:$EE55)</f>
        <v>0</v>
      </c>
      <c r="AS47" s="229">
        <f>SUMIF('Asset D'!$D$2:$EE$2,'Proforma Summary'!AS$4,'Asset D'!$D55:$EE55)</f>
        <v>0</v>
      </c>
      <c r="AT47" s="229">
        <f>SUMIF('Asset D'!$D$2:$EE$2,'Proforma Summary'!AT$4,'Asset D'!$D55:$EE55)</f>
        <v>0</v>
      </c>
      <c r="AU47" s="229">
        <f>SUMIF('Asset D'!$D$2:$EE$2,'Proforma Summary'!AU$4,'Asset D'!$D55:$EE55)</f>
        <v>0</v>
      </c>
      <c r="AV47" s="229">
        <f>SUMIF('Asset D'!$D$2:$EE$2,'Proforma Summary'!AV$4,'Asset D'!$D55:$EE55)</f>
        <v>0</v>
      </c>
      <c r="AW47" s="229">
        <f>SUMIF('Asset D'!$D$2:$EE$2,'Proforma Summary'!AW$4,'Asset D'!$D55:$EE55)</f>
        <v>0</v>
      </c>
      <c r="AX47" s="229">
        <f>SUMIF('Asset D'!$D$2:$EE$2,'Proforma Summary'!AX$4,'Asset D'!$D55:$EE55)</f>
        <v>0</v>
      </c>
      <c r="AY47" s="229">
        <f>SUMIF('Asset D'!$D$2:$EE$2,'Proforma Summary'!AY$4,'Asset D'!$D55:$EE55)</f>
        <v>0</v>
      </c>
      <c r="AZ47" s="230">
        <f>SUMIF('Asset D'!$D$2:$EE$2,'Proforma Summary'!AZ$4,'Asset D'!$D55:$EE55)</f>
        <v>0</v>
      </c>
    </row>
    <row r="48" ht="15.75" customHeight="1">
      <c r="A48" s="37"/>
      <c r="B48" s="223" t="s">
        <v>170</v>
      </c>
      <c r="C48" s="1"/>
      <c r="D48" s="229">
        <f>SUMIF('505 s. 5th'!$D$2:$EE$2,'Proforma Summary'!D$4,'505 s. 5th'!$D$56:$EE$56)+D40</f>
        <v>0</v>
      </c>
      <c r="E48" s="229">
        <f>SUMIF('505 s. 5th'!$D$2:$EE$2,'Proforma Summary'!E$4,'505 s. 5th'!$D$56:$EE$56)+E40</f>
        <v>0</v>
      </c>
      <c r="F48" s="229">
        <f>SUMIF('505 s. 5th'!$D$2:$EE$2,'Proforma Summary'!F$4,'505 s. 5th'!$D$56:$EE$56)+F40</f>
        <v>0</v>
      </c>
      <c r="G48" s="229">
        <f>SUMIF('505 s. 5th'!$D$2:$EE$2,'Proforma Summary'!G$4,'505 s. 5th'!$D$56:$EE$56)+G40</f>
        <v>0</v>
      </c>
      <c r="H48" s="229">
        <f>SUMIF('505 s. 5th'!$D$2:$EE$2,'Proforma Summary'!H$4,'505 s. 5th'!$D$56:$EE$56)+H40</f>
        <v>0</v>
      </c>
      <c r="I48" s="229">
        <f>SUMIF('505 s. 5th'!$D$2:$EE$2,'Proforma Summary'!I$4,'505 s. 5th'!$D$56:$EE$56)+I40</f>
        <v>0</v>
      </c>
      <c r="J48" s="229">
        <f>SUMIF('505 s. 5th'!$D$2:$EE$2,'Proforma Summary'!J$4,'505 s. 5th'!$D$56:$EE$56)+J40</f>
        <v>0</v>
      </c>
      <c r="K48" s="229">
        <f>SUMIF('505 s. 5th'!$D$2:$EE$2,'Proforma Summary'!K$4,'505 s. 5th'!$D$56:$EE$56)+K40</f>
        <v>0</v>
      </c>
      <c r="L48" s="229">
        <f>SUMIF('505 s. 5th'!$D$2:$EE$2,'Proforma Summary'!L$4,'505 s. 5th'!$D$56:$EE$56)+L40</f>
        <v>0</v>
      </c>
      <c r="M48" s="230">
        <f>SUMIF('505 s. 5th'!$D$2:$EE$2,'Proforma Summary'!M$4,'505 s. 5th'!$D$56:$EE$56)+M40</f>
        <v>29585512.85</v>
      </c>
      <c r="N48" s="37"/>
      <c r="O48" s="48" t="s">
        <v>170</v>
      </c>
      <c r="P48" s="1"/>
      <c r="Q48" s="229">
        <f>SUMIF('Asset B'!$D$2:$EE$2,'Proforma Summary'!Q4,'Asset B'!$D$56:$EE$56)+Q40</f>
        <v>0</v>
      </c>
      <c r="R48" s="229">
        <f>SUMIF('Asset B'!$D$2:$EE$2,'Proforma Summary'!R4,'Asset B'!$D$56:$EE$56)+R40</f>
        <v>0</v>
      </c>
      <c r="S48" s="229">
        <f>SUMIF('Asset B'!$D$2:$EE$2,'Proforma Summary'!S4,'Asset B'!$D$56:$EE$56)+S40</f>
        <v>0</v>
      </c>
      <c r="T48" s="229">
        <f>SUMIF('Asset B'!$D$2:$EE$2,'Proforma Summary'!T4,'Asset B'!$D$56:$EE$56)+T40</f>
        <v>0</v>
      </c>
      <c r="U48" s="229">
        <f>SUMIF('Asset B'!$D$2:$EE$2,'Proforma Summary'!U4,'Asset B'!$D$56:$EE$56)+U40</f>
        <v>0</v>
      </c>
      <c r="V48" s="229">
        <f>SUMIF('Asset B'!$D$2:$EE$2,'Proforma Summary'!V4,'Asset B'!$D$56:$EE$56)+V40</f>
        <v>0</v>
      </c>
      <c r="W48" s="229">
        <f>SUMIF('Asset B'!$D$2:$EE$2,'Proforma Summary'!W4,'Asset B'!$D$56:$EE$56)+W40</f>
        <v>0</v>
      </c>
      <c r="X48" s="229">
        <f>SUMIF('Asset B'!$D$2:$EE$2,'Proforma Summary'!X4,'Asset B'!$D$56:$EE$56)+X40</f>
        <v>0</v>
      </c>
      <c r="Y48" s="229">
        <f>SUMIF('Asset B'!$D$2:$EE$2,'Proforma Summary'!Y4,'Asset B'!$D$56:$EE$56)+Y40</f>
        <v>0</v>
      </c>
      <c r="Z48" s="116">
        <f>SUMIF('Asset B'!$D$2:$EE$2,'Proforma Summary'!Z4,'Asset B'!$D$56:$EE$56)+Z40</f>
        <v>0</v>
      </c>
      <c r="AA48" s="37"/>
      <c r="AB48" s="223" t="s">
        <v>170</v>
      </c>
      <c r="AC48" s="1"/>
      <c r="AD48" s="229">
        <f>SUMIF('Asset C'!$D$2:$EE$2,'Proforma Summary'!AD$4,'Asset C'!$D56:$EE56)+AD40</f>
        <v>0</v>
      </c>
      <c r="AE48" s="229">
        <f>SUMIF('Asset C'!$D$2:$EE$2,'Proforma Summary'!AE$4,'Asset C'!$D56:$EE56)+AE40</f>
        <v>0</v>
      </c>
      <c r="AF48" s="229">
        <f>SUMIF('Asset C'!$D$2:$EE$2,'Proforma Summary'!AF$4,'Asset C'!$D56:$EE56)+AF40</f>
        <v>0</v>
      </c>
      <c r="AG48" s="229">
        <f>SUMIF('Asset C'!$D$2:$EE$2,'Proforma Summary'!AG$4,'Asset C'!$D56:$EE56)+AG40</f>
        <v>0</v>
      </c>
      <c r="AH48" s="229">
        <f>SUMIF('Asset C'!$D$2:$EE$2,'Proforma Summary'!AH$4,'Asset C'!$D56:$EE56)+AH40</f>
        <v>0</v>
      </c>
      <c r="AI48" s="229">
        <f>SUMIF('Asset C'!$D$2:$EE$2,'Proforma Summary'!AI$4,'Asset C'!$D56:$EE56)+AI40</f>
        <v>0</v>
      </c>
      <c r="AJ48" s="229">
        <f>SUMIF('Asset C'!$D$2:$EE$2,'Proforma Summary'!AJ$4,'Asset C'!$D56:$EE56)+AJ40</f>
        <v>0</v>
      </c>
      <c r="AK48" s="229">
        <f>SUMIF('Asset C'!$D$2:$EE$2,'Proforma Summary'!AK$4,'Asset C'!$D56:$EE56)+AK40</f>
        <v>0</v>
      </c>
      <c r="AL48" s="229">
        <f>SUMIF('Asset C'!$D$2:$EE$2,'Proforma Summary'!AL$4,'Asset C'!$D56:$EE56)+AL40</f>
        <v>0</v>
      </c>
      <c r="AM48" s="230">
        <f>SUMIF('Asset C'!$D$2:$EE$2,'Proforma Summary'!AM$4,'Asset C'!$D56:$EE56)+AM40</f>
        <v>0</v>
      </c>
      <c r="AN48" s="37"/>
      <c r="AO48" s="223" t="s">
        <v>170</v>
      </c>
      <c r="AP48" s="1"/>
      <c r="AQ48" s="229">
        <f>SUMIF('Asset D'!$D$2:$EE$2,'Proforma Summary'!AQ$4,'Asset D'!$D56:$EE56)+AQ40</f>
        <v>0</v>
      </c>
      <c r="AR48" s="229">
        <f>SUMIF('Asset D'!$D$2:$EE$2,'Proforma Summary'!AR$4,'Asset D'!$D56:$EE56)+AR40</f>
        <v>0</v>
      </c>
      <c r="AS48" s="229">
        <f>SUMIF('Asset D'!$D$2:$EE$2,'Proforma Summary'!AS$4,'Asset D'!$D56:$EE56)+AS40</f>
        <v>0</v>
      </c>
      <c r="AT48" s="229">
        <f>SUMIF('Asset D'!$D$2:$EE$2,'Proforma Summary'!AT$4,'Asset D'!$D56:$EE56)+AT40</f>
        <v>0</v>
      </c>
      <c r="AU48" s="229">
        <f>SUMIF('Asset D'!$D$2:$EE$2,'Proforma Summary'!AU$4,'Asset D'!$D56:$EE56)+AU40</f>
        <v>0</v>
      </c>
      <c r="AV48" s="229">
        <f>SUMIF('Asset D'!$D$2:$EE$2,'Proforma Summary'!AV$4,'Asset D'!$D56:$EE56)+AV40</f>
        <v>0</v>
      </c>
      <c r="AW48" s="229">
        <f>SUMIF('Asset D'!$D$2:$EE$2,'Proforma Summary'!AW$4,'Asset D'!$D56:$EE56)+AW40</f>
        <v>0</v>
      </c>
      <c r="AX48" s="229">
        <f>SUMIF('Asset D'!$D$2:$EE$2,'Proforma Summary'!AX$4,'Asset D'!$D56:$EE56)+AX40</f>
        <v>0</v>
      </c>
      <c r="AY48" s="229">
        <f>SUMIF('Asset D'!$D$2:$EE$2,'Proforma Summary'!AY$4,'Asset D'!$D56:$EE56)+AY40</f>
        <v>0</v>
      </c>
      <c r="AZ48" s="230">
        <f>SUMIF('Asset D'!$D$2:$EE$2,'Proforma Summary'!AZ$4,'Asset D'!$D56:$EE56)+AZ40</f>
        <v>0</v>
      </c>
    </row>
    <row r="49" ht="15.75" customHeight="1">
      <c r="A49" s="37"/>
      <c r="B49" s="225" t="s">
        <v>171</v>
      </c>
      <c r="C49" s="240">
        <f>-Assumptions!D43</f>
        <v>-12552448.27</v>
      </c>
      <c r="D49" s="240">
        <f t="shared" ref="D49:M49" si="13">SUM(D47:D48)</f>
        <v>2223185.662</v>
      </c>
      <c r="E49" s="240">
        <f t="shared" si="13"/>
        <v>2399063.759</v>
      </c>
      <c r="F49" s="240">
        <f t="shared" si="13"/>
        <v>2471035.671</v>
      </c>
      <c r="G49" s="240">
        <f t="shared" si="13"/>
        <v>881292.6813</v>
      </c>
      <c r="H49" s="240">
        <f t="shared" si="13"/>
        <v>957647.6836</v>
      </c>
      <c r="I49" s="240">
        <f t="shared" si="13"/>
        <v>1036293.336</v>
      </c>
      <c r="J49" s="240">
        <f t="shared" si="13"/>
        <v>1117298.358</v>
      </c>
      <c r="K49" s="240">
        <f t="shared" si="13"/>
        <v>1200733.53</v>
      </c>
      <c r="L49" s="240">
        <f t="shared" si="13"/>
        <v>1286671.758</v>
      </c>
      <c r="M49" s="241">
        <f t="shared" si="13"/>
        <v>30960700.99</v>
      </c>
      <c r="N49" s="37"/>
      <c r="O49" s="43" t="s">
        <v>171</v>
      </c>
      <c r="P49" s="240">
        <f>-Assumptions!L43</f>
        <v>0</v>
      </c>
      <c r="Q49" s="240">
        <f t="shared" ref="Q49:Z49" si="14">SUM(Q47:Q48)</f>
        <v>0</v>
      </c>
      <c r="R49" s="240">
        <f t="shared" si="14"/>
        <v>0</v>
      </c>
      <c r="S49" s="240">
        <f t="shared" si="14"/>
        <v>0</v>
      </c>
      <c r="T49" s="240">
        <f t="shared" si="14"/>
        <v>0</v>
      </c>
      <c r="U49" s="240">
        <f t="shared" si="14"/>
        <v>0</v>
      </c>
      <c r="V49" s="240">
        <f t="shared" si="14"/>
        <v>0</v>
      </c>
      <c r="W49" s="240">
        <f t="shared" si="14"/>
        <v>0</v>
      </c>
      <c r="X49" s="240">
        <f t="shared" si="14"/>
        <v>0</v>
      </c>
      <c r="Y49" s="240">
        <f t="shared" si="14"/>
        <v>0</v>
      </c>
      <c r="Z49" s="242">
        <f t="shared" si="14"/>
        <v>0</v>
      </c>
      <c r="AA49" s="37"/>
      <c r="AB49" s="225" t="s">
        <v>171</v>
      </c>
      <c r="AC49" s="240">
        <f>-Assumptions!T43</f>
        <v>0</v>
      </c>
      <c r="AD49" s="240">
        <f>SUMIF('Asset C'!$D$2:$EE$2,'Proforma Summary'!AD$4,'Asset C'!$D57:$EE57)</f>
        <v>0</v>
      </c>
      <c r="AE49" s="240">
        <f>SUMIF('Asset C'!$D$2:$EE$2,'Proforma Summary'!AE$4,'Asset C'!$D57:$EE57)</f>
        <v>0</v>
      </c>
      <c r="AF49" s="240">
        <f>SUMIF('Asset C'!$D$2:$EE$2,'Proforma Summary'!AF$4,'Asset C'!$D57:$EE57)</f>
        <v>0</v>
      </c>
      <c r="AG49" s="240">
        <f>SUMIF('Asset C'!$D$2:$EE$2,'Proforma Summary'!AG$4,'Asset C'!$D57:$EE57)</f>
        <v>0</v>
      </c>
      <c r="AH49" s="240">
        <f>SUMIF('Asset C'!$D$2:$EE$2,'Proforma Summary'!AH$4,'Asset C'!$D57:$EE57)</f>
        <v>0</v>
      </c>
      <c r="AI49" s="240">
        <f>SUMIF('Asset C'!$D$2:$EE$2,'Proforma Summary'!AI$4,'Asset C'!$D57:$EE57)</f>
        <v>0</v>
      </c>
      <c r="AJ49" s="240">
        <f>SUMIF('Asset C'!$D$2:$EE$2,'Proforma Summary'!AJ$4,'Asset C'!$D57:$EE57)</f>
        <v>0</v>
      </c>
      <c r="AK49" s="240">
        <f>SUMIF('Asset C'!$D$2:$EE$2,'Proforma Summary'!AK$4,'Asset C'!$D57:$EE57)</f>
        <v>0</v>
      </c>
      <c r="AL49" s="240">
        <f>SUMIF('Asset C'!$D$2:$EE$2,'Proforma Summary'!AL$4,'Asset C'!$D57:$EE57)</f>
        <v>0</v>
      </c>
      <c r="AM49" s="241">
        <f>SUMIF('Asset C'!$D$2:$EE$2,'Proforma Summary'!AM$4,'Asset C'!$D57:$EE57)</f>
        <v>0</v>
      </c>
      <c r="AN49" s="37"/>
      <c r="AO49" s="225" t="s">
        <v>171</v>
      </c>
      <c r="AP49" s="240">
        <f>-Assumptions!AB43</f>
        <v>0</v>
      </c>
      <c r="AQ49" s="240">
        <f>SUMIF('Asset D'!$D$2:$EE$2,'Proforma Summary'!AQ$4,'Asset D'!$D57:$EE57)</f>
        <v>0</v>
      </c>
      <c r="AR49" s="240">
        <f>SUMIF('Asset D'!$D$2:$EE$2,'Proforma Summary'!AR$4,'Asset D'!$D57:$EE57)</f>
        <v>0</v>
      </c>
      <c r="AS49" s="240">
        <f>SUMIF('Asset D'!$D$2:$EE$2,'Proforma Summary'!AS$4,'Asset D'!$D57:$EE57)</f>
        <v>0</v>
      </c>
      <c r="AT49" s="240">
        <f>SUMIF('Asset D'!$D$2:$EE$2,'Proforma Summary'!AT$4,'Asset D'!$D57:$EE57)</f>
        <v>0</v>
      </c>
      <c r="AU49" s="240">
        <f>SUMIF('Asset D'!$D$2:$EE$2,'Proforma Summary'!AU$4,'Asset D'!$D57:$EE57)</f>
        <v>0</v>
      </c>
      <c r="AV49" s="240">
        <f>SUMIF('Asset D'!$D$2:$EE$2,'Proforma Summary'!AV$4,'Asset D'!$D57:$EE57)</f>
        <v>0</v>
      </c>
      <c r="AW49" s="240">
        <f>SUMIF('Asset D'!$D$2:$EE$2,'Proforma Summary'!AW$4,'Asset D'!$D57:$EE57)</f>
        <v>0</v>
      </c>
      <c r="AX49" s="240">
        <f>SUMIF('Asset D'!$D$2:$EE$2,'Proforma Summary'!AX$4,'Asset D'!$D57:$EE57)</f>
        <v>0</v>
      </c>
      <c r="AY49" s="240">
        <f>SUMIF('Asset D'!$D$2:$EE$2,'Proforma Summary'!AY$4,'Asset D'!$D57:$EE57)</f>
        <v>0</v>
      </c>
      <c r="AZ49" s="241">
        <f>SUMIF('Asset D'!$D$2:$EE$2,'Proforma Summary'!AZ$4,'Asset D'!$D57:$EE57)</f>
        <v>0</v>
      </c>
    </row>
    <row r="50" ht="15.75" customHeight="1">
      <c r="A50" s="37"/>
      <c r="B50" s="223"/>
      <c r="C50" s="1"/>
      <c r="D50" s="1"/>
      <c r="E50" s="1"/>
      <c r="F50" s="1"/>
      <c r="G50" s="1"/>
      <c r="H50" s="157"/>
      <c r="I50" s="1"/>
      <c r="J50" s="1"/>
      <c r="K50" s="1"/>
      <c r="L50" s="1"/>
      <c r="M50" s="224"/>
      <c r="N50" s="37"/>
      <c r="O50" s="48"/>
      <c r="P50" s="1"/>
      <c r="Q50" s="1"/>
      <c r="R50" s="1"/>
      <c r="S50" s="1"/>
      <c r="T50" s="1"/>
      <c r="U50" s="157"/>
      <c r="V50" s="1"/>
      <c r="W50" s="1"/>
      <c r="X50" s="1"/>
      <c r="Y50" s="1"/>
      <c r="Z50" s="93"/>
      <c r="AA50" s="37"/>
      <c r="AB50" s="223"/>
      <c r="AC50" s="1"/>
      <c r="AD50" s="1"/>
      <c r="AE50" s="1"/>
      <c r="AF50" s="1"/>
      <c r="AG50" s="1"/>
      <c r="AH50" s="157"/>
      <c r="AI50" s="1"/>
      <c r="AJ50" s="1"/>
      <c r="AK50" s="1"/>
      <c r="AL50" s="1"/>
      <c r="AM50" s="224"/>
      <c r="AN50" s="37"/>
      <c r="AO50" s="223"/>
      <c r="AP50" s="1"/>
      <c r="AQ50" s="1"/>
      <c r="AR50" s="1"/>
      <c r="AS50" s="1"/>
      <c r="AT50" s="1"/>
      <c r="AU50" s="157"/>
      <c r="AV50" s="1"/>
      <c r="AW50" s="1"/>
      <c r="AX50" s="1"/>
      <c r="AY50" s="1"/>
      <c r="AZ50" s="224"/>
    </row>
    <row r="51" ht="15.75" customHeight="1">
      <c r="A51" s="37"/>
      <c r="B51" s="223" t="s">
        <v>172</v>
      </c>
      <c r="C51" s="1"/>
      <c r="D51" s="247">
        <f>D47/Assumptions!$D$43</f>
        <v>0.1771117166</v>
      </c>
      <c r="E51" s="247">
        <f>E47/Assumptions!$D$43</f>
        <v>0.1911231742</v>
      </c>
      <c r="F51" s="247">
        <f>F47/Assumptions!$D$43</f>
        <v>0.1968568695</v>
      </c>
      <c r="G51" s="247">
        <f>G47/Assumptions!$D$43</f>
        <v>0.07020882796</v>
      </c>
      <c r="H51" s="247">
        <f>H47/Assumptions!$D$43</f>
        <v>0.07629170522</v>
      </c>
      <c r="I51" s="247">
        <f>I47/Assumptions!$D$43</f>
        <v>0.08255706881</v>
      </c>
      <c r="J51" s="247">
        <f>J47/Assumptions!$D$43</f>
        <v>0.0890103933</v>
      </c>
      <c r="K51" s="247">
        <f>K47/Assumptions!$D$43</f>
        <v>0.09565731753</v>
      </c>
      <c r="L51" s="247">
        <f>L47/Assumptions!$D$43</f>
        <v>0.1025036495</v>
      </c>
      <c r="M51" s="248">
        <f>M47/Assumptions!$D$43</f>
        <v>0.1095553714</v>
      </c>
      <c r="N51" s="37"/>
      <c r="O51" s="48" t="s">
        <v>172</v>
      </c>
      <c r="P51" s="21"/>
      <c r="Q51" s="247">
        <f>IFERROR(Q47/Assumptions!$L$43,0)</f>
        <v>0</v>
      </c>
      <c r="R51" s="247">
        <f>IFERROR(R47/Assumptions!$L$43,0)</f>
        <v>0</v>
      </c>
      <c r="S51" s="247">
        <f>IFERROR(S47/Assumptions!$L$43,0)</f>
        <v>0</v>
      </c>
      <c r="T51" s="247">
        <f>IFERROR(T47/Assumptions!$L$43,0)</f>
        <v>0</v>
      </c>
      <c r="U51" s="247">
        <f>IFERROR(U47/Assumptions!$L$43,0)</f>
        <v>0</v>
      </c>
      <c r="V51" s="247">
        <f>IFERROR(V47/Assumptions!$L$43,0)</f>
        <v>0</v>
      </c>
      <c r="W51" s="247">
        <f>IFERROR(W47/Assumptions!$L$43,0)</f>
        <v>0</v>
      </c>
      <c r="X51" s="247">
        <f>IFERROR(X47/Assumptions!$L$43,0)</f>
        <v>0</v>
      </c>
      <c r="Y51" s="247">
        <f>IFERROR(Y47/Assumptions!$L$43,0)</f>
        <v>0</v>
      </c>
      <c r="Z51" s="249">
        <f>IFERROR(Z47/Assumptions!$L$43,0)</f>
        <v>0</v>
      </c>
      <c r="AA51" s="37"/>
      <c r="AB51" s="223" t="s">
        <v>172</v>
      </c>
      <c r="AC51" s="21"/>
      <c r="AD51" s="247" t="str">
        <f>AD47/Assumptions!$T$43</f>
        <v>#DIV/0!</v>
      </c>
      <c r="AE51" s="247" t="str">
        <f>AE47/Assumptions!$T$43</f>
        <v>#DIV/0!</v>
      </c>
      <c r="AF51" s="247" t="str">
        <f>AF47/Assumptions!$T$43</f>
        <v>#DIV/0!</v>
      </c>
      <c r="AG51" s="247" t="str">
        <f>AG47/Assumptions!$T$43</f>
        <v>#DIV/0!</v>
      </c>
      <c r="AH51" s="247" t="str">
        <f>AH47/Assumptions!$T$43</f>
        <v>#DIV/0!</v>
      </c>
      <c r="AI51" s="247" t="str">
        <f>AI47/Assumptions!$T$43</f>
        <v>#DIV/0!</v>
      </c>
      <c r="AJ51" s="247" t="str">
        <f>AJ47/Assumptions!$T$43</f>
        <v>#DIV/0!</v>
      </c>
      <c r="AK51" s="247" t="str">
        <f>AK47/Assumptions!$T$43</f>
        <v>#DIV/0!</v>
      </c>
      <c r="AL51" s="247" t="str">
        <f>AL47/Assumptions!$T$43</f>
        <v>#DIV/0!</v>
      </c>
      <c r="AM51" s="248" t="str">
        <f>AM47/Assumptions!$T$43</f>
        <v>#DIV/0!</v>
      </c>
      <c r="AN51" s="37"/>
      <c r="AO51" s="223" t="s">
        <v>172</v>
      </c>
      <c r="AP51" s="21"/>
      <c r="AQ51" s="247" t="str">
        <f>AQ47/Assumptions!$AB$43</f>
        <v>#DIV/0!</v>
      </c>
      <c r="AR51" s="247" t="str">
        <f>AR47/Assumptions!$AB$43</f>
        <v>#DIV/0!</v>
      </c>
      <c r="AS51" s="247" t="str">
        <f>AS47/Assumptions!$AB$43</f>
        <v>#DIV/0!</v>
      </c>
      <c r="AT51" s="247" t="str">
        <f>AT47/Assumptions!$AB$43</f>
        <v>#DIV/0!</v>
      </c>
      <c r="AU51" s="247" t="str">
        <f>AU47/Assumptions!$AB$43</f>
        <v>#DIV/0!</v>
      </c>
      <c r="AV51" s="247" t="str">
        <f>AV47/Assumptions!$AB$43</f>
        <v>#DIV/0!</v>
      </c>
      <c r="AW51" s="247" t="str">
        <f>AW47/Assumptions!$AB$43</f>
        <v>#DIV/0!</v>
      </c>
      <c r="AX51" s="247" t="str">
        <f>AX47/Assumptions!$AB$43</f>
        <v>#DIV/0!</v>
      </c>
      <c r="AY51" s="247" t="str">
        <f>AY47/Assumptions!$AB$43</f>
        <v>#DIV/0!</v>
      </c>
      <c r="AZ51" s="248" t="str">
        <f>AZ47/Assumptions!$AB$43</f>
        <v>#DIV/0!</v>
      </c>
    </row>
    <row r="52" ht="15.75" customHeight="1">
      <c r="A52" s="37"/>
      <c r="B52" s="231" t="s">
        <v>173</v>
      </c>
      <c r="C52" s="6"/>
      <c r="D52" s="251">
        <f>MIN(D51:M51)</f>
        <v>0.07020882796</v>
      </c>
      <c r="E52" s="6"/>
      <c r="F52" s="252"/>
      <c r="G52" s="253"/>
      <c r="H52" s="6"/>
      <c r="I52" s="6"/>
      <c r="J52" s="6"/>
      <c r="K52" s="6"/>
      <c r="L52" s="6"/>
      <c r="M52" s="254"/>
      <c r="N52" s="37"/>
      <c r="O52" s="234" t="s">
        <v>173</v>
      </c>
      <c r="P52" s="1"/>
      <c r="Q52" s="251">
        <f>MIN(Q51:Z51)</f>
        <v>0</v>
      </c>
      <c r="R52" s="6"/>
      <c r="S52" s="252"/>
      <c r="T52" s="253"/>
      <c r="U52" s="6"/>
      <c r="V52" s="6"/>
      <c r="W52" s="6"/>
      <c r="X52" s="6"/>
      <c r="Y52" s="6"/>
      <c r="Z52" s="255"/>
      <c r="AA52" s="37"/>
      <c r="AB52" s="231" t="s">
        <v>173</v>
      </c>
      <c r="AC52" s="1"/>
      <c r="AD52" s="251" t="str">
        <f>MIN(AD51:AM51)</f>
        <v>#DIV/0!</v>
      </c>
      <c r="AE52" s="6"/>
      <c r="AF52" s="252"/>
      <c r="AG52" s="253"/>
      <c r="AH52" s="6"/>
      <c r="AI52" s="6"/>
      <c r="AJ52" s="6"/>
      <c r="AK52" s="6"/>
      <c r="AL52" s="6"/>
      <c r="AM52" s="254"/>
      <c r="AN52" s="37"/>
      <c r="AO52" s="231" t="s">
        <v>173</v>
      </c>
      <c r="AP52" s="1"/>
      <c r="AQ52" s="251" t="str">
        <f>MIN(AQ51:AZ51)</f>
        <v>#DIV/0!</v>
      </c>
      <c r="AR52" s="6"/>
      <c r="AS52" s="252"/>
      <c r="AT52" s="253"/>
      <c r="AU52" s="6"/>
      <c r="AV52" s="6"/>
      <c r="AW52" s="6"/>
      <c r="AX52" s="6"/>
      <c r="AY52" s="6"/>
      <c r="AZ52" s="254"/>
    </row>
    <row r="53" ht="15.75" customHeight="1">
      <c r="A53" s="37"/>
      <c r="B53" s="223"/>
      <c r="C53" s="1"/>
      <c r="D53" s="1"/>
      <c r="E53" s="1"/>
      <c r="F53" s="256"/>
      <c r="G53" s="27"/>
      <c r="H53" s="27"/>
      <c r="I53" s="27"/>
      <c r="J53" s="27"/>
      <c r="K53" s="27"/>
      <c r="L53" s="27"/>
      <c r="M53" s="250"/>
      <c r="N53" s="37"/>
      <c r="O53" s="48"/>
      <c r="P53" s="1"/>
      <c r="Q53" s="1"/>
      <c r="R53" s="1"/>
      <c r="S53" s="256"/>
      <c r="T53" s="27"/>
      <c r="U53" s="27"/>
      <c r="V53" s="27"/>
      <c r="W53" s="27"/>
      <c r="X53" s="27"/>
      <c r="Y53" s="27"/>
      <c r="Z53" s="105"/>
      <c r="AA53" s="37"/>
      <c r="AB53" s="223"/>
      <c r="AC53" s="1"/>
      <c r="AD53" s="1"/>
      <c r="AE53" s="1"/>
      <c r="AF53" s="256"/>
      <c r="AG53" s="27"/>
      <c r="AH53" s="27"/>
      <c r="AI53" s="27"/>
      <c r="AJ53" s="27"/>
      <c r="AK53" s="27"/>
      <c r="AL53" s="27"/>
      <c r="AM53" s="250"/>
      <c r="AN53" s="37"/>
      <c r="AO53" s="223"/>
      <c r="AP53" s="1"/>
      <c r="AQ53" s="1"/>
      <c r="AR53" s="1"/>
      <c r="AS53" s="256"/>
      <c r="AT53" s="27"/>
      <c r="AU53" s="27"/>
      <c r="AV53" s="27"/>
      <c r="AW53" s="27"/>
      <c r="AX53" s="27"/>
      <c r="AY53" s="27"/>
      <c r="AZ53" s="250"/>
    </row>
    <row r="54" ht="15.75" customHeight="1">
      <c r="A54" s="37"/>
      <c r="B54" s="223" t="s">
        <v>132</v>
      </c>
      <c r="C54" s="1"/>
      <c r="D54" s="257">
        <f t="shared" ref="D54:M54" si="15">IFERROR(D38/D43,0)</f>
        <v>0</v>
      </c>
      <c r="E54" s="257">
        <f t="shared" si="15"/>
        <v>0</v>
      </c>
      <c r="F54" s="257">
        <f t="shared" si="15"/>
        <v>0</v>
      </c>
      <c r="G54" s="257">
        <f t="shared" si="15"/>
        <v>1.529663093</v>
      </c>
      <c r="H54" s="257">
        <f t="shared" si="15"/>
        <v>1.575552986</v>
      </c>
      <c r="I54" s="257">
        <f t="shared" si="15"/>
        <v>1.622819575</v>
      </c>
      <c r="J54" s="257">
        <f t="shared" si="15"/>
        <v>1.671504163</v>
      </c>
      <c r="K54" s="257">
        <f t="shared" si="15"/>
        <v>1.721649288</v>
      </c>
      <c r="L54" s="257">
        <f t="shared" si="15"/>
        <v>1.773298766</v>
      </c>
      <c r="M54" s="258">
        <f t="shared" si="15"/>
        <v>1.826497729</v>
      </c>
      <c r="N54" s="37"/>
      <c r="O54" s="48" t="s">
        <v>132</v>
      </c>
      <c r="P54" s="21"/>
      <c r="Q54" s="257">
        <f t="shared" ref="Q54:Z54" si="16">IFERROR(Q38/Q43,0)</f>
        <v>0</v>
      </c>
      <c r="R54" s="257">
        <f t="shared" si="16"/>
        <v>0</v>
      </c>
      <c r="S54" s="257">
        <f t="shared" si="16"/>
        <v>0</v>
      </c>
      <c r="T54" s="257">
        <f t="shared" si="16"/>
        <v>0</v>
      </c>
      <c r="U54" s="257">
        <f t="shared" si="16"/>
        <v>0</v>
      </c>
      <c r="V54" s="257">
        <f t="shared" si="16"/>
        <v>0</v>
      </c>
      <c r="W54" s="257">
        <f t="shared" si="16"/>
        <v>0</v>
      </c>
      <c r="X54" s="257">
        <f t="shared" si="16"/>
        <v>0</v>
      </c>
      <c r="Y54" s="257">
        <f t="shared" si="16"/>
        <v>0</v>
      </c>
      <c r="Z54" s="259">
        <f t="shared" si="16"/>
        <v>0</v>
      </c>
      <c r="AA54" s="37"/>
      <c r="AB54" s="223" t="s">
        <v>132</v>
      </c>
      <c r="AC54" s="21"/>
      <c r="AD54" s="257">
        <f t="shared" ref="AD54:AM54" si="17">IFERROR(AD38/AD43,0)</f>
        <v>0</v>
      </c>
      <c r="AE54" s="257">
        <f t="shared" si="17"/>
        <v>0</v>
      </c>
      <c r="AF54" s="257">
        <f t="shared" si="17"/>
        <v>0</v>
      </c>
      <c r="AG54" s="257">
        <f t="shared" si="17"/>
        <v>0</v>
      </c>
      <c r="AH54" s="257">
        <f t="shared" si="17"/>
        <v>0</v>
      </c>
      <c r="AI54" s="257">
        <f t="shared" si="17"/>
        <v>0</v>
      </c>
      <c r="AJ54" s="257">
        <f t="shared" si="17"/>
        <v>0</v>
      </c>
      <c r="AK54" s="257">
        <f t="shared" si="17"/>
        <v>0</v>
      </c>
      <c r="AL54" s="257">
        <f t="shared" si="17"/>
        <v>0</v>
      </c>
      <c r="AM54" s="258">
        <f t="shared" si="17"/>
        <v>0</v>
      </c>
      <c r="AN54" s="37"/>
      <c r="AO54" s="223" t="s">
        <v>132</v>
      </c>
      <c r="AP54" s="21"/>
      <c r="AQ54" s="257">
        <f t="shared" ref="AQ54:AZ54" si="18">IFERROR(AQ38/AQ43,0)</f>
        <v>0</v>
      </c>
      <c r="AR54" s="257">
        <f t="shared" si="18"/>
        <v>0</v>
      </c>
      <c r="AS54" s="257">
        <f t="shared" si="18"/>
        <v>0</v>
      </c>
      <c r="AT54" s="257">
        <f t="shared" si="18"/>
        <v>0</v>
      </c>
      <c r="AU54" s="257">
        <f t="shared" si="18"/>
        <v>0</v>
      </c>
      <c r="AV54" s="257">
        <f t="shared" si="18"/>
        <v>0</v>
      </c>
      <c r="AW54" s="257">
        <f t="shared" si="18"/>
        <v>0</v>
      </c>
      <c r="AX54" s="257">
        <f t="shared" si="18"/>
        <v>0</v>
      </c>
      <c r="AY54" s="257">
        <f t="shared" si="18"/>
        <v>0</v>
      </c>
      <c r="AZ54" s="258">
        <f t="shared" si="18"/>
        <v>0</v>
      </c>
    </row>
    <row r="55" ht="15.75" customHeight="1">
      <c r="A55" s="37"/>
      <c r="B55" s="260" t="s">
        <v>173</v>
      </c>
      <c r="C55" s="261"/>
      <c r="D55" s="262">
        <f>MINIFS(D54:M54,D54:M54, "&gt;0")</f>
        <v>1.529663093</v>
      </c>
      <c r="E55" s="261"/>
      <c r="F55" s="263"/>
      <c r="G55" s="261"/>
      <c r="H55" s="261"/>
      <c r="I55" s="261"/>
      <c r="J55" s="261"/>
      <c r="K55" s="261"/>
      <c r="L55" s="261"/>
      <c r="M55" s="264"/>
      <c r="N55" s="37"/>
      <c r="O55" s="265" t="s">
        <v>173</v>
      </c>
      <c r="P55" s="161"/>
      <c r="Q55" s="266">
        <f>MINIFS(Q54:Z54,Q54:Z54, "&gt;0")</f>
        <v>0</v>
      </c>
      <c r="R55" s="267"/>
      <c r="S55" s="268"/>
      <c r="T55" s="267"/>
      <c r="U55" s="267"/>
      <c r="V55" s="267"/>
      <c r="W55" s="267"/>
      <c r="X55" s="267"/>
      <c r="Y55" s="267"/>
      <c r="Z55" s="269"/>
      <c r="AA55" s="37"/>
      <c r="AB55" s="260" t="s">
        <v>173</v>
      </c>
      <c r="AC55" s="270"/>
      <c r="AD55" s="262">
        <f>MINIFS(AD54:AM54,AD54:AM54, "&gt;0")</f>
        <v>0</v>
      </c>
      <c r="AE55" s="261"/>
      <c r="AF55" s="263"/>
      <c r="AG55" s="261"/>
      <c r="AH55" s="261"/>
      <c r="AI55" s="261"/>
      <c r="AJ55" s="261"/>
      <c r="AK55" s="261"/>
      <c r="AL55" s="261"/>
      <c r="AM55" s="264"/>
      <c r="AN55" s="37"/>
      <c r="AO55" s="260" t="s">
        <v>173</v>
      </c>
      <c r="AP55" s="270"/>
      <c r="AQ55" s="262">
        <f>MINIFS(AQ54:AZ54,AQ54:AZ54, "&gt;0")</f>
        <v>0</v>
      </c>
      <c r="AR55" s="261"/>
      <c r="AS55" s="263"/>
      <c r="AT55" s="261"/>
      <c r="AU55" s="261"/>
      <c r="AV55" s="261"/>
      <c r="AW55" s="261"/>
      <c r="AX55" s="261"/>
      <c r="AY55" s="261"/>
      <c r="AZ55" s="264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5707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3.71"/>
    <col customWidth="1" min="3" max="3" width="13.86"/>
    <col customWidth="1" min="4" max="4" width="9.14"/>
    <col customWidth="1" min="5" max="5" width="13.14"/>
    <col customWidth="1" min="6" max="6" width="12.29"/>
    <col customWidth="1" min="7" max="8" width="11.86"/>
    <col customWidth="1" min="9" max="10" width="11.29"/>
    <col customWidth="1" min="11" max="11" width="5.29"/>
    <col customWidth="1" min="12" max="12" width="12.29"/>
    <col customWidth="1" min="13" max="13" width="12.71"/>
    <col customWidth="1" min="14" max="14" width="13.29"/>
    <col customWidth="1" min="15" max="15" width="15.14"/>
    <col customWidth="1" min="16" max="16" width="8.86"/>
    <col customWidth="1" hidden="1" min="17" max="17" width="43.71"/>
    <col customWidth="1" hidden="1" min="18" max="18" width="14.14"/>
    <col customWidth="1" hidden="1" min="19" max="19" width="8.0"/>
    <col customWidth="1" hidden="1" min="20" max="20" width="11.71"/>
    <col customWidth="1" hidden="1" min="21" max="26" width="10.86"/>
    <col customWidth="1" hidden="1" min="27" max="29" width="12.14"/>
    <col customWidth="1" hidden="1" min="30" max="30" width="12.71"/>
    <col customWidth="1" hidden="1" min="31" max="31" width="8.86"/>
    <col customWidth="1" hidden="1" min="32" max="32" width="43.71"/>
    <col customWidth="1" hidden="1" min="33" max="33" width="14.0"/>
    <col customWidth="1" hidden="1" min="34" max="34" width="7.71"/>
    <col customWidth="1" hidden="1" min="35" max="35" width="11.43"/>
    <col customWidth="1" hidden="1" min="36" max="44" width="10.71"/>
    <col customWidth="1" hidden="1" min="45" max="45" width="11.43"/>
    <col customWidth="1" hidden="1" min="46" max="46" width="8.86"/>
    <col customWidth="1" hidden="1" min="47" max="47" width="43.71"/>
    <col customWidth="1" hidden="1" min="48" max="48" width="13.86"/>
    <col customWidth="1" hidden="1" min="49" max="49" width="9.29"/>
    <col customWidth="1" hidden="1" min="50" max="50" width="11.29"/>
    <col customWidth="1" hidden="1" min="51" max="57" width="10.71"/>
    <col customWidth="1" hidden="1" min="58" max="59" width="11.86"/>
    <col customWidth="1" hidden="1" min="60" max="60" width="12.43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ht="15.75" customHeight="1">
      <c r="A2" s="37"/>
      <c r="B2" s="38" t="str">
        <f>Assumptions!B2</f>
        <v>505 s. 5th</v>
      </c>
      <c r="C2" s="39"/>
      <c r="D2" s="39"/>
      <c r="E2" s="39"/>
      <c r="F2" s="39"/>
      <c r="G2" s="39"/>
      <c r="H2" s="271"/>
      <c r="I2" s="271"/>
      <c r="J2" s="271"/>
      <c r="K2" s="271"/>
      <c r="L2" s="271"/>
      <c r="M2" s="271"/>
      <c r="N2" s="271"/>
      <c r="O2" s="272"/>
      <c r="P2" s="37"/>
      <c r="Q2" s="38" t="str">
        <f>Assumptions!J2</f>
        <v>Asset B</v>
      </c>
      <c r="R2" s="42"/>
      <c r="S2" s="39"/>
      <c r="T2" s="39"/>
      <c r="U2" s="39"/>
      <c r="V2" s="39"/>
      <c r="W2" s="39"/>
      <c r="X2" s="271"/>
      <c r="Y2" s="271"/>
      <c r="Z2" s="271"/>
      <c r="AA2" s="271"/>
      <c r="AB2" s="271"/>
      <c r="AC2" s="271"/>
      <c r="AD2" s="272"/>
      <c r="AE2" s="37"/>
      <c r="AF2" s="38" t="str">
        <f>Assumptions!R2</f>
        <v>Asset C</v>
      </c>
      <c r="AG2" s="42"/>
      <c r="AH2" s="39"/>
      <c r="AI2" s="39"/>
      <c r="AJ2" s="39"/>
      <c r="AK2" s="39"/>
      <c r="AL2" s="39"/>
      <c r="AM2" s="271"/>
      <c r="AN2" s="271"/>
      <c r="AO2" s="271"/>
      <c r="AP2" s="271"/>
      <c r="AQ2" s="271"/>
      <c r="AR2" s="271"/>
      <c r="AS2" s="272"/>
      <c r="AT2" s="37"/>
      <c r="AU2" s="38" t="str">
        <f>Assumptions!Z2</f>
        <v>Asset D</v>
      </c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2"/>
    </row>
    <row r="3" ht="15.75" customHeight="1">
      <c r="A3" s="37"/>
      <c r="B3" s="4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3"/>
      <c r="P3" s="37"/>
      <c r="Q3" s="4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93"/>
      <c r="AE3" s="37"/>
      <c r="AF3" s="4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93"/>
      <c r="AT3" s="37"/>
      <c r="AU3" s="48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93"/>
    </row>
    <row r="4" ht="15.75" customHeight="1">
      <c r="A4" s="37"/>
      <c r="B4" s="273" t="s">
        <v>154</v>
      </c>
      <c r="C4" s="120"/>
      <c r="D4" s="120"/>
      <c r="E4" s="120">
        <v>0.0</v>
      </c>
      <c r="F4" s="120">
        <v>1.0</v>
      </c>
      <c r="G4" s="120">
        <f t="shared" ref="G4:O4" si="1">F4+1</f>
        <v>2</v>
      </c>
      <c r="H4" s="120">
        <f t="shared" si="1"/>
        <v>3</v>
      </c>
      <c r="I4" s="120">
        <f t="shared" si="1"/>
        <v>4</v>
      </c>
      <c r="J4" s="120">
        <f t="shared" si="1"/>
        <v>5</v>
      </c>
      <c r="K4" s="120">
        <f t="shared" si="1"/>
        <v>6</v>
      </c>
      <c r="L4" s="120">
        <f t="shared" si="1"/>
        <v>7</v>
      </c>
      <c r="M4" s="120">
        <f t="shared" si="1"/>
        <v>8</v>
      </c>
      <c r="N4" s="120">
        <f t="shared" si="1"/>
        <v>9</v>
      </c>
      <c r="O4" s="121">
        <f t="shared" si="1"/>
        <v>10</v>
      </c>
      <c r="P4" s="37"/>
      <c r="Q4" s="273" t="s">
        <v>154</v>
      </c>
      <c r="R4" s="120"/>
      <c r="S4" s="120"/>
      <c r="T4" s="120">
        <v>0.0</v>
      </c>
      <c r="U4" s="120">
        <v>1.0</v>
      </c>
      <c r="V4" s="120">
        <f t="shared" ref="V4:AD4" si="2">U4+1</f>
        <v>2</v>
      </c>
      <c r="W4" s="120">
        <f t="shared" si="2"/>
        <v>3</v>
      </c>
      <c r="X4" s="120">
        <f t="shared" si="2"/>
        <v>4</v>
      </c>
      <c r="Y4" s="120">
        <f t="shared" si="2"/>
        <v>5</v>
      </c>
      <c r="Z4" s="120">
        <f t="shared" si="2"/>
        <v>6</v>
      </c>
      <c r="AA4" s="120">
        <f t="shared" si="2"/>
        <v>7</v>
      </c>
      <c r="AB4" s="120">
        <f t="shared" si="2"/>
        <v>8</v>
      </c>
      <c r="AC4" s="120">
        <f t="shared" si="2"/>
        <v>9</v>
      </c>
      <c r="AD4" s="121">
        <f t="shared" si="2"/>
        <v>10</v>
      </c>
      <c r="AE4" s="37"/>
      <c r="AF4" s="273" t="s">
        <v>154</v>
      </c>
      <c r="AG4" s="120"/>
      <c r="AH4" s="120"/>
      <c r="AI4" s="120">
        <v>0.0</v>
      </c>
      <c r="AJ4" s="120">
        <v>1.0</v>
      </c>
      <c r="AK4" s="120">
        <f t="shared" ref="AK4:AS4" si="3">AJ4+1</f>
        <v>2</v>
      </c>
      <c r="AL4" s="120">
        <f t="shared" si="3"/>
        <v>3</v>
      </c>
      <c r="AM4" s="120">
        <f t="shared" si="3"/>
        <v>4</v>
      </c>
      <c r="AN4" s="120">
        <f t="shared" si="3"/>
        <v>5</v>
      </c>
      <c r="AO4" s="120">
        <f t="shared" si="3"/>
        <v>6</v>
      </c>
      <c r="AP4" s="120">
        <f t="shared" si="3"/>
        <v>7</v>
      </c>
      <c r="AQ4" s="120">
        <f t="shared" si="3"/>
        <v>8</v>
      </c>
      <c r="AR4" s="120">
        <f t="shared" si="3"/>
        <v>9</v>
      </c>
      <c r="AS4" s="121">
        <f t="shared" si="3"/>
        <v>10</v>
      </c>
      <c r="AT4" s="37"/>
      <c r="AU4" s="273" t="s">
        <v>154</v>
      </c>
      <c r="AV4" s="120"/>
      <c r="AW4" s="120"/>
      <c r="AX4" s="120">
        <v>0.0</v>
      </c>
      <c r="AY4" s="120">
        <v>1.0</v>
      </c>
      <c r="AZ4" s="120">
        <f t="shared" ref="AZ4:BH4" si="4">AY4+1</f>
        <v>2</v>
      </c>
      <c r="BA4" s="120">
        <f t="shared" si="4"/>
        <v>3</v>
      </c>
      <c r="BB4" s="120">
        <f t="shared" si="4"/>
        <v>4</v>
      </c>
      <c r="BC4" s="120">
        <f t="shared" si="4"/>
        <v>5</v>
      </c>
      <c r="BD4" s="120">
        <f t="shared" si="4"/>
        <v>6</v>
      </c>
      <c r="BE4" s="120">
        <f t="shared" si="4"/>
        <v>7</v>
      </c>
      <c r="BF4" s="120">
        <f t="shared" si="4"/>
        <v>8</v>
      </c>
      <c r="BG4" s="120">
        <f t="shared" si="4"/>
        <v>9</v>
      </c>
      <c r="BH4" s="121">
        <f t="shared" si="4"/>
        <v>10</v>
      </c>
    </row>
    <row r="5" ht="15.75" customHeight="1">
      <c r="A5" s="37"/>
      <c r="B5" s="48"/>
      <c r="C5" s="1"/>
      <c r="D5" s="1"/>
      <c r="E5" s="69"/>
      <c r="F5" s="229"/>
      <c r="G5" s="229"/>
      <c r="H5" s="229"/>
      <c r="I5" s="229"/>
      <c r="J5" s="229"/>
      <c r="K5" s="229"/>
      <c r="L5" s="229"/>
      <c r="M5" s="229"/>
      <c r="N5" s="229"/>
      <c r="O5" s="116"/>
      <c r="P5" s="37"/>
      <c r="Q5" s="48"/>
      <c r="R5" s="1"/>
      <c r="S5" s="1"/>
      <c r="T5" s="69"/>
      <c r="U5" s="229"/>
      <c r="V5" s="229"/>
      <c r="W5" s="229"/>
      <c r="X5" s="229"/>
      <c r="Y5" s="229"/>
      <c r="Z5" s="229"/>
      <c r="AA5" s="229"/>
      <c r="AB5" s="229"/>
      <c r="AC5" s="229"/>
      <c r="AD5" s="116"/>
      <c r="AE5" s="37"/>
      <c r="AF5" s="48"/>
      <c r="AG5" s="1"/>
      <c r="AH5" s="1"/>
      <c r="AI5" s="69"/>
      <c r="AJ5" s="229"/>
      <c r="AK5" s="229"/>
      <c r="AL5" s="229"/>
      <c r="AM5" s="229"/>
      <c r="AN5" s="229"/>
      <c r="AO5" s="229"/>
      <c r="AP5" s="229"/>
      <c r="AQ5" s="229"/>
      <c r="AR5" s="229"/>
      <c r="AS5" s="116"/>
      <c r="AT5" s="37"/>
      <c r="AU5" s="48"/>
      <c r="AV5" s="1"/>
      <c r="AW5" s="1"/>
      <c r="AX5" s="69"/>
      <c r="AY5" s="229"/>
      <c r="AZ5" s="229"/>
      <c r="BA5" s="229"/>
      <c r="BB5" s="229"/>
      <c r="BC5" s="229"/>
      <c r="BD5" s="229"/>
      <c r="BE5" s="229"/>
      <c r="BF5" s="229"/>
      <c r="BG5" s="229"/>
      <c r="BH5" s="116"/>
    </row>
    <row r="6" ht="15.75" customHeight="1">
      <c r="A6" s="37"/>
      <c r="B6" s="273" t="s">
        <v>174</v>
      </c>
      <c r="C6" s="21"/>
      <c r="D6" s="21"/>
      <c r="E6" s="238">
        <f>Assumptions!D43</f>
        <v>12552448.27</v>
      </c>
      <c r="F6" s="238">
        <f>'Proforma Summary'!D40</f>
        <v>0</v>
      </c>
      <c r="G6" s="238">
        <f>'Proforma Summary'!E40</f>
        <v>0</v>
      </c>
      <c r="H6" s="238">
        <f>'Proforma Summary'!F40</f>
        <v>0</v>
      </c>
      <c r="I6" s="238">
        <f>'Proforma Summary'!G40</f>
        <v>0</v>
      </c>
      <c r="J6" s="238">
        <f>'Proforma Summary'!H40</f>
        <v>0</v>
      </c>
      <c r="K6" s="238">
        <f>'Proforma Summary'!I40</f>
        <v>0</v>
      </c>
      <c r="L6" s="238">
        <f>'Proforma Summary'!J40</f>
        <v>0</v>
      </c>
      <c r="M6" s="238">
        <f>'Proforma Summary'!K40</f>
        <v>0</v>
      </c>
      <c r="N6" s="238">
        <f>'Proforma Summary'!L40</f>
        <v>0</v>
      </c>
      <c r="O6" s="274">
        <f>'Proforma Summary'!M40</f>
        <v>0</v>
      </c>
      <c r="P6" s="37"/>
      <c r="Q6" s="273" t="s">
        <v>174</v>
      </c>
      <c r="R6" s="21"/>
      <c r="S6" s="21"/>
      <c r="T6" s="238">
        <f>Assumptions!L43</f>
        <v>0</v>
      </c>
      <c r="U6" s="238">
        <f>'Proforma Summary'!Q40</f>
        <v>0</v>
      </c>
      <c r="V6" s="238">
        <f>'Proforma Summary'!R40</f>
        <v>0</v>
      </c>
      <c r="W6" s="238">
        <f>'Proforma Summary'!S40</f>
        <v>0</v>
      </c>
      <c r="X6" s="238">
        <f>'Proforma Summary'!T40</f>
        <v>0</v>
      </c>
      <c r="Y6" s="238">
        <f>'Proforma Summary'!U40</f>
        <v>0</v>
      </c>
      <c r="Z6" s="238">
        <f>'Proforma Summary'!V40</f>
        <v>0</v>
      </c>
      <c r="AA6" s="238">
        <f>'Proforma Summary'!W40</f>
        <v>0</v>
      </c>
      <c r="AB6" s="238">
        <f>'Proforma Summary'!X40</f>
        <v>0</v>
      </c>
      <c r="AC6" s="238">
        <f>'Proforma Summary'!Y40</f>
        <v>0</v>
      </c>
      <c r="AD6" s="274">
        <f>'Proforma Summary'!Z40</f>
        <v>0</v>
      </c>
      <c r="AE6" s="37"/>
      <c r="AF6" s="273" t="s">
        <v>174</v>
      </c>
      <c r="AG6" s="21"/>
      <c r="AH6" s="21"/>
      <c r="AI6" s="238">
        <f>Assumptions!T43</f>
        <v>0</v>
      </c>
      <c r="AJ6" s="238">
        <f>'Proforma Summary'!AD40</f>
        <v>0</v>
      </c>
      <c r="AK6" s="238">
        <f>'Proforma Summary'!AE40</f>
        <v>0</v>
      </c>
      <c r="AL6" s="238">
        <f>'Proforma Summary'!AF40</f>
        <v>0</v>
      </c>
      <c r="AM6" s="238">
        <f>'Proforma Summary'!AG40</f>
        <v>0</v>
      </c>
      <c r="AN6" s="238">
        <f>'Proforma Summary'!AH40</f>
        <v>0</v>
      </c>
      <c r="AO6" s="238">
        <f>'Proforma Summary'!AI40</f>
        <v>0</v>
      </c>
      <c r="AP6" s="238">
        <f>'Proforma Summary'!AJ40</f>
        <v>0</v>
      </c>
      <c r="AQ6" s="238">
        <f>'Proforma Summary'!AK40</f>
        <v>0</v>
      </c>
      <c r="AR6" s="238">
        <f>'Proforma Summary'!AL40</f>
        <v>0</v>
      </c>
      <c r="AS6" s="274">
        <f>'Proforma Summary'!AM40</f>
        <v>0</v>
      </c>
      <c r="AT6" s="37"/>
      <c r="AU6" s="273" t="s">
        <v>174</v>
      </c>
      <c r="AV6" s="21"/>
      <c r="AW6" s="21"/>
      <c r="AX6" s="238">
        <f>Assumptions!AB43</f>
        <v>0</v>
      </c>
      <c r="AY6" s="238">
        <f>'Proforma Summary'!AQ40</f>
        <v>0</v>
      </c>
      <c r="AZ6" s="238">
        <f>'Proforma Summary'!AR40</f>
        <v>0</v>
      </c>
      <c r="BA6" s="238">
        <f>'Proforma Summary'!AS40</f>
        <v>0</v>
      </c>
      <c r="BB6" s="238">
        <f>'Proforma Summary'!AT40</f>
        <v>0</v>
      </c>
      <c r="BC6" s="238">
        <f>'Proforma Summary'!AU40</f>
        <v>0</v>
      </c>
      <c r="BD6" s="238">
        <f>'Proforma Summary'!AV40</f>
        <v>0</v>
      </c>
      <c r="BE6" s="238">
        <f>'Proforma Summary'!AW40</f>
        <v>0</v>
      </c>
      <c r="BF6" s="238">
        <f>'Proforma Summary'!AX40</f>
        <v>0</v>
      </c>
      <c r="BG6" s="238">
        <f>'Proforma Summary'!AY40</f>
        <v>0</v>
      </c>
      <c r="BH6" s="274">
        <f>'Proforma Summary'!AZ40</f>
        <v>0</v>
      </c>
    </row>
    <row r="7" ht="15.75" customHeight="1">
      <c r="A7" s="37"/>
      <c r="B7" s="48" t="s">
        <v>146</v>
      </c>
      <c r="C7" s="275"/>
      <c r="D7" s="108">
        <f t="shared" ref="D7:D9" si="9">E7/$E$6</f>
        <v>0.04</v>
      </c>
      <c r="E7" s="229">
        <f>Assumptions!D45</f>
        <v>502097.931</v>
      </c>
      <c r="F7" s="229">
        <f t="shared" ref="F7:O7" si="5">F$6*$D7</f>
        <v>0</v>
      </c>
      <c r="G7" s="229">
        <f t="shared" si="5"/>
        <v>0</v>
      </c>
      <c r="H7" s="229">
        <f t="shared" si="5"/>
        <v>0</v>
      </c>
      <c r="I7" s="229">
        <f t="shared" si="5"/>
        <v>0</v>
      </c>
      <c r="J7" s="229">
        <f t="shared" si="5"/>
        <v>0</v>
      </c>
      <c r="K7" s="229">
        <f t="shared" si="5"/>
        <v>0</v>
      </c>
      <c r="L7" s="229">
        <f t="shared" si="5"/>
        <v>0</v>
      </c>
      <c r="M7" s="229">
        <f t="shared" si="5"/>
        <v>0</v>
      </c>
      <c r="N7" s="229">
        <f t="shared" si="5"/>
        <v>0</v>
      </c>
      <c r="O7" s="116">
        <f t="shared" si="5"/>
        <v>0</v>
      </c>
      <c r="P7" s="37"/>
      <c r="Q7" s="48" t="s">
        <v>146</v>
      </c>
      <c r="R7" s="69"/>
      <c r="S7" s="108">
        <f t="shared" ref="S7:S9" si="11">IFERROR(T7/$T$6,0)</f>
        <v>0</v>
      </c>
      <c r="T7" s="229">
        <f>Assumptions!L45</f>
        <v>0</v>
      </c>
      <c r="U7" s="229">
        <f t="shared" ref="U7:AD7" si="6">U$6*$S7</f>
        <v>0</v>
      </c>
      <c r="V7" s="229">
        <f t="shared" si="6"/>
        <v>0</v>
      </c>
      <c r="W7" s="229">
        <f t="shared" si="6"/>
        <v>0</v>
      </c>
      <c r="X7" s="229">
        <f t="shared" si="6"/>
        <v>0</v>
      </c>
      <c r="Y7" s="229">
        <f t="shared" si="6"/>
        <v>0</v>
      </c>
      <c r="Z7" s="229">
        <f t="shared" si="6"/>
        <v>0</v>
      </c>
      <c r="AA7" s="229">
        <f t="shared" si="6"/>
        <v>0</v>
      </c>
      <c r="AB7" s="229">
        <f t="shared" si="6"/>
        <v>0</v>
      </c>
      <c r="AC7" s="229">
        <f t="shared" si="6"/>
        <v>0</v>
      </c>
      <c r="AD7" s="116">
        <f t="shared" si="6"/>
        <v>0</v>
      </c>
      <c r="AE7" s="37"/>
      <c r="AF7" s="48" t="s">
        <v>146</v>
      </c>
      <c r="AG7" s="69"/>
      <c r="AH7" s="108">
        <f t="shared" ref="AH7:AH9" si="13">IFERROR(AI7/$AI$6,0)</f>
        <v>0</v>
      </c>
      <c r="AI7" s="229">
        <f>Assumptions!T45</f>
        <v>0</v>
      </c>
      <c r="AJ7" s="229">
        <f t="shared" ref="AJ7:AS7" si="7">AJ$6*$D7</f>
        <v>0</v>
      </c>
      <c r="AK7" s="229">
        <f t="shared" si="7"/>
        <v>0</v>
      </c>
      <c r="AL7" s="229">
        <f t="shared" si="7"/>
        <v>0</v>
      </c>
      <c r="AM7" s="229">
        <f t="shared" si="7"/>
        <v>0</v>
      </c>
      <c r="AN7" s="229">
        <f t="shared" si="7"/>
        <v>0</v>
      </c>
      <c r="AO7" s="229">
        <f t="shared" si="7"/>
        <v>0</v>
      </c>
      <c r="AP7" s="229">
        <f t="shared" si="7"/>
        <v>0</v>
      </c>
      <c r="AQ7" s="229">
        <f t="shared" si="7"/>
        <v>0</v>
      </c>
      <c r="AR7" s="229">
        <f t="shared" si="7"/>
        <v>0</v>
      </c>
      <c r="AS7" s="116">
        <f t="shared" si="7"/>
        <v>0</v>
      </c>
      <c r="AT7" s="37"/>
      <c r="AU7" s="48" t="s">
        <v>146</v>
      </c>
      <c r="AV7" s="69"/>
      <c r="AW7" s="108">
        <f t="shared" ref="AW7:AW9" si="14">IFERROR(AX7/$AX$6,0)</f>
        <v>0</v>
      </c>
      <c r="AX7" s="229">
        <f>Assumptions!AB45</f>
        <v>0</v>
      </c>
      <c r="AY7" s="232">
        <f t="shared" ref="AY7:BH7" si="8">$AW7*AY$6</f>
        <v>0</v>
      </c>
      <c r="AZ7" s="232">
        <f t="shared" si="8"/>
        <v>0</v>
      </c>
      <c r="BA7" s="232">
        <f t="shared" si="8"/>
        <v>0</v>
      </c>
      <c r="BB7" s="232">
        <f t="shared" si="8"/>
        <v>0</v>
      </c>
      <c r="BC7" s="232">
        <f t="shared" si="8"/>
        <v>0</v>
      </c>
      <c r="BD7" s="232">
        <f t="shared" si="8"/>
        <v>0</v>
      </c>
      <c r="BE7" s="232">
        <f t="shared" si="8"/>
        <v>0</v>
      </c>
      <c r="BF7" s="232">
        <f t="shared" si="8"/>
        <v>0</v>
      </c>
      <c r="BG7" s="232">
        <f t="shared" si="8"/>
        <v>0</v>
      </c>
      <c r="BH7" s="235">
        <f t="shared" si="8"/>
        <v>0</v>
      </c>
    </row>
    <row r="8" ht="15.75" customHeight="1">
      <c r="A8" s="37"/>
      <c r="B8" s="48" t="s">
        <v>147</v>
      </c>
      <c r="C8" s="275"/>
      <c r="D8" s="108">
        <f t="shared" si="9"/>
        <v>0.16</v>
      </c>
      <c r="E8" s="229">
        <f>Assumptions!D46</f>
        <v>2008391.724</v>
      </c>
      <c r="F8" s="229">
        <f t="shared" ref="F8:O8" si="10">F$6*$D8</f>
        <v>0</v>
      </c>
      <c r="G8" s="229">
        <f t="shared" si="10"/>
        <v>0</v>
      </c>
      <c r="H8" s="229">
        <f t="shared" si="10"/>
        <v>0</v>
      </c>
      <c r="I8" s="229">
        <f t="shared" si="10"/>
        <v>0</v>
      </c>
      <c r="J8" s="229">
        <f t="shared" si="10"/>
        <v>0</v>
      </c>
      <c r="K8" s="229">
        <f t="shared" si="10"/>
        <v>0</v>
      </c>
      <c r="L8" s="229">
        <f t="shared" si="10"/>
        <v>0</v>
      </c>
      <c r="M8" s="229">
        <f t="shared" si="10"/>
        <v>0</v>
      </c>
      <c r="N8" s="229">
        <f t="shared" si="10"/>
        <v>0</v>
      </c>
      <c r="O8" s="116">
        <f t="shared" si="10"/>
        <v>0</v>
      </c>
      <c r="P8" s="37"/>
      <c r="Q8" s="48" t="s">
        <v>147</v>
      </c>
      <c r="R8" s="69"/>
      <c r="S8" s="108">
        <f t="shared" si="11"/>
        <v>0</v>
      </c>
      <c r="T8" s="229">
        <f>Assumptions!L46</f>
        <v>0</v>
      </c>
      <c r="U8" s="229">
        <f t="shared" ref="U8:AD8" si="12">U$6*$S8</f>
        <v>0</v>
      </c>
      <c r="V8" s="229">
        <f t="shared" si="12"/>
        <v>0</v>
      </c>
      <c r="W8" s="229">
        <f t="shared" si="12"/>
        <v>0</v>
      </c>
      <c r="X8" s="229">
        <f t="shared" si="12"/>
        <v>0</v>
      </c>
      <c r="Y8" s="229">
        <f t="shared" si="12"/>
        <v>0</v>
      </c>
      <c r="Z8" s="229">
        <f t="shared" si="12"/>
        <v>0</v>
      </c>
      <c r="AA8" s="229">
        <f t="shared" si="12"/>
        <v>0</v>
      </c>
      <c r="AB8" s="229">
        <f t="shared" si="12"/>
        <v>0</v>
      </c>
      <c r="AC8" s="229">
        <f t="shared" si="12"/>
        <v>0</v>
      </c>
      <c r="AD8" s="116">
        <f t="shared" si="12"/>
        <v>0</v>
      </c>
      <c r="AE8" s="37"/>
      <c r="AF8" s="48" t="s">
        <v>147</v>
      </c>
      <c r="AG8" s="69"/>
      <c r="AH8" s="108">
        <f t="shared" si="13"/>
        <v>0</v>
      </c>
      <c r="AI8" s="229">
        <f>Assumptions!T46</f>
        <v>0</v>
      </c>
      <c r="AJ8" s="229"/>
      <c r="AK8" s="229"/>
      <c r="AL8" s="229"/>
      <c r="AM8" s="229"/>
      <c r="AN8" s="229"/>
      <c r="AO8" s="229"/>
      <c r="AP8" s="229"/>
      <c r="AQ8" s="229"/>
      <c r="AR8" s="229"/>
      <c r="AS8" s="116"/>
      <c r="AT8" s="37"/>
      <c r="AU8" s="48" t="s">
        <v>147</v>
      </c>
      <c r="AV8" s="69"/>
      <c r="AW8" s="108">
        <f t="shared" si="14"/>
        <v>0</v>
      </c>
      <c r="AX8" s="229">
        <f>Assumptions!AB46</f>
        <v>0</v>
      </c>
      <c r="AY8" s="229">
        <f t="shared" ref="AY8:BH8" si="15">$AW8*AY$6</f>
        <v>0</v>
      </c>
      <c r="AZ8" s="229">
        <f t="shared" si="15"/>
        <v>0</v>
      </c>
      <c r="BA8" s="229">
        <f t="shared" si="15"/>
        <v>0</v>
      </c>
      <c r="BB8" s="229">
        <f t="shared" si="15"/>
        <v>0</v>
      </c>
      <c r="BC8" s="229">
        <f t="shared" si="15"/>
        <v>0</v>
      </c>
      <c r="BD8" s="229">
        <f t="shared" si="15"/>
        <v>0</v>
      </c>
      <c r="BE8" s="229">
        <f t="shared" si="15"/>
        <v>0</v>
      </c>
      <c r="BF8" s="229">
        <f t="shared" si="15"/>
        <v>0</v>
      </c>
      <c r="BG8" s="229">
        <f t="shared" si="15"/>
        <v>0</v>
      </c>
      <c r="BH8" s="116">
        <f t="shared" si="15"/>
        <v>0</v>
      </c>
    </row>
    <row r="9" ht="15.75" customHeight="1">
      <c r="A9" s="37"/>
      <c r="B9" s="113" t="s">
        <v>175</v>
      </c>
      <c r="C9" s="276"/>
      <c r="D9" s="114">
        <f t="shared" si="9"/>
        <v>0.8</v>
      </c>
      <c r="E9" s="238">
        <f>Assumptions!D48</f>
        <v>10041958.62</v>
      </c>
      <c r="F9" s="238">
        <f t="shared" ref="F9:O9" si="16">F$6*$D9</f>
        <v>0</v>
      </c>
      <c r="G9" s="238">
        <f t="shared" si="16"/>
        <v>0</v>
      </c>
      <c r="H9" s="238">
        <f t="shared" si="16"/>
        <v>0</v>
      </c>
      <c r="I9" s="238">
        <f t="shared" si="16"/>
        <v>0</v>
      </c>
      <c r="J9" s="238">
        <f t="shared" si="16"/>
        <v>0</v>
      </c>
      <c r="K9" s="238">
        <f t="shared" si="16"/>
        <v>0</v>
      </c>
      <c r="L9" s="238">
        <f t="shared" si="16"/>
        <v>0</v>
      </c>
      <c r="M9" s="238">
        <f t="shared" si="16"/>
        <v>0</v>
      </c>
      <c r="N9" s="238">
        <f t="shared" si="16"/>
        <v>0</v>
      </c>
      <c r="O9" s="274">
        <f t="shared" si="16"/>
        <v>0</v>
      </c>
      <c r="P9" s="37"/>
      <c r="Q9" s="113" t="s">
        <v>175</v>
      </c>
      <c r="R9" s="277"/>
      <c r="S9" s="114">
        <f t="shared" si="11"/>
        <v>0</v>
      </c>
      <c r="T9" s="238">
        <f>Assumptions!L48</f>
        <v>0</v>
      </c>
      <c r="U9" s="238">
        <f t="shared" ref="U9:AD9" si="17">U$6*$S9</f>
        <v>0</v>
      </c>
      <c r="V9" s="238">
        <f t="shared" si="17"/>
        <v>0</v>
      </c>
      <c r="W9" s="238">
        <f t="shared" si="17"/>
        <v>0</v>
      </c>
      <c r="X9" s="238">
        <f t="shared" si="17"/>
        <v>0</v>
      </c>
      <c r="Y9" s="238">
        <f t="shared" si="17"/>
        <v>0</v>
      </c>
      <c r="Z9" s="238">
        <f t="shared" si="17"/>
        <v>0</v>
      </c>
      <c r="AA9" s="238">
        <f t="shared" si="17"/>
        <v>0</v>
      </c>
      <c r="AB9" s="238">
        <f t="shared" si="17"/>
        <v>0</v>
      </c>
      <c r="AC9" s="238">
        <f t="shared" si="17"/>
        <v>0</v>
      </c>
      <c r="AD9" s="274">
        <f t="shared" si="17"/>
        <v>0</v>
      </c>
      <c r="AE9" s="37"/>
      <c r="AF9" s="113" t="s">
        <v>175</v>
      </c>
      <c r="AG9" s="277"/>
      <c r="AH9" s="114">
        <f t="shared" si="13"/>
        <v>0</v>
      </c>
      <c r="AI9" s="238">
        <f>Assumptions!T48</f>
        <v>0</v>
      </c>
      <c r="AJ9" s="238">
        <f t="shared" ref="AJ9:AS9" si="18">AJ$6*$D9</f>
        <v>0</v>
      </c>
      <c r="AK9" s="238">
        <f t="shared" si="18"/>
        <v>0</v>
      </c>
      <c r="AL9" s="238">
        <f t="shared" si="18"/>
        <v>0</v>
      </c>
      <c r="AM9" s="238">
        <f t="shared" si="18"/>
        <v>0</v>
      </c>
      <c r="AN9" s="238">
        <f t="shared" si="18"/>
        <v>0</v>
      </c>
      <c r="AO9" s="238">
        <f t="shared" si="18"/>
        <v>0</v>
      </c>
      <c r="AP9" s="238">
        <f t="shared" si="18"/>
        <v>0</v>
      </c>
      <c r="AQ9" s="238">
        <f t="shared" si="18"/>
        <v>0</v>
      </c>
      <c r="AR9" s="238">
        <f t="shared" si="18"/>
        <v>0</v>
      </c>
      <c r="AS9" s="274">
        <f t="shared" si="18"/>
        <v>0</v>
      </c>
      <c r="AT9" s="37"/>
      <c r="AU9" s="113" t="s">
        <v>175</v>
      </c>
      <c r="AV9" s="277"/>
      <c r="AW9" s="108">
        <f t="shared" si="14"/>
        <v>0</v>
      </c>
      <c r="AX9" s="238">
        <f>Assumptions!AB48</f>
        <v>0</v>
      </c>
      <c r="AY9" s="238">
        <f t="shared" ref="AY9:BH9" si="19">$AW9*AY$6</f>
        <v>0</v>
      </c>
      <c r="AZ9" s="238">
        <f t="shared" si="19"/>
        <v>0</v>
      </c>
      <c r="BA9" s="238">
        <f t="shared" si="19"/>
        <v>0</v>
      </c>
      <c r="BB9" s="238">
        <f t="shared" si="19"/>
        <v>0</v>
      </c>
      <c r="BC9" s="238">
        <f t="shared" si="19"/>
        <v>0</v>
      </c>
      <c r="BD9" s="238">
        <f t="shared" si="19"/>
        <v>0</v>
      </c>
      <c r="BE9" s="238">
        <f t="shared" si="19"/>
        <v>0</v>
      </c>
      <c r="BF9" s="238">
        <f t="shared" si="19"/>
        <v>0</v>
      </c>
      <c r="BG9" s="238">
        <f t="shared" si="19"/>
        <v>0</v>
      </c>
      <c r="BH9" s="274">
        <f t="shared" si="19"/>
        <v>0</v>
      </c>
    </row>
    <row r="10" ht="15.75" customHeight="1">
      <c r="A10" s="37"/>
      <c r="B10" s="48"/>
      <c r="C10" s="1"/>
      <c r="D10" s="1"/>
      <c r="E10" s="1"/>
      <c r="F10" s="229"/>
      <c r="G10" s="229"/>
      <c r="H10" s="229"/>
      <c r="I10" s="229"/>
      <c r="J10" s="229"/>
      <c r="K10" s="229"/>
      <c r="L10" s="229"/>
      <c r="M10" s="229"/>
      <c r="N10" s="229"/>
      <c r="O10" s="116"/>
      <c r="P10" s="37"/>
      <c r="Q10" s="48"/>
      <c r="R10" s="1"/>
      <c r="S10" s="1"/>
      <c r="T10" s="1"/>
      <c r="U10" s="229"/>
      <c r="V10" s="229"/>
      <c r="W10" s="229"/>
      <c r="X10" s="229"/>
      <c r="Y10" s="229"/>
      <c r="Z10" s="229"/>
      <c r="AA10" s="229"/>
      <c r="AB10" s="229"/>
      <c r="AC10" s="229"/>
      <c r="AD10" s="116"/>
      <c r="AE10" s="37"/>
      <c r="AF10" s="48"/>
      <c r="AG10" s="1"/>
      <c r="AH10" s="1"/>
      <c r="AI10" s="1"/>
      <c r="AJ10" s="229"/>
      <c r="AK10" s="229"/>
      <c r="AL10" s="229"/>
      <c r="AM10" s="229"/>
      <c r="AN10" s="229"/>
      <c r="AO10" s="229"/>
      <c r="AP10" s="229"/>
      <c r="AQ10" s="229"/>
      <c r="AR10" s="229"/>
      <c r="AS10" s="116"/>
      <c r="AT10" s="37"/>
      <c r="AU10" s="48"/>
      <c r="AV10" s="1"/>
      <c r="AW10" s="1"/>
      <c r="AX10" s="1"/>
      <c r="AY10" s="229"/>
      <c r="AZ10" s="229"/>
      <c r="BA10" s="229"/>
      <c r="BB10" s="229"/>
      <c r="BC10" s="229"/>
      <c r="BD10" s="229"/>
      <c r="BE10" s="229"/>
      <c r="BF10" s="229"/>
      <c r="BG10" s="229"/>
      <c r="BH10" s="116"/>
    </row>
    <row r="11" ht="15.75" customHeight="1">
      <c r="A11" s="37"/>
      <c r="B11" s="48"/>
      <c r="C11" s="1"/>
      <c r="D11" s="1"/>
      <c r="E11" s="1"/>
      <c r="F11" s="229"/>
      <c r="G11" s="229"/>
      <c r="H11" s="229"/>
      <c r="I11" s="229"/>
      <c r="J11" s="229"/>
      <c r="K11" s="229"/>
      <c r="L11" s="229"/>
      <c r="M11" s="229"/>
      <c r="N11" s="229"/>
      <c r="O11" s="116"/>
      <c r="P11" s="37"/>
      <c r="Q11" s="48"/>
      <c r="R11" s="1"/>
      <c r="S11" s="1"/>
      <c r="T11" s="1"/>
      <c r="U11" s="229"/>
      <c r="V11" s="229"/>
      <c r="W11" s="229"/>
      <c r="X11" s="229"/>
      <c r="Y11" s="229"/>
      <c r="Z11" s="229"/>
      <c r="AA11" s="229"/>
      <c r="AB11" s="229"/>
      <c r="AC11" s="229"/>
      <c r="AD11" s="116"/>
      <c r="AE11" s="37"/>
      <c r="AF11" s="48"/>
      <c r="AG11" s="1"/>
      <c r="AH11" s="1"/>
      <c r="AI11" s="1"/>
      <c r="AJ11" s="229"/>
      <c r="AK11" s="229"/>
      <c r="AL11" s="229"/>
      <c r="AM11" s="229"/>
      <c r="AN11" s="229"/>
      <c r="AO11" s="229"/>
      <c r="AP11" s="229"/>
      <c r="AQ11" s="229"/>
      <c r="AR11" s="229"/>
      <c r="AS11" s="116"/>
      <c r="AT11" s="37"/>
      <c r="AU11" s="48"/>
      <c r="AV11" s="1"/>
      <c r="AW11" s="1"/>
      <c r="AX11" s="1"/>
      <c r="AY11" s="229"/>
      <c r="AZ11" s="229"/>
      <c r="BA11" s="229"/>
      <c r="BB11" s="229"/>
      <c r="BC11" s="229"/>
      <c r="BD11" s="229"/>
      <c r="BE11" s="229"/>
      <c r="BF11" s="229"/>
      <c r="BG11" s="229"/>
      <c r="BH11" s="116"/>
    </row>
    <row r="12" ht="15.75" customHeight="1">
      <c r="A12" s="37"/>
      <c r="B12" s="86" t="s">
        <v>176</v>
      </c>
      <c r="C12" s="1"/>
      <c r="D12" s="1"/>
      <c r="E12" s="1"/>
      <c r="F12" s="229"/>
      <c r="G12" s="229"/>
      <c r="H12" s="229"/>
      <c r="I12" s="229"/>
      <c r="J12" s="229"/>
      <c r="K12" s="229"/>
      <c r="L12" s="229"/>
      <c r="M12" s="229"/>
      <c r="N12" s="229"/>
      <c r="O12" s="116"/>
      <c r="P12" s="37"/>
      <c r="Q12" s="86" t="s">
        <v>176</v>
      </c>
      <c r="R12" s="1"/>
      <c r="S12" s="1"/>
      <c r="T12" s="1"/>
      <c r="U12" s="229"/>
      <c r="V12" s="229"/>
      <c r="W12" s="229"/>
      <c r="X12" s="229"/>
      <c r="Y12" s="229"/>
      <c r="Z12" s="229"/>
      <c r="AA12" s="229"/>
      <c r="AB12" s="229"/>
      <c r="AC12" s="229"/>
      <c r="AD12" s="116"/>
      <c r="AE12" s="37"/>
      <c r="AF12" s="86" t="s">
        <v>176</v>
      </c>
      <c r="AG12" s="1"/>
      <c r="AH12" s="1"/>
      <c r="AI12" s="1"/>
      <c r="AJ12" s="229"/>
      <c r="AK12" s="229"/>
      <c r="AL12" s="229"/>
      <c r="AM12" s="229"/>
      <c r="AN12" s="229"/>
      <c r="AO12" s="229"/>
      <c r="AP12" s="229"/>
      <c r="AQ12" s="229"/>
      <c r="AR12" s="229"/>
      <c r="AS12" s="116"/>
      <c r="AT12" s="37"/>
      <c r="AU12" s="86" t="s">
        <v>176</v>
      </c>
      <c r="AV12" s="1"/>
      <c r="AW12" s="1"/>
      <c r="AX12" s="1"/>
      <c r="AY12" s="229"/>
      <c r="AZ12" s="229"/>
      <c r="BA12" s="229"/>
      <c r="BB12" s="229"/>
      <c r="BC12" s="229"/>
      <c r="BD12" s="229"/>
      <c r="BE12" s="229"/>
      <c r="BF12" s="229"/>
      <c r="BG12" s="229"/>
      <c r="BH12" s="116"/>
    </row>
    <row r="13" ht="15.75" customHeight="1">
      <c r="A13" s="37"/>
      <c r="B13" s="48" t="s">
        <v>177</v>
      </c>
      <c r="C13" s="1"/>
      <c r="D13" s="1"/>
      <c r="E13" s="1"/>
      <c r="F13" s="229">
        <f>'Proforma Summary'!D47</f>
        <v>2223185.662</v>
      </c>
      <c r="G13" s="229">
        <f>'Proforma Summary'!E47</f>
        <v>2399063.759</v>
      </c>
      <c r="H13" s="229">
        <f>'Proforma Summary'!F47</f>
        <v>2471035.671</v>
      </c>
      <c r="I13" s="229">
        <f>'Proforma Summary'!G47</f>
        <v>881292.6813</v>
      </c>
      <c r="J13" s="229">
        <f>'Proforma Summary'!H47</f>
        <v>957647.6836</v>
      </c>
      <c r="K13" s="229">
        <f>'Proforma Summary'!I47</f>
        <v>1036293.336</v>
      </c>
      <c r="L13" s="229">
        <f>'Proforma Summary'!J47</f>
        <v>1117298.358</v>
      </c>
      <c r="M13" s="229">
        <f>'Proforma Summary'!K47</f>
        <v>1200733.53</v>
      </c>
      <c r="N13" s="229">
        <f>'Proforma Summary'!L47</f>
        <v>1286671.758</v>
      </c>
      <c r="O13" s="116">
        <f>'Proforma Summary'!M47</f>
        <v>1375188.133</v>
      </c>
      <c r="P13" s="125"/>
      <c r="Q13" s="48" t="s">
        <v>177</v>
      </c>
      <c r="R13" s="1"/>
      <c r="S13" s="1"/>
      <c r="T13" s="1"/>
      <c r="U13" s="229">
        <f>'Proforma Summary'!Q47</f>
        <v>0</v>
      </c>
      <c r="V13" s="229">
        <f>'Proforma Summary'!R47</f>
        <v>0</v>
      </c>
      <c r="W13" s="229">
        <f>'Proforma Summary'!S47</f>
        <v>0</v>
      </c>
      <c r="X13" s="229">
        <f>'Proforma Summary'!T47</f>
        <v>0</v>
      </c>
      <c r="Y13" s="229">
        <f>'Proforma Summary'!U47</f>
        <v>0</v>
      </c>
      <c r="Z13" s="229">
        <f>'Proforma Summary'!V47</f>
        <v>0</v>
      </c>
      <c r="AA13" s="229">
        <f>'Proforma Summary'!W47</f>
        <v>0</v>
      </c>
      <c r="AB13" s="229">
        <f>'Proforma Summary'!X47</f>
        <v>0</v>
      </c>
      <c r="AC13" s="229">
        <f>'Proforma Summary'!Y47</f>
        <v>0</v>
      </c>
      <c r="AD13" s="116">
        <f>'Proforma Summary'!Z47</f>
        <v>0</v>
      </c>
      <c r="AE13" s="37"/>
      <c r="AF13" s="48" t="s">
        <v>177</v>
      </c>
      <c r="AG13" s="1"/>
      <c r="AH13" s="1"/>
      <c r="AI13" s="1"/>
      <c r="AJ13" s="229">
        <f>'Proforma Summary'!AD47</f>
        <v>0</v>
      </c>
      <c r="AK13" s="229">
        <f>'Proforma Summary'!AE47</f>
        <v>0</v>
      </c>
      <c r="AL13" s="229">
        <f>'Proforma Summary'!AF47</f>
        <v>0</v>
      </c>
      <c r="AM13" s="229">
        <f>'Proforma Summary'!AG47</f>
        <v>0</v>
      </c>
      <c r="AN13" s="229">
        <f>'Proforma Summary'!AH47</f>
        <v>0</v>
      </c>
      <c r="AO13" s="229">
        <f>'Proforma Summary'!AI47</f>
        <v>0</v>
      </c>
      <c r="AP13" s="229">
        <f>'Proforma Summary'!AJ47</f>
        <v>0</v>
      </c>
      <c r="AQ13" s="229">
        <f>'Proforma Summary'!AK47</f>
        <v>0</v>
      </c>
      <c r="AR13" s="229">
        <f>'Proforma Summary'!AL47</f>
        <v>0</v>
      </c>
      <c r="AS13" s="116">
        <f>'Proforma Summary'!AM47</f>
        <v>0</v>
      </c>
      <c r="AT13" s="37"/>
      <c r="AU13" s="48" t="s">
        <v>177</v>
      </c>
      <c r="AV13" s="1"/>
      <c r="AW13" s="1"/>
      <c r="AX13" s="1"/>
      <c r="AY13" s="229">
        <f>'Proforma Summary'!AQ47</f>
        <v>0</v>
      </c>
      <c r="AZ13" s="229">
        <f>'Proforma Summary'!AR47</f>
        <v>0</v>
      </c>
      <c r="BA13" s="229">
        <f>'Proforma Summary'!AS47</f>
        <v>0</v>
      </c>
      <c r="BB13" s="229">
        <f>'Proforma Summary'!AT47</f>
        <v>0</v>
      </c>
      <c r="BC13" s="229">
        <f>'Proforma Summary'!AU47</f>
        <v>0</v>
      </c>
      <c r="BD13" s="229">
        <f>'Proforma Summary'!AV47</f>
        <v>0</v>
      </c>
      <c r="BE13" s="229">
        <f>'Proforma Summary'!AW47</f>
        <v>0</v>
      </c>
      <c r="BF13" s="229">
        <f>'Proforma Summary'!AX47</f>
        <v>0</v>
      </c>
      <c r="BG13" s="229">
        <f>'Proforma Summary'!AY47</f>
        <v>0</v>
      </c>
      <c r="BH13" s="116">
        <f>'Proforma Summary'!AZ47</f>
        <v>0</v>
      </c>
    </row>
    <row r="14" ht="15.75" customHeight="1">
      <c r="A14" s="37"/>
      <c r="B14" s="113" t="s">
        <v>178</v>
      </c>
      <c r="C14" s="21"/>
      <c r="D14" s="21"/>
      <c r="E14" s="21"/>
      <c r="F14" s="229">
        <f>'Proforma Summary'!D48</f>
        <v>0</v>
      </c>
      <c r="G14" s="229">
        <f>'Proforma Summary'!E48</f>
        <v>0</v>
      </c>
      <c r="H14" s="229">
        <f>'Proforma Summary'!F48</f>
        <v>0</v>
      </c>
      <c r="I14" s="229">
        <f>'Proforma Summary'!G48</f>
        <v>0</v>
      </c>
      <c r="J14" s="229">
        <f>'Proforma Summary'!H48</f>
        <v>0</v>
      </c>
      <c r="K14" s="229">
        <f>'Proforma Summary'!I48</f>
        <v>0</v>
      </c>
      <c r="L14" s="229">
        <f>'Proforma Summary'!J48</f>
        <v>0</v>
      </c>
      <c r="M14" s="229">
        <f>'Proforma Summary'!K48</f>
        <v>0</v>
      </c>
      <c r="N14" s="229">
        <f>'Proforma Summary'!L48</f>
        <v>0</v>
      </c>
      <c r="O14" s="116">
        <f>'Proforma Summary'!M48</f>
        <v>29585512.85</v>
      </c>
      <c r="P14" s="125"/>
      <c r="Q14" s="113" t="s">
        <v>178</v>
      </c>
      <c r="R14" s="21"/>
      <c r="S14" s="21"/>
      <c r="T14" s="21"/>
      <c r="U14" s="229">
        <f>'Proforma Summary'!Q48</f>
        <v>0</v>
      </c>
      <c r="V14" s="229">
        <f>'Proforma Summary'!R48</f>
        <v>0</v>
      </c>
      <c r="W14" s="229">
        <f>'Proforma Summary'!S48</f>
        <v>0</v>
      </c>
      <c r="X14" s="229">
        <f>'Proforma Summary'!T48</f>
        <v>0</v>
      </c>
      <c r="Y14" s="229">
        <f>'Proforma Summary'!U48</f>
        <v>0</v>
      </c>
      <c r="Z14" s="229">
        <f>'Proforma Summary'!V48</f>
        <v>0</v>
      </c>
      <c r="AA14" s="229">
        <f>'Proforma Summary'!W48</f>
        <v>0</v>
      </c>
      <c r="AB14" s="229">
        <f>'Proforma Summary'!X48</f>
        <v>0</v>
      </c>
      <c r="AC14" s="229">
        <f>'Proforma Summary'!Y48</f>
        <v>0</v>
      </c>
      <c r="AD14" s="116">
        <f>'Proforma Summary'!Z48</f>
        <v>0</v>
      </c>
      <c r="AE14" s="37"/>
      <c r="AF14" s="113" t="s">
        <v>178</v>
      </c>
      <c r="AG14" s="21"/>
      <c r="AH14" s="21"/>
      <c r="AI14" s="21"/>
      <c r="AJ14" s="229">
        <f>'Proforma Summary'!AD48</f>
        <v>0</v>
      </c>
      <c r="AK14" s="229">
        <f>'Proforma Summary'!AE48</f>
        <v>0</v>
      </c>
      <c r="AL14" s="229">
        <f>'Proforma Summary'!AF48</f>
        <v>0</v>
      </c>
      <c r="AM14" s="229">
        <f>'Proforma Summary'!AG48</f>
        <v>0</v>
      </c>
      <c r="AN14" s="229">
        <f>'Proforma Summary'!AH48</f>
        <v>0</v>
      </c>
      <c r="AO14" s="229">
        <f>'Proforma Summary'!AI48</f>
        <v>0</v>
      </c>
      <c r="AP14" s="229">
        <f>'Proforma Summary'!AJ48</f>
        <v>0</v>
      </c>
      <c r="AQ14" s="229">
        <f>'Proforma Summary'!AK48</f>
        <v>0</v>
      </c>
      <c r="AR14" s="229">
        <f>'Proforma Summary'!AL48</f>
        <v>0</v>
      </c>
      <c r="AS14" s="116">
        <f>'Proforma Summary'!AM48</f>
        <v>0</v>
      </c>
      <c r="AT14" s="37"/>
      <c r="AU14" s="113" t="s">
        <v>178</v>
      </c>
      <c r="AV14" s="21"/>
      <c r="AW14" s="21"/>
      <c r="AX14" s="21"/>
      <c r="AY14" s="238">
        <f>'Proforma Summary'!AQ48</f>
        <v>0</v>
      </c>
      <c r="AZ14" s="238">
        <f>'Proforma Summary'!AR48</f>
        <v>0</v>
      </c>
      <c r="BA14" s="238">
        <f>'Proforma Summary'!AS48</f>
        <v>0</v>
      </c>
      <c r="BB14" s="238">
        <f>'Proforma Summary'!AT48</f>
        <v>0</v>
      </c>
      <c r="BC14" s="238">
        <f>'Proforma Summary'!AU48</f>
        <v>0</v>
      </c>
      <c r="BD14" s="238">
        <f>'Proforma Summary'!AV48</f>
        <v>0</v>
      </c>
      <c r="BE14" s="238">
        <f>'Proforma Summary'!AW48</f>
        <v>0</v>
      </c>
      <c r="BF14" s="238">
        <f>'Proforma Summary'!AX48</f>
        <v>0</v>
      </c>
      <c r="BG14" s="238">
        <f>'Proforma Summary'!AY48</f>
        <v>0</v>
      </c>
      <c r="BH14" s="274">
        <f>'Proforma Summary'!AZ48</f>
        <v>0</v>
      </c>
    </row>
    <row r="15" ht="15.75" customHeight="1">
      <c r="A15" s="37"/>
      <c r="B15" s="48" t="s">
        <v>179</v>
      </c>
      <c r="C15" s="1"/>
      <c r="D15" s="1"/>
      <c r="E15" s="1"/>
      <c r="F15" s="232">
        <f t="shared" ref="F15:O15" si="20">SUM(F13:F14)</f>
        <v>2223185.662</v>
      </c>
      <c r="G15" s="232">
        <f t="shared" si="20"/>
        <v>2399063.759</v>
      </c>
      <c r="H15" s="232">
        <f t="shared" si="20"/>
        <v>2471035.671</v>
      </c>
      <c r="I15" s="232">
        <f t="shared" si="20"/>
        <v>881292.6813</v>
      </c>
      <c r="J15" s="232">
        <f t="shared" si="20"/>
        <v>957647.6836</v>
      </c>
      <c r="K15" s="232">
        <f t="shared" si="20"/>
        <v>1036293.336</v>
      </c>
      <c r="L15" s="232">
        <f t="shared" si="20"/>
        <v>1117298.358</v>
      </c>
      <c r="M15" s="232">
        <f t="shared" si="20"/>
        <v>1200733.53</v>
      </c>
      <c r="N15" s="232">
        <f t="shared" si="20"/>
        <v>1286671.758</v>
      </c>
      <c r="O15" s="235">
        <f t="shared" si="20"/>
        <v>30960700.99</v>
      </c>
      <c r="P15" s="37"/>
      <c r="Q15" s="48" t="s">
        <v>179</v>
      </c>
      <c r="R15" s="1"/>
      <c r="S15" s="1"/>
      <c r="T15" s="1"/>
      <c r="U15" s="232">
        <f>'Proforma Summary'!Q49</f>
        <v>0</v>
      </c>
      <c r="V15" s="232">
        <f>'Proforma Summary'!R49</f>
        <v>0</v>
      </c>
      <c r="W15" s="232">
        <f>'Proforma Summary'!S49</f>
        <v>0</v>
      </c>
      <c r="X15" s="232">
        <f>'Proforma Summary'!T49</f>
        <v>0</v>
      </c>
      <c r="Y15" s="232">
        <f>'Proforma Summary'!U49</f>
        <v>0</v>
      </c>
      <c r="Z15" s="232">
        <f>'Proforma Summary'!V49</f>
        <v>0</v>
      </c>
      <c r="AA15" s="232">
        <f>'Proforma Summary'!W49</f>
        <v>0</v>
      </c>
      <c r="AB15" s="232">
        <f>'Proforma Summary'!X49</f>
        <v>0</v>
      </c>
      <c r="AC15" s="232">
        <f>'Proforma Summary'!Y49</f>
        <v>0</v>
      </c>
      <c r="AD15" s="235">
        <f>'Proforma Summary'!Z49</f>
        <v>0</v>
      </c>
      <c r="AE15" s="37"/>
      <c r="AF15" s="48" t="s">
        <v>179</v>
      </c>
      <c r="AG15" s="1"/>
      <c r="AH15" s="1"/>
      <c r="AI15" s="1"/>
      <c r="AJ15" s="232">
        <f t="shared" ref="AJ15:AS15" si="21">SUM(AJ13:AJ14)</f>
        <v>0</v>
      </c>
      <c r="AK15" s="232">
        <f t="shared" si="21"/>
        <v>0</v>
      </c>
      <c r="AL15" s="232">
        <f t="shared" si="21"/>
        <v>0</v>
      </c>
      <c r="AM15" s="232">
        <f t="shared" si="21"/>
        <v>0</v>
      </c>
      <c r="AN15" s="232">
        <f t="shared" si="21"/>
        <v>0</v>
      </c>
      <c r="AO15" s="232">
        <f t="shared" si="21"/>
        <v>0</v>
      </c>
      <c r="AP15" s="232">
        <f t="shared" si="21"/>
        <v>0</v>
      </c>
      <c r="AQ15" s="232">
        <f t="shared" si="21"/>
        <v>0</v>
      </c>
      <c r="AR15" s="232">
        <f t="shared" si="21"/>
        <v>0</v>
      </c>
      <c r="AS15" s="235">
        <f t="shared" si="21"/>
        <v>0</v>
      </c>
      <c r="AT15" s="37"/>
      <c r="AU15" s="48" t="s">
        <v>179</v>
      </c>
      <c r="AV15" s="1"/>
      <c r="AW15" s="1"/>
      <c r="AX15" s="1"/>
      <c r="AY15" s="229">
        <f>'Proforma Summary'!AQ49</f>
        <v>0</v>
      </c>
      <c r="AZ15" s="229">
        <f>'Proforma Summary'!AR49</f>
        <v>0</v>
      </c>
      <c r="BA15" s="229">
        <f>'Proforma Summary'!AS49</f>
        <v>0</v>
      </c>
      <c r="BB15" s="229">
        <f>'Proforma Summary'!AT49</f>
        <v>0</v>
      </c>
      <c r="BC15" s="229">
        <f>'Proforma Summary'!AU49</f>
        <v>0</v>
      </c>
      <c r="BD15" s="229">
        <f>'Proforma Summary'!AV49</f>
        <v>0</v>
      </c>
      <c r="BE15" s="229">
        <f>'Proforma Summary'!AW49</f>
        <v>0</v>
      </c>
      <c r="BF15" s="229">
        <f>'Proforma Summary'!AX49</f>
        <v>0</v>
      </c>
      <c r="BG15" s="229">
        <f>'Proforma Summary'!AY49</f>
        <v>0</v>
      </c>
      <c r="BH15" s="116">
        <f>'Proforma Summary'!AZ49</f>
        <v>0</v>
      </c>
    </row>
    <row r="16" ht="15.75" customHeight="1">
      <c r="A16" s="37"/>
      <c r="B16" s="48"/>
      <c r="C16" s="1"/>
      <c r="D16" s="1"/>
      <c r="E16" s="1"/>
      <c r="F16" s="229"/>
      <c r="G16" s="229"/>
      <c r="H16" s="229"/>
      <c r="I16" s="229"/>
      <c r="J16" s="229"/>
      <c r="K16" s="229"/>
      <c r="L16" s="229"/>
      <c r="M16" s="229"/>
      <c r="N16" s="229"/>
      <c r="O16" s="116"/>
      <c r="P16" s="37"/>
      <c r="Q16" s="48"/>
      <c r="R16" s="1"/>
      <c r="S16" s="1"/>
      <c r="T16" s="1"/>
      <c r="U16" s="229"/>
      <c r="V16" s="229"/>
      <c r="W16" s="229"/>
      <c r="X16" s="229"/>
      <c r="Y16" s="229"/>
      <c r="Z16" s="229"/>
      <c r="AA16" s="229"/>
      <c r="AB16" s="229"/>
      <c r="AC16" s="229"/>
      <c r="AD16" s="116"/>
      <c r="AE16" s="37"/>
      <c r="AF16" s="48"/>
      <c r="AG16" s="1"/>
      <c r="AH16" s="1"/>
      <c r="AI16" s="1"/>
      <c r="AJ16" s="229"/>
      <c r="AK16" s="229"/>
      <c r="AL16" s="229"/>
      <c r="AM16" s="229"/>
      <c r="AN16" s="229"/>
      <c r="AO16" s="229"/>
      <c r="AP16" s="229"/>
      <c r="AQ16" s="229"/>
      <c r="AR16" s="229"/>
      <c r="AS16" s="116"/>
      <c r="AT16" s="37"/>
      <c r="AU16" s="48"/>
      <c r="AV16" s="1"/>
      <c r="AW16" s="1"/>
      <c r="AX16" s="1"/>
      <c r="AY16" s="229"/>
      <c r="AZ16" s="229"/>
      <c r="BA16" s="229"/>
      <c r="BB16" s="229"/>
      <c r="BC16" s="229"/>
      <c r="BD16" s="229"/>
      <c r="BE16" s="229"/>
      <c r="BF16" s="229"/>
      <c r="BG16" s="229"/>
      <c r="BH16" s="116"/>
    </row>
    <row r="17" ht="15.75" customHeight="1">
      <c r="A17" s="37"/>
      <c r="B17" s="86" t="s">
        <v>180</v>
      </c>
      <c r="C17" s="1"/>
      <c r="D17" s="144" t="s">
        <v>181</v>
      </c>
      <c r="E17" s="1"/>
      <c r="F17" s="229"/>
      <c r="G17" s="229"/>
      <c r="H17" s="229"/>
      <c r="I17" s="229"/>
      <c r="J17" s="229"/>
      <c r="K17" s="229"/>
      <c r="L17" s="229"/>
      <c r="M17" s="229"/>
      <c r="N17" s="229"/>
      <c r="O17" s="116"/>
      <c r="P17" s="37"/>
      <c r="Q17" s="86" t="s">
        <v>180</v>
      </c>
      <c r="R17" s="1"/>
      <c r="S17" s="144" t="s">
        <v>181</v>
      </c>
      <c r="T17" s="1"/>
      <c r="U17" s="229"/>
      <c r="V17" s="229"/>
      <c r="W17" s="229"/>
      <c r="X17" s="229"/>
      <c r="Y17" s="229"/>
      <c r="Z17" s="229"/>
      <c r="AA17" s="229"/>
      <c r="AB17" s="229"/>
      <c r="AC17" s="229"/>
      <c r="AD17" s="116"/>
      <c r="AE17" s="37"/>
      <c r="AF17" s="86" t="s">
        <v>180</v>
      </c>
      <c r="AG17" s="1"/>
      <c r="AH17" s="144" t="s">
        <v>181</v>
      </c>
      <c r="AI17" s="1"/>
      <c r="AJ17" s="229"/>
      <c r="AK17" s="229"/>
      <c r="AL17" s="229"/>
      <c r="AM17" s="229"/>
      <c r="AN17" s="229"/>
      <c r="AO17" s="229"/>
      <c r="AP17" s="229"/>
      <c r="AQ17" s="229"/>
      <c r="AR17" s="229"/>
      <c r="AS17" s="116"/>
      <c r="AT17" s="37"/>
      <c r="AU17" s="86" t="s">
        <v>180</v>
      </c>
      <c r="AV17" s="1"/>
      <c r="AW17" s="144" t="s">
        <v>181</v>
      </c>
      <c r="AX17" s="1"/>
      <c r="AY17" s="229"/>
      <c r="AZ17" s="229"/>
      <c r="BA17" s="229"/>
      <c r="BB17" s="229"/>
      <c r="BC17" s="229"/>
      <c r="BD17" s="229"/>
      <c r="BE17" s="229"/>
      <c r="BF17" s="229"/>
      <c r="BG17" s="229"/>
      <c r="BH17" s="116"/>
    </row>
    <row r="18" ht="15.75" customHeight="1">
      <c r="A18" s="37"/>
      <c r="B18" s="48" t="str">
        <f>Assumptions!B72</f>
        <v>Pre-hurdle</v>
      </c>
      <c r="C18" s="1"/>
      <c r="D18" s="108">
        <f>Assumptions!$F72*Assumptions!$C$45</f>
        <v>0.04</v>
      </c>
      <c r="E18" s="1"/>
      <c r="F18" s="229">
        <f t="shared" ref="F18:O18" si="22">F32/$D32*$D18</f>
        <v>88927.42646</v>
      </c>
      <c r="G18" s="229">
        <f t="shared" si="22"/>
        <v>95962.55035</v>
      </c>
      <c r="H18" s="229">
        <f t="shared" si="22"/>
        <v>98841.42686</v>
      </c>
      <c r="I18" s="229">
        <f t="shared" si="22"/>
        <v>35251.70725</v>
      </c>
      <c r="J18" s="229">
        <f t="shared" si="22"/>
        <v>38305.90734</v>
      </c>
      <c r="K18" s="229">
        <f t="shared" si="22"/>
        <v>41451.73344</v>
      </c>
      <c r="L18" s="229">
        <f t="shared" si="22"/>
        <v>44691.93431</v>
      </c>
      <c r="M18" s="229">
        <f t="shared" si="22"/>
        <v>48029.34121</v>
      </c>
      <c r="N18" s="229">
        <f t="shared" si="22"/>
        <v>51466.87032</v>
      </c>
      <c r="O18" s="116">
        <f t="shared" si="22"/>
        <v>335262.1707</v>
      </c>
      <c r="P18" s="37"/>
      <c r="Q18" s="48" t="s">
        <v>148</v>
      </c>
      <c r="R18" s="1"/>
      <c r="S18" s="108">
        <f>Assumptions!$N72*Assumptions!$K$45</f>
        <v>0.04</v>
      </c>
      <c r="T18" s="1"/>
      <c r="U18" s="229">
        <f t="shared" ref="U18:AD18" si="23">U32/$S32*$S18</f>
        <v>0</v>
      </c>
      <c r="V18" s="229">
        <f t="shared" si="23"/>
        <v>0</v>
      </c>
      <c r="W18" s="229">
        <f t="shared" si="23"/>
        <v>0</v>
      </c>
      <c r="X18" s="229">
        <f t="shared" si="23"/>
        <v>0</v>
      </c>
      <c r="Y18" s="229">
        <f t="shared" si="23"/>
        <v>0</v>
      </c>
      <c r="Z18" s="229">
        <f t="shared" si="23"/>
        <v>0</v>
      </c>
      <c r="AA18" s="229">
        <f t="shared" si="23"/>
        <v>0</v>
      </c>
      <c r="AB18" s="229">
        <f t="shared" si="23"/>
        <v>0</v>
      </c>
      <c r="AC18" s="229">
        <f t="shared" si="23"/>
        <v>0</v>
      </c>
      <c r="AD18" s="116">
        <f t="shared" si="23"/>
        <v>0</v>
      </c>
      <c r="AE18" s="37"/>
      <c r="AF18" s="48" t="s">
        <v>148</v>
      </c>
      <c r="AG18" s="1"/>
      <c r="AH18" s="108">
        <f>Assumptions!$V72*Assumptions!$S$45</f>
        <v>0.04</v>
      </c>
      <c r="AI18" s="1"/>
      <c r="AJ18" s="229">
        <f t="shared" ref="AJ18:AS18" si="24">AJ32/$AH32*$AH18</f>
        <v>0</v>
      </c>
      <c r="AK18" s="229">
        <f t="shared" si="24"/>
        <v>0</v>
      </c>
      <c r="AL18" s="229">
        <f t="shared" si="24"/>
        <v>0</v>
      </c>
      <c r="AM18" s="229">
        <f t="shared" si="24"/>
        <v>0</v>
      </c>
      <c r="AN18" s="229">
        <f t="shared" si="24"/>
        <v>0</v>
      </c>
      <c r="AO18" s="229">
        <f t="shared" si="24"/>
        <v>0</v>
      </c>
      <c r="AP18" s="229">
        <f t="shared" si="24"/>
        <v>0</v>
      </c>
      <c r="AQ18" s="229">
        <f t="shared" si="24"/>
        <v>0</v>
      </c>
      <c r="AR18" s="229">
        <f t="shared" si="24"/>
        <v>0</v>
      </c>
      <c r="AS18" s="116">
        <f t="shared" si="24"/>
        <v>0</v>
      </c>
      <c r="AT18" s="37"/>
      <c r="AU18" s="48" t="s">
        <v>148</v>
      </c>
      <c r="AV18" s="1"/>
      <c r="AW18" s="108">
        <f>Assumptions!$AD72*Assumptions!$AA$45</f>
        <v>0.04</v>
      </c>
      <c r="AX18" s="1"/>
      <c r="AY18" s="229">
        <f t="shared" ref="AY18:BH18" si="25">AY32/$D32*$D18</f>
        <v>0</v>
      </c>
      <c r="AZ18" s="229">
        <f t="shared" si="25"/>
        <v>0</v>
      </c>
      <c r="BA18" s="229">
        <f t="shared" si="25"/>
        <v>0</v>
      </c>
      <c r="BB18" s="229">
        <f t="shared" si="25"/>
        <v>0</v>
      </c>
      <c r="BC18" s="229">
        <f t="shared" si="25"/>
        <v>0</v>
      </c>
      <c r="BD18" s="229">
        <f t="shared" si="25"/>
        <v>0</v>
      </c>
      <c r="BE18" s="229">
        <f t="shared" si="25"/>
        <v>0</v>
      </c>
      <c r="BF18" s="229">
        <f t="shared" si="25"/>
        <v>0</v>
      </c>
      <c r="BG18" s="229">
        <f t="shared" si="25"/>
        <v>0</v>
      </c>
      <c r="BH18" s="116">
        <f t="shared" si="25"/>
        <v>0</v>
      </c>
    </row>
    <row r="19" ht="15.75" customHeight="1">
      <c r="A19" s="37"/>
      <c r="B19" s="48" t="str">
        <f>Assumptions!B73</f>
        <v>1st hurdle</v>
      </c>
      <c r="C19" s="1"/>
      <c r="D19" s="108">
        <f>Assumptions!$F73*Assumptions!$C$45</f>
        <v>0.04</v>
      </c>
      <c r="E19" s="1"/>
      <c r="F19" s="229">
        <f t="shared" ref="F19:O19" si="26">F33/$D33*$D19</f>
        <v>0</v>
      </c>
      <c r="G19" s="229">
        <f t="shared" si="26"/>
        <v>0</v>
      </c>
      <c r="H19" s="229">
        <f t="shared" si="26"/>
        <v>0</v>
      </c>
      <c r="I19" s="229">
        <f t="shared" si="26"/>
        <v>0</v>
      </c>
      <c r="J19" s="229">
        <f t="shared" si="26"/>
        <v>0</v>
      </c>
      <c r="K19" s="229">
        <f t="shared" si="26"/>
        <v>0</v>
      </c>
      <c r="L19" s="229">
        <f t="shared" si="26"/>
        <v>0</v>
      </c>
      <c r="M19" s="229">
        <f t="shared" si="26"/>
        <v>0</v>
      </c>
      <c r="N19" s="229">
        <f t="shared" si="26"/>
        <v>0</v>
      </c>
      <c r="O19" s="116">
        <f t="shared" si="26"/>
        <v>138474.7137</v>
      </c>
      <c r="P19" s="37"/>
      <c r="Q19" s="48" t="s">
        <v>149</v>
      </c>
      <c r="R19" s="1"/>
      <c r="S19" s="108">
        <f>Assumptions!$N73*Assumptions!$K$45</f>
        <v>0.04</v>
      </c>
      <c r="T19" s="1"/>
      <c r="U19" s="229">
        <f t="shared" ref="U19:AD19" si="27">U33/$S33*$S19</f>
        <v>0</v>
      </c>
      <c r="V19" s="229">
        <f t="shared" si="27"/>
        <v>0</v>
      </c>
      <c r="W19" s="229">
        <f t="shared" si="27"/>
        <v>0</v>
      </c>
      <c r="X19" s="229">
        <f t="shared" si="27"/>
        <v>0</v>
      </c>
      <c r="Y19" s="229">
        <f t="shared" si="27"/>
        <v>0</v>
      </c>
      <c r="Z19" s="229">
        <f t="shared" si="27"/>
        <v>0</v>
      </c>
      <c r="AA19" s="229">
        <f t="shared" si="27"/>
        <v>0</v>
      </c>
      <c r="AB19" s="229">
        <f t="shared" si="27"/>
        <v>0</v>
      </c>
      <c r="AC19" s="229">
        <f t="shared" si="27"/>
        <v>0</v>
      </c>
      <c r="AD19" s="116">
        <f t="shared" si="27"/>
        <v>0</v>
      </c>
      <c r="AE19" s="37"/>
      <c r="AF19" s="48" t="s">
        <v>149</v>
      </c>
      <c r="AG19" s="1"/>
      <c r="AH19" s="108">
        <f>Assumptions!$V73*Assumptions!$S$45</f>
        <v>0.04</v>
      </c>
      <c r="AI19" s="1"/>
      <c r="AJ19" s="229">
        <f t="shared" ref="AJ19:AS19" si="28">AJ33/$AH33*$AH19</f>
        <v>0</v>
      </c>
      <c r="AK19" s="229">
        <f t="shared" si="28"/>
        <v>0</v>
      </c>
      <c r="AL19" s="229">
        <f t="shared" si="28"/>
        <v>0</v>
      </c>
      <c r="AM19" s="229">
        <f t="shared" si="28"/>
        <v>0</v>
      </c>
      <c r="AN19" s="229">
        <f t="shared" si="28"/>
        <v>0</v>
      </c>
      <c r="AO19" s="229">
        <f t="shared" si="28"/>
        <v>0</v>
      </c>
      <c r="AP19" s="229">
        <f t="shared" si="28"/>
        <v>0</v>
      </c>
      <c r="AQ19" s="229">
        <f t="shared" si="28"/>
        <v>0</v>
      </c>
      <c r="AR19" s="229">
        <f t="shared" si="28"/>
        <v>0</v>
      </c>
      <c r="AS19" s="116">
        <f t="shared" si="28"/>
        <v>0</v>
      </c>
      <c r="AT19" s="37"/>
      <c r="AU19" s="48" t="s">
        <v>149</v>
      </c>
      <c r="AV19" s="1"/>
      <c r="AW19" s="108">
        <f>Assumptions!$AD73*Assumptions!$AA$45</f>
        <v>0.04</v>
      </c>
      <c r="AX19" s="1"/>
      <c r="AY19" s="229">
        <f t="shared" ref="AY19:BH19" si="29">AY33/$D33*$D19</f>
        <v>0</v>
      </c>
      <c r="AZ19" s="229">
        <f t="shared" si="29"/>
        <v>0</v>
      </c>
      <c r="BA19" s="229">
        <f t="shared" si="29"/>
        <v>0</v>
      </c>
      <c r="BB19" s="229">
        <f t="shared" si="29"/>
        <v>0</v>
      </c>
      <c r="BC19" s="229">
        <f t="shared" si="29"/>
        <v>0</v>
      </c>
      <c r="BD19" s="229">
        <f t="shared" si="29"/>
        <v>0</v>
      </c>
      <c r="BE19" s="229">
        <f t="shared" si="29"/>
        <v>0</v>
      </c>
      <c r="BF19" s="229">
        <f t="shared" si="29"/>
        <v>0</v>
      </c>
      <c r="BG19" s="229">
        <f t="shared" si="29"/>
        <v>0</v>
      </c>
      <c r="BH19" s="116">
        <f t="shared" si="29"/>
        <v>0</v>
      </c>
    </row>
    <row r="20" ht="15.75" customHeight="1">
      <c r="A20" s="37"/>
      <c r="B20" s="48" t="str">
        <f>Assumptions!B74</f>
        <v>2nd hurdle</v>
      </c>
      <c r="C20" s="1"/>
      <c r="D20" s="108">
        <f>Assumptions!$F74*Assumptions!$C$45</f>
        <v>0.06</v>
      </c>
      <c r="E20" s="1"/>
      <c r="F20" s="229">
        <f t="shared" ref="F20:O20" si="30">F34/$D34*$D20</f>
        <v>0</v>
      </c>
      <c r="G20" s="229">
        <f t="shared" si="30"/>
        <v>0</v>
      </c>
      <c r="H20" s="229">
        <f t="shared" si="30"/>
        <v>0</v>
      </c>
      <c r="I20" s="229">
        <f t="shared" si="30"/>
        <v>0</v>
      </c>
      <c r="J20" s="229">
        <f t="shared" si="30"/>
        <v>0</v>
      </c>
      <c r="K20" s="229">
        <f t="shared" si="30"/>
        <v>0</v>
      </c>
      <c r="L20" s="229">
        <f t="shared" si="30"/>
        <v>0</v>
      </c>
      <c r="M20" s="229">
        <f t="shared" si="30"/>
        <v>0</v>
      </c>
      <c r="N20" s="229">
        <f t="shared" si="30"/>
        <v>0</v>
      </c>
      <c r="O20" s="116">
        <f t="shared" si="30"/>
        <v>289626.3871</v>
      </c>
      <c r="P20" s="37"/>
      <c r="Q20" s="48" t="s">
        <v>150</v>
      </c>
      <c r="R20" s="1"/>
      <c r="S20" s="108">
        <f>Assumptions!$N74*Assumptions!$K$45</f>
        <v>0.06</v>
      </c>
      <c r="T20" s="1"/>
      <c r="U20" s="229">
        <f t="shared" ref="U20:AD20" si="31">U34/$S34*$S20</f>
        <v>0</v>
      </c>
      <c r="V20" s="229">
        <f t="shared" si="31"/>
        <v>0</v>
      </c>
      <c r="W20" s="229">
        <f t="shared" si="31"/>
        <v>0</v>
      </c>
      <c r="X20" s="229">
        <f t="shared" si="31"/>
        <v>0</v>
      </c>
      <c r="Y20" s="229">
        <f t="shared" si="31"/>
        <v>0</v>
      </c>
      <c r="Z20" s="229">
        <f t="shared" si="31"/>
        <v>0</v>
      </c>
      <c r="AA20" s="229">
        <f t="shared" si="31"/>
        <v>0</v>
      </c>
      <c r="AB20" s="229">
        <f t="shared" si="31"/>
        <v>0</v>
      </c>
      <c r="AC20" s="229">
        <f t="shared" si="31"/>
        <v>0</v>
      </c>
      <c r="AD20" s="116">
        <f t="shared" si="31"/>
        <v>0</v>
      </c>
      <c r="AE20" s="37"/>
      <c r="AF20" s="48" t="s">
        <v>150</v>
      </c>
      <c r="AG20" s="1"/>
      <c r="AH20" s="108">
        <f>Assumptions!$V74*Assumptions!$S$45</f>
        <v>0.06</v>
      </c>
      <c r="AI20" s="1"/>
      <c r="AJ20" s="229">
        <f t="shared" ref="AJ20:AS20" si="32">AJ34/$AH34*$AH20</f>
        <v>0</v>
      </c>
      <c r="AK20" s="229">
        <f t="shared" si="32"/>
        <v>0</v>
      </c>
      <c r="AL20" s="229">
        <f t="shared" si="32"/>
        <v>0</v>
      </c>
      <c r="AM20" s="229">
        <f t="shared" si="32"/>
        <v>0</v>
      </c>
      <c r="AN20" s="229">
        <f t="shared" si="32"/>
        <v>0</v>
      </c>
      <c r="AO20" s="229">
        <f t="shared" si="32"/>
        <v>0</v>
      </c>
      <c r="AP20" s="229">
        <f t="shared" si="32"/>
        <v>0</v>
      </c>
      <c r="AQ20" s="229">
        <f t="shared" si="32"/>
        <v>0</v>
      </c>
      <c r="AR20" s="229">
        <f t="shared" si="32"/>
        <v>0</v>
      </c>
      <c r="AS20" s="116">
        <f t="shared" si="32"/>
        <v>0</v>
      </c>
      <c r="AT20" s="37"/>
      <c r="AU20" s="48" t="s">
        <v>150</v>
      </c>
      <c r="AV20" s="1"/>
      <c r="AW20" s="108">
        <f>Assumptions!$AD74*Assumptions!$AA$45</f>
        <v>0.06</v>
      </c>
      <c r="AX20" s="1"/>
      <c r="AY20" s="229">
        <f t="shared" ref="AY20:BH20" si="33">AY34/$D34*$D20</f>
        <v>0</v>
      </c>
      <c r="AZ20" s="229">
        <f t="shared" si="33"/>
        <v>0</v>
      </c>
      <c r="BA20" s="229">
        <f t="shared" si="33"/>
        <v>0</v>
      </c>
      <c r="BB20" s="229">
        <f t="shared" si="33"/>
        <v>0</v>
      </c>
      <c r="BC20" s="229">
        <f t="shared" si="33"/>
        <v>0</v>
      </c>
      <c r="BD20" s="229">
        <f t="shared" si="33"/>
        <v>0</v>
      </c>
      <c r="BE20" s="229">
        <f t="shared" si="33"/>
        <v>0</v>
      </c>
      <c r="BF20" s="229">
        <f t="shared" si="33"/>
        <v>0</v>
      </c>
      <c r="BG20" s="229">
        <f t="shared" si="33"/>
        <v>0</v>
      </c>
      <c r="BH20" s="116">
        <f t="shared" si="33"/>
        <v>0</v>
      </c>
    </row>
    <row r="21" ht="15.75" customHeight="1">
      <c r="A21" s="37"/>
      <c r="B21" s="113" t="str">
        <f>Assumptions!B75</f>
        <v>Thereafter</v>
      </c>
      <c r="C21" s="21"/>
      <c r="D21" s="114">
        <f>Assumptions!$F75*Assumptions!$C$45</f>
        <v>0.07</v>
      </c>
      <c r="E21" s="21"/>
      <c r="F21" s="238">
        <f t="shared" ref="F21:O21" si="34">F35/$D35*$D21</f>
        <v>0</v>
      </c>
      <c r="G21" s="238">
        <f t="shared" si="34"/>
        <v>0</v>
      </c>
      <c r="H21" s="238">
        <f t="shared" si="34"/>
        <v>0</v>
      </c>
      <c r="I21" s="238">
        <f t="shared" si="34"/>
        <v>0</v>
      </c>
      <c r="J21" s="238">
        <f t="shared" si="34"/>
        <v>0</v>
      </c>
      <c r="K21" s="238">
        <f t="shared" si="34"/>
        <v>0</v>
      </c>
      <c r="L21" s="238">
        <f t="shared" si="34"/>
        <v>0</v>
      </c>
      <c r="M21" s="238">
        <f t="shared" si="34"/>
        <v>0</v>
      </c>
      <c r="N21" s="238">
        <f t="shared" si="34"/>
        <v>0</v>
      </c>
      <c r="O21" s="274">
        <f t="shared" si="34"/>
        <v>1000312.07</v>
      </c>
      <c r="P21" s="37"/>
      <c r="Q21" s="113" t="s">
        <v>151</v>
      </c>
      <c r="R21" s="21"/>
      <c r="S21" s="114">
        <f>Assumptions!$N75*Assumptions!$K$45</f>
        <v>0.07</v>
      </c>
      <c r="T21" s="21"/>
      <c r="U21" s="229">
        <f t="shared" ref="U21:AD21" si="35">U35/$S35*$S21</f>
        <v>0</v>
      </c>
      <c r="V21" s="229">
        <f t="shared" si="35"/>
        <v>0</v>
      </c>
      <c r="W21" s="229">
        <f t="shared" si="35"/>
        <v>0</v>
      </c>
      <c r="X21" s="229">
        <f t="shared" si="35"/>
        <v>0</v>
      </c>
      <c r="Y21" s="229">
        <f t="shared" si="35"/>
        <v>0</v>
      </c>
      <c r="Z21" s="229">
        <f t="shared" si="35"/>
        <v>0</v>
      </c>
      <c r="AA21" s="229">
        <f t="shared" si="35"/>
        <v>0</v>
      </c>
      <c r="AB21" s="229">
        <f t="shared" si="35"/>
        <v>0</v>
      </c>
      <c r="AC21" s="229">
        <f t="shared" si="35"/>
        <v>0</v>
      </c>
      <c r="AD21" s="116">
        <f t="shared" si="35"/>
        <v>0</v>
      </c>
      <c r="AE21" s="37"/>
      <c r="AF21" s="113" t="s">
        <v>151</v>
      </c>
      <c r="AG21" s="21"/>
      <c r="AH21" s="114">
        <f>Assumptions!$V75*Assumptions!$S$45</f>
        <v>0.07</v>
      </c>
      <c r="AI21" s="21"/>
      <c r="AJ21" s="229">
        <f t="shared" ref="AJ21:AS21" si="36">AJ35/$AH35*$AH21</f>
        <v>0</v>
      </c>
      <c r="AK21" s="229">
        <f t="shared" si="36"/>
        <v>0</v>
      </c>
      <c r="AL21" s="229">
        <f t="shared" si="36"/>
        <v>0</v>
      </c>
      <c r="AM21" s="229">
        <f t="shared" si="36"/>
        <v>0</v>
      </c>
      <c r="AN21" s="229">
        <f t="shared" si="36"/>
        <v>0</v>
      </c>
      <c r="AO21" s="229">
        <f t="shared" si="36"/>
        <v>0</v>
      </c>
      <c r="AP21" s="229">
        <f t="shared" si="36"/>
        <v>0</v>
      </c>
      <c r="AQ21" s="229">
        <f t="shared" si="36"/>
        <v>0</v>
      </c>
      <c r="AR21" s="229">
        <f t="shared" si="36"/>
        <v>0</v>
      </c>
      <c r="AS21" s="116">
        <f t="shared" si="36"/>
        <v>0</v>
      </c>
      <c r="AT21" s="37"/>
      <c r="AU21" s="113" t="s">
        <v>151</v>
      </c>
      <c r="AV21" s="21"/>
      <c r="AW21" s="114">
        <f>Assumptions!$AD75*Assumptions!$AA$45</f>
        <v>0.07</v>
      </c>
      <c r="AX21" s="21"/>
      <c r="AY21" s="238">
        <f t="shared" ref="AY21:BH21" si="37">AY35/$D35*$D21</f>
        <v>0</v>
      </c>
      <c r="AZ21" s="238">
        <f t="shared" si="37"/>
        <v>0</v>
      </c>
      <c r="BA21" s="238">
        <f t="shared" si="37"/>
        <v>0</v>
      </c>
      <c r="BB21" s="238">
        <f t="shared" si="37"/>
        <v>0</v>
      </c>
      <c r="BC21" s="238">
        <f t="shared" si="37"/>
        <v>0</v>
      </c>
      <c r="BD21" s="238">
        <f t="shared" si="37"/>
        <v>0</v>
      </c>
      <c r="BE21" s="238">
        <f t="shared" si="37"/>
        <v>0</v>
      </c>
      <c r="BF21" s="238">
        <f t="shared" si="37"/>
        <v>0</v>
      </c>
      <c r="BG21" s="238">
        <f t="shared" si="37"/>
        <v>0</v>
      </c>
      <c r="BH21" s="274">
        <f t="shared" si="37"/>
        <v>0</v>
      </c>
    </row>
    <row r="22" ht="15.75" customHeight="1">
      <c r="A22" s="37"/>
      <c r="B22" s="43" t="s">
        <v>182</v>
      </c>
      <c r="C22" s="44"/>
      <c r="D22" s="44"/>
      <c r="E22" s="44"/>
      <c r="F22" s="240">
        <f t="shared" ref="F22:O22" si="38">SUM(F18:F21)</f>
        <v>88927.42646</v>
      </c>
      <c r="G22" s="240">
        <f t="shared" si="38"/>
        <v>95962.55035</v>
      </c>
      <c r="H22" s="240">
        <f t="shared" si="38"/>
        <v>98841.42686</v>
      </c>
      <c r="I22" s="240">
        <f t="shared" si="38"/>
        <v>35251.70725</v>
      </c>
      <c r="J22" s="240">
        <f t="shared" si="38"/>
        <v>38305.90734</v>
      </c>
      <c r="K22" s="240">
        <f t="shared" si="38"/>
        <v>41451.73344</v>
      </c>
      <c r="L22" s="240">
        <f t="shared" si="38"/>
        <v>44691.93431</v>
      </c>
      <c r="M22" s="240">
        <f t="shared" si="38"/>
        <v>48029.34121</v>
      </c>
      <c r="N22" s="240">
        <f t="shared" si="38"/>
        <v>51466.87032</v>
      </c>
      <c r="O22" s="242">
        <f t="shared" si="38"/>
        <v>1763675.341</v>
      </c>
      <c r="P22" s="37"/>
      <c r="Q22" s="43" t="s">
        <v>182</v>
      </c>
      <c r="R22" s="44"/>
      <c r="S22" s="44"/>
      <c r="T22" s="44"/>
      <c r="U22" s="240">
        <f t="shared" ref="U22:AD22" si="39">SUM(U18:U21)</f>
        <v>0</v>
      </c>
      <c r="V22" s="240">
        <f t="shared" si="39"/>
        <v>0</v>
      </c>
      <c r="W22" s="240">
        <f t="shared" si="39"/>
        <v>0</v>
      </c>
      <c r="X22" s="240">
        <f t="shared" si="39"/>
        <v>0</v>
      </c>
      <c r="Y22" s="240">
        <f t="shared" si="39"/>
        <v>0</v>
      </c>
      <c r="Z22" s="240">
        <f t="shared" si="39"/>
        <v>0</v>
      </c>
      <c r="AA22" s="240">
        <f t="shared" si="39"/>
        <v>0</v>
      </c>
      <c r="AB22" s="240">
        <f t="shared" si="39"/>
        <v>0</v>
      </c>
      <c r="AC22" s="240">
        <f t="shared" si="39"/>
        <v>0</v>
      </c>
      <c r="AD22" s="242">
        <f t="shared" si="39"/>
        <v>0</v>
      </c>
      <c r="AE22" s="37"/>
      <c r="AF22" s="43" t="s">
        <v>182</v>
      </c>
      <c r="AG22" s="44"/>
      <c r="AH22" s="44"/>
      <c r="AI22" s="44"/>
      <c r="AJ22" s="240">
        <f t="shared" ref="AJ22:AS22" si="40">SUM(AJ18:AJ21)</f>
        <v>0</v>
      </c>
      <c r="AK22" s="240">
        <f t="shared" si="40"/>
        <v>0</v>
      </c>
      <c r="AL22" s="240">
        <f t="shared" si="40"/>
        <v>0</v>
      </c>
      <c r="AM22" s="240">
        <f t="shared" si="40"/>
        <v>0</v>
      </c>
      <c r="AN22" s="240">
        <f t="shared" si="40"/>
        <v>0</v>
      </c>
      <c r="AO22" s="240">
        <f t="shared" si="40"/>
        <v>0</v>
      </c>
      <c r="AP22" s="240">
        <f t="shared" si="40"/>
        <v>0</v>
      </c>
      <c r="AQ22" s="240">
        <f t="shared" si="40"/>
        <v>0</v>
      </c>
      <c r="AR22" s="240">
        <f t="shared" si="40"/>
        <v>0</v>
      </c>
      <c r="AS22" s="242">
        <f t="shared" si="40"/>
        <v>0</v>
      </c>
      <c r="AT22" s="37"/>
      <c r="AU22" s="43" t="s">
        <v>182</v>
      </c>
      <c r="AV22" s="44"/>
      <c r="AW22" s="44"/>
      <c r="AX22" s="44"/>
      <c r="AY22" s="240">
        <f t="shared" ref="AY22:BH22" si="41">SUM(AY18:AY21)</f>
        <v>0</v>
      </c>
      <c r="AZ22" s="240">
        <f t="shared" si="41"/>
        <v>0</v>
      </c>
      <c r="BA22" s="240">
        <f t="shared" si="41"/>
        <v>0</v>
      </c>
      <c r="BB22" s="240">
        <f t="shared" si="41"/>
        <v>0</v>
      </c>
      <c r="BC22" s="240">
        <f t="shared" si="41"/>
        <v>0</v>
      </c>
      <c r="BD22" s="240">
        <f t="shared" si="41"/>
        <v>0</v>
      </c>
      <c r="BE22" s="240">
        <f t="shared" si="41"/>
        <v>0</v>
      </c>
      <c r="BF22" s="240">
        <f t="shared" si="41"/>
        <v>0</v>
      </c>
      <c r="BG22" s="240">
        <f t="shared" si="41"/>
        <v>0</v>
      </c>
      <c r="BH22" s="242">
        <f t="shared" si="41"/>
        <v>0</v>
      </c>
    </row>
    <row r="23" ht="15.75" customHeight="1">
      <c r="A23" s="37"/>
      <c r="B23" s="48"/>
      <c r="C23" s="1"/>
      <c r="D23" s="1"/>
      <c r="E23" s="1"/>
      <c r="F23" s="229"/>
      <c r="G23" s="229"/>
      <c r="H23" s="229"/>
      <c r="I23" s="229"/>
      <c r="J23" s="229"/>
      <c r="K23" s="229"/>
      <c r="L23" s="229"/>
      <c r="M23" s="229"/>
      <c r="N23" s="229"/>
      <c r="O23" s="116"/>
      <c r="P23" s="37"/>
      <c r="Q23" s="48"/>
      <c r="R23" s="1"/>
      <c r="S23" s="1"/>
      <c r="T23" s="1"/>
      <c r="U23" s="229"/>
      <c r="V23" s="229"/>
      <c r="W23" s="229"/>
      <c r="X23" s="229"/>
      <c r="Y23" s="229"/>
      <c r="Z23" s="229"/>
      <c r="AA23" s="229"/>
      <c r="AB23" s="229"/>
      <c r="AC23" s="229"/>
      <c r="AD23" s="116"/>
      <c r="AE23" s="37"/>
      <c r="AF23" s="48"/>
      <c r="AG23" s="1"/>
      <c r="AH23" s="1"/>
      <c r="AI23" s="1"/>
      <c r="AJ23" s="229"/>
      <c r="AK23" s="229"/>
      <c r="AL23" s="229"/>
      <c r="AM23" s="229"/>
      <c r="AN23" s="229"/>
      <c r="AO23" s="229"/>
      <c r="AP23" s="229"/>
      <c r="AQ23" s="229"/>
      <c r="AR23" s="229"/>
      <c r="AS23" s="116"/>
      <c r="AT23" s="37"/>
      <c r="AU23" s="48"/>
      <c r="AV23" s="1"/>
      <c r="AW23" s="1"/>
      <c r="AX23" s="1"/>
      <c r="AY23" s="229"/>
      <c r="AZ23" s="229"/>
      <c r="BA23" s="229"/>
      <c r="BB23" s="229"/>
      <c r="BC23" s="229"/>
      <c r="BD23" s="229"/>
      <c r="BE23" s="229"/>
      <c r="BF23" s="229"/>
      <c r="BG23" s="229"/>
      <c r="BH23" s="116"/>
    </row>
    <row r="24" ht="15.75" customHeight="1">
      <c r="A24" s="37"/>
      <c r="B24" s="86" t="s">
        <v>183</v>
      </c>
      <c r="C24" s="1"/>
      <c r="D24" s="144" t="s">
        <v>181</v>
      </c>
      <c r="E24" s="1"/>
      <c r="F24" s="229"/>
      <c r="G24" s="229"/>
      <c r="H24" s="229"/>
      <c r="I24" s="229"/>
      <c r="J24" s="229"/>
      <c r="K24" s="229"/>
      <c r="L24" s="229"/>
      <c r="M24" s="229"/>
      <c r="N24" s="229"/>
      <c r="O24" s="116"/>
      <c r="P24" s="37"/>
      <c r="Q24" s="86" t="s">
        <v>183</v>
      </c>
      <c r="R24" s="1"/>
      <c r="S24" s="144" t="s">
        <v>181</v>
      </c>
      <c r="T24" s="1"/>
      <c r="U24" s="229"/>
      <c r="V24" s="229"/>
      <c r="W24" s="229"/>
      <c r="X24" s="229"/>
      <c r="Y24" s="229"/>
      <c r="Z24" s="229"/>
      <c r="AA24" s="229"/>
      <c r="AB24" s="229"/>
      <c r="AC24" s="229"/>
      <c r="AD24" s="116"/>
      <c r="AE24" s="37"/>
      <c r="AF24" s="86" t="s">
        <v>183</v>
      </c>
      <c r="AG24" s="1"/>
      <c r="AH24" s="144" t="s">
        <v>181</v>
      </c>
      <c r="AI24" s="1"/>
      <c r="AJ24" s="229"/>
      <c r="AK24" s="229"/>
      <c r="AL24" s="229"/>
      <c r="AM24" s="229"/>
      <c r="AN24" s="229"/>
      <c r="AO24" s="229"/>
      <c r="AP24" s="229"/>
      <c r="AQ24" s="229"/>
      <c r="AR24" s="229"/>
      <c r="AS24" s="116"/>
      <c r="AT24" s="37"/>
      <c r="AU24" s="86" t="s">
        <v>183</v>
      </c>
      <c r="AV24" s="1"/>
      <c r="AW24" s="144" t="s">
        <v>181</v>
      </c>
      <c r="AX24" s="1"/>
      <c r="AY24" s="229"/>
      <c r="AZ24" s="229"/>
      <c r="BA24" s="229"/>
      <c r="BB24" s="229"/>
      <c r="BC24" s="229"/>
      <c r="BD24" s="229"/>
      <c r="BE24" s="229"/>
      <c r="BF24" s="229"/>
      <c r="BG24" s="229"/>
      <c r="BH24" s="116"/>
    </row>
    <row r="25" ht="15.75" customHeight="1">
      <c r="A25" s="37"/>
      <c r="B25" s="48" t="s">
        <v>148</v>
      </c>
      <c r="C25" s="1"/>
      <c r="D25" s="108">
        <f>Assumptions!G72*Assumptions!$C$46</f>
        <v>0.16</v>
      </c>
      <c r="E25" s="1"/>
      <c r="F25" s="229">
        <f t="shared" ref="F25:O25" si="42">F32/$D32*$D25</f>
        <v>355709.7059</v>
      </c>
      <c r="G25" s="229">
        <f t="shared" si="42"/>
        <v>383850.2014</v>
      </c>
      <c r="H25" s="229">
        <f t="shared" si="42"/>
        <v>395365.7074</v>
      </c>
      <c r="I25" s="229">
        <f t="shared" si="42"/>
        <v>141006.829</v>
      </c>
      <c r="J25" s="229">
        <f t="shared" si="42"/>
        <v>153223.6294</v>
      </c>
      <c r="K25" s="229">
        <f t="shared" si="42"/>
        <v>165806.9337</v>
      </c>
      <c r="L25" s="229">
        <f t="shared" si="42"/>
        <v>178767.7372</v>
      </c>
      <c r="M25" s="229">
        <f t="shared" si="42"/>
        <v>192117.3648</v>
      </c>
      <c r="N25" s="229">
        <f t="shared" si="42"/>
        <v>205867.4813</v>
      </c>
      <c r="O25" s="116">
        <f t="shared" si="42"/>
        <v>1341048.683</v>
      </c>
      <c r="P25" s="37"/>
      <c r="Q25" s="48" t="s">
        <v>148</v>
      </c>
      <c r="R25" s="1"/>
      <c r="S25" s="108">
        <f>Assumptions!O72*Assumptions!$K$46</f>
        <v>0.16</v>
      </c>
      <c r="T25" s="1"/>
      <c r="U25" s="229">
        <f t="shared" ref="U25:AD25" si="43">U32/$S32*$S25</f>
        <v>0</v>
      </c>
      <c r="V25" s="229">
        <f t="shared" si="43"/>
        <v>0</v>
      </c>
      <c r="W25" s="229">
        <f t="shared" si="43"/>
        <v>0</v>
      </c>
      <c r="X25" s="229">
        <f t="shared" si="43"/>
        <v>0</v>
      </c>
      <c r="Y25" s="229">
        <f t="shared" si="43"/>
        <v>0</v>
      </c>
      <c r="Z25" s="229">
        <f t="shared" si="43"/>
        <v>0</v>
      </c>
      <c r="AA25" s="229">
        <f t="shared" si="43"/>
        <v>0</v>
      </c>
      <c r="AB25" s="229">
        <f t="shared" si="43"/>
        <v>0</v>
      </c>
      <c r="AC25" s="229">
        <f t="shared" si="43"/>
        <v>0</v>
      </c>
      <c r="AD25" s="116">
        <f t="shared" si="43"/>
        <v>0</v>
      </c>
      <c r="AE25" s="37"/>
      <c r="AF25" s="48" t="s">
        <v>148</v>
      </c>
      <c r="AG25" s="1"/>
      <c r="AH25" s="108">
        <f>Assumptions!W72*Assumptions!$S$46</f>
        <v>0.16</v>
      </c>
      <c r="AI25" s="1"/>
      <c r="AJ25" s="229">
        <f t="shared" ref="AJ25:AS25" si="44">AJ32/$AH32*$AH25</f>
        <v>0</v>
      </c>
      <c r="AK25" s="229">
        <f t="shared" si="44"/>
        <v>0</v>
      </c>
      <c r="AL25" s="229">
        <f t="shared" si="44"/>
        <v>0</v>
      </c>
      <c r="AM25" s="229">
        <f t="shared" si="44"/>
        <v>0</v>
      </c>
      <c r="AN25" s="229">
        <f t="shared" si="44"/>
        <v>0</v>
      </c>
      <c r="AO25" s="229">
        <f t="shared" si="44"/>
        <v>0</v>
      </c>
      <c r="AP25" s="229">
        <f t="shared" si="44"/>
        <v>0</v>
      </c>
      <c r="AQ25" s="229">
        <f t="shared" si="44"/>
        <v>0</v>
      </c>
      <c r="AR25" s="229">
        <f t="shared" si="44"/>
        <v>0</v>
      </c>
      <c r="AS25" s="116">
        <f t="shared" si="44"/>
        <v>0</v>
      </c>
      <c r="AT25" s="37"/>
      <c r="AU25" s="48" t="s">
        <v>148</v>
      </c>
      <c r="AV25" s="1"/>
      <c r="AW25" s="108">
        <f>Assumptions!AE72*Assumptions!$AA$46</f>
        <v>0.16</v>
      </c>
      <c r="AX25" s="1"/>
      <c r="AY25" s="229">
        <f t="shared" ref="AY25:BH25" si="45">AY32/$D32*$D25</f>
        <v>0</v>
      </c>
      <c r="AZ25" s="229">
        <f t="shared" si="45"/>
        <v>0</v>
      </c>
      <c r="BA25" s="229">
        <f t="shared" si="45"/>
        <v>0</v>
      </c>
      <c r="BB25" s="229">
        <f t="shared" si="45"/>
        <v>0</v>
      </c>
      <c r="BC25" s="229">
        <f t="shared" si="45"/>
        <v>0</v>
      </c>
      <c r="BD25" s="229">
        <f t="shared" si="45"/>
        <v>0</v>
      </c>
      <c r="BE25" s="229">
        <f t="shared" si="45"/>
        <v>0</v>
      </c>
      <c r="BF25" s="229">
        <f t="shared" si="45"/>
        <v>0</v>
      </c>
      <c r="BG25" s="229">
        <f t="shared" si="45"/>
        <v>0</v>
      </c>
      <c r="BH25" s="116">
        <f t="shared" si="45"/>
        <v>0</v>
      </c>
    </row>
    <row r="26" ht="15.75" customHeight="1">
      <c r="A26" s="37"/>
      <c r="B26" s="48" t="s">
        <v>149</v>
      </c>
      <c r="C26" s="1"/>
      <c r="D26" s="108">
        <f>Assumptions!G73*Assumptions!$C$46</f>
        <v>0.16</v>
      </c>
      <c r="E26" s="1"/>
      <c r="F26" s="229">
        <f t="shared" ref="F26:O26" si="46">F33/$D33*$D26</f>
        <v>0</v>
      </c>
      <c r="G26" s="229">
        <f t="shared" si="46"/>
        <v>0</v>
      </c>
      <c r="H26" s="229">
        <f t="shared" si="46"/>
        <v>0</v>
      </c>
      <c r="I26" s="229">
        <f t="shared" si="46"/>
        <v>0</v>
      </c>
      <c r="J26" s="229">
        <f t="shared" si="46"/>
        <v>0</v>
      </c>
      <c r="K26" s="229">
        <f t="shared" si="46"/>
        <v>0</v>
      </c>
      <c r="L26" s="229">
        <f t="shared" si="46"/>
        <v>0</v>
      </c>
      <c r="M26" s="229">
        <f t="shared" si="46"/>
        <v>0</v>
      </c>
      <c r="N26" s="229">
        <f t="shared" si="46"/>
        <v>0</v>
      </c>
      <c r="O26" s="116">
        <f t="shared" si="46"/>
        <v>553898.8549</v>
      </c>
      <c r="P26" s="37"/>
      <c r="Q26" s="48" t="s">
        <v>149</v>
      </c>
      <c r="R26" s="1"/>
      <c r="S26" s="108">
        <f>Assumptions!O73*Assumptions!$K$46</f>
        <v>0.16</v>
      </c>
      <c r="T26" s="1"/>
      <c r="U26" s="229">
        <f t="shared" ref="U26:AD26" si="47">U33/$S33*$S26</f>
        <v>0</v>
      </c>
      <c r="V26" s="229">
        <f t="shared" si="47"/>
        <v>0</v>
      </c>
      <c r="W26" s="229">
        <f t="shared" si="47"/>
        <v>0</v>
      </c>
      <c r="X26" s="229">
        <f t="shared" si="47"/>
        <v>0</v>
      </c>
      <c r="Y26" s="229">
        <f t="shared" si="47"/>
        <v>0</v>
      </c>
      <c r="Z26" s="229">
        <f t="shared" si="47"/>
        <v>0</v>
      </c>
      <c r="AA26" s="229">
        <f t="shared" si="47"/>
        <v>0</v>
      </c>
      <c r="AB26" s="229">
        <f t="shared" si="47"/>
        <v>0</v>
      </c>
      <c r="AC26" s="229">
        <f t="shared" si="47"/>
        <v>0</v>
      </c>
      <c r="AD26" s="116">
        <f t="shared" si="47"/>
        <v>0</v>
      </c>
      <c r="AE26" s="37"/>
      <c r="AF26" s="48" t="s">
        <v>149</v>
      </c>
      <c r="AG26" s="1"/>
      <c r="AH26" s="108">
        <f>Assumptions!W73*Assumptions!$S$46</f>
        <v>0.16</v>
      </c>
      <c r="AI26" s="1"/>
      <c r="AJ26" s="229">
        <f t="shared" ref="AJ26:AS26" si="48">AJ33/$AH33*$AH26</f>
        <v>0</v>
      </c>
      <c r="AK26" s="229">
        <f t="shared" si="48"/>
        <v>0</v>
      </c>
      <c r="AL26" s="229">
        <f t="shared" si="48"/>
        <v>0</v>
      </c>
      <c r="AM26" s="229">
        <f t="shared" si="48"/>
        <v>0</v>
      </c>
      <c r="AN26" s="229">
        <f t="shared" si="48"/>
        <v>0</v>
      </c>
      <c r="AO26" s="229">
        <f t="shared" si="48"/>
        <v>0</v>
      </c>
      <c r="AP26" s="229">
        <f t="shared" si="48"/>
        <v>0</v>
      </c>
      <c r="AQ26" s="229">
        <f t="shared" si="48"/>
        <v>0</v>
      </c>
      <c r="AR26" s="229">
        <f t="shared" si="48"/>
        <v>0</v>
      </c>
      <c r="AS26" s="116">
        <f t="shared" si="48"/>
        <v>0</v>
      </c>
      <c r="AT26" s="37"/>
      <c r="AU26" s="48" t="s">
        <v>149</v>
      </c>
      <c r="AV26" s="1"/>
      <c r="AW26" s="108">
        <f>Assumptions!AE73*Assumptions!$AA$46</f>
        <v>0.16</v>
      </c>
      <c r="AX26" s="1"/>
      <c r="AY26" s="229">
        <f t="shared" ref="AY26:BH26" si="49">AY33/$D33*$D26</f>
        <v>0</v>
      </c>
      <c r="AZ26" s="229">
        <f t="shared" si="49"/>
        <v>0</v>
      </c>
      <c r="BA26" s="229">
        <f t="shared" si="49"/>
        <v>0</v>
      </c>
      <c r="BB26" s="229">
        <f t="shared" si="49"/>
        <v>0</v>
      </c>
      <c r="BC26" s="229">
        <f t="shared" si="49"/>
        <v>0</v>
      </c>
      <c r="BD26" s="229">
        <f t="shared" si="49"/>
        <v>0</v>
      </c>
      <c r="BE26" s="229">
        <f t="shared" si="49"/>
        <v>0</v>
      </c>
      <c r="BF26" s="229">
        <f t="shared" si="49"/>
        <v>0</v>
      </c>
      <c r="BG26" s="229">
        <f t="shared" si="49"/>
        <v>0</v>
      </c>
      <c r="BH26" s="116">
        <f t="shared" si="49"/>
        <v>0</v>
      </c>
    </row>
    <row r="27" ht="15.75" customHeight="1">
      <c r="A27" s="37"/>
      <c r="B27" s="48" t="s">
        <v>150</v>
      </c>
      <c r="C27" s="1"/>
      <c r="D27" s="108">
        <f>Assumptions!G74*Assumptions!$C$46</f>
        <v>0.24</v>
      </c>
      <c r="E27" s="1"/>
      <c r="F27" s="229">
        <f t="shared" ref="F27:O27" si="50">F34/$D34*$D27</f>
        <v>0</v>
      </c>
      <c r="G27" s="229">
        <f t="shared" si="50"/>
        <v>0</v>
      </c>
      <c r="H27" s="229">
        <f t="shared" si="50"/>
        <v>0</v>
      </c>
      <c r="I27" s="229">
        <f t="shared" si="50"/>
        <v>0</v>
      </c>
      <c r="J27" s="229">
        <f t="shared" si="50"/>
        <v>0</v>
      </c>
      <c r="K27" s="229">
        <f t="shared" si="50"/>
        <v>0</v>
      </c>
      <c r="L27" s="229">
        <f t="shared" si="50"/>
        <v>0</v>
      </c>
      <c r="M27" s="229">
        <f t="shared" si="50"/>
        <v>0</v>
      </c>
      <c r="N27" s="229">
        <f t="shared" si="50"/>
        <v>0</v>
      </c>
      <c r="O27" s="116">
        <f t="shared" si="50"/>
        <v>1158505.548</v>
      </c>
      <c r="P27" s="37"/>
      <c r="Q27" s="48" t="s">
        <v>150</v>
      </c>
      <c r="R27" s="1"/>
      <c r="S27" s="108">
        <f>Assumptions!O74*Assumptions!$K$46</f>
        <v>0.24</v>
      </c>
      <c r="T27" s="1"/>
      <c r="U27" s="229">
        <f t="shared" ref="U27:AD27" si="51">U34/$S34*$S27</f>
        <v>0</v>
      </c>
      <c r="V27" s="229">
        <f t="shared" si="51"/>
        <v>0</v>
      </c>
      <c r="W27" s="229">
        <f t="shared" si="51"/>
        <v>0</v>
      </c>
      <c r="X27" s="229">
        <f t="shared" si="51"/>
        <v>0</v>
      </c>
      <c r="Y27" s="229">
        <f t="shared" si="51"/>
        <v>0</v>
      </c>
      <c r="Z27" s="229">
        <f t="shared" si="51"/>
        <v>0</v>
      </c>
      <c r="AA27" s="229">
        <f t="shared" si="51"/>
        <v>0</v>
      </c>
      <c r="AB27" s="229">
        <f t="shared" si="51"/>
        <v>0</v>
      </c>
      <c r="AC27" s="229">
        <f t="shared" si="51"/>
        <v>0</v>
      </c>
      <c r="AD27" s="116">
        <f t="shared" si="51"/>
        <v>0</v>
      </c>
      <c r="AE27" s="37"/>
      <c r="AF27" s="48" t="s">
        <v>150</v>
      </c>
      <c r="AG27" s="1"/>
      <c r="AH27" s="108">
        <f>Assumptions!W74*Assumptions!$S$46</f>
        <v>0.24</v>
      </c>
      <c r="AI27" s="1"/>
      <c r="AJ27" s="229">
        <f t="shared" ref="AJ27:AS27" si="52">AJ34/$AH34*$AH27</f>
        <v>0</v>
      </c>
      <c r="AK27" s="229">
        <f t="shared" si="52"/>
        <v>0</v>
      </c>
      <c r="AL27" s="229">
        <f t="shared" si="52"/>
        <v>0</v>
      </c>
      <c r="AM27" s="229">
        <f t="shared" si="52"/>
        <v>0</v>
      </c>
      <c r="AN27" s="229">
        <f t="shared" si="52"/>
        <v>0</v>
      </c>
      <c r="AO27" s="229">
        <f t="shared" si="52"/>
        <v>0</v>
      </c>
      <c r="AP27" s="229">
        <f t="shared" si="52"/>
        <v>0</v>
      </c>
      <c r="AQ27" s="229">
        <f t="shared" si="52"/>
        <v>0</v>
      </c>
      <c r="AR27" s="229">
        <f t="shared" si="52"/>
        <v>0</v>
      </c>
      <c r="AS27" s="116">
        <f t="shared" si="52"/>
        <v>0</v>
      </c>
      <c r="AT27" s="37"/>
      <c r="AU27" s="48" t="s">
        <v>150</v>
      </c>
      <c r="AV27" s="1"/>
      <c r="AW27" s="108">
        <f>Assumptions!AE74*Assumptions!$AA$46</f>
        <v>0.24</v>
      </c>
      <c r="AX27" s="1"/>
      <c r="AY27" s="229">
        <f t="shared" ref="AY27:BH27" si="53">AY34/$D34*$D27</f>
        <v>0</v>
      </c>
      <c r="AZ27" s="229">
        <f t="shared" si="53"/>
        <v>0</v>
      </c>
      <c r="BA27" s="229">
        <f t="shared" si="53"/>
        <v>0</v>
      </c>
      <c r="BB27" s="229">
        <f t="shared" si="53"/>
        <v>0</v>
      </c>
      <c r="BC27" s="229">
        <f t="shared" si="53"/>
        <v>0</v>
      </c>
      <c r="BD27" s="229">
        <f t="shared" si="53"/>
        <v>0</v>
      </c>
      <c r="BE27" s="229">
        <f t="shared" si="53"/>
        <v>0</v>
      </c>
      <c r="BF27" s="229">
        <f t="shared" si="53"/>
        <v>0</v>
      </c>
      <c r="BG27" s="229">
        <f t="shared" si="53"/>
        <v>0</v>
      </c>
      <c r="BH27" s="116">
        <f t="shared" si="53"/>
        <v>0</v>
      </c>
    </row>
    <row r="28" ht="15.75" customHeight="1">
      <c r="A28" s="37"/>
      <c r="B28" s="113" t="s">
        <v>151</v>
      </c>
      <c r="C28" s="21"/>
      <c r="D28" s="114">
        <f>Assumptions!G75*Assumptions!$C$46</f>
        <v>0.28</v>
      </c>
      <c r="E28" s="21"/>
      <c r="F28" s="229">
        <f t="shared" ref="F28:O28" si="54">F35/$D35*$D28</f>
        <v>0</v>
      </c>
      <c r="G28" s="229">
        <f t="shared" si="54"/>
        <v>0</v>
      </c>
      <c r="H28" s="229">
        <f t="shared" si="54"/>
        <v>0</v>
      </c>
      <c r="I28" s="229">
        <f t="shared" si="54"/>
        <v>0</v>
      </c>
      <c r="J28" s="229">
        <f t="shared" si="54"/>
        <v>0</v>
      </c>
      <c r="K28" s="229">
        <f t="shared" si="54"/>
        <v>0</v>
      </c>
      <c r="L28" s="229">
        <f t="shared" si="54"/>
        <v>0</v>
      </c>
      <c r="M28" s="229">
        <f t="shared" si="54"/>
        <v>0</v>
      </c>
      <c r="N28" s="229">
        <f t="shared" si="54"/>
        <v>0</v>
      </c>
      <c r="O28" s="116">
        <f t="shared" si="54"/>
        <v>4001248.279</v>
      </c>
      <c r="P28" s="37"/>
      <c r="Q28" s="113" t="s">
        <v>151</v>
      </c>
      <c r="R28" s="21"/>
      <c r="S28" s="114">
        <f>Assumptions!O75*Assumptions!$K$46</f>
        <v>0.28</v>
      </c>
      <c r="T28" s="21"/>
      <c r="U28" s="229">
        <f t="shared" ref="U28:AD28" si="55">U35/$S35*$S28</f>
        <v>0</v>
      </c>
      <c r="V28" s="229">
        <f t="shared" si="55"/>
        <v>0</v>
      </c>
      <c r="W28" s="229">
        <f t="shared" si="55"/>
        <v>0</v>
      </c>
      <c r="X28" s="229">
        <f t="shared" si="55"/>
        <v>0</v>
      </c>
      <c r="Y28" s="229">
        <f t="shared" si="55"/>
        <v>0</v>
      </c>
      <c r="Z28" s="229">
        <f t="shared" si="55"/>
        <v>0</v>
      </c>
      <c r="AA28" s="229">
        <f t="shared" si="55"/>
        <v>0</v>
      </c>
      <c r="AB28" s="229">
        <f t="shared" si="55"/>
        <v>0</v>
      </c>
      <c r="AC28" s="229">
        <f t="shared" si="55"/>
        <v>0</v>
      </c>
      <c r="AD28" s="116">
        <f t="shared" si="55"/>
        <v>0</v>
      </c>
      <c r="AE28" s="37"/>
      <c r="AF28" s="113" t="s">
        <v>151</v>
      </c>
      <c r="AG28" s="21"/>
      <c r="AH28" s="114">
        <f>Assumptions!W75*Assumptions!$S$46</f>
        <v>0.28</v>
      </c>
      <c r="AI28" s="21"/>
      <c r="AJ28" s="229">
        <f t="shared" ref="AJ28:AS28" si="56">AJ35/$AH35*$AH28</f>
        <v>0</v>
      </c>
      <c r="AK28" s="229">
        <f t="shared" si="56"/>
        <v>0</v>
      </c>
      <c r="AL28" s="229">
        <f t="shared" si="56"/>
        <v>0</v>
      </c>
      <c r="AM28" s="229">
        <f t="shared" si="56"/>
        <v>0</v>
      </c>
      <c r="AN28" s="229">
        <f t="shared" si="56"/>
        <v>0</v>
      </c>
      <c r="AO28" s="229">
        <f t="shared" si="56"/>
        <v>0</v>
      </c>
      <c r="AP28" s="229">
        <f t="shared" si="56"/>
        <v>0</v>
      </c>
      <c r="AQ28" s="229">
        <f t="shared" si="56"/>
        <v>0</v>
      </c>
      <c r="AR28" s="229">
        <f t="shared" si="56"/>
        <v>0</v>
      </c>
      <c r="AS28" s="116">
        <f t="shared" si="56"/>
        <v>0</v>
      </c>
      <c r="AT28" s="37"/>
      <c r="AU28" s="113" t="s">
        <v>151</v>
      </c>
      <c r="AV28" s="21"/>
      <c r="AW28" s="114">
        <f>Assumptions!AE75*Assumptions!$AA$46</f>
        <v>0.28</v>
      </c>
      <c r="AX28" s="21"/>
      <c r="AY28" s="229">
        <f t="shared" ref="AY28:BH28" si="57">AY35/$D35*$D28</f>
        <v>0</v>
      </c>
      <c r="AZ28" s="229">
        <f t="shared" si="57"/>
        <v>0</v>
      </c>
      <c r="BA28" s="229">
        <f t="shared" si="57"/>
        <v>0</v>
      </c>
      <c r="BB28" s="229">
        <f t="shared" si="57"/>
        <v>0</v>
      </c>
      <c r="BC28" s="229">
        <f t="shared" si="57"/>
        <v>0</v>
      </c>
      <c r="BD28" s="229">
        <f t="shared" si="57"/>
        <v>0</v>
      </c>
      <c r="BE28" s="229">
        <f t="shared" si="57"/>
        <v>0</v>
      </c>
      <c r="BF28" s="229">
        <f t="shared" si="57"/>
        <v>0</v>
      </c>
      <c r="BG28" s="229">
        <f t="shared" si="57"/>
        <v>0</v>
      </c>
      <c r="BH28" s="116">
        <f t="shared" si="57"/>
        <v>0</v>
      </c>
    </row>
    <row r="29" ht="15.75" customHeight="1">
      <c r="A29" s="37"/>
      <c r="B29" s="43" t="s">
        <v>184</v>
      </c>
      <c r="C29" s="44"/>
      <c r="D29" s="44"/>
      <c r="E29" s="44"/>
      <c r="F29" s="240">
        <f t="shared" ref="F29:O29" si="58">SUM(F25:F28)</f>
        <v>355709.7059</v>
      </c>
      <c r="G29" s="240">
        <f t="shared" si="58"/>
        <v>383850.2014</v>
      </c>
      <c r="H29" s="240">
        <f t="shared" si="58"/>
        <v>395365.7074</v>
      </c>
      <c r="I29" s="240">
        <f t="shared" si="58"/>
        <v>141006.829</v>
      </c>
      <c r="J29" s="240">
        <f t="shared" si="58"/>
        <v>153223.6294</v>
      </c>
      <c r="K29" s="240">
        <f t="shared" si="58"/>
        <v>165806.9337</v>
      </c>
      <c r="L29" s="240">
        <f t="shared" si="58"/>
        <v>178767.7372</v>
      </c>
      <c r="M29" s="240">
        <f t="shared" si="58"/>
        <v>192117.3648</v>
      </c>
      <c r="N29" s="240">
        <f t="shared" si="58"/>
        <v>205867.4813</v>
      </c>
      <c r="O29" s="242">
        <f t="shared" si="58"/>
        <v>7054701.365</v>
      </c>
      <c r="P29" s="37"/>
      <c r="Q29" s="43" t="s">
        <v>184</v>
      </c>
      <c r="R29" s="44"/>
      <c r="S29" s="44"/>
      <c r="T29" s="44"/>
      <c r="U29" s="240">
        <f t="shared" ref="U29:AD29" si="59">SUM(U25:U28)</f>
        <v>0</v>
      </c>
      <c r="V29" s="240">
        <f t="shared" si="59"/>
        <v>0</v>
      </c>
      <c r="W29" s="240">
        <f t="shared" si="59"/>
        <v>0</v>
      </c>
      <c r="X29" s="240">
        <f t="shared" si="59"/>
        <v>0</v>
      </c>
      <c r="Y29" s="240">
        <f t="shared" si="59"/>
        <v>0</v>
      </c>
      <c r="Z29" s="240">
        <f t="shared" si="59"/>
        <v>0</v>
      </c>
      <c r="AA29" s="240">
        <f t="shared" si="59"/>
        <v>0</v>
      </c>
      <c r="AB29" s="240">
        <f t="shared" si="59"/>
        <v>0</v>
      </c>
      <c r="AC29" s="240">
        <f t="shared" si="59"/>
        <v>0</v>
      </c>
      <c r="AD29" s="242">
        <f t="shared" si="59"/>
        <v>0</v>
      </c>
      <c r="AE29" s="37"/>
      <c r="AF29" s="43" t="s">
        <v>184</v>
      </c>
      <c r="AG29" s="44"/>
      <c r="AH29" s="44"/>
      <c r="AI29" s="44"/>
      <c r="AJ29" s="240">
        <f t="shared" ref="AJ29:AS29" si="60">SUM(AJ25:AJ28)</f>
        <v>0</v>
      </c>
      <c r="AK29" s="240">
        <f t="shared" si="60"/>
        <v>0</v>
      </c>
      <c r="AL29" s="240">
        <f t="shared" si="60"/>
        <v>0</v>
      </c>
      <c r="AM29" s="240">
        <f t="shared" si="60"/>
        <v>0</v>
      </c>
      <c r="AN29" s="240">
        <f t="shared" si="60"/>
        <v>0</v>
      </c>
      <c r="AO29" s="240">
        <f t="shared" si="60"/>
        <v>0</v>
      </c>
      <c r="AP29" s="240">
        <f t="shared" si="60"/>
        <v>0</v>
      </c>
      <c r="AQ29" s="240">
        <f t="shared" si="60"/>
        <v>0</v>
      </c>
      <c r="AR29" s="240">
        <f t="shared" si="60"/>
        <v>0</v>
      </c>
      <c r="AS29" s="242">
        <f t="shared" si="60"/>
        <v>0</v>
      </c>
      <c r="AT29" s="37"/>
      <c r="AU29" s="43" t="s">
        <v>184</v>
      </c>
      <c r="AV29" s="44"/>
      <c r="AW29" s="44"/>
      <c r="AX29" s="44"/>
      <c r="AY29" s="240">
        <f t="shared" ref="AY29:BH29" si="61">SUM(AY25:AY28)</f>
        <v>0</v>
      </c>
      <c r="AZ29" s="240">
        <f t="shared" si="61"/>
        <v>0</v>
      </c>
      <c r="BA29" s="240">
        <f t="shared" si="61"/>
        <v>0</v>
      </c>
      <c r="BB29" s="240">
        <f t="shared" si="61"/>
        <v>0</v>
      </c>
      <c r="BC29" s="240">
        <f t="shared" si="61"/>
        <v>0</v>
      </c>
      <c r="BD29" s="240">
        <f t="shared" si="61"/>
        <v>0</v>
      </c>
      <c r="BE29" s="240">
        <f t="shared" si="61"/>
        <v>0</v>
      </c>
      <c r="BF29" s="240">
        <f t="shared" si="61"/>
        <v>0</v>
      </c>
      <c r="BG29" s="240">
        <f t="shared" si="61"/>
        <v>0</v>
      </c>
      <c r="BH29" s="242">
        <f t="shared" si="61"/>
        <v>0</v>
      </c>
    </row>
    <row r="30" ht="15.75" customHeight="1">
      <c r="A30" s="37"/>
      <c r="B30" s="48"/>
      <c r="C30" s="1"/>
      <c r="D30" s="1"/>
      <c r="E30" s="1"/>
      <c r="F30" s="229"/>
      <c r="G30" s="229"/>
      <c r="H30" s="229"/>
      <c r="I30" s="229"/>
      <c r="J30" s="229"/>
      <c r="K30" s="229"/>
      <c r="L30" s="229"/>
      <c r="M30" s="229"/>
      <c r="N30" s="229"/>
      <c r="O30" s="116"/>
      <c r="P30" s="37"/>
      <c r="Q30" s="48"/>
      <c r="R30" s="1"/>
      <c r="S30" s="1"/>
      <c r="T30" s="1"/>
      <c r="U30" s="229"/>
      <c r="V30" s="229"/>
      <c r="W30" s="229"/>
      <c r="X30" s="229"/>
      <c r="Y30" s="229"/>
      <c r="Z30" s="229"/>
      <c r="AA30" s="229"/>
      <c r="AB30" s="229"/>
      <c r="AC30" s="229"/>
      <c r="AD30" s="116"/>
      <c r="AE30" s="37"/>
      <c r="AF30" s="48"/>
      <c r="AG30" s="1"/>
      <c r="AH30" s="1"/>
      <c r="AI30" s="1"/>
      <c r="AJ30" s="229"/>
      <c r="AK30" s="229"/>
      <c r="AL30" s="229"/>
      <c r="AM30" s="229"/>
      <c r="AN30" s="229"/>
      <c r="AO30" s="229"/>
      <c r="AP30" s="229"/>
      <c r="AQ30" s="229"/>
      <c r="AR30" s="229"/>
      <c r="AS30" s="116"/>
      <c r="AT30" s="37"/>
      <c r="AU30" s="48"/>
      <c r="AV30" s="1"/>
      <c r="AW30" s="1"/>
      <c r="AX30" s="1"/>
      <c r="AY30" s="229"/>
      <c r="AZ30" s="229"/>
      <c r="BA30" s="229"/>
      <c r="BB30" s="229"/>
      <c r="BC30" s="229"/>
      <c r="BD30" s="229"/>
      <c r="BE30" s="229"/>
      <c r="BF30" s="229"/>
      <c r="BG30" s="229"/>
      <c r="BH30" s="116"/>
    </row>
    <row r="31" ht="15.75" customHeight="1">
      <c r="A31" s="37"/>
      <c r="B31" s="86" t="s">
        <v>185</v>
      </c>
      <c r="C31" s="1"/>
      <c r="D31" s="144" t="str">
        <f>D17</f>
        <v>Split %</v>
      </c>
      <c r="E31" s="1"/>
      <c r="F31" s="229"/>
      <c r="G31" s="229"/>
      <c r="H31" s="229"/>
      <c r="I31" s="229"/>
      <c r="J31" s="229"/>
      <c r="K31" s="229"/>
      <c r="L31" s="229"/>
      <c r="M31" s="229"/>
      <c r="N31" s="229"/>
      <c r="O31" s="116"/>
      <c r="P31" s="37"/>
      <c r="Q31" s="86" t="s">
        <v>185</v>
      </c>
      <c r="R31" s="1"/>
      <c r="S31" s="144" t="str">
        <f>S17</f>
        <v>Split %</v>
      </c>
      <c r="T31" s="1"/>
      <c r="U31" s="229"/>
      <c r="V31" s="229"/>
      <c r="W31" s="229"/>
      <c r="X31" s="229"/>
      <c r="Y31" s="229"/>
      <c r="Z31" s="229"/>
      <c r="AA31" s="229"/>
      <c r="AB31" s="229"/>
      <c r="AC31" s="229"/>
      <c r="AD31" s="116"/>
      <c r="AE31" s="37"/>
      <c r="AF31" s="86" t="s">
        <v>185</v>
      </c>
      <c r="AG31" s="1"/>
      <c r="AH31" s="144" t="str">
        <f>AH17</f>
        <v>Split %</v>
      </c>
      <c r="AI31" s="1"/>
      <c r="AJ31" s="229"/>
      <c r="AK31" s="229"/>
      <c r="AL31" s="229"/>
      <c r="AM31" s="229"/>
      <c r="AN31" s="229"/>
      <c r="AO31" s="229"/>
      <c r="AP31" s="229"/>
      <c r="AQ31" s="229"/>
      <c r="AR31" s="229"/>
      <c r="AS31" s="116"/>
      <c r="AT31" s="37"/>
      <c r="AU31" s="86" t="s">
        <v>185</v>
      </c>
      <c r="AV31" s="1"/>
      <c r="AW31" s="144" t="str">
        <f>AW17</f>
        <v>Split %</v>
      </c>
      <c r="AX31" s="1"/>
      <c r="AY31" s="229"/>
      <c r="AZ31" s="229"/>
      <c r="BA31" s="229"/>
      <c r="BB31" s="229"/>
      <c r="BC31" s="229"/>
      <c r="BD31" s="229"/>
      <c r="BE31" s="229"/>
      <c r="BF31" s="229"/>
      <c r="BG31" s="229"/>
      <c r="BH31" s="116"/>
    </row>
    <row r="32" ht="15.75" customHeight="1">
      <c r="A32" s="37"/>
      <c r="B32" s="48" t="str">
        <f t="shared" ref="B32:B35" si="66">B18</f>
        <v>Pre-hurdle</v>
      </c>
      <c r="C32" s="1"/>
      <c r="D32" s="108">
        <f>Assumptions!H72</f>
        <v>0.8</v>
      </c>
      <c r="E32" s="1"/>
      <c r="F32" s="229">
        <f t="shared" ref="F32:O32" si="62">MIN(F15*$D32,SUM(F40:F42))</f>
        <v>1778548.529</v>
      </c>
      <c r="G32" s="229">
        <f t="shared" si="62"/>
        <v>1919251.007</v>
      </c>
      <c r="H32" s="229">
        <f t="shared" si="62"/>
        <v>1976828.537</v>
      </c>
      <c r="I32" s="229">
        <f t="shared" si="62"/>
        <v>705034.1451</v>
      </c>
      <c r="J32" s="229">
        <f t="shared" si="62"/>
        <v>766118.1468</v>
      </c>
      <c r="K32" s="229">
        <f t="shared" si="62"/>
        <v>829034.6687</v>
      </c>
      <c r="L32" s="229">
        <f t="shared" si="62"/>
        <v>893838.6862</v>
      </c>
      <c r="M32" s="229">
        <f t="shared" si="62"/>
        <v>960586.8242</v>
      </c>
      <c r="N32" s="229">
        <f t="shared" si="62"/>
        <v>1029337.406</v>
      </c>
      <c r="O32" s="116">
        <f t="shared" si="62"/>
        <v>6705243.413</v>
      </c>
      <c r="P32" s="37"/>
      <c r="Q32" s="48" t="s">
        <v>148</v>
      </c>
      <c r="R32" s="1"/>
      <c r="S32" s="108">
        <f>Assumptions!P72</f>
        <v>0.8</v>
      </c>
      <c r="T32" s="1"/>
      <c r="U32" s="229">
        <f t="shared" ref="U32:AD32" si="63">MIN(U15*$S32,SUM(U40:U42))</f>
        <v>0</v>
      </c>
      <c r="V32" s="229">
        <f t="shared" si="63"/>
        <v>0</v>
      </c>
      <c r="W32" s="229">
        <f t="shared" si="63"/>
        <v>0</v>
      </c>
      <c r="X32" s="229">
        <f t="shared" si="63"/>
        <v>0</v>
      </c>
      <c r="Y32" s="229">
        <f t="shared" si="63"/>
        <v>0</v>
      </c>
      <c r="Z32" s="229">
        <f t="shared" si="63"/>
        <v>0</v>
      </c>
      <c r="AA32" s="229">
        <f t="shared" si="63"/>
        <v>0</v>
      </c>
      <c r="AB32" s="229">
        <f t="shared" si="63"/>
        <v>0</v>
      </c>
      <c r="AC32" s="229">
        <f t="shared" si="63"/>
        <v>0</v>
      </c>
      <c r="AD32" s="116">
        <f t="shared" si="63"/>
        <v>0</v>
      </c>
      <c r="AE32" s="37"/>
      <c r="AF32" s="48" t="s">
        <v>148</v>
      </c>
      <c r="AG32" s="1"/>
      <c r="AH32" s="108">
        <f>Assumptions!X72</f>
        <v>0.8</v>
      </c>
      <c r="AI32" s="1"/>
      <c r="AJ32" s="229">
        <f t="shared" ref="AJ32:AS32" si="64">MIN(AJ15*$D32,SUM(AJ40:AJ42))</f>
        <v>0</v>
      </c>
      <c r="AK32" s="229">
        <f t="shared" si="64"/>
        <v>0</v>
      </c>
      <c r="AL32" s="229">
        <f t="shared" si="64"/>
        <v>0</v>
      </c>
      <c r="AM32" s="229">
        <f t="shared" si="64"/>
        <v>0</v>
      </c>
      <c r="AN32" s="229">
        <f t="shared" si="64"/>
        <v>0</v>
      </c>
      <c r="AO32" s="229">
        <f t="shared" si="64"/>
        <v>0</v>
      </c>
      <c r="AP32" s="229">
        <f t="shared" si="64"/>
        <v>0</v>
      </c>
      <c r="AQ32" s="229">
        <f t="shared" si="64"/>
        <v>0</v>
      </c>
      <c r="AR32" s="229">
        <f t="shared" si="64"/>
        <v>0</v>
      </c>
      <c r="AS32" s="116">
        <f t="shared" si="64"/>
        <v>0</v>
      </c>
      <c r="AT32" s="37"/>
      <c r="AU32" s="48" t="s">
        <v>148</v>
      </c>
      <c r="AV32" s="1"/>
      <c r="AW32" s="108">
        <f>Assumptions!AF72</f>
        <v>0.8</v>
      </c>
      <c r="AX32" s="1"/>
      <c r="AY32" s="229">
        <f t="shared" ref="AY32:BH32" si="65">MIN(AY15*$D32,SUM(AY40:AY42))</f>
        <v>0</v>
      </c>
      <c r="AZ32" s="229">
        <f t="shared" si="65"/>
        <v>0</v>
      </c>
      <c r="BA32" s="229">
        <f t="shared" si="65"/>
        <v>0</v>
      </c>
      <c r="BB32" s="229">
        <f t="shared" si="65"/>
        <v>0</v>
      </c>
      <c r="BC32" s="229">
        <f t="shared" si="65"/>
        <v>0</v>
      </c>
      <c r="BD32" s="229">
        <f t="shared" si="65"/>
        <v>0</v>
      </c>
      <c r="BE32" s="229">
        <f t="shared" si="65"/>
        <v>0</v>
      </c>
      <c r="BF32" s="229">
        <f t="shared" si="65"/>
        <v>0</v>
      </c>
      <c r="BG32" s="229">
        <f t="shared" si="65"/>
        <v>0</v>
      </c>
      <c r="BH32" s="116">
        <f t="shared" si="65"/>
        <v>0</v>
      </c>
    </row>
    <row r="33" ht="15.75" customHeight="1">
      <c r="A33" s="37"/>
      <c r="B33" s="48" t="str">
        <f t="shared" si="66"/>
        <v>1st hurdle</v>
      </c>
      <c r="C33" s="1"/>
      <c r="D33" s="108">
        <f>Assumptions!H73</f>
        <v>0.8</v>
      </c>
      <c r="E33" s="1"/>
      <c r="F33" s="229">
        <f t="shared" ref="F33:O33" si="67">MIN((F15-F18-F25-F32)*$D33,SUM(F47:F49)-SUM(F40:F42))</f>
        <v>0.0000000001862645149</v>
      </c>
      <c r="G33" s="229">
        <f t="shared" si="67"/>
        <v>0.0000000001862645149</v>
      </c>
      <c r="H33" s="229">
        <f t="shared" si="67"/>
        <v>0.0000000001862645149</v>
      </c>
      <c r="I33" s="229">
        <f t="shared" si="67"/>
        <v>0</v>
      </c>
      <c r="J33" s="229">
        <f t="shared" si="67"/>
        <v>0</v>
      </c>
      <c r="K33" s="229">
        <f t="shared" si="67"/>
        <v>0</v>
      </c>
      <c r="L33" s="229">
        <f t="shared" si="67"/>
        <v>0</v>
      </c>
      <c r="M33" s="229">
        <f t="shared" si="67"/>
        <v>0</v>
      </c>
      <c r="N33" s="229">
        <f t="shared" si="67"/>
        <v>0</v>
      </c>
      <c r="O33" s="116">
        <f t="shared" si="67"/>
        <v>2769494.275</v>
      </c>
      <c r="P33" s="37"/>
      <c r="Q33" s="48" t="s">
        <v>149</v>
      </c>
      <c r="R33" s="1"/>
      <c r="S33" s="108">
        <f>Assumptions!P73</f>
        <v>0.8</v>
      </c>
      <c r="T33" s="1"/>
      <c r="U33" s="229">
        <f t="shared" ref="U33:AD33" si="68">MIN((U15-U18-U25-U32)*$S33,SUM(U47:U49)-SUM(U40:U42))</f>
        <v>0</v>
      </c>
      <c r="V33" s="229">
        <f t="shared" si="68"/>
        <v>0</v>
      </c>
      <c r="W33" s="229">
        <f t="shared" si="68"/>
        <v>0</v>
      </c>
      <c r="X33" s="229">
        <f t="shared" si="68"/>
        <v>0</v>
      </c>
      <c r="Y33" s="229">
        <f t="shared" si="68"/>
        <v>0</v>
      </c>
      <c r="Z33" s="229">
        <f t="shared" si="68"/>
        <v>0</v>
      </c>
      <c r="AA33" s="229">
        <f t="shared" si="68"/>
        <v>0</v>
      </c>
      <c r="AB33" s="229">
        <f t="shared" si="68"/>
        <v>0</v>
      </c>
      <c r="AC33" s="229">
        <f t="shared" si="68"/>
        <v>0</v>
      </c>
      <c r="AD33" s="116">
        <f t="shared" si="68"/>
        <v>0</v>
      </c>
      <c r="AE33" s="37"/>
      <c r="AF33" s="48" t="s">
        <v>149</v>
      </c>
      <c r="AG33" s="1"/>
      <c r="AH33" s="108">
        <f>Assumptions!X73</f>
        <v>0.8</v>
      </c>
      <c r="AI33" s="1"/>
      <c r="AJ33" s="229">
        <f t="shared" ref="AJ33:AS33" si="69">MIN((AJ15-AJ18-AJ25-AJ32)*$D33,SUM(AJ47:AJ49)-SUM(AJ40:AJ42))</f>
        <v>0</v>
      </c>
      <c r="AK33" s="229">
        <f t="shared" si="69"/>
        <v>0</v>
      </c>
      <c r="AL33" s="229">
        <f t="shared" si="69"/>
        <v>0</v>
      </c>
      <c r="AM33" s="229">
        <f t="shared" si="69"/>
        <v>0</v>
      </c>
      <c r="AN33" s="229">
        <f t="shared" si="69"/>
        <v>0</v>
      </c>
      <c r="AO33" s="229">
        <f t="shared" si="69"/>
        <v>0</v>
      </c>
      <c r="AP33" s="229">
        <f t="shared" si="69"/>
        <v>0</v>
      </c>
      <c r="AQ33" s="229">
        <f t="shared" si="69"/>
        <v>0</v>
      </c>
      <c r="AR33" s="229">
        <f t="shared" si="69"/>
        <v>0</v>
      </c>
      <c r="AS33" s="116">
        <f t="shared" si="69"/>
        <v>0</v>
      </c>
      <c r="AT33" s="37"/>
      <c r="AU33" s="48" t="s">
        <v>149</v>
      </c>
      <c r="AV33" s="1"/>
      <c r="AW33" s="108">
        <f>Assumptions!AF73</f>
        <v>0.8</v>
      </c>
      <c r="AX33" s="1"/>
      <c r="AY33" s="229">
        <f t="shared" ref="AY33:BH33" si="70">MIN((AY15-AY18-AY25-AY32)*$D33,SUM(AY47:AY49)-SUM(AY40:AY42))</f>
        <v>0</v>
      </c>
      <c r="AZ33" s="229">
        <f t="shared" si="70"/>
        <v>0</v>
      </c>
      <c r="BA33" s="229">
        <f t="shared" si="70"/>
        <v>0</v>
      </c>
      <c r="BB33" s="229">
        <f t="shared" si="70"/>
        <v>0</v>
      </c>
      <c r="BC33" s="229">
        <f t="shared" si="70"/>
        <v>0</v>
      </c>
      <c r="BD33" s="229">
        <f t="shared" si="70"/>
        <v>0</v>
      </c>
      <c r="BE33" s="229">
        <f t="shared" si="70"/>
        <v>0</v>
      </c>
      <c r="BF33" s="229">
        <f t="shared" si="70"/>
        <v>0</v>
      </c>
      <c r="BG33" s="229">
        <f t="shared" si="70"/>
        <v>0</v>
      </c>
      <c r="BH33" s="116">
        <f t="shared" si="70"/>
        <v>0</v>
      </c>
    </row>
    <row r="34" ht="15.75" customHeight="1">
      <c r="A34" s="37"/>
      <c r="B34" s="48" t="str">
        <f t="shared" si="66"/>
        <v>2nd hurdle</v>
      </c>
      <c r="C34" s="1"/>
      <c r="D34" s="108">
        <f>Assumptions!H74</f>
        <v>0.7</v>
      </c>
      <c r="E34" s="1"/>
      <c r="F34" s="229">
        <f t="shared" ref="F34:O34" si="71">MIN((F15-F18-F19-F32-F33-F25-F26)*$D34,SUM(F54:F56)-SUM(F47:F49))</f>
        <v>0</v>
      </c>
      <c r="G34" s="229">
        <f t="shared" si="71"/>
        <v>0</v>
      </c>
      <c r="H34" s="229">
        <f t="shared" si="71"/>
        <v>0</v>
      </c>
      <c r="I34" s="229">
        <f t="shared" si="71"/>
        <v>0</v>
      </c>
      <c r="J34" s="229">
        <f t="shared" si="71"/>
        <v>0</v>
      </c>
      <c r="K34" s="229">
        <f t="shared" si="71"/>
        <v>0</v>
      </c>
      <c r="L34" s="229">
        <f t="shared" si="71"/>
        <v>0</v>
      </c>
      <c r="M34" s="229">
        <f t="shared" si="71"/>
        <v>0</v>
      </c>
      <c r="N34" s="229">
        <f t="shared" si="71"/>
        <v>0</v>
      </c>
      <c r="O34" s="116">
        <f t="shared" si="71"/>
        <v>3378974.516</v>
      </c>
      <c r="P34" s="37"/>
      <c r="Q34" s="48" t="s">
        <v>150</v>
      </c>
      <c r="R34" s="1"/>
      <c r="S34" s="108">
        <f>Assumptions!P74</f>
        <v>0.7</v>
      </c>
      <c r="T34" s="1"/>
      <c r="U34" s="229">
        <f t="shared" ref="U34:AD34" si="72">MIN((U15-U18-U19-U32-U33-U25-U26)*$S34,SUM(U54:U56)-SUM(U47:U49))</f>
        <v>0</v>
      </c>
      <c r="V34" s="229">
        <f t="shared" si="72"/>
        <v>0</v>
      </c>
      <c r="W34" s="229">
        <f t="shared" si="72"/>
        <v>0</v>
      </c>
      <c r="X34" s="229">
        <f t="shared" si="72"/>
        <v>0</v>
      </c>
      <c r="Y34" s="229">
        <f t="shared" si="72"/>
        <v>0</v>
      </c>
      <c r="Z34" s="229">
        <f t="shared" si="72"/>
        <v>0</v>
      </c>
      <c r="AA34" s="229">
        <f t="shared" si="72"/>
        <v>0</v>
      </c>
      <c r="AB34" s="229">
        <f t="shared" si="72"/>
        <v>0</v>
      </c>
      <c r="AC34" s="229">
        <f t="shared" si="72"/>
        <v>0</v>
      </c>
      <c r="AD34" s="116">
        <f t="shared" si="72"/>
        <v>0</v>
      </c>
      <c r="AE34" s="37"/>
      <c r="AF34" s="48" t="s">
        <v>150</v>
      </c>
      <c r="AG34" s="1"/>
      <c r="AH34" s="108">
        <f>Assumptions!X74</f>
        <v>0.7</v>
      </c>
      <c r="AI34" s="1"/>
      <c r="AJ34" s="229">
        <f t="shared" ref="AJ34:AS34" si="73">MIN((AJ15-AJ18-AJ19-AJ32-AJ33-AJ25-AJ26)*$D34,SUM(AJ54:AJ56)-SUM(AJ47:AJ49))</f>
        <v>0</v>
      </c>
      <c r="AK34" s="229">
        <f t="shared" si="73"/>
        <v>0</v>
      </c>
      <c r="AL34" s="229">
        <f t="shared" si="73"/>
        <v>0</v>
      </c>
      <c r="AM34" s="229">
        <f t="shared" si="73"/>
        <v>0</v>
      </c>
      <c r="AN34" s="229">
        <f t="shared" si="73"/>
        <v>0</v>
      </c>
      <c r="AO34" s="229">
        <f t="shared" si="73"/>
        <v>0</v>
      </c>
      <c r="AP34" s="229">
        <f t="shared" si="73"/>
        <v>0</v>
      </c>
      <c r="AQ34" s="229">
        <f t="shared" si="73"/>
        <v>0</v>
      </c>
      <c r="AR34" s="229">
        <f t="shared" si="73"/>
        <v>0</v>
      </c>
      <c r="AS34" s="116">
        <f t="shared" si="73"/>
        <v>0</v>
      </c>
      <c r="AT34" s="37"/>
      <c r="AU34" s="48" t="s">
        <v>150</v>
      </c>
      <c r="AV34" s="1"/>
      <c r="AW34" s="108">
        <f>Assumptions!AF74</f>
        <v>0.7</v>
      </c>
      <c r="AX34" s="1"/>
      <c r="AY34" s="229">
        <f t="shared" ref="AY34:BH34" si="74">MIN((AY15-AY18-AY19-AY32-AY33-AY25-AY26)*$D34,SUM(AY54:AY56)-SUM(AY47:AY49))</f>
        <v>0</v>
      </c>
      <c r="AZ34" s="229">
        <f t="shared" si="74"/>
        <v>0</v>
      </c>
      <c r="BA34" s="229">
        <f t="shared" si="74"/>
        <v>0</v>
      </c>
      <c r="BB34" s="229">
        <f t="shared" si="74"/>
        <v>0</v>
      </c>
      <c r="BC34" s="229">
        <f t="shared" si="74"/>
        <v>0</v>
      </c>
      <c r="BD34" s="229">
        <f t="shared" si="74"/>
        <v>0</v>
      </c>
      <c r="BE34" s="229">
        <f t="shared" si="74"/>
        <v>0</v>
      </c>
      <c r="BF34" s="229">
        <f t="shared" si="74"/>
        <v>0</v>
      </c>
      <c r="BG34" s="229">
        <f t="shared" si="74"/>
        <v>0</v>
      </c>
      <c r="BH34" s="116">
        <f t="shared" si="74"/>
        <v>0</v>
      </c>
    </row>
    <row r="35" ht="15.75" customHeight="1">
      <c r="A35" s="37"/>
      <c r="B35" s="113" t="str">
        <f t="shared" si="66"/>
        <v>Thereafter</v>
      </c>
      <c r="C35" s="21"/>
      <c r="D35" s="114">
        <f>Assumptions!H75</f>
        <v>0.65</v>
      </c>
      <c r="E35" s="21"/>
      <c r="F35" s="238">
        <f t="shared" ref="F35:O35" si="75">(F15-SUM(F18:F20)-SUM(F32:F34)-SUM(F25:F27))*$D35</f>
        <v>0</v>
      </c>
      <c r="G35" s="238">
        <f t="shared" si="75"/>
        <v>0</v>
      </c>
      <c r="H35" s="238">
        <f t="shared" si="75"/>
        <v>0</v>
      </c>
      <c r="I35" s="238">
        <f t="shared" si="75"/>
        <v>0</v>
      </c>
      <c r="J35" s="238">
        <f t="shared" si="75"/>
        <v>0</v>
      </c>
      <c r="K35" s="238">
        <f t="shared" si="75"/>
        <v>0</v>
      </c>
      <c r="L35" s="238">
        <f t="shared" si="75"/>
        <v>0</v>
      </c>
      <c r="M35" s="238">
        <f t="shared" si="75"/>
        <v>0</v>
      </c>
      <c r="N35" s="238">
        <f t="shared" si="75"/>
        <v>0</v>
      </c>
      <c r="O35" s="274">
        <f t="shared" si="75"/>
        <v>9288612.077</v>
      </c>
      <c r="P35" s="37"/>
      <c r="Q35" s="113" t="s">
        <v>151</v>
      </c>
      <c r="R35" s="21"/>
      <c r="S35" s="108">
        <f>Assumptions!P75</f>
        <v>0.65</v>
      </c>
      <c r="T35" s="21"/>
      <c r="U35" s="238">
        <f t="shared" ref="U35:AD35" si="76">(U15-SUM(U18:U20)-SUM(U32:U34)-SUM(U25:U27))*$S35</f>
        <v>0</v>
      </c>
      <c r="V35" s="238">
        <f t="shared" si="76"/>
        <v>0</v>
      </c>
      <c r="W35" s="238">
        <f t="shared" si="76"/>
        <v>0</v>
      </c>
      <c r="X35" s="238">
        <f t="shared" si="76"/>
        <v>0</v>
      </c>
      <c r="Y35" s="238">
        <f t="shared" si="76"/>
        <v>0</v>
      </c>
      <c r="Z35" s="238">
        <f t="shared" si="76"/>
        <v>0</v>
      </c>
      <c r="AA35" s="238">
        <f t="shared" si="76"/>
        <v>0</v>
      </c>
      <c r="AB35" s="238">
        <f t="shared" si="76"/>
        <v>0</v>
      </c>
      <c r="AC35" s="238">
        <f t="shared" si="76"/>
        <v>0</v>
      </c>
      <c r="AD35" s="274">
        <f t="shared" si="76"/>
        <v>0</v>
      </c>
      <c r="AE35" s="37"/>
      <c r="AF35" s="113" t="s">
        <v>151</v>
      </c>
      <c r="AG35" s="21"/>
      <c r="AH35" s="114">
        <f>Assumptions!X75</f>
        <v>0.65</v>
      </c>
      <c r="AI35" s="21"/>
      <c r="AJ35" s="238">
        <f t="shared" ref="AJ35:AS35" si="77">(AJ15-SUM(AJ18:AJ20)-SUM(AJ32:AJ34)-SUM(AJ25:AJ27))*$D35</f>
        <v>0</v>
      </c>
      <c r="AK35" s="238">
        <f t="shared" si="77"/>
        <v>0</v>
      </c>
      <c r="AL35" s="238">
        <f t="shared" si="77"/>
        <v>0</v>
      </c>
      <c r="AM35" s="238">
        <f t="shared" si="77"/>
        <v>0</v>
      </c>
      <c r="AN35" s="238">
        <f t="shared" si="77"/>
        <v>0</v>
      </c>
      <c r="AO35" s="238">
        <f t="shared" si="77"/>
        <v>0</v>
      </c>
      <c r="AP35" s="238">
        <f t="shared" si="77"/>
        <v>0</v>
      </c>
      <c r="AQ35" s="238">
        <f t="shared" si="77"/>
        <v>0</v>
      </c>
      <c r="AR35" s="238">
        <f t="shared" si="77"/>
        <v>0</v>
      </c>
      <c r="AS35" s="274">
        <f t="shared" si="77"/>
        <v>0</v>
      </c>
      <c r="AT35" s="37"/>
      <c r="AU35" s="113" t="s">
        <v>151</v>
      </c>
      <c r="AV35" s="21"/>
      <c r="AW35" s="114">
        <f>Assumptions!AF75</f>
        <v>0.65</v>
      </c>
      <c r="AX35" s="21"/>
      <c r="AY35" s="238">
        <f t="shared" ref="AY35:BH35" si="78">(AY15-SUM(AY18:AY20)-SUM(AY32:AY34)-SUM(AY25:AY27))*$D35</f>
        <v>0</v>
      </c>
      <c r="AZ35" s="238">
        <f t="shared" si="78"/>
        <v>0</v>
      </c>
      <c r="BA35" s="238">
        <f t="shared" si="78"/>
        <v>0</v>
      </c>
      <c r="BB35" s="238">
        <f t="shared" si="78"/>
        <v>0</v>
      </c>
      <c r="BC35" s="238">
        <f t="shared" si="78"/>
        <v>0</v>
      </c>
      <c r="BD35" s="238">
        <f t="shared" si="78"/>
        <v>0</v>
      </c>
      <c r="BE35" s="238">
        <f t="shared" si="78"/>
        <v>0</v>
      </c>
      <c r="BF35" s="238">
        <f t="shared" si="78"/>
        <v>0</v>
      </c>
      <c r="BG35" s="238">
        <f t="shared" si="78"/>
        <v>0</v>
      </c>
      <c r="BH35" s="274">
        <f t="shared" si="78"/>
        <v>0</v>
      </c>
    </row>
    <row r="36" ht="15.75" customHeight="1">
      <c r="A36" s="37"/>
      <c r="B36" s="43" t="s">
        <v>186</v>
      </c>
      <c r="C36" s="44"/>
      <c r="D36" s="44"/>
      <c r="E36" s="44"/>
      <c r="F36" s="240">
        <f t="shared" ref="F36:O36" si="79">SUM(F32:F35)</f>
        <v>1778548.529</v>
      </c>
      <c r="G36" s="240">
        <f t="shared" si="79"/>
        <v>1919251.007</v>
      </c>
      <c r="H36" s="240">
        <f t="shared" si="79"/>
        <v>1976828.537</v>
      </c>
      <c r="I36" s="240">
        <f t="shared" si="79"/>
        <v>705034.1451</v>
      </c>
      <c r="J36" s="240">
        <f t="shared" si="79"/>
        <v>766118.1468</v>
      </c>
      <c r="K36" s="240">
        <f t="shared" si="79"/>
        <v>829034.6687</v>
      </c>
      <c r="L36" s="240">
        <f t="shared" si="79"/>
        <v>893838.6862</v>
      </c>
      <c r="M36" s="240">
        <f t="shared" si="79"/>
        <v>960586.8242</v>
      </c>
      <c r="N36" s="240">
        <f t="shared" si="79"/>
        <v>1029337.406</v>
      </c>
      <c r="O36" s="242">
        <f t="shared" si="79"/>
        <v>22142324.28</v>
      </c>
      <c r="P36" s="37"/>
      <c r="Q36" s="43" t="s">
        <v>186</v>
      </c>
      <c r="R36" s="44"/>
      <c r="S36" s="44"/>
      <c r="T36" s="44"/>
      <c r="U36" s="240">
        <f t="shared" ref="U36:AD36" si="80">SUM(U32:U35)</f>
        <v>0</v>
      </c>
      <c r="V36" s="240">
        <f t="shared" si="80"/>
        <v>0</v>
      </c>
      <c r="W36" s="240">
        <f t="shared" si="80"/>
        <v>0</v>
      </c>
      <c r="X36" s="240">
        <f t="shared" si="80"/>
        <v>0</v>
      </c>
      <c r="Y36" s="240">
        <f t="shared" si="80"/>
        <v>0</v>
      </c>
      <c r="Z36" s="240">
        <f t="shared" si="80"/>
        <v>0</v>
      </c>
      <c r="AA36" s="240">
        <f t="shared" si="80"/>
        <v>0</v>
      </c>
      <c r="AB36" s="240">
        <f t="shared" si="80"/>
        <v>0</v>
      </c>
      <c r="AC36" s="240">
        <f t="shared" si="80"/>
        <v>0</v>
      </c>
      <c r="AD36" s="242">
        <f t="shared" si="80"/>
        <v>0</v>
      </c>
      <c r="AE36" s="37"/>
      <c r="AF36" s="43" t="s">
        <v>186</v>
      </c>
      <c r="AG36" s="44"/>
      <c r="AH36" s="44"/>
      <c r="AI36" s="44"/>
      <c r="AJ36" s="240">
        <f t="shared" ref="AJ36:AS36" si="81">SUM(AJ32:AJ35)</f>
        <v>0</v>
      </c>
      <c r="AK36" s="240">
        <f t="shared" si="81"/>
        <v>0</v>
      </c>
      <c r="AL36" s="240">
        <f t="shared" si="81"/>
        <v>0</v>
      </c>
      <c r="AM36" s="240">
        <f t="shared" si="81"/>
        <v>0</v>
      </c>
      <c r="AN36" s="240">
        <f t="shared" si="81"/>
        <v>0</v>
      </c>
      <c r="AO36" s="240">
        <f t="shared" si="81"/>
        <v>0</v>
      </c>
      <c r="AP36" s="240">
        <f t="shared" si="81"/>
        <v>0</v>
      </c>
      <c r="AQ36" s="240">
        <f t="shared" si="81"/>
        <v>0</v>
      </c>
      <c r="AR36" s="240">
        <f t="shared" si="81"/>
        <v>0</v>
      </c>
      <c r="AS36" s="242">
        <f t="shared" si="81"/>
        <v>0</v>
      </c>
      <c r="AT36" s="37"/>
      <c r="AU36" s="43" t="s">
        <v>186</v>
      </c>
      <c r="AV36" s="44"/>
      <c r="AW36" s="44"/>
      <c r="AX36" s="44"/>
      <c r="AY36" s="240">
        <f t="shared" ref="AY36:BH36" si="82">SUM(AY32:AY35)</f>
        <v>0</v>
      </c>
      <c r="AZ36" s="240">
        <f t="shared" si="82"/>
        <v>0</v>
      </c>
      <c r="BA36" s="240">
        <f t="shared" si="82"/>
        <v>0</v>
      </c>
      <c r="BB36" s="240">
        <f t="shared" si="82"/>
        <v>0</v>
      </c>
      <c r="BC36" s="240">
        <f t="shared" si="82"/>
        <v>0</v>
      </c>
      <c r="BD36" s="240">
        <f t="shared" si="82"/>
        <v>0</v>
      </c>
      <c r="BE36" s="240">
        <f t="shared" si="82"/>
        <v>0</v>
      </c>
      <c r="BF36" s="240">
        <f t="shared" si="82"/>
        <v>0</v>
      </c>
      <c r="BG36" s="240">
        <f t="shared" si="82"/>
        <v>0</v>
      </c>
      <c r="BH36" s="242">
        <f t="shared" si="82"/>
        <v>0</v>
      </c>
    </row>
    <row r="37" ht="15.75" customHeight="1">
      <c r="A37" s="37"/>
      <c r="B37" s="48"/>
      <c r="C37" s="1"/>
      <c r="D37" s="1"/>
      <c r="E37" s="1"/>
      <c r="F37" s="229"/>
      <c r="G37" s="229"/>
      <c r="H37" s="229"/>
      <c r="I37" s="229"/>
      <c r="J37" s="229"/>
      <c r="K37" s="229"/>
      <c r="L37" s="229"/>
      <c r="M37" s="229"/>
      <c r="N37" s="229"/>
      <c r="O37" s="116"/>
      <c r="P37" s="37"/>
      <c r="Q37" s="48"/>
      <c r="R37" s="1"/>
      <c r="S37" s="1"/>
      <c r="T37" s="1"/>
      <c r="U37" s="229"/>
      <c r="V37" s="229"/>
      <c r="W37" s="229"/>
      <c r="X37" s="229"/>
      <c r="Y37" s="229"/>
      <c r="Z37" s="229"/>
      <c r="AA37" s="229"/>
      <c r="AB37" s="229"/>
      <c r="AC37" s="229"/>
      <c r="AD37" s="116"/>
      <c r="AE37" s="37"/>
      <c r="AF37" s="48"/>
      <c r="AG37" s="1"/>
      <c r="AH37" s="1"/>
      <c r="AI37" s="1"/>
      <c r="AJ37" s="229"/>
      <c r="AK37" s="229"/>
      <c r="AL37" s="229"/>
      <c r="AM37" s="229"/>
      <c r="AN37" s="229"/>
      <c r="AO37" s="229"/>
      <c r="AP37" s="229"/>
      <c r="AQ37" s="229"/>
      <c r="AR37" s="229"/>
      <c r="AS37" s="116"/>
      <c r="AT37" s="37"/>
      <c r="AU37" s="48"/>
      <c r="AV37" s="1"/>
      <c r="AW37" s="1"/>
      <c r="AX37" s="1"/>
      <c r="AY37" s="229"/>
      <c r="AZ37" s="229"/>
      <c r="BA37" s="229"/>
      <c r="BB37" s="229"/>
      <c r="BC37" s="229"/>
      <c r="BD37" s="229"/>
      <c r="BE37" s="229"/>
      <c r="BF37" s="229"/>
      <c r="BG37" s="229"/>
      <c r="BH37" s="116"/>
    </row>
    <row r="38" ht="15.75" customHeight="1">
      <c r="A38" s="37"/>
      <c r="B38" s="48"/>
      <c r="C38" s="1"/>
      <c r="D38" s="1"/>
      <c r="E38" s="1"/>
      <c r="F38" s="229"/>
      <c r="G38" s="229"/>
      <c r="H38" s="229"/>
      <c r="I38" s="229"/>
      <c r="J38" s="229"/>
      <c r="K38" s="229"/>
      <c r="L38" s="229"/>
      <c r="M38" s="229"/>
      <c r="N38" s="229"/>
      <c r="O38" s="116"/>
      <c r="P38" s="37"/>
      <c r="Q38" s="48"/>
      <c r="R38" s="1"/>
      <c r="S38" s="1"/>
      <c r="T38" s="1"/>
      <c r="U38" s="229"/>
      <c r="V38" s="229"/>
      <c r="W38" s="229"/>
      <c r="X38" s="229"/>
      <c r="Y38" s="229"/>
      <c r="Z38" s="229"/>
      <c r="AA38" s="229"/>
      <c r="AB38" s="229"/>
      <c r="AC38" s="229"/>
      <c r="AD38" s="116"/>
      <c r="AE38" s="37"/>
      <c r="AF38" s="48"/>
      <c r="AG38" s="1"/>
      <c r="AH38" s="1"/>
      <c r="AI38" s="1"/>
      <c r="AJ38" s="229"/>
      <c r="AK38" s="229"/>
      <c r="AL38" s="229"/>
      <c r="AM38" s="229"/>
      <c r="AN38" s="229"/>
      <c r="AO38" s="229"/>
      <c r="AP38" s="229"/>
      <c r="AQ38" s="229"/>
      <c r="AR38" s="229"/>
      <c r="AS38" s="116"/>
      <c r="AT38" s="37"/>
      <c r="AU38" s="48"/>
      <c r="AV38" s="1"/>
      <c r="AW38" s="1"/>
      <c r="AX38" s="1"/>
      <c r="AY38" s="229"/>
      <c r="AZ38" s="229"/>
      <c r="BA38" s="229"/>
      <c r="BB38" s="229"/>
      <c r="BC38" s="229"/>
      <c r="BD38" s="229"/>
      <c r="BE38" s="229"/>
      <c r="BF38" s="229"/>
      <c r="BG38" s="229"/>
      <c r="BH38" s="116"/>
    </row>
    <row r="39" ht="15.75" customHeight="1">
      <c r="A39" s="37"/>
      <c r="B39" s="273" t="s">
        <v>148</v>
      </c>
      <c r="C39" s="21"/>
      <c r="D39" s="21"/>
      <c r="E39" s="21"/>
      <c r="F39" s="238"/>
      <c r="G39" s="238"/>
      <c r="H39" s="238"/>
      <c r="I39" s="238"/>
      <c r="J39" s="238"/>
      <c r="K39" s="238"/>
      <c r="L39" s="238"/>
      <c r="M39" s="238"/>
      <c r="N39" s="238"/>
      <c r="O39" s="274"/>
      <c r="P39" s="37"/>
      <c r="Q39" s="273" t="s">
        <v>148</v>
      </c>
      <c r="R39" s="21"/>
      <c r="S39" s="21"/>
      <c r="T39" s="21"/>
      <c r="U39" s="238"/>
      <c r="V39" s="238"/>
      <c r="W39" s="238"/>
      <c r="X39" s="238"/>
      <c r="Y39" s="238"/>
      <c r="Z39" s="238"/>
      <c r="AA39" s="238"/>
      <c r="AB39" s="238"/>
      <c r="AC39" s="238"/>
      <c r="AD39" s="274"/>
      <c r="AE39" s="37"/>
      <c r="AF39" s="273" t="s">
        <v>148</v>
      </c>
      <c r="AG39" s="21"/>
      <c r="AH39" s="21"/>
      <c r="AI39" s="21"/>
      <c r="AJ39" s="238"/>
      <c r="AK39" s="238"/>
      <c r="AL39" s="238"/>
      <c r="AM39" s="238"/>
      <c r="AN39" s="238"/>
      <c r="AO39" s="238"/>
      <c r="AP39" s="238"/>
      <c r="AQ39" s="238"/>
      <c r="AR39" s="238"/>
      <c r="AS39" s="274"/>
      <c r="AT39" s="37"/>
      <c r="AU39" s="273" t="s">
        <v>148</v>
      </c>
      <c r="AV39" s="21"/>
      <c r="AW39" s="21"/>
      <c r="AX39" s="21"/>
      <c r="AY39" s="238"/>
      <c r="AZ39" s="238"/>
      <c r="BA39" s="238"/>
      <c r="BB39" s="238"/>
      <c r="BC39" s="238"/>
      <c r="BD39" s="238"/>
      <c r="BE39" s="238"/>
      <c r="BF39" s="238"/>
      <c r="BG39" s="238"/>
      <c r="BH39" s="274"/>
    </row>
    <row r="40" ht="15.75" customHeight="1">
      <c r="A40" s="37"/>
      <c r="B40" s="48" t="s">
        <v>187</v>
      </c>
      <c r="C40" s="1"/>
      <c r="D40" s="1"/>
      <c r="E40" s="229">
        <f t="shared" ref="E40:O40" si="83">E9</f>
        <v>10041958.62</v>
      </c>
      <c r="F40" s="229">
        <f t="shared" si="83"/>
        <v>0</v>
      </c>
      <c r="G40" s="229">
        <f t="shared" si="83"/>
        <v>0</v>
      </c>
      <c r="H40" s="229">
        <f t="shared" si="83"/>
        <v>0</v>
      </c>
      <c r="I40" s="229">
        <f t="shared" si="83"/>
        <v>0</v>
      </c>
      <c r="J40" s="229">
        <f t="shared" si="83"/>
        <v>0</v>
      </c>
      <c r="K40" s="229">
        <f t="shared" si="83"/>
        <v>0</v>
      </c>
      <c r="L40" s="229">
        <f t="shared" si="83"/>
        <v>0</v>
      </c>
      <c r="M40" s="229">
        <f t="shared" si="83"/>
        <v>0</v>
      </c>
      <c r="N40" s="229">
        <f t="shared" si="83"/>
        <v>0</v>
      </c>
      <c r="O40" s="116">
        <f t="shared" si="83"/>
        <v>0</v>
      </c>
      <c r="P40" s="37"/>
      <c r="Q40" s="48" t="s">
        <v>187</v>
      </c>
      <c r="R40" s="1"/>
      <c r="S40" s="1"/>
      <c r="T40" s="229">
        <f t="shared" ref="T40:AD40" si="84">T9</f>
        <v>0</v>
      </c>
      <c r="U40" s="229">
        <f t="shared" si="84"/>
        <v>0</v>
      </c>
      <c r="V40" s="229">
        <f t="shared" si="84"/>
        <v>0</v>
      </c>
      <c r="W40" s="229">
        <f t="shared" si="84"/>
        <v>0</v>
      </c>
      <c r="X40" s="229">
        <f t="shared" si="84"/>
        <v>0</v>
      </c>
      <c r="Y40" s="229">
        <f t="shared" si="84"/>
        <v>0</v>
      </c>
      <c r="Z40" s="229">
        <f t="shared" si="84"/>
        <v>0</v>
      </c>
      <c r="AA40" s="229">
        <f t="shared" si="84"/>
        <v>0</v>
      </c>
      <c r="AB40" s="229">
        <f t="shared" si="84"/>
        <v>0</v>
      </c>
      <c r="AC40" s="229">
        <f t="shared" si="84"/>
        <v>0</v>
      </c>
      <c r="AD40" s="116">
        <f t="shared" si="84"/>
        <v>0</v>
      </c>
      <c r="AE40" s="37"/>
      <c r="AF40" s="48" t="s">
        <v>187</v>
      </c>
      <c r="AG40" s="1"/>
      <c r="AH40" s="1"/>
      <c r="AI40" s="229">
        <f t="shared" ref="AI40:AS40" si="85">AI9</f>
        <v>0</v>
      </c>
      <c r="AJ40" s="229">
        <f t="shared" si="85"/>
        <v>0</v>
      </c>
      <c r="AK40" s="229">
        <f t="shared" si="85"/>
        <v>0</v>
      </c>
      <c r="AL40" s="229">
        <f t="shared" si="85"/>
        <v>0</v>
      </c>
      <c r="AM40" s="229">
        <f t="shared" si="85"/>
        <v>0</v>
      </c>
      <c r="AN40" s="229">
        <f t="shared" si="85"/>
        <v>0</v>
      </c>
      <c r="AO40" s="229">
        <f t="shared" si="85"/>
        <v>0</v>
      </c>
      <c r="AP40" s="229">
        <f t="shared" si="85"/>
        <v>0</v>
      </c>
      <c r="AQ40" s="229">
        <f t="shared" si="85"/>
        <v>0</v>
      </c>
      <c r="AR40" s="229">
        <f t="shared" si="85"/>
        <v>0</v>
      </c>
      <c r="AS40" s="116">
        <f t="shared" si="85"/>
        <v>0</v>
      </c>
      <c r="AT40" s="37"/>
      <c r="AU40" s="48" t="s">
        <v>187</v>
      </c>
      <c r="AV40" s="1"/>
      <c r="AW40" s="1"/>
      <c r="AX40" s="229">
        <f t="shared" ref="AX40:BH40" si="86">AX9</f>
        <v>0</v>
      </c>
      <c r="AY40" s="229">
        <f t="shared" si="86"/>
        <v>0</v>
      </c>
      <c r="AZ40" s="229">
        <f t="shared" si="86"/>
        <v>0</v>
      </c>
      <c r="BA40" s="229">
        <f t="shared" si="86"/>
        <v>0</v>
      </c>
      <c r="BB40" s="229">
        <f t="shared" si="86"/>
        <v>0</v>
      </c>
      <c r="BC40" s="229">
        <f t="shared" si="86"/>
        <v>0</v>
      </c>
      <c r="BD40" s="229">
        <f t="shared" si="86"/>
        <v>0</v>
      </c>
      <c r="BE40" s="229">
        <f t="shared" si="86"/>
        <v>0</v>
      </c>
      <c r="BF40" s="229">
        <f t="shared" si="86"/>
        <v>0</v>
      </c>
      <c r="BG40" s="229">
        <f t="shared" si="86"/>
        <v>0</v>
      </c>
      <c r="BH40" s="116">
        <f t="shared" si="86"/>
        <v>0</v>
      </c>
    </row>
    <row r="41" ht="15.75" customHeight="1">
      <c r="A41" s="37"/>
      <c r="B41" s="48" t="s">
        <v>188</v>
      </c>
      <c r="C41" s="1"/>
      <c r="D41" s="1"/>
      <c r="E41" s="1"/>
      <c r="F41" s="229">
        <f t="shared" ref="F41:O41" si="87">E44</f>
        <v>10041958.62</v>
      </c>
      <c r="G41" s="229">
        <f t="shared" si="87"/>
        <v>9267605.952</v>
      </c>
      <c r="H41" s="229">
        <f t="shared" si="87"/>
        <v>8275115.54</v>
      </c>
      <c r="I41" s="229">
        <f t="shared" si="87"/>
        <v>7125798.557</v>
      </c>
      <c r="J41" s="229">
        <f t="shared" si="87"/>
        <v>7133344.268</v>
      </c>
      <c r="K41" s="229">
        <f t="shared" si="87"/>
        <v>7080560.547</v>
      </c>
      <c r="L41" s="229">
        <f t="shared" si="87"/>
        <v>6959581.934</v>
      </c>
      <c r="M41" s="229">
        <f t="shared" si="87"/>
        <v>6761701.441</v>
      </c>
      <c r="N41" s="229">
        <f t="shared" si="87"/>
        <v>6477284.761</v>
      </c>
      <c r="O41" s="116">
        <f t="shared" si="87"/>
        <v>6095675.83</v>
      </c>
      <c r="P41" s="37"/>
      <c r="Q41" s="48" t="s">
        <v>188</v>
      </c>
      <c r="R41" s="1"/>
      <c r="S41" s="1"/>
      <c r="T41" s="1"/>
      <c r="U41" s="229">
        <f t="shared" ref="U41:AD41" si="88">T44</f>
        <v>0</v>
      </c>
      <c r="V41" s="229">
        <f t="shared" si="88"/>
        <v>0</v>
      </c>
      <c r="W41" s="229">
        <f t="shared" si="88"/>
        <v>0</v>
      </c>
      <c r="X41" s="229">
        <f t="shared" si="88"/>
        <v>0</v>
      </c>
      <c r="Y41" s="229">
        <f t="shared" si="88"/>
        <v>0</v>
      </c>
      <c r="Z41" s="229">
        <f t="shared" si="88"/>
        <v>0</v>
      </c>
      <c r="AA41" s="229">
        <f t="shared" si="88"/>
        <v>0</v>
      </c>
      <c r="AB41" s="229">
        <f t="shared" si="88"/>
        <v>0</v>
      </c>
      <c r="AC41" s="229">
        <f t="shared" si="88"/>
        <v>0</v>
      </c>
      <c r="AD41" s="116">
        <f t="shared" si="88"/>
        <v>0</v>
      </c>
      <c r="AE41" s="37"/>
      <c r="AF41" s="48" t="s">
        <v>188</v>
      </c>
      <c r="AG41" s="1"/>
      <c r="AH41" s="1"/>
      <c r="AI41" s="1"/>
      <c r="AJ41" s="229">
        <f t="shared" ref="AJ41:AS41" si="89">AI44</f>
        <v>0</v>
      </c>
      <c r="AK41" s="229">
        <f t="shared" si="89"/>
        <v>0</v>
      </c>
      <c r="AL41" s="229">
        <f t="shared" si="89"/>
        <v>0</v>
      </c>
      <c r="AM41" s="229">
        <f t="shared" si="89"/>
        <v>0</v>
      </c>
      <c r="AN41" s="229">
        <f t="shared" si="89"/>
        <v>0</v>
      </c>
      <c r="AO41" s="229">
        <f t="shared" si="89"/>
        <v>0</v>
      </c>
      <c r="AP41" s="229">
        <f t="shared" si="89"/>
        <v>0</v>
      </c>
      <c r="AQ41" s="229">
        <f t="shared" si="89"/>
        <v>0</v>
      </c>
      <c r="AR41" s="229">
        <f t="shared" si="89"/>
        <v>0</v>
      </c>
      <c r="AS41" s="116">
        <f t="shared" si="89"/>
        <v>0</v>
      </c>
      <c r="AT41" s="37"/>
      <c r="AU41" s="48" t="s">
        <v>188</v>
      </c>
      <c r="AV41" s="1"/>
      <c r="AW41" s="1"/>
      <c r="AX41" s="1"/>
      <c r="AY41" s="229">
        <f t="shared" ref="AY41:BH41" si="90">AX44</f>
        <v>0</v>
      </c>
      <c r="AZ41" s="229">
        <f t="shared" si="90"/>
        <v>0</v>
      </c>
      <c r="BA41" s="229">
        <f t="shared" si="90"/>
        <v>0</v>
      </c>
      <c r="BB41" s="229">
        <f t="shared" si="90"/>
        <v>0</v>
      </c>
      <c r="BC41" s="229">
        <f t="shared" si="90"/>
        <v>0</v>
      </c>
      <c r="BD41" s="229">
        <f t="shared" si="90"/>
        <v>0</v>
      </c>
      <c r="BE41" s="229">
        <f t="shared" si="90"/>
        <v>0</v>
      </c>
      <c r="BF41" s="229">
        <f t="shared" si="90"/>
        <v>0</v>
      </c>
      <c r="BG41" s="229">
        <f t="shared" si="90"/>
        <v>0</v>
      </c>
      <c r="BH41" s="116">
        <f t="shared" si="90"/>
        <v>0</v>
      </c>
    </row>
    <row r="42" ht="15.75" customHeight="1">
      <c r="A42" s="37"/>
      <c r="B42" s="48" t="s">
        <v>189</v>
      </c>
      <c r="C42" s="108">
        <f>Assumptions!E72</f>
        <v>0.1</v>
      </c>
      <c r="D42" s="1"/>
      <c r="E42" s="1"/>
      <c r="F42" s="229">
        <f t="shared" ref="F42:O42" si="91">F41*$C42</f>
        <v>1004195.862</v>
      </c>
      <c r="G42" s="229">
        <f t="shared" si="91"/>
        <v>926760.5952</v>
      </c>
      <c r="H42" s="229">
        <f t="shared" si="91"/>
        <v>827511.554</v>
      </c>
      <c r="I42" s="229">
        <f t="shared" si="91"/>
        <v>712579.8557</v>
      </c>
      <c r="J42" s="229">
        <f t="shared" si="91"/>
        <v>713334.4268</v>
      </c>
      <c r="K42" s="229">
        <f t="shared" si="91"/>
        <v>708056.0547</v>
      </c>
      <c r="L42" s="229">
        <f t="shared" si="91"/>
        <v>695958.1934</v>
      </c>
      <c r="M42" s="229">
        <f t="shared" si="91"/>
        <v>676170.1441</v>
      </c>
      <c r="N42" s="229">
        <f t="shared" si="91"/>
        <v>647728.4761</v>
      </c>
      <c r="O42" s="116">
        <f t="shared" si="91"/>
        <v>609567.583</v>
      </c>
      <c r="P42" s="37"/>
      <c r="Q42" s="48" t="s">
        <v>189</v>
      </c>
      <c r="R42" s="108">
        <f>Assumptions!M72</f>
        <v>0.1</v>
      </c>
      <c r="S42" s="1"/>
      <c r="T42" s="1"/>
      <c r="U42" s="229">
        <f t="shared" ref="U42:AD42" si="92">U41*$R42</f>
        <v>0</v>
      </c>
      <c r="V42" s="229">
        <f t="shared" si="92"/>
        <v>0</v>
      </c>
      <c r="W42" s="229">
        <f t="shared" si="92"/>
        <v>0</v>
      </c>
      <c r="X42" s="229">
        <f t="shared" si="92"/>
        <v>0</v>
      </c>
      <c r="Y42" s="229">
        <f t="shared" si="92"/>
        <v>0</v>
      </c>
      <c r="Z42" s="229">
        <f t="shared" si="92"/>
        <v>0</v>
      </c>
      <c r="AA42" s="229">
        <f t="shared" si="92"/>
        <v>0</v>
      </c>
      <c r="AB42" s="229">
        <f t="shared" si="92"/>
        <v>0</v>
      </c>
      <c r="AC42" s="229">
        <f t="shared" si="92"/>
        <v>0</v>
      </c>
      <c r="AD42" s="116">
        <f t="shared" si="92"/>
        <v>0</v>
      </c>
      <c r="AE42" s="37"/>
      <c r="AF42" s="48" t="s">
        <v>189</v>
      </c>
      <c r="AG42" s="108">
        <f>Assumptions!U72</f>
        <v>0.1</v>
      </c>
      <c r="AH42" s="1"/>
      <c r="AI42" s="1"/>
      <c r="AJ42" s="229">
        <f t="shared" ref="AJ42:AS42" si="93">AJ41*$AG42</f>
        <v>0</v>
      </c>
      <c r="AK42" s="229">
        <f t="shared" si="93"/>
        <v>0</v>
      </c>
      <c r="AL42" s="229">
        <f t="shared" si="93"/>
        <v>0</v>
      </c>
      <c r="AM42" s="229">
        <f t="shared" si="93"/>
        <v>0</v>
      </c>
      <c r="AN42" s="229">
        <f t="shared" si="93"/>
        <v>0</v>
      </c>
      <c r="AO42" s="229">
        <f t="shared" si="93"/>
        <v>0</v>
      </c>
      <c r="AP42" s="229">
        <f t="shared" si="93"/>
        <v>0</v>
      </c>
      <c r="AQ42" s="229">
        <f t="shared" si="93"/>
        <v>0</v>
      </c>
      <c r="AR42" s="229">
        <f t="shared" si="93"/>
        <v>0</v>
      </c>
      <c r="AS42" s="116">
        <f t="shared" si="93"/>
        <v>0</v>
      </c>
      <c r="AT42" s="37"/>
      <c r="AU42" s="48" t="s">
        <v>189</v>
      </c>
      <c r="AV42" s="108">
        <f>Assumptions!AC72</f>
        <v>0.1</v>
      </c>
      <c r="AW42" s="1"/>
      <c r="AX42" s="1"/>
      <c r="AY42" s="229">
        <f t="shared" ref="AY42:BH42" si="94">AY41*$AV42</f>
        <v>0</v>
      </c>
      <c r="AZ42" s="229">
        <f t="shared" si="94"/>
        <v>0</v>
      </c>
      <c r="BA42" s="229">
        <f t="shared" si="94"/>
        <v>0</v>
      </c>
      <c r="BB42" s="229">
        <f t="shared" si="94"/>
        <v>0</v>
      </c>
      <c r="BC42" s="229">
        <f t="shared" si="94"/>
        <v>0</v>
      </c>
      <c r="BD42" s="229">
        <f t="shared" si="94"/>
        <v>0</v>
      </c>
      <c r="BE42" s="229">
        <f t="shared" si="94"/>
        <v>0</v>
      </c>
      <c r="BF42" s="229">
        <f t="shared" si="94"/>
        <v>0</v>
      </c>
      <c r="BG42" s="229">
        <f t="shared" si="94"/>
        <v>0</v>
      </c>
      <c r="BH42" s="116">
        <f t="shared" si="94"/>
        <v>0</v>
      </c>
    </row>
    <row r="43" ht="15.75" customHeight="1">
      <c r="A43" s="37"/>
      <c r="B43" s="48" t="s">
        <v>190</v>
      </c>
      <c r="C43" s="1"/>
      <c r="D43" s="1"/>
      <c r="E43" s="1"/>
      <c r="F43" s="229">
        <f t="shared" ref="F43:O43" si="95">-F32</f>
        <v>-1778548.529</v>
      </c>
      <c r="G43" s="229">
        <f t="shared" si="95"/>
        <v>-1919251.007</v>
      </c>
      <c r="H43" s="229">
        <f t="shared" si="95"/>
        <v>-1976828.537</v>
      </c>
      <c r="I43" s="229">
        <f t="shared" si="95"/>
        <v>-705034.1451</v>
      </c>
      <c r="J43" s="229">
        <f t="shared" si="95"/>
        <v>-766118.1468</v>
      </c>
      <c r="K43" s="229">
        <f t="shared" si="95"/>
        <v>-829034.6687</v>
      </c>
      <c r="L43" s="229">
        <f t="shared" si="95"/>
        <v>-893838.6862</v>
      </c>
      <c r="M43" s="229">
        <f t="shared" si="95"/>
        <v>-960586.8242</v>
      </c>
      <c r="N43" s="229">
        <f t="shared" si="95"/>
        <v>-1029337.406</v>
      </c>
      <c r="O43" s="116">
        <f t="shared" si="95"/>
        <v>-6705243.413</v>
      </c>
      <c r="P43" s="37"/>
      <c r="Q43" s="48" t="s">
        <v>190</v>
      </c>
      <c r="R43" s="1"/>
      <c r="S43" s="1"/>
      <c r="T43" s="1"/>
      <c r="U43" s="229">
        <f t="shared" ref="U43:AD43" si="96">-U32</f>
        <v>0</v>
      </c>
      <c r="V43" s="229">
        <f t="shared" si="96"/>
        <v>0</v>
      </c>
      <c r="W43" s="229">
        <f t="shared" si="96"/>
        <v>0</v>
      </c>
      <c r="X43" s="229">
        <f t="shared" si="96"/>
        <v>0</v>
      </c>
      <c r="Y43" s="229">
        <f t="shared" si="96"/>
        <v>0</v>
      </c>
      <c r="Z43" s="229">
        <f t="shared" si="96"/>
        <v>0</v>
      </c>
      <c r="AA43" s="229">
        <f t="shared" si="96"/>
        <v>0</v>
      </c>
      <c r="AB43" s="229">
        <f t="shared" si="96"/>
        <v>0</v>
      </c>
      <c r="AC43" s="229">
        <f t="shared" si="96"/>
        <v>0</v>
      </c>
      <c r="AD43" s="116">
        <f t="shared" si="96"/>
        <v>0</v>
      </c>
      <c r="AE43" s="37"/>
      <c r="AF43" s="48" t="s">
        <v>190</v>
      </c>
      <c r="AG43" s="1"/>
      <c r="AH43" s="1"/>
      <c r="AI43" s="1"/>
      <c r="AJ43" s="229">
        <f t="shared" ref="AJ43:AS43" si="97">-AJ32</f>
        <v>0</v>
      </c>
      <c r="AK43" s="229">
        <f t="shared" si="97"/>
        <v>0</v>
      </c>
      <c r="AL43" s="229">
        <f t="shared" si="97"/>
        <v>0</v>
      </c>
      <c r="AM43" s="229">
        <f t="shared" si="97"/>
        <v>0</v>
      </c>
      <c r="AN43" s="229">
        <f t="shared" si="97"/>
        <v>0</v>
      </c>
      <c r="AO43" s="229">
        <f t="shared" si="97"/>
        <v>0</v>
      </c>
      <c r="AP43" s="229">
        <f t="shared" si="97"/>
        <v>0</v>
      </c>
      <c r="AQ43" s="229">
        <f t="shared" si="97"/>
        <v>0</v>
      </c>
      <c r="AR43" s="229">
        <f t="shared" si="97"/>
        <v>0</v>
      </c>
      <c r="AS43" s="116">
        <f t="shared" si="97"/>
        <v>0</v>
      </c>
      <c r="AT43" s="37"/>
      <c r="AU43" s="48" t="s">
        <v>190</v>
      </c>
      <c r="AV43" s="1"/>
      <c r="AW43" s="1"/>
      <c r="AX43" s="1"/>
      <c r="AY43" s="229">
        <f t="shared" ref="AY43:BH43" si="98">-AY32</f>
        <v>0</v>
      </c>
      <c r="AZ43" s="229">
        <f t="shared" si="98"/>
        <v>0</v>
      </c>
      <c r="BA43" s="229">
        <f t="shared" si="98"/>
        <v>0</v>
      </c>
      <c r="BB43" s="229">
        <f t="shared" si="98"/>
        <v>0</v>
      </c>
      <c r="BC43" s="229">
        <f t="shared" si="98"/>
        <v>0</v>
      </c>
      <c r="BD43" s="229">
        <f t="shared" si="98"/>
        <v>0</v>
      </c>
      <c r="BE43" s="229">
        <f t="shared" si="98"/>
        <v>0</v>
      </c>
      <c r="BF43" s="229">
        <f t="shared" si="98"/>
        <v>0</v>
      </c>
      <c r="BG43" s="229">
        <f t="shared" si="98"/>
        <v>0</v>
      </c>
      <c r="BH43" s="116">
        <f t="shared" si="98"/>
        <v>0</v>
      </c>
    </row>
    <row r="44" ht="15.75" customHeight="1">
      <c r="A44" s="37"/>
      <c r="B44" s="113" t="s">
        <v>191</v>
      </c>
      <c r="C44" s="21"/>
      <c r="D44" s="21"/>
      <c r="E44" s="238">
        <f t="shared" ref="E44:O44" si="99">SUM(E40:E43)</f>
        <v>10041958.62</v>
      </c>
      <c r="F44" s="238">
        <f t="shared" si="99"/>
        <v>9267605.952</v>
      </c>
      <c r="G44" s="238">
        <f t="shared" si="99"/>
        <v>8275115.54</v>
      </c>
      <c r="H44" s="238">
        <f t="shared" si="99"/>
        <v>7125798.557</v>
      </c>
      <c r="I44" s="238">
        <f t="shared" si="99"/>
        <v>7133344.268</v>
      </c>
      <c r="J44" s="238">
        <f t="shared" si="99"/>
        <v>7080560.547</v>
      </c>
      <c r="K44" s="238">
        <f t="shared" si="99"/>
        <v>6959581.934</v>
      </c>
      <c r="L44" s="238">
        <f t="shared" si="99"/>
        <v>6761701.441</v>
      </c>
      <c r="M44" s="238">
        <f t="shared" si="99"/>
        <v>6477284.761</v>
      </c>
      <c r="N44" s="238">
        <f t="shared" si="99"/>
        <v>6095675.83</v>
      </c>
      <c r="O44" s="274">
        <f t="shared" si="99"/>
        <v>0</v>
      </c>
      <c r="P44" s="37"/>
      <c r="Q44" s="113" t="s">
        <v>191</v>
      </c>
      <c r="R44" s="21"/>
      <c r="S44" s="21"/>
      <c r="T44" s="238">
        <f t="shared" ref="T44:AD44" si="100">SUM(T40:T43)</f>
        <v>0</v>
      </c>
      <c r="U44" s="238">
        <f t="shared" si="100"/>
        <v>0</v>
      </c>
      <c r="V44" s="238">
        <f t="shared" si="100"/>
        <v>0</v>
      </c>
      <c r="W44" s="238">
        <f t="shared" si="100"/>
        <v>0</v>
      </c>
      <c r="X44" s="238">
        <f t="shared" si="100"/>
        <v>0</v>
      </c>
      <c r="Y44" s="238">
        <f t="shared" si="100"/>
        <v>0</v>
      </c>
      <c r="Z44" s="238">
        <f t="shared" si="100"/>
        <v>0</v>
      </c>
      <c r="AA44" s="238">
        <f t="shared" si="100"/>
        <v>0</v>
      </c>
      <c r="AB44" s="238">
        <f t="shared" si="100"/>
        <v>0</v>
      </c>
      <c r="AC44" s="238">
        <f t="shared" si="100"/>
        <v>0</v>
      </c>
      <c r="AD44" s="274">
        <f t="shared" si="100"/>
        <v>0</v>
      </c>
      <c r="AE44" s="37"/>
      <c r="AF44" s="113" t="s">
        <v>191</v>
      </c>
      <c r="AG44" s="21"/>
      <c r="AH44" s="21"/>
      <c r="AI44" s="238">
        <f t="shared" ref="AI44:AS44" si="101">SUM(AI40:AI43)</f>
        <v>0</v>
      </c>
      <c r="AJ44" s="238">
        <f t="shared" si="101"/>
        <v>0</v>
      </c>
      <c r="AK44" s="238">
        <f t="shared" si="101"/>
        <v>0</v>
      </c>
      <c r="AL44" s="238">
        <f t="shared" si="101"/>
        <v>0</v>
      </c>
      <c r="AM44" s="238">
        <f t="shared" si="101"/>
        <v>0</v>
      </c>
      <c r="AN44" s="238">
        <f t="shared" si="101"/>
        <v>0</v>
      </c>
      <c r="AO44" s="238">
        <f t="shared" si="101"/>
        <v>0</v>
      </c>
      <c r="AP44" s="238">
        <f t="shared" si="101"/>
        <v>0</v>
      </c>
      <c r="AQ44" s="238">
        <f t="shared" si="101"/>
        <v>0</v>
      </c>
      <c r="AR44" s="238">
        <f t="shared" si="101"/>
        <v>0</v>
      </c>
      <c r="AS44" s="274">
        <f t="shared" si="101"/>
        <v>0</v>
      </c>
      <c r="AT44" s="37"/>
      <c r="AU44" s="113" t="s">
        <v>191</v>
      </c>
      <c r="AV44" s="21"/>
      <c r="AW44" s="21"/>
      <c r="AX44" s="238">
        <f t="shared" ref="AX44:BH44" si="102">SUM(AX40:AX43)</f>
        <v>0</v>
      </c>
      <c r="AY44" s="238">
        <f t="shared" si="102"/>
        <v>0</v>
      </c>
      <c r="AZ44" s="238">
        <f t="shared" si="102"/>
        <v>0</v>
      </c>
      <c r="BA44" s="238">
        <f t="shared" si="102"/>
        <v>0</v>
      </c>
      <c r="BB44" s="238">
        <f t="shared" si="102"/>
        <v>0</v>
      </c>
      <c r="BC44" s="238">
        <f t="shared" si="102"/>
        <v>0</v>
      </c>
      <c r="BD44" s="238">
        <f t="shared" si="102"/>
        <v>0</v>
      </c>
      <c r="BE44" s="238">
        <f t="shared" si="102"/>
        <v>0</v>
      </c>
      <c r="BF44" s="238">
        <f t="shared" si="102"/>
        <v>0</v>
      </c>
      <c r="BG44" s="238">
        <f t="shared" si="102"/>
        <v>0</v>
      </c>
      <c r="BH44" s="274">
        <f t="shared" si="102"/>
        <v>0</v>
      </c>
    </row>
    <row r="45" ht="15.75" customHeight="1">
      <c r="A45" s="37"/>
      <c r="B45" s="48"/>
      <c r="C45" s="1"/>
      <c r="D45" s="1"/>
      <c r="E45" s="1"/>
      <c r="F45" s="229"/>
      <c r="G45" s="229"/>
      <c r="H45" s="229"/>
      <c r="I45" s="229"/>
      <c r="J45" s="229"/>
      <c r="K45" s="229"/>
      <c r="L45" s="229"/>
      <c r="M45" s="229"/>
      <c r="N45" s="229"/>
      <c r="O45" s="116"/>
      <c r="P45" s="37"/>
      <c r="Q45" s="48"/>
      <c r="R45" s="1"/>
      <c r="S45" s="1"/>
      <c r="T45" s="1"/>
      <c r="U45" s="229"/>
      <c r="V45" s="229"/>
      <c r="W45" s="229"/>
      <c r="X45" s="229"/>
      <c r="Y45" s="229"/>
      <c r="Z45" s="229"/>
      <c r="AA45" s="229"/>
      <c r="AB45" s="229"/>
      <c r="AC45" s="229"/>
      <c r="AD45" s="116"/>
      <c r="AE45" s="37"/>
      <c r="AF45" s="48"/>
      <c r="AG45" s="1"/>
      <c r="AH45" s="1"/>
      <c r="AI45" s="1"/>
      <c r="AJ45" s="229"/>
      <c r="AK45" s="229"/>
      <c r="AL45" s="229"/>
      <c r="AM45" s="229"/>
      <c r="AN45" s="229"/>
      <c r="AO45" s="229"/>
      <c r="AP45" s="229"/>
      <c r="AQ45" s="229"/>
      <c r="AR45" s="229"/>
      <c r="AS45" s="116"/>
      <c r="AT45" s="37"/>
      <c r="AU45" s="48"/>
      <c r="AV45" s="1"/>
      <c r="AW45" s="1"/>
      <c r="AX45" s="1"/>
      <c r="AY45" s="229"/>
      <c r="AZ45" s="229"/>
      <c r="BA45" s="229"/>
      <c r="BB45" s="229"/>
      <c r="BC45" s="229"/>
      <c r="BD45" s="229"/>
      <c r="BE45" s="229"/>
      <c r="BF45" s="229"/>
      <c r="BG45" s="229"/>
      <c r="BH45" s="116"/>
    </row>
    <row r="46" ht="15.75" customHeight="1">
      <c r="A46" s="37"/>
      <c r="B46" s="273" t="str">
        <f>B33</f>
        <v>1st hurdle</v>
      </c>
      <c r="C46" s="21"/>
      <c r="D46" s="21"/>
      <c r="E46" s="21"/>
      <c r="F46" s="238"/>
      <c r="G46" s="238"/>
      <c r="H46" s="238"/>
      <c r="I46" s="238"/>
      <c r="J46" s="238"/>
      <c r="K46" s="238"/>
      <c r="L46" s="238"/>
      <c r="M46" s="238"/>
      <c r="N46" s="238"/>
      <c r="O46" s="274"/>
      <c r="P46" s="37"/>
      <c r="Q46" s="273" t="str">
        <f>B46</f>
        <v>1st hurdle</v>
      </c>
      <c r="R46" s="21"/>
      <c r="S46" s="21"/>
      <c r="T46" s="21"/>
      <c r="U46" s="238"/>
      <c r="V46" s="238"/>
      <c r="W46" s="238"/>
      <c r="X46" s="238"/>
      <c r="Y46" s="238"/>
      <c r="Z46" s="238"/>
      <c r="AA46" s="238"/>
      <c r="AB46" s="238"/>
      <c r="AC46" s="238"/>
      <c r="AD46" s="274"/>
      <c r="AE46" s="37"/>
      <c r="AF46" s="273" t="str">
        <f>AF33</f>
        <v>1st hurdle</v>
      </c>
      <c r="AG46" s="21"/>
      <c r="AH46" s="21"/>
      <c r="AI46" s="21"/>
      <c r="AJ46" s="238"/>
      <c r="AK46" s="238"/>
      <c r="AL46" s="238"/>
      <c r="AM46" s="238"/>
      <c r="AN46" s="238"/>
      <c r="AO46" s="238"/>
      <c r="AP46" s="238"/>
      <c r="AQ46" s="238"/>
      <c r="AR46" s="238"/>
      <c r="AS46" s="274"/>
      <c r="AT46" s="37"/>
      <c r="AU46" s="273" t="str">
        <f>AU33</f>
        <v>1st hurdle</v>
      </c>
      <c r="AV46" s="21"/>
      <c r="AW46" s="21"/>
      <c r="AX46" s="21"/>
      <c r="AY46" s="238"/>
      <c r="AZ46" s="238"/>
      <c r="BA46" s="238"/>
      <c r="BB46" s="238"/>
      <c r="BC46" s="238"/>
      <c r="BD46" s="238"/>
      <c r="BE46" s="238"/>
      <c r="BF46" s="238"/>
      <c r="BG46" s="238"/>
      <c r="BH46" s="274"/>
    </row>
    <row r="47" ht="15.75" customHeight="1">
      <c r="A47" s="37"/>
      <c r="B47" s="48" t="str">
        <f t="shared" ref="B47:B51" si="107">B40</f>
        <v>Funding</v>
      </c>
      <c r="C47" s="1"/>
      <c r="D47" s="1"/>
      <c r="E47" s="229">
        <f t="shared" ref="E47:O47" si="103">E9</f>
        <v>10041958.62</v>
      </c>
      <c r="F47" s="229">
        <f t="shared" si="103"/>
        <v>0</v>
      </c>
      <c r="G47" s="229">
        <f t="shared" si="103"/>
        <v>0</v>
      </c>
      <c r="H47" s="229">
        <f t="shared" si="103"/>
        <v>0</v>
      </c>
      <c r="I47" s="229">
        <f t="shared" si="103"/>
        <v>0</v>
      </c>
      <c r="J47" s="229">
        <f t="shared" si="103"/>
        <v>0</v>
      </c>
      <c r="K47" s="229">
        <f t="shared" si="103"/>
        <v>0</v>
      </c>
      <c r="L47" s="229">
        <f t="shared" si="103"/>
        <v>0</v>
      </c>
      <c r="M47" s="229">
        <f t="shared" si="103"/>
        <v>0</v>
      </c>
      <c r="N47" s="229">
        <f t="shared" si="103"/>
        <v>0</v>
      </c>
      <c r="O47" s="116">
        <f t="shared" si="103"/>
        <v>0</v>
      </c>
      <c r="P47" s="37"/>
      <c r="Q47" s="48" t="str">
        <f t="shared" ref="Q47:Q51" si="109">Q40</f>
        <v>Funding</v>
      </c>
      <c r="R47" s="1"/>
      <c r="S47" s="1"/>
      <c r="T47" s="229">
        <f t="shared" ref="T47:AD47" si="104">T9</f>
        <v>0</v>
      </c>
      <c r="U47" s="229">
        <f t="shared" si="104"/>
        <v>0</v>
      </c>
      <c r="V47" s="229">
        <f t="shared" si="104"/>
        <v>0</v>
      </c>
      <c r="W47" s="229">
        <f t="shared" si="104"/>
        <v>0</v>
      </c>
      <c r="X47" s="229">
        <f t="shared" si="104"/>
        <v>0</v>
      </c>
      <c r="Y47" s="229">
        <f t="shared" si="104"/>
        <v>0</v>
      </c>
      <c r="Z47" s="229">
        <f t="shared" si="104"/>
        <v>0</v>
      </c>
      <c r="AA47" s="229">
        <f t="shared" si="104"/>
        <v>0</v>
      </c>
      <c r="AB47" s="229">
        <f t="shared" si="104"/>
        <v>0</v>
      </c>
      <c r="AC47" s="229">
        <f t="shared" si="104"/>
        <v>0</v>
      </c>
      <c r="AD47" s="116">
        <f t="shared" si="104"/>
        <v>0</v>
      </c>
      <c r="AE47" s="37"/>
      <c r="AF47" s="48" t="str">
        <f t="shared" ref="AF47:AF51" si="111">AF40</f>
        <v>Funding</v>
      </c>
      <c r="AG47" s="1"/>
      <c r="AH47" s="1"/>
      <c r="AI47" s="229">
        <f t="shared" ref="AI47:AS47" si="105">AI9</f>
        <v>0</v>
      </c>
      <c r="AJ47" s="229">
        <f t="shared" si="105"/>
        <v>0</v>
      </c>
      <c r="AK47" s="229">
        <f t="shared" si="105"/>
        <v>0</v>
      </c>
      <c r="AL47" s="229">
        <f t="shared" si="105"/>
        <v>0</v>
      </c>
      <c r="AM47" s="229">
        <f t="shared" si="105"/>
        <v>0</v>
      </c>
      <c r="AN47" s="229">
        <f t="shared" si="105"/>
        <v>0</v>
      </c>
      <c r="AO47" s="229">
        <f t="shared" si="105"/>
        <v>0</v>
      </c>
      <c r="AP47" s="229">
        <f t="shared" si="105"/>
        <v>0</v>
      </c>
      <c r="AQ47" s="229">
        <f t="shared" si="105"/>
        <v>0</v>
      </c>
      <c r="AR47" s="229">
        <f t="shared" si="105"/>
        <v>0</v>
      </c>
      <c r="AS47" s="116">
        <f t="shared" si="105"/>
        <v>0</v>
      </c>
      <c r="AT47" s="37"/>
      <c r="AU47" s="48" t="str">
        <f t="shared" ref="AU47:AU51" si="113">AU40</f>
        <v>Funding</v>
      </c>
      <c r="AV47" s="1"/>
      <c r="AW47" s="1"/>
      <c r="AX47" s="229">
        <f t="shared" ref="AX47:BH47" si="106">AX9</f>
        <v>0</v>
      </c>
      <c r="AY47" s="229">
        <f t="shared" si="106"/>
        <v>0</v>
      </c>
      <c r="AZ47" s="229">
        <f t="shared" si="106"/>
        <v>0</v>
      </c>
      <c r="BA47" s="229">
        <f t="shared" si="106"/>
        <v>0</v>
      </c>
      <c r="BB47" s="229">
        <f t="shared" si="106"/>
        <v>0</v>
      </c>
      <c r="BC47" s="229">
        <f t="shared" si="106"/>
        <v>0</v>
      </c>
      <c r="BD47" s="229">
        <f t="shared" si="106"/>
        <v>0</v>
      </c>
      <c r="BE47" s="229">
        <f t="shared" si="106"/>
        <v>0</v>
      </c>
      <c r="BF47" s="229">
        <f t="shared" si="106"/>
        <v>0</v>
      </c>
      <c r="BG47" s="229">
        <f t="shared" si="106"/>
        <v>0</v>
      </c>
      <c r="BH47" s="116">
        <f t="shared" si="106"/>
        <v>0</v>
      </c>
    </row>
    <row r="48" ht="15.75" customHeight="1">
      <c r="A48" s="37"/>
      <c r="B48" s="48" t="str">
        <f t="shared" si="107"/>
        <v>Beginning Balance</v>
      </c>
      <c r="C48" s="1"/>
      <c r="D48" s="1"/>
      <c r="E48" s="1"/>
      <c r="F48" s="229">
        <f t="shared" ref="F48:O48" si="108">E51</f>
        <v>10041958.62</v>
      </c>
      <c r="G48" s="229">
        <f t="shared" si="108"/>
        <v>9468445.124</v>
      </c>
      <c r="H48" s="229">
        <f t="shared" si="108"/>
        <v>8685407.532</v>
      </c>
      <c r="I48" s="229">
        <f t="shared" si="108"/>
        <v>7750827.899</v>
      </c>
      <c r="J48" s="229">
        <f t="shared" si="108"/>
        <v>7975893.102</v>
      </c>
      <c r="K48" s="229">
        <f t="shared" si="108"/>
        <v>8166882.127</v>
      </c>
      <c r="L48" s="229">
        <f t="shared" si="108"/>
        <v>8317873.314</v>
      </c>
      <c r="M48" s="229">
        <f t="shared" si="108"/>
        <v>8422179.425</v>
      </c>
      <c r="N48" s="229">
        <f t="shared" si="108"/>
        <v>8472254.132</v>
      </c>
      <c r="O48" s="116">
        <f t="shared" si="108"/>
        <v>8459587.221</v>
      </c>
      <c r="P48" s="37"/>
      <c r="Q48" s="48" t="str">
        <f t="shared" si="109"/>
        <v>Beginning Balance</v>
      </c>
      <c r="R48" s="1"/>
      <c r="S48" s="1"/>
      <c r="T48" s="1"/>
      <c r="U48" s="229">
        <f t="shared" ref="U48:AD48" si="110">T51</f>
        <v>0</v>
      </c>
      <c r="V48" s="229">
        <f t="shared" si="110"/>
        <v>0</v>
      </c>
      <c r="W48" s="229">
        <f t="shared" si="110"/>
        <v>0</v>
      </c>
      <c r="X48" s="229">
        <f t="shared" si="110"/>
        <v>0</v>
      </c>
      <c r="Y48" s="229">
        <f t="shared" si="110"/>
        <v>0</v>
      </c>
      <c r="Z48" s="229">
        <f t="shared" si="110"/>
        <v>0</v>
      </c>
      <c r="AA48" s="229">
        <f t="shared" si="110"/>
        <v>0</v>
      </c>
      <c r="AB48" s="229">
        <f t="shared" si="110"/>
        <v>0</v>
      </c>
      <c r="AC48" s="229">
        <f t="shared" si="110"/>
        <v>0</v>
      </c>
      <c r="AD48" s="116">
        <f t="shared" si="110"/>
        <v>0</v>
      </c>
      <c r="AE48" s="37"/>
      <c r="AF48" s="48" t="str">
        <f t="shared" si="111"/>
        <v>Beginning Balance</v>
      </c>
      <c r="AG48" s="1"/>
      <c r="AH48" s="1"/>
      <c r="AI48" s="1"/>
      <c r="AJ48" s="229">
        <f t="shared" ref="AJ48:AS48" si="112">AI51</f>
        <v>0</v>
      </c>
      <c r="AK48" s="229">
        <f t="shared" si="112"/>
        <v>0</v>
      </c>
      <c r="AL48" s="229">
        <f t="shared" si="112"/>
        <v>0</v>
      </c>
      <c r="AM48" s="229">
        <f t="shared" si="112"/>
        <v>0</v>
      </c>
      <c r="AN48" s="229">
        <f t="shared" si="112"/>
        <v>0</v>
      </c>
      <c r="AO48" s="229">
        <f t="shared" si="112"/>
        <v>0</v>
      </c>
      <c r="AP48" s="229">
        <f t="shared" si="112"/>
        <v>0</v>
      </c>
      <c r="AQ48" s="229">
        <f t="shared" si="112"/>
        <v>0</v>
      </c>
      <c r="AR48" s="229">
        <f t="shared" si="112"/>
        <v>0</v>
      </c>
      <c r="AS48" s="116">
        <f t="shared" si="112"/>
        <v>0</v>
      </c>
      <c r="AT48" s="37"/>
      <c r="AU48" s="48" t="str">
        <f t="shared" si="113"/>
        <v>Beginning Balance</v>
      </c>
      <c r="AV48" s="1"/>
      <c r="AW48" s="1"/>
      <c r="AX48" s="1"/>
      <c r="AY48" s="229">
        <f t="shared" ref="AY48:BH48" si="114">AX51</f>
        <v>0</v>
      </c>
      <c r="AZ48" s="229">
        <f t="shared" si="114"/>
        <v>0</v>
      </c>
      <c r="BA48" s="229">
        <f t="shared" si="114"/>
        <v>0</v>
      </c>
      <c r="BB48" s="229">
        <f t="shared" si="114"/>
        <v>0</v>
      </c>
      <c r="BC48" s="229">
        <f t="shared" si="114"/>
        <v>0</v>
      </c>
      <c r="BD48" s="229">
        <f t="shared" si="114"/>
        <v>0</v>
      </c>
      <c r="BE48" s="229">
        <f t="shared" si="114"/>
        <v>0</v>
      </c>
      <c r="BF48" s="229">
        <f t="shared" si="114"/>
        <v>0</v>
      </c>
      <c r="BG48" s="229">
        <f t="shared" si="114"/>
        <v>0</v>
      </c>
      <c r="BH48" s="116">
        <f t="shared" si="114"/>
        <v>0</v>
      </c>
    </row>
    <row r="49" ht="15.75" customHeight="1">
      <c r="A49" s="37"/>
      <c r="B49" s="48" t="str">
        <f t="shared" si="107"/>
        <v>Interest</v>
      </c>
      <c r="C49" s="108">
        <f>Assumptions!E73</f>
        <v>0.12</v>
      </c>
      <c r="D49" s="1"/>
      <c r="E49" s="1"/>
      <c r="F49" s="229">
        <f t="shared" ref="F49:O49" si="115">F48*$C49</f>
        <v>1205035.034</v>
      </c>
      <c r="G49" s="229">
        <f t="shared" si="115"/>
        <v>1136213.415</v>
      </c>
      <c r="H49" s="229">
        <f t="shared" si="115"/>
        <v>1042248.904</v>
      </c>
      <c r="I49" s="229">
        <f t="shared" si="115"/>
        <v>930099.3479</v>
      </c>
      <c r="J49" s="229">
        <f t="shared" si="115"/>
        <v>957107.1722</v>
      </c>
      <c r="K49" s="229">
        <f t="shared" si="115"/>
        <v>980025.8552</v>
      </c>
      <c r="L49" s="229">
        <f t="shared" si="115"/>
        <v>998144.7976</v>
      </c>
      <c r="M49" s="229">
        <f t="shared" si="115"/>
        <v>1010661.531</v>
      </c>
      <c r="N49" s="229">
        <f t="shared" si="115"/>
        <v>1016670.496</v>
      </c>
      <c r="O49" s="116">
        <f t="shared" si="115"/>
        <v>1015150.467</v>
      </c>
      <c r="P49" s="37"/>
      <c r="Q49" s="48" t="str">
        <f t="shared" si="109"/>
        <v>Interest</v>
      </c>
      <c r="R49" s="108">
        <f>Assumptions!M73</f>
        <v>0.12</v>
      </c>
      <c r="S49" s="1"/>
      <c r="T49" s="1"/>
      <c r="U49" s="229">
        <f t="shared" ref="U49:AD49" si="116">U48*$R49</f>
        <v>0</v>
      </c>
      <c r="V49" s="229">
        <f t="shared" si="116"/>
        <v>0</v>
      </c>
      <c r="W49" s="229">
        <f t="shared" si="116"/>
        <v>0</v>
      </c>
      <c r="X49" s="229">
        <f t="shared" si="116"/>
        <v>0</v>
      </c>
      <c r="Y49" s="229">
        <f t="shared" si="116"/>
        <v>0</v>
      </c>
      <c r="Z49" s="229">
        <f t="shared" si="116"/>
        <v>0</v>
      </c>
      <c r="AA49" s="229">
        <f t="shared" si="116"/>
        <v>0</v>
      </c>
      <c r="AB49" s="229">
        <f t="shared" si="116"/>
        <v>0</v>
      </c>
      <c r="AC49" s="229">
        <f t="shared" si="116"/>
        <v>0</v>
      </c>
      <c r="AD49" s="116">
        <f t="shared" si="116"/>
        <v>0</v>
      </c>
      <c r="AE49" s="37"/>
      <c r="AF49" s="48" t="str">
        <f t="shared" si="111"/>
        <v>Interest</v>
      </c>
      <c r="AG49" s="108">
        <f>Assumptions!U73</f>
        <v>0.12</v>
      </c>
      <c r="AH49" s="1"/>
      <c r="AI49" s="1"/>
      <c r="AJ49" s="229">
        <f t="shared" ref="AJ49:AS49" si="117">AJ48*$AG49</f>
        <v>0</v>
      </c>
      <c r="AK49" s="229">
        <f t="shared" si="117"/>
        <v>0</v>
      </c>
      <c r="AL49" s="229">
        <f t="shared" si="117"/>
        <v>0</v>
      </c>
      <c r="AM49" s="229">
        <f t="shared" si="117"/>
        <v>0</v>
      </c>
      <c r="AN49" s="229">
        <f t="shared" si="117"/>
        <v>0</v>
      </c>
      <c r="AO49" s="229">
        <f t="shared" si="117"/>
        <v>0</v>
      </c>
      <c r="AP49" s="229">
        <f t="shared" si="117"/>
        <v>0</v>
      </c>
      <c r="AQ49" s="229">
        <f t="shared" si="117"/>
        <v>0</v>
      </c>
      <c r="AR49" s="229">
        <f t="shared" si="117"/>
        <v>0</v>
      </c>
      <c r="AS49" s="116">
        <f t="shared" si="117"/>
        <v>0</v>
      </c>
      <c r="AT49" s="37"/>
      <c r="AU49" s="48" t="str">
        <f t="shared" si="113"/>
        <v>Interest</v>
      </c>
      <c r="AV49" s="108">
        <f>Assumptions!AC73</f>
        <v>0.12</v>
      </c>
      <c r="AW49" s="1"/>
      <c r="AX49" s="1"/>
      <c r="AY49" s="229">
        <f t="shared" ref="AY49:BH49" si="118">AY48*$AV49</f>
        <v>0</v>
      </c>
      <c r="AZ49" s="229">
        <f t="shared" si="118"/>
        <v>0</v>
      </c>
      <c r="BA49" s="229">
        <f t="shared" si="118"/>
        <v>0</v>
      </c>
      <c r="BB49" s="229">
        <f t="shared" si="118"/>
        <v>0</v>
      </c>
      <c r="BC49" s="229">
        <f t="shared" si="118"/>
        <v>0</v>
      </c>
      <c r="BD49" s="229">
        <f t="shared" si="118"/>
        <v>0</v>
      </c>
      <c r="BE49" s="229">
        <f t="shared" si="118"/>
        <v>0</v>
      </c>
      <c r="BF49" s="229">
        <f t="shared" si="118"/>
        <v>0</v>
      </c>
      <c r="BG49" s="229">
        <f t="shared" si="118"/>
        <v>0</v>
      </c>
      <c r="BH49" s="116">
        <f t="shared" si="118"/>
        <v>0</v>
      </c>
    </row>
    <row r="50" ht="15.75" customHeight="1">
      <c r="A50" s="37"/>
      <c r="B50" s="48" t="str">
        <f t="shared" si="107"/>
        <v>Repayment</v>
      </c>
      <c r="C50" s="1"/>
      <c r="D50" s="1"/>
      <c r="E50" s="1"/>
      <c r="F50" s="229">
        <f t="shared" ref="F50:O50" si="119">-F32-F33</f>
        <v>-1778548.529</v>
      </c>
      <c r="G50" s="229">
        <f t="shared" si="119"/>
        <v>-1919251.007</v>
      </c>
      <c r="H50" s="229">
        <f t="shared" si="119"/>
        <v>-1976828.537</v>
      </c>
      <c r="I50" s="229">
        <f t="shared" si="119"/>
        <v>-705034.1451</v>
      </c>
      <c r="J50" s="229">
        <f t="shared" si="119"/>
        <v>-766118.1468</v>
      </c>
      <c r="K50" s="229">
        <f t="shared" si="119"/>
        <v>-829034.6687</v>
      </c>
      <c r="L50" s="229">
        <f t="shared" si="119"/>
        <v>-893838.6862</v>
      </c>
      <c r="M50" s="229">
        <f t="shared" si="119"/>
        <v>-960586.8242</v>
      </c>
      <c r="N50" s="229">
        <f t="shared" si="119"/>
        <v>-1029337.406</v>
      </c>
      <c r="O50" s="116">
        <f t="shared" si="119"/>
        <v>-9474737.688</v>
      </c>
      <c r="P50" s="37"/>
      <c r="Q50" s="48" t="str">
        <f t="shared" si="109"/>
        <v>Repayment</v>
      </c>
      <c r="R50" s="1"/>
      <c r="S50" s="1"/>
      <c r="T50" s="1"/>
      <c r="U50" s="229">
        <f t="shared" ref="U50:AD50" si="120">-U32-U33</f>
        <v>0</v>
      </c>
      <c r="V50" s="229">
        <f t="shared" si="120"/>
        <v>0</v>
      </c>
      <c r="W50" s="229">
        <f t="shared" si="120"/>
        <v>0</v>
      </c>
      <c r="X50" s="229">
        <f t="shared" si="120"/>
        <v>0</v>
      </c>
      <c r="Y50" s="229">
        <f t="shared" si="120"/>
        <v>0</v>
      </c>
      <c r="Z50" s="229">
        <f t="shared" si="120"/>
        <v>0</v>
      </c>
      <c r="AA50" s="229">
        <f t="shared" si="120"/>
        <v>0</v>
      </c>
      <c r="AB50" s="229">
        <f t="shared" si="120"/>
        <v>0</v>
      </c>
      <c r="AC50" s="229">
        <f t="shared" si="120"/>
        <v>0</v>
      </c>
      <c r="AD50" s="116">
        <f t="shared" si="120"/>
        <v>0</v>
      </c>
      <c r="AE50" s="37"/>
      <c r="AF50" s="48" t="str">
        <f t="shared" si="111"/>
        <v>Repayment</v>
      </c>
      <c r="AG50" s="1"/>
      <c r="AH50" s="1"/>
      <c r="AI50" s="1"/>
      <c r="AJ50" s="229">
        <f t="shared" ref="AJ50:AS50" si="121">-AJ32-AJ33</f>
        <v>0</v>
      </c>
      <c r="AK50" s="229">
        <f t="shared" si="121"/>
        <v>0</v>
      </c>
      <c r="AL50" s="229">
        <f t="shared" si="121"/>
        <v>0</v>
      </c>
      <c r="AM50" s="229">
        <f t="shared" si="121"/>
        <v>0</v>
      </c>
      <c r="AN50" s="229">
        <f t="shared" si="121"/>
        <v>0</v>
      </c>
      <c r="AO50" s="229">
        <f t="shared" si="121"/>
        <v>0</v>
      </c>
      <c r="AP50" s="229">
        <f t="shared" si="121"/>
        <v>0</v>
      </c>
      <c r="AQ50" s="229">
        <f t="shared" si="121"/>
        <v>0</v>
      </c>
      <c r="AR50" s="229">
        <f t="shared" si="121"/>
        <v>0</v>
      </c>
      <c r="AS50" s="116">
        <f t="shared" si="121"/>
        <v>0</v>
      </c>
      <c r="AT50" s="37"/>
      <c r="AU50" s="48" t="str">
        <f t="shared" si="113"/>
        <v>Repayment</v>
      </c>
      <c r="AV50" s="1"/>
      <c r="AW50" s="1"/>
      <c r="AX50" s="1"/>
      <c r="AY50" s="229">
        <f t="shared" ref="AY50:BH50" si="122">-AY32-AY33</f>
        <v>0</v>
      </c>
      <c r="AZ50" s="229">
        <f t="shared" si="122"/>
        <v>0</v>
      </c>
      <c r="BA50" s="229">
        <f t="shared" si="122"/>
        <v>0</v>
      </c>
      <c r="BB50" s="229">
        <f t="shared" si="122"/>
        <v>0</v>
      </c>
      <c r="BC50" s="229">
        <f t="shared" si="122"/>
        <v>0</v>
      </c>
      <c r="BD50" s="229">
        <f t="shared" si="122"/>
        <v>0</v>
      </c>
      <c r="BE50" s="229">
        <f t="shared" si="122"/>
        <v>0</v>
      </c>
      <c r="BF50" s="229">
        <f t="shared" si="122"/>
        <v>0</v>
      </c>
      <c r="BG50" s="229">
        <f t="shared" si="122"/>
        <v>0</v>
      </c>
      <c r="BH50" s="116">
        <f t="shared" si="122"/>
        <v>0</v>
      </c>
    </row>
    <row r="51" ht="15.75" customHeight="1">
      <c r="A51" s="37"/>
      <c r="B51" s="113" t="str">
        <f t="shared" si="107"/>
        <v>Ending Balance</v>
      </c>
      <c r="C51" s="21"/>
      <c r="D51" s="21"/>
      <c r="E51" s="238">
        <f t="shared" ref="E51:O51" si="123">SUM(E47:E50)</f>
        <v>10041958.62</v>
      </c>
      <c r="F51" s="238">
        <f t="shared" si="123"/>
        <v>9468445.124</v>
      </c>
      <c r="G51" s="238">
        <f t="shared" si="123"/>
        <v>8685407.532</v>
      </c>
      <c r="H51" s="238">
        <f t="shared" si="123"/>
        <v>7750827.899</v>
      </c>
      <c r="I51" s="238">
        <f t="shared" si="123"/>
        <v>7975893.102</v>
      </c>
      <c r="J51" s="238">
        <f t="shared" si="123"/>
        <v>8166882.127</v>
      </c>
      <c r="K51" s="238">
        <f t="shared" si="123"/>
        <v>8317873.314</v>
      </c>
      <c r="L51" s="238">
        <f t="shared" si="123"/>
        <v>8422179.425</v>
      </c>
      <c r="M51" s="238">
        <f t="shared" si="123"/>
        <v>8472254.132</v>
      </c>
      <c r="N51" s="238">
        <f t="shared" si="123"/>
        <v>8459587.221</v>
      </c>
      <c r="O51" s="274">
        <f t="shared" si="123"/>
        <v>0</v>
      </c>
      <c r="P51" s="37"/>
      <c r="Q51" s="113" t="str">
        <f t="shared" si="109"/>
        <v>Ending Balance</v>
      </c>
      <c r="R51" s="21"/>
      <c r="S51" s="21"/>
      <c r="T51" s="238">
        <f t="shared" ref="T51:AD51" si="124">SUM(T47:T50)</f>
        <v>0</v>
      </c>
      <c r="U51" s="238">
        <f t="shared" si="124"/>
        <v>0</v>
      </c>
      <c r="V51" s="238">
        <f t="shared" si="124"/>
        <v>0</v>
      </c>
      <c r="W51" s="238">
        <f t="shared" si="124"/>
        <v>0</v>
      </c>
      <c r="X51" s="238">
        <f t="shared" si="124"/>
        <v>0</v>
      </c>
      <c r="Y51" s="238">
        <f t="shared" si="124"/>
        <v>0</v>
      </c>
      <c r="Z51" s="238">
        <f t="shared" si="124"/>
        <v>0</v>
      </c>
      <c r="AA51" s="238">
        <f t="shared" si="124"/>
        <v>0</v>
      </c>
      <c r="AB51" s="238">
        <f t="shared" si="124"/>
        <v>0</v>
      </c>
      <c r="AC51" s="238">
        <f t="shared" si="124"/>
        <v>0</v>
      </c>
      <c r="AD51" s="274">
        <f t="shared" si="124"/>
        <v>0</v>
      </c>
      <c r="AE51" s="37"/>
      <c r="AF51" s="113" t="str">
        <f t="shared" si="111"/>
        <v>Ending Balance</v>
      </c>
      <c r="AG51" s="21"/>
      <c r="AH51" s="21"/>
      <c r="AI51" s="238">
        <f t="shared" ref="AI51:AS51" si="125">SUM(AI47:AI50)</f>
        <v>0</v>
      </c>
      <c r="AJ51" s="238">
        <f t="shared" si="125"/>
        <v>0</v>
      </c>
      <c r="AK51" s="238">
        <f t="shared" si="125"/>
        <v>0</v>
      </c>
      <c r="AL51" s="238">
        <f t="shared" si="125"/>
        <v>0</v>
      </c>
      <c r="AM51" s="238">
        <f t="shared" si="125"/>
        <v>0</v>
      </c>
      <c r="AN51" s="238">
        <f t="shared" si="125"/>
        <v>0</v>
      </c>
      <c r="AO51" s="238">
        <f t="shared" si="125"/>
        <v>0</v>
      </c>
      <c r="AP51" s="238">
        <f t="shared" si="125"/>
        <v>0</v>
      </c>
      <c r="AQ51" s="238">
        <f t="shared" si="125"/>
        <v>0</v>
      </c>
      <c r="AR51" s="238">
        <f t="shared" si="125"/>
        <v>0</v>
      </c>
      <c r="AS51" s="274">
        <f t="shared" si="125"/>
        <v>0</v>
      </c>
      <c r="AT51" s="37"/>
      <c r="AU51" s="113" t="str">
        <f t="shared" si="113"/>
        <v>Ending Balance</v>
      </c>
      <c r="AV51" s="21"/>
      <c r="AW51" s="21"/>
      <c r="AX51" s="238">
        <f t="shared" ref="AX51:BH51" si="126">SUM(AX47:AX50)</f>
        <v>0</v>
      </c>
      <c r="AY51" s="238">
        <f t="shared" si="126"/>
        <v>0</v>
      </c>
      <c r="AZ51" s="238">
        <f t="shared" si="126"/>
        <v>0</v>
      </c>
      <c r="BA51" s="238">
        <f t="shared" si="126"/>
        <v>0</v>
      </c>
      <c r="BB51" s="238">
        <f t="shared" si="126"/>
        <v>0</v>
      </c>
      <c r="BC51" s="238">
        <f t="shared" si="126"/>
        <v>0</v>
      </c>
      <c r="BD51" s="238">
        <f t="shared" si="126"/>
        <v>0</v>
      </c>
      <c r="BE51" s="238">
        <f t="shared" si="126"/>
        <v>0</v>
      </c>
      <c r="BF51" s="238">
        <f t="shared" si="126"/>
        <v>0</v>
      </c>
      <c r="BG51" s="238">
        <f t="shared" si="126"/>
        <v>0</v>
      </c>
      <c r="BH51" s="274">
        <f t="shared" si="126"/>
        <v>0</v>
      </c>
    </row>
    <row r="52" ht="15.75" customHeight="1">
      <c r="A52" s="37"/>
      <c r="B52" s="48"/>
      <c r="C52" s="1"/>
      <c r="D52" s="1"/>
      <c r="E52" s="1"/>
      <c r="F52" s="229"/>
      <c r="G52" s="229"/>
      <c r="H52" s="229"/>
      <c r="I52" s="229"/>
      <c r="J52" s="229"/>
      <c r="K52" s="229"/>
      <c r="L52" s="229"/>
      <c r="M52" s="229"/>
      <c r="N52" s="229"/>
      <c r="O52" s="116"/>
      <c r="P52" s="37"/>
      <c r="Q52" s="48"/>
      <c r="R52" s="1"/>
      <c r="S52" s="1"/>
      <c r="T52" s="1"/>
      <c r="U52" s="229"/>
      <c r="V52" s="229"/>
      <c r="W52" s="229"/>
      <c r="X52" s="229"/>
      <c r="Y52" s="229"/>
      <c r="Z52" s="229"/>
      <c r="AA52" s="229"/>
      <c r="AB52" s="229"/>
      <c r="AC52" s="229"/>
      <c r="AD52" s="116"/>
      <c r="AE52" s="37"/>
      <c r="AF52" s="48"/>
      <c r="AG52" s="1"/>
      <c r="AH52" s="1"/>
      <c r="AI52" s="1"/>
      <c r="AJ52" s="229"/>
      <c r="AK52" s="229"/>
      <c r="AL52" s="229"/>
      <c r="AM52" s="229"/>
      <c r="AN52" s="229"/>
      <c r="AO52" s="229"/>
      <c r="AP52" s="229"/>
      <c r="AQ52" s="229"/>
      <c r="AR52" s="229"/>
      <c r="AS52" s="116"/>
      <c r="AT52" s="37"/>
      <c r="AU52" s="48"/>
      <c r="AV52" s="1"/>
      <c r="AW52" s="1"/>
      <c r="AX52" s="1"/>
      <c r="AY52" s="229"/>
      <c r="AZ52" s="229"/>
      <c r="BA52" s="229"/>
      <c r="BB52" s="229"/>
      <c r="BC52" s="229"/>
      <c r="BD52" s="229"/>
      <c r="BE52" s="229"/>
      <c r="BF52" s="229"/>
      <c r="BG52" s="229"/>
      <c r="BH52" s="116"/>
    </row>
    <row r="53" ht="15.75" customHeight="1">
      <c r="A53" s="37"/>
      <c r="B53" s="273" t="str">
        <f>B20</f>
        <v>2nd hurdle</v>
      </c>
      <c r="C53" s="21"/>
      <c r="D53" s="21"/>
      <c r="E53" s="21"/>
      <c r="F53" s="238"/>
      <c r="G53" s="238"/>
      <c r="H53" s="238"/>
      <c r="I53" s="238"/>
      <c r="J53" s="238"/>
      <c r="K53" s="238"/>
      <c r="L53" s="238"/>
      <c r="M53" s="238"/>
      <c r="N53" s="238"/>
      <c r="O53" s="274"/>
      <c r="P53" s="37"/>
      <c r="Q53" s="273" t="str">
        <f>B53</f>
        <v>2nd hurdle</v>
      </c>
      <c r="R53" s="21"/>
      <c r="S53" s="21"/>
      <c r="T53" s="21"/>
      <c r="U53" s="238"/>
      <c r="V53" s="238"/>
      <c r="W53" s="238"/>
      <c r="X53" s="238"/>
      <c r="Y53" s="238"/>
      <c r="Z53" s="238"/>
      <c r="AA53" s="238"/>
      <c r="AB53" s="238"/>
      <c r="AC53" s="238"/>
      <c r="AD53" s="274"/>
      <c r="AE53" s="37"/>
      <c r="AF53" s="273" t="str">
        <f>AF20</f>
        <v>2nd hurdle</v>
      </c>
      <c r="AG53" s="21"/>
      <c r="AH53" s="21"/>
      <c r="AI53" s="21"/>
      <c r="AJ53" s="238"/>
      <c r="AK53" s="238"/>
      <c r="AL53" s="238"/>
      <c r="AM53" s="238"/>
      <c r="AN53" s="238"/>
      <c r="AO53" s="238"/>
      <c r="AP53" s="238"/>
      <c r="AQ53" s="238"/>
      <c r="AR53" s="238"/>
      <c r="AS53" s="274"/>
      <c r="AT53" s="37"/>
      <c r="AU53" s="273" t="str">
        <f>AU20</f>
        <v>2nd hurdle</v>
      </c>
      <c r="AV53" s="21"/>
      <c r="AW53" s="21"/>
      <c r="AX53" s="21"/>
      <c r="AY53" s="238"/>
      <c r="AZ53" s="238"/>
      <c r="BA53" s="238"/>
      <c r="BB53" s="238"/>
      <c r="BC53" s="238"/>
      <c r="BD53" s="238"/>
      <c r="BE53" s="238"/>
      <c r="BF53" s="238"/>
      <c r="BG53" s="238"/>
      <c r="BH53" s="274"/>
    </row>
    <row r="54" ht="15.75" customHeight="1">
      <c r="A54" s="37"/>
      <c r="B54" s="48" t="str">
        <f t="shared" ref="B54:B58" si="131">B47</f>
        <v>Funding</v>
      </c>
      <c r="C54" s="1"/>
      <c r="D54" s="1"/>
      <c r="E54" s="229">
        <f t="shared" ref="E54:O54" si="127">E9</f>
        <v>10041958.62</v>
      </c>
      <c r="F54" s="229">
        <f t="shared" si="127"/>
        <v>0</v>
      </c>
      <c r="G54" s="229">
        <f t="shared" si="127"/>
        <v>0</v>
      </c>
      <c r="H54" s="229">
        <f t="shared" si="127"/>
        <v>0</v>
      </c>
      <c r="I54" s="229">
        <f t="shared" si="127"/>
        <v>0</v>
      </c>
      <c r="J54" s="229">
        <f t="shared" si="127"/>
        <v>0</v>
      </c>
      <c r="K54" s="229">
        <f t="shared" si="127"/>
        <v>0</v>
      </c>
      <c r="L54" s="229">
        <f t="shared" si="127"/>
        <v>0</v>
      </c>
      <c r="M54" s="229">
        <f t="shared" si="127"/>
        <v>0</v>
      </c>
      <c r="N54" s="229">
        <f t="shared" si="127"/>
        <v>0</v>
      </c>
      <c r="O54" s="116">
        <f t="shared" si="127"/>
        <v>0</v>
      </c>
      <c r="P54" s="37"/>
      <c r="Q54" s="48" t="str">
        <f t="shared" ref="Q54:Q58" si="133">Q47</f>
        <v>Funding</v>
      </c>
      <c r="R54" s="1"/>
      <c r="S54" s="1"/>
      <c r="T54" s="229">
        <f t="shared" ref="T54:AD54" si="128">T9</f>
        <v>0</v>
      </c>
      <c r="U54" s="229">
        <f t="shared" si="128"/>
        <v>0</v>
      </c>
      <c r="V54" s="229">
        <f t="shared" si="128"/>
        <v>0</v>
      </c>
      <c r="W54" s="229">
        <f t="shared" si="128"/>
        <v>0</v>
      </c>
      <c r="X54" s="229">
        <f t="shared" si="128"/>
        <v>0</v>
      </c>
      <c r="Y54" s="229">
        <f t="shared" si="128"/>
        <v>0</v>
      </c>
      <c r="Z54" s="229">
        <f t="shared" si="128"/>
        <v>0</v>
      </c>
      <c r="AA54" s="229">
        <f t="shared" si="128"/>
        <v>0</v>
      </c>
      <c r="AB54" s="229">
        <f t="shared" si="128"/>
        <v>0</v>
      </c>
      <c r="AC54" s="229">
        <f t="shared" si="128"/>
        <v>0</v>
      </c>
      <c r="AD54" s="116">
        <f t="shared" si="128"/>
        <v>0</v>
      </c>
      <c r="AE54" s="37"/>
      <c r="AF54" s="48" t="str">
        <f t="shared" ref="AF54:AF58" si="135">AF47</f>
        <v>Funding</v>
      </c>
      <c r="AG54" s="1"/>
      <c r="AH54" s="1"/>
      <c r="AI54" s="229">
        <f t="shared" ref="AI54:AS54" si="129">AI9</f>
        <v>0</v>
      </c>
      <c r="AJ54" s="229">
        <f t="shared" si="129"/>
        <v>0</v>
      </c>
      <c r="AK54" s="229">
        <f t="shared" si="129"/>
        <v>0</v>
      </c>
      <c r="AL54" s="229">
        <f t="shared" si="129"/>
        <v>0</v>
      </c>
      <c r="AM54" s="229">
        <f t="shared" si="129"/>
        <v>0</v>
      </c>
      <c r="AN54" s="229">
        <f t="shared" si="129"/>
        <v>0</v>
      </c>
      <c r="AO54" s="229">
        <f t="shared" si="129"/>
        <v>0</v>
      </c>
      <c r="AP54" s="229">
        <f t="shared" si="129"/>
        <v>0</v>
      </c>
      <c r="AQ54" s="229">
        <f t="shared" si="129"/>
        <v>0</v>
      </c>
      <c r="AR54" s="229">
        <f t="shared" si="129"/>
        <v>0</v>
      </c>
      <c r="AS54" s="116">
        <f t="shared" si="129"/>
        <v>0</v>
      </c>
      <c r="AT54" s="37"/>
      <c r="AU54" s="48" t="str">
        <f t="shared" ref="AU54:AU58" si="137">AU47</f>
        <v>Funding</v>
      </c>
      <c r="AV54" s="1"/>
      <c r="AW54" s="1"/>
      <c r="AX54" s="229">
        <f t="shared" ref="AX54:BH54" si="130">AX9</f>
        <v>0</v>
      </c>
      <c r="AY54" s="229">
        <f t="shared" si="130"/>
        <v>0</v>
      </c>
      <c r="AZ54" s="229">
        <f t="shared" si="130"/>
        <v>0</v>
      </c>
      <c r="BA54" s="229">
        <f t="shared" si="130"/>
        <v>0</v>
      </c>
      <c r="BB54" s="229">
        <f t="shared" si="130"/>
        <v>0</v>
      </c>
      <c r="BC54" s="229">
        <f t="shared" si="130"/>
        <v>0</v>
      </c>
      <c r="BD54" s="229">
        <f t="shared" si="130"/>
        <v>0</v>
      </c>
      <c r="BE54" s="229">
        <f t="shared" si="130"/>
        <v>0</v>
      </c>
      <c r="BF54" s="229">
        <f t="shared" si="130"/>
        <v>0</v>
      </c>
      <c r="BG54" s="229">
        <f t="shared" si="130"/>
        <v>0</v>
      </c>
      <c r="BH54" s="116">
        <f t="shared" si="130"/>
        <v>0</v>
      </c>
    </row>
    <row r="55" ht="15.75" customHeight="1">
      <c r="A55" s="37"/>
      <c r="B55" s="48" t="str">
        <f t="shared" si="131"/>
        <v>Beginning Balance</v>
      </c>
      <c r="C55" s="1"/>
      <c r="D55" s="1"/>
      <c r="E55" s="1"/>
      <c r="F55" s="229">
        <f t="shared" ref="F55:O55" si="132">E58</f>
        <v>10041958.62</v>
      </c>
      <c r="G55" s="229">
        <f t="shared" si="132"/>
        <v>9669284.297</v>
      </c>
      <c r="H55" s="229">
        <f t="shared" si="132"/>
        <v>9103733.091</v>
      </c>
      <c r="I55" s="229">
        <f t="shared" si="132"/>
        <v>8401427.187</v>
      </c>
      <c r="J55" s="229">
        <f t="shared" si="132"/>
        <v>8872592.848</v>
      </c>
      <c r="K55" s="229">
        <f t="shared" si="132"/>
        <v>9348637.7</v>
      </c>
      <c r="L55" s="229">
        <f t="shared" si="132"/>
        <v>9828412.309</v>
      </c>
      <c r="M55" s="229">
        <f t="shared" si="132"/>
        <v>10310551.35</v>
      </c>
      <c r="N55" s="229">
        <f t="shared" si="132"/>
        <v>10793441.71</v>
      </c>
      <c r="O55" s="116">
        <f t="shared" si="132"/>
        <v>11275186.14</v>
      </c>
      <c r="P55" s="37"/>
      <c r="Q55" s="48" t="str">
        <f t="shared" si="133"/>
        <v>Beginning Balance</v>
      </c>
      <c r="R55" s="1"/>
      <c r="S55" s="1"/>
      <c r="T55" s="1"/>
      <c r="U55" s="229">
        <f t="shared" ref="U55:AD55" si="134">T58</f>
        <v>0</v>
      </c>
      <c r="V55" s="229">
        <f t="shared" si="134"/>
        <v>0</v>
      </c>
      <c r="W55" s="229">
        <f t="shared" si="134"/>
        <v>0</v>
      </c>
      <c r="X55" s="229">
        <f t="shared" si="134"/>
        <v>0</v>
      </c>
      <c r="Y55" s="229">
        <f t="shared" si="134"/>
        <v>0</v>
      </c>
      <c r="Z55" s="229">
        <f t="shared" si="134"/>
        <v>0</v>
      </c>
      <c r="AA55" s="229">
        <f t="shared" si="134"/>
        <v>0</v>
      </c>
      <c r="AB55" s="229">
        <f t="shared" si="134"/>
        <v>0</v>
      </c>
      <c r="AC55" s="229">
        <f t="shared" si="134"/>
        <v>0</v>
      </c>
      <c r="AD55" s="116">
        <f t="shared" si="134"/>
        <v>0</v>
      </c>
      <c r="AE55" s="37"/>
      <c r="AF55" s="48" t="str">
        <f t="shared" si="135"/>
        <v>Beginning Balance</v>
      </c>
      <c r="AG55" s="1"/>
      <c r="AH55" s="1"/>
      <c r="AI55" s="1"/>
      <c r="AJ55" s="229">
        <f t="shared" ref="AJ55:AS55" si="136">AI58</f>
        <v>0</v>
      </c>
      <c r="AK55" s="229">
        <f t="shared" si="136"/>
        <v>0</v>
      </c>
      <c r="AL55" s="229">
        <f t="shared" si="136"/>
        <v>0</v>
      </c>
      <c r="AM55" s="229">
        <f t="shared" si="136"/>
        <v>0</v>
      </c>
      <c r="AN55" s="229">
        <f t="shared" si="136"/>
        <v>0</v>
      </c>
      <c r="AO55" s="229">
        <f t="shared" si="136"/>
        <v>0</v>
      </c>
      <c r="AP55" s="229">
        <f t="shared" si="136"/>
        <v>0</v>
      </c>
      <c r="AQ55" s="229">
        <f t="shared" si="136"/>
        <v>0</v>
      </c>
      <c r="AR55" s="229">
        <f t="shared" si="136"/>
        <v>0</v>
      </c>
      <c r="AS55" s="116">
        <f t="shared" si="136"/>
        <v>0</v>
      </c>
      <c r="AT55" s="37"/>
      <c r="AU55" s="48" t="str">
        <f t="shared" si="137"/>
        <v>Beginning Balance</v>
      </c>
      <c r="AV55" s="1"/>
      <c r="AW55" s="1"/>
      <c r="AX55" s="1"/>
      <c r="AY55" s="229">
        <f t="shared" ref="AY55:BH55" si="138">AX58</f>
        <v>0</v>
      </c>
      <c r="AZ55" s="229">
        <f t="shared" si="138"/>
        <v>0</v>
      </c>
      <c r="BA55" s="229">
        <f t="shared" si="138"/>
        <v>0</v>
      </c>
      <c r="BB55" s="229">
        <f t="shared" si="138"/>
        <v>0</v>
      </c>
      <c r="BC55" s="229">
        <f t="shared" si="138"/>
        <v>0</v>
      </c>
      <c r="BD55" s="229">
        <f t="shared" si="138"/>
        <v>0</v>
      </c>
      <c r="BE55" s="229">
        <f t="shared" si="138"/>
        <v>0</v>
      </c>
      <c r="BF55" s="229">
        <f t="shared" si="138"/>
        <v>0</v>
      </c>
      <c r="BG55" s="229">
        <f t="shared" si="138"/>
        <v>0</v>
      </c>
      <c r="BH55" s="116">
        <f t="shared" si="138"/>
        <v>0</v>
      </c>
    </row>
    <row r="56" ht="15.75" customHeight="1">
      <c r="A56" s="37"/>
      <c r="B56" s="48" t="str">
        <f t="shared" si="131"/>
        <v>Interest</v>
      </c>
      <c r="C56" s="108">
        <f>Assumptions!E74</f>
        <v>0.14</v>
      </c>
      <c r="D56" s="1"/>
      <c r="E56" s="1"/>
      <c r="F56" s="229">
        <f t="shared" ref="F56:O56" si="139">F55*$C56</f>
        <v>1405874.207</v>
      </c>
      <c r="G56" s="229">
        <f t="shared" si="139"/>
        <v>1353699.802</v>
      </c>
      <c r="H56" s="229">
        <f t="shared" si="139"/>
        <v>1274522.633</v>
      </c>
      <c r="I56" s="229">
        <f t="shared" si="139"/>
        <v>1176199.806</v>
      </c>
      <c r="J56" s="229">
        <f t="shared" si="139"/>
        <v>1242162.999</v>
      </c>
      <c r="K56" s="229">
        <f t="shared" si="139"/>
        <v>1308809.278</v>
      </c>
      <c r="L56" s="229">
        <f t="shared" si="139"/>
        <v>1375977.723</v>
      </c>
      <c r="M56" s="229">
        <f t="shared" si="139"/>
        <v>1443477.188</v>
      </c>
      <c r="N56" s="229">
        <f t="shared" si="139"/>
        <v>1511081.839</v>
      </c>
      <c r="O56" s="116">
        <f t="shared" si="139"/>
        <v>1578526.06</v>
      </c>
      <c r="P56" s="37"/>
      <c r="Q56" s="48" t="str">
        <f t="shared" si="133"/>
        <v>Interest</v>
      </c>
      <c r="R56" s="108">
        <f>Assumptions!M74</f>
        <v>0.14</v>
      </c>
      <c r="S56" s="1"/>
      <c r="T56" s="1"/>
      <c r="U56" s="229">
        <f t="shared" ref="U56:AD56" si="140">U55*$R56</f>
        <v>0</v>
      </c>
      <c r="V56" s="229">
        <f t="shared" si="140"/>
        <v>0</v>
      </c>
      <c r="W56" s="229">
        <f t="shared" si="140"/>
        <v>0</v>
      </c>
      <c r="X56" s="229">
        <f t="shared" si="140"/>
        <v>0</v>
      </c>
      <c r="Y56" s="229">
        <f t="shared" si="140"/>
        <v>0</v>
      </c>
      <c r="Z56" s="229">
        <f t="shared" si="140"/>
        <v>0</v>
      </c>
      <c r="AA56" s="229">
        <f t="shared" si="140"/>
        <v>0</v>
      </c>
      <c r="AB56" s="229">
        <f t="shared" si="140"/>
        <v>0</v>
      </c>
      <c r="AC56" s="229">
        <f t="shared" si="140"/>
        <v>0</v>
      </c>
      <c r="AD56" s="116">
        <f t="shared" si="140"/>
        <v>0</v>
      </c>
      <c r="AE56" s="37"/>
      <c r="AF56" s="48" t="str">
        <f t="shared" si="135"/>
        <v>Interest</v>
      </c>
      <c r="AG56" s="108">
        <f>Assumptions!U74</f>
        <v>0.14</v>
      </c>
      <c r="AH56" s="1"/>
      <c r="AI56" s="1"/>
      <c r="AJ56" s="229">
        <f t="shared" ref="AJ56:AS56" si="141">AJ55*$AG56</f>
        <v>0</v>
      </c>
      <c r="AK56" s="229">
        <f t="shared" si="141"/>
        <v>0</v>
      </c>
      <c r="AL56" s="229">
        <f t="shared" si="141"/>
        <v>0</v>
      </c>
      <c r="AM56" s="229">
        <f t="shared" si="141"/>
        <v>0</v>
      </c>
      <c r="AN56" s="229">
        <f t="shared" si="141"/>
        <v>0</v>
      </c>
      <c r="AO56" s="229">
        <f t="shared" si="141"/>
        <v>0</v>
      </c>
      <c r="AP56" s="229">
        <f t="shared" si="141"/>
        <v>0</v>
      </c>
      <c r="AQ56" s="229">
        <f t="shared" si="141"/>
        <v>0</v>
      </c>
      <c r="AR56" s="229">
        <f t="shared" si="141"/>
        <v>0</v>
      </c>
      <c r="AS56" s="116">
        <f t="shared" si="141"/>
        <v>0</v>
      </c>
      <c r="AT56" s="37"/>
      <c r="AU56" s="48" t="str">
        <f t="shared" si="137"/>
        <v>Interest</v>
      </c>
      <c r="AV56" s="108">
        <f>Assumptions!AC74</f>
        <v>0.14</v>
      </c>
      <c r="AW56" s="1"/>
      <c r="AX56" s="1"/>
      <c r="AY56" s="229">
        <f t="shared" ref="AY56:BH56" si="142">AY55*$AV56</f>
        <v>0</v>
      </c>
      <c r="AZ56" s="229">
        <f t="shared" si="142"/>
        <v>0</v>
      </c>
      <c r="BA56" s="229">
        <f t="shared" si="142"/>
        <v>0</v>
      </c>
      <c r="BB56" s="229">
        <f t="shared" si="142"/>
        <v>0</v>
      </c>
      <c r="BC56" s="229">
        <f t="shared" si="142"/>
        <v>0</v>
      </c>
      <c r="BD56" s="229">
        <f t="shared" si="142"/>
        <v>0</v>
      </c>
      <c r="BE56" s="229">
        <f t="shared" si="142"/>
        <v>0</v>
      </c>
      <c r="BF56" s="229">
        <f t="shared" si="142"/>
        <v>0</v>
      </c>
      <c r="BG56" s="229">
        <f t="shared" si="142"/>
        <v>0</v>
      </c>
      <c r="BH56" s="116">
        <f t="shared" si="142"/>
        <v>0</v>
      </c>
    </row>
    <row r="57" ht="15.75" customHeight="1">
      <c r="A57" s="37"/>
      <c r="B57" s="48" t="str">
        <f t="shared" si="131"/>
        <v>Repayment</v>
      </c>
      <c r="C57" s="1"/>
      <c r="D57" s="1"/>
      <c r="E57" s="69"/>
      <c r="F57" s="229">
        <f t="shared" ref="F57:O57" si="143">-F32-F33-F34</f>
        <v>-1778548.529</v>
      </c>
      <c r="G57" s="229">
        <f t="shared" si="143"/>
        <v>-1919251.007</v>
      </c>
      <c r="H57" s="229">
        <f t="shared" si="143"/>
        <v>-1976828.537</v>
      </c>
      <c r="I57" s="229">
        <f t="shared" si="143"/>
        <v>-705034.1451</v>
      </c>
      <c r="J57" s="229">
        <f t="shared" si="143"/>
        <v>-766118.1468</v>
      </c>
      <c r="K57" s="229">
        <f t="shared" si="143"/>
        <v>-829034.6687</v>
      </c>
      <c r="L57" s="229">
        <f t="shared" si="143"/>
        <v>-893838.6862</v>
      </c>
      <c r="M57" s="229">
        <f t="shared" si="143"/>
        <v>-960586.8242</v>
      </c>
      <c r="N57" s="229">
        <f t="shared" si="143"/>
        <v>-1029337.406</v>
      </c>
      <c r="O57" s="116">
        <f t="shared" si="143"/>
        <v>-12853712.2</v>
      </c>
      <c r="P57" s="37"/>
      <c r="Q57" s="48" t="str">
        <f t="shared" si="133"/>
        <v>Repayment</v>
      </c>
      <c r="R57" s="1"/>
      <c r="S57" s="1"/>
      <c r="T57" s="69"/>
      <c r="U57" s="229">
        <f t="shared" ref="U57:AD57" si="144">-U32-U33-U34</f>
        <v>0</v>
      </c>
      <c r="V57" s="229">
        <f t="shared" si="144"/>
        <v>0</v>
      </c>
      <c r="W57" s="229">
        <f t="shared" si="144"/>
        <v>0</v>
      </c>
      <c r="X57" s="229">
        <f t="shared" si="144"/>
        <v>0</v>
      </c>
      <c r="Y57" s="229">
        <f t="shared" si="144"/>
        <v>0</v>
      </c>
      <c r="Z57" s="229">
        <f t="shared" si="144"/>
        <v>0</v>
      </c>
      <c r="AA57" s="229">
        <f t="shared" si="144"/>
        <v>0</v>
      </c>
      <c r="AB57" s="229">
        <f t="shared" si="144"/>
        <v>0</v>
      </c>
      <c r="AC57" s="229">
        <f t="shared" si="144"/>
        <v>0</v>
      </c>
      <c r="AD57" s="116">
        <f t="shared" si="144"/>
        <v>0</v>
      </c>
      <c r="AE57" s="37"/>
      <c r="AF57" s="48" t="str">
        <f t="shared" si="135"/>
        <v>Repayment</v>
      </c>
      <c r="AG57" s="1"/>
      <c r="AH57" s="1"/>
      <c r="AI57" s="69"/>
      <c r="AJ57" s="229">
        <f t="shared" ref="AJ57:AS57" si="145">-AJ32-AJ33-AJ34</f>
        <v>0</v>
      </c>
      <c r="AK57" s="229">
        <f t="shared" si="145"/>
        <v>0</v>
      </c>
      <c r="AL57" s="229">
        <f t="shared" si="145"/>
        <v>0</v>
      </c>
      <c r="AM57" s="229">
        <f t="shared" si="145"/>
        <v>0</v>
      </c>
      <c r="AN57" s="229">
        <f t="shared" si="145"/>
        <v>0</v>
      </c>
      <c r="AO57" s="229">
        <f t="shared" si="145"/>
        <v>0</v>
      </c>
      <c r="AP57" s="229">
        <f t="shared" si="145"/>
        <v>0</v>
      </c>
      <c r="AQ57" s="229">
        <f t="shared" si="145"/>
        <v>0</v>
      </c>
      <c r="AR57" s="229">
        <f t="shared" si="145"/>
        <v>0</v>
      </c>
      <c r="AS57" s="116">
        <f t="shared" si="145"/>
        <v>0</v>
      </c>
      <c r="AT57" s="37"/>
      <c r="AU57" s="48" t="str">
        <f t="shared" si="137"/>
        <v>Repayment</v>
      </c>
      <c r="AV57" s="1"/>
      <c r="AW57" s="1"/>
      <c r="AX57" s="69"/>
      <c r="AY57" s="229">
        <f t="shared" ref="AY57:BH57" si="146">-AY32-AY33-AY34</f>
        <v>0</v>
      </c>
      <c r="AZ57" s="229">
        <f t="shared" si="146"/>
        <v>0</v>
      </c>
      <c r="BA57" s="229">
        <f t="shared" si="146"/>
        <v>0</v>
      </c>
      <c r="BB57" s="229">
        <f t="shared" si="146"/>
        <v>0</v>
      </c>
      <c r="BC57" s="229">
        <f t="shared" si="146"/>
        <v>0</v>
      </c>
      <c r="BD57" s="229">
        <f t="shared" si="146"/>
        <v>0</v>
      </c>
      <c r="BE57" s="229">
        <f t="shared" si="146"/>
        <v>0</v>
      </c>
      <c r="BF57" s="229">
        <f t="shared" si="146"/>
        <v>0</v>
      </c>
      <c r="BG57" s="229">
        <f t="shared" si="146"/>
        <v>0</v>
      </c>
      <c r="BH57" s="116">
        <f t="shared" si="146"/>
        <v>0</v>
      </c>
    </row>
    <row r="58" ht="15.75" customHeight="1">
      <c r="A58" s="37"/>
      <c r="B58" s="113" t="str">
        <f t="shared" si="131"/>
        <v>Ending Balance</v>
      </c>
      <c r="C58" s="21"/>
      <c r="D58" s="21"/>
      <c r="E58" s="238">
        <f t="shared" ref="E58:O58" si="147">SUM(E54:E57)</f>
        <v>10041958.62</v>
      </c>
      <c r="F58" s="238">
        <f t="shared" si="147"/>
        <v>9669284.297</v>
      </c>
      <c r="G58" s="238">
        <f t="shared" si="147"/>
        <v>9103733.091</v>
      </c>
      <c r="H58" s="238">
        <f t="shared" si="147"/>
        <v>8401427.187</v>
      </c>
      <c r="I58" s="238">
        <f t="shared" si="147"/>
        <v>8872592.848</v>
      </c>
      <c r="J58" s="238">
        <f t="shared" si="147"/>
        <v>9348637.7</v>
      </c>
      <c r="K58" s="238">
        <f t="shared" si="147"/>
        <v>9828412.309</v>
      </c>
      <c r="L58" s="238">
        <f t="shared" si="147"/>
        <v>10310551.35</v>
      </c>
      <c r="M58" s="238">
        <f t="shared" si="147"/>
        <v>10793441.71</v>
      </c>
      <c r="N58" s="238">
        <f t="shared" si="147"/>
        <v>11275186.14</v>
      </c>
      <c r="O58" s="274">
        <f t="shared" si="147"/>
        <v>0</v>
      </c>
      <c r="P58" s="37"/>
      <c r="Q58" s="113" t="str">
        <f t="shared" si="133"/>
        <v>Ending Balance</v>
      </c>
      <c r="R58" s="21"/>
      <c r="S58" s="21"/>
      <c r="T58" s="238">
        <f t="shared" ref="T58:AD58" si="148">SUM(T54:T57)</f>
        <v>0</v>
      </c>
      <c r="U58" s="238">
        <f t="shared" si="148"/>
        <v>0</v>
      </c>
      <c r="V58" s="238">
        <f t="shared" si="148"/>
        <v>0</v>
      </c>
      <c r="W58" s="238">
        <f t="shared" si="148"/>
        <v>0</v>
      </c>
      <c r="X58" s="238">
        <f t="shared" si="148"/>
        <v>0</v>
      </c>
      <c r="Y58" s="238">
        <f t="shared" si="148"/>
        <v>0</v>
      </c>
      <c r="Z58" s="238">
        <f t="shared" si="148"/>
        <v>0</v>
      </c>
      <c r="AA58" s="238">
        <f t="shared" si="148"/>
        <v>0</v>
      </c>
      <c r="AB58" s="238">
        <f t="shared" si="148"/>
        <v>0</v>
      </c>
      <c r="AC58" s="238">
        <f t="shared" si="148"/>
        <v>0</v>
      </c>
      <c r="AD58" s="274">
        <f t="shared" si="148"/>
        <v>0</v>
      </c>
      <c r="AE58" s="37"/>
      <c r="AF58" s="113" t="str">
        <f t="shared" si="135"/>
        <v>Ending Balance</v>
      </c>
      <c r="AG58" s="21"/>
      <c r="AH58" s="21"/>
      <c r="AI58" s="238">
        <f t="shared" ref="AI58:AS58" si="149">SUM(AI54:AI57)</f>
        <v>0</v>
      </c>
      <c r="AJ58" s="238">
        <f t="shared" si="149"/>
        <v>0</v>
      </c>
      <c r="AK58" s="238">
        <f t="shared" si="149"/>
        <v>0</v>
      </c>
      <c r="AL58" s="238">
        <f t="shared" si="149"/>
        <v>0</v>
      </c>
      <c r="AM58" s="238">
        <f t="shared" si="149"/>
        <v>0</v>
      </c>
      <c r="AN58" s="238">
        <f t="shared" si="149"/>
        <v>0</v>
      </c>
      <c r="AO58" s="238">
        <f t="shared" si="149"/>
        <v>0</v>
      </c>
      <c r="AP58" s="238">
        <f t="shared" si="149"/>
        <v>0</v>
      </c>
      <c r="AQ58" s="238">
        <f t="shared" si="149"/>
        <v>0</v>
      </c>
      <c r="AR58" s="238">
        <f t="shared" si="149"/>
        <v>0</v>
      </c>
      <c r="AS58" s="274">
        <f t="shared" si="149"/>
        <v>0</v>
      </c>
      <c r="AT58" s="37"/>
      <c r="AU58" s="113" t="str">
        <f t="shared" si="137"/>
        <v>Ending Balance</v>
      </c>
      <c r="AV58" s="21"/>
      <c r="AW58" s="21"/>
      <c r="AX58" s="238">
        <f t="shared" ref="AX58:BH58" si="150">SUM(AX54:AX57)</f>
        <v>0</v>
      </c>
      <c r="AY58" s="238">
        <f t="shared" si="150"/>
        <v>0</v>
      </c>
      <c r="AZ58" s="238">
        <f t="shared" si="150"/>
        <v>0</v>
      </c>
      <c r="BA58" s="238">
        <f t="shared" si="150"/>
        <v>0</v>
      </c>
      <c r="BB58" s="238">
        <f t="shared" si="150"/>
        <v>0</v>
      </c>
      <c r="BC58" s="238">
        <f t="shared" si="150"/>
        <v>0</v>
      </c>
      <c r="BD58" s="238">
        <f t="shared" si="150"/>
        <v>0</v>
      </c>
      <c r="BE58" s="238">
        <f t="shared" si="150"/>
        <v>0</v>
      </c>
      <c r="BF58" s="238">
        <f t="shared" si="150"/>
        <v>0</v>
      </c>
      <c r="BG58" s="238">
        <f t="shared" si="150"/>
        <v>0</v>
      </c>
      <c r="BH58" s="274">
        <f t="shared" si="150"/>
        <v>0</v>
      </c>
    </row>
    <row r="59" ht="15.75" customHeight="1">
      <c r="A59" s="37"/>
      <c r="B59" s="48"/>
      <c r="C59" s="1"/>
      <c r="D59" s="1"/>
      <c r="E59" s="1"/>
      <c r="F59" s="229"/>
      <c r="G59" s="229"/>
      <c r="H59" s="229"/>
      <c r="I59" s="229"/>
      <c r="J59" s="229"/>
      <c r="K59" s="229"/>
      <c r="L59" s="229"/>
      <c r="M59" s="229"/>
      <c r="N59" s="229"/>
      <c r="O59" s="116"/>
      <c r="P59" s="37"/>
      <c r="Q59" s="48"/>
      <c r="R59" s="1"/>
      <c r="S59" s="1"/>
      <c r="T59" s="1"/>
      <c r="U59" s="229"/>
      <c r="V59" s="229"/>
      <c r="W59" s="229"/>
      <c r="X59" s="229"/>
      <c r="Y59" s="229"/>
      <c r="Z59" s="229"/>
      <c r="AA59" s="229"/>
      <c r="AB59" s="229"/>
      <c r="AC59" s="229"/>
      <c r="AD59" s="116"/>
      <c r="AE59" s="37"/>
      <c r="AF59" s="48"/>
      <c r="AG59" s="1"/>
      <c r="AH59" s="1"/>
      <c r="AI59" s="1"/>
      <c r="AJ59" s="229"/>
      <c r="AK59" s="229"/>
      <c r="AL59" s="229"/>
      <c r="AM59" s="229"/>
      <c r="AN59" s="229"/>
      <c r="AO59" s="229"/>
      <c r="AP59" s="229"/>
      <c r="AQ59" s="229"/>
      <c r="AR59" s="229"/>
      <c r="AS59" s="116"/>
      <c r="AT59" s="37"/>
      <c r="AU59" s="48"/>
      <c r="AV59" s="1"/>
      <c r="AW59" s="1"/>
      <c r="AX59" s="1"/>
      <c r="AY59" s="229"/>
      <c r="AZ59" s="229"/>
      <c r="BA59" s="229"/>
      <c r="BB59" s="229"/>
      <c r="BC59" s="229"/>
      <c r="BD59" s="229"/>
      <c r="BE59" s="229"/>
      <c r="BF59" s="229"/>
      <c r="BG59" s="229"/>
      <c r="BH59" s="116"/>
    </row>
    <row r="60" ht="15.75" customHeight="1">
      <c r="A60" s="37"/>
      <c r="B60" s="48"/>
      <c r="C60" s="1"/>
      <c r="D60" s="1"/>
      <c r="E60" s="1"/>
      <c r="F60" s="229"/>
      <c r="G60" s="229"/>
      <c r="H60" s="229"/>
      <c r="I60" s="229"/>
      <c r="J60" s="229"/>
      <c r="K60" s="229"/>
      <c r="L60" s="229"/>
      <c r="M60" s="229"/>
      <c r="N60" s="229"/>
      <c r="O60" s="116"/>
      <c r="P60" s="37"/>
      <c r="Q60" s="48"/>
      <c r="R60" s="1"/>
      <c r="S60" s="1"/>
      <c r="T60" s="1"/>
      <c r="U60" s="229"/>
      <c r="V60" s="229"/>
      <c r="W60" s="229"/>
      <c r="X60" s="229"/>
      <c r="Y60" s="229"/>
      <c r="Z60" s="229"/>
      <c r="AA60" s="229"/>
      <c r="AB60" s="229"/>
      <c r="AC60" s="229"/>
      <c r="AD60" s="116"/>
      <c r="AE60" s="37"/>
      <c r="AF60" s="48"/>
      <c r="AG60" s="1"/>
      <c r="AH60" s="1"/>
      <c r="AI60" s="1"/>
      <c r="AJ60" s="229"/>
      <c r="AK60" s="229"/>
      <c r="AL60" s="229"/>
      <c r="AM60" s="229"/>
      <c r="AN60" s="229"/>
      <c r="AO60" s="229"/>
      <c r="AP60" s="229"/>
      <c r="AQ60" s="229"/>
      <c r="AR60" s="229"/>
      <c r="AS60" s="116"/>
      <c r="AT60" s="37"/>
      <c r="AU60" s="48"/>
      <c r="AV60" s="1"/>
      <c r="AW60" s="1"/>
      <c r="AX60" s="1"/>
      <c r="AY60" s="229"/>
      <c r="AZ60" s="229"/>
      <c r="BA60" s="229"/>
      <c r="BB60" s="229"/>
      <c r="BC60" s="229"/>
      <c r="BD60" s="229"/>
      <c r="BE60" s="229"/>
      <c r="BF60" s="229"/>
      <c r="BG60" s="229"/>
      <c r="BH60" s="116"/>
    </row>
    <row r="61" ht="15.75" customHeight="1">
      <c r="A61" s="37"/>
      <c r="B61" s="273" t="s">
        <v>192</v>
      </c>
      <c r="C61" s="277" t="s">
        <v>193</v>
      </c>
      <c r="D61" s="277" t="s">
        <v>145</v>
      </c>
      <c r="E61" s="21"/>
      <c r="F61" s="238"/>
      <c r="G61" s="238"/>
      <c r="H61" s="238"/>
      <c r="I61" s="238"/>
      <c r="J61" s="238"/>
      <c r="K61" s="238"/>
      <c r="L61" s="238"/>
      <c r="M61" s="238"/>
      <c r="N61" s="238"/>
      <c r="O61" s="274"/>
      <c r="P61" s="37"/>
      <c r="Q61" s="273" t="s">
        <v>192</v>
      </c>
      <c r="R61" s="277" t="s">
        <v>193</v>
      </c>
      <c r="S61" s="277" t="s">
        <v>145</v>
      </c>
      <c r="T61" s="21"/>
      <c r="U61" s="238"/>
      <c r="V61" s="238"/>
      <c r="W61" s="238"/>
      <c r="X61" s="238"/>
      <c r="Y61" s="238"/>
      <c r="Z61" s="238"/>
      <c r="AA61" s="238"/>
      <c r="AB61" s="238"/>
      <c r="AC61" s="238"/>
      <c r="AD61" s="274"/>
      <c r="AE61" s="37"/>
      <c r="AF61" s="273" t="s">
        <v>192</v>
      </c>
      <c r="AG61" s="277" t="s">
        <v>193</v>
      </c>
      <c r="AH61" s="277" t="s">
        <v>145</v>
      </c>
      <c r="AI61" s="21"/>
      <c r="AJ61" s="238"/>
      <c r="AK61" s="238"/>
      <c r="AL61" s="238"/>
      <c r="AM61" s="238"/>
      <c r="AN61" s="238"/>
      <c r="AO61" s="238"/>
      <c r="AP61" s="238"/>
      <c r="AQ61" s="238"/>
      <c r="AR61" s="238"/>
      <c r="AS61" s="274"/>
      <c r="AT61" s="37"/>
      <c r="AU61" s="273" t="s">
        <v>192</v>
      </c>
      <c r="AV61" s="277" t="s">
        <v>193</v>
      </c>
      <c r="AW61" s="277" t="s">
        <v>145</v>
      </c>
      <c r="AX61" s="21"/>
      <c r="AY61" s="238"/>
      <c r="AZ61" s="238"/>
      <c r="BA61" s="238"/>
      <c r="BB61" s="238"/>
      <c r="BC61" s="238"/>
      <c r="BD61" s="238"/>
      <c r="BE61" s="238"/>
      <c r="BF61" s="238"/>
      <c r="BG61" s="238"/>
      <c r="BH61" s="274"/>
    </row>
    <row r="62" ht="15.75" customHeight="1">
      <c r="A62" s="37"/>
      <c r="B62" s="48" t="s">
        <v>194</v>
      </c>
      <c r="C62" s="157">
        <f t="shared" ref="C62:C65" si="155">-SUM(F62:O62)/E62</f>
        <v>4.593932969</v>
      </c>
      <c r="D62" s="27">
        <f t="shared" ref="D62:D65" si="156">IRR(E62:O62)</f>
        <v>0.2212535702</v>
      </c>
      <c r="E62" s="229">
        <f t="shared" ref="E62:E64" si="157">-E7</f>
        <v>-502097.931</v>
      </c>
      <c r="F62" s="229">
        <f t="shared" ref="F62:O62" si="151">F22</f>
        <v>88927.42646</v>
      </c>
      <c r="G62" s="229">
        <f t="shared" si="151"/>
        <v>95962.55035</v>
      </c>
      <c r="H62" s="229">
        <f t="shared" si="151"/>
        <v>98841.42686</v>
      </c>
      <c r="I62" s="229">
        <f t="shared" si="151"/>
        <v>35251.70725</v>
      </c>
      <c r="J62" s="229">
        <f t="shared" si="151"/>
        <v>38305.90734</v>
      </c>
      <c r="K62" s="229">
        <f t="shared" si="151"/>
        <v>41451.73344</v>
      </c>
      <c r="L62" s="229">
        <f t="shared" si="151"/>
        <v>44691.93431</v>
      </c>
      <c r="M62" s="229">
        <f t="shared" si="151"/>
        <v>48029.34121</v>
      </c>
      <c r="N62" s="229">
        <f t="shared" si="151"/>
        <v>51466.87032</v>
      </c>
      <c r="O62" s="116">
        <f t="shared" si="151"/>
        <v>1763675.341</v>
      </c>
      <c r="P62" s="37"/>
      <c r="Q62" s="48" t="s">
        <v>194</v>
      </c>
      <c r="R62" s="157">
        <f t="shared" ref="R62:R65" si="159">IFERROR(-SUM(U62:AD62)/T62,0)</f>
        <v>0</v>
      </c>
      <c r="S62" s="27">
        <f t="shared" ref="S62:S65" si="160">IFERROR(IRR(T62:AD62),0)</f>
        <v>0</v>
      </c>
      <c r="T62" s="229">
        <f t="shared" ref="T62:T64" si="161">-T7</f>
        <v>0</v>
      </c>
      <c r="U62" s="229">
        <f t="shared" ref="U62:AD62" si="152">U22</f>
        <v>0</v>
      </c>
      <c r="V62" s="229">
        <f t="shared" si="152"/>
        <v>0</v>
      </c>
      <c r="W62" s="229">
        <f t="shared" si="152"/>
        <v>0</v>
      </c>
      <c r="X62" s="229">
        <f t="shared" si="152"/>
        <v>0</v>
      </c>
      <c r="Y62" s="229">
        <f t="shared" si="152"/>
        <v>0</v>
      </c>
      <c r="Z62" s="229">
        <f t="shared" si="152"/>
        <v>0</v>
      </c>
      <c r="AA62" s="229">
        <f t="shared" si="152"/>
        <v>0</v>
      </c>
      <c r="AB62" s="229">
        <f t="shared" si="152"/>
        <v>0</v>
      </c>
      <c r="AC62" s="229">
        <f t="shared" si="152"/>
        <v>0</v>
      </c>
      <c r="AD62" s="116">
        <f t="shared" si="152"/>
        <v>0</v>
      </c>
      <c r="AE62" s="37"/>
      <c r="AF62" s="48" t="s">
        <v>194</v>
      </c>
      <c r="AG62" s="157">
        <f t="shared" ref="AG62:AG65" si="163">IFERROR(-SUM(AJ62:AS62)/AI62,0)</f>
        <v>0</v>
      </c>
      <c r="AH62" s="27">
        <f t="shared" ref="AH62:AH65" si="164">IFERROR(IRR(AI62:AS62),0)</f>
        <v>0</v>
      </c>
      <c r="AI62" s="229">
        <f t="shared" ref="AI62:AI64" si="165">-AI7</f>
        <v>0</v>
      </c>
      <c r="AJ62" s="229">
        <f t="shared" ref="AJ62:AS62" si="153">AJ22</f>
        <v>0</v>
      </c>
      <c r="AK62" s="229">
        <f t="shared" si="153"/>
        <v>0</v>
      </c>
      <c r="AL62" s="229">
        <f t="shared" si="153"/>
        <v>0</v>
      </c>
      <c r="AM62" s="229">
        <f t="shared" si="153"/>
        <v>0</v>
      </c>
      <c r="AN62" s="229">
        <f t="shared" si="153"/>
        <v>0</v>
      </c>
      <c r="AO62" s="229">
        <f t="shared" si="153"/>
        <v>0</v>
      </c>
      <c r="AP62" s="229">
        <f t="shared" si="153"/>
        <v>0</v>
      </c>
      <c r="AQ62" s="229">
        <f t="shared" si="153"/>
        <v>0</v>
      </c>
      <c r="AR62" s="229">
        <f t="shared" si="153"/>
        <v>0</v>
      </c>
      <c r="AS62" s="116">
        <f t="shared" si="153"/>
        <v>0</v>
      </c>
      <c r="AT62" s="37"/>
      <c r="AU62" s="48" t="s">
        <v>194</v>
      </c>
      <c r="AV62" s="157">
        <f t="shared" ref="AV62:AV65" si="167">IFERROR(-SUM(AY62:BH62)/AX62,0)</f>
        <v>0</v>
      </c>
      <c r="AW62" s="27">
        <f t="shared" ref="AW62:AW65" si="168">IFERROR(IRR(AX62:BH62),0)</f>
        <v>0</v>
      </c>
      <c r="AX62" s="229">
        <f t="shared" ref="AX62:AX64" si="169">-AX7</f>
        <v>0</v>
      </c>
      <c r="AY62" s="229">
        <f t="shared" ref="AY62:BH62" si="154">AY22</f>
        <v>0</v>
      </c>
      <c r="AZ62" s="229">
        <f t="shared" si="154"/>
        <v>0</v>
      </c>
      <c r="BA62" s="229">
        <f t="shared" si="154"/>
        <v>0</v>
      </c>
      <c r="BB62" s="229">
        <f t="shared" si="154"/>
        <v>0</v>
      </c>
      <c r="BC62" s="229">
        <f t="shared" si="154"/>
        <v>0</v>
      </c>
      <c r="BD62" s="229">
        <f t="shared" si="154"/>
        <v>0</v>
      </c>
      <c r="BE62" s="229">
        <f t="shared" si="154"/>
        <v>0</v>
      </c>
      <c r="BF62" s="229">
        <f t="shared" si="154"/>
        <v>0</v>
      </c>
      <c r="BG62" s="229">
        <f t="shared" si="154"/>
        <v>0</v>
      </c>
      <c r="BH62" s="116">
        <f t="shared" si="154"/>
        <v>0</v>
      </c>
    </row>
    <row r="63" ht="15.75" customHeight="1">
      <c r="A63" s="37"/>
      <c r="B63" s="48" t="s">
        <v>195</v>
      </c>
      <c r="C63" s="157">
        <f t="shared" si="155"/>
        <v>4.593932969</v>
      </c>
      <c r="D63" s="27">
        <f t="shared" si="156"/>
        <v>0.2212535702</v>
      </c>
      <c r="E63" s="229">
        <f t="shared" si="157"/>
        <v>-2008391.724</v>
      </c>
      <c r="F63" s="229">
        <f t="shared" ref="F63:O63" si="158">F29</f>
        <v>355709.7059</v>
      </c>
      <c r="G63" s="229">
        <f t="shared" si="158"/>
        <v>383850.2014</v>
      </c>
      <c r="H63" s="229">
        <f t="shared" si="158"/>
        <v>395365.7074</v>
      </c>
      <c r="I63" s="229">
        <f t="shared" si="158"/>
        <v>141006.829</v>
      </c>
      <c r="J63" s="229">
        <f t="shared" si="158"/>
        <v>153223.6294</v>
      </c>
      <c r="K63" s="229">
        <f t="shared" si="158"/>
        <v>165806.9337</v>
      </c>
      <c r="L63" s="229">
        <f t="shared" si="158"/>
        <v>178767.7372</v>
      </c>
      <c r="M63" s="229">
        <f t="shared" si="158"/>
        <v>192117.3648</v>
      </c>
      <c r="N63" s="229">
        <f t="shared" si="158"/>
        <v>205867.4813</v>
      </c>
      <c r="O63" s="116">
        <f t="shared" si="158"/>
        <v>7054701.365</v>
      </c>
      <c r="P63" s="37"/>
      <c r="Q63" s="48" t="s">
        <v>195</v>
      </c>
      <c r="R63" s="157">
        <f t="shared" si="159"/>
        <v>0</v>
      </c>
      <c r="S63" s="27">
        <f t="shared" si="160"/>
        <v>0</v>
      </c>
      <c r="T63" s="229">
        <f t="shared" si="161"/>
        <v>0</v>
      </c>
      <c r="U63" s="229">
        <f t="shared" ref="U63:AD63" si="162">U29</f>
        <v>0</v>
      </c>
      <c r="V63" s="229">
        <f t="shared" si="162"/>
        <v>0</v>
      </c>
      <c r="W63" s="229">
        <f t="shared" si="162"/>
        <v>0</v>
      </c>
      <c r="X63" s="229">
        <f t="shared" si="162"/>
        <v>0</v>
      </c>
      <c r="Y63" s="229">
        <f t="shared" si="162"/>
        <v>0</v>
      </c>
      <c r="Z63" s="229">
        <f t="shared" si="162"/>
        <v>0</v>
      </c>
      <c r="AA63" s="229">
        <f t="shared" si="162"/>
        <v>0</v>
      </c>
      <c r="AB63" s="229">
        <f t="shared" si="162"/>
        <v>0</v>
      </c>
      <c r="AC63" s="229">
        <f t="shared" si="162"/>
        <v>0</v>
      </c>
      <c r="AD63" s="116">
        <f t="shared" si="162"/>
        <v>0</v>
      </c>
      <c r="AE63" s="37"/>
      <c r="AF63" s="48" t="s">
        <v>195</v>
      </c>
      <c r="AG63" s="157">
        <f t="shared" si="163"/>
        <v>0</v>
      </c>
      <c r="AH63" s="27">
        <f t="shared" si="164"/>
        <v>0</v>
      </c>
      <c r="AI63" s="229">
        <f t="shared" si="165"/>
        <v>0</v>
      </c>
      <c r="AJ63" s="229">
        <f t="shared" ref="AJ63:AS63" si="166">AJ29</f>
        <v>0</v>
      </c>
      <c r="AK63" s="229">
        <f t="shared" si="166"/>
        <v>0</v>
      </c>
      <c r="AL63" s="229">
        <f t="shared" si="166"/>
        <v>0</v>
      </c>
      <c r="AM63" s="229">
        <f t="shared" si="166"/>
        <v>0</v>
      </c>
      <c r="AN63" s="229">
        <f t="shared" si="166"/>
        <v>0</v>
      </c>
      <c r="AO63" s="229">
        <f t="shared" si="166"/>
        <v>0</v>
      </c>
      <c r="AP63" s="229">
        <f t="shared" si="166"/>
        <v>0</v>
      </c>
      <c r="AQ63" s="229">
        <f t="shared" si="166"/>
        <v>0</v>
      </c>
      <c r="AR63" s="229">
        <f t="shared" si="166"/>
        <v>0</v>
      </c>
      <c r="AS63" s="116">
        <f t="shared" si="166"/>
        <v>0</v>
      </c>
      <c r="AT63" s="37"/>
      <c r="AU63" s="48" t="s">
        <v>195</v>
      </c>
      <c r="AV63" s="157">
        <f t="shared" si="167"/>
        <v>0</v>
      </c>
      <c r="AW63" s="27">
        <f t="shared" si="168"/>
        <v>0</v>
      </c>
      <c r="AX63" s="229">
        <f t="shared" si="169"/>
        <v>0</v>
      </c>
      <c r="AY63" s="229">
        <f t="shared" ref="AY63:BH63" si="170">AY29</f>
        <v>0</v>
      </c>
      <c r="AZ63" s="229">
        <f t="shared" si="170"/>
        <v>0</v>
      </c>
      <c r="BA63" s="229">
        <f t="shared" si="170"/>
        <v>0</v>
      </c>
      <c r="BB63" s="229">
        <f t="shared" si="170"/>
        <v>0</v>
      </c>
      <c r="BC63" s="229">
        <f t="shared" si="170"/>
        <v>0</v>
      </c>
      <c r="BD63" s="229">
        <f t="shared" si="170"/>
        <v>0</v>
      </c>
      <c r="BE63" s="229">
        <f t="shared" si="170"/>
        <v>0</v>
      </c>
      <c r="BF63" s="229">
        <f t="shared" si="170"/>
        <v>0</v>
      </c>
      <c r="BG63" s="229">
        <f t="shared" si="170"/>
        <v>0</v>
      </c>
      <c r="BH63" s="116">
        <f t="shared" si="170"/>
        <v>0</v>
      </c>
    </row>
    <row r="64" ht="15.75" customHeight="1">
      <c r="A64" s="37"/>
      <c r="B64" s="48" t="s">
        <v>175</v>
      </c>
      <c r="C64" s="157">
        <f t="shared" si="155"/>
        <v>3.286301356</v>
      </c>
      <c r="D64" s="27">
        <f t="shared" si="156"/>
        <v>0.1809918696</v>
      </c>
      <c r="E64" s="229">
        <f t="shared" si="157"/>
        <v>-10041958.62</v>
      </c>
      <c r="F64" s="229">
        <f t="shared" ref="F64:O64" si="171">F36</f>
        <v>1778548.529</v>
      </c>
      <c r="G64" s="229">
        <f t="shared" si="171"/>
        <v>1919251.007</v>
      </c>
      <c r="H64" s="229">
        <f t="shared" si="171"/>
        <v>1976828.537</v>
      </c>
      <c r="I64" s="229">
        <f t="shared" si="171"/>
        <v>705034.1451</v>
      </c>
      <c r="J64" s="229">
        <f t="shared" si="171"/>
        <v>766118.1468</v>
      </c>
      <c r="K64" s="229">
        <f t="shared" si="171"/>
        <v>829034.6687</v>
      </c>
      <c r="L64" s="229">
        <f t="shared" si="171"/>
        <v>893838.6862</v>
      </c>
      <c r="M64" s="229">
        <f t="shared" si="171"/>
        <v>960586.8242</v>
      </c>
      <c r="N64" s="229">
        <f t="shared" si="171"/>
        <v>1029337.406</v>
      </c>
      <c r="O64" s="116">
        <f t="shared" si="171"/>
        <v>22142324.28</v>
      </c>
      <c r="P64" s="37"/>
      <c r="Q64" s="48" t="s">
        <v>175</v>
      </c>
      <c r="R64" s="157">
        <f t="shared" si="159"/>
        <v>0</v>
      </c>
      <c r="S64" s="27">
        <f t="shared" si="160"/>
        <v>0</v>
      </c>
      <c r="T64" s="229">
        <f t="shared" si="161"/>
        <v>0</v>
      </c>
      <c r="U64" s="229">
        <f t="shared" ref="U64:AD64" si="172">U36</f>
        <v>0</v>
      </c>
      <c r="V64" s="229">
        <f t="shared" si="172"/>
        <v>0</v>
      </c>
      <c r="W64" s="229">
        <f t="shared" si="172"/>
        <v>0</v>
      </c>
      <c r="X64" s="229">
        <f t="shared" si="172"/>
        <v>0</v>
      </c>
      <c r="Y64" s="229">
        <f t="shared" si="172"/>
        <v>0</v>
      </c>
      <c r="Z64" s="229">
        <f t="shared" si="172"/>
        <v>0</v>
      </c>
      <c r="AA64" s="229">
        <f t="shared" si="172"/>
        <v>0</v>
      </c>
      <c r="AB64" s="229">
        <f t="shared" si="172"/>
        <v>0</v>
      </c>
      <c r="AC64" s="229">
        <f t="shared" si="172"/>
        <v>0</v>
      </c>
      <c r="AD64" s="116">
        <f t="shared" si="172"/>
        <v>0</v>
      </c>
      <c r="AE64" s="37"/>
      <c r="AF64" s="48" t="s">
        <v>175</v>
      </c>
      <c r="AG64" s="157">
        <f t="shared" si="163"/>
        <v>0</v>
      </c>
      <c r="AH64" s="27">
        <f t="shared" si="164"/>
        <v>0</v>
      </c>
      <c r="AI64" s="229">
        <f t="shared" si="165"/>
        <v>0</v>
      </c>
      <c r="AJ64" s="229">
        <f t="shared" ref="AJ64:AS64" si="173">AJ36</f>
        <v>0</v>
      </c>
      <c r="AK64" s="229">
        <f t="shared" si="173"/>
        <v>0</v>
      </c>
      <c r="AL64" s="229">
        <f t="shared" si="173"/>
        <v>0</v>
      </c>
      <c r="AM64" s="229">
        <f t="shared" si="173"/>
        <v>0</v>
      </c>
      <c r="AN64" s="229">
        <f t="shared" si="173"/>
        <v>0</v>
      </c>
      <c r="AO64" s="229">
        <f t="shared" si="173"/>
        <v>0</v>
      </c>
      <c r="AP64" s="229">
        <f t="shared" si="173"/>
        <v>0</v>
      </c>
      <c r="AQ64" s="229">
        <f t="shared" si="173"/>
        <v>0</v>
      </c>
      <c r="AR64" s="229">
        <f t="shared" si="173"/>
        <v>0</v>
      </c>
      <c r="AS64" s="116">
        <f t="shared" si="173"/>
        <v>0</v>
      </c>
      <c r="AT64" s="37"/>
      <c r="AU64" s="48" t="s">
        <v>175</v>
      </c>
      <c r="AV64" s="157">
        <f t="shared" si="167"/>
        <v>0</v>
      </c>
      <c r="AW64" s="27">
        <f t="shared" si="168"/>
        <v>0</v>
      </c>
      <c r="AX64" s="229">
        <f t="shared" si="169"/>
        <v>0</v>
      </c>
      <c r="AY64" s="229">
        <f t="shared" ref="AY64:BH64" si="174">AY36</f>
        <v>0</v>
      </c>
      <c r="AZ64" s="229">
        <f t="shared" si="174"/>
        <v>0</v>
      </c>
      <c r="BA64" s="229">
        <f t="shared" si="174"/>
        <v>0</v>
      </c>
      <c r="BB64" s="229">
        <f t="shared" si="174"/>
        <v>0</v>
      </c>
      <c r="BC64" s="229">
        <f t="shared" si="174"/>
        <v>0</v>
      </c>
      <c r="BD64" s="229">
        <f t="shared" si="174"/>
        <v>0</v>
      </c>
      <c r="BE64" s="229">
        <f t="shared" si="174"/>
        <v>0</v>
      </c>
      <c r="BF64" s="229">
        <f t="shared" si="174"/>
        <v>0</v>
      </c>
      <c r="BG64" s="229">
        <f t="shared" si="174"/>
        <v>0</v>
      </c>
      <c r="BH64" s="116">
        <f t="shared" si="174"/>
        <v>0</v>
      </c>
    </row>
    <row r="65" ht="15.75" customHeight="1">
      <c r="A65" s="37"/>
      <c r="B65" s="278" t="s">
        <v>196</v>
      </c>
      <c r="C65" s="279">
        <f t="shared" si="155"/>
        <v>3.547827679</v>
      </c>
      <c r="D65" s="280">
        <f t="shared" si="156"/>
        <v>0.190259854</v>
      </c>
      <c r="E65" s="281">
        <f t="shared" ref="E65:O65" si="175">SUM(E62:E64)</f>
        <v>-12552448.27</v>
      </c>
      <c r="F65" s="281">
        <f t="shared" si="175"/>
        <v>2223185.662</v>
      </c>
      <c r="G65" s="281">
        <f t="shared" si="175"/>
        <v>2399063.759</v>
      </c>
      <c r="H65" s="281">
        <f t="shared" si="175"/>
        <v>2471035.671</v>
      </c>
      <c r="I65" s="281">
        <f t="shared" si="175"/>
        <v>881292.6813</v>
      </c>
      <c r="J65" s="281">
        <f t="shared" si="175"/>
        <v>957647.6836</v>
      </c>
      <c r="K65" s="281">
        <f t="shared" si="175"/>
        <v>1036293.336</v>
      </c>
      <c r="L65" s="281">
        <f t="shared" si="175"/>
        <v>1117298.358</v>
      </c>
      <c r="M65" s="281">
        <f t="shared" si="175"/>
        <v>1200733.53</v>
      </c>
      <c r="N65" s="281">
        <f t="shared" si="175"/>
        <v>1286671.758</v>
      </c>
      <c r="O65" s="282">
        <f t="shared" si="175"/>
        <v>30960700.99</v>
      </c>
      <c r="P65" s="37"/>
      <c r="Q65" s="278" t="s">
        <v>196</v>
      </c>
      <c r="R65" s="283">
        <f t="shared" si="159"/>
        <v>0</v>
      </c>
      <c r="S65" s="284">
        <f t="shared" si="160"/>
        <v>0</v>
      </c>
      <c r="T65" s="281">
        <f t="shared" ref="T65:AD65" si="176">SUM(T62:T64)</f>
        <v>0</v>
      </c>
      <c r="U65" s="281">
        <f t="shared" si="176"/>
        <v>0</v>
      </c>
      <c r="V65" s="281">
        <f t="shared" si="176"/>
        <v>0</v>
      </c>
      <c r="W65" s="281">
        <f t="shared" si="176"/>
        <v>0</v>
      </c>
      <c r="X65" s="281">
        <f t="shared" si="176"/>
        <v>0</v>
      </c>
      <c r="Y65" s="281">
        <f t="shared" si="176"/>
        <v>0</v>
      </c>
      <c r="Z65" s="281">
        <f t="shared" si="176"/>
        <v>0</v>
      </c>
      <c r="AA65" s="281">
        <f t="shared" si="176"/>
        <v>0</v>
      </c>
      <c r="AB65" s="281">
        <f t="shared" si="176"/>
        <v>0</v>
      </c>
      <c r="AC65" s="281">
        <f t="shared" si="176"/>
        <v>0</v>
      </c>
      <c r="AD65" s="282">
        <f t="shared" si="176"/>
        <v>0</v>
      </c>
      <c r="AE65" s="37"/>
      <c r="AF65" s="278" t="s">
        <v>196</v>
      </c>
      <c r="AG65" s="283">
        <f t="shared" si="163"/>
        <v>0</v>
      </c>
      <c r="AH65" s="284">
        <f t="shared" si="164"/>
        <v>0</v>
      </c>
      <c r="AI65" s="281">
        <f t="shared" ref="AI65:AS65" si="177">SUM(AI62:AI64)</f>
        <v>0</v>
      </c>
      <c r="AJ65" s="281">
        <f t="shared" si="177"/>
        <v>0</v>
      </c>
      <c r="AK65" s="281">
        <f t="shared" si="177"/>
        <v>0</v>
      </c>
      <c r="AL65" s="281">
        <f t="shared" si="177"/>
        <v>0</v>
      </c>
      <c r="AM65" s="281">
        <f t="shared" si="177"/>
        <v>0</v>
      </c>
      <c r="AN65" s="281">
        <f t="shared" si="177"/>
        <v>0</v>
      </c>
      <c r="AO65" s="281">
        <f t="shared" si="177"/>
        <v>0</v>
      </c>
      <c r="AP65" s="281">
        <f t="shared" si="177"/>
        <v>0</v>
      </c>
      <c r="AQ65" s="281">
        <f t="shared" si="177"/>
        <v>0</v>
      </c>
      <c r="AR65" s="281">
        <f t="shared" si="177"/>
        <v>0</v>
      </c>
      <c r="AS65" s="282">
        <f t="shared" si="177"/>
        <v>0</v>
      </c>
      <c r="AT65" s="37"/>
      <c r="AU65" s="278" t="s">
        <v>196</v>
      </c>
      <c r="AV65" s="283">
        <f t="shared" si="167"/>
        <v>0</v>
      </c>
      <c r="AW65" s="284">
        <f t="shared" si="168"/>
        <v>0</v>
      </c>
      <c r="AX65" s="281">
        <f t="shared" ref="AX65:BH65" si="178">SUM(AX62:AX64)</f>
        <v>0</v>
      </c>
      <c r="AY65" s="281">
        <f t="shared" si="178"/>
        <v>0</v>
      </c>
      <c r="AZ65" s="281">
        <f t="shared" si="178"/>
        <v>0</v>
      </c>
      <c r="BA65" s="281">
        <f t="shared" si="178"/>
        <v>0</v>
      </c>
      <c r="BB65" s="281">
        <f t="shared" si="178"/>
        <v>0</v>
      </c>
      <c r="BC65" s="281">
        <f t="shared" si="178"/>
        <v>0</v>
      </c>
      <c r="BD65" s="281">
        <f t="shared" si="178"/>
        <v>0</v>
      </c>
      <c r="BE65" s="281">
        <f t="shared" si="178"/>
        <v>0</v>
      </c>
      <c r="BF65" s="281">
        <f t="shared" si="178"/>
        <v>0</v>
      </c>
      <c r="BG65" s="281">
        <f t="shared" si="178"/>
        <v>0</v>
      </c>
      <c r="BH65" s="282">
        <f t="shared" si="178"/>
        <v>0</v>
      </c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  <c r="BH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  <c r="BH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  <c r="BH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  <c r="BH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  <c r="BH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  <c r="BB996" s="37"/>
      <c r="BC996" s="37"/>
      <c r="BD996" s="37"/>
      <c r="BE996" s="37"/>
      <c r="BF996" s="37"/>
      <c r="BG996" s="37"/>
      <c r="BH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  <c r="BH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  <c r="BH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  <c r="BG999" s="37"/>
      <c r="BH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  <c r="BB1000" s="37"/>
      <c r="BC1000" s="37"/>
      <c r="BD1000" s="37"/>
      <c r="BE1000" s="37"/>
      <c r="BF1000" s="37"/>
      <c r="BG1000" s="37"/>
      <c r="BH1000" s="37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 fitToPage="1"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25.71"/>
    <col customWidth="1" min="3" max="3" width="14.0"/>
    <col customWidth="1" min="4" max="4" width="12.86"/>
    <col customWidth="1" min="5" max="5" width="19.14"/>
    <col customWidth="1" min="6" max="6" width="17.29"/>
    <col customWidth="1" min="7" max="7" width="17.14"/>
    <col customWidth="1" min="8" max="8" width="17.43"/>
    <col customWidth="1" min="9" max="10" width="14.71"/>
    <col customWidth="1" min="11" max="11" width="15.29"/>
    <col customWidth="1" min="12" max="12" width="17.71"/>
    <col customWidth="1" min="13" max="13" width="16.86"/>
    <col customWidth="1" min="14" max="14" width="16.29"/>
    <col customWidth="1" min="15" max="15" width="17.86"/>
    <col customWidth="1" min="16" max="16" width="8.71"/>
    <col customWidth="1" min="17" max="17" width="23.71"/>
    <col customWidth="1" min="18" max="19" width="8.71"/>
    <col customWidth="1" min="20" max="20" width="14.14"/>
    <col customWidth="1" min="21" max="21" width="9.14"/>
    <col customWidth="1" hidden="1" min="22" max="35" width="9.14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ht="15.75" customHeight="1">
      <c r="A2" s="285"/>
      <c r="B2" s="38" t="s">
        <v>197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286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</row>
    <row r="3" ht="15.75" customHeight="1">
      <c r="A3" s="288"/>
      <c r="B3" s="4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93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ht="15.75" customHeight="1">
      <c r="A4" s="288"/>
      <c r="B4" s="289" t="str">
        <f>Assumptions!B2</f>
        <v>505 s. 5th</v>
      </c>
      <c r="C4" s="95"/>
      <c r="D4" s="95"/>
      <c r="E4" s="95"/>
      <c r="F4" s="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3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ht="15.75" customHeight="1">
      <c r="A5" s="288"/>
      <c r="B5" s="234" t="s">
        <v>198</v>
      </c>
      <c r="C5" s="6"/>
      <c r="D5" s="6"/>
      <c r="E5" s="290">
        <f t="array" ref="E5">NPV(Assumptions!$D$66,'Proforma Summary'!D47:M47)</f>
        <v>9851190.828</v>
      </c>
      <c r="F5" s="1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3"/>
      <c r="U5" s="37"/>
      <c r="V5" s="291" t="str">
        <f>Assumptions!J2</f>
        <v>Asset B</v>
      </c>
      <c r="W5" s="95"/>
      <c r="X5" s="95"/>
      <c r="Y5" s="95"/>
      <c r="Z5" s="1"/>
      <c r="AA5" s="291" t="str">
        <f>Assumptions!R2</f>
        <v>Asset C</v>
      </c>
      <c r="AB5" s="95"/>
      <c r="AC5" s="95"/>
      <c r="AD5" s="95"/>
      <c r="AE5" s="1"/>
      <c r="AF5" s="291" t="str">
        <f>Assumptions!Z2</f>
        <v>Asset D</v>
      </c>
      <c r="AG5" s="95"/>
      <c r="AH5" s="95"/>
      <c r="AI5" s="143"/>
    </row>
    <row r="6" ht="15.75" customHeight="1">
      <c r="A6" s="288"/>
      <c r="B6" s="48" t="s">
        <v>199</v>
      </c>
      <c r="C6" s="1"/>
      <c r="D6" s="1"/>
      <c r="E6" s="292">
        <f t="array" ref="E6">NPV(Assumptions!$D$66,'Proforma Summary'!D48:M48)</f>
        <v>11406495.94</v>
      </c>
      <c r="F6" s="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3"/>
      <c r="U6" s="37"/>
      <c r="V6" s="5" t="s">
        <v>198</v>
      </c>
      <c r="W6" s="6"/>
      <c r="X6" s="6"/>
      <c r="Y6" s="290">
        <f t="array" ref="Y6">NPV(Assumptions!$L$66,'Proforma Summary'!Q47:Z47)</f>
        <v>0</v>
      </c>
      <c r="Z6" s="1"/>
      <c r="AA6" s="5" t="s">
        <v>198</v>
      </c>
      <c r="AB6" s="6"/>
      <c r="AC6" s="6"/>
      <c r="AD6" s="290">
        <f t="array" ref="AD6">NPV(Assumptions!$T$66,'Proforma Summary'!AD47:AM47)</f>
        <v>0</v>
      </c>
      <c r="AE6" s="1"/>
      <c r="AF6" s="5" t="s">
        <v>198</v>
      </c>
      <c r="AG6" s="6"/>
      <c r="AH6" s="6"/>
      <c r="AI6" s="293">
        <f t="array" ref="AI6">NPV(Assumptions!$AB$66,'Proforma Summary'!AQ47:AZ47)</f>
        <v>0</v>
      </c>
    </row>
    <row r="7" ht="15.75" customHeight="1">
      <c r="A7" s="288"/>
      <c r="B7" s="48" t="s">
        <v>200</v>
      </c>
      <c r="C7" s="1"/>
      <c r="D7" s="1"/>
      <c r="E7" s="292">
        <f>SUM(E5:E6)</f>
        <v>21257686.77</v>
      </c>
      <c r="F7" s="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3"/>
      <c r="U7" s="37"/>
      <c r="V7" s="9" t="s">
        <v>199</v>
      </c>
      <c r="W7" s="1"/>
      <c r="X7" s="1"/>
      <c r="Y7" s="292">
        <f t="array" ref="Y7">NPV(Assumptions!$L$66,'Proforma Summary'!Q48:Z48)</f>
        <v>0</v>
      </c>
      <c r="Z7" s="1"/>
      <c r="AA7" s="9" t="s">
        <v>199</v>
      </c>
      <c r="AB7" s="1"/>
      <c r="AC7" s="1"/>
      <c r="AD7" s="292">
        <f t="array" ref="AD7">NPV(Assumptions!$T$66,'Proforma Summary'!AD48:AM48)</f>
        <v>0</v>
      </c>
      <c r="AE7" s="1"/>
      <c r="AF7" s="9" t="s">
        <v>199</v>
      </c>
      <c r="AG7" s="1"/>
      <c r="AH7" s="1"/>
      <c r="AI7" s="293">
        <f t="array" ref="AI7">NPV(Assumptions!$AB$66,'Proforma Summary'!AQ48:AZ48)</f>
        <v>0</v>
      </c>
    </row>
    <row r="8" ht="15.75" customHeight="1">
      <c r="A8" s="288"/>
      <c r="B8" s="48" t="s">
        <v>201</v>
      </c>
      <c r="C8" s="1"/>
      <c r="D8" s="1"/>
      <c r="E8" s="292">
        <f>-Assumptions!D43</f>
        <v>-12552448.27</v>
      </c>
      <c r="F8" s="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3"/>
      <c r="U8" s="37"/>
      <c r="V8" s="9" t="s">
        <v>200</v>
      </c>
      <c r="W8" s="1"/>
      <c r="X8" s="1"/>
      <c r="Y8" s="292">
        <f>SUM(Y6:Y7)</f>
        <v>0</v>
      </c>
      <c r="Z8" s="1"/>
      <c r="AA8" s="9" t="s">
        <v>200</v>
      </c>
      <c r="AB8" s="1"/>
      <c r="AC8" s="1"/>
      <c r="AD8" s="292">
        <f>SUM(AD6:AD7)</f>
        <v>0</v>
      </c>
      <c r="AE8" s="1"/>
      <c r="AF8" s="9" t="s">
        <v>200</v>
      </c>
      <c r="AG8" s="1"/>
      <c r="AH8" s="1"/>
      <c r="AI8" s="294">
        <f>SUM(AI6:AI7)</f>
        <v>0</v>
      </c>
    </row>
    <row r="9" ht="15.75" customHeight="1">
      <c r="A9" s="288"/>
      <c r="B9" s="48" t="s">
        <v>202</v>
      </c>
      <c r="C9" s="1"/>
      <c r="D9" s="1"/>
      <c r="E9" s="292">
        <f>SUM(E7:E8)</f>
        <v>8705238.499</v>
      </c>
      <c r="F9" s="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3"/>
      <c r="U9" s="37"/>
      <c r="V9" s="9" t="s">
        <v>201</v>
      </c>
      <c r="W9" s="1"/>
      <c r="X9" s="1"/>
      <c r="Y9" s="292">
        <f>'Proforma Summary'!P49</f>
        <v>0</v>
      </c>
      <c r="Z9" s="1"/>
      <c r="AA9" s="9" t="s">
        <v>201</v>
      </c>
      <c r="AB9" s="1"/>
      <c r="AC9" s="1"/>
      <c r="AD9" s="292">
        <f>'Proforma Summary'!AC49</f>
        <v>0</v>
      </c>
      <c r="AE9" s="1"/>
      <c r="AF9" s="9" t="s">
        <v>201</v>
      </c>
      <c r="AG9" s="1"/>
      <c r="AH9" s="1"/>
      <c r="AI9" s="294">
        <f>'Proforma Summary'!AP49</f>
        <v>0</v>
      </c>
    </row>
    <row r="10" ht="15.75" customHeight="1">
      <c r="A10" s="288"/>
      <c r="B10" s="113" t="s">
        <v>145</v>
      </c>
      <c r="C10" s="21"/>
      <c r="D10" s="21"/>
      <c r="E10" s="295">
        <f>IRR('Proforma Summary'!C49:M49)</f>
        <v>0.190259854</v>
      </c>
      <c r="F10" s="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3"/>
      <c r="U10" s="37"/>
      <c r="V10" s="9" t="s">
        <v>202</v>
      </c>
      <c r="W10" s="1"/>
      <c r="X10" s="1"/>
      <c r="Y10" s="292">
        <f>SUM(Y8:Y9)</f>
        <v>0</v>
      </c>
      <c r="Z10" s="1"/>
      <c r="AA10" s="9" t="s">
        <v>202</v>
      </c>
      <c r="AB10" s="1"/>
      <c r="AC10" s="1"/>
      <c r="AD10" s="292">
        <f>SUM(AD8:AD9)</f>
        <v>0</v>
      </c>
      <c r="AE10" s="1"/>
      <c r="AF10" s="9" t="s">
        <v>202</v>
      </c>
      <c r="AG10" s="1"/>
      <c r="AH10" s="1"/>
      <c r="AI10" s="294">
        <f>SUM(AI8:AI9)</f>
        <v>0</v>
      </c>
    </row>
    <row r="11" ht="15.75" customHeight="1">
      <c r="A11" s="288"/>
      <c r="B11" s="4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93"/>
      <c r="U11" s="37"/>
      <c r="V11" s="20" t="s">
        <v>145</v>
      </c>
      <c r="W11" s="21"/>
      <c r="X11" s="21"/>
      <c r="Y11" s="295">
        <f>IFERROR(IRR('Proforma Summary'!P49:Z49),0)</f>
        <v>0</v>
      </c>
      <c r="Z11" s="1"/>
      <c r="AA11" s="20" t="s">
        <v>145</v>
      </c>
      <c r="AB11" s="21"/>
      <c r="AC11" s="21"/>
      <c r="AD11" s="295">
        <f>IFERROR(IRR('Proforma Summary'!AC49:AM49),0)</f>
        <v>0</v>
      </c>
      <c r="AE11" s="1"/>
      <c r="AF11" s="20" t="s">
        <v>145</v>
      </c>
      <c r="AG11" s="21"/>
      <c r="AH11" s="21"/>
      <c r="AI11" s="296">
        <f>IFERROR(IRR('Proforma Summary'!AP49:AZ49),0)</f>
        <v>0</v>
      </c>
    </row>
    <row r="12" ht="15.75" customHeight="1">
      <c r="A12" s="285"/>
      <c r="B12" s="94" t="s">
        <v>203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8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</row>
    <row r="13" ht="15.75" customHeight="1">
      <c r="A13" s="288"/>
      <c r="B13" s="4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93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ht="15.75" customHeight="1">
      <c r="A14" s="288"/>
      <c r="B14" s="48"/>
      <c r="C14" s="1"/>
      <c r="D14" s="1"/>
      <c r="E14" s="1"/>
      <c r="F14" s="1"/>
      <c r="G14" s="1"/>
      <c r="H14" s="1"/>
      <c r="I14" s="1"/>
      <c r="J14" s="1"/>
      <c r="K14" s="1"/>
      <c r="L14" s="1"/>
      <c r="M14" s="299" t="s">
        <v>204</v>
      </c>
      <c r="N14" s="1"/>
      <c r="O14" s="1"/>
      <c r="P14" s="1"/>
      <c r="Q14" s="1"/>
      <c r="R14" s="1"/>
      <c r="S14" s="1"/>
      <c r="T14" s="93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ht="15.75" customHeight="1">
      <c r="A15" s="288"/>
      <c r="B15" s="300" t="s">
        <v>205</v>
      </c>
      <c r="C15" s="301" t="str">
        <f>B4</f>
        <v>505 s. 5th</v>
      </c>
      <c r="D15" s="302" t="str">
        <f>V5</f>
        <v>Asset B</v>
      </c>
      <c r="E15" s="302" t="str">
        <f>AA5</f>
        <v>Asset C</v>
      </c>
      <c r="F15" s="302" t="str">
        <f>AF5</f>
        <v>Asset D</v>
      </c>
      <c r="G15" s="303" t="s">
        <v>206</v>
      </c>
      <c r="H15" s="8"/>
      <c r="I15" s="8"/>
      <c r="J15" s="8"/>
      <c r="K15" s="8"/>
      <c r="L15" s="8"/>
      <c r="M15" s="299"/>
      <c r="N15" s="8"/>
      <c r="O15" s="8"/>
      <c r="P15" s="8"/>
      <c r="Q15" s="8"/>
      <c r="R15" s="1"/>
      <c r="S15" s="1"/>
      <c r="T15" s="93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ht="15.75" customHeight="1">
      <c r="A16" s="288"/>
      <c r="B16" s="117" t="s">
        <v>106</v>
      </c>
      <c r="C16" s="304">
        <f>Assumptions!D43</f>
        <v>12552448.27</v>
      </c>
      <c r="D16" s="305">
        <f>Assumptions!L43</f>
        <v>0</v>
      </c>
      <c r="E16" s="305">
        <f>Assumptions!T43</f>
        <v>0</v>
      </c>
      <c r="F16" s="305">
        <f>Assumptions!AB43</f>
        <v>0</v>
      </c>
      <c r="G16" s="306">
        <f t="shared" ref="G16:G19" si="1">SUM(C16:F16)</f>
        <v>12552448.27</v>
      </c>
      <c r="H16" s="8"/>
      <c r="I16" s="209" t="s">
        <v>207</v>
      </c>
      <c r="J16" s="307">
        <f>Assumptions!C118</f>
        <v>3</v>
      </c>
      <c r="K16" s="307">
        <f>Assumptions!D118</f>
        <v>4</v>
      </c>
      <c r="L16" s="307">
        <f>Assumptions!E118</f>
        <v>5</v>
      </c>
      <c r="M16" s="307">
        <f>Assumptions!F118</f>
        <v>6</v>
      </c>
      <c r="N16" s="307">
        <f>Assumptions!G118</f>
        <v>7</v>
      </c>
      <c r="O16" s="307">
        <f>Assumptions!H118</f>
        <v>8</v>
      </c>
      <c r="P16" s="307">
        <f>Assumptions!I118</f>
        <v>9</v>
      </c>
      <c r="Q16" s="307">
        <f>Assumptions!J118</f>
        <v>10</v>
      </c>
      <c r="R16" s="1"/>
      <c r="S16" s="1"/>
      <c r="T16" s="93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ht="15.75" customHeight="1">
      <c r="A17" s="288"/>
      <c r="B17" s="48" t="s">
        <v>194</v>
      </c>
      <c r="C17" s="308">
        <f>Assumptions!D45</f>
        <v>502097.931</v>
      </c>
      <c r="D17" s="309">
        <f>Assumptions!L45</f>
        <v>0</v>
      </c>
      <c r="E17" s="309">
        <f>Assumptions!T45</f>
        <v>0</v>
      </c>
      <c r="F17" s="309">
        <f>Assumptions!AB45</f>
        <v>0</v>
      </c>
      <c r="G17" s="310">
        <f t="shared" si="1"/>
        <v>502097.931</v>
      </c>
      <c r="H17" s="1"/>
      <c r="I17" s="311">
        <f>Assumptions!B119</f>
        <v>0.06</v>
      </c>
      <c r="J17" s="253">
        <f>Assumptions!C119</f>
        <v>0.2532185147</v>
      </c>
      <c r="K17" s="253">
        <f>Assumptions!D119</f>
        <v>0.2326037539</v>
      </c>
      <c r="L17" s="253">
        <f>Assumptions!E119</f>
        <v>0.2186891848</v>
      </c>
      <c r="M17" s="253">
        <f>Assumptions!F119</f>
        <v>0.2084655514</v>
      </c>
      <c r="N17" s="253">
        <f>Assumptions!G119</f>
        <v>0.2005307246</v>
      </c>
      <c r="O17" s="253">
        <f>Assumptions!H119</f>
        <v>0.1941350619</v>
      </c>
      <c r="P17" s="253">
        <f>Assumptions!I119</f>
        <v>0.1888371975</v>
      </c>
      <c r="Q17" s="312">
        <f>Assumptions!J119</f>
        <v>0.1843579471</v>
      </c>
      <c r="R17" s="1"/>
      <c r="S17" s="1"/>
      <c r="T17" s="93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ht="15.75" customHeight="1">
      <c r="A18" s="288"/>
      <c r="B18" s="48" t="s">
        <v>195</v>
      </c>
      <c r="C18" s="308">
        <f>Assumptions!D46</f>
        <v>2008391.724</v>
      </c>
      <c r="D18" s="309">
        <f>Assumptions!L46</f>
        <v>0</v>
      </c>
      <c r="E18" s="309">
        <f>Assumptions!T46</f>
        <v>0</v>
      </c>
      <c r="F18" s="309">
        <f>Assumptions!AB46</f>
        <v>0</v>
      </c>
      <c r="G18" s="310">
        <f t="shared" si="1"/>
        <v>2008391.724</v>
      </c>
      <c r="H18" s="313" t="s">
        <v>196</v>
      </c>
      <c r="I18" s="314">
        <f>Assumptions!B120</f>
        <v>0.065</v>
      </c>
      <c r="J18" s="27">
        <f>Assumptions!C120</f>
        <v>0.1901358624</v>
      </c>
      <c r="K18" s="27">
        <f>Assumptions!D120</f>
        <v>0.1883443168</v>
      </c>
      <c r="L18" s="27">
        <f>Assumptions!E120</f>
        <v>0.185811225</v>
      </c>
      <c r="M18" s="27">
        <f>Assumptions!F120</f>
        <v>0.1830814338</v>
      </c>
      <c r="N18" s="27">
        <f>Assumptions!G120</f>
        <v>0.1803759656</v>
      </c>
      <c r="O18" s="27">
        <f>Assumptions!H120</f>
        <v>0.1777878003</v>
      </c>
      <c r="P18" s="27">
        <f>Assumptions!I120</f>
        <v>0.175353908</v>
      </c>
      <c r="Q18" s="131">
        <f>Assumptions!J120</f>
        <v>0.1730852694</v>
      </c>
      <c r="R18" s="1"/>
      <c r="S18" s="1"/>
      <c r="T18" s="93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</row>
    <row r="19" ht="15.75" customHeight="1">
      <c r="A19" s="288"/>
      <c r="B19" s="48" t="s">
        <v>115</v>
      </c>
      <c r="C19" s="308">
        <f>Assumptions!D48</f>
        <v>10041958.62</v>
      </c>
      <c r="D19" s="309">
        <f>Assumptions!L48</f>
        <v>0</v>
      </c>
      <c r="E19" s="309">
        <f>Assumptions!T48</f>
        <v>0</v>
      </c>
      <c r="F19" s="309">
        <f>Assumptions!AB48</f>
        <v>0</v>
      </c>
      <c r="G19" s="310">
        <f t="shared" si="1"/>
        <v>10041958.62</v>
      </c>
      <c r="H19" s="1"/>
      <c r="I19" s="315">
        <f>Assumptions!B121</f>
        <v>0.075</v>
      </c>
      <c r="J19" s="316">
        <f>Assumptions!C121</f>
        <v>0.0702052405</v>
      </c>
      <c r="K19" s="316">
        <f>Assumptions!D121</f>
        <v>0.1029062757</v>
      </c>
      <c r="L19" s="316">
        <f>Assumptions!E121</f>
        <v>0.1223616353</v>
      </c>
      <c r="M19" s="316">
        <f>Assumptions!F121</f>
        <v>0.1343964782</v>
      </c>
      <c r="N19" s="316">
        <f>Assumptions!G121</f>
        <v>0.1420459528</v>
      </c>
      <c r="O19" s="316">
        <f>Assumptions!H121</f>
        <v>0.1469823861</v>
      </c>
      <c r="P19" s="316">
        <f>Assumptions!I121</f>
        <v>0.150177652</v>
      </c>
      <c r="Q19" s="136">
        <f>Assumptions!J121</f>
        <v>0.1522228862</v>
      </c>
      <c r="R19" s="1"/>
      <c r="S19" s="1"/>
      <c r="T19" s="93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ht="15.75" customHeight="1">
      <c r="A20" s="288"/>
      <c r="B20" s="48"/>
      <c r="C20" s="308"/>
      <c r="D20" s="309"/>
      <c r="E20" s="309"/>
      <c r="F20" s="309"/>
      <c r="G20" s="310"/>
      <c r="H20" s="1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  <c r="T20" s="93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ht="15.75" customHeight="1">
      <c r="A21" s="288"/>
      <c r="B21" s="117" t="s">
        <v>117</v>
      </c>
      <c r="C21" s="304">
        <f>Assumptions!D50</f>
        <v>23941999.43</v>
      </c>
      <c r="D21" s="305">
        <f>Assumptions!L50</f>
        <v>0</v>
      </c>
      <c r="E21" s="305">
        <f>Assumptions!T50</f>
        <v>0</v>
      </c>
      <c r="F21" s="305">
        <f>Assumptions!AB50</f>
        <v>0</v>
      </c>
      <c r="G21" s="306">
        <f>SUM(C21:F21)</f>
        <v>23941999.43</v>
      </c>
      <c r="H21" s="1"/>
      <c r="I21" s="311" t="str">
        <f>I16</f>
        <v>CAP/TERM</v>
      </c>
      <c r="J21" s="317">
        <f>Assumptions!E126</f>
        <v>3</v>
      </c>
      <c r="K21" s="317">
        <f>Assumptions!F126</f>
        <v>4</v>
      </c>
      <c r="L21" s="317">
        <f>Assumptions!G126</f>
        <v>5</v>
      </c>
      <c r="M21" s="317">
        <f>Assumptions!H126</f>
        <v>6</v>
      </c>
      <c r="N21" s="317">
        <f>Assumptions!I126</f>
        <v>7</v>
      </c>
      <c r="O21" s="317">
        <f>Assumptions!J126</f>
        <v>8</v>
      </c>
      <c r="P21" s="317">
        <f>Assumptions!K126</f>
        <v>9</v>
      </c>
      <c r="Q21" s="318">
        <f>Assumptions!L126</f>
        <v>10</v>
      </c>
      <c r="R21" s="1"/>
      <c r="S21" s="1"/>
      <c r="T21" s="93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ht="15.75" customHeight="1">
      <c r="A22" s="288"/>
      <c r="B22" s="48"/>
      <c r="C22" s="9"/>
      <c r="D22" s="319"/>
      <c r="E22" s="319"/>
      <c r="F22" s="319"/>
      <c r="G22" s="320"/>
      <c r="H22" s="313" t="s">
        <v>115</v>
      </c>
      <c r="I22" s="314">
        <f>Assumptions!D127</f>
        <v>0.06</v>
      </c>
      <c r="J22" s="321">
        <f>Assumptions!E127</f>
        <v>0.2317896507</v>
      </c>
      <c r="K22" s="321">
        <f>Assumptions!F127</f>
        <v>0.2152004319</v>
      </c>
      <c r="L22" s="321">
        <f>Assumptions!G127</f>
        <v>0.2039230881</v>
      </c>
      <c r="M22" s="321">
        <f>Assumptions!H127</f>
        <v>0.1955944133</v>
      </c>
      <c r="N22" s="321">
        <f>Assumptions!I127</f>
        <v>0.1891039444</v>
      </c>
      <c r="O22" s="321">
        <f>Assumptions!J127</f>
        <v>0.1838547803</v>
      </c>
      <c r="P22" s="321">
        <f>Assumptions!K127</f>
        <v>0.1794941618</v>
      </c>
      <c r="Q22" s="322">
        <f>Assumptions!L127</f>
        <v>0.1757983095</v>
      </c>
      <c r="R22" s="1"/>
      <c r="S22" s="1"/>
      <c r="T22" s="93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ht="15.75" customHeight="1">
      <c r="A23" s="288"/>
      <c r="B23" s="323" t="s">
        <v>200</v>
      </c>
      <c r="C23" s="324">
        <f t="shared" ref="C23:G23" si="2">C16+C21</f>
        <v>36494447.71</v>
      </c>
      <c r="D23" s="325">
        <f t="shared" si="2"/>
        <v>0</v>
      </c>
      <c r="E23" s="325">
        <f t="shared" si="2"/>
        <v>0</v>
      </c>
      <c r="F23" s="325">
        <f t="shared" si="2"/>
        <v>0</v>
      </c>
      <c r="G23" s="326">
        <f t="shared" si="2"/>
        <v>36494447.71</v>
      </c>
      <c r="H23" s="1"/>
      <c r="I23" s="314">
        <f>Assumptions!D128</f>
        <v>0.065</v>
      </c>
      <c r="J23" s="321">
        <f>Assumptions!E128</f>
        <v>0.1789851294</v>
      </c>
      <c r="K23" s="321">
        <f>Assumptions!F128</f>
        <v>0.1777817379</v>
      </c>
      <c r="L23" s="321">
        <f>Assumptions!G128</f>
        <v>0.1759106694</v>
      </c>
      <c r="M23" s="321">
        <f>Assumptions!H128</f>
        <v>0.1738296984</v>
      </c>
      <c r="N23" s="321">
        <f>Assumptions!I128</f>
        <v>0.1717309541</v>
      </c>
      <c r="O23" s="321">
        <f>Assumptions!J128</f>
        <v>0.1696995311</v>
      </c>
      <c r="P23" s="321">
        <f>Assumptions!K128</f>
        <v>0.1677725904</v>
      </c>
      <c r="Q23" s="131">
        <f>Assumptions!L128</f>
        <v>0.165964362</v>
      </c>
      <c r="R23" s="1"/>
      <c r="S23" s="1"/>
      <c r="T23" s="93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ht="15.75" customHeight="1">
      <c r="A24" s="288"/>
      <c r="B24" s="48"/>
      <c r="C24" s="1"/>
      <c r="D24" s="1"/>
      <c r="E24" s="1"/>
      <c r="F24" s="1"/>
      <c r="G24" s="1"/>
      <c r="H24" s="1"/>
      <c r="I24" s="315">
        <f>Assumptions!D129</f>
        <v>0.075</v>
      </c>
      <c r="J24" s="327">
        <f>Assumptions!E129</f>
        <v>0.0702052405</v>
      </c>
      <c r="K24" s="327">
        <f>Assumptions!F129</f>
        <v>0.1029062757</v>
      </c>
      <c r="L24" s="327">
        <f>Assumptions!G129</f>
        <v>0.1220677095</v>
      </c>
      <c r="M24" s="327">
        <f>Assumptions!H129</f>
        <v>0.132655279</v>
      </c>
      <c r="N24" s="327">
        <f>Assumptions!I129</f>
        <v>0.1394520021</v>
      </c>
      <c r="O24" s="327">
        <f>Assumptions!J129</f>
        <v>0.1436148087</v>
      </c>
      <c r="P24" s="327">
        <f>Assumptions!K129</f>
        <v>0.1463279153</v>
      </c>
      <c r="Q24" s="328">
        <f>Assumptions!L129</f>
        <v>0.1481006494</v>
      </c>
      <c r="R24" s="1"/>
      <c r="S24" s="1"/>
      <c r="T24" s="93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ht="15.75" customHeight="1">
      <c r="A25" s="288"/>
      <c r="B25" s="4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3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ht="15.75" customHeight="1">
      <c r="A26" s="288"/>
      <c r="B26" s="4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3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ht="15.75" customHeight="1">
      <c r="A27" s="329"/>
      <c r="B27" s="94" t="s">
        <v>208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330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ht="15.75" customHeight="1">
      <c r="A28" s="288"/>
      <c r="B28" s="4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3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ht="15.75" customHeight="1">
      <c r="A29" s="288"/>
      <c r="B29" s="331" t="s">
        <v>192</v>
      </c>
      <c r="C29" s="332" t="s">
        <v>193</v>
      </c>
      <c r="D29" s="332" t="s">
        <v>145</v>
      </c>
      <c r="E29" s="333">
        <v>0.0</v>
      </c>
      <c r="F29" s="333">
        <v>1.0</v>
      </c>
      <c r="G29" s="333">
        <f t="shared" ref="G29:O29" si="3">F29+1</f>
        <v>2</v>
      </c>
      <c r="H29" s="333">
        <f t="shared" si="3"/>
        <v>3</v>
      </c>
      <c r="I29" s="333">
        <f t="shared" si="3"/>
        <v>4</v>
      </c>
      <c r="J29" s="333">
        <f t="shared" si="3"/>
        <v>5</v>
      </c>
      <c r="K29" s="333">
        <f t="shared" si="3"/>
        <v>6</v>
      </c>
      <c r="L29" s="333">
        <f t="shared" si="3"/>
        <v>7</v>
      </c>
      <c r="M29" s="333">
        <f t="shared" si="3"/>
        <v>8</v>
      </c>
      <c r="N29" s="333">
        <f t="shared" si="3"/>
        <v>9</v>
      </c>
      <c r="O29" s="334">
        <f t="shared" si="3"/>
        <v>10</v>
      </c>
      <c r="P29" s="1"/>
      <c r="Q29" s="1"/>
      <c r="R29" s="1"/>
      <c r="S29" s="1"/>
      <c r="T29" s="93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ht="15.75" customHeight="1">
      <c r="A30" s="288"/>
      <c r="B30" s="48" t="s">
        <v>194</v>
      </c>
      <c r="C30" s="157">
        <f>-SUM(F30:O30)/E30</f>
        <v>4.593932969</v>
      </c>
      <c r="D30" s="27">
        <f>IRR(E30:O30)</f>
        <v>0.2212535702</v>
      </c>
      <c r="E30" s="335">
        <f>Waterfall!E62+Waterfall!T62+Waterfall!AI62+Waterfall!AX62</f>
        <v>-502097.931</v>
      </c>
      <c r="F30" s="335">
        <f>Waterfall!F62+Waterfall!U62+Waterfall!AJ62+Waterfall!AY62</f>
        <v>88927.42646</v>
      </c>
      <c r="G30" s="335">
        <f>Waterfall!G62+Waterfall!V62+Waterfall!AK62+Waterfall!AZ62</f>
        <v>95962.55035</v>
      </c>
      <c r="H30" s="335">
        <f>Waterfall!H62+Waterfall!W62+Waterfall!AL62+Waterfall!BA62</f>
        <v>98841.42686</v>
      </c>
      <c r="I30" s="335">
        <f>Waterfall!I62+Waterfall!X62+Waterfall!AM62+Waterfall!BB62</f>
        <v>35251.70725</v>
      </c>
      <c r="J30" s="335">
        <f>Waterfall!J62+Waterfall!Y62+Waterfall!AN62+Waterfall!BC62</f>
        <v>38305.90734</v>
      </c>
      <c r="K30" s="335">
        <f>Waterfall!K62+Waterfall!Z62+Waterfall!AO62+Waterfall!BD62</f>
        <v>41451.73344</v>
      </c>
      <c r="L30" s="335">
        <f>Waterfall!L62+Waterfall!AA62+Waterfall!AP62+Waterfall!BE62</f>
        <v>44691.93431</v>
      </c>
      <c r="M30" s="335">
        <f>Waterfall!M62+Waterfall!AB62+Waterfall!AQ62+Waterfall!BF62</f>
        <v>48029.34121</v>
      </c>
      <c r="N30" s="335">
        <f>Waterfall!N62+Waterfall!AC62+Waterfall!AR62+Waterfall!BG62</f>
        <v>51466.87032</v>
      </c>
      <c r="O30" s="336">
        <f>Waterfall!O62+Waterfall!AD62+Waterfall!AS62+Waterfall!BH62</f>
        <v>1763675.341</v>
      </c>
      <c r="P30" s="1"/>
      <c r="Q30" s="1"/>
      <c r="R30" s="1"/>
      <c r="S30" s="1"/>
      <c r="T30" s="93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ht="15.75" customHeight="1">
      <c r="A31" s="288"/>
      <c r="B31" s="48" t="s">
        <v>195</v>
      </c>
      <c r="C31" s="157">
        <f>IFERROR(-SUM(F31:O31)/E31,0)</f>
        <v>4.593932969</v>
      </c>
      <c r="D31" s="27">
        <f>IFERROR(IRR(E31:O31),0)</f>
        <v>0.2212535702</v>
      </c>
      <c r="E31" s="335">
        <f>Waterfall!E63+Waterfall!T63+Waterfall!AI63+Waterfall!AX63</f>
        <v>-2008391.724</v>
      </c>
      <c r="F31" s="335">
        <f>Waterfall!F63+Waterfall!U63+Waterfall!AJ63+Waterfall!AY63</f>
        <v>355709.7059</v>
      </c>
      <c r="G31" s="335">
        <f>Waterfall!G63+Waterfall!V63+Waterfall!AK63+Waterfall!AZ63</f>
        <v>383850.2014</v>
      </c>
      <c r="H31" s="335">
        <f>Waterfall!H63+Waterfall!W63+Waterfall!AL63+Waterfall!BA63</f>
        <v>395365.7074</v>
      </c>
      <c r="I31" s="335">
        <f>Waterfall!I63+Waterfall!X63+Waterfall!AM63+Waterfall!BB63</f>
        <v>141006.829</v>
      </c>
      <c r="J31" s="335">
        <f>Waterfall!J63+Waterfall!Y63+Waterfall!AN63+Waterfall!BC63</f>
        <v>153223.6294</v>
      </c>
      <c r="K31" s="335">
        <f>Waterfall!K63+Waterfall!Z63+Waterfall!AO63+Waterfall!BD63</f>
        <v>165806.9337</v>
      </c>
      <c r="L31" s="335">
        <f>Waterfall!L63+Waterfall!AA63+Waterfall!AP63+Waterfall!BE63</f>
        <v>178767.7372</v>
      </c>
      <c r="M31" s="335">
        <f>Waterfall!M63+Waterfall!AB63+Waterfall!AQ63+Waterfall!BF63</f>
        <v>192117.3648</v>
      </c>
      <c r="N31" s="335">
        <f>Waterfall!N63+Waterfall!AC63+Waterfall!AR63+Waterfall!BG63</f>
        <v>205867.4813</v>
      </c>
      <c r="O31" s="336">
        <f>Waterfall!O63+Waterfall!AD63+Waterfall!AS63+Waterfall!BH63</f>
        <v>7054701.365</v>
      </c>
      <c r="P31" s="1"/>
      <c r="Q31" s="1"/>
      <c r="R31" s="1"/>
      <c r="S31" s="1"/>
      <c r="T31" s="93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ht="15.75" customHeight="1">
      <c r="A32" s="288"/>
      <c r="B32" s="48" t="s">
        <v>175</v>
      </c>
      <c r="C32" s="157">
        <f t="shared" ref="C32:C33" si="4">-SUM(F32:O32)/E32</f>
        <v>3.286301356</v>
      </c>
      <c r="D32" s="27">
        <f t="shared" ref="D32:D33" si="5">IRR(E32:O32)</f>
        <v>0.1809918696</v>
      </c>
      <c r="E32" s="335">
        <f>Waterfall!E64+Waterfall!T64+Waterfall!AI64+Waterfall!AX64</f>
        <v>-10041958.62</v>
      </c>
      <c r="F32" s="335">
        <f>Waterfall!F64+Waterfall!U64+Waterfall!AJ64+Waterfall!AY64</f>
        <v>1778548.529</v>
      </c>
      <c r="G32" s="335">
        <f>Waterfall!G64+Waterfall!V64+Waterfall!AK64+Waterfall!AZ64</f>
        <v>1919251.007</v>
      </c>
      <c r="H32" s="335">
        <f>Waterfall!H64+Waterfall!W64+Waterfall!AL64+Waterfall!BA64</f>
        <v>1976828.537</v>
      </c>
      <c r="I32" s="335">
        <f>Waterfall!I64+Waterfall!X64+Waterfall!AM64+Waterfall!BB64</f>
        <v>705034.1451</v>
      </c>
      <c r="J32" s="335">
        <f>Waterfall!J64+Waterfall!Y64+Waterfall!AN64+Waterfall!BC64</f>
        <v>766118.1468</v>
      </c>
      <c r="K32" s="335">
        <f>Waterfall!K64+Waterfall!Z64+Waterfall!AO64+Waterfall!BD64</f>
        <v>829034.6687</v>
      </c>
      <c r="L32" s="335">
        <f>Waterfall!L64+Waterfall!AA64+Waterfall!AP64+Waterfall!BE64</f>
        <v>893838.6862</v>
      </c>
      <c r="M32" s="335">
        <f>Waterfall!M64+Waterfall!AB64+Waterfall!AQ64+Waterfall!BF64</f>
        <v>960586.8242</v>
      </c>
      <c r="N32" s="335">
        <f>Waterfall!N64+Waterfall!AC64+Waterfall!AR64+Waterfall!BG64</f>
        <v>1029337.406</v>
      </c>
      <c r="O32" s="336">
        <f>Waterfall!O64+Waterfall!AD64+Waterfall!AS64+Waterfall!BH64</f>
        <v>22142324.28</v>
      </c>
      <c r="P32" s="1"/>
      <c r="Q32" s="1"/>
      <c r="R32" s="1"/>
      <c r="S32" s="1"/>
      <c r="T32" s="93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ht="15.75" customHeight="1">
      <c r="A33" s="288"/>
      <c r="B33" s="278" t="s">
        <v>196</v>
      </c>
      <c r="C33" s="279">
        <f t="shared" si="4"/>
        <v>3.547827679</v>
      </c>
      <c r="D33" s="280">
        <f t="shared" si="5"/>
        <v>0.190259854</v>
      </c>
      <c r="E33" s="337">
        <f>Waterfall!E65+Waterfall!T65+Waterfall!AI65+Waterfall!AX65</f>
        <v>-12552448.27</v>
      </c>
      <c r="F33" s="337">
        <f>Waterfall!F65+Waterfall!U65+Waterfall!AJ65+Waterfall!AY65</f>
        <v>2223185.662</v>
      </c>
      <c r="G33" s="337">
        <f>Waterfall!G65+Waterfall!V65+Waterfall!AK65+Waterfall!AZ65</f>
        <v>2399063.759</v>
      </c>
      <c r="H33" s="337">
        <f>Waterfall!H65+Waterfall!W65+Waterfall!AL65+Waterfall!BA65</f>
        <v>2471035.671</v>
      </c>
      <c r="I33" s="337">
        <f>Waterfall!I65+Waterfall!X65+Waterfall!AM65+Waterfall!BB65</f>
        <v>881292.6813</v>
      </c>
      <c r="J33" s="337">
        <f>Waterfall!J65+Waterfall!Y65+Waterfall!AN65+Waterfall!BC65</f>
        <v>957647.6836</v>
      </c>
      <c r="K33" s="337">
        <f>Waterfall!K65+Waterfall!Z65+Waterfall!AO65+Waterfall!BD65</f>
        <v>1036293.336</v>
      </c>
      <c r="L33" s="337">
        <f>Waterfall!L65+Waterfall!AA65+Waterfall!AP65+Waterfall!BE65</f>
        <v>1117298.358</v>
      </c>
      <c r="M33" s="337">
        <f>Waterfall!M65+Waterfall!AB65+Waterfall!AQ65+Waterfall!BF65</f>
        <v>1200733.53</v>
      </c>
      <c r="N33" s="337">
        <f>Waterfall!N65+Waterfall!AC65+Waterfall!AR65+Waterfall!BG65</f>
        <v>1286671.758</v>
      </c>
      <c r="O33" s="338">
        <f>Waterfall!O65+Waterfall!AD65+Waterfall!AS65+Waterfall!BH65</f>
        <v>30960700.99</v>
      </c>
      <c r="P33" s="1"/>
      <c r="Q33" s="1"/>
      <c r="R33" s="1"/>
      <c r="S33" s="1"/>
      <c r="T33" s="93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ht="15.75" customHeight="1">
      <c r="A34" s="288"/>
      <c r="B34" s="4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3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ht="15.75" customHeight="1">
      <c r="A35" s="37"/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2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</row>
    <row r="3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  <row r="38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2" width="2.71"/>
    <col customWidth="1" min="3" max="3" width="33.43"/>
    <col customWidth="1" min="4" max="38" width="11.86"/>
    <col customWidth="1" min="39" max="39" width="12.43"/>
    <col customWidth="1" min="40" max="122" width="11.86"/>
    <col customWidth="1" min="123" max="123" width="13.14"/>
    <col customWidth="1" min="124" max="135" width="11.86"/>
  </cols>
  <sheetData>
    <row r="1" ht="15.75" customHeight="1">
      <c r="A1" s="339"/>
      <c r="B1" s="339"/>
      <c r="C1" s="340" t="s">
        <v>209</v>
      </c>
      <c r="D1" s="339">
        <v>1.0</v>
      </c>
      <c r="E1" s="339">
        <f t="shared" ref="E1:EE1" si="1">D1+1</f>
        <v>2</v>
      </c>
      <c r="F1" s="339">
        <f t="shared" si="1"/>
        <v>3</v>
      </c>
      <c r="G1" s="339">
        <f t="shared" si="1"/>
        <v>4</v>
      </c>
      <c r="H1" s="339">
        <f t="shared" si="1"/>
        <v>5</v>
      </c>
      <c r="I1" s="339">
        <f t="shared" si="1"/>
        <v>6</v>
      </c>
      <c r="J1" s="339">
        <f t="shared" si="1"/>
        <v>7</v>
      </c>
      <c r="K1" s="339">
        <f t="shared" si="1"/>
        <v>8</v>
      </c>
      <c r="L1" s="339">
        <f t="shared" si="1"/>
        <v>9</v>
      </c>
      <c r="M1" s="339">
        <f t="shared" si="1"/>
        <v>10</v>
      </c>
      <c r="N1" s="339">
        <f t="shared" si="1"/>
        <v>11</v>
      </c>
      <c r="O1" s="339">
        <f t="shared" si="1"/>
        <v>12</v>
      </c>
      <c r="P1" s="339">
        <f t="shared" si="1"/>
        <v>13</v>
      </c>
      <c r="Q1" s="339">
        <f t="shared" si="1"/>
        <v>14</v>
      </c>
      <c r="R1" s="339">
        <f t="shared" si="1"/>
        <v>15</v>
      </c>
      <c r="S1" s="339">
        <f t="shared" si="1"/>
        <v>16</v>
      </c>
      <c r="T1" s="339">
        <f t="shared" si="1"/>
        <v>17</v>
      </c>
      <c r="U1" s="339">
        <f t="shared" si="1"/>
        <v>18</v>
      </c>
      <c r="V1" s="339">
        <f t="shared" si="1"/>
        <v>19</v>
      </c>
      <c r="W1" s="339">
        <f t="shared" si="1"/>
        <v>20</v>
      </c>
      <c r="X1" s="339">
        <f t="shared" si="1"/>
        <v>21</v>
      </c>
      <c r="Y1" s="339">
        <f t="shared" si="1"/>
        <v>22</v>
      </c>
      <c r="Z1" s="339">
        <f t="shared" si="1"/>
        <v>23</v>
      </c>
      <c r="AA1" s="339">
        <f t="shared" si="1"/>
        <v>24</v>
      </c>
      <c r="AB1" s="339">
        <f t="shared" si="1"/>
        <v>25</v>
      </c>
      <c r="AC1" s="339">
        <f t="shared" si="1"/>
        <v>26</v>
      </c>
      <c r="AD1" s="339">
        <f t="shared" si="1"/>
        <v>27</v>
      </c>
      <c r="AE1" s="339">
        <f t="shared" si="1"/>
        <v>28</v>
      </c>
      <c r="AF1" s="339">
        <f t="shared" si="1"/>
        <v>29</v>
      </c>
      <c r="AG1" s="339">
        <f t="shared" si="1"/>
        <v>30</v>
      </c>
      <c r="AH1" s="339">
        <f t="shared" si="1"/>
        <v>31</v>
      </c>
      <c r="AI1" s="339">
        <f t="shared" si="1"/>
        <v>32</v>
      </c>
      <c r="AJ1" s="339">
        <f t="shared" si="1"/>
        <v>33</v>
      </c>
      <c r="AK1" s="339">
        <f t="shared" si="1"/>
        <v>34</v>
      </c>
      <c r="AL1" s="339">
        <f t="shared" si="1"/>
        <v>35</v>
      </c>
      <c r="AM1" s="339">
        <f t="shared" si="1"/>
        <v>36</v>
      </c>
      <c r="AN1" s="339">
        <f t="shared" si="1"/>
        <v>37</v>
      </c>
      <c r="AO1" s="339">
        <f t="shared" si="1"/>
        <v>38</v>
      </c>
      <c r="AP1" s="339">
        <f t="shared" si="1"/>
        <v>39</v>
      </c>
      <c r="AQ1" s="339">
        <f t="shared" si="1"/>
        <v>40</v>
      </c>
      <c r="AR1" s="339">
        <f t="shared" si="1"/>
        <v>41</v>
      </c>
      <c r="AS1" s="339">
        <f t="shared" si="1"/>
        <v>42</v>
      </c>
      <c r="AT1" s="339">
        <f t="shared" si="1"/>
        <v>43</v>
      </c>
      <c r="AU1" s="339">
        <f t="shared" si="1"/>
        <v>44</v>
      </c>
      <c r="AV1" s="339">
        <f t="shared" si="1"/>
        <v>45</v>
      </c>
      <c r="AW1" s="339">
        <f t="shared" si="1"/>
        <v>46</v>
      </c>
      <c r="AX1" s="339">
        <f t="shared" si="1"/>
        <v>47</v>
      </c>
      <c r="AY1" s="339">
        <f t="shared" si="1"/>
        <v>48</v>
      </c>
      <c r="AZ1" s="339">
        <f t="shared" si="1"/>
        <v>49</v>
      </c>
      <c r="BA1" s="339">
        <f t="shared" si="1"/>
        <v>50</v>
      </c>
      <c r="BB1" s="339">
        <f t="shared" si="1"/>
        <v>51</v>
      </c>
      <c r="BC1" s="339">
        <f t="shared" si="1"/>
        <v>52</v>
      </c>
      <c r="BD1" s="339">
        <f t="shared" si="1"/>
        <v>53</v>
      </c>
      <c r="BE1" s="339">
        <f t="shared" si="1"/>
        <v>54</v>
      </c>
      <c r="BF1" s="339">
        <f t="shared" si="1"/>
        <v>55</v>
      </c>
      <c r="BG1" s="339">
        <f t="shared" si="1"/>
        <v>56</v>
      </c>
      <c r="BH1" s="339">
        <f t="shared" si="1"/>
        <v>57</v>
      </c>
      <c r="BI1" s="339">
        <f t="shared" si="1"/>
        <v>58</v>
      </c>
      <c r="BJ1" s="339">
        <f t="shared" si="1"/>
        <v>59</v>
      </c>
      <c r="BK1" s="339">
        <f t="shared" si="1"/>
        <v>60</v>
      </c>
      <c r="BL1" s="339">
        <f t="shared" si="1"/>
        <v>61</v>
      </c>
      <c r="BM1" s="339">
        <f t="shared" si="1"/>
        <v>62</v>
      </c>
      <c r="BN1" s="339">
        <f t="shared" si="1"/>
        <v>63</v>
      </c>
      <c r="BO1" s="339">
        <f t="shared" si="1"/>
        <v>64</v>
      </c>
      <c r="BP1" s="339">
        <f t="shared" si="1"/>
        <v>65</v>
      </c>
      <c r="BQ1" s="339">
        <f t="shared" si="1"/>
        <v>66</v>
      </c>
      <c r="BR1" s="339">
        <f t="shared" si="1"/>
        <v>67</v>
      </c>
      <c r="BS1" s="339">
        <f t="shared" si="1"/>
        <v>68</v>
      </c>
      <c r="BT1" s="339">
        <f t="shared" si="1"/>
        <v>69</v>
      </c>
      <c r="BU1" s="339">
        <f t="shared" si="1"/>
        <v>70</v>
      </c>
      <c r="BV1" s="339">
        <f t="shared" si="1"/>
        <v>71</v>
      </c>
      <c r="BW1" s="339">
        <f t="shared" si="1"/>
        <v>72</v>
      </c>
      <c r="BX1" s="339">
        <f t="shared" si="1"/>
        <v>73</v>
      </c>
      <c r="BY1" s="339">
        <f t="shared" si="1"/>
        <v>74</v>
      </c>
      <c r="BZ1" s="339">
        <f t="shared" si="1"/>
        <v>75</v>
      </c>
      <c r="CA1" s="339">
        <f t="shared" si="1"/>
        <v>76</v>
      </c>
      <c r="CB1" s="339">
        <f t="shared" si="1"/>
        <v>77</v>
      </c>
      <c r="CC1" s="339">
        <f t="shared" si="1"/>
        <v>78</v>
      </c>
      <c r="CD1" s="339">
        <f t="shared" si="1"/>
        <v>79</v>
      </c>
      <c r="CE1" s="339">
        <f t="shared" si="1"/>
        <v>80</v>
      </c>
      <c r="CF1" s="339">
        <f t="shared" si="1"/>
        <v>81</v>
      </c>
      <c r="CG1" s="339">
        <f t="shared" si="1"/>
        <v>82</v>
      </c>
      <c r="CH1" s="339">
        <f t="shared" si="1"/>
        <v>83</v>
      </c>
      <c r="CI1" s="339">
        <f t="shared" si="1"/>
        <v>84</v>
      </c>
      <c r="CJ1" s="339">
        <f t="shared" si="1"/>
        <v>85</v>
      </c>
      <c r="CK1" s="339">
        <f t="shared" si="1"/>
        <v>86</v>
      </c>
      <c r="CL1" s="339">
        <f t="shared" si="1"/>
        <v>87</v>
      </c>
      <c r="CM1" s="339">
        <f t="shared" si="1"/>
        <v>88</v>
      </c>
      <c r="CN1" s="339">
        <f t="shared" si="1"/>
        <v>89</v>
      </c>
      <c r="CO1" s="339">
        <f t="shared" si="1"/>
        <v>90</v>
      </c>
      <c r="CP1" s="339">
        <f t="shared" si="1"/>
        <v>91</v>
      </c>
      <c r="CQ1" s="339">
        <f t="shared" si="1"/>
        <v>92</v>
      </c>
      <c r="CR1" s="339">
        <f t="shared" si="1"/>
        <v>93</v>
      </c>
      <c r="CS1" s="339">
        <f t="shared" si="1"/>
        <v>94</v>
      </c>
      <c r="CT1" s="339">
        <f t="shared" si="1"/>
        <v>95</v>
      </c>
      <c r="CU1" s="339">
        <f t="shared" si="1"/>
        <v>96</v>
      </c>
      <c r="CV1" s="339">
        <f t="shared" si="1"/>
        <v>97</v>
      </c>
      <c r="CW1" s="339">
        <f t="shared" si="1"/>
        <v>98</v>
      </c>
      <c r="CX1" s="339">
        <f t="shared" si="1"/>
        <v>99</v>
      </c>
      <c r="CY1" s="339">
        <f t="shared" si="1"/>
        <v>100</v>
      </c>
      <c r="CZ1" s="339">
        <f t="shared" si="1"/>
        <v>101</v>
      </c>
      <c r="DA1" s="339">
        <f t="shared" si="1"/>
        <v>102</v>
      </c>
      <c r="DB1" s="339">
        <f t="shared" si="1"/>
        <v>103</v>
      </c>
      <c r="DC1" s="339">
        <f t="shared" si="1"/>
        <v>104</v>
      </c>
      <c r="DD1" s="339">
        <f t="shared" si="1"/>
        <v>105</v>
      </c>
      <c r="DE1" s="339">
        <f t="shared" si="1"/>
        <v>106</v>
      </c>
      <c r="DF1" s="339">
        <f t="shared" si="1"/>
        <v>107</v>
      </c>
      <c r="DG1" s="339">
        <f t="shared" si="1"/>
        <v>108</v>
      </c>
      <c r="DH1" s="339">
        <f t="shared" si="1"/>
        <v>109</v>
      </c>
      <c r="DI1" s="339">
        <f t="shared" si="1"/>
        <v>110</v>
      </c>
      <c r="DJ1" s="339">
        <f t="shared" si="1"/>
        <v>111</v>
      </c>
      <c r="DK1" s="339">
        <f t="shared" si="1"/>
        <v>112</v>
      </c>
      <c r="DL1" s="339">
        <f t="shared" si="1"/>
        <v>113</v>
      </c>
      <c r="DM1" s="339">
        <f t="shared" si="1"/>
        <v>114</v>
      </c>
      <c r="DN1" s="339">
        <f t="shared" si="1"/>
        <v>115</v>
      </c>
      <c r="DO1" s="339">
        <f t="shared" si="1"/>
        <v>116</v>
      </c>
      <c r="DP1" s="339">
        <f t="shared" si="1"/>
        <v>117</v>
      </c>
      <c r="DQ1" s="339">
        <f t="shared" si="1"/>
        <v>118</v>
      </c>
      <c r="DR1" s="339">
        <f t="shared" si="1"/>
        <v>119</v>
      </c>
      <c r="DS1" s="339">
        <f t="shared" si="1"/>
        <v>120</v>
      </c>
      <c r="DT1" s="339">
        <f t="shared" si="1"/>
        <v>121</v>
      </c>
      <c r="DU1" s="339">
        <f t="shared" si="1"/>
        <v>122</v>
      </c>
      <c r="DV1" s="339">
        <f t="shared" si="1"/>
        <v>123</v>
      </c>
      <c r="DW1" s="339">
        <f t="shared" si="1"/>
        <v>124</v>
      </c>
      <c r="DX1" s="339">
        <f t="shared" si="1"/>
        <v>125</v>
      </c>
      <c r="DY1" s="339">
        <f t="shared" si="1"/>
        <v>126</v>
      </c>
      <c r="DZ1" s="339">
        <f t="shared" si="1"/>
        <v>127</v>
      </c>
      <c r="EA1" s="339">
        <f t="shared" si="1"/>
        <v>128</v>
      </c>
      <c r="EB1" s="339">
        <f t="shared" si="1"/>
        <v>129</v>
      </c>
      <c r="EC1" s="339">
        <f t="shared" si="1"/>
        <v>130</v>
      </c>
      <c r="ED1" s="339">
        <f t="shared" si="1"/>
        <v>131</v>
      </c>
      <c r="EE1" s="339">
        <f t="shared" si="1"/>
        <v>132</v>
      </c>
    </row>
    <row r="2" ht="15.75" customHeight="1">
      <c r="A2" s="339"/>
      <c r="B2" s="339"/>
      <c r="C2" s="340" t="s">
        <v>154</v>
      </c>
      <c r="D2" s="339">
        <f t="shared" ref="D2:EE2" si="2">ROUNDUP(D1/12,0)</f>
        <v>1</v>
      </c>
      <c r="E2" s="339">
        <f t="shared" si="2"/>
        <v>1</v>
      </c>
      <c r="F2" s="339">
        <f t="shared" si="2"/>
        <v>1</v>
      </c>
      <c r="G2" s="339">
        <f t="shared" si="2"/>
        <v>1</v>
      </c>
      <c r="H2" s="339">
        <f t="shared" si="2"/>
        <v>1</v>
      </c>
      <c r="I2" s="339">
        <f t="shared" si="2"/>
        <v>1</v>
      </c>
      <c r="J2" s="339">
        <f t="shared" si="2"/>
        <v>1</v>
      </c>
      <c r="K2" s="339">
        <f t="shared" si="2"/>
        <v>1</v>
      </c>
      <c r="L2" s="339">
        <f t="shared" si="2"/>
        <v>1</v>
      </c>
      <c r="M2" s="339">
        <f t="shared" si="2"/>
        <v>1</v>
      </c>
      <c r="N2" s="339">
        <f t="shared" si="2"/>
        <v>1</v>
      </c>
      <c r="O2" s="339">
        <f t="shared" si="2"/>
        <v>1</v>
      </c>
      <c r="P2" s="339">
        <f t="shared" si="2"/>
        <v>2</v>
      </c>
      <c r="Q2" s="339">
        <f t="shared" si="2"/>
        <v>2</v>
      </c>
      <c r="R2" s="339">
        <f t="shared" si="2"/>
        <v>2</v>
      </c>
      <c r="S2" s="339">
        <f t="shared" si="2"/>
        <v>2</v>
      </c>
      <c r="T2" s="339">
        <f t="shared" si="2"/>
        <v>2</v>
      </c>
      <c r="U2" s="339">
        <f t="shared" si="2"/>
        <v>2</v>
      </c>
      <c r="V2" s="339">
        <f t="shared" si="2"/>
        <v>2</v>
      </c>
      <c r="W2" s="339">
        <f t="shared" si="2"/>
        <v>2</v>
      </c>
      <c r="X2" s="339">
        <f t="shared" si="2"/>
        <v>2</v>
      </c>
      <c r="Y2" s="339">
        <f t="shared" si="2"/>
        <v>2</v>
      </c>
      <c r="Z2" s="339">
        <f t="shared" si="2"/>
        <v>2</v>
      </c>
      <c r="AA2" s="339">
        <f t="shared" si="2"/>
        <v>2</v>
      </c>
      <c r="AB2" s="339">
        <f t="shared" si="2"/>
        <v>3</v>
      </c>
      <c r="AC2" s="339">
        <f t="shared" si="2"/>
        <v>3</v>
      </c>
      <c r="AD2" s="339">
        <f t="shared" si="2"/>
        <v>3</v>
      </c>
      <c r="AE2" s="339">
        <f t="shared" si="2"/>
        <v>3</v>
      </c>
      <c r="AF2" s="339">
        <f t="shared" si="2"/>
        <v>3</v>
      </c>
      <c r="AG2" s="339">
        <f t="shared" si="2"/>
        <v>3</v>
      </c>
      <c r="AH2" s="339">
        <f t="shared" si="2"/>
        <v>3</v>
      </c>
      <c r="AI2" s="339">
        <f t="shared" si="2"/>
        <v>3</v>
      </c>
      <c r="AJ2" s="339">
        <f t="shared" si="2"/>
        <v>3</v>
      </c>
      <c r="AK2" s="339">
        <f t="shared" si="2"/>
        <v>3</v>
      </c>
      <c r="AL2" s="339">
        <f t="shared" si="2"/>
        <v>3</v>
      </c>
      <c r="AM2" s="339">
        <f t="shared" si="2"/>
        <v>3</v>
      </c>
      <c r="AN2" s="339">
        <f t="shared" si="2"/>
        <v>4</v>
      </c>
      <c r="AO2" s="339">
        <f t="shared" si="2"/>
        <v>4</v>
      </c>
      <c r="AP2" s="339">
        <f t="shared" si="2"/>
        <v>4</v>
      </c>
      <c r="AQ2" s="339">
        <f t="shared" si="2"/>
        <v>4</v>
      </c>
      <c r="AR2" s="339">
        <f t="shared" si="2"/>
        <v>4</v>
      </c>
      <c r="AS2" s="339">
        <f t="shared" si="2"/>
        <v>4</v>
      </c>
      <c r="AT2" s="339">
        <f t="shared" si="2"/>
        <v>4</v>
      </c>
      <c r="AU2" s="339">
        <f t="shared" si="2"/>
        <v>4</v>
      </c>
      <c r="AV2" s="339">
        <f t="shared" si="2"/>
        <v>4</v>
      </c>
      <c r="AW2" s="339">
        <f t="shared" si="2"/>
        <v>4</v>
      </c>
      <c r="AX2" s="339">
        <f t="shared" si="2"/>
        <v>4</v>
      </c>
      <c r="AY2" s="339">
        <f t="shared" si="2"/>
        <v>4</v>
      </c>
      <c r="AZ2" s="339">
        <f t="shared" si="2"/>
        <v>5</v>
      </c>
      <c r="BA2" s="339">
        <f t="shared" si="2"/>
        <v>5</v>
      </c>
      <c r="BB2" s="339">
        <f t="shared" si="2"/>
        <v>5</v>
      </c>
      <c r="BC2" s="339">
        <f t="shared" si="2"/>
        <v>5</v>
      </c>
      <c r="BD2" s="339">
        <f t="shared" si="2"/>
        <v>5</v>
      </c>
      <c r="BE2" s="339">
        <f t="shared" si="2"/>
        <v>5</v>
      </c>
      <c r="BF2" s="339">
        <f t="shared" si="2"/>
        <v>5</v>
      </c>
      <c r="BG2" s="339">
        <f t="shared" si="2"/>
        <v>5</v>
      </c>
      <c r="BH2" s="339">
        <f t="shared" si="2"/>
        <v>5</v>
      </c>
      <c r="BI2" s="339">
        <f t="shared" si="2"/>
        <v>5</v>
      </c>
      <c r="BJ2" s="339">
        <f t="shared" si="2"/>
        <v>5</v>
      </c>
      <c r="BK2" s="339">
        <f t="shared" si="2"/>
        <v>5</v>
      </c>
      <c r="BL2" s="339">
        <f t="shared" si="2"/>
        <v>6</v>
      </c>
      <c r="BM2" s="339">
        <f t="shared" si="2"/>
        <v>6</v>
      </c>
      <c r="BN2" s="339">
        <f t="shared" si="2"/>
        <v>6</v>
      </c>
      <c r="BO2" s="339">
        <f t="shared" si="2"/>
        <v>6</v>
      </c>
      <c r="BP2" s="339">
        <f t="shared" si="2"/>
        <v>6</v>
      </c>
      <c r="BQ2" s="339">
        <f t="shared" si="2"/>
        <v>6</v>
      </c>
      <c r="BR2" s="339">
        <f t="shared" si="2"/>
        <v>6</v>
      </c>
      <c r="BS2" s="339">
        <f t="shared" si="2"/>
        <v>6</v>
      </c>
      <c r="BT2" s="339">
        <f t="shared" si="2"/>
        <v>6</v>
      </c>
      <c r="BU2" s="339">
        <f t="shared" si="2"/>
        <v>6</v>
      </c>
      <c r="BV2" s="339">
        <f t="shared" si="2"/>
        <v>6</v>
      </c>
      <c r="BW2" s="339">
        <f t="shared" si="2"/>
        <v>6</v>
      </c>
      <c r="BX2" s="339">
        <f t="shared" si="2"/>
        <v>7</v>
      </c>
      <c r="BY2" s="339">
        <f t="shared" si="2"/>
        <v>7</v>
      </c>
      <c r="BZ2" s="339">
        <f t="shared" si="2"/>
        <v>7</v>
      </c>
      <c r="CA2" s="339">
        <f t="shared" si="2"/>
        <v>7</v>
      </c>
      <c r="CB2" s="339">
        <f t="shared" si="2"/>
        <v>7</v>
      </c>
      <c r="CC2" s="339">
        <f t="shared" si="2"/>
        <v>7</v>
      </c>
      <c r="CD2" s="339">
        <f t="shared" si="2"/>
        <v>7</v>
      </c>
      <c r="CE2" s="339">
        <f t="shared" si="2"/>
        <v>7</v>
      </c>
      <c r="CF2" s="339">
        <f t="shared" si="2"/>
        <v>7</v>
      </c>
      <c r="CG2" s="339">
        <f t="shared" si="2"/>
        <v>7</v>
      </c>
      <c r="CH2" s="339">
        <f t="shared" si="2"/>
        <v>7</v>
      </c>
      <c r="CI2" s="339">
        <f t="shared" si="2"/>
        <v>7</v>
      </c>
      <c r="CJ2" s="339">
        <f t="shared" si="2"/>
        <v>8</v>
      </c>
      <c r="CK2" s="339">
        <f t="shared" si="2"/>
        <v>8</v>
      </c>
      <c r="CL2" s="339">
        <f t="shared" si="2"/>
        <v>8</v>
      </c>
      <c r="CM2" s="339">
        <f t="shared" si="2"/>
        <v>8</v>
      </c>
      <c r="CN2" s="339">
        <f t="shared" si="2"/>
        <v>8</v>
      </c>
      <c r="CO2" s="339">
        <f t="shared" si="2"/>
        <v>8</v>
      </c>
      <c r="CP2" s="339">
        <f t="shared" si="2"/>
        <v>8</v>
      </c>
      <c r="CQ2" s="339">
        <f t="shared" si="2"/>
        <v>8</v>
      </c>
      <c r="CR2" s="339">
        <f t="shared" si="2"/>
        <v>8</v>
      </c>
      <c r="CS2" s="339">
        <f t="shared" si="2"/>
        <v>8</v>
      </c>
      <c r="CT2" s="339">
        <f t="shared" si="2"/>
        <v>8</v>
      </c>
      <c r="CU2" s="339">
        <f t="shared" si="2"/>
        <v>8</v>
      </c>
      <c r="CV2" s="339">
        <f t="shared" si="2"/>
        <v>9</v>
      </c>
      <c r="CW2" s="339">
        <f t="shared" si="2"/>
        <v>9</v>
      </c>
      <c r="CX2" s="339">
        <f t="shared" si="2"/>
        <v>9</v>
      </c>
      <c r="CY2" s="339">
        <f t="shared" si="2"/>
        <v>9</v>
      </c>
      <c r="CZ2" s="339">
        <f t="shared" si="2"/>
        <v>9</v>
      </c>
      <c r="DA2" s="339">
        <f t="shared" si="2"/>
        <v>9</v>
      </c>
      <c r="DB2" s="339">
        <f t="shared" si="2"/>
        <v>9</v>
      </c>
      <c r="DC2" s="339">
        <f t="shared" si="2"/>
        <v>9</v>
      </c>
      <c r="DD2" s="339">
        <f t="shared" si="2"/>
        <v>9</v>
      </c>
      <c r="DE2" s="339">
        <f t="shared" si="2"/>
        <v>9</v>
      </c>
      <c r="DF2" s="339">
        <f t="shared" si="2"/>
        <v>9</v>
      </c>
      <c r="DG2" s="339">
        <f t="shared" si="2"/>
        <v>9</v>
      </c>
      <c r="DH2" s="339">
        <f t="shared" si="2"/>
        <v>10</v>
      </c>
      <c r="DI2" s="339">
        <f t="shared" si="2"/>
        <v>10</v>
      </c>
      <c r="DJ2" s="339">
        <f t="shared" si="2"/>
        <v>10</v>
      </c>
      <c r="DK2" s="339">
        <f t="shared" si="2"/>
        <v>10</v>
      </c>
      <c r="DL2" s="339">
        <f t="shared" si="2"/>
        <v>10</v>
      </c>
      <c r="DM2" s="339">
        <f t="shared" si="2"/>
        <v>10</v>
      </c>
      <c r="DN2" s="339">
        <f t="shared" si="2"/>
        <v>10</v>
      </c>
      <c r="DO2" s="339">
        <f t="shared" si="2"/>
        <v>10</v>
      </c>
      <c r="DP2" s="339">
        <f t="shared" si="2"/>
        <v>10</v>
      </c>
      <c r="DQ2" s="339">
        <f t="shared" si="2"/>
        <v>10</v>
      </c>
      <c r="DR2" s="339">
        <f t="shared" si="2"/>
        <v>10</v>
      </c>
      <c r="DS2" s="339">
        <f t="shared" si="2"/>
        <v>10</v>
      </c>
      <c r="DT2" s="339">
        <f t="shared" si="2"/>
        <v>11</v>
      </c>
      <c r="DU2" s="339">
        <f t="shared" si="2"/>
        <v>11</v>
      </c>
      <c r="DV2" s="339">
        <f t="shared" si="2"/>
        <v>11</v>
      </c>
      <c r="DW2" s="339">
        <f t="shared" si="2"/>
        <v>11</v>
      </c>
      <c r="DX2" s="339">
        <f t="shared" si="2"/>
        <v>11</v>
      </c>
      <c r="DY2" s="339">
        <f t="shared" si="2"/>
        <v>11</v>
      </c>
      <c r="DZ2" s="339">
        <f t="shared" si="2"/>
        <v>11</v>
      </c>
      <c r="EA2" s="341">
        <f t="shared" si="2"/>
        <v>11</v>
      </c>
      <c r="EB2" s="339">
        <f t="shared" si="2"/>
        <v>11</v>
      </c>
      <c r="EC2" s="339">
        <f t="shared" si="2"/>
        <v>11</v>
      </c>
      <c r="ED2" s="339">
        <f t="shared" si="2"/>
        <v>11</v>
      </c>
      <c r="EE2" s="342">
        <f t="shared" si="2"/>
        <v>11</v>
      </c>
    </row>
    <row r="3" ht="15.75" customHeight="1">
      <c r="A3" s="1"/>
      <c r="B3" s="1"/>
      <c r="C3" s="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210</v>
      </c>
      <c r="C4" s="1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Assumptions!B5</f>
        <v>S1 - Studio / 1 Bath</v>
      </c>
      <c r="D5" s="229">
        <f t="array" ref="D5">IF(D$2=1,Assumptions!$H5/12,(SUMIF($D$2:$EE$2,D$2-1,$D5:$EE5)/12)*(1+XLOOKUP(D$2,Assumptions!$C$94:$M$94,Assumptions!$C$97:$M$97)))</f>
        <v>9768</v>
      </c>
      <c r="E5" s="229">
        <f t="array" ref="E5">IF(E$2=1,Assumptions!$H5/12,(SUMIF($D$2:$EE$2,E$2-1,$D5:$EE5)/12)*(1+XLOOKUP(E$2,Assumptions!$C$94:$M$94,Assumptions!$C$97:$M$97)))</f>
        <v>9768</v>
      </c>
      <c r="F5" s="229">
        <f t="array" ref="F5">IF(F$2=1,Assumptions!$H5/12,(SUMIF($D$2:$EE$2,F$2-1,$D5:$EE5)/12)*(1+XLOOKUP(F$2,Assumptions!$C$94:$M$94,Assumptions!$C$97:$M$97)))</f>
        <v>9768</v>
      </c>
      <c r="G5" s="229">
        <f t="array" ref="G5">IF(G$2=1,Assumptions!$H5/12,(SUMIF($D$2:$EE$2,G$2-1,$D5:$EE5)/12)*(1+XLOOKUP(G$2,Assumptions!$C$94:$M$94,Assumptions!$C$97:$M$97)))</f>
        <v>9768</v>
      </c>
      <c r="H5" s="229">
        <f t="array" ref="H5">IF(H$2=1,Assumptions!$H5/12,(SUMIF($D$2:$EE$2,H$2-1,$D5:$EE5)/12)*(1+XLOOKUP(H$2,Assumptions!$C$94:$M$94,Assumptions!$C$97:$M$97)))</f>
        <v>9768</v>
      </c>
      <c r="I5" s="229">
        <f t="array" ref="I5">IF(I$2=1,Assumptions!$H5/12,(SUMIF($D$2:$EE$2,I$2-1,$D5:$EE5)/12)*(1+XLOOKUP(I$2,Assumptions!$C$94:$M$94,Assumptions!$C$97:$M$97)))</f>
        <v>9768</v>
      </c>
      <c r="J5" s="229">
        <f t="array" ref="J5">IF(J$2=1,Assumptions!$H5/12,(SUMIF($D$2:$EE$2,J$2-1,$D5:$EE5)/12)*(1+XLOOKUP(J$2,Assumptions!$C$94:$M$94,Assumptions!$C$97:$M$97)))</f>
        <v>9768</v>
      </c>
      <c r="K5" s="229">
        <f t="array" ref="K5">IF(K$2=1,Assumptions!$H5/12,(SUMIF($D$2:$EE$2,K$2-1,$D5:$EE5)/12)*(1+XLOOKUP(K$2,Assumptions!$C$94:$M$94,Assumptions!$C$97:$M$97)))</f>
        <v>9768</v>
      </c>
      <c r="L5" s="229">
        <f t="array" ref="L5">IF(L$2=1,Assumptions!$H5/12,(SUMIF($D$2:$EE$2,L$2-1,$D5:$EE5)/12)*(1+XLOOKUP(L$2,Assumptions!$C$94:$M$94,Assumptions!$C$97:$M$97)))</f>
        <v>9768</v>
      </c>
      <c r="M5" s="229">
        <f t="array" ref="M5">IF(M$2=1,Assumptions!$H5/12,(SUMIF($D$2:$EE$2,M$2-1,$D5:$EE5)/12)*(1+XLOOKUP(M$2,Assumptions!$C$94:$M$94,Assumptions!$C$97:$M$97)))</f>
        <v>9768</v>
      </c>
      <c r="N5" s="229">
        <f t="array" ref="N5">IF(N$2=1,Assumptions!$H5/12,(SUMIF($D$2:$EE$2,N$2-1,$D5:$EE5)/12)*(1+XLOOKUP(N$2,Assumptions!$C$94:$M$94,Assumptions!$C$97:$M$97)))</f>
        <v>9768</v>
      </c>
      <c r="O5" s="229">
        <f t="array" ref="O5">IF(O$2=1,Assumptions!$H5/12,(SUMIF($D$2:$EE$2,O$2-1,$D5:$EE5)/12)*(1+XLOOKUP(O$2,Assumptions!$C$94:$M$94,Assumptions!$C$97:$M$97)))</f>
        <v>9768</v>
      </c>
      <c r="P5" s="229">
        <f t="array" ref="P5">IF(P$2=1,Assumptions!$H5/12,(SUMIF($D$2:$EE$2,P$2-1,$D5:$EE5)/12)*(1+XLOOKUP(P$2,Assumptions!$C$94:$M$94,Assumptions!$C$97:$M$97)))</f>
        <v>10061.04</v>
      </c>
      <c r="Q5" s="229">
        <f t="array" ref="Q5">IF(Q$2=1,Assumptions!$H5/12,(SUMIF($D$2:$EE$2,Q$2-1,$D5:$EE5)/12)*(1+XLOOKUP(Q$2,Assumptions!$C$94:$M$94,Assumptions!$C$97:$M$97)))</f>
        <v>10061.04</v>
      </c>
      <c r="R5" s="229">
        <f t="array" ref="R5">IF(R$2=1,Assumptions!$H5/12,(SUMIF($D$2:$EE$2,R$2-1,$D5:$EE5)/12)*(1+XLOOKUP(R$2,Assumptions!$C$94:$M$94,Assumptions!$C$97:$M$97)))</f>
        <v>10061.04</v>
      </c>
      <c r="S5" s="229">
        <f t="array" ref="S5">IF(S$2=1,Assumptions!$H5/12,(SUMIF($D$2:$EE$2,S$2-1,$D5:$EE5)/12)*(1+XLOOKUP(S$2,Assumptions!$C$94:$M$94,Assumptions!$C$97:$M$97)))</f>
        <v>10061.04</v>
      </c>
      <c r="T5" s="229">
        <f t="array" ref="T5">IF(T$2=1,Assumptions!$H5/12,(SUMIF($D$2:$EE$2,T$2-1,$D5:$EE5)/12)*(1+XLOOKUP(T$2,Assumptions!$C$94:$M$94,Assumptions!$C$97:$M$97)))</f>
        <v>10061.04</v>
      </c>
      <c r="U5" s="229">
        <f t="array" ref="U5">IF(U$2=1,Assumptions!$H5/12,(SUMIF($D$2:$EE$2,U$2-1,$D5:$EE5)/12)*(1+XLOOKUP(U$2,Assumptions!$C$94:$M$94,Assumptions!$C$97:$M$97)))</f>
        <v>10061.04</v>
      </c>
      <c r="V5" s="229">
        <f t="array" ref="V5">IF(V$2=1,Assumptions!$H5/12,(SUMIF($D$2:$EE$2,V$2-1,$D5:$EE5)/12)*(1+XLOOKUP(V$2,Assumptions!$C$94:$M$94,Assumptions!$C$97:$M$97)))</f>
        <v>10061.04</v>
      </c>
      <c r="W5" s="229">
        <f t="array" ref="W5">IF(W$2=1,Assumptions!$H5/12,(SUMIF($D$2:$EE$2,W$2-1,$D5:$EE5)/12)*(1+XLOOKUP(W$2,Assumptions!$C$94:$M$94,Assumptions!$C$97:$M$97)))</f>
        <v>10061.04</v>
      </c>
      <c r="X5" s="229">
        <f t="array" ref="X5">IF(X$2=1,Assumptions!$H5/12,(SUMIF($D$2:$EE$2,X$2-1,$D5:$EE5)/12)*(1+XLOOKUP(X$2,Assumptions!$C$94:$M$94,Assumptions!$C$97:$M$97)))</f>
        <v>10061.04</v>
      </c>
      <c r="Y5" s="229">
        <f t="array" ref="Y5">IF(Y$2=1,Assumptions!$H5/12,(SUMIF($D$2:$EE$2,Y$2-1,$D5:$EE5)/12)*(1+XLOOKUP(Y$2,Assumptions!$C$94:$M$94,Assumptions!$C$97:$M$97)))</f>
        <v>10061.04</v>
      </c>
      <c r="Z5" s="229">
        <f t="array" ref="Z5">IF(Z$2=1,Assumptions!$H5/12,(SUMIF($D$2:$EE$2,Z$2-1,$D5:$EE5)/12)*(1+XLOOKUP(Z$2,Assumptions!$C$94:$M$94,Assumptions!$C$97:$M$97)))</f>
        <v>10061.04</v>
      </c>
      <c r="AA5" s="229">
        <f t="array" ref="AA5">IF(AA$2=1,Assumptions!$H5/12,(SUMIF($D$2:$EE$2,AA$2-1,$D5:$EE5)/12)*(1+XLOOKUP(AA$2,Assumptions!$C$94:$M$94,Assumptions!$C$97:$M$97)))</f>
        <v>10061.04</v>
      </c>
      <c r="AB5" s="229">
        <f t="array" ref="AB5">IF(AB$2=1,Assumptions!$H5/12,(SUMIF($D$2:$EE$2,AB$2-1,$D5:$EE5)/12)*(1+XLOOKUP(AB$2,Assumptions!$C$94:$M$94,Assumptions!$C$97:$M$97)))</f>
        <v>10362.8712</v>
      </c>
      <c r="AC5" s="229">
        <f t="array" ref="AC5">IF(AC$2=1,Assumptions!$H5/12,(SUMIF($D$2:$EE$2,AC$2-1,$D5:$EE5)/12)*(1+XLOOKUP(AC$2,Assumptions!$C$94:$M$94,Assumptions!$C$97:$M$97)))</f>
        <v>10362.8712</v>
      </c>
      <c r="AD5" s="229">
        <f t="array" ref="AD5">IF(AD$2=1,Assumptions!$H5/12,(SUMIF($D$2:$EE$2,AD$2-1,$D5:$EE5)/12)*(1+XLOOKUP(AD$2,Assumptions!$C$94:$M$94,Assumptions!$C$97:$M$97)))</f>
        <v>10362.8712</v>
      </c>
      <c r="AE5" s="229">
        <f t="array" ref="AE5">IF(AE$2=1,Assumptions!$H5/12,(SUMIF($D$2:$EE$2,AE$2-1,$D5:$EE5)/12)*(1+XLOOKUP(AE$2,Assumptions!$C$94:$M$94,Assumptions!$C$97:$M$97)))</f>
        <v>10362.8712</v>
      </c>
      <c r="AF5" s="229">
        <f t="array" ref="AF5">IF(AF$2=1,Assumptions!$H5/12,(SUMIF($D$2:$EE$2,AF$2-1,$D5:$EE5)/12)*(1+XLOOKUP(AF$2,Assumptions!$C$94:$M$94,Assumptions!$C$97:$M$97)))</f>
        <v>10362.8712</v>
      </c>
      <c r="AG5" s="229">
        <f t="array" ref="AG5">IF(AG$2=1,Assumptions!$H5/12,(SUMIF($D$2:$EE$2,AG$2-1,$D5:$EE5)/12)*(1+XLOOKUP(AG$2,Assumptions!$C$94:$M$94,Assumptions!$C$97:$M$97)))</f>
        <v>10362.8712</v>
      </c>
      <c r="AH5" s="229">
        <f t="array" ref="AH5">IF(AH$2=1,Assumptions!$H5/12,(SUMIF($D$2:$EE$2,AH$2-1,$D5:$EE5)/12)*(1+XLOOKUP(AH$2,Assumptions!$C$94:$M$94,Assumptions!$C$97:$M$97)))</f>
        <v>10362.8712</v>
      </c>
      <c r="AI5" s="229">
        <f t="array" ref="AI5">IF(AI$2=1,Assumptions!$H5/12,(SUMIF($D$2:$EE$2,AI$2-1,$D5:$EE5)/12)*(1+XLOOKUP(AI$2,Assumptions!$C$94:$M$94,Assumptions!$C$97:$M$97)))</f>
        <v>10362.8712</v>
      </c>
      <c r="AJ5" s="229">
        <f t="array" ref="AJ5">IF(AJ$2=1,Assumptions!$H5/12,(SUMIF($D$2:$EE$2,AJ$2-1,$D5:$EE5)/12)*(1+XLOOKUP(AJ$2,Assumptions!$C$94:$M$94,Assumptions!$C$97:$M$97)))</f>
        <v>10362.8712</v>
      </c>
      <c r="AK5" s="229">
        <f t="array" ref="AK5">IF(AK$2=1,Assumptions!$H5/12,(SUMIF($D$2:$EE$2,AK$2-1,$D5:$EE5)/12)*(1+XLOOKUP(AK$2,Assumptions!$C$94:$M$94,Assumptions!$C$97:$M$97)))</f>
        <v>10362.8712</v>
      </c>
      <c r="AL5" s="229">
        <f t="array" ref="AL5">IF(AL$2=1,Assumptions!$H5/12,(SUMIF($D$2:$EE$2,AL$2-1,$D5:$EE5)/12)*(1+XLOOKUP(AL$2,Assumptions!$C$94:$M$94,Assumptions!$C$97:$M$97)))</f>
        <v>10362.8712</v>
      </c>
      <c r="AM5" s="229">
        <f t="array" ref="AM5">IF(AM$2=1,Assumptions!$H5/12,(SUMIF($D$2:$EE$2,AM$2-1,$D5:$EE5)/12)*(1+XLOOKUP(AM$2,Assumptions!$C$94:$M$94,Assumptions!$C$97:$M$97)))</f>
        <v>10362.8712</v>
      </c>
      <c r="AN5" s="229">
        <f t="array" ref="AN5">IF(AN$2=1,Assumptions!$H5/12,(SUMIF($D$2:$EE$2,AN$2-1,$D5:$EE5)/12)*(1+XLOOKUP(AN$2,Assumptions!$C$94:$M$94,Assumptions!$C$97:$M$97)))</f>
        <v>10673.75734</v>
      </c>
      <c r="AO5" s="229">
        <f t="array" ref="AO5">IF(AO$2=1,Assumptions!$H5/12,(SUMIF($D$2:$EE$2,AO$2-1,$D5:$EE5)/12)*(1+XLOOKUP(AO$2,Assumptions!$C$94:$M$94,Assumptions!$C$97:$M$97)))</f>
        <v>10673.75734</v>
      </c>
      <c r="AP5" s="229">
        <f t="array" ref="AP5">IF(AP$2=1,Assumptions!$H5/12,(SUMIF($D$2:$EE$2,AP$2-1,$D5:$EE5)/12)*(1+XLOOKUP(AP$2,Assumptions!$C$94:$M$94,Assumptions!$C$97:$M$97)))</f>
        <v>10673.75734</v>
      </c>
      <c r="AQ5" s="229">
        <f t="array" ref="AQ5">IF(AQ$2=1,Assumptions!$H5/12,(SUMIF($D$2:$EE$2,AQ$2-1,$D5:$EE5)/12)*(1+XLOOKUP(AQ$2,Assumptions!$C$94:$M$94,Assumptions!$C$97:$M$97)))</f>
        <v>10673.75734</v>
      </c>
      <c r="AR5" s="229">
        <f t="array" ref="AR5">IF(AR$2=1,Assumptions!$H5/12,(SUMIF($D$2:$EE$2,AR$2-1,$D5:$EE5)/12)*(1+XLOOKUP(AR$2,Assumptions!$C$94:$M$94,Assumptions!$C$97:$M$97)))</f>
        <v>10673.75734</v>
      </c>
      <c r="AS5" s="229">
        <f t="array" ref="AS5">IF(AS$2=1,Assumptions!$H5/12,(SUMIF($D$2:$EE$2,AS$2-1,$D5:$EE5)/12)*(1+XLOOKUP(AS$2,Assumptions!$C$94:$M$94,Assumptions!$C$97:$M$97)))</f>
        <v>10673.75734</v>
      </c>
      <c r="AT5" s="229">
        <f t="array" ref="AT5">IF(AT$2=1,Assumptions!$H5/12,(SUMIF($D$2:$EE$2,AT$2-1,$D5:$EE5)/12)*(1+XLOOKUP(AT$2,Assumptions!$C$94:$M$94,Assumptions!$C$97:$M$97)))</f>
        <v>10673.75734</v>
      </c>
      <c r="AU5" s="229">
        <f t="array" ref="AU5">IF(AU$2=1,Assumptions!$H5/12,(SUMIF($D$2:$EE$2,AU$2-1,$D5:$EE5)/12)*(1+XLOOKUP(AU$2,Assumptions!$C$94:$M$94,Assumptions!$C$97:$M$97)))</f>
        <v>10673.75734</v>
      </c>
      <c r="AV5" s="229">
        <f t="array" ref="AV5">IF(AV$2=1,Assumptions!$H5/12,(SUMIF($D$2:$EE$2,AV$2-1,$D5:$EE5)/12)*(1+XLOOKUP(AV$2,Assumptions!$C$94:$M$94,Assumptions!$C$97:$M$97)))</f>
        <v>10673.75734</v>
      </c>
      <c r="AW5" s="229">
        <f t="array" ref="AW5">IF(AW$2=1,Assumptions!$H5/12,(SUMIF($D$2:$EE$2,AW$2-1,$D5:$EE5)/12)*(1+XLOOKUP(AW$2,Assumptions!$C$94:$M$94,Assumptions!$C$97:$M$97)))</f>
        <v>10673.75734</v>
      </c>
      <c r="AX5" s="229">
        <f t="array" ref="AX5">IF(AX$2=1,Assumptions!$H5/12,(SUMIF($D$2:$EE$2,AX$2-1,$D5:$EE5)/12)*(1+XLOOKUP(AX$2,Assumptions!$C$94:$M$94,Assumptions!$C$97:$M$97)))</f>
        <v>10673.75734</v>
      </c>
      <c r="AY5" s="229">
        <f t="array" ref="AY5">IF(AY$2=1,Assumptions!$H5/12,(SUMIF($D$2:$EE$2,AY$2-1,$D5:$EE5)/12)*(1+XLOOKUP(AY$2,Assumptions!$C$94:$M$94,Assumptions!$C$97:$M$97)))</f>
        <v>10673.75734</v>
      </c>
      <c r="AZ5" s="229">
        <f t="array" ref="AZ5">IF(AZ$2=1,Assumptions!$H5/12,(SUMIF($D$2:$EE$2,AZ$2-1,$D5:$EE5)/12)*(1+XLOOKUP(AZ$2,Assumptions!$C$94:$M$94,Assumptions!$C$97:$M$97)))</f>
        <v>10993.97006</v>
      </c>
      <c r="BA5" s="229">
        <f t="array" ref="BA5">IF(BA$2=1,Assumptions!$H5/12,(SUMIF($D$2:$EE$2,BA$2-1,$D5:$EE5)/12)*(1+XLOOKUP(BA$2,Assumptions!$C$94:$M$94,Assumptions!$C$97:$M$97)))</f>
        <v>10993.97006</v>
      </c>
      <c r="BB5" s="229">
        <f t="array" ref="BB5">IF(BB$2=1,Assumptions!$H5/12,(SUMIF($D$2:$EE$2,BB$2-1,$D5:$EE5)/12)*(1+XLOOKUP(BB$2,Assumptions!$C$94:$M$94,Assumptions!$C$97:$M$97)))</f>
        <v>10993.97006</v>
      </c>
      <c r="BC5" s="229">
        <f t="array" ref="BC5">IF(BC$2=1,Assumptions!$H5/12,(SUMIF($D$2:$EE$2,BC$2-1,$D5:$EE5)/12)*(1+XLOOKUP(BC$2,Assumptions!$C$94:$M$94,Assumptions!$C$97:$M$97)))</f>
        <v>10993.97006</v>
      </c>
      <c r="BD5" s="229">
        <f t="array" ref="BD5">IF(BD$2=1,Assumptions!$H5/12,(SUMIF($D$2:$EE$2,BD$2-1,$D5:$EE5)/12)*(1+XLOOKUP(BD$2,Assumptions!$C$94:$M$94,Assumptions!$C$97:$M$97)))</f>
        <v>10993.97006</v>
      </c>
      <c r="BE5" s="229">
        <f t="array" ref="BE5">IF(BE$2=1,Assumptions!$H5/12,(SUMIF($D$2:$EE$2,BE$2-1,$D5:$EE5)/12)*(1+XLOOKUP(BE$2,Assumptions!$C$94:$M$94,Assumptions!$C$97:$M$97)))</f>
        <v>10993.97006</v>
      </c>
      <c r="BF5" s="229">
        <f t="array" ref="BF5">IF(BF$2=1,Assumptions!$H5/12,(SUMIF($D$2:$EE$2,BF$2-1,$D5:$EE5)/12)*(1+XLOOKUP(BF$2,Assumptions!$C$94:$M$94,Assumptions!$C$97:$M$97)))</f>
        <v>10993.97006</v>
      </c>
      <c r="BG5" s="229">
        <f t="array" ref="BG5">IF(BG$2=1,Assumptions!$H5/12,(SUMIF($D$2:$EE$2,BG$2-1,$D5:$EE5)/12)*(1+XLOOKUP(BG$2,Assumptions!$C$94:$M$94,Assumptions!$C$97:$M$97)))</f>
        <v>10993.97006</v>
      </c>
      <c r="BH5" s="229">
        <f t="array" ref="BH5">IF(BH$2=1,Assumptions!$H5/12,(SUMIF($D$2:$EE$2,BH$2-1,$D5:$EE5)/12)*(1+XLOOKUP(BH$2,Assumptions!$C$94:$M$94,Assumptions!$C$97:$M$97)))</f>
        <v>10993.97006</v>
      </c>
      <c r="BI5" s="229">
        <f t="array" ref="BI5">IF(BI$2=1,Assumptions!$H5/12,(SUMIF($D$2:$EE$2,BI$2-1,$D5:$EE5)/12)*(1+XLOOKUP(BI$2,Assumptions!$C$94:$M$94,Assumptions!$C$97:$M$97)))</f>
        <v>10993.97006</v>
      </c>
      <c r="BJ5" s="229">
        <f t="array" ref="BJ5">IF(BJ$2=1,Assumptions!$H5/12,(SUMIF($D$2:$EE$2,BJ$2-1,$D5:$EE5)/12)*(1+XLOOKUP(BJ$2,Assumptions!$C$94:$M$94,Assumptions!$C$97:$M$97)))</f>
        <v>10993.97006</v>
      </c>
      <c r="BK5" s="229">
        <f t="array" ref="BK5">IF(BK$2=1,Assumptions!$H5/12,(SUMIF($D$2:$EE$2,BK$2-1,$D5:$EE5)/12)*(1+XLOOKUP(BK$2,Assumptions!$C$94:$M$94,Assumptions!$C$97:$M$97)))</f>
        <v>10993.97006</v>
      </c>
      <c r="BL5" s="229">
        <f t="array" ref="BL5">IF(BL$2=1,Assumptions!$H5/12,(SUMIF($D$2:$EE$2,BL$2-1,$D5:$EE5)/12)*(1+XLOOKUP(BL$2,Assumptions!$C$94:$M$94,Assumptions!$C$97:$M$97)))</f>
        <v>11323.78916</v>
      </c>
      <c r="BM5" s="229">
        <f t="array" ref="BM5">IF(BM$2=1,Assumptions!$H5/12,(SUMIF($D$2:$EE$2,BM$2-1,$D5:$EE5)/12)*(1+XLOOKUP(BM$2,Assumptions!$C$94:$M$94,Assumptions!$C$97:$M$97)))</f>
        <v>11323.78916</v>
      </c>
      <c r="BN5" s="229">
        <f t="array" ref="BN5">IF(BN$2=1,Assumptions!$H5/12,(SUMIF($D$2:$EE$2,BN$2-1,$D5:$EE5)/12)*(1+XLOOKUP(BN$2,Assumptions!$C$94:$M$94,Assumptions!$C$97:$M$97)))</f>
        <v>11323.78916</v>
      </c>
      <c r="BO5" s="229">
        <f t="array" ref="BO5">IF(BO$2=1,Assumptions!$H5/12,(SUMIF($D$2:$EE$2,BO$2-1,$D5:$EE5)/12)*(1+XLOOKUP(BO$2,Assumptions!$C$94:$M$94,Assumptions!$C$97:$M$97)))</f>
        <v>11323.78916</v>
      </c>
      <c r="BP5" s="229">
        <f t="array" ref="BP5">IF(BP$2=1,Assumptions!$H5/12,(SUMIF($D$2:$EE$2,BP$2-1,$D5:$EE5)/12)*(1+XLOOKUP(BP$2,Assumptions!$C$94:$M$94,Assumptions!$C$97:$M$97)))</f>
        <v>11323.78916</v>
      </c>
      <c r="BQ5" s="229">
        <f t="array" ref="BQ5">IF(BQ$2=1,Assumptions!$H5/12,(SUMIF($D$2:$EE$2,BQ$2-1,$D5:$EE5)/12)*(1+XLOOKUP(BQ$2,Assumptions!$C$94:$M$94,Assumptions!$C$97:$M$97)))</f>
        <v>11323.78916</v>
      </c>
      <c r="BR5" s="229">
        <f t="array" ref="BR5">IF(BR$2=1,Assumptions!$H5/12,(SUMIF($D$2:$EE$2,BR$2-1,$D5:$EE5)/12)*(1+XLOOKUP(BR$2,Assumptions!$C$94:$M$94,Assumptions!$C$97:$M$97)))</f>
        <v>11323.78916</v>
      </c>
      <c r="BS5" s="229">
        <f t="array" ref="BS5">IF(BS$2=1,Assumptions!$H5/12,(SUMIF($D$2:$EE$2,BS$2-1,$D5:$EE5)/12)*(1+XLOOKUP(BS$2,Assumptions!$C$94:$M$94,Assumptions!$C$97:$M$97)))</f>
        <v>11323.78916</v>
      </c>
      <c r="BT5" s="229">
        <f t="array" ref="BT5">IF(BT$2=1,Assumptions!$H5/12,(SUMIF($D$2:$EE$2,BT$2-1,$D5:$EE5)/12)*(1+XLOOKUP(BT$2,Assumptions!$C$94:$M$94,Assumptions!$C$97:$M$97)))</f>
        <v>11323.78916</v>
      </c>
      <c r="BU5" s="229">
        <f t="array" ref="BU5">IF(BU$2=1,Assumptions!$H5/12,(SUMIF($D$2:$EE$2,BU$2-1,$D5:$EE5)/12)*(1+XLOOKUP(BU$2,Assumptions!$C$94:$M$94,Assumptions!$C$97:$M$97)))</f>
        <v>11323.78916</v>
      </c>
      <c r="BV5" s="229">
        <f t="array" ref="BV5">IF(BV$2=1,Assumptions!$H5/12,(SUMIF($D$2:$EE$2,BV$2-1,$D5:$EE5)/12)*(1+XLOOKUP(BV$2,Assumptions!$C$94:$M$94,Assumptions!$C$97:$M$97)))</f>
        <v>11323.78916</v>
      </c>
      <c r="BW5" s="229">
        <f t="array" ref="BW5">IF(BW$2=1,Assumptions!$H5/12,(SUMIF($D$2:$EE$2,BW$2-1,$D5:$EE5)/12)*(1+XLOOKUP(BW$2,Assumptions!$C$94:$M$94,Assumptions!$C$97:$M$97)))</f>
        <v>11323.78916</v>
      </c>
      <c r="BX5" s="229">
        <f t="array" ref="BX5">IF(BX$2=1,Assumptions!$H5/12,(SUMIF($D$2:$EE$2,BX$2-1,$D5:$EE5)/12)*(1+XLOOKUP(BX$2,Assumptions!$C$94:$M$94,Assumptions!$C$97:$M$97)))</f>
        <v>11663.50283</v>
      </c>
      <c r="BY5" s="229">
        <f t="array" ref="BY5">IF(BY$2=1,Assumptions!$H5/12,(SUMIF($D$2:$EE$2,BY$2-1,$D5:$EE5)/12)*(1+XLOOKUP(BY$2,Assumptions!$C$94:$M$94,Assumptions!$C$97:$M$97)))</f>
        <v>11663.50283</v>
      </c>
      <c r="BZ5" s="229">
        <f t="array" ref="BZ5">IF(BZ$2=1,Assumptions!$H5/12,(SUMIF($D$2:$EE$2,BZ$2-1,$D5:$EE5)/12)*(1+XLOOKUP(BZ$2,Assumptions!$C$94:$M$94,Assumptions!$C$97:$M$97)))</f>
        <v>11663.50283</v>
      </c>
      <c r="CA5" s="229">
        <f t="array" ref="CA5">IF(CA$2=1,Assumptions!$H5/12,(SUMIF($D$2:$EE$2,CA$2-1,$D5:$EE5)/12)*(1+XLOOKUP(CA$2,Assumptions!$C$94:$M$94,Assumptions!$C$97:$M$97)))</f>
        <v>11663.50283</v>
      </c>
      <c r="CB5" s="229">
        <f t="array" ref="CB5">IF(CB$2=1,Assumptions!$H5/12,(SUMIF($D$2:$EE$2,CB$2-1,$D5:$EE5)/12)*(1+XLOOKUP(CB$2,Assumptions!$C$94:$M$94,Assumptions!$C$97:$M$97)))</f>
        <v>11663.50283</v>
      </c>
      <c r="CC5" s="229">
        <f t="array" ref="CC5">IF(CC$2=1,Assumptions!$H5/12,(SUMIF($D$2:$EE$2,CC$2-1,$D5:$EE5)/12)*(1+XLOOKUP(CC$2,Assumptions!$C$94:$M$94,Assumptions!$C$97:$M$97)))</f>
        <v>11663.50283</v>
      </c>
      <c r="CD5" s="229">
        <f t="array" ref="CD5">IF(CD$2=1,Assumptions!$H5/12,(SUMIF($D$2:$EE$2,CD$2-1,$D5:$EE5)/12)*(1+XLOOKUP(CD$2,Assumptions!$C$94:$M$94,Assumptions!$C$97:$M$97)))</f>
        <v>11663.50283</v>
      </c>
      <c r="CE5" s="229">
        <f t="array" ref="CE5">IF(CE$2=1,Assumptions!$H5/12,(SUMIF($D$2:$EE$2,CE$2-1,$D5:$EE5)/12)*(1+XLOOKUP(CE$2,Assumptions!$C$94:$M$94,Assumptions!$C$97:$M$97)))</f>
        <v>11663.50283</v>
      </c>
      <c r="CF5" s="229">
        <f t="array" ref="CF5">IF(CF$2=1,Assumptions!$H5/12,(SUMIF($D$2:$EE$2,CF$2-1,$D5:$EE5)/12)*(1+XLOOKUP(CF$2,Assumptions!$C$94:$M$94,Assumptions!$C$97:$M$97)))</f>
        <v>11663.50283</v>
      </c>
      <c r="CG5" s="229">
        <f t="array" ref="CG5">IF(CG$2=1,Assumptions!$H5/12,(SUMIF($D$2:$EE$2,CG$2-1,$D5:$EE5)/12)*(1+XLOOKUP(CG$2,Assumptions!$C$94:$M$94,Assumptions!$C$97:$M$97)))</f>
        <v>11663.50283</v>
      </c>
      <c r="CH5" s="229">
        <f t="array" ref="CH5">IF(CH$2=1,Assumptions!$H5/12,(SUMIF($D$2:$EE$2,CH$2-1,$D5:$EE5)/12)*(1+XLOOKUP(CH$2,Assumptions!$C$94:$M$94,Assumptions!$C$97:$M$97)))</f>
        <v>11663.50283</v>
      </c>
      <c r="CI5" s="229">
        <f t="array" ref="CI5">IF(CI$2=1,Assumptions!$H5/12,(SUMIF($D$2:$EE$2,CI$2-1,$D5:$EE5)/12)*(1+XLOOKUP(CI$2,Assumptions!$C$94:$M$94,Assumptions!$C$97:$M$97)))</f>
        <v>11663.50283</v>
      </c>
      <c r="CJ5" s="229">
        <f t="array" ref="CJ5">IF(CJ$2=1,Assumptions!$H5/12,(SUMIF($D$2:$EE$2,CJ$2-1,$D5:$EE5)/12)*(1+XLOOKUP(CJ$2,Assumptions!$C$94:$M$94,Assumptions!$C$97:$M$97)))</f>
        <v>12013.40792</v>
      </c>
      <c r="CK5" s="229">
        <f t="array" ref="CK5">IF(CK$2=1,Assumptions!$H5/12,(SUMIF($D$2:$EE$2,CK$2-1,$D5:$EE5)/12)*(1+XLOOKUP(CK$2,Assumptions!$C$94:$M$94,Assumptions!$C$97:$M$97)))</f>
        <v>12013.40792</v>
      </c>
      <c r="CL5" s="229">
        <f t="array" ref="CL5">IF(CL$2=1,Assumptions!$H5/12,(SUMIF($D$2:$EE$2,CL$2-1,$D5:$EE5)/12)*(1+XLOOKUP(CL$2,Assumptions!$C$94:$M$94,Assumptions!$C$97:$M$97)))</f>
        <v>12013.40792</v>
      </c>
      <c r="CM5" s="229">
        <f t="array" ref="CM5">IF(CM$2=1,Assumptions!$H5/12,(SUMIF($D$2:$EE$2,CM$2-1,$D5:$EE5)/12)*(1+XLOOKUP(CM$2,Assumptions!$C$94:$M$94,Assumptions!$C$97:$M$97)))</f>
        <v>12013.40792</v>
      </c>
      <c r="CN5" s="229">
        <f t="array" ref="CN5">IF(CN$2=1,Assumptions!$H5/12,(SUMIF($D$2:$EE$2,CN$2-1,$D5:$EE5)/12)*(1+XLOOKUP(CN$2,Assumptions!$C$94:$M$94,Assumptions!$C$97:$M$97)))</f>
        <v>12013.40792</v>
      </c>
      <c r="CO5" s="229">
        <f t="array" ref="CO5">IF(CO$2=1,Assumptions!$H5/12,(SUMIF($D$2:$EE$2,CO$2-1,$D5:$EE5)/12)*(1+XLOOKUP(CO$2,Assumptions!$C$94:$M$94,Assumptions!$C$97:$M$97)))</f>
        <v>12013.40792</v>
      </c>
      <c r="CP5" s="229">
        <f t="array" ref="CP5">IF(CP$2=1,Assumptions!$H5/12,(SUMIF($D$2:$EE$2,CP$2-1,$D5:$EE5)/12)*(1+XLOOKUP(CP$2,Assumptions!$C$94:$M$94,Assumptions!$C$97:$M$97)))</f>
        <v>12013.40792</v>
      </c>
      <c r="CQ5" s="229">
        <f t="array" ref="CQ5">IF(CQ$2=1,Assumptions!$H5/12,(SUMIF($D$2:$EE$2,CQ$2-1,$D5:$EE5)/12)*(1+XLOOKUP(CQ$2,Assumptions!$C$94:$M$94,Assumptions!$C$97:$M$97)))</f>
        <v>12013.40792</v>
      </c>
      <c r="CR5" s="229">
        <f t="array" ref="CR5">IF(CR$2=1,Assumptions!$H5/12,(SUMIF($D$2:$EE$2,CR$2-1,$D5:$EE5)/12)*(1+XLOOKUP(CR$2,Assumptions!$C$94:$M$94,Assumptions!$C$97:$M$97)))</f>
        <v>12013.40792</v>
      </c>
      <c r="CS5" s="229">
        <f t="array" ref="CS5">IF(CS$2=1,Assumptions!$H5/12,(SUMIF($D$2:$EE$2,CS$2-1,$D5:$EE5)/12)*(1+XLOOKUP(CS$2,Assumptions!$C$94:$M$94,Assumptions!$C$97:$M$97)))</f>
        <v>12013.40792</v>
      </c>
      <c r="CT5" s="229">
        <f t="array" ref="CT5">IF(CT$2=1,Assumptions!$H5/12,(SUMIF($D$2:$EE$2,CT$2-1,$D5:$EE5)/12)*(1+XLOOKUP(CT$2,Assumptions!$C$94:$M$94,Assumptions!$C$97:$M$97)))</f>
        <v>12013.40792</v>
      </c>
      <c r="CU5" s="229">
        <f t="array" ref="CU5">IF(CU$2=1,Assumptions!$H5/12,(SUMIF($D$2:$EE$2,CU$2-1,$D5:$EE5)/12)*(1+XLOOKUP(CU$2,Assumptions!$C$94:$M$94,Assumptions!$C$97:$M$97)))</f>
        <v>12013.40792</v>
      </c>
      <c r="CV5" s="229">
        <f t="array" ref="CV5">IF(CV$2=1,Assumptions!$H5/12,(SUMIF($D$2:$EE$2,CV$2-1,$D5:$EE5)/12)*(1+XLOOKUP(CV$2,Assumptions!$C$94:$M$94,Assumptions!$C$97:$M$97)))</f>
        <v>12373.81015</v>
      </c>
      <c r="CW5" s="229">
        <f t="array" ref="CW5">IF(CW$2=1,Assumptions!$H5/12,(SUMIF($D$2:$EE$2,CW$2-1,$D5:$EE5)/12)*(1+XLOOKUP(CW$2,Assumptions!$C$94:$M$94,Assumptions!$C$97:$M$97)))</f>
        <v>12373.81015</v>
      </c>
      <c r="CX5" s="229">
        <f t="array" ref="CX5">IF(CX$2=1,Assumptions!$H5/12,(SUMIF($D$2:$EE$2,CX$2-1,$D5:$EE5)/12)*(1+XLOOKUP(CX$2,Assumptions!$C$94:$M$94,Assumptions!$C$97:$M$97)))</f>
        <v>12373.81015</v>
      </c>
      <c r="CY5" s="229">
        <f t="array" ref="CY5">IF(CY$2=1,Assumptions!$H5/12,(SUMIF($D$2:$EE$2,CY$2-1,$D5:$EE5)/12)*(1+XLOOKUP(CY$2,Assumptions!$C$94:$M$94,Assumptions!$C$97:$M$97)))</f>
        <v>12373.81015</v>
      </c>
      <c r="CZ5" s="229">
        <f t="array" ref="CZ5">IF(CZ$2=1,Assumptions!$H5/12,(SUMIF($D$2:$EE$2,CZ$2-1,$D5:$EE5)/12)*(1+XLOOKUP(CZ$2,Assumptions!$C$94:$M$94,Assumptions!$C$97:$M$97)))</f>
        <v>12373.81015</v>
      </c>
      <c r="DA5" s="229">
        <f t="array" ref="DA5">IF(DA$2=1,Assumptions!$H5/12,(SUMIF($D$2:$EE$2,DA$2-1,$D5:$EE5)/12)*(1+XLOOKUP(DA$2,Assumptions!$C$94:$M$94,Assumptions!$C$97:$M$97)))</f>
        <v>12373.81015</v>
      </c>
      <c r="DB5" s="229">
        <f t="array" ref="DB5">IF(DB$2=1,Assumptions!$H5/12,(SUMIF($D$2:$EE$2,DB$2-1,$D5:$EE5)/12)*(1+XLOOKUP(DB$2,Assumptions!$C$94:$M$94,Assumptions!$C$97:$M$97)))</f>
        <v>12373.81015</v>
      </c>
      <c r="DC5" s="229">
        <f t="array" ref="DC5">IF(DC$2=1,Assumptions!$H5/12,(SUMIF($D$2:$EE$2,DC$2-1,$D5:$EE5)/12)*(1+XLOOKUP(DC$2,Assumptions!$C$94:$M$94,Assumptions!$C$97:$M$97)))</f>
        <v>12373.81015</v>
      </c>
      <c r="DD5" s="229">
        <f t="array" ref="DD5">IF(DD$2=1,Assumptions!$H5/12,(SUMIF($D$2:$EE$2,DD$2-1,$D5:$EE5)/12)*(1+XLOOKUP(DD$2,Assumptions!$C$94:$M$94,Assumptions!$C$97:$M$97)))</f>
        <v>12373.81015</v>
      </c>
      <c r="DE5" s="229">
        <f t="array" ref="DE5">IF(DE$2=1,Assumptions!$H5/12,(SUMIF($D$2:$EE$2,DE$2-1,$D5:$EE5)/12)*(1+XLOOKUP(DE$2,Assumptions!$C$94:$M$94,Assumptions!$C$97:$M$97)))</f>
        <v>12373.81015</v>
      </c>
      <c r="DF5" s="229">
        <f t="array" ref="DF5">IF(DF$2=1,Assumptions!$H5/12,(SUMIF($D$2:$EE$2,DF$2-1,$D5:$EE5)/12)*(1+XLOOKUP(DF$2,Assumptions!$C$94:$M$94,Assumptions!$C$97:$M$97)))</f>
        <v>12373.81015</v>
      </c>
      <c r="DG5" s="229">
        <f t="array" ref="DG5">IF(DG$2=1,Assumptions!$H5/12,(SUMIF($D$2:$EE$2,DG$2-1,$D5:$EE5)/12)*(1+XLOOKUP(DG$2,Assumptions!$C$94:$M$94,Assumptions!$C$97:$M$97)))</f>
        <v>12373.81015</v>
      </c>
      <c r="DH5" s="229">
        <f t="array" ref="DH5">IF(DH$2=1,Assumptions!$H5/12,(SUMIF($D$2:$EE$2,DH$2-1,$D5:$EE5)/12)*(1+XLOOKUP(DH$2,Assumptions!$C$94:$M$94,Assumptions!$C$97:$M$97)))</f>
        <v>12745.02446</v>
      </c>
      <c r="DI5" s="229">
        <f t="array" ref="DI5">IF(DI$2=1,Assumptions!$H5/12,(SUMIF($D$2:$EE$2,DI$2-1,$D5:$EE5)/12)*(1+XLOOKUP(DI$2,Assumptions!$C$94:$M$94,Assumptions!$C$97:$M$97)))</f>
        <v>12745.02446</v>
      </c>
      <c r="DJ5" s="229">
        <f t="array" ref="DJ5">IF(DJ$2=1,Assumptions!$H5/12,(SUMIF($D$2:$EE$2,DJ$2-1,$D5:$EE5)/12)*(1+XLOOKUP(DJ$2,Assumptions!$C$94:$M$94,Assumptions!$C$97:$M$97)))</f>
        <v>12745.02446</v>
      </c>
      <c r="DK5" s="229">
        <f t="array" ref="DK5">IF(DK$2=1,Assumptions!$H5/12,(SUMIF($D$2:$EE$2,DK$2-1,$D5:$EE5)/12)*(1+XLOOKUP(DK$2,Assumptions!$C$94:$M$94,Assumptions!$C$97:$M$97)))</f>
        <v>12745.02446</v>
      </c>
      <c r="DL5" s="229">
        <f t="array" ref="DL5">IF(DL$2=1,Assumptions!$H5/12,(SUMIF($D$2:$EE$2,DL$2-1,$D5:$EE5)/12)*(1+XLOOKUP(DL$2,Assumptions!$C$94:$M$94,Assumptions!$C$97:$M$97)))</f>
        <v>12745.02446</v>
      </c>
      <c r="DM5" s="229">
        <f t="array" ref="DM5">IF(DM$2=1,Assumptions!$H5/12,(SUMIF($D$2:$EE$2,DM$2-1,$D5:$EE5)/12)*(1+XLOOKUP(DM$2,Assumptions!$C$94:$M$94,Assumptions!$C$97:$M$97)))</f>
        <v>12745.02446</v>
      </c>
      <c r="DN5" s="229">
        <f t="array" ref="DN5">IF(DN$2=1,Assumptions!$H5/12,(SUMIF($D$2:$EE$2,DN$2-1,$D5:$EE5)/12)*(1+XLOOKUP(DN$2,Assumptions!$C$94:$M$94,Assumptions!$C$97:$M$97)))</f>
        <v>12745.02446</v>
      </c>
      <c r="DO5" s="229">
        <f t="array" ref="DO5">IF(DO$2=1,Assumptions!$H5/12,(SUMIF($D$2:$EE$2,DO$2-1,$D5:$EE5)/12)*(1+XLOOKUP(DO$2,Assumptions!$C$94:$M$94,Assumptions!$C$97:$M$97)))</f>
        <v>12745.02446</v>
      </c>
      <c r="DP5" s="229">
        <f t="array" ref="DP5">IF(DP$2=1,Assumptions!$H5/12,(SUMIF($D$2:$EE$2,DP$2-1,$D5:$EE5)/12)*(1+XLOOKUP(DP$2,Assumptions!$C$94:$M$94,Assumptions!$C$97:$M$97)))</f>
        <v>12745.02446</v>
      </c>
      <c r="DQ5" s="229">
        <f t="array" ref="DQ5">IF(DQ$2=1,Assumptions!$H5/12,(SUMIF($D$2:$EE$2,DQ$2-1,$D5:$EE5)/12)*(1+XLOOKUP(DQ$2,Assumptions!$C$94:$M$94,Assumptions!$C$97:$M$97)))</f>
        <v>12745.02446</v>
      </c>
      <c r="DR5" s="229">
        <f t="array" ref="DR5">IF(DR$2=1,Assumptions!$H5/12,(SUMIF($D$2:$EE$2,DR$2-1,$D5:$EE5)/12)*(1+XLOOKUP(DR$2,Assumptions!$C$94:$M$94,Assumptions!$C$97:$M$97)))</f>
        <v>12745.02446</v>
      </c>
      <c r="DS5" s="229">
        <f t="array" ref="DS5">IF(DS$2=1,Assumptions!$H5/12,(SUMIF($D$2:$EE$2,DS$2-1,$D5:$EE5)/12)*(1+XLOOKUP(DS$2,Assumptions!$C$94:$M$94,Assumptions!$C$97:$M$97)))</f>
        <v>12745.02446</v>
      </c>
      <c r="DT5" s="229">
        <f t="array" ref="DT5">IF(DT$2=1,Assumptions!$H5/12,(SUMIF($D$2:$EE$2,DT$2-1,$D5:$EE5)/12)*(1+XLOOKUP(DT$2,Assumptions!$C$94:$M$94,Assumptions!$C$97:$M$97)))</f>
        <v>13127.37519</v>
      </c>
      <c r="DU5" s="229">
        <f t="array" ref="DU5">IF(DU$2=1,Assumptions!$H5/12,(SUMIF($D$2:$EE$2,DU$2-1,$D5:$EE5)/12)*(1+XLOOKUP(DU$2,Assumptions!$C$94:$M$94,Assumptions!$C$97:$M$97)))</f>
        <v>13127.37519</v>
      </c>
      <c r="DV5" s="229">
        <f t="array" ref="DV5">IF(DV$2=1,Assumptions!$H5/12,(SUMIF($D$2:$EE$2,DV$2-1,$D5:$EE5)/12)*(1+XLOOKUP(DV$2,Assumptions!$C$94:$M$94,Assumptions!$C$97:$M$97)))</f>
        <v>13127.37519</v>
      </c>
      <c r="DW5" s="229">
        <f t="array" ref="DW5">IF(DW$2=1,Assumptions!$H5/12,(SUMIF($D$2:$EE$2,DW$2-1,$D5:$EE5)/12)*(1+XLOOKUP(DW$2,Assumptions!$C$94:$M$94,Assumptions!$C$97:$M$97)))</f>
        <v>13127.37519</v>
      </c>
      <c r="DX5" s="229">
        <f t="array" ref="DX5">IF(DX$2=1,Assumptions!$H5/12,(SUMIF($D$2:$EE$2,DX$2-1,$D5:$EE5)/12)*(1+XLOOKUP(DX$2,Assumptions!$C$94:$M$94,Assumptions!$C$97:$M$97)))</f>
        <v>13127.37519</v>
      </c>
      <c r="DY5" s="229">
        <f t="array" ref="DY5">IF(DY$2=1,Assumptions!$H5/12,(SUMIF($D$2:$EE$2,DY$2-1,$D5:$EE5)/12)*(1+XLOOKUP(DY$2,Assumptions!$C$94:$M$94,Assumptions!$C$97:$M$97)))</f>
        <v>13127.37519</v>
      </c>
      <c r="DZ5" s="229">
        <f t="array" ref="DZ5">IF(DZ$2=1,Assumptions!$H5/12,(SUMIF($D$2:$EE$2,DZ$2-1,$D5:$EE5)/12)*(1+XLOOKUP(DZ$2,Assumptions!$C$94:$M$94,Assumptions!$C$97:$M$97)))</f>
        <v>13127.37519</v>
      </c>
      <c r="EA5" s="229">
        <f t="array" ref="EA5">IF(EA$2=1,Assumptions!$H5/12,(SUMIF($D$2:$EE$2,EA$2-1,$D5:$EE5)/12)*(1+XLOOKUP(EA$2,Assumptions!$C$94:$M$94,Assumptions!$C$97:$M$97)))</f>
        <v>13127.37519</v>
      </c>
      <c r="EB5" s="229">
        <f t="array" ref="EB5">IF(EB$2=1,Assumptions!$H5/12,(SUMIF($D$2:$EE$2,EB$2-1,$D5:$EE5)/12)*(1+XLOOKUP(EB$2,Assumptions!$C$94:$M$94,Assumptions!$C$97:$M$97)))</f>
        <v>13127.37519</v>
      </c>
      <c r="EC5" s="229">
        <f t="array" ref="EC5">IF(EC$2=1,Assumptions!$H5/12,(SUMIF($D$2:$EE$2,EC$2-1,$D5:$EE5)/12)*(1+XLOOKUP(EC$2,Assumptions!$C$94:$M$94,Assumptions!$C$97:$M$97)))</f>
        <v>13127.37519</v>
      </c>
      <c r="ED5" s="229">
        <f t="array" ref="ED5">IF(ED$2=1,Assumptions!$H5/12,(SUMIF($D$2:$EE$2,ED$2-1,$D5:$EE5)/12)*(1+XLOOKUP(ED$2,Assumptions!$C$94:$M$94,Assumptions!$C$97:$M$97)))</f>
        <v>13127.37519</v>
      </c>
      <c r="EE5" s="229">
        <f t="array" ref="EE5">IF(EE$2=1,Assumptions!$H5/12,(SUMIF($D$2:$EE$2,EE$2-1,$D5:$EE5)/12)*(1+XLOOKUP(EE$2,Assumptions!$C$94:$M$94,Assumptions!$C$97:$M$97)))</f>
        <v>13127.37519</v>
      </c>
    </row>
    <row r="6" ht="15.75" customHeight="1">
      <c r="A6" s="1"/>
      <c r="B6" s="1"/>
      <c r="C6" s="1" t="str">
        <f>Assumptions!B6</f>
        <v>A1 - 1 Bed / 1 Bath</v>
      </c>
      <c r="D6" s="229">
        <f t="array" ref="D6">IF(D$2=1,Assumptions!$H6/12,(SUMIF($D$2:$EE$2,D$2-1,$D6:$EE6)/12)*(1+XLOOKUP(D$2,Assumptions!$C$94:$M$94,Assumptions!$C$97:$M$97)))</f>
        <v>39690</v>
      </c>
      <c r="E6" s="229">
        <f t="array" ref="E6">IF(E$2=1,Assumptions!$H6/12,(SUMIF($D$2:$EE$2,E$2-1,$D6:$EE6)/12)*(1+XLOOKUP(E$2,Assumptions!$C$94:$M$94,Assumptions!$C$97:$M$97)))</f>
        <v>39690</v>
      </c>
      <c r="F6" s="229">
        <f t="array" ref="F6">IF(F$2=1,Assumptions!$H6/12,(SUMIF($D$2:$EE$2,F$2-1,$D6:$EE6)/12)*(1+XLOOKUP(F$2,Assumptions!$C$94:$M$94,Assumptions!$C$97:$M$97)))</f>
        <v>39690</v>
      </c>
      <c r="G6" s="229">
        <f t="array" ref="G6">IF(G$2=1,Assumptions!$H6/12,(SUMIF($D$2:$EE$2,G$2-1,$D6:$EE6)/12)*(1+XLOOKUP(G$2,Assumptions!$C$94:$M$94,Assumptions!$C$97:$M$97)))</f>
        <v>39690</v>
      </c>
      <c r="H6" s="229">
        <f t="array" ref="H6">IF(H$2=1,Assumptions!$H6/12,(SUMIF($D$2:$EE$2,H$2-1,$D6:$EE6)/12)*(1+XLOOKUP(H$2,Assumptions!$C$94:$M$94,Assumptions!$C$97:$M$97)))</f>
        <v>39690</v>
      </c>
      <c r="I6" s="229">
        <f t="array" ref="I6">IF(I$2=1,Assumptions!$H6/12,(SUMIF($D$2:$EE$2,I$2-1,$D6:$EE6)/12)*(1+XLOOKUP(I$2,Assumptions!$C$94:$M$94,Assumptions!$C$97:$M$97)))</f>
        <v>39690</v>
      </c>
      <c r="J6" s="229">
        <f t="array" ref="J6">IF(J$2=1,Assumptions!$H6/12,(SUMIF($D$2:$EE$2,J$2-1,$D6:$EE6)/12)*(1+XLOOKUP(J$2,Assumptions!$C$94:$M$94,Assumptions!$C$97:$M$97)))</f>
        <v>39690</v>
      </c>
      <c r="K6" s="229">
        <f t="array" ref="K6">IF(K$2=1,Assumptions!$H6/12,(SUMIF($D$2:$EE$2,K$2-1,$D6:$EE6)/12)*(1+XLOOKUP(K$2,Assumptions!$C$94:$M$94,Assumptions!$C$97:$M$97)))</f>
        <v>39690</v>
      </c>
      <c r="L6" s="229">
        <f t="array" ref="L6">IF(L$2=1,Assumptions!$H6/12,(SUMIF($D$2:$EE$2,L$2-1,$D6:$EE6)/12)*(1+XLOOKUP(L$2,Assumptions!$C$94:$M$94,Assumptions!$C$97:$M$97)))</f>
        <v>39690</v>
      </c>
      <c r="M6" s="229">
        <f t="array" ref="M6">IF(M$2=1,Assumptions!$H6/12,(SUMIF($D$2:$EE$2,M$2-1,$D6:$EE6)/12)*(1+XLOOKUP(M$2,Assumptions!$C$94:$M$94,Assumptions!$C$97:$M$97)))</f>
        <v>39690</v>
      </c>
      <c r="N6" s="229">
        <f t="array" ref="N6">IF(N$2=1,Assumptions!$H6/12,(SUMIF($D$2:$EE$2,N$2-1,$D6:$EE6)/12)*(1+XLOOKUP(N$2,Assumptions!$C$94:$M$94,Assumptions!$C$97:$M$97)))</f>
        <v>39690</v>
      </c>
      <c r="O6" s="229">
        <f t="array" ref="O6">IF(O$2=1,Assumptions!$H6/12,(SUMIF($D$2:$EE$2,O$2-1,$D6:$EE6)/12)*(1+XLOOKUP(O$2,Assumptions!$C$94:$M$94,Assumptions!$C$97:$M$97)))</f>
        <v>39690</v>
      </c>
      <c r="P6" s="229">
        <f t="array" ref="P6">IF(P$2=1,Assumptions!$H6/12,(SUMIF($D$2:$EE$2,P$2-1,$D6:$EE6)/12)*(1+XLOOKUP(P$2,Assumptions!$C$94:$M$94,Assumptions!$C$97:$M$97)))</f>
        <v>40880.7</v>
      </c>
      <c r="Q6" s="229">
        <f t="array" ref="Q6">IF(Q$2=1,Assumptions!$H6/12,(SUMIF($D$2:$EE$2,Q$2-1,$D6:$EE6)/12)*(1+XLOOKUP(Q$2,Assumptions!$C$94:$M$94,Assumptions!$C$97:$M$97)))</f>
        <v>40880.7</v>
      </c>
      <c r="R6" s="229">
        <f t="array" ref="R6">IF(R$2=1,Assumptions!$H6/12,(SUMIF($D$2:$EE$2,R$2-1,$D6:$EE6)/12)*(1+XLOOKUP(R$2,Assumptions!$C$94:$M$94,Assumptions!$C$97:$M$97)))</f>
        <v>40880.7</v>
      </c>
      <c r="S6" s="229">
        <f t="array" ref="S6">IF(S$2=1,Assumptions!$H6/12,(SUMIF($D$2:$EE$2,S$2-1,$D6:$EE6)/12)*(1+XLOOKUP(S$2,Assumptions!$C$94:$M$94,Assumptions!$C$97:$M$97)))</f>
        <v>40880.7</v>
      </c>
      <c r="T6" s="229">
        <f t="array" ref="T6">IF(T$2=1,Assumptions!$H6/12,(SUMIF($D$2:$EE$2,T$2-1,$D6:$EE6)/12)*(1+XLOOKUP(T$2,Assumptions!$C$94:$M$94,Assumptions!$C$97:$M$97)))</f>
        <v>40880.7</v>
      </c>
      <c r="U6" s="229">
        <f t="array" ref="U6">IF(U$2=1,Assumptions!$H6/12,(SUMIF($D$2:$EE$2,U$2-1,$D6:$EE6)/12)*(1+XLOOKUP(U$2,Assumptions!$C$94:$M$94,Assumptions!$C$97:$M$97)))</f>
        <v>40880.7</v>
      </c>
      <c r="V6" s="229">
        <f t="array" ref="V6">IF(V$2=1,Assumptions!$H6/12,(SUMIF($D$2:$EE$2,V$2-1,$D6:$EE6)/12)*(1+XLOOKUP(V$2,Assumptions!$C$94:$M$94,Assumptions!$C$97:$M$97)))</f>
        <v>40880.7</v>
      </c>
      <c r="W6" s="229">
        <f t="array" ref="W6">IF(W$2=1,Assumptions!$H6/12,(SUMIF($D$2:$EE$2,W$2-1,$D6:$EE6)/12)*(1+XLOOKUP(W$2,Assumptions!$C$94:$M$94,Assumptions!$C$97:$M$97)))</f>
        <v>40880.7</v>
      </c>
      <c r="X6" s="229">
        <f t="array" ref="X6">IF(X$2=1,Assumptions!$H6/12,(SUMIF($D$2:$EE$2,X$2-1,$D6:$EE6)/12)*(1+XLOOKUP(X$2,Assumptions!$C$94:$M$94,Assumptions!$C$97:$M$97)))</f>
        <v>40880.7</v>
      </c>
      <c r="Y6" s="229">
        <f t="array" ref="Y6">IF(Y$2=1,Assumptions!$H6/12,(SUMIF($D$2:$EE$2,Y$2-1,$D6:$EE6)/12)*(1+XLOOKUP(Y$2,Assumptions!$C$94:$M$94,Assumptions!$C$97:$M$97)))</f>
        <v>40880.7</v>
      </c>
      <c r="Z6" s="229">
        <f t="array" ref="Z6">IF(Z$2=1,Assumptions!$H6/12,(SUMIF($D$2:$EE$2,Z$2-1,$D6:$EE6)/12)*(1+XLOOKUP(Z$2,Assumptions!$C$94:$M$94,Assumptions!$C$97:$M$97)))</f>
        <v>40880.7</v>
      </c>
      <c r="AA6" s="229">
        <f t="array" ref="AA6">IF(AA$2=1,Assumptions!$H6/12,(SUMIF($D$2:$EE$2,AA$2-1,$D6:$EE6)/12)*(1+XLOOKUP(AA$2,Assumptions!$C$94:$M$94,Assumptions!$C$97:$M$97)))</f>
        <v>40880.7</v>
      </c>
      <c r="AB6" s="229">
        <f t="array" ref="AB6">IF(AB$2=1,Assumptions!$H6/12,(SUMIF($D$2:$EE$2,AB$2-1,$D6:$EE6)/12)*(1+XLOOKUP(AB$2,Assumptions!$C$94:$M$94,Assumptions!$C$97:$M$97)))</f>
        <v>42107.121</v>
      </c>
      <c r="AC6" s="229">
        <f t="array" ref="AC6">IF(AC$2=1,Assumptions!$H6/12,(SUMIF($D$2:$EE$2,AC$2-1,$D6:$EE6)/12)*(1+XLOOKUP(AC$2,Assumptions!$C$94:$M$94,Assumptions!$C$97:$M$97)))</f>
        <v>42107.121</v>
      </c>
      <c r="AD6" s="229">
        <f t="array" ref="AD6">IF(AD$2=1,Assumptions!$H6/12,(SUMIF($D$2:$EE$2,AD$2-1,$D6:$EE6)/12)*(1+XLOOKUP(AD$2,Assumptions!$C$94:$M$94,Assumptions!$C$97:$M$97)))</f>
        <v>42107.121</v>
      </c>
      <c r="AE6" s="229">
        <f t="array" ref="AE6">IF(AE$2=1,Assumptions!$H6/12,(SUMIF($D$2:$EE$2,AE$2-1,$D6:$EE6)/12)*(1+XLOOKUP(AE$2,Assumptions!$C$94:$M$94,Assumptions!$C$97:$M$97)))</f>
        <v>42107.121</v>
      </c>
      <c r="AF6" s="229">
        <f t="array" ref="AF6">IF(AF$2=1,Assumptions!$H6/12,(SUMIF($D$2:$EE$2,AF$2-1,$D6:$EE6)/12)*(1+XLOOKUP(AF$2,Assumptions!$C$94:$M$94,Assumptions!$C$97:$M$97)))</f>
        <v>42107.121</v>
      </c>
      <c r="AG6" s="229">
        <f t="array" ref="AG6">IF(AG$2=1,Assumptions!$H6/12,(SUMIF($D$2:$EE$2,AG$2-1,$D6:$EE6)/12)*(1+XLOOKUP(AG$2,Assumptions!$C$94:$M$94,Assumptions!$C$97:$M$97)))</f>
        <v>42107.121</v>
      </c>
      <c r="AH6" s="229">
        <f t="array" ref="AH6">IF(AH$2=1,Assumptions!$H6/12,(SUMIF($D$2:$EE$2,AH$2-1,$D6:$EE6)/12)*(1+XLOOKUP(AH$2,Assumptions!$C$94:$M$94,Assumptions!$C$97:$M$97)))</f>
        <v>42107.121</v>
      </c>
      <c r="AI6" s="229">
        <f t="array" ref="AI6">IF(AI$2=1,Assumptions!$H6/12,(SUMIF($D$2:$EE$2,AI$2-1,$D6:$EE6)/12)*(1+XLOOKUP(AI$2,Assumptions!$C$94:$M$94,Assumptions!$C$97:$M$97)))</f>
        <v>42107.121</v>
      </c>
      <c r="AJ6" s="229">
        <f t="array" ref="AJ6">IF(AJ$2=1,Assumptions!$H6/12,(SUMIF($D$2:$EE$2,AJ$2-1,$D6:$EE6)/12)*(1+XLOOKUP(AJ$2,Assumptions!$C$94:$M$94,Assumptions!$C$97:$M$97)))</f>
        <v>42107.121</v>
      </c>
      <c r="AK6" s="229">
        <f t="array" ref="AK6">IF(AK$2=1,Assumptions!$H6/12,(SUMIF($D$2:$EE$2,AK$2-1,$D6:$EE6)/12)*(1+XLOOKUP(AK$2,Assumptions!$C$94:$M$94,Assumptions!$C$97:$M$97)))</f>
        <v>42107.121</v>
      </c>
      <c r="AL6" s="229">
        <f t="array" ref="AL6">IF(AL$2=1,Assumptions!$H6/12,(SUMIF($D$2:$EE$2,AL$2-1,$D6:$EE6)/12)*(1+XLOOKUP(AL$2,Assumptions!$C$94:$M$94,Assumptions!$C$97:$M$97)))</f>
        <v>42107.121</v>
      </c>
      <c r="AM6" s="229">
        <f t="array" ref="AM6">IF(AM$2=1,Assumptions!$H6/12,(SUMIF($D$2:$EE$2,AM$2-1,$D6:$EE6)/12)*(1+XLOOKUP(AM$2,Assumptions!$C$94:$M$94,Assumptions!$C$97:$M$97)))</f>
        <v>42107.121</v>
      </c>
      <c r="AN6" s="229">
        <f t="array" ref="AN6">IF(AN$2=1,Assumptions!$H6/12,(SUMIF($D$2:$EE$2,AN$2-1,$D6:$EE6)/12)*(1+XLOOKUP(AN$2,Assumptions!$C$94:$M$94,Assumptions!$C$97:$M$97)))</f>
        <v>43370.33463</v>
      </c>
      <c r="AO6" s="229">
        <f t="array" ref="AO6">IF(AO$2=1,Assumptions!$H6/12,(SUMIF($D$2:$EE$2,AO$2-1,$D6:$EE6)/12)*(1+XLOOKUP(AO$2,Assumptions!$C$94:$M$94,Assumptions!$C$97:$M$97)))</f>
        <v>43370.33463</v>
      </c>
      <c r="AP6" s="229">
        <f t="array" ref="AP6">IF(AP$2=1,Assumptions!$H6/12,(SUMIF($D$2:$EE$2,AP$2-1,$D6:$EE6)/12)*(1+XLOOKUP(AP$2,Assumptions!$C$94:$M$94,Assumptions!$C$97:$M$97)))</f>
        <v>43370.33463</v>
      </c>
      <c r="AQ6" s="229">
        <f t="array" ref="AQ6">IF(AQ$2=1,Assumptions!$H6/12,(SUMIF($D$2:$EE$2,AQ$2-1,$D6:$EE6)/12)*(1+XLOOKUP(AQ$2,Assumptions!$C$94:$M$94,Assumptions!$C$97:$M$97)))</f>
        <v>43370.33463</v>
      </c>
      <c r="AR6" s="229">
        <f t="array" ref="AR6">IF(AR$2=1,Assumptions!$H6/12,(SUMIF($D$2:$EE$2,AR$2-1,$D6:$EE6)/12)*(1+XLOOKUP(AR$2,Assumptions!$C$94:$M$94,Assumptions!$C$97:$M$97)))</f>
        <v>43370.33463</v>
      </c>
      <c r="AS6" s="229">
        <f t="array" ref="AS6">IF(AS$2=1,Assumptions!$H6/12,(SUMIF($D$2:$EE$2,AS$2-1,$D6:$EE6)/12)*(1+XLOOKUP(AS$2,Assumptions!$C$94:$M$94,Assumptions!$C$97:$M$97)))</f>
        <v>43370.33463</v>
      </c>
      <c r="AT6" s="229">
        <f t="array" ref="AT6">IF(AT$2=1,Assumptions!$H6/12,(SUMIF($D$2:$EE$2,AT$2-1,$D6:$EE6)/12)*(1+XLOOKUP(AT$2,Assumptions!$C$94:$M$94,Assumptions!$C$97:$M$97)))</f>
        <v>43370.33463</v>
      </c>
      <c r="AU6" s="229">
        <f t="array" ref="AU6">IF(AU$2=1,Assumptions!$H6/12,(SUMIF($D$2:$EE$2,AU$2-1,$D6:$EE6)/12)*(1+XLOOKUP(AU$2,Assumptions!$C$94:$M$94,Assumptions!$C$97:$M$97)))</f>
        <v>43370.33463</v>
      </c>
      <c r="AV6" s="229">
        <f t="array" ref="AV6">IF(AV$2=1,Assumptions!$H6/12,(SUMIF($D$2:$EE$2,AV$2-1,$D6:$EE6)/12)*(1+XLOOKUP(AV$2,Assumptions!$C$94:$M$94,Assumptions!$C$97:$M$97)))</f>
        <v>43370.33463</v>
      </c>
      <c r="AW6" s="229">
        <f t="array" ref="AW6">IF(AW$2=1,Assumptions!$H6/12,(SUMIF($D$2:$EE$2,AW$2-1,$D6:$EE6)/12)*(1+XLOOKUP(AW$2,Assumptions!$C$94:$M$94,Assumptions!$C$97:$M$97)))</f>
        <v>43370.33463</v>
      </c>
      <c r="AX6" s="229">
        <f t="array" ref="AX6">IF(AX$2=1,Assumptions!$H6/12,(SUMIF($D$2:$EE$2,AX$2-1,$D6:$EE6)/12)*(1+XLOOKUP(AX$2,Assumptions!$C$94:$M$94,Assumptions!$C$97:$M$97)))</f>
        <v>43370.33463</v>
      </c>
      <c r="AY6" s="229">
        <f t="array" ref="AY6">IF(AY$2=1,Assumptions!$H6/12,(SUMIF($D$2:$EE$2,AY$2-1,$D6:$EE6)/12)*(1+XLOOKUP(AY$2,Assumptions!$C$94:$M$94,Assumptions!$C$97:$M$97)))</f>
        <v>43370.33463</v>
      </c>
      <c r="AZ6" s="229">
        <f t="array" ref="AZ6">IF(AZ$2=1,Assumptions!$H6/12,(SUMIF($D$2:$EE$2,AZ$2-1,$D6:$EE6)/12)*(1+XLOOKUP(AZ$2,Assumptions!$C$94:$M$94,Assumptions!$C$97:$M$97)))</f>
        <v>44671.44467</v>
      </c>
      <c r="BA6" s="229">
        <f t="array" ref="BA6">IF(BA$2=1,Assumptions!$H6/12,(SUMIF($D$2:$EE$2,BA$2-1,$D6:$EE6)/12)*(1+XLOOKUP(BA$2,Assumptions!$C$94:$M$94,Assumptions!$C$97:$M$97)))</f>
        <v>44671.44467</v>
      </c>
      <c r="BB6" s="229">
        <f t="array" ref="BB6">IF(BB$2=1,Assumptions!$H6/12,(SUMIF($D$2:$EE$2,BB$2-1,$D6:$EE6)/12)*(1+XLOOKUP(BB$2,Assumptions!$C$94:$M$94,Assumptions!$C$97:$M$97)))</f>
        <v>44671.44467</v>
      </c>
      <c r="BC6" s="229">
        <f t="array" ref="BC6">IF(BC$2=1,Assumptions!$H6/12,(SUMIF($D$2:$EE$2,BC$2-1,$D6:$EE6)/12)*(1+XLOOKUP(BC$2,Assumptions!$C$94:$M$94,Assumptions!$C$97:$M$97)))</f>
        <v>44671.44467</v>
      </c>
      <c r="BD6" s="229">
        <f t="array" ref="BD6">IF(BD$2=1,Assumptions!$H6/12,(SUMIF($D$2:$EE$2,BD$2-1,$D6:$EE6)/12)*(1+XLOOKUP(BD$2,Assumptions!$C$94:$M$94,Assumptions!$C$97:$M$97)))</f>
        <v>44671.44467</v>
      </c>
      <c r="BE6" s="229">
        <f t="array" ref="BE6">IF(BE$2=1,Assumptions!$H6/12,(SUMIF($D$2:$EE$2,BE$2-1,$D6:$EE6)/12)*(1+XLOOKUP(BE$2,Assumptions!$C$94:$M$94,Assumptions!$C$97:$M$97)))</f>
        <v>44671.44467</v>
      </c>
      <c r="BF6" s="229">
        <f t="array" ref="BF6">IF(BF$2=1,Assumptions!$H6/12,(SUMIF($D$2:$EE$2,BF$2-1,$D6:$EE6)/12)*(1+XLOOKUP(BF$2,Assumptions!$C$94:$M$94,Assumptions!$C$97:$M$97)))</f>
        <v>44671.44467</v>
      </c>
      <c r="BG6" s="229">
        <f t="array" ref="BG6">IF(BG$2=1,Assumptions!$H6/12,(SUMIF($D$2:$EE$2,BG$2-1,$D6:$EE6)/12)*(1+XLOOKUP(BG$2,Assumptions!$C$94:$M$94,Assumptions!$C$97:$M$97)))</f>
        <v>44671.44467</v>
      </c>
      <c r="BH6" s="229">
        <f t="array" ref="BH6">IF(BH$2=1,Assumptions!$H6/12,(SUMIF($D$2:$EE$2,BH$2-1,$D6:$EE6)/12)*(1+XLOOKUP(BH$2,Assumptions!$C$94:$M$94,Assumptions!$C$97:$M$97)))</f>
        <v>44671.44467</v>
      </c>
      <c r="BI6" s="229">
        <f t="array" ref="BI6">IF(BI$2=1,Assumptions!$H6/12,(SUMIF($D$2:$EE$2,BI$2-1,$D6:$EE6)/12)*(1+XLOOKUP(BI$2,Assumptions!$C$94:$M$94,Assumptions!$C$97:$M$97)))</f>
        <v>44671.44467</v>
      </c>
      <c r="BJ6" s="229">
        <f t="array" ref="BJ6">IF(BJ$2=1,Assumptions!$H6/12,(SUMIF($D$2:$EE$2,BJ$2-1,$D6:$EE6)/12)*(1+XLOOKUP(BJ$2,Assumptions!$C$94:$M$94,Assumptions!$C$97:$M$97)))</f>
        <v>44671.44467</v>
      </c>
      <c r="BK6" s="229">
        <f t="array" ref="BK6">IF(BK$2=1,Assumptions!$H6/12,(SUMIF($D$2:$EE$2,BK$2-1,$D6:$EE6)/12)*(1+XLOOKUP(BK$2,Assumptions!$C$94:$M$94,Assumptions!$C$97:$M$97)))</f>
        <v>44671.44467</v>
      </c>
      <c r="BL6" s="229">
        <f t="array" ref="BL6">IF(BL$2=1,Assumptions!$H6/12,(SUMIF($D$2:$EE$2,BL$2-1,$D6:$EE6)/12)*(1+XLOOKUP(BL$2,Assumptions!$C$94:$M$94,Assumptions!$C$97:$M$97)))</f>
        <v>46011.58801</v>
      </c>
      <c r="BM6" s="229">
        <f t="array" ref="BM6">IF(BM$2=1,Assumptions!$H6/12,(SUMIF($D$2:$EE$2,BM$2-1,$D6:$EE6)/12)*(1+XLOOKUP(BM$2,Assumptions!$C$94:$M$94,Assumptions!$C$97:$M$97)))</f>
        <v>46011.58801</v>
      </c>
      <c r="BN6" s="229">
        <f t="array" ref="BN6">IF(BN$2=1,Assumptions!$H6/12,(SUMIF($D$2:$EE$2,BN$2-1,$D6:$EE6)/12)*(1+XLOOKUP(BN$2,Assumptions!$C$94:$M$94,Assumptions!$C$97:$M$97)))</f>
        <v>46011.58801</v>
      </c>
      <c r="BO6" s="229">
        <f t="array" ref="BO6">IF(BO$2=1,Assumptions!$H6/12,(SUMIF($D$2:$EE$2,BO$2-1,$D6:$EE6)/12)*(1+XLOOKUP(BO$2,Assumptions!$C$94:$M$94,Assumptions!$C$97:$M$97)))</f>
        <v>46011.58801</v>
      </c>
      <c r="BP6" s="229">
        <f t="array" ref="BP6">IF(BP$2=1,Assumptions!$H6/12,(SUMIF($D$2:$EE$2,BP$2-1,$D6:$EE6)/12)*(1+XLOOKUP(BP$2,Assumptions!$C$94:$M$94,Assumptions!$C$97:$M$97)))</f>
        <v>46011.58801</v>
      </c>
      <c r="BQ6" s="229">
        <f t="array" ref="BQ6">IF(BQ$2=1,Assumptions!$H6/12,(SUMIF($D$2:$EE$2,BQ$2-1,$D6:$EE6)/12)*(1+XLOOKUP(BQ$2,Assumptions!$C$94:$M$94,Assumptions!$C$97:$M$97)))</f>
        <v>46011.58801</v>
      </c>
      <c r="BR6" s="229">
        <f t="array" ref="BR6">IF(BR$2=1,Assumptions!$H6/12,(SUMIF($D$2:$EE$2,BR$2-1,$D6:$EE6)/12)*(1+XLOOKUP(BR$2,Assumptions!$C$94:$M$94,Assumptions!$C$97:$M$97)))</f>
        <v>46011.58801</v>
      </c>
      <c r="BS6" s="229">
        <f t="array" ref="BS6">IF(BS$2=1,Assumptions!$H6/12,(SUMIF($D$2:$EE$2,BS$2-1,$D6:$EE6)/12)*(1+XLOOKUP(BS$2,Assumptions!$C$94:$M$94,Assumptions!$C$97:$M$97)))</f>
        <v>46011.58801</v>
      </c>
      <c r="BT6" s="229">
        <f t="array" ref="BT6">IF(BT$2=1,Assumptions!$H6/12,(SUMIF($D$2:$EE$2,BT$2-1,$D6:$EE6)/12)*(1+XLOOKUP(BT$2,Assumptions!$C$94:$M$94,Assumptions!$C$97:$M$97)))</f>
        <v>46011.58801</v>
      </c>
      <c r="BU6" s="229">
        <f t="array" ref="BU6">IF(BU$2=1,Assumptions!$H6/12,(SUMIF($D$2:$EE$2,BU$2-1,$D6:$EE6)/12)*(1+XLOOKUP(BU$2,Assumptions!$C$94:$M$94,Assumptions!$C$97:$M$97)))</f>
        <v>46011.58801</v>
      </c>
      <c r="BV6" s="229">
        <f t="array" ref="BV6">IF(BV$2=1,Assumptions!$H6/12,(SUMIF($D$2:$EE$2,BV$2-1,$D6:$EE6)/12)*(1+XLOOKUP(BV$2,Assumptions!$C$94:$M$94,Assumptions!$C$97:$M$97)))</f>
        <v>46011.58801</v>
      </c>
      <c r="BW6" s="229">
        <f t="array" ref="BW6">IF(BW$2=1,Assumptions!$H6/12,(SUMIF($D$2:$EE$2,BW$2-1,$D6:$EE6)/12)*(1+XLOOKUP(BW$2,Assumptions!$C$94:$M$94,Assumptions!$C$97:$M$97)))</f>
        <v>46011.58801</v>
      </c>
      <c r="BX6" s="229">
        <f t="array" ref="BX6">IF(BX$2=1,Assumptions!$H6/12,(SUMIF($D$2:$EE$2,BX$2-1,$D6:$EE6)/12)*(1+XLOOKUP(BX$2,Assumptions!$C$94:$M$94,Assumptions!$C$97:$M$97)))</f>
        <v>47391.93565</v>
      </c>
      <c r="BY6" s="229">
        <f t="array" ref="BY6">IF(BY$2=1,Assumptions!$H6/12,(SUMIF($D$2:$EE$2,BY$2-1,$D6:$EE6)/12)*(1+XLOOKUP(BY$2,Assumptions!$C$94:$M$94,Assumptions!$C$97:$M$97)))</f>
        <v>47391.93565</v>
      </c>
      <c r="BZ6" s="229">
        <f t="array" ref="BZ6">IF(BZ$2=1,Assumptions!$H6/12,(SUMIF($D$2:$EE$2,BZ$2-1,$D6:$EE6)/12)*(1+XLOOKUP(BZ$2,Assumptions!$C$94:$M$94,Assumptions!$C$97:$M$97)))</f>
        <v>47391.93565</v>
      </c>
      <c r="CA6" s="229">
        <f t="array" ref="CA6">IF(CA$2=1,Assumptions!$H6/12,(SUMIF($D$2:$EE$2,CA$2-1,$D6:$EE6)/12)*(1+XLOOKUP(CA$2,Assumptions!$C$94:$M$94,Assumptions!$C$97:$M$97)))</f>
        <v>47391.93565</v>
      </c>
      <c r="CB6" s="229">
        <f t="array" ref="CB6">IF(CB$2=1,Assumptions!$H6/12,(SUMIF($D$2:$EE$2,CB$2-1,$D6:$EE6)/12)*(1+XLOOKUP(CB$2,Assumptions!$C$94:$M$94,Assumptions!$C$97:$M$97)))</f>
        <v>47391.93565</v>
      </c>
      <c r="CC6" s="229">
        <f t="array" ref="CC6">IF(CC$2=1,Assumptions!$H6/12,(SUMIF($D$2:$EE$2,CC$2-1,$D6:$EE6)/12)*(1+XLOOKUP(CC$2,Assumptions!$C$94:$M$94,Assumptions!$C$97:$M$97)))</f>
        <v>47391.93565</v>
      </c>
      <c r="CD6" s="229">
        <f t="array" ref="CD6">IF(CD$2=1,Assumptions!$H6/12,(SUMIF($D$2:$EE$2,CD$2-1,$D6:$EE6)/12)*(1+XLOOKUP(CD$2,Assumptions!$C$94:$M$94,Assumptions!$C$97:$M$97)))</f>
        <v>47391.93565</v>
      </c>
      <c r="CE6" s="229">
        <f t="array" ref="CE6">IF(CE$2=1,Assumptions!$H6/12,(SUMIF($D$2:$EE$2,CE$2-1,$D6:$EE6)/12)*(1+XLOOKUP(CE$2,Assumptions!$C$94:$M$94,Assumptions!$C$97:$M$97)))</f>
        <v>47391.93565</v>
      </c>
      <c r="CF6" s="229">
        <f t="array" ref="CF6">IF(CF$2=1,Assumptions!$H6/12,(SUMIF($D$2:$EE$2,CF$2-1,$D6:$EE6)/12)*(1+XLOOKUP(CF$2,Assumptions!$C$94:$M$94,Assumptions!$C$97:$M$97)))</f>
        <v>47391.93565</v>
      </c>
      <c r="CG6" s="229">
        <f t="array" ref="CG6">IF(CG$2=1,Assumptions!$H6/12,(SUMIF($D$2:$EE$2,CG$2-1,$D6:$EE6)/12)*(1+XLOOKUP(CG$2,Assumptions!$C$94:$M$94,Assumptions!$C$97:$M$97)))</f>
        <v>47391.93565</v>
      </c>
      <c r="CH6" s="229">
        <f t="array" ref="CH6">IF(CH$2=1,Assumptions!$H6/12,(SUMIF($D$2:$EE$2,CH$2-1,$D6:$EE6)/12)*(1+XLOOKUP(CH$2,Assumptions!$C$94:$M$94,Assumptions!$C$97:$M$97)))</f>
        <v>47391.93565</v>
      </c>
      <c r="CI6" s="229">
        <f t="array" ref="CI6">IF(CI$2=1,Assumptions!$H6/12,(SUMIF($D$2:$EE$2,CI$2-1,$D6:$EE6)/12)*(1+XLOOKUP(CI$2,Assumptions!$C$94:$M$94,Assumptions!$C$97:$M$97)))</f>
        <v>47391.93565</v>
      </c>
      <c r="CJ6" s="229">
        <f t="array" ref="CJ6">IF(CJ$2=1,Assumptions!$H6/12,(SUMIF($D$2:$EE$2,CJ$2-1,$D6:$EE6)/12)*(1+XLOOKUP(CJ$2,Assumptions!$C$94:$M$94,Assumptions!$C$97:$M$97)))</f>
        <v>48813.69372</v>
      </c>
      <c r="CK6" s="229">
        <f t="array" ref="CK6">IF(CK$2=1,Assumptions!$H6/12,(SUMIF($D$2:$EE$2,CK$2-1,$D6:$EE6)/12)*(1+XLOOKUP(CK$2,Assumptions!$C$94:$M$94,Assumptions!$C$97:$M$97)))</f>
        <v>48813.69372</v>
      </c>
      <c r="CL6" s="229">
        <f t="array" ref="CL6">IF(CL$2=1,Assumptions!$H6/12,(SUMIF($D$2:$EE$2,CL$2-1,$D6:$EE6)/12)*(1+XLOOKUP(CL$2,Assumptions!$C$94:$M$94,Assumptions!$C$97:$M$97)))</f>
        <v>48813.69372</v>
      </c>
      <c r="CM6" s="229">
        <f t="array" ref="CM6">IF(CM$2=1,Assumptions!$H6/12,(SUMIF($D$2:$EE$2,CM$2-1,$D6:$EE6)/12)*(1+XLOOKUP(CM$2,Assumptions!$C$94:$M$94,Assumptions!$C$97:$M$97)))</f>
        <v>48813.69372</v>
      </c>
      <c r="CN6" s="229">
        <f t="array" ref="CN6">IF(CN$2=1,Assumptions!$H6/12,(SUMIF($D$2:$EE$2,CN$2-1,$D6:$EE6)/12)*(1+XLOOKUP(CN$2,Assumptions!$C$94:$M$94,Assumptions!$C$97:$M$97)))</f>
        <v>48813.69372</v>
      </c>
      <c r="CO6" s="229">
        <f t="array" ref="CO6">IF(CO$2=1,Assumptions!$H6/12,(SUMIF($D$2:$EE$2,CO$2-1,$D6:$EE6)/12)*(1+XLOOKUP(CO$2,Assumptions!$C$94:$M$94,Assumptions!$C$97:$M$97)))</f>
        <v>48813.69372</v>
      </c>
      <c r="CP6" s="229">
        <f t="array" ref="CP6">IF(CP$2=1,Assumptions!$H6/12,(SUMIF($D$2:$EE$2,CP$2-1,$D6:$EE6)/12)*(1+XLOOKUP(CP$2,Assumptions!$C$94:$M$94,Assumptions!$C$97:$M$97)))</f>
        <v>48813.69372</v>
      </c>
      <c r="CQ6" s="229">
        <f t="array" ref="CQ6">IF(CQ$2=1,Assumptions!$H6/12,(SUMIF($D$2:$EE$2,CQ$2-1,$D6:$EE6)/12)*(1+XLOOKUP(CQ$2,Assumptions!$C$94:$M$94,Assumptions!$C$97:$M$97)))</f>
        <v>48813.69372</v>
      </c>
      <c r="CR6" s="229">
        <f t="array" ref="CR6">IF(CR$2=1,Assumptions!$H6/12,(SUMIF($D$2:$EE$2,CR$2-1,$D6:$EE6)/12)*(1+XLOOKUP(CR$2,Assumptions!$C$94:$M$94,Assumptions!$C$97:$M$97)))</f>
        <v>48813.69372</v>
      </c>
      <c r="CS6" s="229">
        <f t="array" ref="CS6">IF(CS$2=1,Assumptions!$H6/12,(SUMIF($D$2:$EE$2,CS$2-1,$D6:$EE6)/12)*(1+XLOOKUP(CS$2,Assumptions!$C$94:$M$94,Assumptions!$C$97:$M$97)))</f>
        <v>48813.69372</v>
      </c>
      <c r="CT6" s="229">
        <f t="array" ref="CT6">IF(CT$2=1,Assumptions!$H6/12,(SUMIF($D$2:$EE$2,CT$2-1,$D6:$EE6)/12)*(1+XLOOKUP(CT$2,Assumptions!$C$94:$M$94,Assumptions!$C$97:$M$97)))</f>
        <v>48813.69372</v>
      </c>
      <c r="CU6" s="229">
        <f t="array" ref="CU6">IF(CU$2=1,Assumptions!$H6/12,(SUMIF($D$2:$EE$2,CU$2-1,$D6:$EE6)/12)*(1+XLOOKUP(CU$2,Assumptions!$C$94:$M$94,Assumptions!$C$97:$M$97)))</f>
        <v>48813.69372</v>
      </c>
      <c r="CV6" s="229">
        <f t="array" ref="CV6">IF(CV$2=1,Assumptions!$H6/12,(SUMIF($D$2:$EE$2,CV$2-1,$D6:$EE6)/12)*(1+XLOOKUP(CV$2,Assumptions!$C$94:$M$94,Assumptions!$C$97:$M$97)))</f>
        <v>50278.10453</v>
      </c>
      <c r="CW6" s="229">
        <f t="array" ref="CW6">IF(CW$2=1,Assumptions!$H6/12,(SUMIF($D$2:$EE$2,CW$2-1,$D6:$EE6)/12)*(1+XLOOKUP(CW$2,Assumptions!$C$94:$M$94,Assumptions!$C$97:$M$97)))</f>
        <v>50278.10453</v>
      </c>
      <c r="CX6" s="229">
        <f t="array" ref="CX6">IF(CX$2=1,Assumptions!$H6/12,(SUMIF($D$2:$EE$2,CX$2-1,$D6:$EE6)/12)*(1+XLOOKUP(CX$2,Assumptions!$C$94:$M$94,Assumptions!$C$97:$M$97)))</f>
        <v>50278.10453</v>
      </c>
      <c r="CY6" s="229">
        <f t="array" ref="CY6">IF(CY$2=1,Assumptions!$H6/12,(SUMIF($D$2:$EE$2,CY$2-1,$D6:$EE6)/12)*(1+XLOOKUP(CY$2,Assumptions!$C$94:$M$94,Assumptions!$C$97:$M$97)))</f>
        <v>50278.10453</v>
      </c>
      <c r="CZ6" s="229">
        <f t="array" ref="CZ6">IF(CZ$2=1,Assumptions!$H6/12,(SUMIF($D$2:$EE$2,CZ$2-1,$D6:$EE6)/12)*(1+XLOOKUP(CZ$2,Assumptions!$C$94:$M$94,Assumptions!$C$97:$M$97)))</f>
        <v>50278.10453</v>
      </c>
      <c r="DA6" s="229">
        <f t="array" ref="DA6">IF(DA$2=1,Assumptions!$H6/12,(SUMIF($D$2:$EE$2,DA$2-1,$D6:$EE6)/12)*(1+XLOOKUP(DA$2,Assumptions!$C$94:$M$94,Assumptions!$C$97:$M$97)))</f>
        <v>50278.10453</v>
      </c>
      <c r="DB6" s="229">
        <f t="array" ref="DB6">IF(DB$2=1,Assumptions!$H6/12,(SUMIF($D$2:$EE$2,DB$2-1,$D6:$EE6)/12)*(1+XLOOKUP(DB$2,Assumptions!$C$94:$M$94,Assumptions!$C$97:$M$97)))</f>
        <v>50278.10453</v>
      </c>
      <c r="DC6" s="229">
        <f t="array" ref="DC6">IF(DC$2=1,Assumptions!$H6/12,(SUMIF($D$2:$EE$2,DC$2-1,$D6:$EE6)/12)*(1+XLOOKUP(DC$2,Assumptions!$C$94:$M$94,Assumptions!$C$97:$M$97)))</f>
        <v>50278.10453</v>
      </c>
      <c r="DD6" s="229">
        <f t="array" ref="DD6">IF(DD$2=1,Assumptions!$H6/12,(SUMIF($D$2:$EE$2,DD$2-1,$D6:$EE6)/12)*(1+XLOOKUP(DD$2,Assumptions!$C$94:$M$94,Assumptions!$C$97:$M$97)))</f>
        <v>50278.10453</v>
      </c>
      <c r="DE6" s="229">
        <f t="array" ref="DE6">IF(DE$2=1,Assumptions!$H6/12,(SUMIF($D$2:$EE$2,DE$2-1,$D6:$EE6)/12)*(1+XLOOKUP(DE$2,Assumptions!$C$94:$M$94,Assumptions!$C$97:$M$97)))</f>
        <v>50278.10453</v>
      </c>
      <c r="DF6" s="229">
        <f t="array" ref="DF6">IF(DF$2=1,Assumptions!$H6/12,(SUMIF($D$2:$EE$2,DF$2-1,$D6:$EE6)/12)*(1+XLOOKUP(DF$2,Assumptions!$C$94:$M$94,Assumptions!$C$97:$M$97)))</f>
        <v>50278.10453</v>
      </c>
      <c r="DG6" s="229">
        <f t="array" ref="DG6">IF(DG$2=1,Assumptions!$H6/12,(SUMIF($D$2:$EE$2,DG$2-1,$D6:$EE6)/12)*(1+XLOOKUP(DG$2,Assumptions!$C$94:$M$94,Assumptions!$C$97:$M$97)))</f>
        <v>50278.10453</v>
      </c>
      <c r="DH6" s="229">
        <f t="array" ref="DH6">IF(DH$2=1,Assumptions!$H6/12,(SUMIF($D$2:$EE$2,DH$2-1,$D6:$EE6)/12)*(1+XLOOKUP(DH$2,Assumptions!$C$94:$M$94,Assumptions!$C$97:$M$97)))</f>
        <v>51786.44767</v>
      </c>
      <c r="DI6" s="229">
        <f t="array" ref="DI6">IF(DI$2=1,Assumptions!$H6/12,(SUMIF($D$2:$EE$2,DI$2-1,$D6:$EE6)/12)*(1+XLOOKUP(DI$2,Assumptions!$C$94:$M$94,Assumptions!$C$97:$M$97)))</f>
        <v>51786.44767</v>
      </c>
      <c r="DJ6" s="229">
        <f t="array" ref="DJ6">IF(DJ$2=1,Assumptions!$H6/12,(SUMIF($D$2:$EE$2,DJ$2-1,$D6:$EE6)/12)*(1+XLOOKUP(DJ$2,Assumptions!$C$94:$M$94,Assumptions!$C$97:$M$97)))</f>
        <v>51786.44767</v>
      </c>
      <c r="DK6" s="229">
        <f t="array" ref="DK6">IF(DK$2=1,Assumptions!$H6/12,(SUMIF($D$2:$EE$2,DK$2-1,$D6:$EE6)/12)*(1+XLOOKUP(DK$2,Assumptions!$C$94:$M$94,Assumptions!$C$97:$M$97)))</f>
        <v>51786.44767</v>
      </c>
      <c r="DL6" s="229">
        <f t="array" ref="DL6">IF(DL$2=1,Assumptions!$H6/12,(SUMIF($D$2:$EE$2,DL$2-1,$D6:$EE6)/12)*(1+XLOOKUP(DL$2,Assumptions!$C$94:$M$94,Assumptions!$C$97:$M$97)))</f>
        <v>51786.44767</v>
      </c>
      <c r="DM6" s="229">
        <f t="array" ref="DM6">IF(DM$2=1,Assumptions!$H6/12,(SUMIF($D$2:$EE$2,DM$2-1,$D6:$EE6)/12)*(1+XLOOKUP(DM$2,Assumptions!$C$94:$M$94,Assumptions!$C$97:$M$97)))</f>
        <v>51786.44767</v>
      </c>
      <c r="DN6" s="229">
        <f t="array" ref="DN6">IF(DN$2=1,Assumptions!$H6/12,(SUMIF($D$2:$EE$2,DN$2-1,$D6:$EE6)/12)*(1+XLOOKUP(DN$2,Assumptions!$C$94:$M$94,Assumptions!$C$97:$M$97)))</f>
        <v>51786.44767</v>
      </c>
      <c r="DO6" s="229">
        <f t="array" ref="DO6">IF(DO$2=1,Assumptions!$H6/12,(SUMIF($D$2:$EE$2,DO$2-1,$D6:$EE6)/12)*(1+XLOOKUP(DO$2,Assumptions!$C$94:$M$94,Assumptions!$C$97:$M$97)))</f>
        <v>51786.44767</v>
      </c>
      <c r="DP6" s="229">
        <f t="array" ref="DP6">IF(DP$2=1,Assumptions!$H6/12,(SUMIF($D$2:$EE$2,DP$2-1,$D6:$EE6)/12)*(1+XLOOKUP(DP$2,Assumptions!$C$94:$M$94,Assumptions!$C$97:$M$97)))</f>
        <v>51786.44767</v>
      </c>
      <c r="DQ6" s="229">
        <f t="array" ref="DQ6">IF(DQ$2=1,Assumptions!$H6/12,(SUMIF($D$2:$EE$2,DQ$2-1,$D6:$EE6)/12)*(1+XLOOKUP(DQ$2,Assumptions!$C$94:$M$94,Assumptions!$C$97:$M$97)))</f>
        <v>51786.44767</v>
      </c>
      <c r="DR6" s="229">
        <f t="array" ref="DR6">IF(DR$2=1,Assumptions!$H6/12,(SUMIF($D$2:$EE$2,DR$2-1,$D6:$EE6)/12)*(1+XLOOKUP(DR$2,Assumptions!$C$94:$M$94,Assumptions!$C$97:$M$97)))</f>
        <v>51786.44767</v>
      </c>
      <c r="DS6" s="229">
        <f t="array" ref="DS6">IF(DS$2=1,Assumptions!$H6/12,(SUMIF($D$2:$EE$2,DS$2-1,$D6:$EE6)/12)*(1+XLOOKUP(DS$2,Assumptions!$C$94:$M$94,Assumptions!$C$97:$M$97)))</f>
        <v>51786.44767</v>
      </c>
      <c r="DT6" s="229">
        <f t="array" ref="DT6">IF(DT$2=1,Assumptions!$H6/12,(SUMIF($D$2:$EE$2,DT$2-1,$D6:$EE6)/12)*(1+XLOOKUP(DT$2,Assumptions!$C$94:$M$94,Assumptions!$C$97:$M$97)))</f>
        <v>53340.0411</v>
      </c>
      <c r="DU6" s="229">
        <f t="array" ref="DU6">IF(DU$2=1,Assumptions!$H6/12,(SUMIF($D$2:$EE$2,DU$2-1,$D6:$EE6)/12)*(1+XLOOKUP(DU$2,Assumptions!$C$94:$M$94,Assumptions!$C$97:$M$97)))</f>
        <v>53340.0411</v>
      </c>
      <c r="DV6" s="229">
        <f t="array" ref="DV6">IF(DV$2=1,Assumptions!$H6/12,(SUMIF($D$2:$EE$2,DV$2-1,$D6:$EE6)/12)*(1+XLOOKUP(DV$2,Assumptions!$C$94:$M$94,Assumptions!$C$97:$M$97)))</f>
        <v>53340.0411</v>
      </c>
      <c r="DW6" s="229">
        <f t="array" ref="DW6">IF(DW$2=1,Assumptions!$H6/12,(SUMIF($D$2:$EE$2,DW$2-1,$D6:$EE6)/12)*(1+XLOOKUP(DW$2,Assumptions!$C$94:$M$94,Assumptions!$C$97:$M$97)))</f>
        <v>53340.0411</v>
      </c>
      <c r="DX6" s="229">
        <f t="array" ref="DX6">IF(DX$2=1,Assumptions!$H6/12,(SUMIF($D$2:$EE$2,DX$2-1,$D6:$EE6)/12)*(1+XLOOKUP(DX$2,Assumptions!$C$94:$M$94,Assumptions!$C$97:$M$97)))</f>
        <v>53340.0411</v>
      </c>
      <c r="DY6" s="229">
        <f t="array" ref="DY6">IF(DY$2=1,Assumptions!$H6/12,(SUMIF($D$2:$EE$2,DY$2-1,$D6:$EE6)/12)*(1+XLOOKUP(DY$2,Assumptions!$C$94:$M$94,Assumptions!$C$97:$M$97)))</f>
        <v>53340.0411</v>
      </c>
      <c r="DZ6" s="229">
        <f t="array" ref="DZ6">IF(DZ$2=1,Assumptions!$H6/12,(SUMIF($D$2:$EE$2,DZ$2-1,$D6:$EE6)/12)*(1+XLOOKUP(DZ$2,Assumptions!$C$94:$M$94,Assumptions!$C$97:$M$97)))</f>
        <v>53340.0411</v>
      </c>
      <c r="EA6" s="229">
        <f t="array" ref="EA6">IF(EA$2=1,Assumptions!$H6/12,(SUMIF($D$2:$EE$2,EA$2-1,$D6:$EE6)/12)*(1+XLOOKUP(EA$2,Assumptions!$C$94:$M$94,Assumptions!$C$97:$M$97)))</f>
        <v>53340.0411</v>
      </c>
      <c r="EB6" s="229">
        <f t="array" ref="EB6">IF(EB$2=1,Assumptions!$H6/12,(SUMIF($D$2:$EE$2,EB$2-1,$D6:$EE6)/12)*(1+XLOOKUP(EB$2,Assumptions!$C$94:$M$94,Assumptions!$C$97:$M$97)))</f>
        <v>53340.0411</v>
      </c>
      <c r="EC6" s="229">
        <f t="array" ref="EC6">IF(EC$2=1,Assumptions!$H6/12,(SUMIF($D$2:$EE$2,EC$2-1,$D6:$EE6)/12)*(1+XLOOKUP(EC$2,Assumptions!$C$94:$M$94,Assumptions!$C$97:$M$97)))</f>
        <v>53340.0411</v>
      </c>
      <c r="ED6" s="229">
        <f t="array" ref="ED6">IF(ED$2=1,Assumptions!$H6/12,(SUMIF($D$2:$EE$2,ED$2-1,$D6:$EE6)/12)*(1+XLOOKUP(ED$2,Assumptions!$C$94:$M$94,Assumptions!$C$97:$M$97)))</f>
        <v>53340.0411</v>
      </c>
      <c r="EE6" s="229">
        <f t="array" ref="EE6">IF(EE$2=1,Assumptions!$H6/12,(SUMIF($D$2:$EE$2,EE$2-1,$D6:$EE6)/12)*(1+XLOOKUP(EE$2,Assumptions!$C$94:$M$94,Assumptions!$C$97:$M$97)))</f>
        <v>53340.0411</v>
      </c>
    </row>
    <row r="7" ht="15.75" customHeight="1">
      <c r="A7" s="1"/>
      <c r="B7" s="1"/>
      <c r="C7" s="1" t="str">
        <f>Assumptions!B7</f>
        <v>D1 - 4 Bed / 4 Bath</v>
      </c>
      <c r="D7" s="229">
        <f t="array" ref="D7">IF(D$2=1,Assumptions!$H7/12,(SUMIF($D$2:$EE$2,D$2-1,$D7:$EE7)/12)*(1+XLOOKUP(D$2,Assumptions!$C$94:$M$94,Assumptions!$C$97:$M$97)))</f>
        <v>254100</v>
      </c>
      <c r="E7" s="229">
        <f t="array" ref="E7">IF(E$2=1,Assumptions!$H7/12,(SUMIF($D$2:$EE$2,E$2-1,$D7:$EE7)/12)*(1+XLOOKUP(E$2,Assumptions!$C$94:$M$94,Assumptions!$C$97:$M$97)))</f>
        <v>254100</v>
      </c>
      <c r="F7" s="229">
        <f t="array" ref="F7">IF(F$2=1,Assumptions!$H7/12,(SUMIF($D$2:$EE$2,F$2-1,$D7:$EE7)/12)*(1+XLOOKUP(F$2,Assumptions!$C$94:$M$94,Assumptions!$C$97:$M$97)))</f>
        <v>254100</v>
      </c>
      <c r="G7" s="229">
        <f t="array" ref="G7">IF(G$2=1,Assumptions!$H7/12,(SUMIF($D$2:$EE$2,G$2-1,$D7:$EE7)/12)*(1+XLOOKUP(G$2,Assumptions!$C$94:$M$94,Assumptions!$C$97:$M$97)))</f>
        <v>254100</v>
      </c>
      <c r="H7" s="229">
        <f t="array" ref="H7">IF(H$2=1,Assumptions!$H7/12,(SUMIF($D$2:$EE$2,H$2-1,$D7:$EE7)/12)*(1+XLOOKUP(H$2,Assumptions!$C$94:$M$94,Assumptions!$C$97:$M$97)))</f>
        <v>254100</v>
      </c>
      <c r="I7" s="229">
        <f t="array" ref="I7">IF(I$2=1,Assumptions!$H7/12,(SUMIF($D$2:$EE$2,I$2-1,$D7:$EE7)/12)*(1+XLOOKUP(I$2,Assumptions!$C$94:$M$94,Assumptions!$C$97:$M$97)))</f>
        <v>254100</v>
      </c>
      <c r="J7" s="229">
        <f t="array" ref="J7">IF(J$2=1,Assumptions!$H7/12,(SUMIF($D$2:$EE$2,J$2-1,$D7:$EE7)/12)*(1+XLOOKUP(J$2,Assumptions!$C$94:$M$94,Assumptions!$C$97:$M$97)))</f>
        <v>254100</v>
      </c>
      <c r="K7" s="229">
        <f t="array" ref="K7">IF(K$2=1,Assumptions!$H7/12,(SUMIF($D$2:$EE$2,K$2-1,$D7:$EE7)/12)*(1+XLOOKUP(K$2,Assumptions!$C$94:$M$94,Assumptions!$C$97:$M$97)))</f>
        <v>254100</v>
      </c>
      <c r="L7" s="229">
        <f t="array" ref="L7">IF(L$2=1,Assumptions!$H7/12,(SUMIF($D$2:$EE$2,L$2-1,$D7:$EE7)/12)*(1+XLOOKUP(L$2,Assumptions!$C$94:$M$94,Assumptions!$C$97:$M$97)))</f>
        <v>254100</v>
      </c>
      <c r="M7" s="229">
        <f t="array" ref="M7">IF(M$2=1,Assumptions!$H7/12,(SUMIF($D$2:$EE$2,M$2-1,$D7:$EE7)/12)*(1+XLOOKUP(M$2,Assumptions!$C$94:$M$94,Assumptions!$C$97:$M$97)))</f>
        <v>254100</v>
      </c>
      <c r="N7" s="229">
        <f t="array" ref="N7">IF(N$2=1,Assumptions!$H7/12,(SUMIF($D$2:$EE$2,N$2-1,$D7:$EE7)/12)*(1+XLOOKUP(N$2,Assumptions!$C$94:$M$94,Assumptions!$C$97:$M$97)))</f>
        <v>254100</v>
      </c>
      <c r="O7" s="229">
        <f t="array" ref="O7">IF(O$2=1,Assumptions!$H7/12,(SUMIF($D$2:$EE$2,O$2-1,$D7:$EE7)/12)*(1+XLOOKUP(O$2,Assumptions!$C$94:$M$94,Assumptions!$C$97:$M$97)))</f>
        <v>254100</v>
      </c>
      <c r="P7" s="229">
        <f t="array" ref="P7">IF(P$2=1,Assumptions!$H7/12,(SUMIF($D$2:$EE$2,P$2-1,$D7:$EE7)/12)*(1+XLOOKUP(P$2,Assumptions!$C$94:$M$94,Assumptions!$C$97:$M$97)))</f>
        <v>261723</v>
      </c>
      <c r="Q7" s="229">
        <f t="array" ref="Q7">IF(Q$2=1,Assumptions!$H7/12,(SUMIF($D$2:$EE$2,Q$2-1,$D7:$EE7)/12)*(1+XLOOKUP(Q$2,Assumptions!$C$94:$M$94,Assumptions!$C$97:$M$97)))</f>
        <v>261723</v>
      </c>
      <c r="R7" s="229">
        <f t="array" ref="R7">IF(R$2=1,Assumptions!$H7/12,(SUMIF($D$2:$EE$2,R$2-1,$D7:$EE7)/12)*(1+XLOOKUP(R$2,Assumptions!$C$94:$M$94,Assumptions!$C$97:$M$97)))</f>
        <v>261723</v>
      </c>
      <c r="S7" s="229">
        <f t="array" ref="S7">IF(S$2=1,Assumptions!$H7/12,(SUMIF($D$2:$EE$2,S$2-1,$D7:$EE7)/12)*(1+XLOOKUP(S$2,Assumptions!$C$94:$M$94,Assumptions!$C$97:$M$97)))</f>
        <v>261723</v>
      </c>
      <c r="T7" s="229">
        <f t="array" ref="T7">IF(T$2=1,Assumptions!$H7/12,(SUMIF($D$2:$EE$2,T$2-1,$D7:$EE7)/12)*(1+XLOOKUP(T$2,Assumptions!$C$94:$M$94,Assumptions!$C$97:$M$97)))</f>
        <v>261723</v>
      </c>
      <c r="U7" s="229">
        <f t="array" ref="U7">IF(U$2=1,Assumptions!$H7/12,(SUMIF($D$2:$EE$2,U$2-1,$D7:$EE7)/12)*(1+XLOOKUP(U$2,Assumptions!$C$94:$M$94,Assumptions!$C$97:$M$97)))</f>
        <v>261723</v>
      </c>
      <c r="V7" s="229">
        <f t="array" ref="V7">IF(V$2=1,Assumptions!$H7/12,(SUMIF($D$2:$EE$2,V$2-1,$D7:$EE7)/12)*(1+XLOOKUP(V$2,Assumptions!$C$94:$M$94,Assumptions!$C$97:$M$97)))</f>
        <v>261723</v>
      </c>
      <c r="W7" s="229">
        <f t="array" ref="W7">IF(W$2=1,Assumptions!$H7/12,(SUMIF($D$2:$EE$2,W$2-1,$D7:$EE7)/12)*(1+XLOOKUP(W$2,Assumptions!$C$94:$M$94,Assumptions!$C$97:$M$97)))</f>
        <v>261723</v>
      </c>
      <c r="X7" s="229">
        <f t="array" ref="X7">IF(X$2=1,Assumptions!$H7/12,(SUMIF($D$2:$EE$2,X$2-1,$D7:$EE7)/12)*(1+XLOOKUP(X$2,Assumptions!$C$94:$M$94,Assumptions!$C$97:$M$97)))</f>
        <v>261723</v>
      </c>
      <c r="Y7" s="229">
        <f t="array" ref="Y7">IF(Y$2=1,Assumptions!$H7/12,(SUMIF($D$2:$EE$2,Y$2-1,$D7:$EE7)/12)*(1+XLOOKUP(Y$2,Assumptions!$C$94:$M$94,Assumptions!$C$97:$M$97)))</f>
        <v>261723</v>
      </c>
      <c r="Z7" s="229">
        <f t="array" ref="Z7">IF(Z$2=1,Assumptions!$H7/12,(SUMIF($D$2:$EE$2,Z$2-1,$D7:$EE7)/12)*(1+XLOOKUP(Z$2,Assumptions!$C$94:$M$94,Assumptions!$C$97:$M$97)))</f>
        <v>261723</v>
      </c>
      <c r="AA7" s="229">
        <f t="array" ref="AA7">IF(AA$2=1,Assumptions!$H7/12,(SUMIF($D$2:$EE$2,AA$2-1,$D7:$EE7)/12)*(1+XLOOKUP(AA$2,Assumptions!$C$94:$M$94,Assumptions!$C$97:$M$97)))</f>
        <v>261723</v>
      </c>
      <c r="AB7" s="229">
        <f t="array" ref="AB7">IF(AB$2=1,Assumptions!$H7/12,(SUMIF($D$2:$EE$2,AB$2-1,$D7:$EE7)/12)*(1+XLOOKUP(AB$2,Assumptions!$C$94:$M$94,Assumptions!$C$97:$M$97)))</f>
        <v>269574.69</v>
      </c>
      <c r="AC7" s="229">
        <f t="array" ref="AC7">IF(AC$2=1,Assumptions!$H7/12,(SUMIF($D$2:$EE$2,AC$2-1,$D7:$EE7)/12)*(1+XLOOKUP(AC$2,Assumptions!$C$94:$M$94,Assumptions!$C$97:$M$97)))</f>
        <v>269574.69</v>
      </c>
      <c r="AD7" s="229">
        <f t="array" ref="AD7">IF(AD$2=1,Assumptions!$H7/12,(SUMIF($D$2:$EE$2,AD$2-1,$D7:$EE7)/12)*(1+XLOOKUP(AD$2,Assumptions!$C$94:$M$94,Assumptions!$C$97:$M$97)))</f>
        <v>269574.69</v>
      </c>
      <c r="AE7" s="229">
        <f t="array" ref="AE7">IF(AE$2=1,Assumptions!$H7/12,(SUMIF($D$2:$EE$2,AE$2-1,$D7:$EE7)/12)*(1+XLOOKUP(AE$2,Assumptions!$C$94:$M$94,Assumptions!$C$97:$M$97)))</f>
        <v>269574.69</v>
      </c>
      <c r="AF7" s="229">
        <f t="array" ref="AF7">IF(AF$2=1,Assumptions!$H7/12,(SUMIF($D$2:$EE$2,AF$2-1,$D7:$EE7)/12)*(1+XLOOKUP(AF$2,Assumptions!$C$94:$M$94,Assumptions!$C$97:$M$97)))</f>
        <v>269574.69</v>
      </c>
      <c r="AG7" s="229">
        <f t="array" ref="AG7">IF(AG$2=1,Assumptions!$H7/12,(SUMIF($D$2:$EE$2,AG$2-1,$D7:$EE7)/12)*(1+XLOOKUP(AG$2,Assumptions!$C$94:$M$94,Assumptions!$C$97:$M$97)))</f>
        <v>269574.69</v>
      </c>
      <c r="AH7" s="229">
        <f t="array" ref="AH7">IF(AH$2=1,Assumptions!$H7/12,(SUMIF($D$2:$EE$2,AH$2-1,$D7:$EE7)/12)*(1+XLOOKUP(AH$2,Assumptions!$C$94:$M$94,Assumptions!$C$97:$M$97)))</f>
        <v>269574.69</v>
      </c>
      <c r="AI7" s="229">
        <f t="array" ref="AI7">IF(AI$2=1,Assumptions!$H7/12,(SUMIF($D$2:$EE$2,AI$2-1,$D7:$EE7)/12)*(1+XLOOKUP(AI$2,Assumptions!$C$94:$M$94,Assumptions!$C$97:$M$97)))</f>
        <v>269574.69</v>
      </c>
      <c r="AJ7" s="229">
        <f t="array" ref="AJ7">IF(AJ$2=1,Assumptions!$H7/12,(SUMIF($D$2:$EE$2,AJ$2-1,$D7:$EE7)/12)*(1+XLOOKUP(AJ$2,Assumptions!$C$94:$M$94,Assumptions!$C$97:$M$97)))</f>
        <v>269574.69</v>
      </c>
      <c r="AK7" s="229">
        <f t="array" ref="AK7">IF(AK$2=1,Assumptions!$H7/12,(SUMIF($D$2:$EE$2,AK$2-1,$D7:$EE7)/12)*(1+XLOOKUP(AK$2,Assumptions!$C$94:$M$94,Assumptions!$C$97:$M$97)))</f>
        <v>269574.69</v>
      </c>
      <c r="AL7" s="229">
        <f t="array" ref="AL7">IF(AL$2=1,Assumptions!$H7/12,(SUMIF($D$2:$EE$2,AL$2-1,$D7:$EE7)/12)*(1+XLOOKUP(AL$2,Assumptions!$C$94:$M$94,Assumptions!$C$97:$M$97)))</f>
        <v>269574.69</v>
      </c>
      <c r="AM7" s="229">
        <f t="array" ref="AM7">IF(AM$2=1,Assumptions!$H7/12,(SUMIF($D$2:$EE$2,AM$2-1,$D7:$EE7)/12)*(1+XLOOKUP(AM$2,Assumptions!$C$94:$M$94,Assumptions!$C$97:$M$97)))</f>
        <v>269574.69</v>
      </c>
      <c r="AN7" s="229">
        <f t="array" ref="AN7">IF(AN$2=1,Assumptions!$H7/12,(SUMIF($D$2:$EE$2,AN$2-1,$D7:$EE7)/12)*(1+XLOOKUP(AN$2,Assumptions!$C$94:$M$94,Assumptions!$C$97:$M$97)))</f>
        <v>277661.9307</v>
      </c>
      <c r="AO7" s="229">
        <f t="array" ref="AO7">IF(AO$2=1,Assumptions!$H7/12,(SUMIF($D$2:$EE$2,AO$2-1,$D7:$EE7)/12)*(1+XLOOKUP(AO$2,Assumptions!$C$94:$M$94,Assumptions!$C$97:$M$97)))</f>
        <v>277661.9307</v>
      </c>
      <c r="AP7" s="229">
        <f t="array" ref="AP7">IF(AP$2=1,Assumptions!$H7/12,(SUMIF($D$2:$EE$2,AP$2-1,$D7:$EE7)/12)*(1+XLOOKUP(AP$2,Assumptions!$C$94:$M$94,Assumptions!$C$97:$M$97)))</f>
        <v>277661.9307</v>
      </c>
      <c r="AQ7" s="229">
        <f t="array" ref="AQ7">IF(AQ$2=1,Assumptions!$H7/12,(SUMIF($D$2:$EE$2,AQ$2-1,$D7:$EE7)/12)*(1+XLOOKUP(AQ$2,Assumptions!$C$94:$M$94,Assumptions!$C$97:$M$97)))</f>
        <v>277661.9307</v>
      </c>
      <c r="AR7" s="229">
        <f t="array" ref="AR7">IF(AR$2=1,Assumptions!$H7/12,(SUMIF($D$2:$EE$2,AR$2-1,$D7:$EE7)/12)*(1+XLOOKUP(AR$2,Assumptions!$C$94:$M$94,Assumptions!$C$97:$M$97)))</f>
        <v>277661.9307</v>
      </c>
      <c r="AS7" s="229">
        <f t="array" ref="AS7">IF(AS$2=1,Assumptions!$H7/12,(SUMIF($D$2:$EE$2,AS$2-1,$D7:$EE7)/12)*(1+XLOOKUP(AS$2,Assumptions!$C$94:$M$94,Assumptions!$C$97:$M$97)))</f>
        <v>277661.9307</v>
      </c>
      <c r="AT7" s="229">
        <f t="array" ref="AT7">IF(AT$2=1,Assumptions!$H7/12,(SUMIF($D$2:$EE$2,AT$2-1,$D7:$EE7)/12)*(1+XLOOKUP(AT$2,Assumptions!$C$94:$M$94,Assumptions!$C$97:$M$97)))</f>
        <v>277661.9307</v>
      </c>
      <c r="AU7" s="229">
        <f t="array" ref="AU7">IF(AU$2=1,Assumptions!$H7/12,(SUMIF($D$2:$EE$2,AU$2-1,$D7:$EE7)/12)*(1+XLOOKUP(AU$2,Assumptions!$C$94:$M$94,Assumptions!$C$97:$M$97)))</f>
        <v>277661.9307</v>
      </c>
      <c r="AV7" s="229">
        <f t="array" ref="AV7">IF(AV$2=1,Assumptions!$H7/12,(SUMIF($D$2:$EE$2,AV$2-1,$D7:$EE7)/12)*(1+XLOOKUP(AV$2,Assumptions!$C$94:$M$94,Assumptions!$C$97:$M$97)))</f>
        <v>277661.9307</v>
      </c>
      <c r="AW7" s="229">
        <f t="array" ref="AW7">IF(AW$2=1,Assumptions!$H7/12,(SUMIF($D$2:$EE$2,AW$2-1,$D7:$EE7)/12)*(1+XLOOKUP(AW$2,Assumptions!$C$94:$M$94,Assumptions!$C$97:$M$97)))</f>
        <v>277661.9307</v>
      </c>
      <c r="AX7" s="229">
        <f t="array" ref="AX7">IF(AX$2=1,Assumptions!$H7/12,(SUMIF($D$2:$EE$2,AX$2-1,$D7:$EE7)/12)*(1+XLOOKUP(AX$2,Assumptions!$C$94:$M$94,Assumptions!$C$97:$M$97)))</f>
        <v>277661.9307</v>
      </c>
      <c r="AY7" s="229">
        <f t="array" ref="AY7">IF(AY$2=1,Assumptions!$H7/12,(SUMIF($D$2:$EE$2,AY$2-1,$D7:$EE7)/12)*(1+XLOOKUP(AY$2,Assumptions!$C$94:$M$94,Assumptions!$C$97:$M$97)))</f>
        <v>277661.9307</v>
      </c>
      <c r="AZ7" s="229">
        <f t="array" ref="AZ7">IF(AZ$2=1,Assumptions!$H7/12,(SUMIF($D$2:$EE$2,AZ$2-1,$D7:$EE7)/12)*(1+XLOOKUP(AZ$2,Assumptions!$C$94:$M$94,Assumptions!$C$97:$M$97)))</f>
        <v>285991.7886</v>
      </c>
      <c r="BA7" s="229">
        <f t="array" ref="BA7">IF(BA$2=1,Assumptions!$H7/12,(SUMIF($D$2:$EE$2,BA$2-1,$D7:$EE7)/12)*(1+XLOOKUP(BA$2,Assumptions!$C$94:$M$94,Assumptions!$C$97:$M$97)))</f>
        <v>285991.7886</v>
      </c>
      <c r="BB7" s="229">
        <f t="array" ref="BB7">IF(BB$2=1,Assumptions!$H7/12,(SUMIF($D$2:$EE$2,BB$2-1,$D7:$EE7)/12)*(1+XLOOKUP(BB$2,Assumptions!$C$94:$M$94,Assumptions!$C$97:$M$97)))</f>
        <v>285991.7886</v>
      </c>
      <c r="BC7" s="229">
        <f t="array" ref="BC7">IF(BC$2=1,Assumptions!$H7/12,(SUMIF($D$2:$EE$2,BC$2-1,$D7:$EE7)/12)*(1+XLOOKUP(BC$2,Assumptions!$C$94:$M$94,Assumptions!$C$97:$M$97)))</f>
        <v>285991.7886</v>
      </c>
      <c r="BD7" s="229">
        <f t="array" ref="BD7">IF(BD$2=1,Assumptions!$H7/12,(SUMIF($D$2:$EE$2,BD$2-1,$D7:$EE7)/12)*(1+XLOOKUP(BD$2,Assumptions!$C$94:$M$94,Assumptions!$C$97:$M$97)))</f>
        <v>285991.7886</v>
      </c>
      <c r="BE7" s="229">
        <f t="array" ref="BE7">IF(BE$2=1,Assumptions!$H7/12,(SUMIF($D$2:$EE$2,BE$2-1,$D7:$EE7)/12)*(1+XLOOKUP(BE$2,Assumptions!$C$94:$M$94,Assumptions!$C$97:$M$97)))</f>
        <v>285991.7886</v>
      </c>
      <c r="BF7" s="229">
        <f t="array" ref="BF7">IF(BF$2=1,Assumptions!$H7/12,(SUMIF($D$2:$EE$2,BF$2-1,$D7:$EE7)/12)*(1+XLOOKUP(BF$2,Assumptions!$C$94:$M$94,Assumptions!$C$97:$M$97)))</f>
        <v>285991.7886</v>
      </c>
      <c r="BG7" s="229">
        <f t="array" ref="BG7">IF(BG$2=1,Assumptions!$H7/12,(SUMIF($D$2:$EE$2,BG$2-1,$D7:$EE7)/12)*(1+XLOOKUP(BG$2,Assumptions!$C$94:$M$94,Assumptions!$C$97:$M$97)))</f>
        <v>285991.7886</v>
      </c>
      <c r="BH7" s="229">
        <f t="array" ref="BH7">IF(BH$2=1,Assumptions!$H7/12,(SUMIF($D$2:$EE$2,BH$2-1,$D7:$EE7)/12)*(1+XLOOKUP(BH$2,Assumptions!$C$94:$M$94,Assumptions!$C$97:$M$97)))</f>
        <v>285991.7886</v>
      </c>
      <c r="BI7" s="229">
        <f t="array" ref="BI7">IF(BI$2=1,Assumptions!$H7/12,(SUMIF($D$2:$EE$2,BI$2-1,$D7:$EE7)/12)*(1+XLOOKUP(BI$2,Assumptions!$C$94:$M$94,Assumptions!$C$97:$M$97)))</f>
        <v>285991.7886</v>
      </c>
      <c r="BJ7" s="229">
        <f t="array" ref="BJ7">IF(BJ$2=1,Assumptions!$H7/12,(SUMIF($D$2:$EE$2,BJ$2-1,$D7:$EE7)/12)*(1+XLOOKUP(BJ$2,Assumptions!$C$94:$M$94,Assumptions!$C$97:$M$97)))</f>
        <v>285991.7886</v>
      </c>
      <c r="BK7" s="229">
        <f t="array" ref="BK7">IF(BK$2=1,Assumptions!$H7/12,(SUMIF($D$2:$EE$2,BK$2-1,$D7:$EE7)/12)*(1+XLOOKUP(BK$2,Assumptions!$C$94:$M$94,Assumptions!$C$97:$M$97)))</f>
        <v>285991.7886</v>
      </c>
      <c r="BL7" s="229">
        <f t="array" ref="BL7">IF(BL$2=1,Assumptions!$H7/12,(SUMIF($D$2:$EE$2,BL$2-1,$D7:$EE7)/12)*(1+XLOOKUP(BL$2,Assumptions!$C$94:$M$94,Assumptions!$C$97:$M$97)))</f>
        <v>294571.5423</v>
      </c>
      <c r="BM7" s="229">
        <f t="array" ref="BM7">IF(BM$2=1,Assumptions!$H7/12,(SUMIF($D$2:$EE$2,BM$2-1,$D7:$EE7)/12)*(1+XLOOKUP(BM$2,Assumptions!$C$94:$M$94,Assumptions!$C$97:$M$97)))</f>
        <v>294571.5423</v>
      </c>
      <c r="BN7" s="229">
        <f t="array" ref="BN7">IF(BN$2=1,Assumptions!$H7/12,(SUMIF($D$2:$EE$2,BN$2-1,$D7:$EE7)/12)*(1+XLOOKUP(BN$2,Assumptions!$C$94:$M$94,Assumptions!$C$97:$M$97)))</f>
        <v>294571.5423</v>
      </c>
      <c r="BO7" s="229">
        <f t="array" ref="BO7">IF(BO$2=1,Assumptions!$H7/12,(SUMIF($D$2:$EE$2,BO$2-1,$D7:$EE7)/12)*(1+XLOOKUP(BO$2,Assumptions!$C$94:$M$94,Assumptions!$C$97:$M$97)))</f>
        <v>294571.5423</v>
      </c>
      <c r="BP7" s="229">
        <f t="array" ref="BP7">IF(BP$2=1,Assumptions!$H7/12,(SUMIF($D$2:$EE$2,BP$2-1,$D7:$EE7)/12)*(1+XLOOKUP(BP$2,Assumptions!$C$94:$M$94,Assumptions!$C$97:$M$97)))</f>
        <v>294571.5423</v>
      </c>
      <c r="BQ7" s="229">
        <f t="array" ref="BQ7">IF(BQ$2=1,Assumptions!$H7/12,(SUMIF($D$2:$EE$2,BQ$2-1,$D7:$EE7)/12)*(1+XLOOKUP(BQ$2,Assumptions!$C$94:$M$94,Assumptions!$C$97:$M$97)))</f>
        <v>294571.5423</v>
      </c>
      <c r="BR7" s="229">
        <f t="array" ref="BR7">IF(BR$2=1,Assumptions!$H7/12,(SUMIF($D$2:$EE$2,BR$2-1,$D7:$EE7)/12)*(1+XLOOKUP(BR$2,Assumptions!$C$94:$M$94,Assumptions!$C$97:$M$97)))</f>
        <v>294571.5423</v>
      </c>
      <c r="BS7" s="229">
        <f t="array" ref="BS7">IF(BS$2=1,Assumptions!$H7/12,(SUMIF($D$2:$EE$2,BS$2-1,$D7:$EE7)/12)*(1+XLOOKUP(BS$2,Assumptions!$C$94:$M$94,Assumptions!$C$97:$M$97)))</f>
        <v>294571.5423</v>
      </c>
      <c r="BT7" s="229">
        <f t="array" ref="BT7">IF(BT$2=1,Assumptions!$H7/12,(SUMIF($D$2:$EE$2,BT$2-1,$D7:$EE7)/12)*(1+XLOOKUP(BT$2,Assumptions!$C$94:$M$94,Assumptions!$C$97:$M$97)))</f>
        <v>294571.5423</v>
      </c>
      <c r="BU7" s="229">
        <f t="array" ref="BU7">IF(BU$2=1,Assumptions!$H7/12,(SUMIF($D$2:$EE$2,BU$2-1,$D7:$EE7)/12)*(1+XLOOKUP(BU$2,Assumptions!$C$94:$M$94,Assumptions!$C$97:$M$97)))</f>
        <v>294571.5423</v>
      </c>
      <c r="BV7" s="229">
        <f t="array" ref="BV7">IF(BV$2=1,Assumptions!$H7/12,(SUMIF($D$2:$EE$2,BV$2-1,$D7:$EE7)/12)*(1+XLOOKUP(BV$2,Assumptions!$C$94:$M$94,Assumptions!$C$97:$M$97)))</f>
        <v>294571.5423</v>
      </c>
      <c r="BW7" s="229">
        <f t="array" ref="BW7">IF(BW$2=1,Assumptions!$H7/12,(SUMIF($D$2:$EE$2,BW$2-1,$D7:$EE7)/12)*(1+XLOOKUP(BW$2,Assumptions!$C$94:$M$94,Assumptions!$C$97:$M$97)))</f>
        <v>294571.5423</v>
      </c>
      <c r="BX7" s="229">
        <f t="array" ref="BX7">IF(BX$2=1,Assumptions!$H7/12,(SUMIF($D$2:$EE$2,BX$2-1,$D7:$EE7)/12)*(1+XLOOKUP(BX$2,Assumptions!$C$94:$M$94,Assumptions!$C$97:$M$97)))</f>
        <v>303408.6885</v>
      </c>
      <c r="BY7" s="229">
        <f t="array" ref="BY7">IF(BY$2=1,Assumptions!$H7/12,(SUMIF($D$2:$EE$2,BY$2-1,$D7:$EE7)/12)*(1+XLOOKUP(BY$2,Assumptions!$C$94:$M$94,Assumptions!$C$97:$M$97)))</f>
        <v>303408.6885</v>
      </c>
      <c r="BZ7" s="229">
        <f t="array" ref="BZ7">IF(BZ$2=1,Assumptions!$H7/12,(SUMIF($D$2:$EE$2,BZ$2-1,$D7:$EE7)/12)*(1+XLOOKUP(BZ$2,Assumptions!$C$94:$M$94,Assumptions!$C$97:$M$97)))</f>
        <v>303408.6885</v>
      </c>
      <c r="CA7" s="229">
        <f t="array" ref="CA7">IF(CA$2=1,Assumptions!$H7/12,(SUMIF($D$2:$EE$2,CA$2-1,$D7:$EE7)/12)*(1+XLOOKUP(CA$2,Assumptions!$C$94:$M$94,Assumptions!$C$97:$M$97)))</f>
        <v>303408.6885</v>
      </c>
      <c r="CB7" s="229">
        <f t="array" ref="CB7">IF(CB$2=1,Assumptions!$H7/12,(SUMIF($D$2:$EE$2,CB$2-1,$D7:$EE7)/12)*(1+XLOOKUP(CB$2,Assumptions!$C$94:$M$94,Assumptions!$C$97:$M$97)))</f>
        <v>303408.6885</v>
      </c>
      <c r="CC7" s="229">
        <f t="array" ref="CC7">IF(CC$2=1,Assumptions!$H7/12,(SUMIF($D$2:$EE$2,CC$2-1,$D7:$EE7)/12)*(1+XLOOKUP(CC$2,Assumptions!$C$94:$M$94,Assumptions!$C$97:$M$97)))</f>
        <v>303408.6885</v>
      </c>
      <c r="CD7" s="229">
        <f t="array" ref="CD7">IF(CD$2=1,Assumptions!$H7/12,(SUMIF($D$2:$EE$2,CD$2-1,$D7:$EE7)/12)*(1+XLOOKUP(CD$2,Assumptions!$C$94:$M$94,Assumptions!$C$97:$M$97)))</f>
        <v>303408.6885</v>
      </c>
      <c r="CE7" s="229">
        <f t="array" ref="CE7">IF(CE$2=1,Assumptions!$H7/12,(SUMIF($D$2:$EE$2,CE$2-1,$D7:$EE7)/12)*(1+XLOOKUP(CE$2,Assumptions!$C$94:$M$94,Assumptions!$C$97:$M$97)))</f>
        <v>303408.6885</v>
      </c>
      <c r="CF7" s="229">
        <f t="array" ref="CF7">IF(CF$2=1,Assumptions!$H7/12,(SUMIF($D$2:$EE$2,CF$2-1,$D7:$EE7)/12)*(1+XLOOKUP(CF$2,Assumptions!$C$94:$M$94,Assumptions!$C$97:$M$97)))</f>
        <v>303408.6885</v>
      </c>
      <c r="CG7" s="229">
        <f t="array" ref="CG7">IF(CG$2=1,Assumptions!$H7/12,(SUMIF($D$2:$EE$2,CG$2-1,$D7:$EE7)/12)*(1+XLOOKUP(CG$2,Assumptions!$C$94:$M$94,Assumptions!$C$97:$M$97)))</f>
        <v>303408.6885</v>
      </c>
      <c r="CH7" s="229">
        <f t="array" ref="CH7">IF(CH$2=1,Assumptions!$H7/12,(SUMIF($D$2:$EE$2,CH$2-1,$D7:$EE7)/12)*(1+XLOOKUP(CH$2,Assumptions!$C$94:$M$94,Assumptions!$C$97:$M$97)))</f>
        <v>303408.6885</v>
      </c>
      <c r="CI7" s="229">
        <f t="array" ref="CI7">IF(CI$2=1,Assumptions!$H7/12,(SUMIF($D$2:$EE$2,CI$2-1,$D7:$EE7)/12)*(1+XLOOKUP(CI$2,Assumptions!$C$94:$M$94,Assumptions!$C$97:$M$97)))</f>
        <v>303408.6885</v>
      </c>
      <c r="CJ7" s="229">
        <f t="array" ref="CJ7">IF(CJ$2=1,Assumptions!$H7/12,(SUMIF($D$2:$EE$2,CJ$2-1,$D7:$EE7)/12)*(1+XLOOKUP(CJ$2,Assumptions!$C$94:$M$94,Assumptions!$C$97:$M$97)))</f>
        <v>312510.9492</v>
      </c>
      <c r="CK7" s="229">
        <f t="array" ref="CK7">IF(CK$2=1,Assumptions!$H7/12,(SUMIF($D$2:$EE$2,CK$2-1,$D7:$EE7)/12)*(1+XLOOKUP(CK$2,Assumptions!$C$94:$M$94,Assumptions!$C$97:$M$97)))</f>
        <v>312510.9492</v>
      </c>
      <c r="CL7" s="229">
        <f t="array" ref="CL7">IF(CL$2=1,Assumptions!$H7/12,(SUMIF($D$2:$EE$2,CL$2-1,$D7:$EE7)/12)*(1+XLOOKUP(CL$2,Assumptions!$C$94:$M$94,Assumptions!$C$97:$M$97)))</f>
        <v>312510.9492</v>
      </c>
      <c r="CM7" s="229">
        <f t="array" ref="CM7">IF(CM$2=1,Assumptions!$H7/12,(SUMIF($D$2:$EE$2,CM$2-1,$D7:$EE7)/12)*(1+XLOOKUP(CM$2,Assumptions!$C$94:$M$94,Assumptions!$C$97:$M$97)))</f>
        <v>312510.9492</v>
      </c>
      <c r="CN7" s="229">
        <f t="array" ref="CN7">IF(CN$2=1,Assumptions!$H7/12,(SUMIF($D$2:$EE$2,CN$2-1,$D7:$EE7)/12)*(1+XLOOKUP(CN$2,Assumptions!$C$94:$M$94,Assumptions!$C$97:$M$97)))</f>
        <v>312510.9492</v>
      </c>
      <c r="CO7" s="229">
        <f t="array" ref="CO7">IF(CO$2=1,Assumptions!$H7/12,(SUMIF($D$2:$EE$2,CO$2-1,$D7:$EE7)/12)*(1+XLOOKUP(CO$2,Assumptions!$C$94:$M$94,Assumptions!$C$97:$M$97)))</f>
        <v>312510.9492</v>
      </c>
      <c r="CP7" s="229">
        <f t="array" ref="CP7">IF(CP$2=1,Assumptions!$H7/12,(SUMIF($D$2:$EE$2,CP$2-1,$D7:$EE7)/12)*(1+XLOOKUP(CP$2,Assumptions!$C$94:$M$94,Assumptions!$C$97:$M$97)))</f>
        <v>312510.9492</v>
      </c>
      <c r="CQ7" s="229">
        <f t="array" ref="CQ7">IF(CQ$2=1,Assumptions!$H7/12,(SUMIF($D$2:$EE$2,CQ$2-1,$D7:$EE7)/12)*(1+XLOOKUP(CQ$2,Assumptions!$C$94:$M$94,Assumptions!$C$97:$M$97)))</f>
        <v>312510.9492</v>
      </c>
      <c r="CR7" s="229">
        <f t="array" ref="CR7">IF(CR$2=1,Assumptions!$H7/12,(SUMIF($D$2:$EE$2,CR$2-1,$D7:$EE7)/12)*(1+XLOOKUP(CR$2,Assumptions!$C$94:$M$94,Assumptions!$C$97:$M$97)))</f>
        <v>312510.9492</v>
      </c>
      <c r="CS7" s="229">
        <f t="array" ref="CS7">IF(CS$2=1,Assumptions!$H7/12,(SUMIF($D$2:$EE$2,CS$2-1,$D7:$EE7)/12)*(1+XLOOKUP(CS$2,Assumptions!$C$94:$M$94,Assumptions!$C$97:$M$97)))</f>
        <v>312510.9492</v>
      </c>
      <c r="CT7" s="229">
        <f t="array" ref="CT7">IF(CT$2=1,Assumptions!$H7/12,(SUMIF($D$2:$EE$2,CT$2-1,$D7:$EE7)/12)*(1+XLOOKUP(CT$2,Assumptions!$C$94:$M$94,Assumptions!$C$97:$M$97)))</f>
        <v>312510.9492</v>
      </c>
      <c r="CU7" s="229">
        <f t="array" ref="CU7">IF(CU$2=1,Assumptions!$H7/12,(SUMIF($D$2:$EE$2,CU$2-1,$D7:$EE7)/12)*(1+XLOOKUP(CU$2,Assumptions!$C$94:$M$94,Assumptions!$C$97:$M$97)))</f>
        <v>312510.9492</v>
      </c>
      <c r="CV7" s="229">
        <f t="array" ref="CV7">IF(CV$2=1,Assumptions!$H7/12,(SUMIF($D$2:$EE$2,CV$2-1,$D7:$EE7)/12)*(1+XLOOKUP(CV$2,Assumptions!$C$94:$M$94,Assumptions!$C$97:$M$97)))</f>
        <v>321886.2777</v>
      </c>
      <c r="CW7" s="229">
        <f t="array" ref="CW7">IF(CW$2=1,Assumptions!$H7/12,(SUMIF($D$2:$EE$2,CW$2-1,$D7:$EE7)/12)*(1+XLOOKUP(CW$2,Assumptions!$C$94:$M$94,Assumptions!$C$97:$M$97)))</f>
        <v>321886.2777</v>
      </c>
      <c r="CX7" s="229">
        <f t="array" ref="CX7">IF(CX$2=1,Assumptions!$H7/12,(SUMIF($D$2:$EE$2,CX$2-1,$D7:$EE7)/12)*(1+XLOOKUP(CX$2,Assumptions!$C$94:$M$94,Assumptions!$C$97:$M$97)))</f>
        <v>321886.2777</v>
      </c>
      <c r="CY7" s="229">
        <f t="array" ref="CY7">IF(CY$2=1,Assumptions!$H7/12,(SUMIF($D$2:$EE$2,CY$2-1,$D7:$EE7)/12)*(1+XLOOKUP(CY$2,Assumptions!$C$94:$M$94,Assumptions!$C$97:$M$97)))</f>
        <v>321886.2777</v>
      </c>
      <c r="CZ7" s="229">
        <f t="array" ref="CZ7">IF(CZ$2=1,Assumptions!$H7/12,(SUMIF($D$2:$EE$2,CZ$2-1,$D7:$EE7)/12)*(1+XLOOKUP(CZ$2,Assumptions!$C$94:$M$94,Assumptions!$C$97:$M$97)))</f>
        <v>321886.2777</v>
      </c>
      <c r="DA7" s="229">
        <f t="array" ref="DA7">IF(DA$2=1,Assumptions!$H7/12,(SUMIF($D$2:$EE$2,DA$2-1,$D7:$EE7)/12)*(1+XLOOKUP(DA$2,Assumptions!$C$94:$M$94,Assumptions!$C$97:$M$97)))</f>
        <v>321886.2777</v>
      </c>
      <c r="DB7" s="229">
        <f t="array" ref="DB7">IF(DB$2=1,Assumptions!$H7/12,(SUMIF($D$2:$EE$2,DB$2-1,$D7:$EE7)/12)*(1+XLOOKUP(DB$2,Assumptions!$C$94:$M$94,Assumptions!$C$97:$M$97)))</f>
        <v>321886.2777</v>
      </c>
      <c r="DC7" s="229">
        <f t="array" ref="DC7">IF(DC$2=1,Assumptions!$H7/12,(SUMIF($D$2:$EE$2,DC$2-1,$D7:$EE7)/12)*(1+XLOOKUP(DC$2,Assumptions!$C$94:$M$94,Assumptions!$C$97:$M$97)))</f>
        <v>321886.2777</v>
      </c>
      <c r="DD7" s="229">
        <f t="array" ref="DD7">IF(DD$2=1,Assumptions!$H7/12,(SUMIF($D$2:$EE$2,DD$2-1,$D7:$EE7)/12)*(1+XLOOKUP(DD$2,Assumptions!$C$94:$M$94,Assumptions!$C$97:$M$97)))</f>
        <v>321886.2777</v>
      </c>
      <c r="DE7" s="229">
        <f t="array" ref="DE7">IF(DE$2=1,Assumptions!$H7/12,(SUMIF($D$2:$EE$2,DE$2-1,$D7:$EE7)/12)*(1+XLOOKUP(DE$2,Assumptions!$C$94:$M$94,Assumptions!$C$97:$M$97)))</f>
        <v>321886.2777</v>
      </c>
      <c r="DF7" s="229">
        <f t="array" ref="DF7">IF(DF$2=1,Assumptions!$H7/12,(SUMIF($D$2:$EE$2,DF$2-1,$D7:$EE7)/12)*(1+XLOOKUP(DF$2,Assumptions!$C$94:$M$94,Assumptions!$C$97:$M$97)))</f>
        <v>321886.2777</v>
      </c>
      <c r="DG7" s="229">
        <f t="array" ref="DG7">IF(DG$2=1,Assumptions!$H7/12,(SUMIF($D$2:$EE$2,DG$2-1,$D7:$EE7)/12)*(1+XLOOKUP(DG$2,Assumptions!$C$94:$M$94,Assumptions!$C$97:$M$97)))</f>
        <v>321886.2777</v>
      </c>
      <c r="DH7" s="229">
        <f t="array" ref="DH7">IF(DH$2=1,Assumptions!$H7/12,(SUMIF($D$2:$EE$2,DH$2-1,$D7:$EE7)/12)*(1+XLOOKUP(DH$2,Assumptions!$C$94:$M$94,Assumptions!$C$97:$M$97)))</f>
        <v>331542.866</v>
      </c>
      <c r="DI7" s="229">
        <f t="array" ref="DI7">IF(DI$2=1,Assumptions!$H7/12,(SUMIF($D$2:$EE$2,DI$2-1,$D7:$EE7)/12)*(1+XLOOKUP(DI$2,Assumptions!$C$94:$M$94,Assumptions!$C$97:$M$97)))</f>
        <v>331542.866</v>
      </c>
      <c r="DJ7" s="229">
        <f t="array" ref="DJ7">IF(DJ$2=1,Assumptions!$H7/12,(SUMIF($D$2:$EE$2,DJ$2-1,$D7:$EE7)/12)*(1+XLOOKUP(DJ$2,Assumptions!$C$94:$M$94,Assumptions!$C$97:$M$97)))</f>
        <v>331542.866</v>
      </c>
      <c r="DK7" s="229">
        <f t="array" ref="DK7">IF(DK$2=1,Assumptions!$H7/12,(SUMIF($D$2:$EE$2,DK$2-1,$D7:$EE7)/12)*(1+XLOOKUP(DK$2,Assumptions!$C$94:$M$94,Assumptions!$C$97:$M$97)))</f>
        <v>331542.866</v>
      </c>
      <c r="DL7" s="229">
        <f t="array" ref="DL7">IF(DL$2=1,Assumptions!$H7/12,(SUMIF($D$2:$EE$2,DL$2-1,$D7:$EE7)/12)*(1+XLOOKUP(DL$2,Assumptions!$C$94:$M$94,Assumptions!$C$97:$M$97)))</f>
        <v>331542.866</v>
      </c>
      <c r="DM7" s="229">
        <f t="array" ref="DM7">IF(DM$2=1,Assumptions!$H7/12,(SUMIF($D$2:$EE$2,DM$2-1,$D7:$EE7)/12)*(1+XLOOKUP(DM$2,Assumptions!$C$94:$M$94,Assumptions!$C$97:$M$97)))</f>
        <v>331542.866</v>
      </c>
      <c r="DN7" s="229">
        <f t="array" ref="DN7">IF(DN$2=1,Assumptions!$H7/12,(SUMIF($D$2:$EE$2,DN$2-1,$D7:$EE7)/12)*(1+XLOOKUP(DN$2,Assumptions!$C$94:$M$94,Assumptions!$C$97:$M$97)))</f>
        <v>331542.866</v>
      </c>
      <c r="DO7" s="229">
        <f t="array" ref="DO7">IF(DO$2=1,Assumptions!$H7/12,(SUMIF($D$2:$EE$2,DO$2-1,$D7:$EE7)/12)*(1+XLOOKUP(DO$2,Assumptions!$C$94:$M$94,Assumptions!$C$97:$M$97)))</f>
        <v>331542.866</v>
      </c>
      <c r="DP7" s="229">
        <f t="array" ref="DP7">IF(DP$2=1,Assumptions!$H7/12,(SUMIF($D$2:$EE$2,DP$2-1,$D7:$EE7)/12)*(1+XLOOKUP(DP$2,Assumptions!$C$94:$M$94,Assumptions!$C$97:$M$97)))</f>
        <v>331542.866</v>
      </c>
      <c r="DQ7" s="229">
        <f t="array" ref="DQ7">IF(DQ$2=1,Assumptions!$H7/12,(SUMIF($D$2:$EE$2,DQ$2-1,$D7:$EE7)/12)*(1+XLOOKUP(DQ$2,Assumptions!$C$94:$M$94,Assumptions!$C$97:$M$97)))</f>
        <v>331542.866</v>
      </c>
      <c r="DR7" s="229">
        <f t="array" ref="DR7">IF(DR$2=1,Assumptions!$H7/12,(SUMIF($D$2:$EE$2,DR$2-1,$D7:$EE7)/12)*(1+XLOOKUP(DR$2,Assumptions!$C$94:$M$94,Assumptions!$C$97:$M$97)))</f>
        <v>331542.866</v>
      </c>
      <c r="DS7" s="229">
        <f t="array" ref="DS7">IF(DS$2=1,Assumptions!$H7/12,(SUMIF($D$2:$EE$2,DS$2-1,$D7:$EE7)/12)*(1+XLOOKUP(DS$2,Assumptions!$C$94:$M$94,Assumptions!$C$97:$M$97)))</f>
        <v>331542.866</v>
      </c>
      <c r="DT7" s="229">
        <f t="array" ref="DT7">IF(DT$2=1,Assumptions!$H7/12,(SUMIF($D$2:$EE$2,DT$2-1,$D7:$EE7)/12)*(1+XLOOKUP(DT$2,Assumptions!$C$94:$M$94,Assumptions!$C$97:$M$97)))</f>
        <v>341489.152</v>
      </c>
      <c r="DU7" s="229">
        <f t="array" ref="DU7">IF(DU$2=1,Assumptions!$H7/12,(SUMIF($D$2:$EE$2,DU$2-1,$D7:$EE7)/12)*(1+XLOOKUP(DU$2,Assumptions!$C$94:$M$94,Assumptions!$C$97:$M$97)))</f>
        <v>341489.152</v>
      </c>
      <c r="DV7" s="229">
        <f t="array" ref="DV7">IF(DV$2=1,Assumptions!$H7/12,(SUMIF($D$2:$EE$2,DV$2-1,$D7:$EE7)/12)*(1+XLOOKUP(DV$2,Assumptions!$C$94:$M$94,Assumptions!$C$97:$M$97)))</f>
        <v>341489.152</v>
      </c>
      <c r="DW7" s="229">
        <f t="array" ref="DW7">IF(DW$2=1,Assumptions!$H7/12,(SUMIF($D$2:$EE$2,DW$2-1,$D7:$EE7)/12)*(1+XLOOKUP(DW$2,Assumptions!$C$94:$M$94,Assumptions!$C$97:$M$97)))</f>
        <v>341489.152</v>
      </c>
      <c r="DX7" s="229">
        <f t="array" ref="DX7">IF(DX$2=1,Assumptions!$H7/12,(SUMIF($D$2:$EE$2,DX$2-1,$D7:$EE7)/12)*(1+XLOOKUP(DX$2,Assumptions!$C$94:$M$94,Assumptions!$C$97:$M$97)))</f>
        <v>341489.152</v>
      </c>
      <c r="DY7" s="229">
        <f t="array" ref="DY7">IF(DY$2=1,Assumptions!$H7/12,(SUMIF($D$2:$EE$2,DY$2-1,$D7:$EE7)/12)*(1+XLOOKUP(DY$2,Assumptions!$C$94:$M$94,Assumptions!$C$97:$M$97)))</f>
        <v>341489.152</v>
      </c>
      <c r="DZ7" s="229">
        <f t="array" ref="DZ7">IF(DZ$2=1,Assumptions!$H7/12,(SUMIF($D$2:$EE$2,DZ$2-1,$D7:$EE7)/12)*(1+XLOOKUP(DZ$2,Assumptions!$C$94:$M$94,Assumptions!$C$97:$M$97)))</f>
        <v>341489.152</v>
      </c>
      <c r="EA7" s="229">
        <f t="array" ref="EA7">IF(EA$2=1,Assumptions!$H7/12,(SUMIF($D$2:$EE$2,EA$2-1,$D7:$EE7)/12)*(1+XLOOKUP(EA$2,Assumptions!$C$94:$M$94,Assumptions!$C$97:$M$97)))</f>
        <v>341489.152</v>
      </c>
      <c r="EB7" s="229">
        <f t="array" ref="EB7">IF(EB$2=1,Assumptions!$H7/12,(SUMIF($D$2:$EE$2,EB$2-1,$D7:$EE7)/12)*(1+XLOOKUP(EB$2,Assumptions!$C$94:$M$94,Assumptions!$C$97:$M$97)))</f>
        <v>341489.152</v>
      </c>
      <c r="EC7" s="229">
        <f t="array" ref="EC7">IF(EC$2=1,Assumptions!$H7/12,(SUMIF($D$2:$EE$2,EC$2-1,$D7:$EE7)/12)*(1+XLOOKUP(EC$2,Assumptions!$C$94:$M$94,Assumptions!$C$97:$M$97)))</f>
        <v>341489.152</v>
      </c>
      <c r="ED7" s="229">
        <f t="array" ref="ED7">IF(ED$2=1,Assumptions!$H7/12,(SUMIF($D$2:$EE$2,ED$2-1,$D7:$EE7)/12)*(1+XLOOKUP(ED$2,Assumptions!$C$94:$M$94,Assumptions!$C$97:$M$97)))</f>
        <v>341489.152</v>
      </c>
      <c r="EE7" s="229">
        <f t="array" ref="EE7">IF(EE$2=1,Assumptions!$H7/12,(SUMIF($D$2:$EE$2,EE$2-1,$D7:$EE7)/12)*(1+XLOOKUP(EE$2,Assumptions!$C$94:$M$94,Assumptions!$C$97:$M$97)))</f>
        <v>341489.152</v>
      </c>
    </row>
    <row r="8" ht="15.75" customHeight="1">
      <c r="A8" s="1"/>
      <c r="B8" s="1"/>
      <c r="C8" s="1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</row>
    <row r="9" ht="15.75" customHeight="1">
      <c r="A9" s="1"/>
      <c r="B9" s="1"/>
      <c r="C9" s="1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</row>
    <row r="10" ht="15.75" customHeight="1">
      <c r="A10" s="1"/>
      <c r="B10" s="1"/>
      <c r="C10" s="1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</row>
    <row r="11" ht="15.75" customHeight="1">
      <c r="A11" s="1"/>
      <c r="B11" s="1"/>
      <c r="C11" s="1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</row>
    <row r="12" ht="15.75" customHeight="1">
      <c r="A12" s="1"/>
      <c r="B12" s="21"/>
      <c r="C12" s="1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</row>
    <row r="13" ht="15.75" customHeight="1">
      <c r="A13" s="1"/>
      <c r="B13" s="120"/>
      <c r="C13" s="44" t="s">
        <v>211</v>
      </c>
      <c r="D13" s="240">
        <f t="shared" ref="D13:EE13" si="3">SUM(D5:D12)</f>
        <v>303558</v>
      </c>
      <c r="E13" s="240">
        <f t="shared" si="3"/>
        <v>303558</v>
      </c>
      <c r="F13" s="240">
        <f t="shared" si="3"/>
        <v>303558</v>
      </c>
      <c r="G13" s="240">
        <f t="shared" si="3"/>
        <v>303558</v>
      </c>
      <c r="H13" s="240">
        <f t="shared" si="3"/>
        <v>303558</v>
      </c>
      <c r="I13" s="240">
        <f t="shared" si="3"/>
        <v>303558</v>
      </c>
      <c r="J13" s="240">
        <f t="shared" si="3"/>
        <v>303558</v>
      </c>
      <c r="K13" s="240">
        <f t="shared" si="3"/>
        <v>303558</v>
      </c>
      <c r="L13" s="240">
        <f t="shared" si="3"/>
        <v>303558</v>
      </c>
      <c r="M13" s="240">
        <f t="shared" si="3"/>
        <v>303558</v>
      </c>
      <c r="N13" s="240">
        <f t="shared" si="3"/>
        <v>303558</v>
      </c>
      <c r="O13" s="240">
        <f t="shared" si="3"/>
        <v>303558</v>
      </c>
      <c r="P13" s="240">
        <f t="shared" si="3"/>
        <v>312664.74</v>
      </c>
      <c r="Q13" s="240">
        <f t="shared" si="3"/>
        <v>312664.74</v>
      </c>
      <c r="R13" s="240">
        <f t="shared" si="3"/>
        <v>312664.74</v>
      </c>
      <c r="S13" s="240">
        <f t="shared" si="3"/>
        <v>312664.74</v>
      </c>
      <c r="T13" s="240">
        <f t="shared" si="3"/>
        <v>312664.74</v>
      </c>
      <c r="U13" s="240">
        <f t="shared" si="3"/>
        <v>312664.74</v>
      </c>
      <c r="V13" s="240">
        <f t="shared" si="3"/>
        <v>312664.74</v>
      </c>
      <c r="W13" s="240">
        <f t="shared" si="3"/>
        <v>312664.74</v>
      </c>
      <c r="X13" s="240">
        <f t="shared" si="3"/>
        <v>312664.74</v>
      </c>
      <c r="Y13" s="240">
        <f t="shared" si="3"/>
        <v>312664.74</v>
      </c>
      <c r="Z13" s="240">
        <f t="shared" si="3"/>
        <v>312664.74</v>
      </c>
      <c r="AA13" s="240">
        <f t="shared" si="3"/>
        <v>312664.74</v>
      </c>
      <c r="AB13" s="240">
        <f t="shared" si="3"/>
        <v>322044.6822</v>
      </c>
      <c r="AC13" s="240">
        <f t="shared" si="3"/>
        <v>322044.6822</v>
      </c>
      <c r="AD13" s="240">
        <f t="shared" si="3"/>
        <v>322044.6822</v>
      </c>
      <c r="AE13" s="240">
        <f t="shared" si="3"/>
        <v>322044.6822</v>
      </c>
      <c r="AF13" s="240">
        <f t="shared" si="3"/>
        <v>322044.6822</v>
      </c>
      <c r="AG13" s="240">
        <f t="shared" si="3"/>
        <v>322044.6822</v>
      </c>
      <c r="AH13" s="240">
        <f t="shared" si="3"/>
        <v>322044.6822</v>
      </c>
      <c r="AI13" s="240">
        <f t="shared" si="3"/>
        <v>322044.6822</v>
      </c>
      <c r="AJ13" s="240">
        <f t="shared" si="3"/>
        <v>322044.6822</v>
      </c>
      <c r="AK13" s="240">
        <f t="shared" si="3"/>
        <v>322044.6822</v>
      </c>
      <c r="AL13" s="240">
        <f t="shared" si="3"/>
        <v>322044.6822</v>
      </c>
      <c r="AM13" s="240">
        <f t="shared" si="3"/>
        <v>322044.6822</v>
      </c>
      <c r="AN13" s="240">
        <f t="shared" si="3"/>
        <v>331706.0227</v>
      </c>
      <c r="AO13" s="240">
        <f t="shared" si="3"/>
        <v>331706.0227</v>
      </c>
      <c r="AP13" s="240">
        <f t="shared" si="3"/>
        <v>331706.0227</v>
      </c>
      <c r="AQ13" s="240">
        <f t="shared" si="3"/>
        <v>331706.0227</v>
      </c>
      <c r="AR13" s="240">
        <f t="shared" si="3"/>
        <v>331706.0227</v>
      </c>
      <c r="AS13" s="240">
        <f t="shared" si="3"/>
        <v>331706.0227</v>
      </c>
      <c r="AT13" s="240">
        <f t="shared" si="3"/>
        <v>331706.0227</v>
      </c>
      <c r="AU13" s="240">
        <f t="shared" si="3"/>
        <v>331706.0227</v>
      </c>
      <c r="AV13" s="240">
        <f t="shared" si="3"/>
        <v>331706.0227</v>
      </c>
      <c r="AW13" s="240">
        <f t="shared" si="3"/>
        <v>331706.0227</v>
      </c>
      <c r="AX13" s="240">
        <f t="shared" si="3"/>
        <v>331706.0227</v>
      </c>
      <c r="AY13" s="240">
        <f t="shared" si="3"/>
        <v>331706.0227</v>
      </c>
      <c r="AZ13" s="240">
        <f t="shared" si="3"/>
        <v>341657.2033</v>
      </c>
      <c r="BA13" s="240">
        <f t="shared" si="3"/>
        <v>341657.2033</v>
      </c>
      <c r="BB13" s="240">
        <f t="shared" si="3"/>
        <v>341657.2033</v>
      </c>
      <c r="BC13" s="240">
        <f t="shared" si="3"/>
        <v>341657.2033</v>
      </c>
      <c r="BD13" s="240">
        <f t="shared" si="3"/>
        <v>341657.2033</v>
      </c>
      <c r="BE13" s="240">
        <f t="shared" si="3"/>
        <v>341657.2033</v>
      </c>
      <c r="BF13" s="240">
        <f t="shared" si="3"/>
        <v>341657.2033</v>
      </c>
      <c r="BG13" s="240">
        <f t="shared" si="3"/>
        <v>341657.2033</v>
      </c>
      <c r="BH13" s="240">
        <f t="shared" si="3"/>
        <v>341657.2033</v>
      </c>
      <c r="BI13" s="240">
        <f t="shared" si="3"/>
        <v>341657.2033</v>
      </c>
      <c r="BJ13" s="240">
        <f t="shared" si="3"/>
        <v>341657.2033</v>
      </c>
      <c r="BK13" s="240">
        <f t="shared" si="3"/>
        <v>341657.2033</v>
      </c>
      <c r="BL13" s="240">
        <f t="shared" si="3"/>
        <v>351906.9194</v>
      </c>
      <c r="BM13" s="240">
        <f t="shared" si="3"/>
        <v>351906.9194</v>
      </c>
      <c r="BN13" s="240">
        <f t="shared" si="3"/>
        <v>351906.9194</v>
      </c>
      <c r="BO13" s="240">
        <f t="shared" si="3"/>
        <v>351906.9194</v>
      </c>
      <c r="BP13" s="240">
        <f t="shared" si="3"/>
        <v>351906.9194</v>
      </c>
      <c r="BQ13" s="240">
        <f t="shared" si="3"/>
        <v>351906.9194</v>
      </c>
      <c r="BR13" s="240">
        <f t="shared" si="3"/>
        <v>351906.9194</v>
      </c>
      <c r="BS13" s="240">
        <f t="shared" si="3"/>
        <v>351906.9194</v>
      </c>
      <c r="BT13" s="240">
        <f t="shared" si="3"/>
        <v>351906.9194</v>
      </c>
      <c r="BU13" s="240">
        <f t="shared" si="3"/>
        <v>351906.9194</v>
      </c>
      <c r="BV13" s="240">
        <f t="shared" si="3"/>
        <v>351906.9194</v>
      </c>
      <c r="BW13" s="240">
        <f t="shared" si="3"/>
        <v>351906.9194</v>
      </c>
      <c r="BX13" s="240">
        <f t="shared" si="3"/>
        <v>362464.127</v>
      </c>
      <c r="BY13" s="240">
        <f t="shared" si="3"/>
        <v>362464.127</v>
      </c>
      <c r="BZ13" s="240">
        <f t="shared" si="3"/>
        <v>362464.127</v>
      </c>
      <c r="CA13" s="240">
        <f t="shared" si="3"/>
        <v>362464.127</v>
      </c>
      <c r="CB13" s="240">
        <f t="shared" si="3"/>
        <v>362464.127</v>
      </c>
      <c r="CC13" s="240">
        <f t="shared" si="3"/>
        <v>362464.127</v>
      </c>
      <c r="CD13" s="240">
        <f t="shared" si="3"/>
        <v>362464.127</v>
      </c>
      <c r="CE13" s="240">
        <f t="shared" si="3"/>
        <v>362464.127</v>
      </c>
      <c r="CF13" s="240">
        <f t="shared" si="3"/>
        <v>362464.127</v>
      </c>
      <c r="CG13" s="240">
        <f t="shared" si="3"/>
        <v>362464.127</v>
      </c>
      <c r="CH13" s="240">
        <f t="shared" si="3"/>
        <v>362464.127</v>
      </c>
      <c r="CI13" s="240">
        <f t="shared" si="3"/>
        <v>362464.127</v>
      </c>
      <c r="CJ13" s="240">
        <f t="shared" si="3"/>
        <v>373338.0508</v>
      </c>
      <c r="CK13" s="240">
        <f t="shared" si="3"/>
        <v>373338.0508</v>
      </c>
      <c r="CL13" s="240">
        <f t="shared" si="3"/>
        <v>373338.0508</v>
      </c>
      <c r="CM13" s="240">
        <f t="shared" si="3"/>
        <v>373338.0508</v>
      </c>
      <c r="CN13" s="240">
        <f t="shared" si="3"/>
        <v>373338.0508</v>
      </c>
      <c r="CO13" s="240">
        <f t="shared" si="3"/>
        <v>373338.0508</v>
      </c>
      <c r="CP13" s="240">
        <f t="shared" si="3"/>
        <v>373338.0508</v>
      </c>
      <c r="CQ13" s="240">
        <f t="shared" si="3"/>
        <v>373338.0508</v>
      </c>
      <c r="CR13" s="240">
        <f t="shared" si="3"/>
        <v>373338.0508</v>
      </c>
      <c r="CS13" s="240">
        <f t="shared" si="3"/>
        <v>373338.0508</v>
      </c>
      <c r="CT13" s="240">
        <f t="shared" si="3"/>
        <v>373338.0508</v>
      </c>
      <c r="CU13" s="240">
        <f t="shared" si="3"/>
        <v>373338.0508</v>
      </c>
      <c r="CV13" s="240">
        <f t="shared" si="3"/>
        <v>384538.1924</v>
      </c>
      <c r="CW13" s="240">
        <f t="shared" si="3"/>
        <v>384538.1924</v>
      </c>
      <c r="CX13" s="240">
        <f t="shared" si="3"/>
        <v>384538.1924</v>
      </c>
      <c r="CY13" s="240">
        <f t="shared" si="3"/>
        <v>384538.1924</v>
      </c>
      <c r="CZ13" s="240">
        <f t="shared" si="3"/>
        <v>384538.1924</v>
      </c>
      <c r="DA13" s="240">
        <f t="shared" si="3"/>
        <v>384538.1924</v>
      </c>
      <c r="DB13" s="240">
        <f t="shared" si="3"/>
        <v>384538.1924</v>
      </c>
      <c r="DC13" s="240">
        <f t="shared" si="3"/>
        <v>384538.1924</v>
      </c>
      <c r="DD13" s="240">
        <f t="shared" si="3"/>
        <v>384538.1924</v>
      </c>
      <c r="DE13" s="240">
        <f t="shared" si="3"/>
        <v>384538.1924</v>
      </c>
      <c r="DF13" s="240">
        <f t="shared" si="3"/>
        <v>384538.1924</v>
      </c>
      <c r="DG13" s="240">
        <f t="shared" si="3"/>
        <v>384538.1924</v>
      </c>
      <c r="DH13" s="240">
        <f t="shared" si="3"/>
        <v>396074.3381</v>
      </c>
      <c r="DI13" s="240">
        <f t="shared" si="3"/>
        <v>396074.3381</v>
      </c>
      <c r="DJ13" s="240">
        <f t="shared" si="3"/>
        <v>396074.3381</v>
      </c>
      <c r="DK13" s="240">
        <f t="shared" si="3"/>
        <v>396074.3381</v>
      </c>
      <c r="DL13" s="240">
        <f t="shared" si="3"/>
        <v>396074.3381</v>
      </c>
      <c r="DM13" s="240">
        <f t="shared" si="3"/>
        <v>396074.3381</v>
      </c>
      <c r="DN13" s="240">
        <f t="shared" si="3"/>
        <v>396074.3381</v>
      </c>
      <c r="DO13" s="240">
        <f t="shared" si="3"/>
        <v>396074.3381</v>
      </c>
      <c r="DP13" s="240">
        <f t="shared" si="3"/>
        <v>396074.3381</v>
      </c>
      <c r="DQ13" s="240">
        <f t="shared" si="3"/>
        <v>396074.3381</v>
      </c>
      <c r="DR13" s="240">
        <f t="shared" si="3"/>
        <v>396074.3381</v>
      </c>
      <c r="DS13" s="240">
        <f t="shared" si="3"/>
        <v>396074.3381</v>
      </c>
      <c r="DT13" s="240">
        <f t="shared" si="3"/>
        <v>407956.5683</v>
      </c>
      <c r="DU13" s="240">
        <f t="shared" si="3"/>
        <v>407956.5683</v>
      </c>
      <c r="DV13" s="240">
        <f t="shared" si="3"/>
        <v>407956.5683</v>
      </c>
      <c r="DW13" s="240">
        <f t="shared" si="3"/>
        <v>407956.5683</v>
      </c>
      <c r="DX13" s="240">
        <f t="shared" si="3"/>
        <v>407956.5683</v>
      </c>
      <c r="DY13" s="240">
        <f t="shared" si="3"/>
        <v>407956.5683</v>
      </c>
      <c r="DZ13" s="240">
        <f t="shared" si="3"/>
        <v>407956.5683</v>
      </c>
      <c r="EA13" s="240">
        <f t="shared" si="3"/>
        <v>407956.5683</v>
      </c>
      <c r="EB13" s="240">
        <f t="shared" si="3"/>
        <v>407956.5683</v>
      </c>
      <c r="EC13" s="240">
        <f t="shared" si="3"/>
        <v>407956.5683</v>
      </c>
      <c r="ED13" s="240">
        <f t="shared" si="3"/>
        <v>407956.5683</v>
      </c>
      <c r="EE13" s="240">
        <f t="shared" si="3"/>
        <v>407956.5683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Assumptions!B14</f>
        <v>Vacancy</v>
      </c>
      <c r="D15" s="229">
        <f t="array" ref="D15">-D$13*IF(D$2=(Assumptions!$D$68+1),Assumptions!$D$67,XLOOKUP(D$2,Assumptions!$C$94:$M$94,Assumptions!$C$95:$M$95))</f>
        <v>-15177.9</v>
      </c>
      <c r="E15" s="229">
        <f t="array" ref="E15">-E$13*IF(E$2=(Assumptions!$D$68+1),Assumptions!$D$67,XLOOKUP(E$2,Assumptions!$C$94:$M$94,Assumptions!$C$95:$M$95))</f>
        <v>-15177.9</v>
      </c>
      <c r="F15" s="229">
        <f t="array" ref="F15">-F$13*IF(F$2=(Assumptions!$D$68+1),Assumptions!$D$67,XLOOKUP(F$2,Assumptions!$C$94:$M$94,Assumptions!$C$95:$M$95))</f>
        <v>-15177.9</v>
      </c>
      <c r="G15" s="229">
        <f t="array" ref="G15">-G$13*IF(G$2=(Assumptions!$D$68+1),Assumptions!$D$67,XLOOKUP(G$2,Assumptions!$C$94:$M$94,Assumptions!$C$95:$M$95))</f>
        <v>-15177.9</v>
      </c>
      <c r="H15" s="229">
        <f t="array" ref="H15">-H$13*IF(H$2=(Assumptions!$D$68+1),Assumptions!$D$67,XLOOKUP(H$2,Assumptions!$C$94:$M$94,Assumptions!$C$95:$M$95))</f>
        <v>-15177.9</v>
      </c>
      <c r="I15" s="229">
        <f t="array" ref="I15">-I$13*IF(I$2=(Assumptions!$D$68+1),Assumptions!$D$67,XLOOKUP(I$2,Assumptions!$C$94:$M$94,Assumptions!$C$95:$M$95))</f>
        <v>-15177.9</v>
      </c>
      <c r="J15" s="229">
        <f t="array" ref="J15">-J$13*IF(J$2=(Assumptions!$D$68+1),Assumptions!$D$67,XLOOKUP(J$2,Assumptions!$C$94:$M$94,Assumptions!$C$95:$M$95))</f>
        <v>-15177.9</v>
      </c>
      <c r="K15" s="229">
        <f t="array" ref="K15">-K$13*IF(K$2=(Assumptions!$D$68+1),Assumptions!$D$67,XLOOKUP(K$2,Assumptions!$C$94:$M$94,Assumptions!$C$95:$M$95))</f>
        <v>-15177.9</v>
      </c>
      <c r="L15" s="229">
        <f t="array" ref="L15">-L$13*IF(L$2=(Assumptions!$D$68+1),Assumptions!$D$67,XLOOKUP(L$2,Assumptions!$C$94:$M$94,Assumptions!$C$95:$M$95))</f>
        <v>-15177.9</v>
      </c>
      <c r="M15" s="229">
        <f t="array" ref="M15">-M$13*IF(M$2=(Assumptions!$D$68+1),Assumptions!$D$67,XLOOKUP(M$2,Assumptions!$C$94:$M$94,Assumptions!$C$95:$M$95))</f>
        <v>-15177.9</v>
      </c>
      <c r="N15" s="229">
        <f t="array" ref="N15">-N$13*IF(N$2=(Assumptions!$D$68+1),Assumptions!$D$67,XLOOKUP(N$2,Assumptions!$C$94:$M$94,Assumptions!$C$95:$M$95))</f>
        <v>-15177.9</v>
      </c>
      <c r="O15" s="229">
        <f t="array" ref="O15">-O$13*IF(O$2=(Assumptions!$D$68+1),Assumptions!$D$67,XLOOKUP(O$2,Assumptions!$C$94:$M$94,Assumptions!$C$95:$M$95))</f>
        <v>-15177.9</v>
      </c>
      <c r="P15" s="229">
        <f t="array" ref="P15">-P$13*IF(P$2=(Assumptions!$D$68+1),Assumptions!$D$67,XLOOKUP(P$2,Assumptions!$C$94:$M$94,Assumptions!$C$95:$M$95))</f>
        <v>-6253.2948</v>
      </c>
      <c r="Q15" s="229">
        <f t="array" ref="Q15">-Q$13*IF(Q$2=(Assumptions!$D$68+1),Assumptions!$D$67,XLOOKUP(Q$2,Assumptions!$C$94:$M$94,Assumptions!$C$95:$M$95))</f>
        <v>-6253.2948</v>
      </c>
      <c r="R15" s="229">
        <f t="array" ref="R15">-R$13*IF(R$2=(Assumptions!$D$68+1),Assumptions!$D$67,XLOOKUP(R$2,Assumptions!$C$94:$M$94,Assumptions!$C$95:$M$95))</f>
        <v>-6253.2948</v>
      </c>
      <c r="S15" s="229">
        <f t="array" ref="S15">-S$13*IF(S$2=(Assumptions!$D$68+1),Assumptions!$D$67,XLOOKUP(S$2,Assumptions!$C$94:$M$94,Assumptions!$C$95:$M$95))</f>
        <v>-6253.2948</v>
      </c>
      <c r="T15" s="229">
        <f t="array" ref="T15">-T$13*IF(T$2=(Assumptions!$D$68+1),Assumptions!$D$67,XLOOKUP(T$2,Assumptions!$C$94:$M$94,Assumptions!$C$95:$M$95))</f>
        <v>-6253.2948</v>
      </c>
      <c r="U15" s="229">
        <f t="array" ref="U15">-U$13*IF(U$2=(Assumptions!$D$68+1),Assumptions!$D$67,XLOOKUP(U$2,Assumptions!$C$94:$M$94,Assumptions!$C$95:$M$95))</f>
        <v>-6253.2948</v>
      </c>
      <c r="V15" s="229">
        <f t="array" ref="V15">-V$13*IF(V$2=(Assumptions!$D$68+1),Assumptions!$D$67,XLOOKUP(V$2,Assumptions!$C$94:$M$94,Assumptions!$C$95:$M$95))</f>
        <v>-6253.2948</v>
      </c>
      <c r="W15" s="229">
        <f t="array" ref="W15">-W$13*IF(W$2=(Assumptions!$D$68+1),Assumptions!$D$67,XLOOKUP(W$2,Assumptions!$C$94:$M$94,Assumptions!$C$95:$M$95))</f>
        <v>-6253.2948</v>
      </c>
      <c r="X15" s="229">
        <f t="array" ref="X15">-X$13*IF(X$2=(Assumptions!$D$68+1),Assumptions!$D$67,XLOOKUP(X$2,Assumptions!$C$94:$M$94,Assumptions!$C$95:$M$95))</f>
        <v>-6253.2948</v>
      </c>
      <c r="Y15" s="229">
        <f t="array" ref="Y15">-Y$13*IF(Y$2=(Assumptions!$D$68+1),Assumptions!$D$67,XLOOKUP(Y$2,Assumptions!$C$94:$M$94,Assumptions!$C$95:$M$95))</f>
        <v>-6253.2948</v>
      </c>
      <c r="Z15" s="229">
        <f t="array" ref="Z15">-Z$13*IF(Z$2=(Assumptions!$D$68+1),Assumptions!$D$67,XLOOKUP(Z$2,Assumptions!$C$94:$M$94,Assumptions!$C$95:$M$95))</f>
        <v>-6253.2948</v>
      </c>
      <c r="AA15" s="229">
        <f t="array" ref="AA15">-AA$13*IF(AA$2=(Assumptions!$D$68+1),Assumptions!$D$67,XLOOKUP(AA$2,Assumptions!$C$94:$M$94,Assumptions!$C$95:$M$95))</f>
        <v>-6253.2948</v>
      </c>
      <c r="AB15" s="229">
        <f t="array" ref="AB15">-AB$13*IF(AB$2=(Assumptions!$D$68+1),Assumptions!$D$67,XLOOKUP(AB$2,Assumptions!$C$94:$M$94,Assumptions!$C$95:$M$95))</f>
        <v>-6440.893644</v>
      </c>
      <c r="AC15" s="229">
        <f t="array" ref="AC15">-AC$13*IF(AC$2=(Assumptions!$D$68+1),Assumptions!$D$67,XLOOKUP(AC$2,Assumptions!$C$94:$M$94,Assumptions!$C$95:$M$95))</f>
        <v>-6440.893644</v>
      </c>
      <c r="AD15" s="229">
        <f t="array" ref="AD15">-AD$13*IF(AD$2=(Assumptions!$D$68+1),Assumptions!$D$67,XLOOKUP(AD$2,Assumptions!$C$94:$M$94,Assumptions!$C$95:$M$95))</f>
        <v>-6440.893644</v>
      </c>
      <c r="AE15" s="229">
        <f t="array" ref="AE15">-AE$13*IF(AE$2=(Assumptions!$D$68+1),Assumptions!$D$67,XLOOKUP(AE$2,Assumptions!$C$94:$M$94,Assumptions!$C$95:$M$95))</f>
        <v>-6440.893644</v>
      </c>
      <c r="AF15" s="229">
        <f t="array" ref="AF15">-AF$13*IF(AF$2=(Assumptions!$D$68+1),Assumptions!$D$67,XLOOKUP(AF$2,Assumptions!$C$94:$M$94,Assumptions!$C$95:$M$95))</f>
        <v>-6440.893644</v>
      </c>
      <c r="AG15" s="229">
        <f t="array" ref="AG15">-AG$13*IF(AG$2=(Assumptions!$D$68+1),Assumptions!$D$67,XLOOKUP(AG$2,Assumptions!$C$94:$M$94,Assumptions!$C$95:$M$95))</f>
        <v>-6440.893644</v>
      </c>
      <c r="AH15" s="229">
        <f t="array" ref="AH15">-AH$13*IF(AH$2=(Assumptions!$D$68+1),Assumptions!$D$67,XLOOKUP(AH$2,Assumptions!$C$94:$M$94,Assumptions!$C$95:$M$95))</f>
        <v>-6440.893644</v>
      </c>
      <c r="AI15" s="229">
        <f t="array" ref="AI15">-AI$13*IF(AI$2=(Assumptions!$D$68+1),Assumptions!$D$67,XLOOKUP(AI$2,Assumptions!$C$94:$M$94,Assumptions!$C$95:$M$95))</f>
        <v>-6440.893644</v>
      </c>
      <c r="AJ15" s="229">
        <f t="array" ref="AJ15">-AJ$13*IF(AJ$2=(Assumptions!$D$68+1),Assumptions!$D$67,XLOOKUP(AJ$2,Assumptions!$C$94:$M$94,Assumptions!$C$95:$M$95))</f>
        <v>-6440.893644</v>
      </c>
      <c r="AK15" s="229">
        <f t="array" ref="AK15">-AK$13*IF(AK$2=(Assumptions!$D$68+1),Assumptions!$D$67,XLOOKUP(AK$2,Assumptions!$C$94:$M$94,Assumptions!$C$95:$M$95))</f>
        <v>-6440.893644</v>
      </c>
      <c r="AL15" s="229">
        <f t="array" ref="AL15">-AL$13*IF(AL$2=(Assumptions!$D$68+1),Assumptions!$D$67,XLOOKUP(AL$2,Assumptions!$C$94:$M$94,Assumptions!$C$95:$M$95))</f>
        <v>-6440.893644</v>
      </c>
      <c r="AM15" s="229">
        <f t="array" ref="AM15">-AM$13*IF(AM$2=(Assumptions!$D$68+1),Assumptions!$D$67,XLOOKUP(AM$2,Assumptions!$C$94:$M$94,Assumptions!$C$95:$M$95))</f>
        <v>-6440.893644</v>
      </c>
      <c r="AN15" s="229">
        <f t="array" ref="AN15">-AN$13*IF(AN$2=(Assumptions!$D$68+1),Assumptions!$D$67,XLOOKUP(AN$2,Assumptions!$C$94:$M$94,Assumptions!$C$95:$M$95))</f>
        <v>-6634.120453</v>
      </c>
      <c r="AO15" s="229">
        <f t="array" ref="AO15">-AO$13*IF(AO$2=(Assumptions!$D$68+1),Assumptions!$D$67,XLOOKUP(AO$2,Assumptions!$C$94:$M$94,Assumptions!$C$95:$M$95))</f>
        <v>-6634.120453</v>
      </c>
      <c r="AP15" s="229">
        <f t="array" ref="AP15">-AP$13*IF(AP$2=(Assumptions!$D$68+1),Assumptions!$D$67,XLOOKUP(AP$2,Assumptions!$C$94:$M$94,Assumptions!$C$95:$M$95))</f>
        <v>-6634.120453</v>
      </c>
      <c r="AQ15" s="229">
        <f t="array" ref="AQ15">-AQ$13*IF(AQ$2=(Assumptions!$D$68+1),Assumptions!$D$67,XLOOKUP(AQ$2,Assumptions!$C$94:$M$94,Assumptions!$C$95:$M$95))</f>
        <v>-6634.120453</v>
      </c>
      <c r="AR15" s="229">
        <f t="array" ref="AR15">-AR$13*IF(AR$2=(Assumptions!$D$68+1),Assumptions!$D$67,XLOOKUP(AR$2,Assumptions!$C$94:$M$94,Assumptions!$C$95:$M$95))</f>
        <v>-6634.120453</v>
      </c>
      <c r="AS15" s="229">
        <f t="array" ref="AS15">-AS$13*IF(AS$2=(Assumptions!$D$68+1),Assumptions!$D$67,XLOOKUP(AS$2,Assumptions!$C$94:$M$94,Assumptions!$C$95:$M$95))</f>
        <v>-6634.120453</v>
      </c>
      <c r="AT15" s="229">
        <f t="array" ref="AT15">-AT$13*IF(AT$2=(Assumptions!$D$68+1),Assumptions!$D$67,XLOOKUP(AT$2,Assumptions!$C$94:$M$94,Assumptions!$C$95:$M$95))</f>
        <v>-6634.120453</v>
      </c>
      <c r="AU15" s="229">
        <f t="array" ref="AU15">-AU$13*IF(AU$2=(Assumptions!$D$68+1),Assumptions!$D$67,XLOOKUP(AU$2,Assumptions!$C$94:$M$94,Assumptions!$C$95:$M$95))</f>
        <v>-6634.120453</v>
      </c>
      <c r="AV15" s="229">
        <f t="array" ref="AV15">-AV$13*IF(AV$2=(Assumptions!$D$68+1),Assumptions!$D$67,XLOOKUP(AV$2,Assumptions!$C$94:$M$94,Assumptions!$C$95:$M$95))</f>
        <v>-6634.120453</v>
      </c>
      <c r="AW15" s="229">
        <f t="array" ref="AW15">-AW$13*IF(AW$2=(Assumptions!$D$68+1),Assumptions!$D$67,XLOOKUP(AW$2,Assumptions!$C$94:$M$94,Assumptions!$C$95:$M$95))</f>
        <v>-6634.120453</v>
      </c>
      <c r="AX15" s="229">
        <f t="array" ref="AX15">-AX$13*IF(AX$2=(Assumptions!$D$68+1),Assumptions!$D$67,XLOOKUP(AX$2,Assumptions!$C$94:$M$94,Assumptions!$C$95:$M$95))</f>
        <v>-6634.120453</v>
      </c>
      <c r="AY15" s="229">
        <f t="array" ref="AY15">-AY$13*IF(AY$2=(Assumptions!$D$68+1),Assumptions!$D$67,XLOOKUP(AY$2,Assumptions!$C$94:$M$94,Assumptions!$C$95:$M$95))</f>
        <v>-6634.120453</v>
      </c>
      <c r="AZ15" s="229">
        <f t="array" ref="AZ15">-AZ$13*IF(AZ$2=(Assumptions!$D$68+1),Assumptions!$D$67,XLOOKUP(AZ$2,Assumptions!$C$94:$M$94,Assumptions!$C$95:$M$95))</f>
        <v>-6833.144067</v>
      </c>
      <c r="BA15" s="229">
        <f t="array" ref="BA15">-BA$13*IF(BA$2=(Assumptions!$D$68+1),Assumptions!$D$67,XLOOKUP(BA$2,Assumptions!$C$94:$M$94,Assumptions!$C$95:$M$95))</f>
        <v>-6833.144067</v>
      </c>
      <c r="BB15" s="229">
        <f t="array" ref="BB15">-BB$13*IF(BB$2=(Assumptions!$D$68+1),Assumptions!$D$67,XLOOKUP(BB$2,Assumptions!$C$94:$M$94,Assumptions!$C$95:$M$95))</f>
        <v>-6833.144067</v>
      </c>
      <c r="BC15" s="229">
        <f t="array" ref="BC15">-BC$13*IF(BC$2=(Assumptions!$D$68+1),Assumptions!$D$67,XLOOKUP(BC$2,Assumptions!$C$94:$M$94,Assumptions!$C$95:$M$95))</f>
        <v>-6833.144067</v>
      </c>
      <c r="BD15" s="229">
        <f t="array" ref="BD15">-BD$13*IF(BD$2=(Assumptions!$D$68+1),Assumptions!$D$67,XLOOKUP(BD$2,Assumptions!$C$94:$M$94,Assumptions!$C$95:$M$95))</f>
        <v>-6833.144067</v>
      </c>
      <c r="BE15" s="229">
        <f t="array" ref="BE15">-BE$13*IF(BE$2=(Assumptions!$D$68+1),Assumptions!$D$67,XLOOKUP(BE$2,Assumptions!$C$94:$M$94,Assumptions!$C$95:$M$95))</f>
        <v>-6833.144067</v>
      </c>
      <c r="BF15" s="229">
        <f t="array" ref="BF15">-BF$13*IF(BF$2=(Assumptions!$D$68+1),Assumptions!$D$67,XLOOKUP(BF$2,Assumptions!$C$94:$M$94,Assumptions!$C$95:$M$95))</f>
        <v>-6833.144067</v>
      </c>
      <c r="BG15" s="229">
        <f t="array" ref="BG15">-BG$13*IF(BG$2=(Assumptions!$D$68+1),Assumptions!$D$67,XLOOKUP(BG$2,Assumptions!$C$94:$M$94,Assumptions!$C$95:$M$95))</f>
        <v>-6833.144067</v>
      </c>
      <c r="BH15" s="229">
        <f t="array" ref="BH15">-BH$13*IF(BH$2=(Assumptions!$D$68+1),Assumptions!$D$67,XLOOKUP(BH$2,Assumptions!$C$94:$M$94,Assumptions!$C$95:$M$95))</f>
        <v>-6833.144067</v>
      </c>
      <c r="BI15" s="229">
        <f t="array" ref="BI15">-BI$13*IF(BI$2=(Assumptions!$D$68+1),Assumptions!$D$67,XLOOKUP(BI$2,Assumptions!$C$94:$M$94,Assumptions!$C$95:$M$95))</f>
        <v>-6833.144067</v>
      </c>
      <c r="BJ15" s="229">
        <f t="array" ref="BJ15">-BJ$13*IF(BJ$2=(Assumptions!$D$68+1),Assumptions!$D$67,XLOOKUP(BJ$2,Assumptions!$C$94:$M$94,Assumptions!$C$95:$M$95))</f>
        <v>-6833.144067</v>
      </c>
      <c r="BK15" s="229">
        <f t="array" ref="BK15">-BK$13*IF(BK$2=(Assumptions!$D$68+1),Assumptions!$D$67,XLOOKUP(BK$2,Assumptions!$C$94:$M$94,Assumptions!$C$95:$M$95))</f>
        <v>-6833.144067</v>
      </c>
      <c r="BL15" s="229">
        <f t="array" ref="BL15">-BL$13*IF(BL$2=(Assumptions!$D$68+1),Assumptions!$D$67,XLOOKUP(BL$2,Assumptions!$C$94:$M$94,Assumptions!$C$95:$M$95))</f>
        <v>-7038.138389</v>
      </c>
      <c r="BM15" s="229">
        <f t="array" ref="BM15">-BM$13*IF(BM$2=(Assumptions!$D$68+1),Assumptions!$D$67,XLOOKUP(BM$2,Assumptions!$C$94:$M$94,Assumptions!$C$95:$M$95))</f>
        <v>-7038.138389</v>
      </c>
      <c r="BN15" s="229">
        <f t="array" ref="BN15">-BN$13*IF(BN$2=(Assumptions!$D$68+1),Assumptions!$D$67,XLOOKUP(BN$2,Assumptions!$C$94:$M$94,Assumptions!$C$95:$M$95))</f>
        <v>-7038.138389</v>
      </c>
      <c r="BO15" s="229">
        <f t="array" ref="BO15">-BO$13*IF(BO$2=(Assumptions!$D$68+1),Assumptions!$D$67,XLOOKUP(BO$2,Assumptions!$C$94:$M$94,Assumptions!$C$95:$M$95))</f>
        <v>-7038.138389</v>
      </c>
      <c r="BP15" s="229">
        <f t="array" ref="BP15">-BP$13*IF(BP$2=(Assumptions!$D$68+1),Assumptions!$D$67,XLOOKUP(BP$2,Assumptions!$C$94:$M$94,Assumptions!$C$95:$M$95))</f>
        <v>-7038.138389</v>
      </c>
      <c r="BQ15" s="229">
        <f t="array" ref="BQ15">-BQ$13*IF(BQ$2=(Assumptions!$D$68+1),Assumptions!$D$67,XLOOKUP(BQ$2,Assumptions!$C$94:$M$94,Assumptions!$C$95:$M$95))</f>
        <v>-7038.138389</v>
      </c>
      <c r="BR15" s="229">
        <f t="array" ref="BR15">-BR$13*IF(BR$2=(Assumptions!$D$68+1),Assumptions!$D$67,XLOOKUP(BR$2,Assumptions!$C$94:$M$94,Assumptions!$C$95:$M$95))</f>
        <v>-7038.138389</v>
      </c>
      <c r="BS15" s="229">
        <f t="array" ref="BS15">-BS$13*IF(BS$2=(Assumptions!$D$68+1),Assumptions!$D$67,XLOOKUP(BS$2,Assumptions!$C$94:$M$94,Assumptions!$C$95:$M$95))</f>
        <v>-7038.138389</v>
      </c>
      <c r="BT15" s="229">
        <f t="array" ref="BT15">-BT$13*IF(BT$2=(Assumptions!$D$68+1),Assumptions!$D$67,XLOOKUP(BT$2,Assumptions!$C$94:$M$94,Assumptions!$C$95:$M$95))</f>
        <v>-7038.138389</v>
      </c>
      <c r="BU15" s="229">
        <f t="array" ref="BU15">-BU$13*IF(BU$2=(Assumptions!$D$68+1),Assumptions!$D$67,XLOOKUP(BU$2,Assumptions!$C$94:$M$94,Assumptions!$C$95:$M$95))</f>
        <v>-7038.138389</v>
      </c>
      <c r="BV15" s="229">
        <f t="array" ref="BV15">-BV$13*IF(BV$2=(Assumptions!$D$68+1),Assumptions!$D$67,XLOOKUP(BV$2,Assumptions!$C$94:$M$94,Assumptions!$C$95:$M$95))</f>
        <v>-7038.138389</v>
      </c>
      <c r="BW15" s="229">
        <f t="array" ref="BW15">-BW$13*IF(BW$2=(Assumptions!$D$68+1),Assumptions!$D$67,XLOOKUP(BW$2,Assumptions!$C$94:$M$94,Assumptions!$C$95:$M$95))</f>
        <v>-7038.138389</v>
      </c>
      <c r="BX15" s="229">
        <f t="array" ref="BX15">-BX$13*IF(BX$2=(Assumptions!$D$68+1),Assumptions!$D$67,XLOOKUP(BX$2,Assumptions!$C$94:$M$94,Assumptions!$C$95:$M$95))</f>
        <v>-7249.282541</v>
      </c>
      <c r="BY15" s="229">
        <f t="array" ref="BY15">-BY$13*IF(BY$2=(Assumptions!$D$68+1),Assumptions!$D$67,XLOOKUP(BY$2,Assumptions!$C$94:$M$94,Assumptions!$C$95:$M$95))</f>
        <v>-7249.282541</v>
      </c>
      <c r="BZ15" s="229">
        <f t="array" ref="BZ15">-BZ$13*IF(BZ$2=(Assumptions!$D$68+1),Assumptions!$D$67,XLOOKUP(BZ$2,Assumptions!$C$94:$M$94,Assumptions!$C$95:$M$95))</f>
        <v>-7249.282541</v>
      </c>
      <c r="CA15" s="229">
        <f t="array" ref="CA15">-CA$13*IF(CA$2=(Assumptions!$D$68+1),Assumptions!$D$67,XLOOKUP(CA$2,Assumptions!$C$94:$M$94,Assumptions!$C$95:$M$95))</f>
        <v>-7249.282541</v>
      </c>
      <c r="CB15" s="229">
        <f t="array" ref="CB15">-CB$13*IF(CB$2=(Assumptions!$D$68+1),Assumptions!$D$67,XLOOKUP(CB$2,Assumptions!$C$94:$M$94,Assumptions!$C$95:$M$95))</f>
        <v>-7249.282541</v>
      </c>
      <c r="CC15" s="229">
        <f t="array" ref="CC15">-CC$13*IF(CC$2=(Assumptions!$D$68+1),Assumptions!$D$67,XLOOKUP(CC$2,Assumptions!$C$94:$M$94,Assumptions!$C$95:$M$95))</f>
        <v>-7249.282541</v>
      </c>
      <c r="CD15" s="229">
        <f t="array" ref="CD15">-CD$13*IF(CD$2=(Assumptions!$D$68+1),Assumptions!$D$67,XLOOKUP(CD$2,Assumptions!$C$94:$M$94,Assumptions!$C$95:$M$95))</f>
        <v>-7249.282541</v>
      </c>
      <c r="CE15" s="229">
        <f t="array" ref="CE15">-CE$13*IF(CE$2=(Assumptions!$D$68+1),Assumptions!$D$67,XLOOKUP(CE$2,Assumptions!$C$94:$M$94,Assumptions!$C$95:$M$95))</f>
        <v>-7249.282541</v>
      </c>
      <c r="CF15" s="229">
        <f t="array" ref="CF15">-CF$13*IF(CF$2=(Assumptions!$D$68+1),Assumptions!$D$67,XLOOKUP(CF$2,Assumptions!$C$94:$M$94,Assumptions!$C$95:$M$95))</f>
        <v>-7249.282541</v>
      </c>
      <c r="CG15" s="229">
        <f t="array" ref="CG15">-CG$13*IF(CG$2=(Assumptions!$D$68+1),Assumptions!$D$67,XLOOKUP(CG$2,Assumptions!$C$94:$M$94,Assumptions!$C$95:$M$95))</f>
        <v>-7249.282541</v>
      </c>
      <c r="CH15" s="229">
        <f t="array" ref="CH15">-CH$13*IF(CH$2=(Assumptions!$D$68+1),Assumptions!$D$67,XLOOKUP(CH$2,Assumptions!$C$94:$M$94,Assumptions!$C$95:$M$95))</f>
        <v>-7249.282541</v>
      </c>
      <c r="CI15" s="229">
        <f t="array" ref="CI15">-CI$13*IF(CI$2=(Assumptions!$D$68+1),Assumptions!$D$67,XLOOKUP(CI$2,Assumptions!$C$94:$M$94,Assumptions!$C$95:$M$95))</f>
        <v>-7249.282541</v>
      </c>
      <c r="CJ15" s="229">
        <f t="array" ref="CJ15">-CJ$13*IF(CJ$2=(Assumptions!$D$68+1),Assumptions!$D$67,XLOOKUP(CJ$2,Assumptions!$C$94:$M$94,Assumptions!$C$95:$M$95))</f>
        <v>-7466.761017</v>
      </c>
      <c r="CK15" s="229">
        <f t="array" ref="CK15">-CK$13*IF(CK$2=(Assumptions!$D$68+1),Assumptions!$D$67,XLOOKUP(CK$2,Assumptions!$C$94:$M$94,Assumptions!$C$95:$M$95))</f>
        <v>-7466.761017</v>
      </c>
      <c r="CL15" s="229">
        <f t="array" ref="CL15">-CL$13*IF(CL$2=(Assumptions!$D$68+1),Assumptions!$D$67,XLOOKUP(CL$2,Assumptions!$C$94:$M$94,Assumptions!$C$95:$M$95))</f>
        <v>-7466.761017</v>
      </c>
      <c r="CM15" s="229">
        <f t="array" ref="CM15">-CM$13*IF(CM$2=(Assumptions!$D$68+1),Assumptions!$D$67,XLOOKUP(CM$2,Assumptions!$C$94:$M$94,Assumptions!$C$95:$M$95))</f>
        <v>-7466.761017</v>
      </c>
      <c r="CN15" s="229">
        <f t="array" ref="CN15">-CN$13*IF(CN$2=(Assumptions!$D$68+1),Assumptions!$D$67,XLOOKUP(CN$2,Assumptions!$C$94:$M$94,Assumptions!$C$95:$M$95))</f>
        <v>-7466.761017</v>
      </c>
      <c r="CO15" s="229">
        <f t="array" ref="CO15">-CO$13*IF(CO$2=(Assumptions!$D$68+1),Assumptions!$D$67,XLOOKUP(CO$2,Assumptions!$C$94:$M$94,Assumptions!$C$95:$M$95))</f>
        <v>-7466.761017</v>
      </c>
      <c r="CP15" s="229">
        <f t="array" ref="CP15">-CP$13*IF(CP$2=(Assumptions!$D$68+1),Assumptions!$D$67,XLOOKUP(CP$2,Assumptions!$C$94:$M$94,Assumptions!$C$95:$M$95))</f>
        <v>-7466.761017</v>
      </c>
      <c r="CQ15" s="229">
        <f t="array" ref="CQ15">-CQ$13*IF(CQ$2=(Assumptions!$D$68+1),Assumptions!$D$67,XLOOKUP(CQ$2,Assumptions!$C$94:$M$94,Assumptions!$C$95:$M$95))</f>
        <v>-7466.761017</v>
      </c>
      <c r="CR15" s="229">
        <f t="array" ref="CR15">-CR$13*IF(CR$2=(Assumptions!$D$68+1),Assumptions!$D$67,XLOOKUP(CR$2,Assumptions!$C$94:$M$94,Assumptions!$C$95:$M$95))</f>
        <v>-7466.761017</v>
      </c>
      <c r="CS15" s="229">
        <f t="array" ref="CS15">-CS$13*IF(CS$2=(Assumptions!$D$68+1),Assumptions!$D$67,XLOOKUP(CS$2,Assumptions!$C$94:$M$94,Assumptions!$C$95:$M$95))</f>
        <v>-7466.761017</v>
      </c>
      <c r="CT15" s="229">
        <f t="array" ref="CT15">-CT$13*IF(CT$2=(Assumptions!$D$68+1),Assumptions!$D$67,XLOOKUP(CT$2,Assumptions!$C$94:$M$94,Assumptions!$C$95:$M$95))</f>
        <v>-7466.761017</v>
      </c>
      <c r="CU15" s="229">
        <f t="array" ref="CU15">-CU$13*IF(CU$2=(Assumptions!$D$68+1),Assumptions!$D$67,XLOOKUP(CU$2,Assumptions!$C$94:$M$94,Assumptions!$C$95:$M$95))</f>
        <v>-7466.761017</v>
      </c>
      <c r="CV15" s="229">
        <f t="array" ref="CV15">-CV$13*IF(CV$2=(Assumptions!$D$68+1),Assumptions!$D$67,XLOOKUP(CV$2,Assumptions!$C$94:$M$94,Assumptions!$C$95:$M$95))</f>
        <v>-7690.763847</v>
      </c>
      <c r="CW15" s="229">
        <f t="array" ref="CW15">-CW$13*IF(CW$2=(Assumptions!$D$68+1),Assumptions!$D$67,XLOOKUP(CW$2,Assumptions!$C$94:$M$94,Assumptions!$C$95:$M$95))</f>
        <v>-7690.763847</v>
      </c>
      <c r="CX15" s="229">
        <f t="array" ref="CX15">-CX$13*IF(CX$2=(Assumptions!$D$68+1),Assumptions!$D$67,XLOOKUP(CX$2,Assumptions!$C$94:$M$94,Assumptions!$C$95:$M$95))</f>
        <v>-7690.763847</v>
      </c>
      <c r="CY15" s="229">
        <f t="array" ref="CY15">-CY$13*IF(CY$2=(Assumptions!$D$68+1),Assumptions!$D$67,XLOOKUP(CY$2,Assumptions!$C$94:$M$94,Assumptions!$C$95:$M$95))</f>
        <v>-7690.763847</v>
      </c>
      <c r="CZ15" s="229">
        <f t="array" ref="CZ15">-CZ$13*IF(CZ$2=(Assumptions!$D$68+1),Assumptions!$D$67,XLOOKUP(CZ$2,Assumptions!$C$94:$M$94,Assumptions!$C$95:$M$95))</f>
        <v>-7690.763847</v>
      </c>
      <c r="DA15" s="229">
        <f t="array" ref="DA15">-DA$13*IF(DA$2=(Assumptions!$D$68+1),Assumptions!$D$67,XLOOKUP(DA$2,Assumptions!$C$94:$M$94,Assumptions!$C$95:$M$95))</f>
        <v>-7690.763847</v>
      </c>
      <c r="DB15" s="229">
        <f t="array" ref="DB15">-DB$13*IF(DB$2=(Assumptions!$D$68+1),Assumptions!$D$67,XLOOKUP(DB$2,Assumptions!$C$94:$M$94,Assumptions!$C$95:$M$95))</f>
        <v>-7690.763847</v>
      </c>
      <c r="DC15" s="229">
        <f t="array" ref="DC15">-DC$13*IF(DC$2=(Assumptions!$D$68+1),Assumptions!$D$67,XLOOKUP(DC$2,Assumptions!$C$94:$M$94,Assumptions!$C$95:$M$95))</f>
        <v>-7690.763847</v>
      </c>
      <c r="DD15" s="229">
        <f t="array" ref="DD15">-DD$13*IF(DD$2=(Assumptions!$D$68+1),Assumptions!$D$67,XLOOKUP(DD$2,Assumptions!$C$94:$M$94,Assumptions!$C$95:$M$95))</f>
        <v>-7690.763847</v>
      </c>
      <c r="DE15" s="229">
        <f t="array" ref="DE15">-DE$13*IF(DE$2=(Assumptions!$D$68+1),Assumptions!$D$67,XLOOKUP(DE$2,Assumptions!$C$94:$M$94,Assumptions!$C$95:$M$95))</f>
        <v>-7690.763847</v>
      </c>
      <c r="DF15" s="229">
        <f t="array" ref="DF15">-DF$13*IF(DF$2=(Assumptions!$D$68+1),Assumptions!$D$67,XLOOKUP(DF$2,Assumptions!$C$94:$M$94,Assumptions!$C$95:$M$95))</f>
        <v>-7690.763847</v>
      </c>
      <c r="DG15" s="229">
        <f t="array" ref="DG15">-DG$13*IF(DG$2=(Assumptions!$D$68+1),Assumptions!$D$67,XLOOKUP(DG$2,Assumptions!$C$94:$M$94,Assumptions!$C$95:$M$95))</f>
        <v>-7690.763847</v>
      </c>
      <c r="DH15" s="229">
        <f t="array" ref="DH15">-DH$13*IF(DH$2=(Assumptions!$D$68+1),Assumptions!$D$67,XLOOKUP(DH$2,Assumptions!$C$94:$M$94,Assumptions!$C$95:$M$95))</f>
        <v>-7921.486763</v>
      </c>
      <c r="DI15" s="229">
        <f t="array" ref="DI15">-DI$13*IF(DI$2=(Assumptions!$D$68+1),Assumptions!$D$67,XLOOKUP(DI$2,Assumptions!$C$94:$M$94,Assumptions!$C$95:$M$95))</f>
        <v>-7921.486763</v>
      </c>
      <c r="DJ15" s="229">
        <f t="array" ref="DJ15">-DJ$13*IF(DJ$2=(Assumptions!$D$68+1),Assumptions!$D$67,XLOOKUP(DJ$2,Assumptions!$C$94:$M$94,Assumptions!$C$95:$M$95))</f>
        <v>-7921.486763</v>
      </c>
      <c r="DK15" s="229">
        <f t="array" ref="DK15">-DK$13*IF(DK$2=(Assumptions!$D$68+1),Assumptions!$D$67,XLOOKUP(DK$2,Assumptions!$C$94:$M$94,Assumptions!$C$95:$M$95))</f>
        <v>-7921.486763</v>
      </c>
      <c r="DL15" s="229">
        <f t="array" ref="DL15">-DL$13*IF(DL$2=(Assumptions!$D$68+1),Assumptions!$D$67,XLOOKUP(DL$2,Assumptions!$C$94:$M$94,Assumptions!$C$95:$M$95))</f>
        <v>-7921.486763</v>
      </c>
      <c r="DM15" s="229">
        <f t="array" ref="DM15">-DM$13*IF(DM$2=(Assumptions!$D$68+1),Assumptions!$D$67,XLOOKUP(DM$2,Assumptions!$C$94:$M$94,Assumptions!$C$95:$M$95))</f>
        <v>-7921.486763</v>
      </c>
      <c r="DN15" s="229">
        <f t="array" ref="DN15">-DN$13*IF(DN$2=(Assumptions!$D$68+1),Assumptions!$D$67,XLOOKUP(DN$2,Assumptions!$C$94:$M$94,Assumptions!$C$95:$M$95))</f>
        <v>-7921.486763</v>
      </c>
      <c r="DO15" s="229">
        <f t="array" ref="DO15">-DO$13*IF(DO$2=(Assumptions!$D$68+1),Assumptions!$D$67,XLOOKUP(DO$2,Assumptions!$C$94:$M$94,Assumptions!$C$95:$M$95))</f>
        <v>-7921.486763</v>
      </c>
      <c r="DP15" s="229">
        <f t="array" ref="DP15">-DP$13*IF(DP$2=(Assumptions!$D$68+1),Assumptions!$D$67,XLOOKUP(DP$2,Assumptions!$C$94:$M$94,Assumptions!$C$95:$M$95))</f>
        <v>-7921.486763</v>
      </c>
      <c r="DQ15" s="229">
        <f t="array" ref="DQ15">-DQ$13*IF(DQ$2=(Assumptions!$D$68+1),Assumptions!$D$67,XLOOKUP(DQ$2,Assumptions!$C$94:$M$94,Assumptions!$C$95:$M$95))</f>
        <v>-7921.486763</v>
      </c>
      <c r="DR15" s="229">
        <f t="array" ref="DR15">-DR$13*IF(DR$2=(Assumptions!$D$68+1),Assumptions!$D$67,XLOOKUP(DR$2,Assumptions!$C$94:$M$94,Assumptions!$C$95:$M$95))</f>
        <v>-7921.486763</v>
      </c>
      <c r="DS15" s="229">
        <f t="array" ref="DS15">-DS$13*IF(DS$2=(Assumptions!$D$68+1),Assumptions!$D$67,XLOOKUP(DS$2,Assumptions!$C$94:$M$94,Assumptions!$C$95:$M$95))</f>
        <v>-7921.486763</v>
      </c>
      <c r="DT15" s="229">
        <f t="array" ref="DT15">-DT$13*IF(DT$2=(Assumptions!$D$68+1),Assumptions!$D$67,XLOOKUP(DT$2,Assumptions!$C$94:$M$94,Assumptions!$C$95:$M$95))</f>
        <v>-20397.82841</v>
      </c>
      <c r="DU15" s="229">
        <f t="array" ref="DU15">-DU$13*IF(DU$2=(Assumptions!$D$68+1),Assumptions!$D$67,XLOOKUP(DU$2,Assumptions!$C$94:$M$94,Assumptions!$C$95:$M$95))</f>
        <v>-20397.82841</v>
      </c>
      <c r="DV15" s="229">
        <f t="array" ref="DV15">-DV$13*IF(DV$2=(Assumptions!$D$68+1),Assumptions!$D$67,XLOOKUP(DV$2,Assumptions!$C$94:$M$94,Assumptions!$C$95:$M$95))</f>
        <v>-20397.82841</v>
      </c>
      <c r="DW15" s="229">
        <f t="array" ref="DW15">-DW$13*IF(DW$2=(Assumptions!$D$68+1),Assumptions!$D$67,XLOOKUP(DW$2,Assumptions!$C$94:$M$94,Assumptions!$C$95:$M$95))</f>
        <v>-20397.82841</v>
      </c>
      <c r="DX15" s="229">
        <f t="array" ref="DX15">-DX$13*IF(DX$2=(Assumptions!$D$68+1),Assumptions!$D$67,XLOOKUP(DX$2,Assumptions!$C$94:$M$94,Assumptions!$C$95:$M$95))</f>
        <v>-20397.82841</v>
      </c>
      <c r="DY15" s="229">
        <f t="array" ref="DY15">-DY$13*IF(DY$2=(Assumptions!$D$68+1),Assumptions!$D$67,XLOOKUP(DY$2,Assumptions!$C$94:$M$94,Assumptions!$C$95:$M$95))</f>
        <v>-20397.82841</v>
      </c>
      <c r="DZ15" s="229">
        <f t="array" ref="DZ15">-DZ$13*IF(DZ$2=(Assumptions!$D$68+1),Assumptions!$D$67,XLOOKUP(DZ$2,Assumptions!$C$94:$M$94,Assumptions!$C$95:$M$95))</f>
        <v>-20397.82841</v>
      </c>
      <c r="EA15" s="229">
        <f t="array" ref="EA15">-EA$13*IF(EA$2=(Assumptions!$D$68+1),Assumptions!$D$67,XLOOKUP(EA$2,Assumptions!$C$94:$M$94,Assumptions!$C$95:$M$95))</f>
        <v>-20397.82841</v>
      </c>
      <c r="EB15" s="229">
        <f t="array" ref="EB15">-EB$13*IF(EB$2=(Assumptions!$D$68+1),Assumptions!$D$67,XLOOKUP(EB$2,Assumptions!$C$94:$M$94,Assumptions!$C$95:$M$95))</f>
        <v>-20397.82841</v>
      </c>
      <c r="EC15" s="229">
        <f t="array" ref="EC15">-EC$13*IF(EC$2=(Assumptions!$D$68+1),Assumptions!$D$67,XLOOKUP(EC$2,Assumptions!$C$94:$M$94,Assumptions!$C$95:$M$95))</f>
        <v>-20397.82841</v>
      </c>
      <c r="ED15" s="229">
        <f t="array" ref="ED15">-ED$13*IF(ED$2=(Assumptions!$D$68+1),Assumptions!$D$67,XLOOKUP(ED$2,Assumptions!$C$94:$M$94,Assumptions!$C$95:$M$95))</f>
        <v>-20397.82841</v>
      </c>
      <c r="EE15" s="229">
        <f t="array" ref="EE15">-EE$13*IF(EE$2=(Assumptions!$D$68+1),Assumptions!$D$67,XLOOKUP(EE$2,Assumptions!$C$94:$M$94,Assumptions!$C$95:$M$95))</f>
        <v>-20397.82841</v>
      </c>
    </row>
    <row r="16" ht="15.75" customHeight="1">
      <c r="A16" s="1"/>
      <c r="B16" s="1"/>
      <c r="C16" s="1" t="str">
        <f>Assumptions!B15</f>
        <v>Bad Debt </v>
      </c>
      <c r="D16" s="229">
        <f>-D$13*Assumptions!$F15</f>
        <v>-3035.58</v>
      </c>
      <c r="E16" s="229">
        <f>-E$13*Assumptions!$F15</f>
        <v>-3035.58</v>
      </c>
      <c r="F16" s="229">
        <f>-F$13*Assumptions!$F15</f>
        <v>-3035.58</v>
      </c>
      <c r="G16" s="229">
        <f>-G$13*Assumptions!$F15</f>
        <v>-3035.58</v>
      </c>
      <c r="H16" s="229">
        <f>-H$13*Assumptions!$F15</f>
        <v>-3035.58</v>
      </c>
      <c r="I16" s="229">
        <f>-I$13*Assumptions!$F15</f>
        <v>-3035.58</v>
      </c>
      <c r="J16" s="229">
        <f>-J$13*Assumptions!$F15</f>
        <v>-3035.58</v>
      </c>
      <c r="K16" s="229">
        <f>-K$13*Assumptions!$F15</f>
        <v>-3035.58</v>
      </c>
      <c r="L16" s="229">
        <f>-L$13*Assumptions!$F15</f>
        <v>-3035.58</v>
      </c>
      <c r="M16" s="229">
        <f>-M$13*Assumptions!$F15</f>
        <v>-3035.58</v>
      </c>
      <c r="N16" s="229">
        <f>-N$13*Assumptions!$F15</f>
        <v>-3035.58</v>
      </c>
      <c r="O16" s="229">
        <f>-O$13*Assumptions!$F15</f>
        <v>-3035.58</v>
      </c>
      <c r="P16" s="229">
        <f>-P$13*Assumptions!$F15</f>
        <v>-3126.6474</v>
      </c>
      <c r="Q16" s="229">
        <f>-Q$13*Assumptions!$F15</f>
        <v>-3126.6474</v>
      </c>
      <c r="R16" s="229">
        <f>-R$13*Assumptions!$F15</f>
        <v>-3126.6474</v>
      </c>
      <c r="S16" s="229">
        <f>-S$13*Assumptions!$F15</f>
        <v>-3126.6474</v>
      </c>
      <c r="T16" s="229">
        <f>-T$13*Assumptions!$F15</f>
        <v>-3126.6474</v>
      </c>
      <c r="U16" s="229">
        <f>-U$13*Assumptions!$F15</f>
        <v>-3126.6474</v>
      </c>
      <c r="V16" s="229">
        <f>-V$13*Assumptions!$F15</f>
        <v>-3126.6474</v>
      </c>
      <c r="W16" s="229">
        <f>-W$13*Assumptions!$F15</f>
        <v>-3126.6474</v>
      </c>
      <c r="X16" s="229">
        <f>-X$13*Assumptions!$F15</f>
        <v>-3126.6474</v>
      </c>
      <c r="Y16" s="229">
        <f>-Y$13*Assumptions!$F15</f>
        <v>-3126.6474</v>
      </c>
      <c r="Z16" s="229">
        <f>-Z$13*Assumptions!$F15</f>
        <v>-3126.6474</v>
      </c>
      <c r="AA16" s="229">
        <f>-AA$13*Assumptions!$F15</f>
        <v>-3126.6474</v>
      </c>
      <c r="AB16" s="229">
        <f>-AB$13*Assumptions!$F15</f>
        <v>-3220.446822</v>
      </c>
      <c r="AC16" s="229">
        <f>-AC$13*Assumptions!$F15</f>
        <v>-3220.446822</v>
      </c>
      <c r="AD16" s="229">
        <f>-AD$13*Assumptions!$F15</f>
        <v>-3220.446822</v>
      </c>
      <c r="AE16" s="229">
        <f>-AE$13*Assumptions!$F15</f>
        <v>-3220.446822</v>
      </c>
      <c r="AF16" s="229">
        <f>-AF$13*Assumptions!$F15</f>
        <v>-3220.446822</v>
      </c>
      <c r="AG16" s="229">
        <f>-AG$13*Assumptions!$F15</f>
        <v>-3220.446822</v>
      </c>
      <c r="AH16" s="229">
        <f>-AH$13*Assumptions!$F15</f>
        <v>-3220.446822</v>
      </c>
      <c r="AI16" s="229">
        <f>-AI$13*Assumptions!$F15</f>
        <v>-3220.446822</v>
      </c>
      <c r="AJ16" s="229">
        <f>-AJ$13*Assumptions!$F15</f>
        <v>-3220.446822</v>
      </c>
      <c r="AK16" s="229">
        <f>-AK$13*Assumptions!$F15</f>
        <v>-3220.446822</v>
      </c>
      <c r="AL16" s="229">
        <f>-AL$13*Assumptions!$F15</f>
        <v>-3220.446822</v>
      </c>
      <c r="AM16" s="229">
        <f>-AM$13*Assumptions!$F15</f>
        <v>-3220.446822</v>
      </c>
      <c r="AN16" s="229">
        <f>-AN$13*Assumptions!$F15</f>
        <v>-3317.060227</v>
      </c>
      <c r="AO16" s="229">
        <f>-AO$13*Assumptions!$F15</f>
        <v>-3317.060227</v>
      </c>
      <c r="AP16" s="229">
        <f>-AP$13*Assumptions!$F15</f>
        <v>-3317.060227</v>
      </c>
      <c r="AQ16" s="229">
        <f>-AQ$13*Assumptions!$F15</f>
        <v>-3317.060227</v>
      </c>
      <c r="AR16" s="229">
        <f>-AR$13*Assumptions!$F15</f>
        <v>-3317.060227</v>
      </c>
      <c r="AS16" s="229">
        <f>-AS$13*Assumptions!$F15</f>
        <v>-3317.060227</v>
      </c>
      <c r="AT16" s="229">
        <f>-AT$13*Assumptions!$F15</f>
        <v>-3317.060227</v>
      </c>
      <c r="AU16" s="229">
        <f>-AU$13*Assumptions!$F15</f>
        <v>-3317.060227</v>
      </c>
      <c r="AV16" s="229">
        <f>-AV$13*Assumptions!$F15</f>
        <v>-3317.060227</v>
      </c>
      <c r="AW16" s="229">
        <f>-AW$13*Assumptions!$F15</f>
        <v>-3317.060227</v>
      </c>
      <c r="AX16" s="229">
        <f>-AX$13*Assumptions!$F15</f>
        <v>-3317.060227</v>
      </c>
      <c r="AY16" s="229">
        <f>-AY$13*Assumptions!$F15</f>
        <v>-3317.060227</v>
      </c>
      <c r="AZ16" s="229">
        <f>-AZ$13*Assumptions!$F15</f>
        <v>-3416.572033</v>
      </c>
      <c r="BA16" s="229">
        <f>-BA$13*Assumptions!$F15</f>
        <v>-3416.572033</v>
      </c>
      <c r="BB16" s="229">
        <f>-BB$13*Assumptions!$F15</f>
        <v>-3416.572033</v>
      </c>
      <c r="BC16" s="229">
        <f>-BC$13*Assumptions!$F15</f>
        <v>-3416.572033</v>
      </c>
      <c r="BD16" s="229">
        <f>-BD$13*Assumptions!$F15</f>
        <v>-3416.572033</v>
      </c>
      <c r="BE16" s="229">
        <f>-BE$13*Assumptions!$F15</f>
        <v>-3416.572033</v>
      </c>
      <c r="BF16" s="229">
        <f>-BF$13*Assumptions!$F15</f>
        <v>-3416.572033</v>
      </c>
      <c r="BG16" s="229">
        <f>-BG$13*Assumptions!$F15</f>
        <v>-3416.572033</v>
      </c>
      <c r="BH16" s="229">
        <f>-BH$13*Assumptions!$F15</f>
        <v>-3416.572033</v>
      </c>
      <c r="BI16" s="229">
        <f>-BI$13*Assumptions!$F15</f>
        <v>-3416.572033</v>
      </c>
      <c r="BJ16" s="229">
        <f>-BJ$13*Assumptions!$F15</f>
        <v>-3416.572033</v>
      </c>
      <c r="BK16" s="229">
        <f>-BK$13*Assumptions!$F15</f>
        <v>-3416.572033</v>
      </c>
      <c r="BL16" s="229">
        <f>-BL$13*Assumptions!$F15</f>
        <v>-3519.069194</v>
      </c>
      <c r="BM16" s="229">
        <f>-BM$13*Assumptions!$F15</f>
        <v>-3519.069194</v>
      </c>
      <c r="BN16" s="229">
        <f>-BN$13*Assumptions!$F15</f>
        <v>-3519.069194</v>
      </c>
      <c r="BO16" s="229">
        <f>-BO$13*Assumptions!$F15</f>
        <v>-3519.069194</v>
      </c>
      <c r="BP16" s="229">
        <f>-BP$13*Assumptions!$F15</f>
        <v>-3519.069194</v>
      </c>
      <c r="BQ16" s="229">
        <f>-BQ$13*Assumptions!$F15</f>
        <v>-3519.069194</v>
      </c>
      <c r="BR16" s="229">
        <f>-BR$13*Assumptions!$F15</f>
        <v>-3519.069194</v>
      </c>
      <c r="BS16" s="229">
        <f>-BS$13*Assumptions!$F15</f>
        <v>-3519.069194</v>
      </c>
      <c r="BT16" s="229">
        <f>-BT$13*Assumptions!$F15</f>
        <v>-3519.069194</v>
      </c>
      <c r="BU16" s="229">
        <f>-BU$13*Assumptions!$F15</f>
        <v>-3519.069194</v>
      </c>
      <c r="BV16" s="229">
        <f>-BV$13*Assumptions!$F15</f>
        <v>-3519.069194</v>
      </c>
      <c r="BW16" s="229">
        <f>-BW$13*Assumptions!$F15</f>
        <v>-3519.069194</v>
      </c>
      <c r="BX16" s="229">
        <f>-BX$13*Assumptions!$F15</f>
        <v>-3624.64127</v>
      </c>
      <c r="BY16" s="229">
        <f>-BY$13*Assumptions!$F15</f>
        <v>-3624.64127</v>
      </c>
      <c r="BZ16" s="229">
        <f>-BZ$13*Assumptions!$F15</f>
        <v>-3624.64127</v>
      </c>
      <c r="CA16" s="229">
        <f>-CA$13*Assumptions!$F15</f>
        <v>-3624.64127</v>
      </c>
      <c r="CB16" s="229">
        <f>-CB$13*Assumptions!$F15</f>
        <v>-3624.64127</v>
      </c>
      <c r="CC16" s="229">
        <f>-CC$13*Assumptions!$F15</f>
        <v>-3624.64127</v>
      </c>
      <c r="CD16" s="229">
        <f>-CD$13*Assumptions!$F15</f>
        <v>-3624.64127</v>
      </c>
      <c r="CE16" s="229">
        <f>-CE$13*Assumptions!$F15</f>
        <v>-3624.64127</v>
      </c>
      <c r="CF16" s="229">
        <f>-CF$13*Assumptions!$F15</f>
        <v>-3624.64127</v>
      </c>
      <c r="CG16" s="229">
        <f>-CG$13*Assumptions!$F15</f>
        <v>-3624.64127</v>
      </c>
      <c r="CH16" s="229">
        <f>-CH$13*Assumptions!$F15</f>
        <v>-3624.64127</v>
      </c>
      <c r="CI16" s="229">
        <f>-CI$13*Assumptions!$F15</f>
        <v>-3624.64127</v>
      </c>
      <c r="CJ16" s="229">
        <f>-CJ$13*Assumptions!$F15</f>
        <v>-3733.380508</v>
      </c>
      <c r="CK16" s="229">
        <f>-CK$13*Assumptions!$F15</f>
        <v>-3733.380508</v>
      </c>
      <c r="CL16" s="229">
        <f>-CL$13*Assumptions!$F15</f>
        <v>-3733.380508</v>
      </c>
      <c r="CM16" s="229">
        <f>-CM$13*Assumptions!$F15</f>
        <v>-3733.380508</v>
      </c>
      <c r="CN16" s="229">
        <f>-CN$13*Assumptions!$F15</f>
        <v>-3733.380508</v>
      </c>
      <c r="CO16" s="229">
        <f>-CO$13*Assumptions!$F15</f>
        <v>-3733.380508</v>
      </c>
      <c r="CP16" s="229">
        <f>-CP$13*Assumptions!$F15</f>
        <v>-3733.380508</v>
      </c>
      <c r="CQ16" s="229">
        <f>-CQ$13*Assumptions!$F15</f>
        <v>-3733.380508</v>
      </c>
      <c r="CR16" s="229">
        <f>-CR$13*Assumptions!$F15</f>
        <v>-3733.380508</v>
      </c>
      <c r="CS16" s="229">
        <f>-CS$13*Assumptions!$F15</f>
        <v>-3733.380508</v>
      </c>
      <c r="CT16" s="229">
        <f>-CT$13*Assumptions!$F15</f>
        <v>-3733.380508</v>
      </c>
      <c r="CU16" s="229">
        <f>-CU$13*Assumptions!$F15</f>
        <v>-3733.380508</v>
      </c>
      <c r="CV16" s="229">
        <f>-CV$13*Assumptions!$F15</f>
        <v>-3845.381924</v>
      </c>
      <c r="CW16" s="229">
        <f>-CW$13*Assumptions!$F15</f>
        <v>-3845.381924</v>
      </c>
      <c r="CX16" s="229">
        <f>-CX$13*Assumptions!$F15</f>
        <v>-3845.381924</v>
      </c>
      <c r="CY16" s="229">
        <f>-CY$13*Assumptions!$F15</f>
        <v>-3845.381924</v>
      </c>
      <c r="CZ16" s="229">
        <f>-CZ$13*Assumptions!$F15</f>
        <v>-3845.381924</v>
      </c>
      <c r="DA16" s="229">
        <f>-DA$13*Assumptions!$F15</f>
        <v>-3845.381924</v>
      </c>
      <c r="DB16" s="229">
        <f>-DB$13*Assumptions!$F15</f>
        <v>-3845.381924</v>
      </c>
      <c r="DC16" s="229">
        <f>-DC$13*Assumptions!$F15</f>
        <v>-3845.381924</v>
      </c>
      <c r="DD16" s="229">
        <f>-DD$13*Assumptions!$F15</f>
        <v>-3845.381924</v>
      </c>
      <c r="DE16" s="229">
        <f>-DE$13*Assumptions!$F15</f>
        <v>-3845.381924</v>
      </c>
      <c r="DF16" s="229">
        <f>-DF$13*Assumptions!$F15</f>
        <v>-3845.381924</v>
      </c>
      <c r="DG16" s="229">
        <f>-DG$13*Assumptions!$F15</f>
        <v>-3845.381924</v>
      </c>
      <c r="DH16" s="229">
        <f>-DH$13*Assumptions!$F15</f>
        <v>-3960.743381</v>
      </c>
      <c r="DI16" s="229">
        <f>-DI$13*Assumptions!$F15</f>
        <v>-3960.743381</v>
      </c>
      <c r="DJ16" s="229">
        <f>-DJ$13*Assumptions!$F15</f>
        <v>-3960.743381</v>
      </c>
      <c r="DK16" s="229">
        <f>-DK$13*Assumptions!$F15</f>
        <v>-3960.743381</v>
      </c>
      <c r="DL16" s="229">
        <f>-DL$13*Assumptions!$F15</f>
        <v>-3960.743381</v>
      </c>
      <c r="DM16" s="229">
        <f>-DM$13*Assumptions!$F15</f>
        <v>-3960.743381</v>
      </c>
      <c r="DN16" s="229">
        <f>-DN$13*Assumptions!$F15</f>
        <v>-3960.743381</v>
      </c>
      <c r="DO16" s="229">
        <f>-DO$13*Assumptions!$F15</f>
        <v>-3960.743381</v>
      </c>
      <c r="DP16" s="229">
        <f>-DP$13*Assumptions!$F15</f>
        <v>-3960.743381</v>
      </c>
      <c r="DQ16" s="229">
        <f>-DQ$13*Assumptions!$F15</f>
        <v>-3960.743381</v>
      </c>
      <c r="DR16" s="229">
        <f>-DR$13*Assumptions!$F15</f>
        <v>-3960.743381</v>
      </c>
      <c r="DS16" s="229">
        <f>-DS$13*Assumptions!$F15</f>
        <v>-3960.743381</v>
      </c>
      <c r="DT16" s="229">
        <f>-DT$13*Assumptions!$F15</f>
        <v>-4079.565683</v>
      </c>
      <c r="DU16" s="229">
        <f>-DU$13*Assumptions!$F15</f>
        <v>-4079.565683</v>
      </c>
      <c r="DV16" s="229">
        <f>-DV$13*Assumptions!$F15</f>
        <v>-4079.565683</v>
      </c>
      <c r="DW16" s="229">
        <f>-DW$13*Assumptions!$F15</f>
        <v>-4079.565683</v>
      </c>
      <c r="DX16" s="229">
        <f>-DX$13*Assumptions!$F15</f>
        <v>-4079.565683</v>
      </c>
      <c r="DY16" s="229">
        <f>-DY$13*Assumptions!$F15</f>
        <v>-4079.565683</v>
      </c>
      <c r="DZ16" s="229">
        <f>-DZ$13*Assumptions!$F15</f>
        <v>-4079.565683</v>
      </c>
      <c r="EA16" s="229">
        <f>-EA$13*Assumptions!$F15</f>
        <v>-4079.565683</v>
      </c>
      <c r="EB16" s="229">
        <f>-EB$13*Assumptions!$F15</f>
        <v>-4079.565683</v>
      </c>
      <c r="EC16" s="229">
        <f>-EC$13*Assumptions!$F15</f>
        <v>-4079.565683</v>
      </c>
      <c r="ED16" s="229">
        <f>-ED$13*Assumptions!$F15</f>
        <v>-4079.565683</v>
      </c>
      <c r="EE16" s="229">
        <f>-EE$13*Assumptions!$F15</f>
        <v>-4079.565683</v>
      </c>
    </row>
    <row r="17" ht="15.75" customHeight="1">
      <c r="A17" s="1"/>
      <c r="B17" s="1"/>
      <c r="C17" s="1" t="str">
        <f>Assumptions!B16</f>
        <v>Concession</v>
      </c>
      <c r="D17" s="229">
        <f>-D$13*Assumptions!$F16</f>
        <v>-3035.58</v>
      </c>
      <c r="E17" s="229">
        <f>-E$13*Assumptions!$F16</f>
        <v>-3035.58</v>
      </c>
      <c r="F17" s="229">
        <f>-F$13*Assumptions!$F16</f>
        <v>-3035.58</v>
      </c>
      <c r="G17" s="229">
        <f>-G$13*Assumptions!$F16</f>
        <v>-3035.58</v>
      </c>
      <c r="H17" s="229">
        <f>-H$13*Assumptions!$F16</f>
        <v>-3035.58</v>
      </c>
      <c r="I17" s="229">
        <f>-I$13*Assumptions!$F16</f>
        <v>-3035.58</v>
      </c>
      <c r="J17" s="229">
        <f>-J$13*Assumptions!$F16</f>
        <v>-3035.58</v>
      </c>
      <c r="K17" s="229">
        <f>-K$13*Assumptions!$F16</f>
        <v>-3035.58</v>
      </c>
      <c r="L17" s="229">
        <f>-L$13*Assumptions!$F16</f>
        <v>-3035.58</v>
      </c>
      <c r="M17" s="229">
        <f>-M$13*Assumptions!$F16</f>
        <v>-3035.58</v>
      </c>
      <c r="N17" s="229">
        <f>-N$13*Assumptions!$F16</f>
        <v>-3035.58</v>
      </c>
      <c r="O17" s="229">
        <f>-O$13*Assumptions!$F16</f>
        <v>-3035.58</v>
      </c>
      <c r="P17" s="229">
        <f>-P$13*Assumptions!$F16</f>
        <v>-3126.6474</v>
      </c>
      <c r="Q17" s="229">
        <f>-Q$13*Assumptions!$F16</f>
        <v>-3126.6474</v>
      </c>
      <c r="R17" s="229">
        <f>-R$13*Assumptions!$F16</f>
        <v>-3126.6474</v>
      </c>
      <c r="S17" s="229">
        <f>-S$13*Assumptions!$F16</f>
        <v>-3126.6474</v>
      </c>
      <c r="T17" s="229">
        <f>-T$13*Assumptions!$F16</f>
        <v>-3126.6474</v>
      </c>
      <c r="U17" s="229">
        <f>-U$13*Assumptions!$F16</f>
        <v>-3126.6474</v>
      </c>
      <c r="V17" s="229">
        <f>-V$13*Assumptions!$F16</f>
        <v>-3126.6474</v>
      </c>
      <c r="W17" s="229">
        <f>-W$13*Assumptions!$F16</f>
        <v>-3126.6474</v>
      </c>
      <c r="X17" s="229">
        <f>-X$13*Assumptions!$F16</f>
        <v>-3126.6474</v>
      </c>
      <c r="Y17" s="229">
        <f>-Y$13*Assumptions!$F16</f>
        <v>-3126.6474</v>
      </c>
      <c r="Z17" s="229">
        <f>-Z$13*Assumptions!$F16</f>
        <v>-3126.6474</v>
      </c>
      <c r="AA17" s="229">
        <f>-AA$13*Assumptions!$F16</f>
        <v>-3126.6474</v>
      </c>
      <c r="AB17" s="229">
        <f>-AB$13*Assumptions!$F16</f>
        <v>-3220.446822</v>
      </c>
      <c r="AC17" s="229">
        <f>-AC$13*Assumptions!$F16</f>
        <v>-3220.446822</v>
      </c>
      <c r="AD17" s="229">
        <f>-AD$13*Assumptions!$F16</f>
        <v>-3220.446822</v>
      </c>
      <c r="AE17" s="229">
        <f>-AE$13*Assumptions!$F16</f>
        <v>-3220.446822</v>
      </c>
      <c r="AF17" s="229">
        <f>-AF$13*Assumptions!$F16</f>
        <v>-3220.446822</v>
      </c>
      <c r="AG17" s="229">
        <f>-AG$13*Assumptions!$F16</f>
        <v>-3220.446822</v>
      </c>
      <c r="AH17" s="229">
        <f>-AH$13*Assumptions!$F16</f>
        <v>-3220.446822</v>
      </c>
      <c r="AI17" s="229">
        <f>-AI$13*Assumptions!$F16</f>
        <v>-3220.446822</v>
      </c>
      <c r="AJ17" s="229">
        <f>-AJ$13*Assumptions!$F16</f>
        <v>-3220.446822</v>
      </c>
      <c r="AK17" s="229">
        <f>-AK$13*Assumptions!$F16</f>
        <v>-3220.446822</v>
      </c>
      <c r="AL17" s="229">
        <f>-AL$13*Assumptions!$F16</f>
        <v>-3220.446822</v>
      </c>
      <c r="AM17" s="229">
        <f>-AM$13*Assumptions!$F16</f>
        <v>-3220.446822</v>
      </c>
      <c r="AN17" s="229">
        <f>-AN$13*Assumptions!$F16</f>
        <v>-3317.060227</v>
      </c>
      <c r="AO17" s="229">
        <f>-AO$13*Assumptions!$F16</f>
        <v>-3317.060227</v>
      </c>
      <c r="AP17" s="229">
        <f>-AP$13*Assumptions!$F16</f>
        <v>-3317.060227</v>
      </c>
      <c r="AQ17" s="229">
        <f>-AQ$13*Assumptions!$F16</f>
        <v>-3317.060227</v>
      </c>
      <c r="AR17" s="229">
        <f>-AR$13*Assumptions!$F16</f>
        <v>-3317.060227</v>
      </c>
      <c r="AS17" s="229">
        <f>-AS$13*Assumptions!$F16</f>
        <v>-3317.060227</v>
      </c>
      <c r="AT17" s="229">
        <f>-AT$13*Assumptions!$F16</f>
        <v>-3317.060227</v>
      </c>
      <c r="AU17" s="229">
        <f>-AU$13*Assumptions!$F16</f>
        <v>-3317.060227</v>
      </c>
      <c r="AV17" s="229">
        <f>-AV$13*Assumptions!$F16</f>
        <v>-3317.060227</v>
      </c>
      <c r="AW17" s="229">
        <f>-AW$13*Assumptions!$F16</f>
        <v>-3317.060227</v>
      </c>
      <c r="AX17" s="229">
        <f>-AX$13*Assumptions!$F16</f>
        <v>-3317.060227</v>
      </c>
      <c r="AY17" s="229">
        <f>-AY$13*Assumptions!$F16</f>
        <v>-3317.060227</v>
      </c>
      <c r="AZ17" s="229">
        <f>-AZ$13*Assumptions!$F16</f>
        <v>-3416.572033</v>
      </c>
      <c r="BA17" s="229">
        <f>-BA$13*Assumptions!$F16</f>
        <v>-3416.572033</v>
      </c>
      <c r="BB17" s="229">
        <f>-BB$13*Assumptions!$F16</f>
        <v>-3416.572033</v>
      </c>
      <c r="BC17" s="229">
        <f>-BC$13*Assumptions!$F16</f>
        <v>-3416.572033</v>
      </c>
      <c r="BD17" s="229">
        <f>-BD$13*Assumptions!$F16</f>
        <v>-3416.572033</v>
      </c>
      <c r="BE17" s="229">
        <f>-BE$13*Assumptions!$F16</f>
        <v>-3416.572033</v>
      </c>
      <c r="BF17" s="229">
        <f>-BF$13*Assumptions!$F16</f>
        <v>-3416.572033</v>
      </c>
      <c r="BG17" s="229">
        <f>-BG$13*Assumptions!$F16</f>
        <v>-3416.572033</v>
      </c>
      <c r="BH17" s="229">
        <f>-BH$13*Assumptions!$F16</f>
        <v>-3416.572033</v>
      </c>
      <c r="BI17" s="229">
        <f>-BI$13*Assumptions!$F16</f>
        <v>-3416.572033</v>
      </c>
      <c r="BJ17" s="229">
        <f>-BJ$13*Assumptions!$F16</f>
        <v>-3416.572033</v>
      </c>
      <c r="BK17" s="229">
        <f>-BK$13*Assumptions!$F16</f>
        <v>-3416.572033</v>
      </c>
      <c r="BL17" s="229">
        <f>-BL$13*Assumptions!$F16</f>
        <v>-3519.069194</v>
      </c>
      <c r="BM17" s="229">
        <f>-BM$13*Assumptions!$F16</f>
        <v>-3519.069194</v>
      </c>
      <c r="BN17" s="229">
        <f>-BN$13*Assumptions!$F16</f>
        <v>-3519.069194</v>
      </c>
      <c r="BO17" s="229">
        <f>-BO$13*Assumptions!$F16</f>
        <v>-3519.069194</v>
      </c>
      <c r="BP17" s="229">
        <f>-BP$13*Assumptions!$F16</f>
        <v>-3519.069194</v>
      </c>
      <c r="BQ17" s="229">
        <f>-BQ$13*Assumptions!$F16</f>
        <v>-3519.069194</v>
      </c>
      <c r="BR17" s="229">
        <f>-BR$13*Assumptions!$F16</f>
        <v>-3519.069194</v>
      </c>
      <c r="BS17" s="229">
        <f>-BS$13*Assumptions!$F16</f>
        <v>-3519.069194</v>
      </c>
      <c r="BT17" s="229">
        <f>-BT$13*Assumptions!$F16</f>
        <v>-3519.069194</v>
      </c>
      <c r="BU17" s="229">
        <f>-BU$13*Assumptions!$F16</f>
        <v>-3519.069194</v>
      </c>
      <c r="BV17" s="229">
        <f>-BV$13*Assumptions!$F16</f>
        <v>-3519.069194</v>
      </c>
      <c r="BW17" s="229">
        <f>-BW$13*Assumptions!$F16</f>
        <v>-3519.069194</v>
      </c>
      <c r="BX17" s="229">
        <f>-BX$13*Assumptions!$F16</f>
        <v>-3624.64127</v>
      </c>
      <c r="BY17" s="229">
        <f>-BY$13*Assumptions!$F16</f>
        <v>-3624.64127</v>
      </c>
      <c r="BZ17" s="229">
        <f>-BZ$13*Assumptions!$F16</f>
        <v>-3624.64127</v>
      </c>
      <c r="CA17" s="229">
        <f>-CA$13*Assumptions!$F16</f>
        <v>-3624.64127</v>
      </c>
      <c r="CB17" s="229">
        <f>-CB$13*Assumptions!$F16</f>
        <v>-3624.64127</v>
      </c>
      <c r="CC17" s="229">
        <f>-CC$13*Assumptions!$F16</f>
        <v>-3624.64127</v>
      </c>
      <c r="CD17" s="229">
        <f>-CD$13*Assumptions!$F16</f>
        <v>-3624.64127</v>
      </c>
      <c r="CE17" s="229">
        <f>-CE$13*Assumptions!$F16</f>
        <v>-3624.64127</v>
      </c>
      <c r="CF17" s="229">
        <f>-CF$13*Assumptions!$F16</f>
        <v>-3624.64127</v>
      </c>
      <c r="CG17" s="229">
        <f>-CG$13*Assumptions!$F16</f>
        <v>-3624.64127</v>
      </c>
      <c r="CH17" s="229">
        <f>-CH$13*Assumptions!$F16</f>
        <v>-3624.64127</v>
      </c>
      <c r="CI17" s="229">
        <f>-CI$13*Assumptions!$F16</f>
        <v>-3624.64127</v>
      </c>
      <c r="CJ17" s="229">
        <f>-CJ$13*Assumptions!$F16</f>
        <v>-3733.380508</v>
      </c>
      <c r="CK17" s="229">
        <f>-CK$13*Assumptions!$F16</f>
        <v>-3733.380508</v>
      </c>
      <c r="CL17" s="229">
        <f>-CL$13*Assumptions!$F16</f>
        <v>-3733.380508</v>
      </c>
      <c r="CM17" s="229">
        <f>-CM$13*Assumptions!$F16</f>
        <v>-3733.380508</v>
      </c>
      <c r="CN17" s="229">
        <f>-CN$13*Assumptions!$F16</f>
        <v>-3733.380508</v>
      </c>
      <c r="CO17" s="229">
        <f>-CO$13*Assumptions!$F16</f>
        <v>-3733.380508</v>
      </c>
      <c r="CP17" s="229">
        <f>-CP$13*Assumptions!$F16</f>
        <v>-3733.380508</v>
      </c>
      <c r="CQ17" s="229">
        <f>-CQ$13*Assumptions!$F16</f>
        <v>-3733.380508</v>
      </c>
      <c r="CR17" s="229">
        <f>-CR$13*Assumptions!$F16</f>
        <v>-3733.380508</v>
      </c>
      <c r="CS17" s="229">
        <f>-CS$13*Assumptions!$F16</f>
        <v>-3733.380508</v>
      </c>
      <c r="CT17" s="229">
        <f>-CT$13*Assumptions!$F16</f>
        <v>-3733.380508</v>
      </c>
      <c r="CU17" s="229">
        <f>-CU$13*Assumptions!$F16</f>
        <v>-3733.380508</v>
      </c>
      <c r="CV17" s="229">
        <f>-CV$13*Assumptions!$F16</f>
        <v>-3845.381924</v>
      </c>
      <c r="CW17" s="229">
        <f>-CW$13*Assumptions!$F16</f>
        <v>-3845.381924</v>
      </c>
      <c r="CX17" s="229">
        <f>-CX$13*Assumptions!$F16</f>
        <v>-3845.381924</v>
      </c>
      <c r="CY17" s="229">
        <f>-CY$13*Assumptions!$F16</f>
        <v>-3845.381924</v>
      </c>
      <c r="CZ17" s="229">
        <f>-CZ$13*Assumptions!$F16</f>
        <v>-3845.381924</v>
      </c>
      <c r="DA17" s="229">
        <f>-DA$13*Assumptions!$F16</f>
        <v>-3845.381924</v>
      </c>
      <c r="DB17" s="229">
        <f>-DB$13*Assumptions!$F16</f>
        <v>-3845.381924</v>
      </c>
      <c r="DC17" s="229">
        <f>-DC$13*Assumptions!$F16</f>
        <v>-3845.381924</v>
      </c>
      <c r="DD17" s="229">
        <f>-DD$13*Assumptions!$F16</f>
        <v>-3845.381924</v>
      </c>
      <c r="DE17" s="229">
        <f>-DE$13*Assumptions!$F16</f>
        <v>-3845.381924</v>
      </c>
      <c r="DF17" s="229">
        <f>-DF$13*Assumptions!$F16</f>
        <v>-3845.381924</v>
      </c>
      <c r="DG17" s="229">
        <f>-DG$13*Assumptions!$F16</f>
        <v>-3845.381924</v>
      </c>
      <c r="DH17" s="229">
        <f>-DH$13*Assumptions!$F16</f>
        <v>-3960.743381</v>
      </c>
      <c r="DI17" s="229">
        <f>-DI$13*Assumptions!$F16</f>
        <v>-3960.743381</v>
      </c>
      <c r="DJ17" s="229">
        <f>-DJ$13*Assumptions!$F16</f>
        <v>-3960.743381</v>
      </c>
      <c r="DK17" s="229">
        <f>-DK$13*Assumptions!$F16</f>
        <v>-3960.743381</v>
      </c>
      <c r="DL17" s="229">
        <f>-DL$13*Assumptions!$F16</f>
        <v>-3960.743381</v>
      </c>
      <c r="DM17" s="229">
        <f>-DM$13*Assumptions!$F16</f>
        <v>-3960.743381</v>
      </c>
      <c r="DN17" s="229">
        <f>-DN$13*Assumptions!$F16</f>
        <v>-3960.743381</v>
      </c>
      <c r="DO17" s="229">
        <f>-DO$13*Assumptions!$F16</f>
        <v>-3960.743381</v>
      </c>
      <c r="DP17" s="229">
        <f>-DP$13*Assumptions!$F16</f>
        <v>-3960.743381</v>
      </c>
      <c r="DQ17" s="229">
        <f>-DQ$13*Assumptions!$F16</f>
        <v>-3960.743381</v>
      </c>
      <c r="DR17" s="229">
        <f>-DR$13*Assumptions!$F16</f>
        <v>-3960.743381</v>
      </c>
      <c r="DS17" s="229">
        <f>-DS$13*Assumptions!$F16</f>
        <v>-3960.743381</v>
      </c>
      <c r="DT17" s="229">
        <f>-DT$13*Assumptions!$F16</f>
        <v>-4079.565683</v>
      </c>
      <c r="DU17" s="229">
        <f>-DU$13*Assumptions!$F16</f>
        <v>-4079.565683</v>
      </c>
      <c r="DV17" s="229">
        <f>-DV$13*Assumptions!$F16</f>
        <v>-4079.565683</v>
      </c>
      <c r="DW17" s="229">
        <f>-DW$13*Assumptions!$F16</f>
        <v>-4079.565683</v>
      </c>
      <c r="DX17" s="229">
        <f>-DX$13*Assumptions!$F16</f>
        <v>-4079.565683</v>
      </c>
      <c r="DY17" s="229">
        <f>-DY$13*Assumptions!$F16</f>
        <v>-4079.565683</v>
      </c>
      <c r="DZ17" s="229">
        <f>-DZ$13*Assumptions!$F16</f>
        <v>-4079.565683</v>
      </c>
      <c r="EA17" s="229">
        <f>-EA$13*Assumptions!$F16</f>
        <v>-4079.565683</v>
      </c>
      <c r="EB17" s="229">
        <f>-EB$13*Assumptions!$F16</f>
        <v>-4079.565683</v>
      </c>
      <c r="EC17" s="229">
        <f>-EC$13*Assumptions!$F16</f>
        <v>-4079.565683</v>
      </c>
      <c r="ED17" s="229">
        <f>-ED$13*Assumptions!$F16</f>
        <v>-4079.565683</v>
      </c>
      <c r="EE17" s="229">
        <f>-EE$13*Assumptions!$F16</f>
        <v>-4079.565683</v>
      </c>
    </row>
    <row r="18" ht="15.75" customHeight="1">
      <c r="A18" s="1"/>
      <c r="B18" s="6"/>
      <c r="C18" s="63" t="s">
        <v>71</v>
      </c>
      <c r="D18" s="232">
        <f t="shared" ref="D18:EE18" si="4">D13+D15+D16+D17</f>
        <v>282308.94</v>
      </c>
      <c r="E18" s="232">
        <f t="shared" si="4"/>
        <v>282308.94</v>
      </c>
      <c r="F18" s="232">
        <f t="shared" si="4"/>
        <v>282308.94</v>
      </c>
      <c r="G18" s="232">
        <f t="shared" si="4"/>
        <v>282308.94</v>
      </c>
      <c r="H18" s="232">
        <f t="shared" si="4"/>
        <v>282308.94</v>
      </c>
      <c r="I18" s="232">
        <f t="shared" si="4"/>
        <v>282308.94</v>
      </c>
      <c r="J18" s="232">
        <f t="shared" si="4"/>
        <v>282308.94</v>
      </c>
      <c r="K18" s="232">
        <f t="shared" si="4"/>
        <v>282308.94</v>
      </c>
      <c r="L18" s="232">
        <f t="shared" si="4"/>
        <v>282308.94</v>
      </c>
      <c r="M18" s="232">
        <f t="shared" si="4"/>
        <v>282308.94</v>
      </c>
      <c r="N18" s="232">
        <f t="shared" si="4"/>
        <v>282308.94</v>
      </c>
      <c r="O18" s="232">
        <f t="shared" si="4"/>
        <v>282308.94</v>
      </c>
      <c r="P18" s="232">
        <f t="shared" si="4"/>
        <v>300158.1504</v>
      </c>
      <c r="Q18" s="232">
        <f t="shared" si="4"/>
        <v>300158.1504</v>
      </c>
      <c r="R18" s="232">
        <f t="shared" si="4"/>
        <v>300158.1504</v>
      </c>
      <c r="S18" s="232">
        <f t="shared" si="4"/>
        <v>300158.1504</v>
      </c>
      <c r="T18" s="232">
        <f t="shared" si="4"/>
        <v>300158.1504</v>
      </c>
      <c r="U18" s="232">
        <f t="shared" si="4"/>
        <v>300158.1504</v>
      </c>
      <c r="V18" s="232">
        <f t="shared" si="4"/>
        <v>300158.1504</v>
      </c>
      <c r="W18" s="232">
        <f t="shared" si="4"/>
        <v>300158.1504</v>
      </c>
      <c r="X18" s="232">
        <f t="shared" si="4"/>
        <v>300158.1504</v>
      </c>
      <c r="Y18" s="232">
        <f t="shared" si="4"/>
        <v>300158.1504</v>
      </c>
      <c r="Z18" s="232">
        <f t="shared" si="4"/>
        <v>300158.1504</v>
      </c>
      <c r="AA18" s="232">
        <f t="shared" si="4"/>
        <v>300158.1504</v>
      </c>
      <c r="AB18" s="232">
        <f t="shared" si="4"/>
        <v>309162.8949</v>
      </c>
      <c r="AC18" s="232">
        <f t="shared" si="4"/>
        <v>309162.8949</v>
      </c>
      <c r="AD18" s="232">
        <f t="shared" si="4"/>
        <v>309162.8949</v>
      </c>
      <c r="AE18" s="232">
        <f t="shared" si="4"/>
        <v>309162.8949</v>
      </c>
      <c r="AF18" s="232">
        <f t="shared" si="4"/>
        <v>309162.8949</v>
      </c>
      <c r="AG18" s="232">
        <f t="shared" si="4"/>
        <v>309162.8949</v>
      </c>
      <c r="AH18" s="232">
        <f t="shared" si="4"/>
        <v>309162.8949</v>
      </c>
      <c r="AI18" s="232">
        <f t="shared" si="4"/>
        <v>309162.8949</v>
      </c>
      <c r="AJ18" s="232">
        <f t="shared" si="4"/>
        <v>309162.8949</v>
      </c>
      <c r="AK18" s="232">
        <f t="shared" si="4"/>
        <v>309162.8949</v>
      </c>
      <c r="AL18" s="232">
        <f t="shared" si="4"/>
        <v>309162.8949</v>
      </c>
      <c r="AM18" s="232">
        <f t="shared" si="4"/>
        <v>309162.8949</v>
      </c>
      <c r="AN18" s="232">
        <f t="shared" si="4"/>
        <v>318437.7818</v>
      </c>
      <c r="AO18" s="232">
        <f t="shared" si="4"/>
        <v>318437.7818</v>
      </c>
      <c r="AP18" s="232">
        <f t="shared" si="4"/>
        <v>318437.7818</v>
      </c>
      <c r="AQ18" s="232">
        <f t="shared" si="4"/>
        <v>318437.7818</v>
      </c>
      <c r="AR18" s="232">
        <f t="shared" si="4"/>
        <v>318437.7818</v>
      </c>
      <c r="AS18" s="232">
        <f t="shared" si="4"/>
        <v>318437.7818</v>
      </c>
      <c r="AT18" s="232">
        <f t="shared" si="4"/>
        <v>318437.7818</v>
      </c>
      <c r="AU18" s="232">
        <f t="shared" si="4"/>
        <v>318437.7818</v>
      </c>
      <c r="AV18" s="232">
        <f t="shared" si="4"/>
        <v>318437.7818</v>
      </c>
      <c r="AW18" s="232">
        <f t="shared" si="4"/>
        <v>318437.7818</v>
      </c>
      <c r="AX18" s="232">
        <f t="shared" si="4"/>
        <v>318437.7818</v>
      </c>
      <c r="AY18" s="232">
        <f t="shared" si="4"/>
        <v>318437.7818</v>
      </c>
      <c r="AZ18" s="232">
        <f t="shared" si="4"/>
        <v>327990.9152</v>
      </c>
      <c r="BA18" s="232">
        <f t="shared" si="4"/>
        <v>327990.9152</v>
      </c>
      <c r="BB18" s="232">
        <f t="shared" si="4"/>
        <v>327990.9152</v>
      </c>
      <c r="BC18" s="232">
        <f t="shared" si="4"/>
        <v>327990.9152</v>
      </c>
      <c r="BD18" s="232">
        <f t="shared" si="4"/>
        <v>327990.9152</v>
      </c>
      <c r="BE18" s="232">
        <f t="shared" si="4"/>
        <v>327990.9152</v>
      </c>
      <c r="BF18" s="232">
        <f t="shared" si="4"/>
        <v>327990.9152</v>
      </c>
      <c r="BG18" s="232">
        <f t="shared" si="4"/>
        <v>327990.9152</v>
      </c>
      <c r="BH18" s="232">
        <f t="shared" si="4"/>
        <v>327990.9152</v>
      </c>
      <c r="BI18" s="232">
        <f t="shared" si="4"/>
        <v>327990.9152</v>
      </c>
      <c r="BJ18" s="232">
        <f t="shared" si="4"/>
        <v>327990.9152</v>
      </c>
      <c r="BK18" s="232">
        <f t="shared" si="4"/>
        <v>327990.9152</v>
      </c>
      <c r="BL18" s="232">
        <f t="shared" si="4"/>
        <v>337830.6427</v>
      </c>
      <c r="BM18" s="232">
        <f t="shared" si="4"/>
        <v>337830.6427</v>
      </c>
      <c r="BN18" s="232">
        <f t="shared" si="4"/>
        <v>337830.6427</v>
      </c>
      <c r="BO18" s="232">
        <f t="shared" si="4"/>
        <v>337830.6427</v>
      </c>
      <c r="BP18" s="232">
        <f t="shared" si="4"/>
        <v>337830.6427</v>
      </c>
      <c r="BQ18" s="232">
        <f t="shared" si="4"/>
        <v>337830.6427</v>
      </c>
      <c r="BR18" s="232">
        <f t="shared" si="4"/>
        <v>337830.6427</v>
      </c>
      <c r="BS18" s="232">
        <f t="shared" si="4"/>
        <v>337830.6427</v>
      </c>
      <c r="BT18" s="232">
        <f t="shared" si="4"/>
        <v>337830.6427</v>
      </c>
      <c r="BU18" s="232">
        <f t="shared" si="4"/>
        <v>337830.6427</v>
      </c>
      <c r="BV18" s="232">
        <f t="shared" si="4"/>
        <v>337830.6427</v>
      </c>
      <c r="BW18" s="232">
        <f t="shared" si="4"/>
        <v>337830.6427</v>
      </c>
      <c r="BX18" s="232">
        <f t="shared" si="4"/>
        <v>347965.5619</v>
      </c>
      <c r="BY18" s="232">
        <f t="shared" si="4"/>
        <v>347965.5619</v>
      </c>
      <c r="BZ18" s="232">
        <f t="shared" si="4"/>
        <v>347965.5619</v>
      </c>
      <c r="CA18" s="232">
        <f t="shared" si="4"/>
        <v>347965.5619</v>
      </c>
      <c r="CB18" s="232">
        <f t="shared" si="4"/>
        <v>347965.5619</v>
      </c>
      <c r="CC18" s="232">
        <f t="shared" si="4"/>
        <v>347965.5619</v>
      </c>
      <c r="CD18" s="232">
        <f t="shared" si="4"/>
        <v>347965.5619</v>
      </c>
      <c r="CE18" s="232">
        <f t="shared" si="4"/>
        <v>347965.5619</v>
      </c>
      <c r="CF18" s="232">
        <f t="shared" si="4"/>
        <v>347965.5619</v>
      </c>
      <c r="CG18" s="232">
        <f t="shared" si="4"/>
        <v>347965.5619</v>
      </c>
      <c r="CH18" s="232">
        <f t="shared" si="4"/>
        <v>347965.5619</v>
      </c>
      <c r="CI18" s="232">
        <f t="shared" si="4"/>
        <v>347965.5619</v>
      </c>
      <c r="CJ18" s="232">
        <f t="shared" si="4"/>
        <v>358404.5288</v>
      </c>
      <c r="CK18" s="232">
        <f t="shared" si="4"/>
        <v>358404.5288</v>
      </c>
      <c r="CL18" s="232">
        <f t="shared" si="4"/>
        <v>358404.5288</v>
      </c>
      <c r="CM18" s="232">
        <f t="shared" si="4"/>
        <v>358404.5288</v>
      </c>
      <c r="CN18" s="232">
        <f t="shared" si="4"/>
        <v>358404.5288</v>
      </c>
      <c r="CO18" s="232">
        <f t="shared" si="4"/>
        <v>358404.5288</v>
      </c>
      <c r="CP18" s="232">
        <f t="shared" si="4"/>
        <v>358404.5288</v>
      </c>
      <c r="CQ18" s="232">
        <f t="shared" si="4"/>
        <v>358404.5288</v>
      </c>
      <c r="CR18" s="232">
        <f t="shared" si="4"/>
        <v>358404.5288</v>
      </c>
      <c r="CS18" s="232">
        <f t="shared" si="4"/>
        <v>358404.5288</v>
      </c>
      <c r="CT18" s="232">
        <f t="shared" si="4"/>
        <v>358404.5288</v>
      </c>
      <c r="CU18" s="232">
        <f t="shared" si="4"/>
        <v>358404.5288</v>
      </c>
      <c r="CV18" s="232">
        <f t="shared" si="4"/>
        <v>369156.6647</v>
      </c>
      <c r="CW18" s="232">
        <f t="shared" si="4"/>
        <v>369156.6647</v>
      </c>
      <c r="CX18" s="232">
        <f t="shared" si="4"/>
        <v>369156.6647</v>
      </c>
      <c r="CY18" s="232">
        <f t="shared" si="4"/>
        <v>369156.6647</v>
      </c>
      <c r="CZ18" s="232">
        <f t="shared" si="4"/>
        <v>369156.6647</v>
      </c>
      <c r="DA18" s="232">
        <f t="shared" si="4"/>
        <v>369156.6647</v>
      </c>
      <c r="DB18" s="232">
        <f t="shared" si="4"/>
        <v>369156.6647</v>
      </c>
      <c r="DC18" s="232">
        <f t="shared" si="4"/>
        <v>369156.6647</v>
      </c>
      <c r="DD18" s="232">
        <f t="shared" si="4"/>
        <v>369156.6647</v>
      </c>
      <c r="DE18" s="232">
        <f t="shared" si="4"/>
        <v>369156.6647</v>
      </c>
      <c r="DF18" s="232">
        <f t="shared" si="4"/>
        <v>369156.6647</v>
      </c>
      <c r="DG18" s="232">
        <f t="shared" si="4"/>
        <v>369156.6647</v>
      </c>
      <c r="DH18" s="232">
        <f t="shared" si="4"/>
        <v>380231.3646</v>
      </c>
      <c r="DI18" s="232">
        <f t="shared" si="4"/>
        <v>380231.3646</v>
      </c>
      <c r="DJ18" s="232">
        <f t="shared" si="4"/>
        <v>380231.3646</v>
      </c>
      <c r="DK18" s="232">
        <f t="shared" si="4"/>
        <v>380231.3646</v>
      </c>
      <c r="DL18" s="232">
        <f t="shared" si="4"/>
        <v>380231.3646</v>
      </c>
      <c r="DM18" s="232">
        <f t="shared" si="4"/>
        <v>380231.3646</v>
      </c>
      <c r="DN18" s="232">
        <f t="shared" si="4"/>
        <v>380231.3646</v>
      </c>
      <c r="DO18" s="232">
        <f t="shared" si="4"/>
        <v>380231.3646</v>
      </c>
      <c r="DP18" s="232">
        <f t="shared" si="4"/>
        <v>380231.3646</v>
      </c>
      <c r="DQ18" s="232">
        <f t="shared" si="4"/>
        <v>380231.3646</v>
      </c>
      <c r="DR18" s="232">
        <f t="shared" si="4"/>
        <v>380231.3646</v>
      </c>
      <c r="DS18" s="232">
        <f t="shared" si="4"/>
        <v>380231.3646</v>
      </c>
      <c r="DT18" s="232">
        <f t="shared" si="4"/>
        <v>379399.6085</v>
      </c>
      <c r="DU18" s="232">
        <f t="shared" si="4"/>
        <v>379399.6085</v>
      </c>
      <c r="DV18" s="232">
        <f t="shared" si="4"/>
        <v>379399.6085</v>
      </c>
      <c r="DW18" s="232">
        <f t="shared" si="4"/>
        <v>379399.6085</v>
      </c>
      <c r="DX18" s="232">
        <f t="shared" si="4"/>
        <v>379399.6085</v>
      </c>
      <c r="DY18" s="232">
        <f t="shared" si="4"/>
        <v>379399.6085</v>
      </c>
      <c r="DZ18" s="232">
        <f t="shared" si="4"/>
        <v>379399.6085</v>
      </c>
      <c r="EA18" s="232">
        <f t="shared" si="4"/>
        <v>379399.6085</v>
      </c>
      <c r="EB18" s="232">
        <f t="shared" si="4"/>
        <v>379399.6085</v>
      </c>
      <c r="EC18" s="232">
        <f t="shared" si="4"/>
        <v>379399.6085</v>
      </c>
      <c r="ED18" s="232">
        <f t="shared" si="4"/>
        <v>379399.6085</v>
      </c>
      <c r="EE18" s="232">
        <f t="shared" si="4"/>
        <v>379399.6085</v>
      </c>
    </row>
    <row r="19" ht="15.75" customHeight="1">
      <c r="A19" s="1"/>
      <c r="B19" s="1"/>
      <c r="C19" s="1" t="str">
        <f>Assumptions!B19</f>
        <v>Other Income</v>
      </c>
      <c r="D19" s="229">
        <f t="array" ref="D19">IF(D$2=1,Assumptions!$H19/12,(SUMIF($D$2:$EE$2,D$2-1,$D19:$EE19)/12)*(1+XLOOKUP(D$2,Assumptions!$C$94:$M$94,Assumptions!$C$96:$M$96)))</f>
        <v>10805.83333</v>
      </c>
      <c r="E19" s="229">
        <f t="array" ref="E19">IF(E$2=1,Assumptions!$H19/12,(SUMIF($D$2:$EE$2,E$2-1,$D19:$EE19)/12)*(1+XLOOKUP(E$2,Assumptions!$C$94:$M$94,Assumptions!$C$96:$M$96)))</f>
        <v>10805.83333</v>
      </c>
      <c r="F19" s="229">
        <f t="array" ref="F19">IF(F$2=1,Assumptions!$H19/12,(SUMIF($D$2:$EE$2,F$2-1,$D19:$EE19)/12)*(1+XLOOKUP(F$2,Assumptions!$C$94:$M$94,Assumptions!$C$96:$M$96)))</f>
        <v>10805.83333</v>
      </c>
      <c r="G19" s="229">
        <f t="array" ref="G19">IF(G$2=1,Assumptions!$H19/12,(SUMIF($D$2:$EE$2,G$2-1,$D19:$EE19)/12)*(1+XLOOKUP(G$2,Assumptions!$C$94:$M$94,Assumptions!$C$96:$M$96)))</f>
        <v>10805.83333</v>
      </c>
      <c r="H19" s="229">
        <f t="array" ref="H19">IF(H$2=1,Assumptions!$H19/12,(SUMIF($D$2:$EE$2,H$2-1,$D19:$EE19)/12)*(1+XLOOKUP(H$2,Assumptions!$C$94:$M$94,Assumptions!$C$96:$M$96)))</f>
        <v>10805.83333</v>
      </c>
      <c r="I19" s="229">
        <f t="array" ref="I19">IF(I$2=1,Assumptions!$H19/12,(SUMIF($D$2:$EE$2,I$2-1,$D19:$EE19)/12)*(1+XLOOKUP(I$2,Assumptions!$C$94:$M$94,Assumptions!$C$96:$M$96)))</f>
        <v>10805.83333</v>
      </c>
      <c r="J19" s="229">
        <f t="array" ref="J19">IF(J$2=1,Assumptions!$H19/12,(SUMIF($D$2:$EE$2,J$2-1,$D19:$EE19)/12)*(1+XLOOKUP(J$2,Assumptions!$C$94:$M$94,Assumptions!$C$96:$M$96)))</f>
        <v>10805.83333</v>
      </c>
      <c r="K19" s="229">
        <f t="array" ref="K19">IF(K$2=1,Assumptions!$H19/12,(SUMIF($D$2:$EE$2,K$2-1,$D19:$EE19)/12)*(1+XLOOKUP(K$2,Assumptions!$C$94:$M$94,Assumptions!$C$96:$M$96)))</f>
        <v>10805.83333</v>
      </c>
      <c r="L19" s="229">
        <f t="array" ref="L19">IF(L$2=1,Assumptions!$H19/12,(SUMIF($D$2:$EE$2,L$2-1,$D19:$EE19)/12)*(1+XLOOKUP(L$2,Assumptions!$C$94:$M$94,Assumptions!$C$96:$M$96)))</f>
        <v>10805.83333</v>
      </c>
      <c r="M19" s="229">
        <f t="array" ref="M19">IF(M$2=1,Assumptions!$H19/12,(SUMIF($D$2:$EE$2,M$2-1,$D19:$EE19)/12)*(1+XLOOKUP(M$2,Assumptions!$C$94:$M$94,Assumptions!$C$96:$M$96)))</f>
        <v>10805.83333</v>
      </c>
      <c r="N19" s="229">
        <f t="array" ref="N19">IF(N$2=1,Assumptions!$H19/12,(SUMIF($D$2:$EE$2,N$2-1,$D19:$EE19)/12)*(1+XLOOKUP(N$2,Assumptions!$C$94:$M$94,Assumptions!$C$96:$M$96)))</f>
        <v>10805.83333</v>
      </c>
      <c r="O19" s="229">
        <f t="array" ref="O19">IF(O$2=1,Assumptions!$H19/12,(SUMIF($D$2:$EE$2,O$2-1,$D19:$EE19)/12)*(1+XLOOKUP(O$2,Assumptions!$C$94:$M$94,Assumptions!$C$96:$M$96)))</f>
        <v>10805.83333</v>
      </c>
      <c r="P19" s="229">
        <f t="array" ref="P19">IF(P$2=1,Assumptions!$H19/12,(SUMIF($D$2:$EE$2,P$2-1,$D19:$EE19)/12)*(1+XLOOKUP(P$2,Assumptions!$C$94:$M$94,Assumptions!$C$96:$M$96)))</f>
        <v>11130.00833</v>
      </c>
      <c r="Q19" s="229">
        <f t="array" ref="Q19">IF(Q$2=1,Assumptions!$H19/12,(SUMIF($D$2:$EE$2,Q$2-1,$D19:$EE19)/12)*(1+XLOOKUP(Q$2,Assumptions!$C$94:$M$94,Assumptions!$C$96:$M$96)))</f>
        <v>11130.00833</v>
      </c>
      <c r="R19" s="229">
        <f t="array" ref="R19">IF(R$2=1,Assumptions!$H19/12,(SUMIF($D$2:$EE$2,R$2-1,$D19:$EE19)/12)*(1+XLOOKUP(R$2,Assumptions!$C$94:$M$94,Assumptions!$C$96:$M$96)))</f>
        <v>11130.00833</v>
      </c>
      <c r="S19" s="229">
        <f t="array" ref="S19">IF(S$2=1,Assumptions!$H19/12,(SUMIF($D$2:$EE$2,S$2-1,$D19:$EE19)/12)*(1+XLOOKUP(S$2,Assumptions!$C$94:$M$94,Assumptions!$C$96:$M$96)))</f>
        <v>11130.00833</v>
      </c>
      <c r="T19" s="229">
        <f t="array" ref="T19">IF(T$2=1,Assumptions!$H19/12,(SUMIF($D$2:$EE$2,T$2-1,$D19:$EE19)/12)*(1+XLOOKUP(T$2,Assumptions!$C$94:$M$94,Assumptions!$C$96:$M$96)))</f>
        <v>11130.00833</v>
      </c>
      <c r="U19" s="229">
        <f t="array" ref="U19">IF(U$2=1,Assumptions!$H19/12,(SUMIF($D$2:$EE$2,U$2-1,$D19:$EE19)/12)*(1+XLOOKUP(U$2,Assumptions!$C$94:$M$94,Assumptions!$C$96:$M$96)))</f>
        <v>11130.00833</v>
      </c>
      <c r="V19" s="229">
        <f t="array" ref="V19">IF(V$2=1,Assumptions!$H19/12,(SUMIF($D$2:$EE$2,V$2-1,$D19:$EE19)/12)*(1+XLOOKUP(V$2,Assumptions!$C$94:$M$94,Assumptions!$C$96:$M$96)))</f>
        <v>11130.00833</v>
      </c>
      <c r="W19" s="229">
        <f t="array" ref="W19">IF(W$2=1,Assumptions!$H19/12,(SUMIF($D$2:$EE$2,W$2-1,$D19:$EE19)/12)*(1+XLOOKUP(W$2,Assumptions!$C$94:$M$94,Assumptions!$C$96:$M$96)))</f>
        <v>11130.00833</v>
      </c>
      <c r="X19" s="229">
        <f t="array" ref="X19">IF(X$2=1,Assumptions!$H19/12,(SUMIF($D$2:$EE$2,X$2-1,$D19:$EE19)/12)*(1+XLOOKUP(X$2,Assumptions!$C$94:$M$94,Assumptions!$C$96:$M$96)))</f>
        <v>11130.00833</v>
      </c>
      <c r="Y19" s="229">
        <f t="array" ref="Y19">IF(Y$2=1,Assumptions!$H19/12,(SUMIF($D$2:$EE$2,Y$2-1,$D19:$EE19)/12)*(1+XLOOKUP(Y$2,Assumptions!$C$94:$M$94,Assumptions!$C$96:$M$96)))</f>
        <v>11130.00833</v>
      </c>
      <c r="Z19" s="229">
        <f t="array" ref="Z19">IF(Z$2=1,Assumptions!$H19/12,(SUMIF($D$2:$EE$2,Z$2-1,$D19:$EE19)/12)*(1+XLOOKUP(Z$2,Assumptions!$C$94:$M$94,Assumptions!$C$96:$M$96)))</f>
        <v>11130.00833</v>
      </c>
      <c r="AA19" s="229">
        <f t="array" ref="AA19">IF(AA$2=1,Assumptions!$H19/12,(SUMIF($D$2:$EE$2,AA$2-1,$D19:$EE19)/12)*(1+XLOOKUP(AA$2,Assumptions!$C$94:$M$94,Assumptions!$C$96:$M$96)))</f>
        <v>11130.00833</v>
      </c>
      <c r="AB19" s="229">
        <f t="array" ref="AB19">IF(AB$2=1,Assumptions!$H19/12,(SUMIF($D$2:$EE$2,AB$2-1,$D19:$EE19)/12)*(1+XLOOKUP(AB$2,Assumptions!$C$94:$M$94,Assumptions!$C$96:$M$96)))</f>
        <v>11463.90858</v>
      </c>
      <c r="AC19" s="229">
        <f t="array" ref="AC19">IF(AC$2=1,Assumptions!$H19/12,(SUMIF($D$2:$EE$2,AC$2-1,$D19:$EE19)/12)*(1+XLOOKUP(AC$2,Assumptions!$C$94:$M$94,Assumptions!$C$96:$M$96)))</f>
        <v>11463.90858</v>
      </c>
      <c r="AD19" s="229">
        <f t="array" ref="AD19">IF(AD$2=1,Assumptions!$H19/12,(SUMIF($D$2:$EE$2,AD$2-1,$D19:$EE19)/12)*(1+XLOOKUP(AD$2,Assumptions!$C$94:$M$94,Assumptions!$C$96:$M$96)))</f>
        <v>11463.90858</v>
      </c>
      <c r="AE19" s="229">
        <f t="array" ref="AE19">IF(AE$2=1,Assumptions!$H19/12,(SUMIF($D$2:$EE$2,AE$2-1,$D19:$EE19)/12)*(1+XLOOKUP(AE$2,Assumptions!$C$94:$M$94,Assumptions!$C$96:$M$96)))</f>
        <v>11463.90858</v>
      </c>
      <c r="AF19" s="229">
        <f t="array" ref="AF19">IF(AF$2=1,Assumptions!$H19/12,(SUMIF($D$2:$EE$2,AF$2-1,$D19:$EE19)/12)*(1+XLOOKUP(AF$2,Assumptions!$C$94:$M$94,Assumptions!$C$96:$M$96)))</f>
        <v>11463.90858</v>
      </c>
      <c r="AG19" s="229">
        <f t="array" ref="AG19">IF(AG$2=1,Assumptions!$H19/12,(SUMIF($D$2:$EE$2,AG$2-1,$D19:$EE19)/12)*(1+XLOOKUP(AG$2,Assumptions!$C$94:$M$94,Assumptions!$C$96:$M$96)))</f>
        <v>11463.90858</v>
      </c>
      <c r="AH19" s="229">
        <f t="array" ref="AH19">IF(AH$2=1,Assumptions!$H19/12,(SUMIF($D$2:$EE$2,AH$2-1,$D19:$EE19)/12)*(1+XLOOKUP(AH$2,Assumptions!$C$94:$M$94,Assumptions!$C$96:$M$96)))</f>
        <v>11463.90858</v>
      </c>
      <c r="AI19" s="229">
        <f t="array" ref="AI19">IF(AI$2=1,Assumptions!$H19/12,(SUMIF($D$2:$EE$2,AI$2-1,$D19:$EE19)/12)*(1+XLOOKUP(AI$2,Assumptions!$C$94:$M$94,Assumptions!$C$96:$M$96)))</f>
        <v>11463.90858</v>
      </c>
      <c r="AJ19" s="229">
        <f t="array" ref="AJ19">IF(AJ$2=1,Assumptions!$H19/12,(SUMIF($D$2:$EE$2,AJ$2-1,$D19:$EE19)/12)*(1+XLOOKUP(AJ$2,Assumptions!$C$94:$M$94,Assumptions!$C$96:$M$96)))</f>
        <v>11463.90858</v>
      </c>
      <c r="AK19" s="229">
        <f t="array" ref="AK19">IF(AK$2=1,Assumptions!$H19/12,(SUMIF($D$2:$EE$2,AK$2-1,$D19:$EE19)/12)*(1+XLOOKUP(AK$2,Assumptions!$C$94:$M$94,Assumptions!$C$96:$M$96)))</f>
        <v>11463.90858</v>
      </c>
      <c r="AL19" s="229">
        <f t="array" ref="AL19">IF(AL$2=1,Assumptions!$H19/12,(SUMIF($D$2:$EE$2,AL$2-1,$D19:$EE19)/12)*(1+XLOOKUP(AL$2,Assumptions!$C$94:$M$94,Assumptions!$C$96:$M$96)))</f>
        <v>11463.90858</v>
      </c>
      <c r="AM19" s="229">
        <f t="array" ref="AM19">IF(AM$2=1,Assumptions!$H19/12,(SUMIF($D$2:$EE$2,AM$2-1,$D19:$EE19)/12)*(1+XLOOKUP(AM$2,Assumptions!$C$94:$M$94,Assumptions!$C$96:$M$96)))</f>
        <v>11463.90858</v>
      </c>
      <c r="AN19" s="229">
        <f t="array" ref="AN19">IF(AN$2=1,Assumptions!$H19/12,(SUMIF($D$2:$EE$2,AN$2-1,$D19:$EE19)/12)*(1+XLOOKUP(AN$2,Assumptions!$C$94:$M$94,Assumptions!$C$96:$M$96)))</f>
        <v>11807.82584</v>
      </c>
      <c r="AO19" s="229">
        <f t="array" ref="AO19">IF(AO$2=1,Assumptions!$H19/12,(SUMIF($D$2:$EE$2,AO$2-1,$D19:$EE19)/12)*(1+XLOOKUP(AO$2,Assumptions!$C$94:$M$94,Assumptions!$C$96:$M$96)))</f>
        <v>11807.82584</v>
      </c>
      <c r="AP19" s="229">
        <f t="array" ref="AP19">IF(AP$2=1,Assumptions!$H19/12,(SUMIF($D$2:$EE$2,AP$2-1,$D19:$EE19)/12)*(1+XLOOKUP(AP$2,Assumptions!$C$94:$M$94,Assumptions!$C$96:$M$96)))</f>
        <v>11807.82584</v>
      </c>
      <c r="AQ19" s="229">
        <f t="array" ref="AQ19">IF(AQ$2=1,Assumptions!$H19/12,(SUMIF($D$2:$EE$2,AQ$2-1,$D19:$EE19)/12)*(1+XLOOKUP(AQ$2,Assumptions!$C$94:$M$94,Assumptions!$C$96:$M$96)))</f>
        <v>11807.82584</v>
      </c>
      <c r="AR19" s="229">
        <f t="array" ref="AR19">IF(AR$2=1,Assumptions!$H19/12,(SUMIF($D$2:$EE$2,AR$2-1,$D19:$EE19)/12)*(1+XLOOKUP(AR$2,Assumptions!$C$94:$M$94,Assumptions!$C$96:$M$96)))</f>
        <v>11807.82584</v>
      </c>
      <c r="AS19" s="229">
        <f t="array" ref="AS19">IF(AS$2=1,Assumptions!$H19/12,(SUMIF($D$2:$EE$2,AS$2-1,$D19:$EE19)/12)*(1+XLOOKUP(AS$2,Assumptions!$C$94:$M$94,Assumptions!$C$96:$M$96)))</f>
        <v>11807.82584</v>
      </c>
      <c r="AT19" s="229">
        <f t="array" ref="AT19">IF(AT$2=1,Assumptions!$H19/12,(SUMIF($D$2:$EE$2,AT$2-1,$D19:$EE19)/12)*(1+XLOOKUP(AT$2,Assumptions!$C$94:$M$94,Assumptions!$C$96:$M$96)))</f>
        <v>11807.82584</v>
      </c>
      <c r="AU19" s="229">
        <f t="array" ref="AU19">IF(AU$2=1,Assumptions!$H19/12,(SUMIF($D$2:$EE$2,AU$2-1,$D19:$EE19)/12)*(1+XLOOKUP(AU$2,Assumptions!$C$94:$M$94,Assumptions!$C$96:$M$96)))</f>
        <v>11807.82584</v>
      </c>
      <c r="AV19" s="229">
        <f t="array" ref="AV19">IF(AV$2=1,Assumptions!$H19/12,(SUMIF($D$2:$EE$2,AV$2-1,$D19:$EE19)/12)*(1+XLOOKUP(AV$2,Assumptions!$C$94:$M$94,Assumptions!$C$96:$M$96)))</f>
        <v>11807.82584</v>
      </c>
      <c r="AW19" s="229">
        <f t="array" ref="AW19">IF(AW$2=1,Assumptions!$H19/12,(SUMIF($D$2:$EE$2,AW$2-1,$D19:$EE19)/12)*(1+XLOOKUP(AW$2,Assumptions!$C$94:$M$94,Assumptions!$C$96:$M$96)))</f>
        <v>11807.82584</v>
      </c>
      <c r="AX19" s="229">
        <f t="array" ref="AX19">IF(AX$2=1,Assumptions!$H19/12,(SUMIF($D$2:$EE$2,AX$2-1,$D19:$EE19)/12)*(1+XLOOKUP(AX$2,Assumptions!$C$94:$M$94,Assumptions!$C$96:$M$96)))</f>
        <v>11807.82584</v>
      </c>
      <c r="AY19" s="229">
        <f t="array" ref="AY19">IF(AY$2=1,Assumptions!$H19/12,(SUMIF($D$2:$EE$2,AY$2-1,$D19:$EE19)/12)*(1+XLOOKUP(AY$2,Assumptions!$C$94:$M$94,Assumptions!$C$96:$M$96)))</f>
        <v>11807.82584</v>
      </c>
      <c r="AZ19" s="229">
        <f t="array" ref="AZ19">IF(AZ$2=1,Assumptions!$H19/12,(SUMIF($D$2:$EE$2,AZ$2-1,$D19:$EE19)/12)*(1+XLOOKUP(AZ$2,Assumptions!$C$94:$M$94,Assumptions!$C$96:$M$96)))</f>
        <v>12162.06062</v>
      </c>
      <c r="BA19" s="229">
        <f t="array" ref="BA19">IF(BA$2=1,Assumptions!$H19/12,(SUMIF($D$2:$EE$2,BA$2-1,$D19:$EE19)/12)*(1+XLOOKUP(BA$2,Assumptions!$C$94:$M$94,Assumptions!$C$96:$M$96)))</f>
        <v>12162.06062</v>
      </c>
      <c r="BB19" s="229">
        <f t="array" ref="BB19">IF(BB$2=1,Assumptions!$H19/12,(SUMIF($D$2:$EE$2,BB$2-1,$D19:$EE19)/12)*(1+XLOOKUP(BB$2,Assumptions!$C$94:$M$94,Assumptions!$C$96:$M$96)))</f>
        <v>12162.06062</v>
      </c>
      <c r="BC19" s="229">
        <f t="array" ref="BC19">IF(BC$2=1,Assumptions!$H19/12,(SUMIF($D$2:$EE$2,BC$2-1,$D19:$EE19)/12)*(1+XLOOKUP(BC$2,Assumptions!$C$94:$M$94,Assumptions!$C$96:$M$96)))</f>
        <v>12162.06062</v>
      </c>
      <c r="BD19" s="229">
        <f t="array" ref="BD19">IF(BD$2=1,Assumptions!$H19/12,(SUMIF($D$2:$EE$2,BD$2-1,$D19:$EE19)/12)*(1+XLOOKUP(BD$2,Assumptions!$C$94:$M$94,Assumptions!$C$96:$M$96)))</f>
        <v>12162.06062</v>
      </c>
      <c r="BE19" s="229">
        <f t="array" ref="BE19">IF(BE$2=1,Assumptions!$H19/12,(SUMIF($D$2:$EE$2,BE$2-1,$D19:$EE19)/12)*(1+XLOOKUP(BE$2,Assumptions!$C$94:$M$94,Assumptions!$C$96:$M$96)))</f>
        <v>12162.06062</v>
      </c>
      <c r="BF19" s="229">
        <f t="array" ref="BF19">IF(BF$2=1,Assumptions!$H19/12,(SUMIF($D$2:$EE$2,BF$2-1,$D19:$EE19)/12)*(1+XLOOKUP(BF$2,Assumptions!$C$94:$M$94,Assumptions!$C$96:$M$96)))</f>
        <v>12162.06062</v>
      </c>
      <c r="BG19" s="229">
        <f t="array" ref="BG19">IF(BG$2=1,Assumptions!$H19/12,(SUMIF($D$2:$EE$2,BG$2-1,$D19:$EE19)/12)*(1+XLOOKUP(BG$2,Assumptions!$C$94:$M$94,Assumptions!$C$96:$M$96)))</f>
        <v>12162.06062</v>
      </c>
      <c r="BH19" s="229">
        <f t="array" ref="BH19">IF(BH$2=1,Assumptions!$H19/12,(SUMIF($D$2:$EE$2,BH$2-1,$D19:$EE19)/12)*(1+XLOOKUP(BH$2,Assumptions!$C$94:$M$94,Assumptions!$C$96:$M$96)))</f>
        <v>12162.06062</v>
      </c>
      <c r="BI19" s="229">
        <f t="array" ref="BI19">IF(BI$2=1,Assumptions!$H19/12,(SUMIF($D$2:$EE$2,BI$2-1,$D19:$EE19)/12)*(1+XLOOKUP(BI$2,Assumptions!$C$94:$M$94,Assumptions!$C$96:$M$96)))</f>
        <v>12162.06062</v>
      </c>
      <c r="BJ19" s="229">
        <f t="array" ref="BJ19">IF(BJ$2=1,Assumptions!$H19/12,(SUMIF($D$2:$EE$2,BJ$2-1,$D19:$EE19)/12)*(1+XLOOKUP(BJ$2,Assumptions!$C$94:$M$94,Assumptions!$C$96:$M$96)))</f>
        <v>12162.06062</v>
      </c>
      <c r="BK19" s="229">
        <f t="array" ref="BK19">IF(BK$2=1,Assumptions!$H19/12,(SUMIF($D$2:$EE$2,BK$2-1,$D19:$EE19)/12)*(1+XLOOKUP(BK$2,Assumptions!$C$94:$M$94,Assumptions!$C$96:$M$96)))</f>
        <v>12162.06062</v>
      </c>
      <c r="BL19" s="229">
        <f t="array" ref="BL19">IF(BL$2=1,Assumptions!$H19/12,(SUMIF($D$2:$EE$2,BL$2-1,$D19:$EE19)/12)*(1+XLOOKUP(BL$2,Assumptions!$C$94:$M$94,Assumptions!$C$96:$M$96)))</f>
        <v>12526.92243</v>
      </c>
      <c r="BM19" s="229">
        <f t="array" ref="BM19">IF(BM$2=1,Assumptions!$H19/12,(SUMIF($D$2:$EE$2,BM$2-1,$D19:$EE19)/12)*(1+XLOOKUP(BM$2,Assumptions!$C$94:$M$94,Assumptions!$C$96:$M$96)))</f>
        <v>12526.92243</v>
      </c>
      <c r="BN19" s="229">
        <f t="array" ref="BN19">IF(BN$2=1,Assumptions!$H19/12,(SUMIF($D$2:$EE$2,BN$2-1,$D19:$EE19)/12)*(1+XLOOKUP(BN$2,Assumptions!$C$94:$M$94,Assumptions!$C$96:$M$96)))</f>
        <v>12526.92243</v>
      </c>
      <c r="BO19" s="229">
        <f t="array" ref="BO19">IF(BO$2=1,Assumptions!$H19/12,(SUMIF($D$2:$EE$2,BO$2-1,$D19:$EE19)/12)*(1+XLOOKUP(BO$2,Assumptions!$C$94:$M$94,Assumptions!$C$96:$M$96)))</f>
        <v>12526.92243</v>
      </c>
      <c r="BP19" s="229">
        <f t="array" ref="BP19">IF(BP$2=1,Assumptions!$H19/12,(SUMIF($D$2:$EE$2,BP$2-1,$D19:$EE19)/12)*(1+XLOOKUP(BP$2,Assumptions!$C$94:$M$94,Assumptions!$C$96:$M$96)))</f>
        <v>12526.92243</v>
      </c>
      <c r="BQ19" s="229">
        <f t="array" ref="BQ19">IF(BQ$2=1,Assumptions!$H19/12,(SUMIF($D$2:$EE$2,BQ$2-1,$D19:$EE19)/12)*(1+XLOOKUP(BQ$2,Assumptions!$C$94:$M$94,Assumptions!$C$96:$M$96)))</f>
        <v>12526.92243</v>
      </c>
      <c r="BR19" s="229">
        <f t="array" ref="BR19">IF(BR$2=1,Assumptions!$H19/12,(SUMIF($D$2:$EE$2,BR$2-1,$D19:$EE19)/12)*(1+XLOOKUP(BR$2,Assumptions!$C$94:$M$94,Assumptions!$C$96:$M$96)))</f>
        <v>12526.92243</v>
      </c>
      <c r="BS19" s="229">
        <f t="array" ref="BS19">IF(BS$2=1,Assumptions!$H19/12,(SUMIF($D$2:$EE$2,BS$2-1,$D19:$EE19)/12)*(1+XLOOKUP(BS$2,Assumptions!$C$94:$M$94,Assumptions!$C$96:$M$96)))</f>
        <v>12526.92243</v>
      </c>
      <c r="BT19" s="229">
        <f t="array" ref="BT19">IF(BT$2=1,Assumptions!$H19/12,(SUMIF($D$2:$EE$2,BT$2-1,$D19:$EE19)/12)*(1+XLOOKUP(BT$2,Assumptions!$C$94:$M$94,Assumptions!$C$96:$M$96)))</f>
        <v>12526.92243</v>
      </c>
      <c r="BU19" s="229">
        <f t="array" ref="BU19">IF(BU$2=1,Assumptions!$H19/12,(SUMIF($D$2:$EE$2,BU$2-1,$D19:$EE19)/12)*(1+XLOOKUP(BU$2,Assumptions!$C$94:$M$94,Assumptions!$C$96:$M$96)))</f>
        <v>12526.92243</v>
      </c>
      <c r="BV19" s="229">
        <f t="array" ref="BV19">IF(BV$2=1,Assumptions!$H19/12,(SUMIF($D$2:$EE$2,BV$2-1,$D19:$EE19)/12)*(1+XLOOKUP(BV$2,Assumptions!$C$94:$M$94,Assumptions!$C$96:$M$96)))</f>
        <v>12526.92243</v>
      </c>
      <c r="BW19" s="229">
        <f t="array" ref="BW19">IF(BW$2=1,Assumptions!$H19/12,(SUMIF($D$2:$EE$2,BW$2-1,$D19:$EE19)/12)*(1+XLOOKUP(BW$2,Assumptions!$C$94:$M$94,Assumptions!$C$96:$M$96)))</f>
        <v>12526.92243</v>
      </c>
      <c r="BX19" s="229">
        <f t="array" ref="BX19">IF(BX$2=1,Assumptions!$H19/12,(SUMIF($D$2:$EE$2,BX$2-1,$D19:$EE19)/12)*(1+XLOOKUP(BX$2,Assumptions!$C$94:$M$94,Assumptions!$C$96:$M$96)))</f>
        <v>12902.73011</v>
      </c>
      <c r="BY19" s="229">
        <f t="array" ref="BY19">IF(BY$2=1,Assumptions!$H19/12,(SUMIF($D$2:$EE$2,BY$2-1,$D19:$EE19)/12)*(1+XLOOKUP(BY$2,Assumptions!$C$94:$M$94,Assumptions!$C$96:$M$96)))</f>
        <v>12902.73011</v>
      </c>
      <c r="BZ19" s="229">
        <f t="array" ref="BZ19">IF(BZ$2=1,Assumptions!$H19/12,(SUMIF($D$2:$EE$2,BZ$2-1,$D19:$EE19)/12)*(1+XLOOKUP(BZ$2,Assumptions!$C$94:$M$94,Assumptions!$C$96:$M$96)))</f>
        <v>12902.73011</v>
      </c>
      <c r="CA19" s="229">
        <f t="array" ref="CA19">IF(CA$2=1,Assumptions!$H19/12,(SUMIF($D$2:$EE$2,CA$2-1,$D19:$EE19)/12)*(1+XLOOKUP(CA$2,Assumptions!$C$94:$M$94,Assumptions!$C$96:$M$96)))</f>
        <v>12902.73011</v>
      </c>
      <c r="CB19" s="229">
        <f t="array" ref="CB19">IF(CB$2=1,Assumptions!$H19/12,(SUMIF($D$2:$EE$2,CB$2-1,$D19:$EE19)/12)*(1+XLOOKUP(CB$2,Assumptions!$C$94:$M$94,Assumptions!$C$96:$M$96)))</f>
        <v>12902.73011</v>
      </c>
      <c r="CC19" s="229">
        <f t="array" ref="CC19">IF(CC$2=1,Assumptions!$H19/12,(SUMIF($D$2:$EE$2,CC$2-1,$D19:$EE19)/12)*(1+XLOOKUP(CC$2,Assumptions!$C$94:$M$94,Assumptions!$C$96:$M$96)))</f>
        <v>12902.73011</v>
      </c>
      <c r="CD19" s="229">
        <f t="array" ref="CD19">IF(CD$2=1,Assumptions!$H19/12,(SUMIF($D$2:$EE$2,CD$2-1,$D19:$EE19)/12)*(1+XLOOKUP(CD$2,Assumptions!$C$94:$M$94,Assumptions!$C$96:$M$96)))</f>
        <v>12902.73011</v>
      </c>
      <c r="CE19" s="229">
        <f t="array" ref="CE19">IF(CE$2=1,Assumptions!$H19/12,(SUMIF($D$2:$EE$2,CE$2-1,$D19:$EE19)/12)*(1+XLOOKUP(CE$2,Assumptions!$C$94:$M$94,Assumptions!$C$96:$M$96)))</f>
        <v>12902.73011</v>
      </c>
      <c r="CF19" s="229">
        <f t="array" ref="CF19">IF(CF$2=1,Assumptions!$H19/12,(SUMIF($D$2:$EE$2,CF$2-1,$D19:$EE19)/12)*(1+XLOOKUP(CF$2,Assumptions!$C$94:$M$94,Assumptions!$C$96:$M$96)))</f>
        <v>12902.73011</v>
      </c>
      <c r="CG19" s="229">
        <f t="array" ref="CG19">IF(CG$2=1,Assumptions!$H19/12,(SUMIF($D$2:$EE$2,CG$2-1,$D19:$EE19)/12)*(1+XLOOKUP(CG$2,Assumptions!$C$94:$M$94,Assumptions!$C$96:$M$96)))</f>
        <v>12902.73011</v>
      </c>
      <c r="CH19" s="229">
        <f t="array" ref="CH19">IF(CH$2=1,Assumptions!$H19/12,(SUMIF($D$2:$EE$2,CH$2-1,$D19:$EE19)/12)*(1+XLOOKUP(CH$2,Assumptions!$C$94:$M$94,Assumptions!$C$96:$M$96)))</f>
        <v>12902.73011</v>
      </c>
      <c r="CI19" s="229">
        <f t="array" ref="CI19">IF(CI$2=1,Assumptions!$H19/12,(SUMIF($D$2:$EE$2,CI$2-1,$D19:$EE19)/12)*(1+XLOOKUP(CI$2,Assumptions!$C$94:$M$94,Assumptions!$C$96:$M$96)))</f>
        <v>12902.73011</v>
      </c>
      <c r="CJ19" s="229">
        <f t="array" ref="CJ19">IF(CJ$2=1,Assumptions!$H19/12,(SUMIF($D$2:$EE$2,CJ$2-1,$D19:$EE19)/12)*(1+XLOOKUP(CJ$2,Assumptions!$C$94:$M$94,Assumptions!$C$96:$M$96)))</f>
        <v>13289.81201</v>
      </c>
      <c r="CK19" s="229">
        <f t="array" ref="CK19">IF(CK$2=1,Assumptions!$H19/12,(SUMIF($D$2:$EE$2,CK$2-1,$D19:$EE19)/12)*(1+XLOOKUP(CK$2,Assumptions!$C$94:$M$94,Assumptions!$C$96:$M$96)))</f>
        <v>13289.81201</v>
      </c>
      <c r="CL19" s="229">
        <f t="array" ref="CL19">IF(CL$2=1,Assumptions!$H19/12,(SUMIF($D$2:$EE$2,CL$2-1,$D19:$EE19)/12)*(1+XLOOKUP(CL$2,Assumptions!$C$94:$M$94,Assumptions!$C$96:$M$96)))</f>
        <v>13289.81201</v>
      </c>
      <c r="CM19" s="229">
        <f t="array" ref="CM19">IF(CM$2=1,Assumptions!$H19/12,(SUMIF($D$2:$EE$2,CM$2-1,$D19:$EE19)/12)*(1+XLOOKUP(CM$2,Assumptions!$C$94:$M$94,Assumptions!$C$96:$M$96)))</f>
        <v>13289.81201</v>
      </c>
      <c r="CN19" s="229">
        <f t="array" ref="CN19">IF(CN$2=1,Assumptions!$H19/12,(SUMIF($D$2:$EE$2,CN$2-1,$D19:$EE19)/12)*(1+XLOOKUP(CN$2,Assumptions!$C$94:$M$94,Assumptions!$C$96:$M$96)))</f>
        <v>13289.81201</v>
      </c>
      <c r="CO19" s="229">
        <f t="array" ref="CO19">IF(CO$2=1,Assumptions!$H19/12,(SUMIF($D$2:$EE$2,CO$2-1,$D19:$EE19)/12)*(1+XLOOKUP(CO$2,Assumptions!$C$94:$M$94,Assumptions!$C$96:$M$96)))</f>
        <v>13289.81201</v>
      </c>
      <c r="CP19" s="229">
        <f t="array" ref="CP19">IF(CP$2=1,Assumptions!$H19/12,(SUMIF($D$2:$EE$2,CP$2-1,$D19:$EE19)/12)*(1+XLOOKUP(CP$2,Assumptions!$C$94:$M$94,Assumptions!$C$96:$M$96)))</f>
        <v>13289.81201</v>
      </c>
      <c r="CQ19" s="229">
        <f t="array" ref="CQ19">IF(CQ$2=1,Assumptions!$H19/12,(SUMIF($D$2:$EE$2,CQ$2-1,$D19:$EE19)/12)*(1+XLOOKUP(CQ$2,Assumptions!$C$94:$M$94,Assumptions!$C$96:$M$96)))</f>
        <v>13289.81201</v>
      </c>
      <c r="CR19" s="229">
        <f t="array" ref="CR19">IF(CR$2=1,Assumptions!$H19/12,(SUMIF($D$2:$EE$2,CR$2-1,$D19:$EE19)/12)*(1+XLOOKUP(CR$2,Assumptions!$C$94:$M$94,Assumptions!$C$96:$M$96)))</f>
        <v>13289.81201</v>
      </c>
      <c r="CS19" s="229">
        <f t="array" ref="CS19">IF(CS$2=1,Assumptions!$H19/12,(SUMIF($D$2:$EE$2,CS$2-1,$D19:$EE19)/12)*(1+XLOOKUP(CS$2,Assumptions!$C$94:$M$94,Assumptions!$C$96:$M$96)))</f>
        <v>13289.81201</v>
      </c>
      <c r="CT19" s="229">
        <f t="array" ref="CT19">IF(CT$2=1,Assumptions!$H19/12,(SUMIF($D$2:$EE$2,CT$2-1,$D19:$EE19)/12)*(1+XLOOKUP(CT$2,Assumptions!$C$94:$M$94,Assumptions!$C$96:$M$96)))</f>
        <v>13289.81201</v>
      </c>
      <c r="CU19" s="229">
        <f t="array" ref="CU19">IF(CU$2=1,Assumptions!$H19/12,(SUMIF($D$2:$EE$2,CU$2-1,$D19:$EE19)/12)*(1+XLOOKUP(CU$2,Assumptions!$C$94:$M$94,Assumptions!$C$96:$M$96)))</f>
        <v>13289.81201</v>
      </c>
      <c r="CV19" s="229">
        <f t="array" ref="CV19">IF(CV$2=1,Assumptions!$H19/12,(SUMIF($D$2:$EE$2,CV$2-1,$D19:$EE19)/12)*(1+XLOOKUP(CV$2,Assumptions!$C$94:$M$94,Assumptions!$C$96:$M$96)))</f>
        <v>13688.50637</v>
      </c>
      <c r="CW19" s="229">
        <f t="array" ref="CW19">IF(CW$2=1,Assumptions!$H19/12,(SUMIF($D$2:$EE$2,CW$2-1,$D19:$EE19)/12)*(1+XLOOKUP(CW$2,Assumptions!$C$94:$M$94,Assumptions!$C$96:$M$96)))</f>
        <v>13688.50637</v>
      </c>
      <c r="CX19" s="229">
        <f t="array" ref="CX19">IF(CX$2=1,Assumptions!$H19/12,(SUMIF($D$2:$EE$2,CX$2-1,$D19:$EE19)/12)*(1+XLOOKUP(CX$2,Assumptions!$C$94:$M$94,Assumptions!$C$96:$M$96)))</f>
        <v>13688.50637</v>
      </c>
      <c r="CY19" s="229">
        <f t="array" ref="CY19">IF(CY$2=1,Assumptions!$H19/12,(SUMIF($D$2:$EE$2,CY$2-1,$D19:$EE19)/12)*(1+XLOOKUP(CY$2,Assumptions!$C$94:$M$94,Assumptions!$C$96:$M$96)))</f>
        <v>13688.50637</v>
      </c>
      <c r="CZ19" s="229">
        <f t="array" ref="CZ19">IF(CZ$2=1,Assumptions!$H19/12,(SUMIF($D$2:$EE$2,CZ$2-1,$D19:$EE19)/12)*(1+XLOOKUP(CZ$2,Assumptions!$C$94:$M$94,Assumptions!$C$96:$M$96)))</f>
        <v>13688.50637</v>
      </c>
      <c r="DA19" s="229">
        <f t="array" ref="DA19">IF(DA$2=1,Assumptions!$H19/12,(SUMIF($D$2:$EE$2,DA$2-1,$D19:$EE19)/12)*(1+XLOOKUP(DA$2,Assumptions!$C$94:$M$94,Assumptions!$C$96:$M$96)))</f>
        <v>13688.50637</v>
      </c>
      <c r="DB19" s="229">
        <f t="array" ref="DB19">IF(DB$2=1,Assumptions!$H19/12,(SUMIF($D$2:$EE$2,DB$2-1,$D19:$EE19)/12)*(1+XLOOKUP(DB$2,Assumptions!$C$94:$M$94,Assumptions!$C$96:$M$96)))</f>
        <v>13688.50637</v>
      </c>
      <c r="DC19" s="229">
        <f t="array" ref="DC19">IF(DC$2=1,Assumptions!$H19/12,(SUMIF($D$2:$EE$2,DC$2-1,$D19:$EE19)/12)*(1+XLOOKUP(DC$2,Assumptions!$C$94:$M$94,Assumptions!$C$96:$M$96)))</f>
        <v>13688.50637</v>
      </c>
      <c r="DD19" s="229">
        <f t="array" ref="DD19">IF(DD$2=1,Assumptions!$H19/12,(SUMIF($D$2:$EE$2,DD$2-1,$D19:$EE19)/12)*(1+XLOOKUP(DD$2,Assumptions!$C$94:$M$94,Assumptions!$C$96:$M$96)))</f>
        <v>13688.50637</v>
      </c>
      <c r="DE19" s="229">
        <f t="array" ref="DE19">IF(DE$2=1,Assumptions!$H19/12,(SUMIF($D$2:$EE$2,DE$2-1,$D19:$EE19)/12)*(1+XLOOKUP(DE$2,Assumptions!$C$94:$M$94,Assumptions!$C$96:$M$96)))</f>
        <v>13688.50637</v>
      </c>
      <c r="DF19" s="229">
        <f t="array" ref="DF19">IF(DF$2=1,Assumptions!$H19/12,(SUMIF($D$2:$EE$2,DF$2-1,$D19:$EE19)/12)*(1+XLOOKUP(DF$2,Assumptions!$C$94:$M$94,Assumptions!$C$96:$M$96)))</f>
        <v>13688.50637</v>
      </c>
      <c r="DG19" s="229">
        <f t="array" ref="DG19">IF(DG$2=1,Assumptions!$H19/12,(SUMIF($D$2:$EE$2,DG$2-1,$D19:$EE19)/12)*(1+XLOOKUP(DG$2,Assumptions!$C$94:$M$94,Assumptions!$C$96:$M$96)))</f>
        <v>13688.50637</v>
      </c>
      <c r="DH19" s="229">
        <f t="array" ref="DH19">IF(DH$2=1,Assumptions!$H19/12,(SUMIF($D$2:$EE$2,DH$2-1,$D19:$EE19)/12)*(1+XLOOKUP(DH$2,Assumptions!$C$94:$M$94,Assumptions!$C$96:$M$96)))</f>
        <v>14099.16156</v>
      </c>
      <c r="DI19" s="229">
        <f t="array" ref="DI19">IF(DI$2=1,Assumptions!$H19/12,(SUMIF($D$2:$EE$2,DI$2-1,$D19:$EE19)/12)*(1+XLOOKUP(DI$2,Assumptions!$C$94:$M$94,Assumptions!$C$96:$M$96)))</f>
        <v>14099.16156</v>
      </c>
      <c r="DJ19" s="229">
        <f t="array" ref="DJ19">IF(DJ$2=1,Assumptions!$H19/12,(SUMIF($D$2:$EE$2,DJ$2-1,$D19:$EE19)/12)*(1+XLOOKUP(DJ$2,Assumptions!$C$94:$M$94,Assumptions!$C$96:$M$96)))</f>
        <v>14099.16156</v>
      </c>
      <c r="DK19" s="229">
        <f t="array" ref="DK19">IF(DK$2=1,Assumptions!$H19/12,(SUMIF($D$2:$EE$2,DK$2-1,$D19:$EE19)/12)*(1+XLOOKUP(DK$2,Assumptions!$C$94:$M$94,Assumptions!$C$96:$M$96)))</f>
        <v>14099.16156</v>
      </c>
      <c r="DL19" s="229">
        <f t="array" ref="DL19">IF(DL$2=1,Assumptions!$H19/12,(SUMIF($D$2:$EE$2,DL$2-1,$D19:$EE19)/12)*(1+XLOOKUP(DL$2,Assumptions!$C$94:$M$94,Assumptions!$C$96:$M$96)))</f>
        <v>14099.16156</v>
      </c>
      <c r="DM19" s="229">
        <f t="array" ref="DM19">IF(DM$2=1,Assumptions!$H19/12,(SUMIF($D$2:$EE$2,DM$2-1,$D19:$EE19)/12)*(1+XLOOKUP(DM$2,Assumptions!$C$94:$M$94,Assumptions!$C$96:$M$96)))</f>
        <v>14099.16156</v>
      </c>
      <c r="DN19" s="229">
        <f t="array" ref="DN19">IF(DN$2=1,Assumptions!$H19/12,(SUMIF($D$2:$EE$2,DN$2-1,$D19:$EE19)/12)*(1+XLOOKUP(DN$2,Assumptions!$C$94:$M$94,Assumptions!$C$96:$M$96)))</f>
        <v>14099.16156</v>
      </c>
      <c r="DO19" s="229">
        <f t="array" ref="DO19">IF(DO$2=1,Assumptions!$H19/12,(SUMIF($D$2:$EE$2,DO$2-1,$D19:$EE19)/12)*(1+XLOOKUP(DO$2,Assumptions!$C$94:$M$94,Assumptions!$C$96:$M$96)))</f>
        <v>14099.16156</v>
      </c>
      <c r="DP19" s="229">
        <f t="array" ref="DP19">IF(DP$2=1,Assumptions!$H19/12,(SUMIF($D$2:$EE$2,DP$2-1,$D19:$EE19)/12)*(1+XLOOKUP(DP$2,Assumptions!$C$94:$M$94,Assumptions!$C$96:$M$96)))</f>
        <v>14099.16156</v>
      </c>
      <c r="DQ19" s="229">
        <f t="array" ref="DQ19">IF(DQ$2=1,Assumptions!$H19/12,(SUMIF($D$2:$EE$2,DQ$2-1,$D19:$EE19)/12)*(1+XLOOKUP(DQ$2,Assumptions!$C$94:$M$94,Assumptions!$C$96:$M$96)))</f>
        <v>14099.16156</v>
      </c>
      <c r="DR19" s="229">
        <f t="array" ref="DR19">IF(DR$2=1,Assumptions!$H19/12,(SUMIF($D$2:$EE$2,DR$2-1,$D19:$EE19)/12)*(1+XLOOKUP(DR$2,Assumptions!$C$94:$M$94,Assumptions!$C$96:$M$96)))</f>
        <v>14099.16156</v>
      </c>
      <c r="DS19" s="229">
        <f t="array" ref="DS19">IF(DS$2=1,Assumptions!$H19/12,(SUMIF($D$2:$EE$2,DS$2-1,$D19:$EE19)/12)*(1+XLOOKUP(DS$2,Assumptions!$C$94:$M$94,Assumptions!$C$96:$M$96)))</f>
        <v>14099.16156</v>
      </c>
      <c r="DT19" s="229">
        <f t="array" ref="DT19">IF(DT$2=1,Assumptions!$H19/12,(SUMIF($D$2:$EE$2,DT$2-1,$D19:$EE19)/12)*(1+XLOOKUP(DT$2,Assumptions!$C$94:$M$94,Assumptions!$C$96:$M$96)))</f>
        <v>14522.13641</v>
      </c>
      <c r="DU19" s="229">
        <f t="array" ref="DU19">IF(DU$2=1,Assumptions!$H19/12,(SUMIF($D$2:$EE$2,DU$2-1,$D19:$EE19)/12)*(1+XLOOKUP(DU$2,Assumptions!$C$94:$M$94,Assumptions!$C$96:$M$96)))</f>
        <v>14522.13641</v>
      </c>
      <c r="DV19" s="229">
        <f t="array" ref="DV19">IF(DV$2=1,Assumptions!$H19/12,(SUMIF($D$2:$EE$2,DV$2-1,$D19:$EE19)/12)*(1+XLOOKUP(DV$2,Assumptions!$C$94:$M$94,Assumptions!$C$96:$M$96)))</f>
        <v>14522.13641</v>
      </c>
      <c r="DW19" s="229">
        <f t="array" ref="DW19">IF(DW$2=1,Assumptions!$H19/12,(SUMIF($D$2:$EE$2,DW$2-1,$D19:$EE19)/12)*(1+XLOOKUP(DW$2,Assumptions!$C$94:$M$94,Assumptions!$C$96:$M$96)))</f>
        <v>14522.13641</v>
      </c>
      <c r="DX19" s="229">
        <f t="array" ref="DX19">IF(DX$2=1,Assumptions!$H19/12,(SUMIF($D$2:$EE$2,DX$2-1,$D19:$EE19)/12)*(1+XLOOKUP(DX$2,Assumptions!$C$94:$M$94,Assumptions!$C$96:$M$96)))</f>
        <v>14522.13641</v>
      </c>
      <c r="DY19" s="229">
        <f t="array" ref="DY19">IF(DY$2=1,Assumptions!$H19/12,(SUMIF($D$2:$EE$2,DY$2-1,$D19:$EE19)/12)*(1+XLOOKUP(DY$2,Assumptions!$C$94:$M$94,Assumptions!$C$96:$M$96)))</f>
        <v>14522.13641</v>
      </c>
      <c r="DZ19" s="229">
        <f t="array" ref="DZ19">IF(DZ$2=1,Assumptions!$H19/12,(SUMIF($D$2:$EE$2,DZ$2-1,$D19:$EE19)/12)*(1+XLOOKUP(DZ$2,Assumptions!$C$94:$M$94,Assumptions!$C$96:$M$96)))</f>
        <v>14522.13641</v>
      </c>
      <c r="EA19" s="229">
        <f t="array" ref="EA19">IF(EA$2=1,Assumptions!$H19/12,(SUMIF($D$2:$EE$2,EA$2-1,$D19:$EE19)/12)*(1+XLOOKUP(EA$2,Assumptions!$C$94:$M$94,Assumptions!$C$96:$M$96)))</f>
        <v>14522.13641</v>
      </c>
      <c r="EB19" s="229">
        <f t="array" ref="EB19">IF(EB$2=1,Assumptions!$H19/12,(SUMIF($D$2:$EE$2,EB$2-1,$D19:$EE19)/12)*(1+XLOOKUP(EB$2,Assumptions!$C$94:$M$94,Assumptions!$C$96:$M$96)))</f>
        <v>14522.13641</v>
      </c>
      <c r="EC19" s="229">
        <f t="array" ref="EC19">IF(EC$2=1,Assumptions!$H19/12,(SUMIF($D$2:$EE$2,EC$2-1,$D19:$EE19)/12)*(1+XLOOKUP(EC$2,Assumptions!$C$94:$M$94,Assumptions!$C$96:$M$96)))</f>
        <v>14522.13641</v>
      </c>
      <c r="ED19" s="229">
        <f t="array" ref="ED19">IF(ED$2=1,Assumptions!$H19/12,(SUMIF($D$2:$EE$2,ED$2-1,$D19:$EE19)/12)*(1+XLOOKUP(ED$2,Assumptions!$C$94:$M$94,Assumptions!$C$96:$M$96)))</f>
        <v>14522.13641</v>
      </c>
      <c r="EE19" s="229">
        <f t="array" ref="EE19">IF(EE$2=1,Assumptions!$H19/12,(SUMIF($D$2:$EE$2,EE$2-1,$D19:$EE19)/12)*(1+XLOOKUP(EE$2,Assumptions!$C$94:$M$94,Assumptions!$C$96:$M$96)))</f>
        <v>14522.13641</v>
      </c>
    </row>
    <row r="20" ht="15.75" customHeight="1">
      <c r="A20" s="1"/>
      <c r="B20" s="1"/>
      <c r="C20" s="1" t="str">
        <f>Assumptions!B20</f>
        <v>Utility Reimburshment (Electricity, Water, Gas, Cable &amp; Internet)</v>
      </c>
      <c r="D20" s="229">
        <f>-D$27*(1+Assumptions!$E$21)*IF(D2&lt;Assumptions!$F$21,0,1)</f>
        <v>17430.05</v>
      </c>
      <c r="E20" s="229">
        <f>-E$27*(1+Assumptions!$E$21)*IF(E2&lt;Assumptions!$F$21,0,1)</f>
        <v>17430.05</v>
      </c>
      <c r="F20" s="229">
        <f>-F$27*(1+Assumptions!$E$21)*IF(F2&lt;Assumptions!$F$21,0,1)</f>
        <v>17430.05</v>
      </c>
      <c r="G20" s="229">
        <f>-G$27*(1+Assumptions!$E$21)*IF(G2&lt;Assumptions!$F$21,0,1)</f>
        <v>17430.05</v>
      </c>
      <c r="H20" s="229">
        <f>-H$27*(1+Assumptions!$E$21)*IF(H2&lt;Assumptions!$F$21,0,1)</f>
        <v>17430.05</v>
      </c>
      <c r="I20" s="229">
        <f>-I$27*(1+Assumptions!$E$21)*IF(I2&lt;Assumptions!$F$21,0,1)</f>
        <v>17430.05</v>
      </c>
      <c r="J20" s="229">
        <f>-J$27*(1+Assumptions!$E$21)*IF(J2&lt;Assumptions!$F$21,0,1)</f>
        <v>17430.05</v>
      </c>
      <c r="K20" s="229">
        <f>-K$27*(1+Assumptions!$E$21)*IF(K2&lt;Assumptions!$F$21,0,1)</f>
        <v>17430.05</v>
      </c>
      <c r="L20" s="229">
        <f>-L$27*(1+Assumptions!$E$21)*IF(L2&lt;Assumptions!$F$21,0,1)</f>
        <v>17430.05</v>
      </c>
      <c r="M20" s="229">
        <f>-M$27*(1+Assumptions!$E$21)*IF(M2&lt;Assumptions!$F$21,0,1)</f>
        <v>17430.05</v>
      </c>
      <c r="N20" s="229">
        <f>-N$27*(1+Assumptions!$E$21)*IF(N2&lt;Assumptions!$F$21,0,1)</f>
        <v>17430.05</v>
      </c>
      <c r="O20" s="229">
        <f>-O$27*(1+Assumptions!$E$21)*IF(O2&lt;Assumptions!$F$21,0,1)</f>
        <v>17430.05</v>
      </c>
      <c r="P20" s="229">
        <f>-P$27*(1+Assumptions!$E$21)*IF(P2&lt;Assumptions!$F$21,0,1)</f>
        <v>17952.9515</v>
      </c>
      <c r="Q20" s="229">
        <f>-Q$27*(1+Assumptions!$E$21)*IF(Q2&lt;Assumptions!$F$21,0,1)</f>
        <v>17952.9515</v>
      </c>
      <c r="R20" s="229">
        <f>-R$27*(1+Assumptions!$E$21)*IF(R2&lt;Assumptions!$F$21,0,1)</f>
        <v>17952.9515</v>
      </c>
      <c r="S20" s="229">
        <f>-S$27*(1+Assumptions!$E$21)*IF(S2&lt;Assumptions!$F$21,0,1)</f>
        <v>17952.9515</v>
      </c>
      <c r="T20" s="229">
        <f>-T$27*(1+Assumptions!$E$21)*IF(T2&lt;Assumptions!$F$21,0,1)</f>
        <v>17952.9515</v>
      </c>
      <c r="U20" s="229">
        <f>-U$27*(1+Assumptions!$E$21)*IF(U2&lt;Assumptions!$F$21,0,1)</f>
        <v>17952.9515</v>
      </c>
      <c r="V20" s="229">
        <f>-V$27*(1+Assumptions!$E$21)*IF(V2&lt;Assumptions!$F$21,0,1)</f>
        <v>17952.9515</v>
      </c>
      <c r="W20" s="229">
        <f>-W$27*(1+Assumptions!$E$21)*IF(W2&lt;Assumptions!$F$21,0,1)</f>
        <v>17952.9515</v>
      </c>
      <c r="X20" s="229">
        <f>-X$27*(1+Assumptions!$E$21)*IF(X2&lt;Assumptions!$F$21,0,1)</f>
        <v>17952.9515</v>
      </c>
      <c r="Y20" s="229">
        <f>-Y$27*(1+Assumptions!$E$21)*IF(Y2&lt;Assumptions!$F$21,0,1)</f>
        <v>17952.9515</v>
      </c>
      <c r="Z20" s="229">
        <f>-Z$27*(1+Assumptions!$E$21)*IF(Z2&lt;Assumptions!$F$21,0,1)</f>
        <v>17952.9515</v>
      </c>
      <c r="AA20" s="229">
        <f>-AA$27*(1+Assumptions!$E$21)*IF(AA2&lt;Assumptions!$F$21,0,1)</f>
        <v>17952.9515</v>
      </c>
      <c r="AB20" s="229">
        <f>-AB$27*(1+Assumptions!$E$21)*IF(AB2&lt;Assumptions!$F$21,0,1)</f>
        <v>18491.54005</v>
      </c>
      <c r="AC20" s="229">
        <f>-AC$27*(1+Assumptions!$E$21)*IF(AC2&lt;Assumptions!$F$21,0,1)</f>
        <v>18491.54005</v>
      </c>
      <c r="AD20" s="229">
        <f>-AD$27*(1+Assumptions!$E$21)*IF(AD2&lt;Assumptions!$F$21,0,1)</f>
        <v>18491.54005</v>
      </c>
      <c r="AE20" s="229">
        <f>-AE$27*(1+Assumptions!$E$21)*IF(AE2&lt;Assumptions!$F$21,0,1)</f>
        <v>18491.54005</v>
      </c>
      <c r="AF20" s="229">
        <f>-AF$27*(1+Assumptions!$E$21)*IF(AF2&lt;Assumptions!$F$21,0,1)</f>
        <v>18491.54005</v>
      </c>
      <c r="AG20" s="229">
        <f>-AG$27*(1+Assumptions!$E$21)*IF(AG2&lt;Assumptions!$F$21,0,1)</f>
        <v>18491.54005</v>
      </c>
      <c r="AH20" s="229">
        <f>-AH$27*(1+Assumptions!$E$21)*IF(AH2&lt;Assumptions!$F$21,0,1)</f>
        <v>18491.54005</v>
      </c>
      <c r="AI20" s="229">
        <f>-AI$27*(1+Assumptions!$E$21)*IF(AI2&lt;Assumptions!$F$21,0,1)</f>
        <v>18491.54005</v>
      </c>
      <c r="AJ20" s="229">
        <f>-AJ$27*(1+Assumptions!$E$21)*IF(AJ2&lt;Assumptions!$F$21,0,1)</f>
        <v>18491.54005</v>
      </c>
      <c r="AK20" s="229">
        <f>-AK$27*(1+Assumptions!$E$21)*IF(AK2&lt;Assumptions!$F$21,0,1)</f>
        <v>18491.54005</v>
      </c>
      <c r="AL20" s="229">
        <f>-AL$27*(1+Assumptions!$E$21)*IF(AL2&lt;Assumptions!$F$21,0,1)</f>
        <v>18491.54005</v>
      </c>
      <c r="AM20" s="229">
        <f>-AM$27*(1+Assumptions!$E$21)*IF(AM2&lt;Assumptions!$F$21,0,1)</f>
        <v>18491.54005</v>
      </c>
      <c r="AN20" s="229">
        <f>-AN$27*(1+Assumptions!$E$21)*IF(AN2&lt;Assumptions!$F$21,0,1)</f>
        <v>19046.28625</v>
      </c>
      <c r="AO20" s="229">
        <f>-AO$27*(1+Assumptions!$E$21)*IF(AO2&lt;Assumptions!$F$21,0,1)</f>
        <v>19046.28625</v>
      </c>
      <c r="AP20" s="229">
        <f>-AP$27*(1+Assumptions!$E$21)*IF(AP2&lt;Assumptions!$F$21,0,1)</f>
        <v>19046.28625</v>
      </c>
      <c r="AQ20" s="229">
        <f>-AQ$27*(1+Assumptions!$E$21)*IF(AQ2&lt;Assumptions!$F$21,0,1)</f>
        <v>19046.28625</v>
      </c>
      <c r="AR20" s="229">
        <f>-AR$27*(1+Assumptions!$E$21)*IF(AR2&lt;Assumptions!$F$21,0,1)</f>
        <v>19046.28625</v>
      </c>
      <c r="AS20" s="229">
        <f>-AS$27*(1+Assumptions!$E$21)*IF(AS2&lt;Assumptions!$F$21,0,1)</f>
        <v>19046.28625</v>
      </c>
      <c r="AT20" s="229">
        <f>-AT$27*(1+Assumptions!$E$21)*IF(AT2&lt;Assumptions!$F$21,0,1)</f>
        <v>19046.28625</v>
      </c>
      <c r="AU20" s="229">
        <f>-AU$27*(1+Assumptions!$E$21)*IF(AU2&lt;Assumptions!$F$21,0,1)</f>
        <v>19046.28625</v>
      </c>
      <c r="AV20" s="229">
        <f>-AV$27*(1+Assumptions!$E$21)*IF(AV2&lt;Assumptions!$F$21,0,1)</f>
        <v>19046.28625</v>
      </c>
      <c r="AW20" s="229">
        <f>-AW$27*(1+Assumptions!$E$21)*IF(AW2&lt;Assumptions!$F$21,0,1)</f>
        <v>19046.28625</v>
      </c>
      <c r="AX20" s="229">
        <f>-AX$27*(1+Assumptions!$E$21)*IF(AX2&lt;Assumptions!$F$21,0,1)</f>
        <v>19046.28625</v>
      </c>
      <c r="AY20" s="229">
        <f>-AY$27*(1+Assumptions!$E$21)*IF(AY2&lt;Assumptions!$F$21,0,1)</f>
        <v>19046.28625</v>
      </c>
      <c r="AZ20" s="229">
        <f>-AZ$27*(1+Assumptions!$E$21)*IF(AZ2&lt;Assumptions!$F$21,0,1)</f>
        <v>19617.67483</v>
      </c>
      <c r="BA20" s="229">
        <f>-BA$27*(1+Assumptions!$E$21)*IF(BA2&lt;Assumptions!$F$21,0,1)</f>
        <v>19617.67483</v>
      </c>
      <c r="BB20" s="229">
        <f>-BB$27*(1+Assumptions!$E$21)*IF(BB2&lt;Assumptions!$F$21,0,1)</f>
        <v>19617.67483</v>
      </c>
      <c r="BC20" s="229">
        <f>-BC$27*(1+Assumptions!$E$21)*IF(BC2&lt;Assumptions!$F$21,0,1)</f>
        <v>19617.67483</v>
      </c>
      <c r="BD20" s="229">
        <f>-BD$27*(1+Assumptions!$E$21)*IF(BD2&lt;Assumptions!$F$21,0,1)</f>
        <v>19617.67483</v>
      </c>
      <c r="BE20" s="229">
        <f>-BE$27*(1+Assumptions!$E$21)*IF(BE2&lt;Assumptions!$F$21,0,1)</f>
        <v>19617.67483</v>
      </c>
      <c r="BF20" s="229">
        <f>-BF$27*(1+Assumptions!$E$21)*IF(BF2&lt;Assumptions!$F$21,0,1)</f>
        <v>19617.67483</v>
      </c>
      <c r="BG20" s="229">
        <f>-BG$27*(1+Assumptions!$E$21)*IF(BG2&lt;Assumptions!$F$21,0,1)</f>
        <v>19617.67483</v>
      </c>
      <c r="BH20" s="229">
        <f>-BH$27*(1+Assumptions!$E$21)*IF(BH2&lt;Assumptions!$F$21,0,1)</f>
        <v>19617.67483</v>
      </c>
      <c r="BI20" s="229">
        <f>-BI$27*(1+Assumptions!$E$21)*IF(BI2&lt;Assumptions!$F$21,0,1)</f>
        <v>19617.67483</v>
      </c>
      <c r="BJ20" s="229">
        <f>-BJ$27*(1+Assumptions!$E$21)*IF(BJ2&lt;Assumptions!$F$21,0,1)</f>
        <v>19617.67483</v>
      </c>
      <c r="BK20" s="229">
        <f>-BK$27*(1+Assumptions!$E$21)*IF(BK2&lt;Assumptions!$F$21,0,1)</f>
        <v>19617.67483</v>
      </c>
      <c r="BL20" s="229">
        <f>-BL$27*(1+Assumptions!$E$21)*IF(BL2&lt;Assumptions!$F$21,0,1)</f>
        <v>20206.20508</v>
      </c>
      <c r="BM20" s="229">
        <f>-BM$27*(1+Assumptions!$E$21)*IF(BM2&lt;Assumptions!$F$21,0,1)</f>
        <v>20206.20508</v>
      </c>
      <c r="BN20" s="229">
        <f>-BN$27*(1+Assumptions!$E$21)*IF(BN2&lt;Assumptions!$F$21,0,1)</f>
        <v>20206.20508</v>
      </c>
      <c r="BO20" s="229">
        <f>-BO$27*(1+Assumptions!$E$21)*IF(BO2&lt;Assumptions!$F$21,0,1)</f>
        <v>20206.20508</v>
      </c>
      <c r="BP20" s="229">
        <f>-BP$27*(1+Assumptions!$E$21)*IF(BP2&lt;Assumptions!$F$21,0,1)</f>
        <v>20206.20508</v>
      </c>
      <c r="BQ20" s="229">
        <f>-BQ$27*(1+Assumptions!$E$21)*IF(BQ2&lt;Assumptions!$F$21,0,1)</f>
        <v>20206.20508</v>
      </c>
      <c r="BR20" s="229">
        <f>-BR$27*(1+Assumptions!$E$21)*IF(BR2&lt;Assumptions!$F$21,0,1)</f>
        <v>20206.20508</v>
      </c>
      <c r="BS20" s="229">
        <f>-BS$27*(1+Assumptions!$E$21)*IF(BS2&lt;Assumptions!$F$21,0,1)</f>
        <v>20206.20508</v>
      </c>
      <c r="BT20" s="229">
        <f>-BT$27*(1+Assumptions!$E$21)*IF(BT2&lt;Assumptions!$F$21,0,1)</f>
        <v>20206.20508</v>
      </c>
      <c r="BU20" s="229">
        <f>-BU$27*(1+Assumptions!$E$21)*IF(BU2&lt;Assumptions!$F$21,0,1)</f>
        <v>20206.20508</v>
      </c>
      <c r="BV20" s="229">
        <f>-BV$27*(1+Assumptions!$E$21)*IF(BV2&lt;Assumptions!$F$21,0,1)</f>
        <v>20206.20508</v>
      </c>
      <c r="BW20" s="229">
        <f>-BW$27*(1+Assumptions!$E$21)*IF(BW2&lt;Assumptions!$F$21,0,1)</f>
        <v>20206.20508</v>
      </c>
      <c r="BX20" s="229">
        <f>-BX$27*(1+Assumptions!$E$21)*IF(BX2&lt;Assumptions!$F$21,0,1)</f>
        <v>20812.39123</v>
      </c>
      <c r="BY20" s="229">
        <f>-BY$27*(1+Assumptions!$E$21)*IF(BY2&lt;Assumptions!$F$21,0,1)</f>
        <v>20812.39123</v>
      </c>
      <c r="BZ20" s="229">
        <f>-BZ$27*(1+Assumptions!$E$21)*IF(BZ2&lt;Assumptions!$F$21,0,1)</f>
        <v>20812.39123</v>
      </c>
      <c r="CA20" s="229">
        <f>-CA$27*(1+Assumptions!$E$21)*IF(CA2&lt;Assumptions!$F$21,0,1)</f>
        <v>20812.39123</v>
      </c>
      <c r="CB20" s="229">
        <f>-CB$27*(1+Assumptions!$E$21)*IF(CB2&lt;Assumptions!$F$21,0,1)</f>
        <v>20812.39123</v>
      </c>
      <c r="CC20" s="229">
        <f>-CC$27*(1+Assumptions!$E$21)*IF(CC2&lt;Assumptions!$F$21,0,1)</f>
        <v>20812.39123</v>
      </c>
      <c r="CD20" s="229">
        <f>-CD$27*(1+Assumptions!$E$21)*IF(CD2&lt;Assumptions!$F$21,0,1)</f>
        <v>20812.39123</v>
      </c>
      <c r="CE20" s="229">
        <f>-CE$27*(1+Assumptions!$E$21)*IF(CE2&lt;Assumptions!$F$21,0,1)</f>
        <v>20812.39123</v>
      </c>
      <c r="CF20" s="229">
        <f>-CF$27*(1+Assumptions!$E$21)*IF(CF2&lt;Assumptions!$F$21,0,1)</f>
        <v>20812.39123</v>
      </c>
      <c r="CG20" s="229">
        <f>-CG$27*(1+Assumptions!$E$21)*IF(CG2&lt;Assumptions!$F$21,0,1)</f>
        <v>20812.39123</v>
      </c>
      <c r="CH20" s="229">
        <f>-CH$27*(1+Assumptions!$E$21)*IF(CH2&lt;Assumptions!$F$21,0,1)</f>
        <v>20812.39123</v>
      </c>
      <c r="CI20" s="229">
        <f>-CI$27*(1+Assumptions!$E$21)*IF(CI2&lt;Assumptions!$F$21,0,1)</f>
        <v>20812.39123</v>
      </c>
      <c r="CJ20" s="229">
        <f>-CJ$27*(1+Assumptions!$E$21)*IF(CJ2&lt;Assumptions!$F$21,0,1)</f>
        <v>21436.76297</v>
      </c>
      <c r="CK20" s="229">
        <f>-CK$27*(1+Assumptions!$E$21)*IF(CK2&lt;Assumptions!$F$21,0,1)</f>
        <v>21436.76297</v>
      </c>
      <c r="CL20" s="229">
        <f>-CL$27*(1+Assumptions!$E$21)*IF(CL2&lt;Assumptions!$F$21,0,1)</f>
        <v>21436.76297</v>
      </c>
      <c r="CM20" s="229">
        <f>-CM$27*(1+Assumptions!$E$21)*IF(CM2&lt;Assumptions!$F$21,0,1)</f>
        <v>21436.76297</v>
      </c>
      <c r="CN20" s="229">
        <f>-CN$27*(1+Assumptions!$E$21)*IF(CN2&lt;Assumptions!$F$21,0,1)</f>
        <v>21436.76297</v>
      </c>
      <c r="CO20" s="229">
        <f>-CO$27*(1+Assumptions!$E$21)*IF(CO2&lt;Assumptions!$F$21,0,1)</f>
        <v>21436.76297</v>
      </c>
      <c r="CP20" s="229">
        <f>-CP$27*(1+Assumptions!$E$21)*IF(CP2&lt;Assumptions!$F$21,0,1)</f>
        <v>21436.76297</v>
      </c>
      <c r="CQ20" s="229">
        <f>-CQ$27*(1+Assumptions!$E$21)*IF(CQ2&lt;Assumptions!$F$21,0,1)</f>
        <v>21436.76297</v>
      </c>
      <c r="CR20" s="229">
        <f>-CR$27*(1+Assumptions!$E$21)*IF(CR2&lt;Assumptions!$F$21,0,1)</f>
        <v>21436.76297</v>
      </c>
      <c r="CS20" s="229">
        <f>-CS$27*(1+Assumptions!$E$21)*IF(CS2&lt;Assumptions!$F$21,0,1)</f>
        <v>21436.76297</v>
      </c>
      <c r="CT20" s="229">
        <f>-CT$27*(1+Assumptions!$E$21)*IF(CT2&lt;Assumptions!$F$21,0,1)</f>
        <v>21436.76297</v>
      </c>
      <c r="CU20" s="229">
        <f>-CU$27*(1+Assumptions!$E$21)*IF(CU2&lt;Assumptions!$F$21,0,1)</f>
        <v>21436.76297</v>
      </c>
      <c r="CV20" s="229">
        <f>-CV$27*(1+Assumptions!$E$21)*IF(CV2&lt;Assumptions!$F$21,0,1)</f>
        <v>22079.86586</v>
      </c>
      <c r="CW20" s="229">
        <f>-CW$27*(1+Assumptions!$E$21)*IF(CW2&lt;Assumptions!$F$21,0,1)</f>
        <v>22079.86586</v>
      </c>
      <c r="CX20" s="229">
        <f>-CX$27*(1+Assumptions!$E$21)*IF(CX2&lt;Assumptions!$F$21,0,1)</f>
        <v>22079.86586</v>
      </c>
      <c r="CY20" s="229">
        <f>-CY$27*(1+Assumptions!$E$21)*IF(CY2&lt;Assumptions!$F$21,0,1)</f>
        <v>22079.86586</v>
      </c>
      <c r="CZ20" s="229">
        <f>-CZ$27*(1+Assumptions!$E$21)*IF(CZ2&lt;Assumptions!$F$21,0,1)</f>
        <v>22079.86586</v>
      </c>
      <c r="DA20" s="229">
        <f>-DA$27*(1+Assumptions!$E$21)*IF(DA2&lt;Assumptions!$F$21,0,1)</f>
        <v>22079.86586</v>
      </c>
      <c r="DB20" s="229">
        <f>-DB$27*(1+Assumptions!$E$21)*IF(DB2&lt;Assumptions!$F$21,0,1)</f>
        <v>22079.86586</v>
      </c>
      <c r="DC20" s="229">
        <f>-DC$27*(1+Assumptions!$E$21)*IF(DC2&lt;Assumptions!$F$21,0,1)</f>
        <v>22079.86586</v>
      </c>
      <c r="DD20" s="229">
        <f>-DD$27*(1+Assumptions!$E$21)*IF(DD2&lt;Assumptions!$F$21,0,1)</f>
        <v>22079.86586</v>
      </c>
      <c r="DE20" s="229">
        <f>-DE$27*(1+Assumptions!$E$21)*IF(DE2&lt;Assumptions!$F$21,0,1)</f>
        <v>22079.86586</v>
      </c>
      <c r="DF20" s="229">
        <f>-DF$27*(1+Assumptions!$E$21)*IF(DF2&lt;Assumptions!$F$21,0,1)</f>
        <v>22079.86586</v>
      </c>
      <c r="DG20" s="229">
        <f>-DG$27*(1+Assumptions!$E$21)*IF(DG2&lt;Assumptions!$F$21,0,1)</f>
        <v>22079.86586</v>
      </c>
      <c r="DH20" s="229">
        <f>-DH$27*(1+Assumptions!$E$21)*IF(DH2&lt;Assumptions!$F$21,0,1)</f>
        <v>22742.26183</v>
      </c>
      <c r="DI20" s="229">
        <f>-DI$27*(1+Assumptions!$E$21)*IF(DI2&lt;Assumptions!$F$21,0,1)</f>
        <v>22742.26183</v>
      </c>
      <c r="DJ20" s="229">
        <f>-DJ$27*(1+Assumptions!$E$21)*IF(DJ2&lt;Assumptions!$F$21,0,1)</f>
        <v>22742.26183</v>
      </c>
      <c r="DK20" s="229">
        <f>-DK$27*(1+Assumptions!$E$21)*IF(DK2&lt;Assumptions!$F$21,0,1)</f>
        <v>22742.26183</v>
      </c>
      <c r="DL20" s="229">
        <f>-DL$27*(1+Assumptions!$E$21)*IF(DL2&lt;Assumptions!$F$21,0,1)</f>
        <v>22742.26183</v>
      </c>
      <c r="DM20" s="229">
        <f>-DM$27*(1+Assumptions!$E$21)*IF(DM2&lt;Assumptions!$F$21,0,1)</f>
        <v>22742.26183</v>
      </c>
      <c r="DN20" s="229">
        <f>-DN$27*(1+Assumptions!$E$21)*IF(DN2&lt;Assumptions!$F$21,0,1)</f>
        <v>22742.26183</v>
      </c>
      <c r="DO20" s="229">
        <f>-DO$27*(1+Assumptions!$E$21)*IF(DO2&lt;Assumptions!$F$21,0,1)</f>
        <v>22742.26183</v>
      </c>
      <c r="DP20" s="229">
        <f>-DP$27*(1+Assumptions!$E$21)*IF(DP2&lt;Assumptions!$F$21,0,1)</f>
        <v>22742.26183</v>
      </c>
      <c r="DQ20" s="229">
        <f>-DQ$27*(1+Assumptions!$E$21)*IF(DQ2&lt;Assumptions!$F$21,0,1)</f>
        <v>22742.26183</v>
      </c>
      <c r="DR20" s="229">
        <f>-DR$27*(1+Assumptions!$E$21)*IF(DR2&lt;Assumptions!$F$21,0,1)</f>
        <v>22742.26183</v>
      </c>
      <c r="DS20" s="229">
        <f>-DS$27*(1+Assumptions!$E$21)*IF(DS2&lt;Assumptions!$F$21,0,1)</f>
        <v>22742.26183</v>
      </c>
      <c r="DT20" s="229">
        <f>-DT$27*(1+Assumptions!$E$21)*IF(DT2&lt;Assumptions!$F$21,0,1)</f>
        <v>23424.52969</v>
      </c>
      <c r="DU20" s="229">
        <f>-DU$27*(1+Assumptions!$E$21)*IF(DU2&lt;Assumptions!$F$21,0,1)</f>
        <v>23424.52969</v>
      </c>
      <c r="DV20" s="229">
        <f>-DV$27*(1+Assumptions!$E$21)*IF(DV2&lt;Assumptions!$F$21,0,1)</f>
        <v>23424.52969</v>
      </c>
      <c r="DW20" s="229">
        <f>-DW$27*(1+Assumptions!$E$21)*IF(DW2&lt;Assumptions!$F$21,0,1)</f>
        <v>23424.52969</v>
      </c>
      <c r="DX20" s="229">
        <f>-DX$27*(1+Assumptions!$E$21)*IF(DX2&lt;Assumptions!$F$21,0,1)</f>
        <v>23424.52969</v>
      </c>
      <c r="DY20" s="229">
        <f>-DY$27*(1+Assumptions!$E$21)*IF(DY2&lt;Assumptions!$F$21,0,1)</f>
        <v>23424.52969</v>
      </c>
      <c r="DZ20" s="229">
        <f>-DZ$27*(1+Assumptions!$E$21)*IF(DZ2&lt;Assumptions!$F$21,0,1)</f>
        <v>23424.52969</v>
      </c>
      <c r="EA20" s="229">
        <f>-EA$27*(1+Assumptions!$E$21)*IF(EA2&lt;Assumptions!$F$21,0,1)</f>
        <v>23424.52969</v>
      </c>
      <c r="EB20" s="229">
        <f>-EB$27*(1+Assumptions!$E$21)*IF(EB2&lt;Assumptions!$F$21,0,1)</f>
        <v>23424.52969</v>
      </c>
      <c r="EC20" s="229">
        <f>-EC$27*(1+Assumptions!$E$21)*IF(EC2&lt;Assumptions!$F$21,0,1)</f>
        <v>23424.52969</v>
      </c>
      <c r="ED20" s="229">
        <f>-ED$27*(1+Assumptions!$E$21)*IF(ED2&lt;Assumptions!$F$21,0,1)</f>
        <v>23424.52969</v>
      </c>
      <c r="EE20" s="229">
        <f>-EE$27*(1+Assumptions!$E$21)*IF(EE2&lt;Assumptions!$F$21,0,1)</f>
        <v>23424.52969</v>
      </c>
    </row>
    <row r="21" ht="15.75" customHeight="1">
      <c r="A21" s="1"/>
      <c r="B21" s="44" t="s">
        <v>75</v>
      </c>
      <c r="C21" s="44"/>
      <c r="D21" s="240">
        <f t="shared" ref="D21:EE21" si="5">SUM(D18:D20)</f>
        <v>310544.8233</v>
      </c>
      <c r="E21" s="240">
        <f t="shared" si="5"/>
        <v>310544.8233</v>
      </c>
      <c r="F21" s="240">
        <f t="shared" si="5"/>
        <v>310544.8233</v>
      </c>
      <c r="G21" s="240">
        <f t="shared" si="5"/>
        <v>310544.8233</v>
      </c>
      <c r="H21" s="240">
        <f t="shared" si="5"/>
        <v>310544.8233</v>
      </c>
      <c r="I21" s="240">
        <f t="shared" si="5"/>
        <v>310544.8233</v>
      </c>
      <c r="J21" s="240">
        <f t="shared" si="5"/>
        <v>310544.8233</v>
      </c>
      <c r="K21" s="240">
        <f t="shared" si="5"/>
        <v>310544.8233</v>
      </c>
      <c r="L21" s="240">
        <f t="shared" si="5"/>
        <v>310544.8233</v>
      </c>
      <c r="M21" s="240">
        <f t="shared" si="5"/>
        <v>310544.8233</v>
      </c>
      <c r="N21" s="240">
        <f t="shared" si="5"/>
        <v>310544.8233</v>
      </c>
      <c r="O21" s="240">
        <f t="shared" si="5"/>
        <v>310544.8233</v>
      </c>
      <c r="P21" s="240">
        <f t="shared" si="5"/>
        <v>329241.1102</v>
      </c>
      <c r="Q21" s="240">
        <f t="shared" si="5"/>
        <v>329241.1102</v>
      </c>
      <c r="R21" s="240">
        <f t="shared" si="5"/>
        <v>329241.1102</v>
      </c>
      <c r="S21" s="240">
        <f t="shared" si="5"/>
        <v>329241.1102</v>
      </c>
      <c r="T21" s="240">
        <f t="shared" si="5"/>
        <v>329241.1102</v>
      </c>
      <c r="U21" s="240">
        <f t="shared" si="5"/>
        <v>329241.1102</v>
      </c>
      <c r="V21" s="240">
        <f t="shared" si="5"/>
        <v>329241.1102</v>
      </c>
      <c r="W21" s="240">
        <f t="shared" si="5"/>
        <v>329241.1102</v>
      </c>
      <c r="X21" s="240">
        <f t="shared" si="5"/>
        <v>329241.1102</v>
      </c>
      <c r="Y21" s="240">
        <f t="shared" si="5"/>
        <v>329241.1102</v>
      </c>
      <c r="Z21" s="240">
        <f t="shared" si="5"/>
        <v>329241.1102</v>
      </c>
      <c r="AA21" s="240">
        <f t="shared" si="5"/>
        <v>329241.1102</v>
      </c>
      <c r="AB21" s="240">
        <f t="shared" si="5"/>
        <v>339118.3435</v>
      </c>
      <c r="AC21" s="240">
        <f t="shared" si="5"/>
        <v>339118.3435</v>
      </c>
      <c r="AD21" s="240">
        <f t="shared" si="5"/>
        <v>339118.3435</v>
      </c>
      <c r="AE21" s="240">
        <f t="shared" si="5"/>
        <v>339118.3435</v>
      </c>
      <c r="AF21" s="240">
        <f t="shared" si="5"/>
        <v>339118.3435</v>
      </c>
      <c r="AG21" s="240">
        <f t="shared" si="5"/>
        <v>339118.3435</v>
      </c>
      <c r="AH21" s="240">
        <f t="shared" si="5"/>
        <v>339118.3435</v>
      </c>
      <c r="AI21" s="240">
        <f t="shared" si="5"/>
        <v>339118.3435</v>
      </c>
      <c r="AJ21" s="240">
        <f t="shared" si="5"/>
        <v>339118.3435</v>
      </c>
      <c r="AK21" s="240">
        <f t="shared" si="5"/>
        <v>339118.3435</v>
      </c>
      <c r="AL21" s="240">
        <f t="shared" si="5"/>
        <v>339118.3435</v>
      </c>
      <c r="AM21" s="240">
        <f t="shared" si="5"/>
        <v>339118.3435</v>
      </c>
      <c r="AN21" s="240">
        <f t="shared" si="5"/>
        <v>349291.8938</v>
      </c>
      <c r="AO21" s="240">
        <f t="shared" si="5"/>
        <v>349291.8938</v>
      </c>
      <c r="AP21" s="240">
        <f t="shared" si="5"/>
        <v>349291.8938</v>
      </c>
      <c r="AQ21" s="240">
        <f t="shared" si="5"/>
        <v>349291.8938</v>
      </c>
      <c r="AR21" s="240">
        <f t="shared" si="5"/>
        <v>349291.8938</v>
      </c>
      <c r="AS21" s="240">
        <f t="shared" si="5"/>
        <v>349291.8938</v>
      </c>
      <c r="AT21" s="240">
        <f t="shared" si="5"/>
        <v>349291.8938</v>
      </c>
      <c r="AU21" s="240">
        <f t="shared" si="5"/>
        <v>349291.8938</v>
      </c>
      <c r="AV21" s="240">
        <f t="shared" si="5"/>
        <v>349291.8938</v>
      </c>
      <c r="AW21" s="240">
        <f t="shared" si="5"/>
        <v>349291.8938</v>
      </c>
      <c r="AX21" s="240">
        <f t="shared" si="5"/>
        <v>349291.8938</v>
      </c>
      <c r="AY21" s="240">
        <f t="shared" si="5"/>
        <v>349291.8938</v>
      </c>
      <c r="AZ21" s="240">
        <f t="shared" si="5"/>
        <v>359770.6507</v>
      </c>
      <c r="BA21" s="240">
        <f t="shared" si="5"/>
        <v>359770.6507</v>
      </c>
      <c r="BB21" s="240">
        <f t="shared" si="5"/>
        <v>359770.6507</v>
      </c>
      <c r="BC21" s="240">
        <f t="shared" si="5"/>
        <v>359770.6507</v>
      </c>
      <c r="BD21" s="240">
        <f t="shared" si="5"/>
        <v>359770.6507</v>
      </c>
      <c r="BE21" s="240">
        <f t="shared" si="5"/>
        <v>359770.6507</v>
      </c>
      <c r="BF21" s="240">
        <f t="shared" si="5"/>
        <v>359770.6507</v>
      </c>
      <c r="BG21" s="240">
        <f t="shared" si="5"/>
        <v>359770.6507</v>
      </c>
      <c r="BH21" s="240">
        <f t="shared" si="5"/>
        <v>359770.6507</v>
      </c>
      <c r="BI21" s="240">
        <f t="shared" si="5"/>
        <v>359770.6507</v>
      </c>
      <c r="BJ21" s="240">
        <f t="shared" si="5"/>
        <v>359770.6507</v>
      </c>
      <c r="BK21" s="240">
        <f t="shared" si="5"/>
        <v>359770.6507</v>
      </c>
      <c r="BL21" s="240">
        <f t="shared" si="5"/>
        <v>370563.7702</v>
      </c>
      <c r="BM21" s="240">
        <f t="shared" si="5"/>
        <v>370563.7702</v>
      </c>
      <c r="BN21" s="240">
        <f t="shared" si="5"/>
        <v>370563.7702</v>
      </c>
      <c r="BO21" s="240">
        <f t="shared" si="5"/>
        <v>370563.7702</v>
      </c>
      <c r="BP21" s="240">
        <f t="shared" si="5"/>
        <v>370563.7702</v>
      </c>
      <c r="BQ21" s="240">
        <f t="shared" si="5"/>
        <v>370563.7702</v>
      </c>
      <c r="BR21" s="240">
        <f t="shared" si="5"/>
        <v>370563.7702</v>
      </c>
      <c r="BS21" s="240">
        <f t="shared" si="5"/>
        <v>370563.7702</v>
      </c>
      <c r="BT21" s="240">
        <f t="shared" si="5"/>
        <v>370563.7702</v>
      </c>
      <c r="BU21" s="240">
        <f t="shared" si="5"/>
        <v>370563.7702</v>
      </c>
      <c r="BV21" s="240">
        <f t="shared" si="5"/>
        <v>370563.7702</v>
      </c>
      <c r="BW21" s="240">
        <f t="shared" si="5"/>
        <v>370563.7702</v>
      </c>
      <c r="BX21" s="240">
        <f t="shared" si="5"/>
        <v>381680.6833</v>
      </c>
      <c r="BY21" s="240">
        <f t="shared" si="5"/>
        <v>381680.6833</v>
      </c>
      <c r="BZ21" s="240">
        <f t="shared" si="5"/>
        <v>381680.6833</v>
      </c>
      <c r="CA21" s="240">
        <f t="shared" si="5"/>
        <v>381680.6833</v>
      </c>
      <c r="CB21" s="240">
        <f t="shared" si="5"/>
        <v>381680.6833</v>
      </c>
      <c r="CC21" s="240">
        <f t="shared" si="5"/>
        <v>381680.6833</v>
      </c>
      <c r="CD21" s="240">
        <f t="shared" si="5"/>
        <v>381680.6833</v>
      </c>
      <c r="CE21" s="240">
        <f t="shared" si="5"/>
        <v>381680.6833</v>
      </c>
      <c r="CF21" s="240">
        <f t="shared" si="5"/>
        <v>381680.6833</v>
      </c>
      <c r="CG21" s="240">
        <f t="shared" si="5"/>
        <v>381680.6833</v>
      </c>
      <c r="CH21" s="240">
        <f t="shared" si="5"/>
        <v>381680.6833</v>
      </c>
      <c r="CI21" s="240">
        <f t="shared" si="5"/>
        <v>381680.6833</v>
      </c>
      <c r="CJ21" s="240">
        <f t="shared" si="5"/>
        <v>393131.1038</v>
      </c>
      <c r="CK21" s="240">
        <f t="shared" si="5"/>
        <v>393131.1038</v>
      </c>
      <c r="CL21" s="240">
        <f t="shared" si="5"/>
        <v>393131.1038</v>
      </c>
      <c r="CM21" s="240">
        <f t="shared" si="5"/>
        <v>393131.1038</v>
      </c>
      <c r="CN21" s="240">
        <f t="shared" si="5"/>
        <v>393131.1038</v>
      </c>
      <c r="CO21" s="240">
        <f t="shared" si="5"/>
        <v>393131.1038</v>
      </c>
      <c r="CP21" s="240">
        <f t="shared" si="5"/>
        <v>393131.1038</v>
      </c>
      <c r="CQ21" s="240">
        <f t="shared" si="5"/>
        <v>393131.1038</v>
      </c>
      <c r="CR21" s="240">
        <f t="shared" si="5"/>
        <v>393131.1038</v>
      </c>
      <c r="CS21" s="240">
        <f t="shared" si="5"/>
        <v>393131.1038</v>
      </c>
      <c r="CT21" s="240">
        <f t="shared" si="5"/>
        <v>393131.1038</v>
      </c>
      <c r="CU21" s="240">
        <f t="shared" si="5"/>
        <v>393131.1038</v>
      </c>
      <c r="CV21" s="240">
        <f t="shared" si="5"/>
        <v>404925.0369</v>
      </c>
      <c r="CW21" s="240">
        <f t="shared" si="5"/>
        <v>404925.0369</v>
      </c>
      <c r="CX21" s="240">
        <f t="shared" si="5"/>
        <v>404925.0369</v>
      </c>
      <c r="CY21" s="240">
        <f t="shared" si="5"/>
        <v>404925.0369</v>
      </c>
      <c r="CZ21" s="240">
        <f t="shared" si="5"/>
        <v>404925.0369</v>
      </c>
      <c r="DA21" s="240">
        <f t="shared" si="5"/>
        <v>404925.0369</v>
      </c>
      <c r="DB21" s="240">
        <f t="shared" si="5"/>
        <v>404925.0369</v>
      </c>
      <c r="DC21" s="240">
        <f t="shared" si="5"/>
        <v>404925.0369</v>
      </c>
      <c r="DD21" s="240">
        <f t="shared" si="5"/>
        <v>404925.0369</v>
      </c>
      <c r="DE21" s="240">
        <f t="shared" si="5"/>
        <v>404925.0369</v>
      </c>
      <c r="DF21" s="240">
        <f t="shared" si="5"/>
        <v>404925.0369</v>
      </c>
      <c r="DG21" s="240">
        <f t="shared" si="5"/>
        <v>404925.0369</v>
      </c>
      <c r="DH21" s="240">
        <f t="shared" si="5"/>
        <v>417072.788</v>
      </c>
      <c r="DI21" s="240">
        <f t="shared" si="5"/>
        <v>417072.788</v>
      </c>
      <c r="DJ21" s="240">
        <f t="shared" si="5"/>
        <v>417072.788</v>
      </c>
      <c r="DK21" s="240">
        <f t="shared" si="5"/>
        <v>417072.788</v>
      </c>
      <c r="DL21" s="240">
        <f t="shared" si="5"/>
        <v>417072.788</v>
      </c>
      <c r="DM21" s="240">
        <f t="shared" si="5"/>
        <v>417072.788</v>
      </c>
      <c r="DN21" s="240">
        <f t="shared" si="5"/>
        <v>417072.788</v>
      </c>
      <c r="DO21" s="240">
        <f t="shared" si="5"/>
        <v>417072.788</v>
      </c>
      <c r="DP21" s="240">
        <f t="shared" si="5"/>
        <v>417072.788</v>
      </c>
      <c r="DQ21" s="240">
        <f t="shared" si="5"/>
        <v>417072.788</v>
      </c>
      <c r="DR21" s="240">
        <f t="shared" si="5"/>
        <v>417072.788</v>
      </c>
      <c r="DS21" s="240">
        <f t="shared" si="5"/>
        <v>417072.788</v>
      </c>
      <c r="DT21" s="240">
        <f t="shared" si="5"/>
        <v>417346.2746</v>
      </c>
      <c r="DU21" s="240">
        <f t="shared" si="5"/>
        <v>417346.2746</v>
      </c>
      <c r="DV21" s="240">
        <f t="shared" si="5"/>
        <v>417346.2746</v>
      </c>
      <c r="DW21" s="240">
        <f t="shared" si="5"/>
        <v>417346.2746</v>
      </c>
      <c r="DX21" s="240">
        <f t="shared" si="5"/>
        <v>417346.2746</v>
      </c>
      <c r="DY21" s="240">
        <f t="shared" si="5"/>
        <v>417346.2746</v>
      </c>
      <c r="DZ21" s="240">
        <f t="shared" si="5"/>
        <v>417346.2746</v>
      </c>
      <c r="EA21" s="240">
        <f t="shared" si="5"/>
        <v>417346.2746</v>
      </c>
      <c r="EB21" s="240">
        <f t="shared" si="5"/>
        <v>417346.2746</v>
      </c>
      <c r="EC21" s="240">
        <f t="shared" si="5"/>
        <v>417346.2746</v>
      </c>
      <c r="ED21" s="240">
        <f t="shared" si="5"/>
        <v>417346.2746</v>
      </c>
      <c r="EE21" s="240">
        <f t="shared" si="5"/>
        <v>417346.2746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Assumptions!B25</f>
        <v>General &amp; Administrative</v>
      </c>
      <c r="D24" s="229">
        <f t="array" ref="D24">-(IF(D$2=1,Assumptions!$H25/12,-(SUMIF($D$2:$EE$2,D$2-1,$D24:$EE24)/12)*(1+XLOOKUP(D$2,Assumptions!$C$94:$M$94,Assumptions!$C$98:$M$98))))</f>
        <v>-3313.916667</v>
      </c>
      <c r="E24" s="229">
        <f t="array" ref="E24">-(IF(E$2=1,Assumptions!$H25/12,-(SUMIF($D$2:$EE$2,E$2-1,$D24:$EE24)/12)*(1+XLOOKUP(E$2,Assumptions!$C$94:$M$94,Assumptions!$C$98:$M$98))))</f>
        <v>-3313.916667</v>
      </c>
      <c r="F24" s="229">
        <f t="array" ref="F24">-(IF(F$2=1,Assumptions!$H25/12,-(SUMIF($D$2:$EE$2,F$2-1,$D24:$EE24)/12)*(1+XLOOKUP(F$2,Assumptions!$C$94:$M$94,Assumptions!$C$98:$M$98))))</f>
        <v>-3313.916667</v>
      </c>
      <c r="G24" s="229">
        <f t="array" ref="G24">-(IF(G$2=1,Assumptions!$H25/12,-(SUMIF($D$2:$EE$2,G$2-1,$D24:$EE24)/12)*(1+XLOOKUP(G$2,Assumptions!$C$94:$M$94,Assumptions!$C$98:$M$98))))</f>
        <v>-3313.916667</v>
      </c>
      <c r="H24" s="229">
        <f t="array" ref="H24">-(IF(H$2=1,Assumptions!$H25/12,-(SUMIF($D$2:$EE$2,H$2-1,$D24:$EE24)/12)*(1+XLOOKUP(H$2,Assumptions!$C$94:$M$94,Assumptions!$C$98:$M$98))))</f>
        <v>-3313.916667</v>
      </c>
      <c r="I24" s="229">
        <f t="array" ref="I24">-(IF(I$2=1,Assumptions!$H25/12,-(SUMIF($D$2:$EE$2,I$2-1,$D24:$EE24)/12)*(1+XLOOKUP(I$2,Assumptions!$C$94:$M$94,Assumptions!$C$98:$M$98))))</f>
        <v>-3313.916667</v>
      </c>
      <c r="J24" s="229">
        <f t="array" ref="J24">-(IF(J$2=1,Assumptions!$H25/12,-(SUMIF($D$2:$EE$2,J$2-1,$D24:$EE24)/12)*(1+XLOOKUP(J$2,Assumptions!$C$94:$M$94,Assumptions!$C$98:$M$98))))</f>
        <v>-3313.916667</v>
      </c>
      <c r="K24" s="229">
        <f t="array" ref="K24">-(IF(K$2=1,Assumptions!$H25/12,-(SUMIF($D$2:$EE$2,K$2-1,$D24:$EE24)/12)*(1+XLOOKUP(K$2,Assumptions!$C$94:$M$94,Assumptions!$C$98:$M$98))))</f>
        <v>-3313.916667</v>
      </c>
      <c r="L24" s="229">
        <f t="array" ref="L24">-(IF(L$2=1,Assumptions!$H25/12,-(SUMIF($D$2:$EE$2,L$2-1,$D24:$EE24)/12)*(1+XLOOKUP(L$2,Assumptions!$C$94:$M$94,Assumptions!$C$98:$M$98))))</f>
        <v>-3313.916667</v>
      </c>
      <c r="M24" s="229">
        <f t="array" ref="M24">-(IF(M$2=1,Assumptions!$H25/12,-(SUMIF($D$2:$EE$2,M$2-1,$D24:$EE24)/12)*(1+XLOOKUP(M$2,Assumptions!$C$94:$M$94,Assumptions!$C$98:$M$98))))</f>
        <v>-3313.916667</v>
      </c>
      <c r="N24" s="229">
        <f t="array" ref="N24">-(IF(N$2=1,Assumptions!$H25/12,-(SUMIF($D$2:$EE$2,N$2-1,$D24:$EE24)/12)*(1+XLOOKUP(N$2,Assumptions!$C$94:$M$94,Assumptions!$C$98:$M$98))))</f>
        <v>-3313.916667</v>
      </c>
      <c r="O24" s="229">
        <f t="array" ref="O24">-(IF(O$2=1,Assumptions!$H25/12,-(SUMIF($D$2:$EE$2,O$2-1,$D24:$EE24)/12)*(1+XLOOKUP(O$2,Assumptions!$C$94:$M$94,Assumptions!$C$98:$M$98))))</f>
        <v>-3313.916667</v>
      </c>
      <c r="P24" s="229">
        <f t="array" ref="P24">-(IF(P$2=1,Assumptions!$H25/12,-(SUMIF($D$2:$EE$2,P$2-1,$D24:$EE24)/12)*(1+XLOOKUP(P$2,Assumptions!$C$94:$M$94,Assumptions!$C$98:$M$98))))</f>
        <v>-3413.334167</v>
      </c>
      <c r="Q24" s="229">
        <f t="array" ref="Q24">-(IF(Q$2=1,Assumptions!$H25/12,-(SUMIF($D$2:$EE$2,Q$2-1,$D24:$EE24)/12)*(1+XLOOKUP(Q$2,Assumptions!$C$94:$M$94,Assumptions!$C$98:$M$98))))</f>
        <v>-3413.334167</v>
      </c>
      <c r="R24" s="229">
        <f t="array" ref="R24">-(IF(R$2=1,Assumptions!$H25/12,-(SUMIF($D$2:$EE$2,R$2-1,$D24:$EE24)/12)*(1+XLOOKUP(R$2,Assumptions!$C$94:$M$94,Assumptions!$C$98:$M$98))))</f>
        <v>-3413.334167</v>
      </c>
      <c r="S24" s="229">
        <f t="array" ref="S24">-(IF(S$2=1,Assumptions!$H25/12,-(SUMIF($D$2:$EE$2,S$2-1,$D24:$EE24)/12)*(1+XLOOKUP(S$2,Assumptions!$C$94:$M$94,Assumptions!$C$98:$M$98))))</f>
        <v>-3413.334167</v>
      </c>
      <c r="T24" s="229">
        <f t="array" ref="T24">-(IF(T$2=1,Assumptions!$H25/12,-(SUMIF($D$2:$EE$2,T$2-1,$D24:$EE24)/12)*(1+XLOOKUP(T$2,Assumptions!$C$94:$M$94,Assumptions!$C$98:$M$98))))</f>
        <v>-3413.334167</v>
      </c>
      <c r="U24" s="229">
        <f t="array" ref="U24">-(IF(U$2=1,Assumptions!$H25/12,-(SUMIF($D$2:$EE$2,U$2-1,$D24:$EE24)/12)*(1+XLOOKUP(U$2,Assumptions!$C$94:$M$94,Assumptions!$C$98:$M$98))))</f>
        <v>-3413.334167</v>
      </c>
      <c r="V24" s="229">
        <f t="array" ref="V24">-(IF(V$2=1,Assumptions!$H25/12,-(SUMIF($D$2:$EE$2,V$2-1,$D24:$EE24)/12)*(1+XLOOKUP(V$2,Assumptions!$C$94:$M$94,Assumptions!$C$98:$M$98))))</f>
        <v>-3413.334167</v>
      </c>
      <c r="W24" s="229">
        <f t="array" ref="W24">-(IF(W$2=1,Assumptions!$H25/12,-(SUMIF($D$2:$EE$2,W$2-1,$D24:$EE24)/12)*(1+XLOOKUP(W$2,Assumptions!$C$94:$M$94,Assumptions!$C$98:$M$98))))</f>
        <v>-3413.334167</v>
      </c>
      <c r="X24" s="229">
        <f t="array" ref="X24">-(IF(X$2=1,Assumptions!$H25/12,-(SUMIF($D$2:$EE$2,X$2-1,$D24:$EE24)/12)*(1+XLOOKUP(X$2,Assumptions!$C$94:$M$94,Assumptions!$C$98:$M$98))))</f>
        <v>-3413.334167</v>
      </c>
      <c r="Y24" s="229">
        <f t="array" ref="Y24">-(IF(Y$2=1,Assumptions!$H25/12,-(SUMIF($D$2:$EE$2,Y$2-1,$D24:$EE24)/12)*(1+XLOOKUP(Y$2,Assumptions!$C$94:$M$94,Assumptions!$C$98:$M$98))))</f>
        <v>-3413.334167</v>
      </c>
      <c r="Z24" s="229">
        <f t="array" ref="Z24">-(IF(Z$2=1,Assumptions!$H25/12,-(SUMIF($D$2:$EE$2,Z$2-1,$D24:$EE24)/12)*(1+XLOOKUP(Z$2,Assumptions!$C$94:$M$94,Assumptions!$C$98:$M$98))))</f>
        <v>-3413.334167</v>
      </c>
      <c r="AA24" s="229">
        <f t="array" ref="AA24">-(IF(AA$2=1,Assumptions!$H25/12,-(SUMIF($D$2:$EE$2,AA$2-1,$D24:$EE24)/12)*(1+XLOOKUP(AA$2,Assumptions!$C$94:$M$94,Assumptions!$C$98:$M$98))))</f>
        <v>-3413.334167</v>
      </c>
      <c r="AB24" s="229">
        <f t="array" ref="AB24">-(IF(AB$2=1,Assumptions!$H25/12,-(SUMIF($D$2:$EE$2,AB$2-1,$D24:$EE24)/12)*(1+XLOOKUP(AB$2,Assumptions!$C$94:$M$94,Assumptions!$C$98:$M$98))))</f>
        <v>-3515.734192</v>
      </c>
      <c r="AC24" s="229">
        <f t="array" ref="AC24">-(IF(AC$2=1,Assumptions!$H25/12,-(SUMIF($D$2:$EE$2,AC$2-1,$D24:$EE24)/12)*(1+XLOOKUP(AC$2,Assumptions!$C$94:$M$94,Assumptions!$C$98:$M$98))))</f>
        <v>-3515.734192</v>
      </c>
      <c r="AD24" s="229">
        <f t="array" ref="AD24">-(IF(AD$2=1,Assumptions!$H25/12,-(SUMIF($D$2:$EE$2,AD$2-1,$D24:$EE24)/12)*(1+XLOOKUP(AD$2,Assumptions!$C$94:$M$94,Assumptions!$C$98:$M$98))))</f>
        <v>-3515.734192</v>
      </c>
      <c r="AE24" s="229">
        <f t="array" ref="AE24">-(IF(AE$2=1,Assumptions!$H25/12,-(SUMIF($D$2:$EE$2,AE$2-1,$D24:$EE24)/12)*(1+XLOOKUP(AE$2,Assumptions!$C$94:$M$94,Assumptions!$C$98:$M$98))))</f>
        <v>-3515.734192</v>
      </c>
      <c r="AF24" s="229">
        <f t="array" ref="AF24">-(IF(AF$2=1,Assumptions!$H25/12,-(SUMIF($D$2:$EE$2,AF$2-1,$D24:$EE24)/12)*(1+XLOOKUP(AF$2,Assumptions!$C$94:$M$94,Assumptions!$C$98:$M$98))))</f>
        <v>-3515.734192</v>
      </c>
      <c r="AG24" s="229">
        <f t="array" ref="AG24">-(IF(AG$2=1,Assumptions!$H25/12,-(SUMIF($D$2:$EE$2,AG$2-1,$D24:$EE24)/12)*(1+XLOOKUP(AG$2,Assumptions!$C$94:$M$94,Assumptions!$C$98:$M$98))))</f>
        <v>-3515.734192</v>
      </c>
      <c r="AH24" s="229">
        <f t="array" ref="AH24">-(IF(AH$2=1,Assumptions!$H25/12,-(SUMIF($D$2:$EE$2,AH$2-1,$D24:$EE24)/12)*(1+XLOOKUP(AH$2,Assumptions!$C$94:$M$94,Assumptions!$C$98:$M$98))))</f>
        <v>-3515.734192</v>
      </c>
      <c r="AI24" s="229">
        <f t="array" ref="AI24">-(IF(AI$2=1,Assumptions!$H25/12,-(SUMIF($D$2:$EE$2,AI$2-1,$D24:$EE24)/12)*(1+XLOOKUP(AI$2,Assumptions!$C$94:$M$94,Assumptions!$C$98:$M$98))))</f>
        <v>-3515.734192</v>
      </c>
      <c r="AJ24" s="229">
        <f t="array" ref="AJ24">-(IF(AJ$2=1,Assumptions!$H25/12,-(SUMIF($D$2:$EE$2,AJ$2-1,$D24:$EE24)/12)*(1+XLOOKUP(AJ$2,Assumptions!$C$94:$M$94,Assumptions!$C$98:$M$98))))</f>
        <v>-3515.734192</v>
      </c>
      <c r="AK24" s="229">
        <f t="array" ref="AK24">-(IF(AK$2=1,Assumptions!$H25/12,-(SUMIF($D$2:$EE$2,AK$2-1,$D24:$EE24)/12)*(1+XLOOKUP(AK$2,Assumptions!$C$94:$M$94,Assumptions!$C$98:$M$98))))</f>
        <v>-3515.734192</v>
      </c>
      <c r="AL24" s="229">
        <f t="array" ref="AL24">-(IF(AL$2=1,Assumptions!$H25/12,-(SUMIF($D$2:$EE$2,AL$2-1,$D24:$EE24)/12)*(1+XLOOKUP(AL$2,Assumptions!$C$94:$M$94,Assumptions!$C$98:$M$98))))</f>
        <v>-3515.734192</v>
      </c>
      <c r="AM24" s="229">
        <f t="array" ref="AM24">-(IF(AM$2=1,Assumptions!$H25/12,-(SUMIF($D$2:$EE$2,AM$2-1,$D24:$EE24)/12)*(1+XLOOKUP(AM$2,Assumptions!$C$94:$M$94,Assumptions!$C$98:$M$98))))</f>
        <v>-3515.734192</v>
      </c>
      <c r="AN24" s="229">
        <f t="array" ref="AN24">-(IF(AN$2=1,Assumptions!$H25/12,-(SUMIF($D$2:$EE$2,AN$2-1,$D24:$EE24)/12)*(1+XLOOKUP(AN$2,Assumptions!$C$94:$M$94,Assumptions!$C$98:$M$98))))</f>
        <v>-3621.206217</v>
      </c>
      <c r="AO24" s="229">
        <f t="array" ref="AO24">-(IF(AO$2=1,Assumptions!$H25/12,-(SUMIF($D$2:$EE$2,AO$2-1,$D24:$EE24)/12)*(1+XLOOKUP(AO$2,Assumptions!$C$94:$M$94,Assumptions!$C$98:$M$98))))</f>
        <v>-3621.206217</v>
      </c>
      <c r="AP24" s="229">
        <f t="array" ref="AP24">-(IF(AP$2=1,Assumptions!$H25/12,-(SUMIF($D$2:$EE$2,AP$2-1,$D24:$EE24)/12)*(1+XLOOKUP(AP$2,Assumptions!$C$94:$M$94,Assumptions!$C$98:$M$98))))</f>
        <v>-3621.206217</v>
      </c>
      <c r="AQ24" s="229">
        <f t="array" ref="AQ24">-(IF(AQ$2=1,Assumptions!$H25/12,-(SUMIF($D$2:$EE$2,AQ$2-1,$D24:$EE24)/12)*(1+XLOOKUP(AQ$2,Assumptions!$C$94:$M$94,Assumptions!$C$98:$M$98))))</f>
        <v>-3621.206217</v>
      </c>
      <c r="AR24" s="229">
        <f t="array" ref="AR24">-(IF(AR$2=1,Assumptions!$H25/12,-(SUMIF($D$2:$EE$2,AR$2-1,$D24:$EE24)/12)*(1+XLOOKUP(AR$2,Assumptions!$C$94:$M$94,Assumptions!$C$98:$M$98))))</f>
        <v>-3621.206217</v>
      </c>
      <c r="AS24" s="229">
        <f t="array" ref="AS24">-(IF(AS$2=1,Assumptions!$H25/12,-(SUMIF($D$2:$EE$2,AS$2-1,$D24:$EE24)/12)*(1+XLOOKUP(AS$2,Assumptions!$C$94:$M$94,Assumptions!$C$98:$M$98))))</f>
        <v>-3621.206217</v>
      </c>
      <c r="AT24" s="229">
        <f t="array" ref="AT24">-(IF(AT$2=1,Assumptions!$H25/12,-(SUMIF($D$2:$EE$2,AT$2-1,$D24:$EE24)/12)*(1+XLOOKUP(AT$2,Assumptions!$C$94:$M$94,Assumptions!$C$98:$M$98))))</f>
        <v>-3621.206217</v>
      </c>
      <c r="AU24" s="229">
        <f t="array" ref="AU24">-(IF(AU$2=1,Assumptions!$H25/12,-(SUMIF($D$2:$EE$2,AU$2-1,$D24:$EE24)/12)*(1+XLOOKUP(AU$2,Assumptions!$C$94:$M$94,Assumptions!$C$98:$M$98))))</f>
        <v>-3621.206217</v>
      </c>
      <c r="AV24" s="229">
        <f t="array" ref="AV24">-(IF(AV$2=1,Assumptions!$H25/12,-(SUMIF($D$2:$EE$2,AV$2-1,$D24:$EE24)/12)*(1+XLOOKUP(AV$2,Assumptions!$C$94:$M$94,Assumptions!$C$98:$M$98))))</f>
        <v>-3621.206217</v>
      </c>
      <c r="AW24" s="229">
        <f t="array" ref="AW24">-(IF(AW$2=1,Assumptions!$H25/12,-(SUMIF($D$2:$EE$2,AW$2-1,$D24:$EE24)/12)*(1+XLOOKUP(AW$2,Assumptions!$C$94:$M$94,Assumptions!$C$98:$M$98))))</f>
        <v>-3621.206217</v>
      </c>
      <c r="AX24" s="229">
        <f t="array" ref="AX24">-(IF(AX$2=1,Assumptions!$H25/12,-(SUMIF($D$2:$EE$2,AX$2-1,$D24:$EE24)/12)*(1+XLOOKUP(AX$2,Assumptions!$C$94:$M$94,Assumptions!$C$98:$M$98))))</f>
        <v>-3621.206217</v>
      </c>
      <c r="AY24" s="229">
        <f t="array" ref="AY24">-(IF(AY$2=1,Assumptions!$H25/12,-(SUMIF($D$2:$EE$2,AY$2-1,$D24:$EE24)/12)*(1+XLOOKUP(AY$2,Assumptions!$C$94:$M$94,Assumptions!$C$98:$M$98))))</f>
        <v>-3621.206217</v>
      </c>
      <c r="AZ24" s="229">
        <f t="array" ref="AZ24">-(IF(AZ$2=1,Assumptions!$H25/12,-(SUMIF($D$2:$EE$2,AZ$2-1,$D24:$EE24)/12)*(1+XLOOKUP(AZ$2,Assumptions!$C$94:$M$94,Assumptions!$C$98:$M$98))))</f>
        <v>-3729.842404</v>
      </c>
      <c r="BA24" s="229">
        <f t="array" ref="BA24">-(IF(BA$2=1,Assumptions!$H25/12,-(SUMIF($D$2:$EE$2,BA$2-1,$D24:$EE24)/12)*(1+XLOOKUP(BA$2,Assumptions!$C$94:$M$94,Assumptions!$C$98:$M$98))))</f>
        <v>-3729.842404</v>
      </c>
      <c r="BB24" s="229">
        <f t="array" ref="BB24">-(IF(BB$2=1,Assumptions!$H25/12,-(SUMIF($D$2:$EE$2,BB$2-1,$D24:$EE24)/12)*(1+XLOOKUP(BB$2,Assumptions!$C$94:$M$94,Assumptions!$C$98:$M$98))))</f>
        <v>-3729.842404</v>
      </c>
      <c r="BC24" s="229">
        <f t="array" ref="BC24">-(IF(BC$2=1,Assumptions!$H25/12,-(SUMIF($D$2:$EE$2,BC$2-1,$D24:$EE24)/12)*(1+XLOOKUP(BC$2,Assumptions!$C$94:$M$94,Assumptions!$C$98:$M$98))))</f>
        <v>-3729.842404</v>
      </c>
      <c r="BD24" s="229">
        <f t="array" ref="BD24">-(IF(BD$2=1,Assumptions!$H25/12,-(SUMIF($D$2:$EE$2,BD$2-1,$D24:$EE24)/12)*(1+XLOOKUP(BD$2,Assumptions!$C$94:$M$94,Assumptions!$C$98:$M$98))))</f>
        <v>-3729.842404</v>
      </c>
      <c r="BE24" s="229">
        <f t="array" ref="BE24">-(IF(BE$2=1,Assumptions!$H25/12,-(SUMIF($D$2:$EE$2,BE$2-1,$D24:$EE24)/12)*(1+XLOOKUP(BE$2,Assumptions!$C$94:$M$94,Assumptions!$C$98:$M$98))))</f>
        <v>-3729.842404</v>
      </c>
      <c r="BF24" s="229">
        <f t="array" ref="BF24">-(IF(BF$2=1,Assumptions!$H25/12,-(SUMIF($D$2:$EE$2,BF$2-1,$D24:$EE24)/12)*(1+XLOOKUP(BF$2,Assumptions!$C$94:$M$94,Assumptions!$C$98:$M$98))))</f>
        <v>-3729.842404</v>
      </c>
      <c r="BG24" s="229">
        <f t="array" ref="BG24">-(IF(BG$2=1,Assumptions!$H25/12,-(SUMIF($D$2:$EE$2,BG$2-1,$D24:$EE24)/12)*(1+XLOOKUP(BG$2,Assumptions!$C$94:$M$94,Assumptions!$C$98:$M$98))))</f>
        <v>-3729.842404</v>
      </c>
      <c r="BH24" s="229">
        <f t="array" ref="BH24">-(IF(BH$2=1,Assumptions!$H25/12,-(SUMIF($D$2:$EE$2,BH$2-1,$D24:$EE24)/12)*(1+XLOOKUP(BH$2,Assumptions!$C$94:$M$94,Assumptions!$C$98:$M$98))))</f>
        <v>-3729.842404</v>
      </c>
      <c r="BI24" s="229">
        <f t="array" ref="BI24">-(IF(BI$2=1,Assumptions!$H25/12,-(SUMIF($D$2:$EE$2,BI$2-1,$D24:$EE24)/12)*(1+XLOOKUP(BI$2,Assumptions!$C$94:$M$94,Assumptions!$C$98:$M$98))))</f>
        <v>-3729.842404</v>
      </c>
      <c r="BJ24" s="229">
        <f t="array" ref="BJ24">-(IF(BJ$2=1,Assumptions!$H25/12,-(SUMIF($D$2:$EE$2,BJ$2-1,$D24:$EE24)/12)*(1+XLOOKUP(BJ$2,Assumptions!$C$94:$M$94,Assumptions!$C$98:$M$98))))</f>
        <v>-3729.842404</v>
      </c>
      <c r="BK24" s="229">
        <f t="array" ref="BK24">-(IF(BK$2=1,Assumptions!$H25/12,-(SUMIF($D$2:$EE$2,BK$2-1,$D24:$EE24)/12)*(1+XLOOKUP(BK$2,Assumptions!$C$94:$M$94,Assumptions!$C$98:$M$98))))</f>
        <v>-3729.842404</v>
      </c>
      <c r="BL24" s="229">
        <f t="array" ref="BL24">-(IF(BL$2=1,Assumptions!$H25/12,-(SUMIF($D$2:$EE$2,BL$2-1,$D24:$EE24)/12)*(1+XLOOKUP(BL$2,Assumptions!$C$94:$M$94,Assumptions!$C$98:$M$98))))</f>
        <v>-3841.737676</v>
      </c>
      <c r="BM24" s="229">
        <f t="array" ref="BM24">-(IF(BM$2=1,Assumptions!$H25/12,-(SUMIF($D$2:$EE$2,BM$2-1,$D24:$EE24)/12)*(1+XLOOKUP(BM$2,Assumptions!$C$94:$M$94,Assumptions!$C$98:$M$98))))</f>
        <v>-3841.737676</v>
      </c>
      <c r="BN24" s="229">
        <f t="array" ref="BN24">-(IF(BN$2=1,Assumptions!$H25/12,-(SUMIF($D$2:$EE$2,BN$2-1,$D24:$EE24)/12)*(1+XLOOKUP(BN$2,Assumptions!$C$94:$M$94,Assumptions!$C$98:$M$98))))</f>
        <v>-3841.737676</v>
      </c>
      <c r="BO24" s="229">
        <f t="array" ref="BO24">-(IF(BO$2=1,Assumptions!$H25/12,-(SUMIF($D$2:$EE$2,BO$2-1,$D24:$EE24)/12)*(1+XLOOKUP(BO$2,Assumptions!$C$94:$M$94,Assumptions!$C$98:$M$98))))</f>
        <v>-3841.737676</v>
      </c>
      <c r="BP24" s="229">
        <f t="array" ref="BP24">-(IF(BP$2=1,Assumptions!$H25/12,-(SUMIF($D$2:$EE$2,BP$2-1,$D24:$EE24)/12)*(1+XLOOKUP(BP$2,Assumptions!$C$94:$M$94,Assumptions!$C$98:$M$98))))</f>
        <v>-3841.737676</v>
      </c>
      <c r="BQ24" s="229">
        <f t="array" ref="BQ24">-(IF(BQ$2=1,Assumptions!$H25/12,-(SUMIF($D$2:$EE$2,BQ$2-1,$D24:$EE24)/12)*(1+XLOOKUP(BQ$2,Assumptions!$C$94:$M$94,Assumptions!$C$98:$M$98))))</f>
        <v>-3841.737676</v>
      </c>
      <c r="BR24" s="229">
        <f t="array" ref="BR24">-(IF(BR$2=1,Assumptions!$H25/12,-(SUMIF($D$2:$EE$2,BR$2-1,$D24:$EE24)/12)*(1+XLOOKUP(BR$2,Assumptions!$C$94:$M$94,Assumptions!$C$98:$M$98))))</f>
        <v>-3841.737676</v>
      </c>
      <c r="BS24" s="229">
        <f t="array" ref="BS24">-(IF(BS$2=1,Assumptions!$H25/12,-(SUMIF($D$2:$EE$2,BS$2-1,$D24:$EE24)/12)*(1+XLOOKUP(BS$2,Assumptions!$C$94:$M$94,Assumptions!$C$98:$M$98))))</f>
        <v>-3841.737676</v>
      </c>
      <c r="BT24" s="229">
        <f t="array" ref="BT24">-(IF(BT$2=1,Assumptions!$H25/12,-(SUMIF($D$2:$EE$2,BT$2-1,$D24:$EE24)/12)*(1+XLOOKUP(BT$2,Assumptions!$C$94:$M$94,Assumptions!$C$98:$M$98))))</f>
        <v>-3841.737676</v>
      </c>
      <c r="BU24" s="229">
        <f t="array" ref="BU24">-(IF(BU$2=1,Assumptions!$H25/12,-(SUMIF($D$2:$EE$2,BU$2-1,$D24:$EE24)/12)*(1+XLOOKUP(BU$2,Assumptions!$C$94:$M$94,Assumptions!$C$98:$M$98))))</f>
        <v>-3841.737676</v>
      </c>
      <c r="BV24" s="229">
        <f t="array" ref="BV24">-(IF(BV$2=1,Assumptions!$H25/12,-(SUMIF($D$2:$EE$2,BV$2-1,$D24:$EE24)/12)*(1+XLOOKUP(BV$2,Assumptions!$C$94:$M$94,Assumptions!$C$98:$M$98))))</f>
        <v>-3841.737676</v>
      </c>
      <c r="BW24" s="229">
        <f t="array" ref="BW24">-(IF(BW$2=1,Assumptions!$H25/12,-(SUMIF($D$2:$EE$2,BW$2-1,$D24:$EE24)/12)*(1+XLOOKUP(BW$2,Assumptions!$C$94:$M$94,Assumptions!$C$98:$M$98))))</f>
        <v>-3841.737676</v>
      </c>
      <c r="BX24" s="229">
        <f t="array" ref="BX24">-(IF(BX$2=1,Assumptions!$H25/12,-(SUMIF($D$2:$EE$2,BX$2-1,$D24:$EE24)/12)*(1+XLOOKUP(BX$2,Assumptions!$C$94:$M$94,Assumptions!$C$98:$M$98))))</f>
        <v>-3956.989806</v>
      </c>
      <c r="BY24" s="229">
        <f t="array" ref="BY24">-(IF(BY$2=1,Assumptions!$H25/12,-(SUMIF($D$2:$EE$2,BY$2-1,$D24:$EE24)/12)*(1+XLOOKUP(BY$2,Assumptions!$C$94:$M$94,Assumptions!$C$98:$M$98))))</f>
        <v>-3956.989806</v>
      </c>
      <c r="BZ24" s="229">
        <f t="array" ref="BZ24">-(IF(BZ$2=1,Assumptions!$H25/12,-(SUMIF($D$2:$EE$2,BZ$2-1,$D24:$EE24)/12)*(1+XLOOKUP(BZ$2,Assumptions!$C$94:$M$94,Assumptions!$C$98:$M$98))))</f>
        <v>-3956.989806</v>
      </c>
      <c r="CA24" s="229">
        <f t="array" ref="CA24">-(IF(CA$2=1,Assumptions!$H25/12,-(SUMIF($D$2:$EE$2,CA$2-1,$D24:$EE24)/12)*(1+XLOOKUP(CA$2,Assumptions!$C$94:$M$94,Assumptions!$C$98:$M$98))))</f>
        <v>-3956.989806</v>
      </c>
      <c r="CB24" s="229">
        <f t="array" ref="CB24">-(IF(CB$2=1,Assumptions!$H25/12,-(SUMIF($D$2:$EE$2,CB$2-1,$D24:$EE24)/12)*(1+XLOOKUP(CB$2,Assumptions!$C$94:$M$94,Assumptions!$C$98:$M$98))))</f>
        <v>-3956.989806</v>
      </c>
      <c r="CC24" s="229">
        <f t="array" ref="CC24">-(IF(CC$2=1,Assumptions!$H25/12,-(SUMIF($D$2:$EE$2,CC$2-1,$D24:$EE24)/12)*(1+XLOOKUP(CC$2,Assumptions!$C$94:$M$94,Assumptions!$C$98:$M$98))))</f>
        <v>-3956.989806</v>
      </c>
      <c r="CD24" s="229">
        <f t="array" ref="CD24">-(IF(CD$2=1,Assumptions!$H25/12,-(SUMIF($D$2:$EE$2,CD$2-1,$D24:$EE24)/12)*(1+XLOOKUP(CD$2,Assumptions!$C$94:$M$94,Assumptions!$C$98:$M$98))))</f>
        <v>-3956.989806</v>
      </c>
      <c r="CE24" s="229">
        <f t="array" ref="CE24">-(IF(CE$2=1,Assumptions!$H25/12,-(SUMIF($D$2:$EE$2,CE$2-1,$D24:$EE24)/12)*(1+XLOOKUP(CE$2,Assumptions!$C$94:$M$94,Assumptions!$C$98:$M$98))))</f>
        <v>-3956.989806</v>
      </c>
      <c r="CF24" s="229">
        <f t="array" ref="CF24">-(IF(CF$2=1,Assumptions!$H25/12,-(SUMIF($D$2:$EE$2,CF$2-1,$D24:$EE24)/12)*(1+XLOOKUP(CF$2,Assumptions!$C$94:$M$94,Assumptions!$C$98:$M$98))))</f>
        <v>-3956.989806</v>
      </c>
      <c r="CG24" s="229">
        <f t="array" ref="CG24">-(IF(CG$2=1,Assumptions!$H25/12,-(SUMIF($D$2:$EE$2,CG$2-1,$D24:$EE24)/12)*(1+XLOOKUP(CG$2,Assumptions!$C$94:$M$94,Assumptions!$C$98:$M$98))))</f>
        <v>-3956.989806</v>
      </c>
      <c r="CH24" s="229">
        <f t="array" ref="CH24">-(IF(CH$2=1,Assumptions!$H25/12,-(SUMIF($D$2:$EE$2,CH$2-1,$D24:$EE24)/12)*(1+XLOOKUP(CH$2,Assumptions!$C$94:$M$94,Assumptions!$C$98:$M$98))))</f>
        <v>-3956.989806</v>
      </c>
      <c r="CI24" s="229">
        <f t="array" ref="CI24">-(IF(CI$2=1,Assumptions!$H25/12,-(SUMIF($D$2:$EE$2,CI$2-1,$D24:$EE24)/12)*(1+XLOOKUP(CI$2,Assumptions!$C$94:$M$94,Assumptions!$C$98:$M$98))))</f>
        <v>-3956.989806</v>
      </c>
      <c r="CJ24" s="229">
        <f t="array" ref="CJ24">-(IF(CJ$2=1,Assumptions!$H25/12,-(SUMIF($D$2:$EE$2,CJ$2-1,$D24:$EE24)/12)*(1+XLOOKUP(CJ$2,Assumptions!$C$94:$M$94,Assumptions!$C$98:$M$98))))</f>
        <v>-4075.699501</v>
      </c>
      <c r="CK24" s="229">
        <f t="array" ref="CK24">-(IF(CK$2=1,Assumptions!$H25/12,-(SUMIF($D$2:$EE$2,CK$2-1,$D24:$EE24)/12)*(1+XLOOKUP(CK$2,Assumptions!$C$94:$M$94,Assumptions!$C$98:$M$98))))</f>
        <v>-4075.699501</v>
      </c>
      <c r="CL24" s="229">
        <f t="array" ref="CL24">-(IF(CL$2=1,Assumptions!$H25/12,-(SUMIF($D$2:$EE$2,CL$2-1,$D24:$EE24)/12)*(1+XLOOKUP(CL$2,Assumptions!$C$94:$M$94,Assumptions!$C$98:$M$98))))</f>
        <v>-4075.699501</v>
      </c>
      <c r="CM24" s="229">
        <f t="array" ref="CM24">-(IF(CM$2=1,Assumptions!$H25/12,-(SUMIF($D$2:$EE$2,CM$2-1,$D24:$EE24)/12)*(1+XLOOKUP(CM$2,Assumptions!$C$94:$M$94,Assumptions!$C$98:$M$98))))</f>
        <v>-4075.699501</v>
      </c>
      <c r="CN24" s="229">
        <f t="array" ref="CN24">-(IF(CN$2=1,Assumptions!$H25/12,-(SUMIF($D$2:$EE$2,CN$2-1,$D24:$EE24)/12)*(1+XLOOKUP(CN$2,Assumptions!$C$94:$M$94,Assumptions!$C$98:$M$98))))</f>
        <v>-4075.699501</v>
      </c>
      <c r="CO24" s="229">
        <f t="array" ref="CO24">-(IF(CO$2=1,Assumptions!$H25/12,-(SUMIF($D$2:$EE$2,CO$2-1,$D24:$EE24)/12)*(1+XLOOKUP(CO$2,Assumptions!$C$94:$M$94,Assumptions!$C$98:$M$98))))</f>
        <v>-4075.699501</v>
      </c>
      <c r="CP24" s="229">
        <f t="array" ref="CP24">-(IF(CP$2=1,Assumptions!$H25/12,-(SUMIF($D$2:$EE$2,CP$2-1,$D24:$EE24)/12)*(1+XLOOKUP(CP$2,Assumptions!$C$94:$M$94,Assumptions!$C$98:$M$98))))</f>
        <v>-4075.699501</v>
      </c>
      <c r="CQ24" s="229">
        <f t="array" ref="CQ24">-(IF(CQ$2=1,Assumptions!$H25/12,-(SUMIF($D$2:$EE$2,CQ$2-1,$D24:$EE24)/12)*(1+XLOOKUP(CQ$2,Assumptions!$C$94:$M$94,Assumptions!$C$98:$M$98))))</f>
        <v>-4075.699501</v>
      </c>
      <c r="CR24" s="229">
        <f t="array" ref="CR24">-(IF(CR$2=1,Assumptions!$H25/12,-(SUMIF($D$2:$EE$2,CR$2-1,$D24:$EE24)/12)*(1+XLOOKUP(CR$2,Assumptions!$C$94:$M$94,Assumptions!$C$98:$M$98))))</f>
        <v>-4075.699501</v>
      </c>
      <c r="CS24" s="229">
        <f t="array" ref="CS24">-(IF(CS$2=1,Assumptions!$H25/12,-(SUMIF($D$2:$EE$2,CS$2-1,$D24:$EE24)/12)*(1+XLOOKUP(CS$2,Assumptions!$C$94:$M$94,Assumptions!$C$98:$M$98))))</f>
        <v>-4075.699501</v>
      </c>
      <c r="CT24" s="229">
        <f t="array" ref="CT24">-(IF(CT$2=1,Assumptions!$H25/12,-(SUMIF($D$2:$EE$2,CT$2-1,$D24:$EE24)/12)*(1+XLOOKUP(CT$2,Assumptions!$C$94:$M$94,Assumptions!$C$98:$M$98))))</f>
        <v>-4075.699501</v>
      </c>
      <c r="CU24" s="229">
        <f t="array" ref="CU24">-(IF(CU$2=1,Assumptions!$H25/12,-(SUMIF($D$2:$EE$2,CU$2-1,$D24:$EE24)/12)*(1+XLOOKUP(CU$2,Assumptions!$C$94:$M$94,Assumptions!$C$98:$M$98))))</f>
        <v>-4075.699501</v>
      </c>
      <c r="CV24" s="229">
        <f t="array" ref="CV24">-(IF(CV$2=1,Assumptions!$H25/12,-(SUMIF($D$2:$EE$2,CV$2-1,$D24:$EE24)/12)*(1+XLOOKUP(CV$2,Assumptions!$C$94:$M$94,Assumptions!$C$98:$M$98))))</f>
        <v>-4197.970486</v>
      </c>
      <c r="CW24" s="229">
        <f t="array" ref="CW24">-(IF(CW$2=1,Assumptions!$H25/12,-(SUMIF($D$2:$EE$2,CW$2-1,$D24:$EE24)/12)*(1+XLOOKUP(CW$2,Assumptions!$C$94:$M$94,Assumptions!$C$98:$M$98))))</f>
        <v>-4197.970486</v>
      </c>
      <c r="CX24" s="229">
        <f t="array" ref="CX24">-(IF(CX$2=1,Assumptions!$H25/12,-(SUMIF($D$2:$EE$2,CX$2-1,$D24:$EE24)/12)*(1+XLOOKUP(CX$2,Assumptions!$C$94:$M$94,Assumptions!$C$98:$M$98))))</f>
        <v>-4197.970486</v>
      </c>
      <c r="CY24" s="229">
        <f t="array" ref="CY24">-(IF(CY$2=1,Assumptions!$H25/12,-(SUMIF($D$2:$EE$2,CY$2-1,$D24:$EE24)/12)*(1+XLOOKUP(CY$2,Assumptions!$C$94:$M$94,Assumptions!$C$98:$M$98))))</f>
        <v>-4197.970486</v>
      </c>
      <c r="CZ24" s="229">
        <f t="array" ref="CZ24">-(IF(CZ$2=1,Assumptions!$H25/12,-(SUMIF($D$2:$EE$2,CZ$2-1,$D24:$EE24)/12)*(1+XLOOKUP(CZ$2,Assumptions!$C$94:$M$94,Assumptions!$C$98:$M$98))))</f>
        <v>-4197.970486</v>
      </c>
      <c r="DA24" s="229">
        <f t="array" ref="DA24">-(IF(DA$2=1,Assumptions!$H25/12,-(SUMIF($D$2:$EE$2,DA$2-1,$D24:$EE24)/12)*(1+XLOOKUP(DA$2,Assumptions!$C$94:$M$94,Assumptions!$C$98:$M$98))))</f>
        <v>-4197.970486</v>
      </c>
      <c r="DB24" s="229">
        <f t="array" ref="DB24">-(IF(DB$2=1,Assumptions!$H25/12,-(SUMIF($D$2:$EE$2,DB$2-1,$D24:$EE24)/12)*(1+XLOOKUP(DB$2,Assumptions!$C$94:$M$94,Assumptions!$C$98:$M$98))))</f>
        <v>-4197.970486</v>
      </c>
      <c r="DC24" s="229">
        <f t="array" ref="DC24">-(IF(DC$2=1,Assumptions!$H25/12,-(SUMIF($D$2:$EE$2,DC$2-1,$D24:$EE24)/12)*(1+XLOOKUP(DC$2,Assumptions!$C$94:$M$94,Assumptions!$C$98:$M$98))))</f>
        <v>-4197.970486</v>
      </c>
      <c r="DD24" s="229">
        <f t="array" ref="DD24">-(IF(DD$2=1,Assumptions!$H25/12,-(SUMIF($D$2:$EE$2,DD$2-1,$D24:$EE24)/12)*(1+XLOOKUP(DD$2,Assumptions!$C$94:$M$94,Assumptions!$C$98:$M$98))))</f>
        <v>-4197.970486</v>
      </c>
      <c r="DE24" s="229">
        <f t="array" ref="DE24">-(IF(DE$2=1,Assumptions!$H25/12,-(SUMIF($D$2:$EE$2,DE$2-1,$D24:$EE24)/12)*(1+XLOOKUP(DE$2,Assumptions!$C$94:$M$94,Assumptions!$C$98:$M$98))))</f>
        <v>-4197.970486</v>
      </c>
      <c r="DF24" s="229">
        <f t="array" ref="DF24">-(IF(DF$2=1,Assumptions!$H25/12,-(SUMIF($D$2:$EE$2,DF$2-1,$D24:$EE24)/12)*(1+XLOOKUP(DF$2,Assumptions!$C$94:$M$94,Assumptions!$C$98:$M$98))))</f>
        <v>-4197.970486</v>
      </c>
      <c r="DG24" s="229">
        <f t="array" ref="DG24">-(IF(DG$2=1,Assumptions!$H25/12,-(SUMIF($D$2:$EE$2,DG$2-1,$D24:$EE24)/12)*(1+XLOOKUP(DG$2,Assumptions!$C$94:$M$94,Assumptions!$C$98:$M$98))))</f>
        <v>-4197.970486</v>
      </c>
      <c r="DH24" s="229">
        <f t="array" ref="DH24">-(IF(DH$2=1,Assumptions!$H25/12,-(SUMIF($D$2:$EE$2,DH$2-1,$D24:$EE24)/12)*(1+XLOOKUP(DH$2,Assumptions!$C$94:$M$94,Assumptions!$C$98:$M$98))))</f>
        <v>-4323.9096</v>
      </c>
      <c r="DI24" s="229">
        <f t="array" ref="DI24">-(IF(DI$2=1,Assumptions!$H25/12,-(SUMIF($D$2:$EE$2,DI$2-1,$D24:$EE24)/12)*(1+XLOOKUP(DI$2,Assumptions!$C$94:$M$94,Assumptions!$C$98:$M$98))))</f>
        <v>-4323.9096</v>
      </c>
      <c r="DJ24" s="229">
        <f t="array" ref="DJ24">-(IF(DJ$2=1,Assumptions!$H25/12,-(SUMIF($D$2:$EE$2,DJ$2-1,$D24:$EE24)/12)*(1+XLOOKUP(DJ$2,Assumptions!$C$94:$M$94,Assumptions!$C$98:$M$98))))</f>
        <v>-4323.9096</v>
      </c>
      <c r="DK24" s="229">
        <f t="array" ref="DK24">-(IF(DK$2=1,Assumptions!$H25/12,-(SUMIF($D$2:$EE$2,DK$2-1,$D24:$EE24)/12)*(1+XLOOKUP(DK$2,Assumptions!$C$94:$M$94,Assumptions!$C$98:$M$98))))</f>
        <v>-4323.9096</v>
      </c>
      <c r="DL24" s="229">
        <f t="array" ref="DL24">-(IF(DL$2=1,Assumptions!$H25/12,-(SUMIF($D$2:$EE$2,DL$2-1,$D24:$EE24)/12)*(1+XLOOKUP(DL$2,Assumptions!$C$94:$M$94,Assumptions!$C$98:$M$98))))</f>
        <v>-4323.9096</v>
      </c>
      <c r="DM24" s="229">
        <f t="array" ref="DM24">-(IF(DM$2=1,Assumptions!$H25/12,-(SUMIF($D$2:$EE$2,DM$2-1,$D24:$EE24)/12)*(1+XLOOKUP(DM$2,Assumptions!$C$94:$M$94,Assumptions!$C$98:$M$98))))</f>
        <v>-4323.9096</v>
      </c>
      <c r="DN24" s="229">
        <f t="array" ref="DN24">-(IF(DN$2=1,Assumptions!$H25/12,-(SUMIF($D$2:$EE$2,DN$2-1,$D24:$EE24)/12)*(1+XLOOKUP(DN$2,Assumptions!$C$94:$M$94,Assumptions!$C$98:$M$98))))</f>
        <v>-4323.9096</v>
      </c>
      <c r="DO24" s="229">
        <f t="array" ref="DO24">-(IF(DO$2=1,Assumptions!$H25/12,-(SUMIF($D$2:$EE$2,DO$2-1,$D24:$EE24)/12)*(1+XLOOKUP(DO$2,Assumptions!$C$94:$M$94,Assumptions!$C$98:$M$98))))</f>
        <v>-4323.9096</v>
      </c>
      <c r="DP24" s="229">
        <f t="array" ref="DP24">-(IF(DP$2=1,Assumptions!$H25/12,-(SUMIF($D$2:$EE$2,DP$2-1,$D24:$EE24)/12)*(1+XLOOKUP(DP$2,Assumptions!$C$94:$M$94,Assumptions!$C$98:$M$98))))</f>
        <v>-4323.9096</v>
      </c>
      <c r="DQ24" s="229">
        <f t="array" ref="DQ24">-(IF(DQ$2=1,Assumptions!$H25/12,-(SUMIF($D$2:$EE$2,DQ$2-1,$D24:$EE24)/12)*(1+XLOOKUP(DQ$2,Assumptions!$C$94:$M$94,Assumptions!$C$98:$M$98))))</f>
        <v>-4323.9096</v>
      </c>
      <c r="DR24" s="229">
        <f t="array" ref="DR24">-(IF(DR$2=1,Assumptions!$H25/12,-(SUMIF($D$2:$EE$2,DR$2-1,$D24:$EE24)/12)*(1+XLOOKUP(DR$2,Assumptions!$C$94:$M$94,Assumptions!$C$98:$M$98))))</f>
        <v>-4323.9096</v>
      </c>
      <c r="DS24" s="229">
        <f t="array" ref="DS24">-(IF(DS$2=1,Assumptions!$H25/12,-(SUMIF($D$2:$EE$2,DS$2-1,$D24:$EE24)/12)*(1+XLOOKUP(DS$2,Assumptions!$C$94:$M$94,Assumptions!$C$98:$M$98))))</f>
        <v>-4323.9096</v>
      </c>
      <c r="DT24" s="229">
        <f t="array" ref="DT24">-(IF(DT$2=1,Assumptions!$H25/12,-(SUMIF($D$2:$EE$2,DT$2-1,$D24:$EE24)/12)*(1+XLOOKUP(DT$2,Assumptions!$C$94:$M$94,Assumptions!$C$98:$M$98))))</f>
        <v>-4453.626888</v>
      </c>
      <c r="DU24" s="229">
        <f t="array" ref="DU24">-(IF(DU$2=1,Assumptions!$H25/12,-(SUMIF($D$2:$EE$2,DU$2-1,$D24:$EE24)/12)*(1+XLOOKUP(DU$2,Assumptions!$C$94:$M$94,Assumptions!$C$98:$M$98))))</f>
        <v>-4453.626888</v>
      </c>
      <c r="DV24" s="229">
        <f t="array" ref="DV24">-(IF(DV$2=1,Assumptions!$H25/12,-(SUMIF($D$2:$EE$2,DV$2-1,$D24:$EE24)/12)*(1+XLOOKUP(DV$2,Assumptions!$C$94:$M$94,Assumptions!$C$98:$M$98))))</f>
        <v>-4453.626888</v>
      </c>
      <c r="DW24" s="229">
        <f t="array" ref="DW24">-(IF(DW$2=1,Assumptions!$H25/12,-(SUMIF($D$2:$EE$2,DW$2-1,$D24:$EE24)/12)*(1+XLOOKUP(DW$2,Assumptions!$C$94:$M$94,Assumptions!$C$98:$M$98))))</f>
        <v>-4453.626888</v>
      </c>
      <c r="DX24" s="229">
        <f t="array" ref="DX24">-(IF(DX$2=1,Assumptions!$H25/12,-(SUMIF($D$2:$EE$2,DX$2-1,$D24:$EE24)/12)*(1+XLOOKUP(DX$2,Assumptions!$C$94:$M$94,Assumptions!$C$98:$M$98))))</f>
        <v>-4453.626888</v>
      </c>
      <c r="DY24" s="229">
        <f t="array" ref="DY24">-(IF(DY$2=1,Assumptions!$H25/12,-(SUMIF($D$2:$EE$2,DY$2-1,$D24:$EE24)/12)*(1+XLOOKUP(DY$2,Assumptions!$C$94:$M$94,Assumptions!$C$98:$M$98))))</f>
        <v>-4453.626888</v>
      </c>
      <c r="DZ24" s="229">
        <f t="array" ref="DZ24">-(IF(DZ$2=1,Assumptions!$H25/12,-(SUMIF($D$2:$EE$2,DZ$2-1,$D24:$EE24)/12)*(1+XLOOKUP(DZ$2,Assumptions!$C$94:$M$94,Assumptions!$C$98:$M$98))))</f>
        <v>-4453.626888</v>
      </c>
      <c r="EA24" s="229">
        <f t="array" ref="EA24">-(IF(EA$2=1,Assumptions!$H25/12,-(SUMIF($D$2:$EE$2,EA$2-1,$D24:$EE24)/12)*(1+XLOOKUP(EA$2,Assumptions!$C$94:$M$94,Assumptions!$C$98:$M$98))))</f>
        <v>-4453.626888</v>
      </c>
      <c r="EB24" s="229">
        <f t="array" ref="EB24">-(IF(EB$2=1,Assumptions!$H25/12,-(SUMIF($D$2:$EE$2,EB$2-1,$D24:$EE24)/12)*(1+XLOOKUP(EB$2,Assumptions!$C$94:$M$94,Assumptions!$C$98:$M$98))))</f>
        <v>-4453.626888</v>
      </c>
      <c r="EC24" s="229">
        <f t="array" ref="EC24">-(IF(EC$2=1,Assumptions!$H25/12,-(SUMIF($D$2:$EE$2,EC$2-1,$D24:$EE24)/12)*(1+XLOOKUP(EC$2,Assumptions!$C$94:$M$94,Assumptions!$C$98:$M$98))))</f>
        <v>-4453.626888</v>
      </c>
      <c r="ED24" s="229">
        <f t="array" ref="ED24">-(IF(ED$2=1,Assumptions!$H25/12,-(SUMIF($D$2:$EE$2,ED$2-1,$D24:$EE24)/12)*(1+XLOOKUP(ED$2,Assumptions!$C$94:$M$94,Assumptions!$C$98:$M$98))))</f>
        <v>-4453.626888</v>
      </c>
      <c r="EE24" s="229">
        <f t="array" ref="EE24">-(IF(EE$2=1,Assumptions!$H25/12,-(SUMIF($D$2:$EE$2,EE$2-1,$D24:$EE24)/12)*(1+XLOOKUP(EE$2,Assumptions!$C$94:$M$94,Assumptions!$C$98:$M$98))))</f>
        <v>-4453.626888</v>
      </c>
    </row>
    <row r="25" ht="15.75" customHeight="1">
      <c r="A25" s="1"/>
      <c r="B25" s="1"/>
      <c r="C25" s="1" t="str">
        <f>Assumptions!B26</f>
        <v>Repair &amp; Maintenance</v>
      </c>
      <c r="D25" s="229">
        <f t="array" ref="D25">-(IF(D$2=1,Assumptions!$H26/12,-(SUMIF($D$2:$EE$2,D$2-1,$D25:$EE25)/12)*(1+XLOOKUP(D$2,Assumptions!$C$94:$M$94,Assumptions!$C$98:$M$98))))</f>
        <v>-6627.833333</v>
      </c>
      <c r="E25" s="229">
        <f t="array" ref="E25">-(IF(E$2=1,Assumptions!$H26/12,-(SUMIF($D$2:$EE$2,E$2-1,$D25:$EE25)/12)*(1+XLOOKUP(E$2,Assumptions!$C$94:$M$94,Assumptions!$C$98:$M$98))))</f>
        <v>-6627.833333</v>
      </c>
      <c r="F25" s="229">
        <f t="array" ref="F25">-(IF(F$2=1,Assumptions!$H26/12,-(SUMIF($D$2:$EE$2,F$2-1,$D25:$EE25)/12)*(1+XLOOKUP(F$2,Assumptions!$C$94:$M$94,Assumptions!$C$98:$M$98))))</f>
        <v>-6627.833333</v>
      </c>
      <c r="G25" s="229">
        <f t="array" ref="G25">-(IF(G$2=1,Assumptions!$H26/12,-(SUMIF($D$2:$EE$2,G$2-1,$D25:$EE25)/12)*(1+XLOOKUP(G$2,Assumptions!$C$94:$M$94,Assumptions!$C$98:$M$98))))</f>
        <v>-6627.833333</v>
      </c>
      <c r="H25" s="229">
        <f t="array" ref="H25">-(IF(H$2=1,Assumptions!$H26/12,-(SUMIF($D$2:$EE$2,H$2-1,$D25:$EE25)/12)*(1+XLOOKUP(H$2,Assumptions!$C$94:$M$94,Assumptions!$C$98:$M$98))))</f>
        <v>-6627.833333</v>
      </c>
      <c r="I25" s="229">
        <f t="array" ref="I25">-(IF(I$2=1,Assumptions!$H26/12,-(SUMIF($D$2:$EE$2,I$2-1,$D25:$EE25)/12)*(1+XLOOKUP(I$2,Assumptions!$C$94:$M$94,Assumptions!$C$98:$M$98))))</f>
        <v>-6627.833333</v>
      </c>
      <c r="J25" s="229">
        <f t="array" ref="J25">-(IF(J$2=1,Assumptions!$H26/12,-(SUMIF($D$2:$EE$2,J$2-1,$D25:$EE25)/12)*(1+XLOOKUP(J$2,Assumptions!$C$94:$M$94,Assumptions!$C$98:$M$98))))</f>
        <v>-6627.833333</v>
      </c>
      <c r="K25" s="229">
        <f t="array" ref="K25">-(IF(K$2=1,Assumptions!$H26/12,-(SUMIF($D$2:$EE$2,K$2-1,$D25:$EE25)/12)*(1+XLOOKUP(K$2,Assumptions!$C$94:$M$94,Assumptions!$C$98:$M$98))))</f>
        <v>-6627.833333</v>
      </c>
      <c r="L25" s="229">
        <f t="array" ref="L25">-(IF(L$2=1,Assumptions!$H26/12,-(SUMIF($D$2:$EE$2,L$2-1,$D25:$EE25)/12)*(1+XLOOKUP(L$2,Assumptions!$C$94:$M$94,Assumptions!$C$98:$M$98))))</f>
        <v>-6627.833333</v>
      </c>
      <c r="M25" s="229">
        <f t="array" ref="M25">-(IF(M$2=1,Assumptions!$H26/12,-(SUMIF($D$2:$EE$2,M$2-1,$D25:$EE25)/12)*(1+XLOOKUP(M$2,Assumptions!$C$94:$M$94,Assumptions!$C$98:$M$98))))</f>
        <v>-6627.833333</v>
      </c>
      <c r="N25" s="229">
        <f t="array" ref="N25">-(IF(N$2=1,Assumptions!$H26/12,-(SUMIF($D$2:$EE$2,N$2-1,$D25:$EE25)/12)*(1+XLOOKUP(N$2,Assumptions!$C$94:$M$94,Assumptions!$C$98:$M$98))))</f>
        <v>-6627.833333</v>
      </c>
      <c r="O25" s="229">
        <f t="array" ref="O25">-(IF(O$2=1,Assumptions!$H26/12,-(SUMIF($D$2:$EE$2,O$2-1,$D25:$EE25)/12)*(1+XLOOKUP(O$2,Assumptions!$C$94:$M$94,Assumptions!$C$98:$M$98))))</f>
        <v>-6627.833333</v>
      </c>
      <c r="P25" s="229">
        <f t="array" ref="P25">-(IF(P$2=1,Assumptions!$H26/12,-(SUMIF($D$2:$EE$2,P$2-1,$D25:$EE25)/12)*(1+XLOOKUP(P$2,Assumptions!$C$94:$M$94,Assumptions!$C$98:$M$98))))</f>
        <v>-6826.668333</v>
      </c>
      <c r="Q25" s="229">
        <f t="array" ref="Q25">-(IF(Q$2=1,Assumptions!$H26/12,-(SUMIF($D$2:$EE$2,Q$2-1,$D25:$EE25)/12)*(1+XLOOKUP(Q$2,Assumptions!$C$94:$M$94,Assumptions!$C$98:$M$98))))</f>
        <v>-6826.668333</v>
      </c>
      <c r="R25" s="229">
        <f t="array" ref="R25">-(IF(R$2=1,Assumptions!$H26/12,-(SUMIF($D$2:$EE$2,R$2-1,$D25:$EE25)/12)*(1+XLOOKUP(R$2,Assumptions!$C$94:$M$94,Assumptions!$C$98:$M$98))))</f>
        <v>-6826.668333</v>
      </c>
      <c r="S25" s="229">
        <f t="array" ref="S25">-(IF(S$2=1,Assumptions!$H26/12,-(SUMIF($D$2:$EE$2,S$2-1,$D25:$EE25)/12)*(1+XLOOKUP(S$2,Assumptions!$C$94:$M$94,Assumptions!$C$98:$M$98))))</f>
        <v>-6826.668333</v>
      </c>
      <c r="T25" s="229">
        <f t="array" ref="T25">-(IF(T$2=1,Assumptions!$H26/12,-(SUMIF($D$2:$EE$2,T$2-1,$D25:$EE25)/12)*(1+XLOOKUP(T$2,Assumptions!$C$94:$M$94,Assumptions!$C$98:$M$98))))</f>
        <v>-6826.668333</v>
      </c>
      <c r="U25" s="229">
        <f t="array" ref="U25">-(IF(U$2=1,Assumptions!$H26/12,-(SUMIF($D$2:$EE$2,U$2-1,$D25:$EE25)/12)*(1+XLOOKUP(U$2,Assumptions!$C$94:$M$94,Assumptions!$C$98:$M$98))))</f>
        <v>-6826.668333</v>
      </c>
      <c r="V25" s="229">
        <f t="array" ref="V25">-(IF(V$2=1,Assumptions!$H26/12,-(SUMIF($D$2:$EE$2,V$2-1,$D25:$EE25)/12)*(1+XLOOKUP(V$2,Assumptions!$C$94:$M$94,Assumptions!$C$98:$M$98))))</f>
        <v>-6826.668333</v>
      </c>
      <c r="W25" s="229">
        <f t="array" ref="W25">-(IF(W$2=1,Assumptions!$H26/12,-(SUMIF($D$2:$EE$2,W$2-1,$D25:$EE25)/12)*(1+XLOOKUP(W$2,Assumptions!$C$94:$M$94,Assumptions!$C$98:$M$98))))</f>
        <v>-6826.668333</v>
      </c>
      <c r="X25" s="229">
        <f t="array" ref="X25">-(IF(X$2=1,Assumptions!$H26/12,-(SUMIF($D$2:$EE$2,X$2-1,$D25:$EE25)/12)*(1+XLOOKUP(X$2,Assumptions!$C$94:$M$94,Assumptions!$C$98:$M$98))))</f>
        <v>-6826.668333</v>
      </c>
      <c r="Y25" s="229">
        <f t="array" ref="Y25">-(IF(Y$2=1,Assumptions!$H26/12,-(SUMIF($D$2:$EE$2,Y$2-1,$D25:$EE25)/12)*(1+XLOOKUP(Y$2,Assumptions!$C$94:$M$94,Assumptions!$C$98:$M$98))))</f>
        <v>-6826.668333</v>
      </c>
      <c r="Z25" s="229">
        <f t="array" ref="Z25">-(IF(Z$2=1,Assumptions!$H26/12,-(SUMIF($D$2:$EE$2,Z$2-1,$D25:$EE25)/12)*(1+XLOOKUP(Z$2,Assumptions!$C$94:$M$94,Assumptions!$C$98:$M$98))))</f>
        <v>-6826.668333</v>
      </c>
      <c r="AA25" s="229">
        <f t="array" ref="AA25">-(IF(AA$2=1,Assumptions!$H26/12,-(SUMIF($D$2:$EE$2,AA$2-1,$D25:$EE25)/12)*(1+XLOOKUP(AA$2,Assumptions!$C$94:$M$94,Assumptions!$C$98:$M$98))))</f>
        <v>-6826.668333</v>
      </c>
      <c r="AB25" s="229">
        <f t="array" ref="AB25">-(IF(AB$2=1,Assumptions!$H26/12,-(SUMIF($D$2:$EE$2,AB$2-1,$D25:$EE25)/12)*(1+XLOOKUP(AB$2,Assumptions!$C$94:$M$94,Assumptions!$C$98:$M$98))))</f>
        <v>-7031.468383</v>
      </c>
      <c r="AC25" s="229">
        <f t="array" ref="AC25">-(IF(AC$2=1,Assumptions!$H26/12,-(SUMIF($D$2:$EE$2,AC$2-1,$D25:$EE25)/12)*(1+XLOOKUP(AC$2,Assumptions!$C$94:$M$94,Assumptions!$C$98:$M$98))))</f>
        <v>-7031.468383</v>
      </c>
      <c r="AD25" s="229">
        <f t="array" ref="AD25">-(IF(AD$2=1,Assumptions!$H26/12,-(SUMIF($D$2:$EE$2,AD$2-1,$D25:$EE25)/12)*(1+XLOOKUP(AD$2,Assumptions!$C$94:$M$94,Assumptions!$C$98:$M$98))))</f>
        <v>-7031.468383</v>
      </c>
      <c r="AE25" s="229">
        <f t="array" ref="AE25">-(IF(AE$2=1,Assumptions!$H26/12,-(SUMIF($D$2:$EE$2,AE$2-1,$D25:$EE25)/12)*(1+XLOOKUP(AE$2,Assumptions!$C$94:$M$94,Assumptions!$C$98:$M$98))))</f>
        <v>-7031.468383</v>
      </c>
      <c r="AF25" s="229">
        <f t="array" ref="AF25">-(IF(AF$2=1,Assumptions!$H26/12,-(SUMIF($D$2:$EE$2,AF$2-1,$D25:$EE25)/12)*(1+XLOOKUP(AF$2,Assumptions!$C$94:$M$94,Assumptions!$C$98:$M$98))))</f>
        <v>-7031.468383</v>
      </c>
      <c r="AG25" s="229">
        <f t="array" ref="AG25">-(IF(AG$2=1,Assumptions!$H26/12,-(SUMIF($D$2:$EE$2,AG$2-1,$D25:$EE25)/12)*(1+XLOOKUP(AG$2,Assumptions!$C$94:$M$94,Assumptions!$C$98:$M$98))))</f>
        <v>-7031.468383</v>
      </c>
      <c r="AH25" s="229">
        <f t="array" ref="AH25">-(IF(AH$2=1,Assumptions!$H26/12,-(SUMIF($D$2:$EE$2,AH$2-1,$D25:$EE25)/12)*(1+XLOOKUP(AH$2,Assumptions!$C$94:$M$94,Assumptions!$C$98:$M$98))))</f>
        <v>-7031.468383</v>
      </c>
      <c r="AI25" s="229">
        <f t="array" ref="AI25">-(IF(AI$2=1,Assumptions!$H26/12,-(SUMIF($D$2:$EE$2,AI$2-1,$D25:$EE25)/12)*(1+XLOOKUP(AI$2,Assumptions!$C$94:$M$94,Assumptions!$C$98:$M$98))))</f>
        <v>-7031.468383</v>
      </c>
      <c r="AJ25" s="229">
        <f t="array" ref="AJ25">-(IF(AJ$2=1,Assumptions!$H26/12,-(SUMIF($D$2:$EE$2,AJ$2-1,$D25:$EE25)/12)*(1+XLOOKUP(AJ$2,Assumptions!$C$94:$M$94,Assumptions!$C$98:$M$98))))</f>
        <v>-7031.468383</v>
      </c>
      <c r="AK25" s="229">
        <f t="array" ref="AK25">-(IF(AK$2=1,Assumptions!$H26/12,-(SUMIF($D$2:$EE$2,AK$2-1,$D25:$EE25)/12)*(1+XLOOKUP(AK$2,Assumptions!$C$94:$M$94,Assumptions!$C$98:$M$98))))</f>
        <v>-7031.468383</v>
      </c>
      <c r="AL25" s="229">
        <f t="array" ref="AL25">-(IF(AL$2=1,Assumptions!$H26/12,-(SUMIF($D$2:$EE$2,AL$2-1,$D25:$EE25)/12)*(1+XLOOKUP(AL$2,Assumptions!$C$94:$M$94,Assumptions!$C$98:$M$98))))</f>
        <v>-7031.468383</v>
      </c>
      <c r="AM25" s="229">
        <f t="array" ref="AM25">-(IF(AM$2=1,Assumptions!$H26/12,-(SUMIF($D$2:$EE$2,AM$2-1,$D25:$EE25)/12)*(1+XLOOKUP(AM$2,Assumptions!$C$94:$M$94,Assumptions!$C$98:$M$98))))</f>
        <v>-7031.468383</v>
      </c>
      <c r="AN25" s="229">
        <f t="array" ref="AN25">-(IF(AN$2=1,Assumptions!$H26/12,-(SUMIF($D$2:$EE$2,AN$2-1,$D25:$EE25)/12)*(1+XLOOKUP(AN$2,Assumptions!$C$94:$M$94,Assumptions!$C$98:$M$98))))</f>
        <v>-7242.412435</v>
      </c>
      <c r="AO25" s="229">
        <f t="array" ref="AO25">-(IF(AO$2=1,Assumptions!$H26/12,-(SUMIF($D$2:$EE$2,AO$2-1,$D25:$EE25)/12)*(1+XLOOKUP(AO$2,Assumptions!$C$94:$M$94,Assumptions!$C$98:$M$98))))</f>
        <v>-7242.412435</v>
      </c>
      <c r="AP25" s="229">
        <f t="array" ref="AP25">-(IF(AP$2=1,Assumptions!$H26/12,-(SUMIF($D$2:$EE$2,AP$2-1,$D25:$EE25)/12)*(1+XLOOKUP(AP$2,Assumptions!$C$94:$M$94,Assumptions!$C$98:$M$98))))</f>
        <v>-7242.412435</v>
      </c>
      <c r="AQ25" s="229">
        <f t="array" ref="AQ25">-(IF(AQ$2=1,Assumptions!$H26/12,-(SUMIF($D$2:$EE$2,AQ$2-1,$D25:$EE25)/12)*(1+XLOOKUP(AQ$2,Assumptions!$C$94:$M$94,Assumptions!$C$98:$M$98))))</f>
        <v>-7242.412435</v>
      </c>
      <c r="AR25" s="229">
        <f t="array" ref="AR25">-(IF(AR$2=1,Assumptions!$H26/12,-(SUMIF($D$2:$EE$2,AR$2-1,$D25:$EE25)/12)*(1+XLOOKUP(AR$2,Assumptions!$C$94:$M$94,Assumptions!$C$98:$M$98))))</f>
        <v>-7242.412435</v>
      </c>
      <c r="AS25" s="229">
        <f t="array" ref="AS25">-(IF(AS$2=1,Assumptions!$H26/12,-(SUMIF($D$2:$EE$2,AS$2-1,$D25:$EE25)/12)*(1+XLOOKUP(AS$2,Assumptions!$C$94:$M$94,Assumptions!$C$98:$M$98))))</f>
        <v>-7242.412435</v>
      </c>
      <c r="AT25" s="229">
        <f t="array" ref="AT25">-(IF(AT$2=1,Assumptions!$H26/12,-(SUMIF($D$2:$EE$2,AT$2-1,$D25:$EE25)/12)*(1+XLOOKUP(AT$2,Assumptions!$C$94:$M$94,Assumptions!$C$98:$M$98))))</f>
        <v>-7242.412435</v>
      </c>
      <c r="AU25" s="229">
        <f t="array" ref="AU25">-(IF(AU$2=1,Assumptions!$H26/12,-(SUMIF($D$2:$EE$2,AU$2-1,$D25:$EE25)/12)*(1+XLOOKUP(AU$2,Assumptions!$C$94:$M$94,Assumptions!$C$98:$M$98))))</f>
        <v>-7242.412435</v>
      </c>
      <c r="AV25" s="229">
        <f t="array" ref="AV25">-(IF(AV$2=1,Assumptions!$H26/12,-(SUMIF($D$2:$EE$2,AV$2-1,$D25:$EE25)/12)*(1+XLOOKUP(AV$2,Assumptions!$C$94:$M$94,Assumptions!$C$98:$M$98))))</f>
        <v>-7242.412435</v>
      </c>
      <c r="AW25" s="229">
        <f t="array" ref="AW25">-(IF(AW$2=1,Assumptions!$H26/12,-(SUMIF($D$2:$EE$2,AW$2-1,$D25:$EE25)/12)*(1+XLOOKUP(AW$2,Assumptions!$C$94:$M$94,Assumptions!$C$98:$M$98))))</f>
        <v>-7242.412435</v>
      </c>
      <c r="AX25" s="229">
        <f t="array" ref="AX25">-(IF(AX$2=1,Assumptions!$H26/12,-(SUMIF($D$2:$EE$2,AX$2-1,$D25:$EE25)/12)*(1+XLOOKUP(AX$2,Assumptions!$C$94:$M$94,Assumptions!$C$98:$M$98))))</f>
        <v>-7242.412435</v>
      </c>
      <c r="AY25" s="229">
        <f t="array" ref="AY25">-(IF(AY$2=1,Assumptions!$H26/12,-(SUMIF($D$2:$EE$2,AY$2-1,$D25:$EE25)/12)*(1+XLOOKUP(AY$2,Assumptions!$C$94:$M$94,Assumptions!$C$98:$M$98))))</f>
        <v>-7242.412435</v>
      </c>
      <c r="AZ25" s="229">
        <f t="array" ref="AZ25">-(IF(AZ$2=1,Assumptions!$H26/12,-(SUMIF($D$2:$EE$2,AZ$2-1,$D25:$EE25)/12)*(1+XLOOKUP(AZ$2,Assumptions!$C$94:$M$94,Assumptions!$C$98:$M$98))))</f>
        <v>-7459.684808</v>
      </c>
      <c r="BA25" s="229">
        <f t="array" ref="BA25">-(IF(BA$2=1,Assumptions!$H26/12,-(SUMIF($D$2:$EE$2,BA$2-1,$D25:$EE25)/12)*(1+XLOOKUP(BA$2,Assumptions!$C$94:$M$94,Assumptions!$C$98:$M$98))))</f>
        <v>-7459.684808</v>
      </c>
      <c r="BB25" s="229">
        <f t="array" ref="BB25">-(IF(BB$2=1,Assumptions!$H26/12,-(SUMIF($D$2:$EE$2,BB$2-1,$D25:$EE25)/12)*(1+XLOOKUP(BB$2,Assumptions!$C$94:$M$94,Assumptions!$C$98:$M$98))))</f>
        <v>-7459.684808</v>
      </c>
      <c r="BC25" s="229">
        <f t="array" ref="BC25">-(IF(BC$2=1,Assumptions!$H26/12,-(SUMIF($D$2:$EE$2,BC$2-1,$D25:$EE25)/12)*(1+XLOOKUP(BC$2,Assumptions!$C$94:$M$94,Assumptions!$C$98:$M$98))))</f>
        <v>-7459.684808</v>
      </c>
      <c r="BD25" s="229">
        <f t="array" ref="BD25">-(IF(BD$2=1,Assumptions!$H26/12,-(SUMIF($D$2:$EE$2,BD$2-1,$D25:$EE25)/12)*(1+XLOOKUP(BD$2,Assumptions!$C$94:$M$94,Assumptions!$C$98:$M$98))))</f>
        <v>-7459.684808</v>
      </c>
      <c r="BE25" s="229">
        <f t="array" ref="BE25">-(IF(BE$2=1,Assumptions!$H26/12,-(SUMIF($D$2:$EE$2,BE$2-1,$D25:$EE25)/12)*(1+XLOOKUP(BE$2,Assumptions!$C$94:$M$94,Assumptions!$C$98:$M$98))))</f>
        <v>-7459.684808</v>
      </c>
      <c r="BF25" s="229">
        <f t="array" ref="BF25">-(IF(BF$2=1,Assumptions!$H26/12,-(SUMIF($D$2:$EE$2,BF$2-1,$D25:$EE25)/12)*(1+XLOOKUP(BF$2,Assumptions!$C$94:$M$94,Assumptions!$C$98:$M$98))))</f>
        <v>-7459.684808</v>
      </c>
      <c r="BG25" s="229">
        <f t="array" ref="BG25">-(IF(BG$2=1,Assumptions!$H26/12,-(SUMIF($D$2:$EE$2,BG$2-1,$D25:$EE25)/12)*(1+XLOOKUP(BG$2,Assumptions!$C$94:$M$94,Assumptions!$C$98:$M$98))))</f>
        <v>-7459.684808</v>
      </c>
      <c r="BH25" s="229">
        <f t="array" ref="BH25">-(IF(BH$2=1,Assumptions!$H26/12,-(SUMIF($D$2:$EE$2,BH$2-1,$D25:$EE25)/12)*(1+XLOOKUP(BH$2,Assumptions!$C$94:$M$94,Assumptions!$C$98:$M$98))))</f>
        <v>-7459.684808</v>
      </c>
      <c r="BI25" s="229">
        <f t="array" ref="BI25">-(IF(BI$2=1,Assumptions!$H26/12,-(SUMIF($D$2:$EE$2,BI$2-1,$D25:$EE25)/12)*(1+XLOOKUP(BI$2,Assumptions!$C$94:$M$94,Assumptions!$C$98:$M$98))))</f>
        <v>-7459.684808</v>
      </c>
      <c r="BJ25" s="229">
        <f t="array" ref="BJ25">-(IF(BJ$2=1,Assumptions!$H26/12,-(SUMIF($D$2:$EE$2,BJ$2-1,$D25:$EE25)/12)*(1+XLOOKUP(BJ$2,Assumptions!$C$94:$M$94,Assumptions!$C$98:$M$98))))</f>
        <v>-7459.684808</v>
      </c>
      <c r="BK25" s="229">
        <f t="array" ref="BK25">-(IF(BK$2=1,Assumptions!$H26/12,-(SUMIF($D$2:$EE$2,BK$2-1,$D25:$EE25)/12)*(1+XLOOKUP(BK$2,Assumptions!$C$94:$M$94,Assumptions!$C$98:$M$98))))</f>
        <v>-7459.684808</v>
      </c>
      <c r="BL25" s="229">
        <f t="array" ref="BL25">-(IF(BL$2=1,Assumptions!$H26/12,-(SUMIF($D$2:$EE$2,BL$2-1,$D25:$EE25)/12)*(1+XLOOKUP(BL$2,Assumptions!$C$94:$M$94,Assumptions!$C$98:$M$98))))</f>
        <v>-7683.475352</v>
      </c>
      <c r="BM25" s="229">
        <f t="array" ref="BM25">-(IF(BM$2=1,Assumptions!$H26/12,-(SUMIF($D$2:$EE$2,BM$2-1,$D25:$EE25)/12)*(1+XLOOKUP(BM$2,Assumptions!$C$94:$M$94,Assumptions!$C$98:$M$98))))</f>
        <v>-7683.475352</v>
      </c>
      <c r="BN25" s="229">
        <f t="array" ref="BN25">-(IF(BN$2=1,Assumptions!$H26/12,-(SUMIF($D$2:$EE$2,BN$2-1,$D25:$EE25)/12)*(1+XLOOKUP(BN$2,Assumptions!$C$94:$M$94,Assumptions!$C$98:$M$98))))</f>
        <v>-7683.475352</v>
      </c>
      <c r="BO25" s="229">
        <f t="array" ref="BO25">-(IF(BO$2=1,Assumptions!$H26/12,-(SUMIF($D$2:$EE$2,BO$2-1,$D25:$EE25)/12)*(1+XLOOKUP(BO$2,Assumptions!$C$94:$M$94,Assumptions!$C$98:$M$98))))</f>
        <v>-7683.475352</v>
      </c>
      <c r="BP25" s="229">
        <f t="array" ref="BP25">-(IF(BP$2=1,Assumptions!$H26/12,-(SUMIF($D$2:$EE$2,BP$2-1,$D25:$EE25)/12)*(1+XLOOKUP(BP$2,Assumptions!$C$94:$M$94,Assumptions!$C$98:$M$98))))</f>
        <v>-7683.475352</v>
      </c>
      <c r="BQ25" s="229">
        <f t="array" ref="BQ25">-(IF(BQ$2=1,Assumptions!$H26/12,-(SUMIF($D$2:$EE$2,BQ$2-1,$D25:$EE25)/12)*(1+XLOOKUP(BQ$2,Assumptions!$C$94:$M$94,Assumptions!$C$98:$M$98))))</f>
        <v>-7683.475352</v>
      </c>
      <c r="BR25" s="229">
        <f t="array" ref="BR25">-(IF(BR$2=1,Assumptions!$H26/12,-(SUMIF($D$2:$EE$2,BR$2-1,$D25:$EE25)/12)*(1+XLOOKUP(BR$2,Assumptions!$C$94:$M$94,Assumptions!$C$98:$M$98))))</f>
        <v>-7683.475352</v>
      </c>
      <c r="BS25" s="229">
        <f t="array" ref="BS25">-(IF(BS$2=1,Assumptions!$H26/12,-(SUMIF($D$2:$EE$2,BS$2-1,$D25:$EE25)/12)*(1+XLOOKUP(BS$2,Assumptions!$C$94:$M$94,Assumptions!$C$98:$M$98))))</f>
        <v>-7683.475352</v>
      </c>
      <c r="BT25" s="229">
        <f t="array" ref="BT25">-(IF(BT$2=1,Assumptions!$H26/12,-(SUMIF($D$2:$EE$2,BT$2-1,$D25:$EE25)/12)*(1+XLOOKUP(BT$2,Assumptions!$C$94:$M$94,Assumptions!$C$98:$M$98))))</f>
        <v>-7683.475352</v>
      </c>
      <c r="BU25" s="229">
        <f t="array" ref="BU25">-(IF(BU$2=1,Assumptions!$H26/12,-(SUMIF($D$2:$EE$2,BU$2-1,$D25:$EE25)/12)*(1+XLOOKUP(BU$2,Assumptions!$C$94:$M$94,Assumptions!$C$98:$M$98))))</f>
        <v>-7683.475352</v>
      </c>
      <c r="BV25" s="229">
        <f t="array" ref="BV25">-(IF(BV$2=1,Assumptions!$H26/12,-(SUMIF($D$2:$EE$2,BV$2-1,$D25:$EE25)/12)*(1+XLOOKUP(BV$2,Assumptions!$C$94:$M$94,Assumptions!$C$98:$M$98))))</f>
        <v>-7683.475352</v>
      </c>
      <c r="BW25" s="229">
        <f t="array" ref="BW25">-(IF(BW$2=1,Assumptions!$H26/12,-(SUMIF($D$2:$EE$2,BW$2-1,$D25:$EE25)/12)*(1+XLOOKUP(BW$2,Assumptions!$C$94:$M$94,Assumptions!$C$98:$M$98))))</f>
        <v>-7683.475352</v>
      </c>
      <c r="BX25" s="229">
        <f t="array" ref="BX25">-(IF(BX$2=1,Assumptions!$H26/12,-(SUMIF($D$2:$EE$2,BX$2-1,$D25:$EE25)/12)*(1+XLOOKUP(BX$2,Assumptions!$C$94:$M$94,Assumptions!$C$98:$M$98))))</f>
        <v>-7913.979613</v>
      </c>
      <c r="BY25" s="229">
        <f t="array" ref="BY25">-(IF(BY$2=1,Assumptions!$H26/12,-(SUMIF($D$2:$EE$2,BY$2-1,$D25:$EE25)/12)*(1+XLOOKUP(BY$2,Assumptions!$C$94:$M$94,Assumptions!$C$98:$M$98))))</f>
        <v>-7913.979613</v>
      </c>
      <c r="BZ25" s="229">
        <f t="array" ref="BZ25">-(IF(BZ$2=1,Assumptions!$H26/12,-(SUMIF($D$2:$EE$2,BZ$2-1,$D25:$EE25)/12)*(1+XLOOKUP(BZ$2,Assumptions!$C$94:$M$94,Assumptions!$C$98:$M$98))))</f>
        <v>-7913.979613</v>
      </c>
      <c r="CA25" s="229">
        <f t="array" ref="CA25">-(IF(CA$2=1,Assumptions!$H26/12,-(SUMIF($D$2:$EE$2,CA$2-1,$D25:$EE25)/12)*(1+XLOOKUP(CA$2,Assumptions!$C$94:$M$94,Assumptions!$C$98:$M$98))))</f>
        <v>-7913.979613</v>
      </c>
      <c r="CB25" s="229">
        <f t="array" ref="CB25">-(IF(CB$2=1,Assumptions!$H26/12,-(SUMIF($D$2:$EE$2,CB$2-1,$D25:$EE25)/12)*(1+XLOOKUP(CB$2,Assumptions!$C$94:$M$94,Assumptions!$C$98:$M$98))))</f>
        <v>-7913.979613</v>
      </c>
      <c r="CC25" s="229">
        <f t="array" ref="CC25">-(IF(CC$2=1,Assumptions!$H26/12,-(SUMIF($D$2:$EE$2,CC$2-1,$D25:$EE25)/12)*(1+XLOOKUP(CC$2,Assumptions!$C$94:$M$94,Assumptions!$C$98:$M$98))))</f>
        <v>-7913.979613</v>
      </c>
      <c r="CD25" s="229">
        <f t="array" ref="CD25">-(IF(CD$2=1,Assumptions!$H26/12,-(SUMIF($D$2:$EE$2,CD$2-1,$D25:$EE25)/12)*(1+XLOOKUP(CD$2,Assumptions!$C$94:$M$94,Assumptions!$C$98:$M$98))))</f>
        <v>-7913.979613</v>
      </c>
      <c r="CE25" s="229">
        <f t="array" ref="CE25">-(IF(CE$2=1,Assumptions!$H26/12,-(SUMIF($D$2:$EE$2,CE$2-1,$D25:$EE25)/12)*(1+XLOOKUP(CE$2,Assumptions!$C$94:$M$94,Assumptions!$C$98:$M$98))))</f>
        <v>-7913.979613</v>
      </c>
      <c r="CF25" s="229">
        <f t="array" ref="CF25">-(IF(CF$2=1,Assumptions!$H26/12,-(SUMIF($D$2:$EE$2,CF$2-1,$D25:$EE25)/12)*(1+XLOOKUP(CF$2,Assumptions!$C$94:$M$94,Assumptions!$C$98:$M$98))))</f>
        <v>-7913.979613</v>
      </c>
      <c r="CG25" s="229">
        <f t="array" ref="CG25">-(IF(CG$2=1,Assumptions!$H26/12,-(SUMIF($D$2:$EE$2,CG$2-1,$D25:$EE25)/12)*(1+XLOOKUP(CG$2,Assumptions!$C$94:$M$94,Assumptions!$C$98:$M$98))))</f>
        <v>-7913.979613</v>
      </c>
      <c r="CH25" s="229">
        <f t="array" ref="CH25">-(IF(CH$2=1,Assumptions!$H26/12,-(SUMIF($D$2:$EE$2,CH$2-1,$D25:$EE25)/12)*(1+XLOOKUP(CH$2,Assumptions!$C$94:$M$94,Assumptions!$C$98:$M$98))))</f>
        <v>-7913.979613</v>
      </c>
      <c r="CI25" s="229">
        <f t="array" ref="CI25">-(IF(CI$2=1,Assumptions!$H26/12,-(SUMIF($D$2:$EE$2,CI$2-1,$D25:$EE25)/12)*(1+XLOOKUP(CI$2,Assumptions!$C$94:$M$94,Assumptions!$C$98:$M$98))))</f>
        <v>-7913.979613</v>
      </c>
      <c r="CJ25" s="229">
        <f t="array" ref="CJ25">-(IF(CJ$2=1,Assumptions!$H26/12,-(SUMIF($D$2:$EE$2,CJ$2-1,$D25:$EE25)/12)*(1+XLOOKUP(CJ$2,Assumptions!$C$94:$M$94,Assumptions!$C$98:$M$98))))</f>
        <v>-8151.399001</v>
      </c>
      <c r="CK25" s="229">
        <f t="array" ref="CK25">-(IF(CK$2=1,Assumptions!$H26/12,-(SUMIF($D$2:$EE$2,CK$2-1,$D25:$EE25)/12)*(1+XLOOKUP(CK$2,Assumptions!$C$94:$M$94,Assumptions!$C$98:$M$98))))</f>
        <v>-8151.399001</v>
      </c>
      <c r="CL25" s="229">
        <f t="array" ref="CL25">-(IF(CL$2=1,Assumptions!$H26/12,-(SUMIF($D$2:$EE$2,CL$2-1,$D25:$EE25)/12)*(1+XLOOKUP(CL$2,Assumptions!$C$94:$M$94,Assumptions!$C$98:$M$98))))</f>
        <v>-8151.399001</v>
      </c>
      <c r="CM25" s="229">
        <f t="array" ref="CM25">-(IF(CM$2=1,Assumptions!$H26/12,-(SUMIF($D$2:$EE$2,CM$2-1,$D25:$EE25)/12)*(1+XLOOKUP(CM$2,Assumptions!$C$94:$M$94,Assumptions!$C$98:$M$98))))</f>
        <v>-8151.399001</v>
      </c>
      <c r="CN25" s="229">
        <f t="array" ref="CN25">-(IF(CN$2=1,Assumptions!$H26/12,-(SUMIF($D$2:$EE$2,CN$2-1,$D25:$EE25)/12)*(1+XLOOKUP(CN$2,Assumptions!$C$94:$M$94,Assumptions!$C$98:$M$98))))</f>
        <v>-8151.399001</v>
      </c>
      <c r="CO25" s="229">
        <f t="array" ref="CO25">-(IF(CO$2=1,Assumptions!$H26/12,-(SUMIF($D$2:$EE$2,CO$2-1,$D25:$EE25)/12)*(1+XLOOKUP(CO$2,Assumptions!$C$94:$M$94,Assumptions!$C$98:$M$98))))</f>
        <v>-8151.399001</v>
      </c>
      <c r="CP25" s="229">
        <f t="array" ref="CP25">-(IF(CP$2=1,Assumptions!$H26/12,-(SUMIF($D$2:$EE$2,CP$2-1,$D25:$EE25)/12)*(1+XLOOKUP(CP$2,Assumptions!$C$94:$M$94,Assumptions!$C$98:$M$98))))</f>
        <v>-8151.399001</v>
      </c>
      <c r="CQ25" s="229">
        <f t="array" ref="CQ25">-(IF(CQ$2=1,Assumptions!$H26/12,-(SUMIF($D$2:$EE$2,CQ$2-1,$D25:$EE25)/12)*(1+XLOOKUP(CQ$2,Assumptions!$C$94:$M$94,Assumptions!$C$98:$M$98))))</f>
        <v>-8151.399001</v>
      </c>
      <c r="CR25" s="229">
        <f t="array" ref="CR25">-(IF(CR$2=1,Assumptions!$H26/12,-(SUMIF($D$2:$EE$2,CR$2-1,$D25:$EE25)/12)*(1+XLOOKUP(CR$2,Assumptions!$C$94:$M$94,Assumptions!$C$98:$M$98))))</f>
        <v>-8151.399001</v>
      </c>
      <c r="CS25" s="229">
        <f t="array" ref="CS25">-(IF(CS$2=1,Assumptions!$H26/12,-(SUMIF($D$2:$EE$2,CS$2-1,$D25:$EE25)/12)*(1+XLOOKUP(CS$2,Assumptions!$C$94:$M$94,Assumptions!$C$98:$M$98))))</f>
        <v>-8151.399001</v>
      </c>
      <c r="CT25" s="229">
        <f t="array" ref="CT25">-(IF(CT$2=1,Assumptions!$H26/12,-(SUMIF($D$2:$EE$2,CT$2-1,$D25:$EE25)/12)*(1+XLOOKUP(CT$2,Assumptions!$C$94:$M$94,Assumptions!$C$98:$M$98))))</f>
        <v>-8151.399001</v>
      </c>
      <c r="CU25" s="229">
        <f t="array" ref="CU25">-(IF(CU$2=1,Assumptions!$H26/12,-(SUMIF($D$2:$EE$2,CU$2-1,$D25:$EE25)/12)*(1+XLOOKUP(CU$2,Assumptions!$C$94:$M$94,Assumptions!$C$98:$M$98))))</f>
        <v>-8151.399001</v>
      </c>
      <c r="CV25" s="229">
        <f t="array" ref="CV25">-(IF(CV$2=1,Assumptions!$H26/12,-(SUMIF($D$2:$EE$2,CV$2-1,$D25:$EE25)/12)*(1+XLOOKUP(CV$2,Assumptions!$C$94:$M$94,Assumptions!$C$98:$M$98))))</f>
        <v>-8395.940971</v>
      </c>
      <c r="CW25" s="229">
        <f t="array" ref="CW25">-(IF(CW$2=1,Assumptions!$H26/12,-(SUMIF($D$2:$EE$2,CW$2-1,$D25:$EE25)/12)*(1+XLOOKUP(CW$2,Assumptions!$C$94:$M$94,Assumptions!$C$98:$M$98))))</f>
        <v>-8395.940971</v>
      </c>
      <c r="CX25" s="229">
        <f t="array" ref="CX25">-(IF(CX$2=1,Assumptions!$H26/12,-(SUMIF($D$2:$EE$2,CX$2-1,$D25:$EE25)/12)*(1+XLOOKUP(CX$2,Assumptions!$C$94:$M$94,Assumptions!$C$98:$M$98))))</f>
        <v>-8395.940971</v>
      </c>
      <c r="CY25" s="229">
        <f t="array" ref="CY25">-(IF(CY$2=1,Assumptions!$H26/12,-(SUMIF($D$2:$EE$2,CY$2-1,$D25:$EE25)/12)*(1+XLOOKUP(CY$2,Assumptions!$C$94:$M$94,Assumptions!$C$98:$M$98))))</f>
        <v>-8395.940971</v>
      </c>
      <c r="CZ25" s="229">
        <f t="array" ref="CZ25">-(IF(CZ$2=1,Assumptions!$H26/12,-(SUMIF($D$2:$EE$2,CZ$2-1,$D25:$EE25)/12)*(1+XLOOKUP(CZ$2,Assumptions!$C$94:$M$94,Assumptions!$C$98:$M$98))))</f>
        <v>-8395.940971</v>
      </c>
      <c r="DA25" s="229">
        <f t="array" ref="DA25">-(IF(DA$2=1,Assumptions!$H26/12,-(SUMIF($D$2:$EE$2,DA$2-1,$D25:$EE25)/12)*(1+XLOOKUP(DA$2,Assumptions!$C$94:$M$94,Assumptions!$C$98:$M$98))))</f>
        <v>-8395.940971</v>
      </c>
      <c r="DB25" s="229">
        <f t="array" ref="DB25">-(IF(DB$2=1,Assumptions!$H26/12,-(SUMIF($D$2:$EE$2,DB$2-1,$D25:$EE25)/12)*(1+XLOOKUP(DB$2,Assumptions!$C$94:$M$94,Assumptions!$C$98:$M$98))))</f>
        <v>-8395.940971</v>
      </c>
      <c r="DC25" s="229">
        <f t="array" ref="DC25">-(IF(DC$2=1,Assumptions!$H26/12,-(SUMIF($D$2:$EE$2,DC$2-1,$D25:$EE25)/12)*(1+XLOOKUP(DC$2,Assumptions!$C$94:$M$94,Assumptions!$C$98:$M$98))))</f>
        <v>-8395.940971</v>
      </c>
      <c r="DD25" s="229">
        <f t="array" ref="DD25">-(IF(DD$2=1,Assumptions!$H26/12,-(SUMIF($D$2:$EE$2,DD$2-1,$D25:$EE25)/12)*(1+XLOOKUP(DD$2,Assumptions!$C$94:$M$94,Assumptions!$C$98:$M$98))))</f>
        <v>-8395.940971</v>
      </c>
      <c r="DE25" s="229">
        <f t="array" ref="DE25">-(IF(DE$2=1,Assumptions!$H26/12,-(SUMIF($D$2:$EE$2,DE$2-1,$D25:$EE25)/12)*(1+XLOOKUP(DE$2,Assumptions!$C$94:$M$94,Assumptions!$C$98:$M$98))))</f>
        <v>-8395.940971</v>
      </c>
      <c r="DF25" s="229">
        <f t="array" ref="DF25">-(IF(DF$2=1,Assumptions!$H26/12,-(SUMIF($D$2:$EE$2,DF$2-1,$D25:$EE25)/12)*(1+XLOOKUP(DF$2,Assumptions!$C$94:$M$94,Assumptions!$C$98:$M$98))))</f>
        <v>-8395.940971</v>
      </c>
      <c r="DG25" s="229">
        <f t="array" ref="DG25">-(IF(DG$2=1,Assumptions!$H26/12,-(SUMIF($D$2:$EE$2,DG$2-1,$D25:$EE25)/12)*(1+XLOOKUP(DG$2,Assumptions!$C$94:$M$94,Assumptions!$C$98:$M$98))))</f>
        <v>-8395.940971</v>
      </c>
      <c r="DH25" s="229">
        <f t="array" ref="DH25">-(IF(DH$2=1,Assumptions!$H26/12,-(SUMIF($D$2:$EE$2,DH$2-1,$D25:$EE25)/12)*(1+XLOOKUP(DH$2,Assumptions!$C$94:$M$94,Assumptions!$C$98:$M$98))))</f>
        <v>-8647.8192</v>
      </c>
      <c r="DI25" s="229">
        <f t="array" ref="DI25">-(IF(DI$2=1,Assumptions!$H26/12,-(SUMIF($D$2:$EE$2,DI$2-1,$D25:$EE25)/12)*(1+XLOOKUP(DI$2,Assumptions!$C$94:$M$94,Assumptions!$C$98:$M$98))))</f>
        <v>-8647.8192</v>
      </c>
      <c r="DJ25" s="229">
        <f t="array" ref="DJ25">-(IF(DJ$2=1,Assumptions!$H26/12,-(SUMIF($D$2:$EE$2,DJ$2-1,$D25:$EE25)/12)*(1+XLOOKUP(DJ$2,Assumptions!$C$94:$M$94,Assumptions!$C$98:$M$98))))</f>
        <v>-8647.8192</v>
      </c>
      <c r="DK25" s="229">
        <f t="array" ref="DK25">-(IF(DK$2=1,Assumptions!$H26/12,-(SUMIF($D$2:$EE$2,DK$2-1,$D25:$EE25)/12)*(1+XLOOKUP(DK$2,Assumptions!$C$94:$M$94,Assumptions!$C$98:$M$98))))</f>
        <v>-8647.8192</v>
      </c>
      <c r="DL25" s="229">
        <f t="array" ref="DL25">-(IF(DL$2=1,Assumptions!$H26/12,-(SUMIF($D$2:$EE$2,DL$2-1,$D25:$EE25)/12)*(1+XLOOKUP(DL$2,Assumptions!$C$94:$M$94,Assumptions!$C$98:$M$98))))</f>
        <v>-8647.8192</v>
      </c>
      <c r="DM25" s="229">
        <f t="array" ref="DM25">-(IF(DM$2=1,Assumptions!$H26/12,-(SUMIF($D$2:$EE$2,DM$2-1,$D25:$EE25)/12)*(1+XLOOKUP(DM$2,Assumptions!$C$94:$M$94,Assumptions!$C$98:$M$98))))</f>
        <v>-8647.8192</v>
      </c>
      <c r="DN25" s="229">
        <f t="array" ref="DN25">-(IF(DN$2=1,Assumptions!$H26/12,-(SUMIF($D$2:$EE$2,DN$2-1,$D25:$EE25)/12)*(1+XLOOKUP(DN$2,Assumptions!$C$94:$M$94,Assumptions!$C$98:$M$98))))</f>
        <v>-8647.8192</v>
      </c>
      <c r="DO25" s="229">
        <f t="array" ref="DO25">-(IF(DO$2=1,Assumptions!$H26/12,-(SUMIF($D$2:$EE$2,DO$2-1,$D25:$EE25)/12)*(1+XLOOKUP(DO$2,Assumptions!$C$94:$M$94,Assumptions!$C$98:$M$98))))</f>
        <v>-8647.8192</v>
      </c>
      <c r="DP25" s="229">
        <f t="array" ref="DP25">-(IF(DP$2=1,Assumptions!$H26/12,-(SUMIF($D$2:$EE$2,DP$2-1,$D25:$EE25)/12)*(1+XLOOKUP(DP$2,Assumptions!$C$94:$M$94,Assumptions!$C$98:$M$98))))</f>
        <v>-8647.8192</v>
      </c>
      <c r="DQ25" s="229">
        <f t="array" ref="DQ25">-(IF(DQ$2=1,Assumptions!$H26/12,-(SUMIF($D$2:$EE$2,DQ$2-1,$D25:$EE25)/12)*(1+XLOOKUP(DQ$2,Assumptions!$C$94:$M$94,Assumptions!$C$98:$M$98))))</f>
        <v>-8647.8192</v>
      </c>
      <c r="DR25" s="229">
        <f t="array" ref="DR25">-(IF(DR$2=1,Assumptions!$H26/12,-(SUMIF($D$2:$EE$2,DR$2-1,$D25:$EE25)/12)*(1+XLOOKUP(DR$2,Assumptions!$C$94:$M$94,Assumptions!$C$98:$M$98))))</f>
        <v>-8647.8192</v>
      </c>
      <c r="DS25" s="229">
        <f t="array" ref="DS25">-(IF(DS$2=1,Assumptions!$H26/12,-(SUMIF($D$2:$EE$2,DS$2-1,$D25:$EE25)/12)*(1+XLOOKUP(DS$2,Assumptions!$C$94:$M$94,Assumptions!$C$98:$M$98))))</f>
        <v>-8647.8192</v>
      </c>
      <c r="DT25" s="229">
        <f t="array" ref="DT25">-(IF(DT$2=1,Assumptions!$H26/12,-(SUMIF($D$2:$EE$2,DT$2-1,$D25:$EE25)/12)*(1+XLOOKUP(DT$2,Assumptions!$C$94:$M$94,Assumptions!$C$98:$M$98))))</f>
        <v>-8907.253776</v>
      </c>
      <c r="DU25" s="229">
        <f t="array" ref="DU25">-(IF(DU$2=1,Assumptions!$H26/12,-(SUMIF($D$2:$EE$2,DU$2-1,$D25:$EE25)/12)*(1+XLOOKUP(DU$2,Assumptions!$C$94:$M$94,Assumptions!$C$98:$M$98))))</f>
        <v>-8907.253776</v>
      </c>
      <c r="DV25" s="229">
        <f t="array" ref="DV25">-(IF(DV$2=1,Assumptions!$H26/12,-(SUMIF($D$2:$EE$2,DV$2-1,$D25:$EE25)/12)*(1+XLOOKUP(DV$2,Assumptions!$C$94:$M$94,Assumptions!$C$98:$M$98))))</f>
        <v>-8907.253776</v>
      </c>
      <c r="DW25" s="229">
        <f t="array" ref="DW25">-(IF(DW$2=1,Assumptions!$H26/12,-(SUMIF($D$2:$EE$2,DW$2-1,$D25:$EE25)/12)*(1+XLOOKUP(DW$2,Assumptions!$C$94:$M$94,Assumptions!$C$98:$M$98))))</f>
        <v>-8907.253776</v>
      </c>
      <c r="DX25" s="229">
        <f t="array" ref="DX25">-(IF(DX$2=1,Assumptions!$H26/12,-(SUMIF($D$2:$EE$2,DX$2-1,$D25:$EE25)/12)*(1+XLOOKUP(DX$2,Assumptions!$C$94:$M$94,Assumptions!$C$98:$M$98))))</f>
        <v>-8907.253776</v>
      </c>
      <c r="DY25" s="229">
        <f t="array" ref="DY25">-(IF(DY$2=1,Assumptions!$H26/12,-(SUMIF($D$2:$EE$2,DY$2-1,$D25:$EE25)/12)*(1+XLOOKUP(DY$2,Assumptions!$C$94:$M$94,Assumptions!$C$98:$M$98))))</f>
        <v>-8907.253776</v>
      </c>
      <c r="DZ25" s="229">
        <f t="array" ref="DZ25">-(IF(DZ$2=1,Assumptions!$H26/12,-(SUMIF($D$2:$EE$2,DZ$2-1,$D25:$EE25)/12)*(1+XLOOKUP(DZ$2,Assumptions!$C$94:$M$94,Assumptions!$C$98:$M$98))))</f>
        <v>-8907.253776</v>
      </c>
      <c r="EA25" s="229">
        <f t="array" ref="EA25">-(IF(EA$2=1,Assumptions!$H26/12,-(SUMIF($D$2:$EE$2,EA$2-1,$D25:$EE25)/12)*(1+XLOOKUP(EA$2,Assumptions!$C$94:$M$94,Assumptions!$C$98:$M$98))))</f>
        <v>-8907.253776</v>
      </c>
      <c r="EB25" s="229">
        <f t="array" ref="EB25">-(IF(EB$2=1,Assumptions!$H26/12,-(SUMIF($D$2:$EE$2,EB$2-1,$D25:$EE25)/12)*(1+XLOOKUP(EB$2,Assumptions!$C$94:$M$94,Assumptions!$C$98:$M$98))))</f>
        <v>-8907.253776</v>
      </c>
      <c r="EC25" s="229">
        <f t="array" ref="EC25">-(IF(EC$2=1,Assumptions!$H26/12,-(SUMIF($D$2:$EE$2,EC$2-1,$D25:$EE25)/12)*(1+XLOOKUP(EC$2,Assumptions!$C$94:$M$94,Assumptions!$C$98:$M$98))))</f>
        <v>-8907.253776</v>
      </c>
      <c r="ED25" s="229">
        <f t="array" ref="ED25">-(IF(ED$2=1,Assumptions!$H26/12,-(SUMIF($D$2:$EE$2,ED$2-1,$D25:$EE25)/12)*(1+XLOOKUP(ED$2,Assumptions!$C$94:$M$94,Assumptions!$C$98:$M$98))))</f>
        <v>-8907.253776</v>
      </c>
      <c r="EE25" s="229">
        <f t="array" ref="EE25">-(IF(EE$2=1,Assumptions!$H26/12,-(SUMIF($D$2:$EE$2,EE$2-1,$D25:$EE25)/12)*(1+XLOOKUP(EE$2,Assumptions!$C$94:$M$94,Assumptions!$C$98:$M$98))))</f>
        <v>-8907.253776</v>
      </c>
    </row>
    <row r="26" ht="15.75" customHeight="1">
      <c r="A26" s="1"/>
      <c r="B26" s="1"/>
      <c r="C26" s="1" t="str">
        <f>Assumptions!B27</f>
        <v>Contracted Services</v>
      </c>
      <c r="D26" s="229">
        <f t="array" ref="D26">-(IF(D$2=1,Assumptions!$H27/12,-(SUMIF($D$2:$EE$2,D$2-1,$D26:$EE26)/12)*(1+XLOOKUP(D$2,Assumptions!$C$94:$M$94,Assumptions!$C$98:$M$98))))</f>
        <v>-3313.916667</v>
      </c>
      <c r="E26" s="229">
        <f t="array" ref="E26">-(IF(E$2=1,Assumptions!$H27/12,-(SUMIF($D$2:$EE$2,E$2-1,$D26:$EE26)/12)*(1+XLOOKUP(E$2,Assumptions!$C$94:$M$94,Assumptions!$C$98:$M$98))))</f>
        <v>-3313.916667</v>
      </c>
      <c r="F26" s="229">
        <f t="array" ref="F26">-(IF(F$2=1,Assumptions!$H27/12,-(SUMIF($D$2:$EE$2,F$2-1,$D26:$EE26)/12)*(1+XLOOKUP(F$2,Assumptions!$C$94:$M$94,Assumptions!$C$98:$M$98))))</f>
        <v>-3313.916667</v>
      </c>
      <c r="G26" s="229">
        <f t="array" ref="G26">-(IF(G$2=1,Assumptions!$H27/12,-(SUMIF($D$2:$EE$2,G$2-1,$D26:$EE26)/12)*(1+XLOOKUP(G$2,Assumptions!$C$94:$M$94,Assumptions!$C$98:$M$98))))</f>
        <v>-3313.916667</v>
      </c>
      <c r="H26" s="229">
        <f t="array" ref="H26">-(IF(H$2=1,Assumptions!$H27/12,-(SUMIF($D$2:$EE$2,H$2-1,$D26:$EE26)/12)*(1+XLOOKUP(H$2,Assumptions!$C$94:$M$94,Assumptions!$C$98:$M$98))))</f>
        <v>-3313.916667</v>
      </c>
      <c r="I26" s="229">
        <f t="array" ref="I26">-(IF(I$2=1,Assumptions!$H27/12,-(SUMIF($D$2:$EE$2,I$2-1,$D26:$EE26)/12)*(1+XLOOKUP(I$2,Assumptions!$C$94:$M$94,Assumptions!$C$98:$M$98))))</f>
        <v>-3313.916667</v>
      </c>
      <c r="J26" s="229">
        <f t="array" ref="J26">-(IF(J$2=1,Assumptions!$H27/12,-(SUMIF($D$2:$EE$2,J$2-1,$D26:$EE26)/12)*(1+XLOOKUP(J$2,Assumptions!$C$94:$M$94,Assumptions!$C$98:$M$98))))</f>
        <v>-3313.916667</v>
      </c>
      <c r="K26" s="229">
        <f t="array" ref="K26">-(IF(K$2=1,Assumptions!$H27/12,-(SUMIF($D$2:$EE$2,K$2-1,$D26:$EE26)/12)*(1+XLOOKUP(K$2,Assumptions!$C$94:$M$94,Assumptions!$C$98:$M$98))))</f>
        <v>-3313.916667</v>
      </c>
      <c r="L26" s="229">
        <f t="array" ref="L26">-(IF(L$2=1,Assumptions!$H27/12,-(SUMIF($D$2:$EE$2,L$2-1,$D26:$EE26)/12)*(1+XLOOKUP(L$2,Assumptions!$C$94:$M$94,Assumptions!$C$98:$M$98))))</f>
        <v>-3313.916667</v>
      </c>
      <c r="M26" s="229">
        <f t="array" ref="M26">-(IF(M$2=1,Assumptions!$H27/12,-(SUMIF($D$2:$EE$2,M$2-1,$D26:$EE26)/12)*(1+XLOOKUP(M$2,Assumptions!$C$94:$M$94,Assumptions!$C$98:$M$98))))</f>
        <v>-3313.916667</v>
      </c>
      <c r="N26" s="229">
        <f t="array" ref="N26">-(IF(N$2=1,Assumptions!$H27/12,-(SUMIF($D$2:$EE$2,N$2-1,$D26:$EE26)/12)*(1+XLOOKUP(N$2,Assumptions!$C$94:$M$94,Assumptions!$C$98:$M$98))))</f>
        <v>-3313.916667</v>
      </c>
      <c r="O26" s="229">
        <f t="array" ref="O26">-(IF(O$2=1,Assumptions!$H27/12,-(SUMIF($D$2:$EE$2,O$2-1,$D26:$EE26)/12)*(1+XLOOKUP(O$2,Assumptions!$C$94:$M$94,Assumptions!$C$98:$M$98))))</f>
        <v>-3313.916667</v>
      </c>
      <c r="P26" s="229">
        <f t="array" ref="P26">-(IF(P$2=1,Assumptions!$H27/12,-(SUMIF($D$2:$EE$2,P$2-1,$D26:$EE26)/12)*(1+XLOOKUP(P$2,Assumptions!$C$94:$M$94,Assumptions!$C$98:$M$98))))</f>
        <v>-3413.334167</v>
      </c>
      <c r="Q26" s="229">
        <f t="array" ref="Q26">-(IF(Q$2=1,Assumptions!$H27/12,-(SUMIF($D$2:$EE$2,Q$2-1,$D26:$EE26)/12)*(1+XLOOKUP(Q$2,Assumptions!$C$94:$M$94,Assumptions!$C$98:$M$98))))</f>
        <v>-3413.334167</v>
      </c>
      <c r="R26" s="229">
        <f t="array" ref="R26">-(IF(R$2=1,Assumptions!$H27/12,-(SUMIF($D$2:$EE$2,R$2-1,$D26:$EE26)/12)*(1+XLOOKUP(R$2,Assumptions!$C$94:$M$94,Assumptions!$C$98:$M$98))))</f>
        <v>-3413.334167</v>
      </c>
      <c r="S26" s="229">
        <f t="array" ref="S26">-(IF(S$2=1,Assumptions!$H27/12,-(SUMIF($D$2:$EE$2,S$2-1,$D26:$EE26)/12)*(1+XLOOKUP(S$2,Assumptions!$C$94:$M$94,Assumptions!$C$98:$M$98))))</f>
        <v>-3413.334167</v>
      </c>
      <c r="T26" s="229">
        <f t="array" ref="T26">-(IF(T$2=1,Assumptions!$H27/12,-(SUMIF($D$2:$EE$2,T$2-1,$D26:$EE26)/12)*(1+XLOOKUP(T$2,Assumptions!$C$94:$M$94,Assumptions!$C$98:$M$98))))</f>
        <v>-3413.334167</v>
      </c>
      <c r="U26" s="229">
        <f t="array" ref="U26">-(IF(U$2=1,Assumptions!$H27/12,-(SUMIF($D$2:$EE$2,U$2-1,$D26:$EE26)/12)*(1+XLOOKUP(U$2,Assumptions!$C$94:$M$94,Assumptions!$C$98:$M$98))))</f>
        <v>-3413.334167</v>
      </c>
      <c r="V26" s="229">
        <f t="array" ref="V26">-(IF(V$2=1,Assumptions!$H27/12,-(SUMIF($D$2:$EE$2,V$2-1,$D26:$EE26)/12)*(1+XLOOKUP(V$2,Assumptions!$C$94:$M$94,Assumptions!$C$98:$M$98))))</f>
        <v>-3413.334167</v>
      </c>
      <c r="W26" s="229">
        <f t="array" ref="W26">-(IF(W$2=1,Assumptions!$H27/12,-(SUMIF($D$2:$EE$2,W$2-1,$D26:$EE26)/12)*(1+XLOOKUP(W$2,Assumptions!$C$94:$M$94,Assumptions!$C$98:$M$98))))</f>
        <v>-3413.334167</v>
      </c>
      <c r="X26" s="229">
        <f t="array" ref="X26">-(IF(X$2=1,Assumptions!$H27/12,-(SUMIF($D$2:$EE$2,X$2-1,$D26:$EE26)/12)*(1+XLOOKUP(X$2,Assumptions!$C$94:$M$94,Assumptions!$C$98:$M$98))))</f>
        <v>-3413.334167</v>
      </c>
      <c r="Y26" s="229">
        <f t="array" ref="Y26">-(IF(Y$2=1,Assumptions!$H27/12,-(SUMIF($D$2:$EE$2,Y$2-1,$D26:$EE26)/12)*(1+XLOOKUP(Y$2,Assumptions!$C$94:$M$94,Assumptions!$C$98:$M$98))))</f>
        <v>-3413.334167</v>
      </c>
      <c r="Z26" s="229">
        <f t="array" ref="Z26">-(IF(Z$2=1,Assumptions!$H27/12,-(SUMIF($D$2:$EE$2,Z$2-1,$D26:$EE26)/12)*(1+XLOOKUP(Z$2,Assumptions!$C$94:$M$94,Assumptions!$C$98:$M$98))))</f>
        <v>-3413.334167</v>
      </c>
      <c r="AA26" s="229">
        <f t="array" ref="AA26">-(IF(AA$2=1,Assumptions!$H27/12,-(SUMIF($D$2:$EE$2,AA$2-1,$D26:$EE26)/12)*(1+XLOOKUP(AA$2,Assumptions!$C$94:$M$94,Assumptions!$C$98:$M$98))))</f>
        <v>-3413.334167</v>
      </c>
      <c r="AB26" s="229">
        <f t="array" ref="AB26">-(IF(AB$2=1,Assumptions!$H27/12,-(SUMIF($D$2:$EE$2,AB$2-1,$D26:$EE26)/12)*(1+XLOOKUP(AB$2,Assumptions!$C$94:$M$94,Assumptions!$C$98:$M$98))))</f>
        <v>-3515.734192</v>
      </c>
      <c r="AC26" s="229">
        <f t="array" ref="AC26">-(IF(AC$2=1,Assumptions!$H27/12,-(SUMIF($D$2:$EE$2,AC$2-1,$D26:$EE26)/12)*(1+XLOOKUP(AC$2,Assumptions!$C$94:$M$94,Assumptions!$C$98:$M$98))))</f>
        <v>-3515.734192</v>
      </c>
      <c r="AD26" s="229">
        <f t="array" ref="AD26">-(IF(AD$2=1,Assumptions!$H27/12,-(SUMIF($D$2:$EE$2,AD$2-1,$D26:$EE26)/12)*(1+XLOOKUP(AD$2,Assumptions!$C$94:$M$94,Assumptions!$C$98:$M$98))))</f>
        <v>-3515.734192</v>
      </c>
      <c r="AE26" s="229">
        <f t="array" ref="AE26">-(IF(AE$2=1,Assumptions!$H27/12,-(SUMIF($D$2:$EE$2,AE$2-1,$D26:$EE26)/12)*(1+XLOOKUP(AE$2,Assumptions!$C$94:$M$94,Assumptions!$C$98:$M$98))))</f>
        <v>-3515.734192</v>
      </c>
      <c r="AF26" s="229">
        <f t="array" ref="AF26">-(IF(AF$2=1,Assumptions!$H27/12,-(SUMIF($D$2:$EE$2,AF$2-1,$D26:$EE26)/12)*(1+XLOOKUP(AF$2,Assumptions!$C$94:$M$94,Assumptions!$C$98:$M$98))))</f>
        <v>-3515.734192</v>
      </c>
      <c r="AG26" s="229">
        <f t="array" ref="AG26">-(IF(AG$2=1,Assumptions!$H27/12,-(SUMIF($D$2:$EE$2,AG$2-1,$D26:$EE26)/12)*(1+XLOOKUP(AG$2,Assumptions!$C$94:$M$94,Assumptions!$C$98:$M$98))))</f>
        <v>-3515.734192</v>
      </c>
      <c r="AH26" s="229">
        <f t="array" ref="AH26">-(IF(AH$2=1,Assumptions!$H27/12,-(SUMIF($D$2:$EE$2,AH$2-1,$D26:$EE26)/12)*(1+XLOOKUP(AH$2,Assumptions!$C$94:$M$94,Assumptions!$C$98:$M$98))))</f>
        <v>-3515.734192</v>
      </c>
      <c r="AI26" s="229">
        <f t="array" ref="AI26">-(IF(AI$2=1,Assumptions!$H27/12,-(SUMIF($D$2:$EE$2,AI$2-1,$D26:$EE26)/12)*(1+XLOOKUP(AI$2,Assumptions!$C$94:$M$94,Assumptions!$C$98:$M$98))))</f>
        <v>-3515.734192</v>
      </c>
      <c r="AJ26" s="229">
        <f t="array" ref="AJ26">-(IF(AJ$2=1,Assumptions!$H27/12,-(SUMIF($D$2:$EE$2,AJ$2-1,$D26:$EE26)/12)*(1+XLOOKUP(AJ$2,Assumptions!$C$94:$M$94,Assumptions!$C$98:$M$98))))</f>
        <v>-3515.734192</v>
      </c>
      <c r="AK26" s="229">
        <f t="array" ref="AK26">-(IF(AK$2=1,Assumptions!$H27/12,-(SUMIF($D$2:$EE$2,AK$2-1,$D26:$EE26)/12)*(1+XLOOKUP(AK$2,Assumptions!$C$94:$M$94,Assumptions!$C$98:$M$98))))</f>
        <v>-3515.734192</v>
      </c>
      <c r="AL26" s="229">
        <f t="array" ref="AL26">-(IF(AL$2=1,Assumptions!$H27/12,-(SUMIF($D$2:$EE$2,AL$2-1,$D26:$EE26)/12)*(1+XLOOKUP(AL$2,Assumptions!$C$94:$M$94,Assumptions!$C$98:$M$98))))</f>
        <v>-3515.734192</v>
      </c>
      <c r="AM26" s="229">
        <f t="array" ref="AM26">-(IF(AM$2=1,Assumptions!$H27/12,-(SUMIF($D$2:$EE$2,AM$2-1,$D26:$EE26)/12)*(1+XLOOKUP(AM$2,Assumptions!$C$94:$M$94,Assumptions!$C$98:$M$98))))</f>
        <v>-3515.734192</v>
      </c>
      <c r="AN26" s="229">
        <f t="array" ref="AN26">-(IF(AN$2=1,Assumptions!$H27/12,-(SUMIF($D$2:$EE$2,AN$2-1,$D26:$EE26)/12)*(1+XLOOKUP(AN$2,Assumptions!$C$94:$M$94,Assumptions!$C$98:$M$98))))</f>
        <v>-3621.206217</v>
      </c>
      <c r="AO26" s="229">
        <f t="array" ref="AO26">-(IF(AO$2=1,Assumptions!$H27/12,-(SUMIF($D$2:$EE$2,AO$2-1,$D26:$EE26)/12)*(1+XLOOKUP(AO$2,Assumptions!$C$94:$M$94,Assumptions!$C$98:$M$98))))</f>
        <v>-3621.206217</v>
      </c>
      <c r="AP26" s="229">
        <f t="array" ref="AP26">-(IF(AP$2=1,Assumptions!$H27/12,-(SUMIF($D$2:$EE$2,AP$2-1,$D26:$EE26)/12)*(1+XLOOKUP(AP$2,Assumptions!$C$94:$M$94,Assumptions!$C$98:$M$98))))</f>
        <v>-3621.206217</v>
      </c>
      <c r="AQ26" s="229">
        <f t="array" ref="AQ26">-(IF(AQ$2=1,Assumptions!$H27/12,-(SUMIF($D$2:$EE$2,AQ$2-1,$D26:$EE26)/12)*(1+XLOOKUP(AQ$2,Assumptions!$C$94:$M$94,Assumptions!$C$98:$M$98))))</f>
        <v>-3621.206217</v>
      </c>
      <c r="AR26" s="229">
        <f t="array" ref="AR26">-(IF(AR$2=1,Assumptions!$H27/12,-(SUMIF($D$2:$EE$2,AR$2-1,$D26:$EE26)/12)*(1+XLOOKUP(AR$2,Assumptions!$C$94:$M$94,Assumptions!$C$98:$M$98))))</f>
        <v>-3621.206217</v>
      </c>
      <c r="AS26" s="229">
        <f t="array" ref="AS26">-(IF(AS$2=1,Assumptions!$H27/12,-(SUMIF($D$2:$EE$2,AS$2-1,$D26:$EE26)/12)*(1+XLOOKUP(AS$2,Assumptions!$C$94:$M$94,Assumptions!$C$98:$M$98))))</f>
        <v>-3621.206217</v>
      </c>
      <c r="AT26" s="229">
        <f t="array" ref="AT26">-(IF(AT$2=1,Assumptions!$H27/12,-(SUMIF($D$2:$EE$2,AT$2-1,$D26:$EE26)/12)*(1+XLOOKUP(AT$2,Assumptions!$C$94:$M$94,Assumptions!$C$98:$M$98))))</f>
        <v>-3621.206217</v>
      </c>
      <c r="AU26" s="229">
        <f t="array" ref="AU26">-(IF(AU$2=1,Assumptions!$H27/12,-(SUMIF($D$2:$EE$2,AU$2-1,$D26:$EE26)/12)*(1+XLOOKUP(AU$2,Assumptions!$C$94:$M$94,Assumptions!$C$98:$M$98))))</f>
        <v>-3621.206217</v>
      </c>
      <c r="AV26" s="229">
        <f t="array" ref="AV26">-(IF(AV$2=1,Assumptions!$H27/12,-(SUMIF($D$2:$EE$2,AV$2-1,$D26:$EE26)/12)*(1+XLOOKUP(AV$2,Assumptions!$C$94:$M$94,Assumptions!$C$98:$M$98))))</f>
        <v>-3621.206217</v>
      </c>
      <c r="AW26" s="229">
        <f t="array" ref="AW26">-(IF(AW$2=1,Assumptions!$H27/12,-(SUMIF($D$2:$EE$2,AW$2-1,$D26:$EE26)/12)*(1+XLOOKUP(AW$2,Assumptions!$C$94:$M$94,Assumptions!$C$98:$M$98))))</f>
        <v>-3621.206217</v>
      </c>
      <c r="AX26" s="229">
        <f t="array" ref="AX26">-(IF(AX$2=1,Assumptions!$H27/12,-(SUMIF($D$2:$EE$2,AX$2-1,$D26:$EE26)/12)*(1+XLOOKUP(AX$2,Assumptions!$C$94:$M$94,Assumptions!$C$98:$M$98))))</f>
        <v>-3621.206217</v>
      </c>
      <c r="AY26" s="229">
        <f t="array" ref="AY26">-(IF(AY$2=1,Assumptions!$H27/12,-(SUMIF($D$2:$EE$2,AY$2-1,$D26:$EE26)/12)*(1+XLOOKUP(AY$2,Assumptions!$C$94:$M$94,Assumptions!$C$98:$M$98))))</f>
        <v>-3621.206217</v>
      </c>
      <c r="AZ26" s="229">
        <f t="array" ref="AZ26">-(IF(AZ$2=1,Assumptions!$H27/12,-(SUMIF($D$2:$EE$2,AZ$2-1,$D26:$EE26)/12)*(1+XLOOKUP(AZ$2,Assumptions!$C$94:$M$94,Assumptions!$C$98:$M$98))))</f>
        <v>-3729.842404</v>
      </c>
      <c r="BA26" s="229">
        <f t="array" ref="BA26">-(IF(BA$2=1,Assumptions!$H27/12,-(SUMIF($D$2:$EE$2,BA$2-1,$D26:$EE26)/12)*(1+XLOOKUP(BA$2,Assumptions!$C$94:$M$94,Assumptions!$C$98:$M$98))))</f>
        <v>-3729.842404</v>
      </c>
      <c r="BB26" s="229">
        <f t="array" ref="BB26">-(IF(BB$2=1,Assumptions!$H27/12,-(SUMIF($D$2:$EE$2,BB$2-1,$D26:$EE26)/12)*(1+XLOOKUP(BB$2,Assumptions!$C$94:$M$94,Assumptions!$C$98:$M$98))))</f>
        <v>-3729.842404</v>
      </c>
      <c r="BC26" s="229">
        <f t="array" ref="BC26">-(IF(BC$2=1,Assumptions!$H27/12,-(SUMIF($D$2:$EE$2,BC$2-1,$D26:$EE26)/12)*(1+XLOOKUP(BC$2,Assumptions!$C$94:$M$94,Assumptions!$C$98:$M$98))))</f>
        <v>-3729.842404</v>
      </c>
      <c r="BD26" s="229">
        <f t="array" ref="BD26">-(IF(BD$2=1,Assumptions!$H27/12,-(SUMIF($D$2:$EE$2,BD$2-1,$D26:$EE26)/12)*(1+XLOOKUP(BD$2,Assumptions!$C$94:$M$94,Assumptions!$C$98:$M$98))))</f>
        <v>-3729.842404</v>
      </c>
      <c r="BE26" s="229">
        <f t="array" ref="BE26">-(IF(BE$2=1,Assumptions!$H27/12,-(SUMIF($D$2:$EE$2,BE$2-1,$D26:$EE26)/12)*(1+XLOOKUP(BE$2,Assumptions!$C$94:$M$94,Assumptions!$C$98:$M$98))))</f>
        <v>-3729.842404</v>
      </c>
      <c r="BF26" s="229">
        <f t="array" ref="BF26">-(IF(BF$2=1,Assumptions!$H27/12,-(SUMIF($D$2:$EE$2,BF$2-1,$D26:$EE26)/12)*(1+XLOOKUP(BF$2,Assumptions!$C$94:$M$94,Assumptions!$C$98:$M$98))))</f>
        <v>-3729.842404</v>
      </c>
      <c r="BG26" s="229">
        <f t="array" ref="BG26">-(IF(BG$2=1,Assumptions!$H27/12,-(SUMIF($D$2:$EE$2,BG$2-1,$D26:$EE26)/12)*(1+XLOOKUP(BG$2,Assumptions!$C$94:$M$94,Assumptions!$C$98:$M$98))))</f>
        <v>-3729.842404</v>
      </c>
      <c r="BH26" s="229">
        <f t="array" ref="BH26">-(IF(BH$2=1,Assumptions!$H27/12,-(SUMIF($D$2:$EE$2,BH$2-1,$D26:$EE26)/12)*(1+XLOOKUP(BH$2,Assumptions!$C$94:$M$94,Assumptions!$C$98:$M$98))))</f>
        <v>-3729.842404</v>
      </c>
      <c r="BI26" s="229">
        <f t="array" ref="BI26">-(IF(BI$2=1,Assumptions!$H27/12,-(SUMIF($D$2:$EE$2,BI$2-1,$D26:$EE26)/12)*(1+XLOOKUP(BI$2,Assumptions!$C$94:$M$94,Assumptions!$C$98:$M$98))))</f>
        <v>-3729.842404</v>
      </c>
      <c r="BJ26" s="229">
        <f t="array" ref="BJ26">-(IF(BJ$2=1,Assumptions!$H27/12,-(SUMIF($D$2:$EE$2,BJ$2-1,$D26:$EE26)/12)*(1+XLOOKUP(BJ$2,Assumptions!$C$94:$M$94,Assumptions!$C$98:$M$98))))</f>
        <v>-3729.842404</v>
      </c>
      <c r="BK26" s="229">
        <f t="array" ref="BK26">-(IF(BK$2=1,Assumptions!$H27/12,-(SUMIF($D$2:$EE$2,BK$2-1,$D26:$EE26)/12)*(1+XLOOKUP(BK$2,Assumptions!$C$94:$M$94,Assumptions!$C$98:$M$98))))</f>
        <v>-3729.842404</v>
      </c>
      <c r="BL26" s="229">
        <f t="array" ref="BL26">-(IF(BL$2=1,Assumptions!$H27/12,-(SUMIF($D$2:$EE$2,BL$2-1,$D26:$EE26)/12)*(1+XLOOKUP(BL$2,Assumptions!$C$94:$M$94,Assumptions!$C$98:$M$98))))</f>
        <v>-3841.737676</v>
      </c>
      <c r="BM26" s="229">
        <f t="array" ref="BM26">-(IF(BM$2=1,Assumptions!$H27/12,-(SUMIF($D$2:$EE$2,BM$2-1,$D26:$EE26)/12)*(1+XLOOKUP(BM$2,Assumptions!$C$94:$M$94,Assumptions!$C$98:$M$98))))</f>
        <v>-3841.737676</v>
      </c>
      <c r="BN26" s="229">
        <f t="array" ref="BN26">-(IF(BN$2=1,Assumptions!$H27/12,-(SUMIF($D$2:$EE$2,BN$2-1,$D26:$EE26)/12)*(1+XLOOKUP(BN$2,Assumptions!$C$94:$M$94,Assumptions!$C$98:$M$98))))</f>
        <v>-3841.737676</v>
      </c>
      <c r="BO26" s="229">
        <f t="array" ref="BO26">-(IF(BO$2=1,Assumptions!$H27/12,-(SUMIF($D$2:$EE$2,BO$2-1,$D26:$EE26)/12)*(1+XLOOKUP(BO$2,Assumptions!$C$94:$M$94,Assumptions!$C$98:$M$98))))</f>
        <v>-3841.737676</v>
      </c>
      <c r="BP26" s="229">
        <f t="array" ref="BP26">-(IF(BP$2=1,Assumptions!$H27/12,-(SUMIF($D$2:$EE$2,BP$2-1,$D26:$EE26)/12)*(1+XLOOKUP(BP$2,Assumptions!$C$94:$M$94,Assumptions!$C$98:$M$98))))</f>
        <v>-3841.737676</v>
      </c>
      <c r="BQ26" s="229">
        <f t="array" ref="BQ26">-(IF(BQ$2=1,Assumptions!$H27/12,-(SUMIF($D$2:$EE$2,BQ$2-1,$D26:$EE26)/12)*(1+XLOOKUP(BQ$2,Assumptions!$C$94:$M$94,Assumptions!$C$98:$M$98))))</f>
        <v>-3841.737676</v>
      </c>
      <c r="BR26" s="229">
        <f t="array" ref="BR26">-(IF(BR$2=1,Assumptions!$H27/12,-(SUMIF($D$2:$EE$2,BR$2-1,$D26:$EE26)/12)*(1+XLOOKUP(BR$2,Assumptions!$C$94:$M$94,Assumptions!$C$98:$M$98))))</f>
        <v>-3841.737676</v>
      </c>
      <c r="BS26" s="229">
        <f t="array" ref="BS26">-(IF(BS$2=1,Assumptions!$H27/12,-(SUMIF($D$2:$EE$2,BS$2-1,$D26:$EE26)/12)*(1+XLOOKUP(BS$2,Assumptions!$C$94:$M$94,Assumptions!$C$98:$M$98))))</f>
        <v>-3841.737676</v>
      </c>
      <c r="BT26" s="229">
        <f t="array" ref="BT26">-(IF(BT$2=1,Assumptions!$H27/12,-(SUMIF($D$2:$EE$2,BT$2-1,$D26:$EE26)/12)*(1+XLOOKUP(BT$2,Assumptions!$C$94:$M$94,Assumptions!$C$98:$M$98))))</f>
        <v>-3841.737676</v>
      </c>
      <c r="BU26" s="229">
        <f t="array" ref="BU26">-(IF(BU$2=1,Assumptions!$H27/12,-(SUMIF($D$2:$EE$2,BU$2-1,$D26:$EE26)/12)*(1+XLOOKUP(BU$2,Assumptions!$C$94:$M$94,Assumptions!$C$98:$M$98))))</f>
        <v>-3841.737676</v>
      </c>
      <c r="BV26" s="229">
        <f t="array" ref="BV26">-(IF(BV$2=1,Assumptions!$H27/12,-(SUMIF($D$2:$EE$2,BV$2-1,$D26:$EE26)/12)*(1+XLOOKUP(BV$2,Assumptions!$C$94:$M$94,Assumptions!$C$98:$M$98))))</f>
        <v>-3841.737676</v>
      </c>
      <c r="BW26" s="229">
        <f t="array" ref="BW26">-(IF(BW$2=1,Assumptions!$H27/12,-(SUMIF($D$2:$EE$2,BW$2-1,$D26:$EE26)/12)*(1+XLOOKUP(BW$2,Assumptions!$C$94:$M$94,Assumptions!$C$98:$M$98))))</f>
        <v>-3841.737676</v>
      </c>
      <c r="BX26" s="229">
        <f t="array" ref="BX26">-(IF(BX$2=1,Assumptions!$H27/12,-(SUMIF($D$2:$EE$2,BX$2-1,$D26:$EE26)/12)*(1+XLOOKUP(BX$2,Assumptions!$C$94:$M$94,Assumptions!$C$98:$M$98))))</f>
        <v>-3956.989806</v>
      </c>
      <c r="BY26" s="229">
        <f t="array" ref="BY26">-(IF(BY$2=1,Assumptions!$H27/12,-(SUMIF($D$2:$EE$2,BY$2-1,$D26:$EE26)/12)*(1+XLOOKUP(BY$2,Assumptions!$C$94:$M$94,Assumptions!$C$98:$M$98))))</f>
        <v>-3956.989806</v>
      </c>
      <c r="BZ26" s="229">
        <f t="array" ref="BZ26">-(IF(BZ$2=1,Assumptions!$H27/12,-(SUMIF($D$2:$EE$2,BZ$2-1,$D26:$EE26)/12)*(1+XLOOKUP(BZ$2,Assumptions!$C$94:$M$94,Assumptions!$C$98:$M$98))))</f>
        <v>-3956.989806</v>
      </c>
      <c r="CA26" s="229">
        <f t="array" ref="CA26">-(IF(CA$2=1,Assumptions!$H27/12,-(SUMIF($D$2:$EE$2,CA$2-1,$D26:$EE26)/12)*(1+XLOOKUP(CA$2,Assumptions!$C$94:$M$94,Assumptions!$C$98:$M$98))))</f>
        <v>-3956.989806</v>
      </c>
      <c r="CB26" s="229">
        <f t="array" ref="CB26">-(IF(CB$2=1,Assumptions!$H27/12,-(SUMIF($D$2:$EE$2,CB$2-1,$D26:$EE26)/12)*(1+XLOOKUP(CB$2,Assumptions!$C$94:$M$94,Assumptions!$C$98:$M$98))))</f>
        <v>-3956.989806</v>
      </c>
      <c r="CC26" s="229">
        <f t="array" ref="CC26">-(IF(CC$2=1,Assumptions!$H27/12,-(SUMIF($D$2:$EE$2,CC$2-1,$D26:$EE26)/12)*(1+XLOOKUP(CC$2,Assumptions!$C$94:$M$94,Assumptions!$C$98:$M$98))))</f>
        <v>-3956.989806</v>
      </c>
      <c r="CD26" s="229">
        <f t="array" ref="CD26">-(IF(CD$2=1,Assumptions!$H27/12,-(SUMIF($D$2:$EE$2,CD$2-1,$D26:$EE26)/12)*(1+XLOOKUP(CD$2,Assumptions!$C$94:$M$94,Assumptions!$C$98:$M$98))))</f>
        <v>-3956.989806</v>
      </c>
      <c r="CE26" s="229">
        <f t="array" ref="CE26">-(IF(CE$2=1,Assumptions!$H27/12,-(SUMIF($D$2:$EE$2,CE$2-1,$D26:$EE26)/12)*(1+XLOOKUP(CE$2,Assumptions!$C$94:$M$94,Assumptions!$C$98:$M$98))))</f>
        <v>-3956.989806</v>
      </c>
      <c r="CF26" s="229">
        <f t="array" ref="CF26">-(IF(CF$2=1,Assumptions!$H27/12,-(SUMIF($D$2:$EE$2,CF$2-1,$D26:$EE26)/12)*(1+XLOOKUP(CF$2,Assumptions!$C$94:$M$94,Assumptions!$C$98:$M$98))))</f>
        <v>-3956.989806</v>
      </c>
      <c r="CG26" s="229">
        <f t="array" ref="CG26">-(IF(CG$2=1,Assumptions!$H27/12,-(SUMIF($D$2:$EE$2,CG$2-1,$D26:$EE26)/12)*(1+XLOOKUP(CG$2,Assumptions!$C$94:$M$94,Assumptions!$C$98:$M$98))))</f>
        <v>-3956.989806</v>
      </c>
      <c r="CH26" s="229">
        <f t="array" ref="CH26">-(IF(CH$2=1,Assumptions!$H27/12,-(SUMIF($D$2:$EE$2,CH$2-1,$D26:$EE26)/12)*(1+XLOOKUP(CH$2,Assumptions!$C$94:$M$94,Assumptions!$C$98:$M$98))))</f>
        <v>-3956.989806</v>
      </c>
      <c r="CI26" s="229">
        <f t="array" ref="CI26">-(IF(CI$2=1,Assumptions!$H27/12,-(SUMIF($D$2:$EE$2,CI$2-1,$D26:$EE26)/12)*(1+XLOOKUP(CI$2,Assumptions!$C$94:$M$94,Assumptions!$C$98:$M$98))))</f>
        <v>-3956.989806</v>
      </c>
      <c r="CJ26" s="229">
        <f t="array" ref="CJ26">-(IF(CJ$2=1,Assumptions!$H27/12,-(SUMIF($D$2:$EE$2,CJ$2-1,$D26:$EE26)/12)*(1+XLOOKUP(CJ$2,Assumptions!$C$94:$M$94,Assumptions!$C$98:$M$98))))</f>
        <v>-4075.699501</v>
      </c>
      <c r="CK26" s="229">
        <f t="array" ref="CK26">-(IF(CK$2=1,Assumptions!$H27/12,-(SUMIF($D$2:$EE$2,CK$2-1,$D26:$EE26)/12)*(1+XLOOKUP(CK$2,Assumptions!$C$94:$M$94,Assumptions!$C$98:$M$98))))</f>
        <v>-4075.699501</v>
      </c>
      <c r="CL26" s="229">
        <f t="array" ref="CL26">-(IF(CL$2=1,Assumptions!$H27/12,-(SUMIF($D$2:$EE$2,CL$2-1,$D26:$EE26)/12)*(1+XLOOKUP(CL$2,Assumptions!$C$94:$M$94,Assumptions!$C$98:$M$98))))</f>
        <v>-4075.699501</v>
      </c>
      <c r="CM26" s="229">
        <f t="array" ref="CM26">-(IF(CM$2=1,Assumptions!$H27/12,-(SUMIF($D$2:$EE$2,CM$2-1,$D26:$EE26)/12)*(1+XLOOKUP(CM$2,Assumptions!$C$94:$M$94,Assumptions!$C$98:$M$98))))</f>
        <v>-4075.699501</v>
      </c>
      <c r="CN26" s="229">
        <f t="array" ref="CN26">-(IF(CN$2=1,Assumptions!$H27/12,-(SUMIF($D$2:$EE$2,CN$2-1,$D26:$EE26)/12)*(1+XLOOKUP(CN$2,Assumptions!$C$94:$M$94,Assumptions!$C$98:$M$98))))</f>
        <v>-4075.699501</v>
      </c>
      <c r="CO26" s="229">
        <f t="array" ref="CO26">-(IF(CO$2=1,Assumptions!$H27/12,-(SUMIF($D$2:$EE$2,CO$2-1,$D26:$EE26)/12)*(1+XLOOKUP(CO$2,Assumptions!$C$94:$M$94,Assumptions!$C$98:$M$98))))</f>
        <v>-4075.699501</v>
      </c>
      <c r="CP26" s="229">
        <f t="array" ref="CP26">-(IF(CP$2=1,Assumptions!$H27/12,-(SUMIF($D$2:$EE$2,CP$2-1,$D26:$EE26)/12)*(1+XLOOKUP(CP$2,Assumptions!$C$94:$M$94,Assumptions!$C$98:$M$98))))</f>
        <v>-4075.699501</v>
      </c>
      <c r="CQ26" s="229">
        <f t="array" ref="CQ26">-(IF(CQ$2=1,Assumptions!$H27/12,-(SUMIF($D$2:$EE$2,CQ$2-1,$D26:$EE26)/12)*(1+XLOOKUP(CQ$2,Assumptions!$C$94:$M$94,Assumptions!$C$98:$M$98))))</f>
        <v>-4075.699501</v>
      </c>
      <c r="CR26" s="229">
        <f t="array" ref="CR26">-(IF(CR$2=1,Assumptions!$H27/12,-(SUMIF($D$2:$EE$2,CR$2-1,$D26:$EE26)/12)*(1+XLOOKUP(CR$2,Assumptions!$C$94:$M$94,Assumptions!$C$98:$M$98))))</f>
        <v>-4075.699501</v>
      </c>
      <c r="CS26" s="229">
        <f t="array" ref="CS26">-(IF(CS$2=1,Assumptions!$H27/12,-(SUMIF($D$2:$EE$2,CS$2-1,$D26:$EE26)/12)*(1+XLOOKUP(CS$2,Assumptions!$C$94:$M$94,Assumptions!$C$98:$M$98))))</f>
        <v>-4075.699501</v>
      </c>
      <c r="CT26" s="229">
        <f t="array" ref="CT26">-(IF(CT$2=1,Assumptions!$H27/12,-(SUMIF($D$2:$EE$2,CT$2-1,$D26:$EE26)/12)*(1+XLOOKUP(CT$2,Assumptions!$C$94:$M$94,Assumptions!$C$98:$M$98))))</f>
        <v>-4075.699501</v>
      </c>
      <c r="CU26" s="229">
        <f t="array" ref="CU26">-(IF(CU$2=1,Assumptions!$H27/12,-(SUMIF($D$2:$EE$2,CU$2-1,$D26:$EE26)/12)*(1+XLOOKUP(CU$2,Assumptions!$C$94:$M$94,Assumptions!$C$98:$M$98))))</f>
        <v>-4075.699501</v>
      </c>
      <c r="CV26" s="229">
        <f t="array" ref="CV26">-(IF(CV$2=1,Assumptions!$H27/12,-(SUMIF($D$2:$EE$2,CV$2-1,$D26:$EE26)/12)*(1+XLOOKUP(CV$2,Assumptions!$C$94:$M$94,Assumptions!$C$98:$M$98))))</f>
        <v>-4197.970486</v>
      </c>
      <c r="CW26" s="229">
        <f t="array" ref="CW26">-(IF(CW$2=1,Assumptions!$H27/12,-(SUMIF($D$2:$EE$2,CW$2-1,$D26:$EE26)/12)*(1+XLOOKUP(CW$2,Assumptions!$C$94:$M$94,Assumptions!$C$98:$M$98))))</f>
        <v>-4197.970486</v>
      </c>
      <c r="CX26" s="229">
        <f t="array" ref="CX26">-(IF(CX$2=1,Assumptions!$H27/12,-(SUMIF($D$2:$EE$2,CX$2-1,$D26:$EE26)/12)*(1+XLOOKUP(CX$2,Assumptions!$C$94:$M$94,Assumptions!$C$98:$M$98))))</f>
        <v>-4197.970486</v>
      </c>
      <c r="CY26" s="229">
        <f t="array" ref="CY26">-(IF(CY$2=1,Assumptions!$H27/12,-(SUMIF($D$2:$EE$2,CY$2-1,$D26:$EE26)/12)*(1+XLOOKUP(CY$2,Assumptions!$C$94:$M$94,Assumptions!$C$98:$M$98))))</f>
        <v>-4197.970486</v>
      </c>
      <c r="CZ26" s="229">
        <f t="array" ref="CZ26">-(IF(CZ$2=1,Assumptions!$H27/12,-(SUMIF($D$2:$EE$2,CZ$2-1,$D26:$EE26)/12)*(1+XLOOKUP(CZ$2,Assumptions!$C$94:$M$94,Assumptions!$C$98:$M$98))))</f>
        <v>-4197.970486</v>
      </c>
      <c r="DA26" s="229">
        <f t="array" ref="DA26">-(IF(DA$2=1,Assumptions!$H27/12,-(SUMIF($D$2:$EE$2,DA$2-1,$D26:$EE26)/12)*(1+XLOOKUP(DA$2,Assumptions!$C$94:$M$94,Assumptions!$C$98:$M$98))))</f>
        <v>-4197.970486</v>
      </c>
      <c r="DB26" s="229">
        <f t="array" ref="DB26">-(IF(DB$2=1,Assumptions!$H27/12,-(SUMIF($D$2:$EE$2,DB$2-1,$D26:$EE26)/12)*(1+XLOOKUP(DB$2,Assumptions!$C$94:$M$94,Assumptions!$C$98:$M$98))))</f>
        <v>-4197.970486</v>
      </c>
      <c r="DC26" s="229">
        <f t="array" ref="DC26">-(IF(DC$2=1,Assumptions!$H27/12,-(SUMIF($D$2:$EE$2,DC$2-1,$D26:$EE26)/12)*(1+XLOOKUP(DC$2,Assumptions!$C$94:$M$94,Assumptions!$C$98:$M$98))))</f>
        <v>-4197.970486</v>
      </c>
      <c r="DD26" s="229">
        <f t="array" ref="DD26">-(IF(DD$2=1,Assumptions!$H27/12,-(SUMIF($D$2:$EE$2,DD$2-1,$D26:$EE26)/12)*(1+XLOOKUP(DD$2,Assumptions!$C$94:$M$94,Assumptions!$C$98:$M$98))))</f>
        <v>-4197.970486</v>
      </c>
      <c r="DE26" s="229">
        <f t="array" ref="DE26">-(IF(DE$2=1,Assumptions!$H27/12,-(SUMIF($D$2:$EE$2,DE$2-1,$D26:$EE26)/12)*(1+XLOOKUP(DE$2,Assumptions!$C$94:$M$94,Assumptions!$C$98:$M$98))))</f>
        <v>-4197.970486</v>
      </c>
      <c r="DF26" s="229">
        <f t="array" ref="DF26">-(IF(DF$2=1,Assumptions!$H27/12,-(SUMIF($D$2:$EE$2,DF$2-1,$D26:$EE26)/12)*(1+XLOOKUP(DF$2,Assumptions!$C$94:$M$94,Assumptions!$C$98:$M$98))))</f>
        <v>-4197.970486</v>
      </c>
      <c r="DG26" s="229">
        <f t="array" ref="DG26">-(IF(DG$2=1,Assumptions!$H27/12,-(SUMIF($D$2:$EE$2,DG$2-1,$D26:$EE26)/12)*(1+XLOOKUP(DG$2,Assumptions!$C$94:$M$94,Assumptions!$C$98:$M$98))))</f>
        <v>-4197.970486</v>
      </c>
      <c r="DH26" s="229">
        <f t="array" ref="DH26">-(IF(DH$2=1,Assumptions!$H27/12,-(SUMIF($D$2:$EE$2,DH$2-1,$D26:$EE26)/12)*(1+XLOOKUP(DH$2,Assumptions!$C$94:$M$94,Assumptions!$C$98:$M$98))))</f>
        <v>-4323.9096</v>
      </c>
      <c r="DI26" s="229">
        <f t="array" ref="DI26">-(IF(DI$2=1,Assumptions!$H27/12,-(SUMIF($D$2:$EE$2,DI$2-1,$D26:$EE26)/12)*(1+XLOOKUP(DI$2,Assumptions!$C$94:$M$94,Assumptions!$C$98:$M$98))))</f>
        <v>-4323.9096</v>
      </c>
      <c r="DJ26" s="229">
        <f t="array" ref="DJ26">-(IF(DJ$2=1,Assumptions!$H27/12,-(SUMIF($D$2:$EE$2,DJ$2-1,$D26:$EE26)/12)*(1+XLOOKUP(DJ$2,Assumptions!$C$94:$M$94,Assumptions!$C$98:$M$98))))</f>
        <v>-4323.9096</v>
      </c>
      <c r="DK26" s="229">
        <f t="array" ref="DK26">-(IF(DK$2=1,Assumptions!$H27/12,-(SUMIF($D$2:$EE$2,DK$2-1,$D26:$EE26)/12)*(1+XLOOKUP(DK$2,Assumptions!$C$94:$M$94,Assumptions!$C$98:$M$98))))</f>
        <v>-4323.9096</v>
      </c>
      <c r="DL26" s="229">
        <f t="array" ref="DL26">-(IF(DL$2=1,Assumptions!$H27/12,-(SUMIF($D$2:$EE$2,DL$2-1,$D26:$EE26)/12)*(1+XLOOKUP(DL$2,Assumptions!$C$94:$M$94,Assumptions!$C$98:$M$98))))</f>
        <v>-4323.9096</v>
      </c>
      <c r="DM26" s="229">
        <f t="array" ref="DM26">-(IF(DM$2=1,Assumptions!$H27/12,-(SUMIF($D$2:$EE$2,DM$2-1,$D26:$EE26)/12)*(1+XLOOKUP(DM$2,Assumptions!$C$94:$M$94,Assumptions!$C$98:$M$98))))</f>
        <v>-4323.9096</v>
      </c>
      <c r="DN26" s="229">
        <f t="array" ref="DN26">-(IF(DN$2=1,Assumptions!$H27/12,-(SUMIF($D$2:$EE$2,DN$2-1,$D26:$EE26)/12)*(1+XLOOKUP(DN$2,Assumptions!$C$94:$M$94,Assumptions!$C$98:$M$98))))</f>
        <v>-4323.9096</v>
      </c>
      <c r="DO26" s="229">
        <f t="array" ref="DO26">-(IF(DO$2=1,Assumptions!$H27/12,-(SUMIF($D$2:$EE$2,DO$2-1,$D26:$EE26)/12)*(1+XLOOKUP(DO$2,Assumptions!$C$94:$M$94,Assumptions!$C$98:$M$98))))</f>
        <v>-4323.9096</v>
      </c>
      <c r="DP26" s="229">
        <f t="array" ref="DP26">-(IF(DP$2=1,Assumptions!$H27/12,-(SUMIF($D$2:$EE$2,DP$2-1,$D26:$EE26)/12)*(1+XLOOKUP(DP$2,Assumptions!$C$94:$M$94,Assumptions!$C$98:$M$98))))</f>
        <v>-4323.9096</v>
      </c>
      <c r="DQ26" s="229">
        <f t="array" ref="DQ26">-(IF(DQ$2=1,Assumptions!$H27/12,-(SUMIF($D$2:$EE$2,DQ$2-1,$D26:$EE26)/12)*(1+XLOOKUP(DQ$2,Assumptions!$C$94:$M$94,Assumptions!$C$98:$M$98))))</f>
        <v>-4323.9096</v>
      </c>
      <c r="DR26" s="229">
        <f t="array" ref="DR26">-(IF(DR$2=1,Assumptions!$H27/12,-(SUMIF($D$2:$EE$2,DR$2-1,$D26:$EE26)/12)*(1+XLOOKUP(DR$2,Assumptions!$C$94:$M$94,Assumptions!$C$98:$M$98))))</f>
        <v>-4323.9096</v>
      </c>
      <c r="DS26" s="229">
        <f t="array" ref="DS26">-(IF(DS$2=1,Assumptions!$H27/12,-(SUMIF($D$2:$EE$2,DS$2-1,$D26:$EE26)/12)*(1+XLOOKUP(DS$2,Assumptions!$C$94:$M$94,Assumptions!$C$98:$M$98))))</f>
        <v>-4323.9096</v>
      </c>
      <c r="DT26" s="229">
        <f t="array" ref="DT26">-(IF(DT$2=1,Assumptions!$H27/12,-(SUMIF($D$2:$EE$2,DT$2-1,$D26:$EE26)/12)*(1+XLOOKUP(DT$2,Assumptions!$C$94:$M$94,Assumptions!$C$98:$M$98))))</f>
        <v>-4453.626888</v>
      </c>
      <c r="DU26" s="229">
        <f t="array" ref="DU26">-(IF(DU$2=1,Assumptions!$H27/12,-(SUMIF($D$2:$EE$2,DU$2-1,$D26:$EE26)/12)*(1+XLOOKUP(DU$2,Assumptions!$C$94:$M$94,Assumptions!$C$98:$M$98))))</f>
        <v>-4453.626888</v>
      </c>
      <c r="DV26" s="229">
        <f t="array" ref="DV26">-(IF(DV$2=1,Assumptions!$H27/12,-(SUMIF($D$2:$EE$2,DV$2-1,$D26:$EE26)/12)*(1+XLOOKUP(DV$2,Assumptions!$C$94:$M$94,Assumptions!$C$98:$M$98))))</f>
        <v>-4453.626888</v>
      </c>
      <c r="DW26" s="229">
        <f t="array" ref="DW26">-(IF(DW$2=1,Assumptions!$H27/12,-(SUMIF($D$2:$EE$2,DW$2-1,$D26:$EE26)/12)*(1+XLOOKUP(DW$2,Assumptions!$C$94:$M$94,Assumptions!$C$98:$M$98))))</f>
        <v>-4453.626888</v>
      </c>
      <c r="DX26" s="229">
        <f t="array" ref="DX26">-(IF(DX$2=1,Assumptions!$H27/12,-(SUMIF($D$2:$EE$2,DX$2-1,$D26:$EE26)/12)*(1+XLOOKUP(DX$2,Assumptions!$C$94:$M$94,Assumptions!$C$98:$M$98))))</f>
        <v>-4453.626888</v>
      </c>
      <c r="DY26" s="229">
        <f t="array" ref="DY26">-(IF(DY$2=1,Assumptions!$H27/12,-(SUMIF($D$2:$EE$2,DY$2-1,$D26:$EE26)/12)*(1+XLOOKUP(DY$2,Assumptions!$C$94:$M$94,Assumptions!$C$98:$M$98))))</f>
        <v>-4453.626888</v>
      </c>
      <c r="DZ26" s="229">
        <f t="array" ref="DZ26">-(IF(DZ$2=1,Assumptions!$H27/12,-(SUMIF($D$2:$EE$2,DZ$2-1,$D26:$EE26)/12)*(1+XLOOKUP(DZ$2,Assumptions!$C$94:$M$94,Assumptions!$C$98:$M$98))))</f>
        <v>-4453.626888</v>
      </c>
      <c r="EA26" s="229">
        <f t="array" ref="EA26">-(IF(EA$2=1,Assumptions!$H27/12,-(SUMIF($D$2:$EE$2,EA$2-1,$D26:$EE26)/12)*(1+XLOOKUP(EA$2,Assumptions!$C$94:$M$94,Assumptions!$C$98:$M$98))))</f>
        <v>-4453.626888</v>
      </c>
      <c r="EB26" s="229">
        <f t="array" ref="EB26">-(IF(EB$2=1,Assumptions!$H27/12,-(SUMIF($D$2:$EE$2,EB$2-1,$D26:$EE26)/12)*(1+XLOOKUP(EB$2,Assumptions!$C$94:$M$94,Assumptions!$C$98:$M$98))))</f>
        <v>-4453.626888</v>
      </c>
      <c r="EC26" s="229">
        <f t="array" ref="EC26">-(IF(EC$2=1,Assumptions!$H27/12,-(SUMIF($D$2:$EE$2,EC$2-1,$D26:$EE26)/12)*(1+XLOOKUP(EC$2,Assumptions!$C$94:$M$94,Assumptions!$C$98:$M$98))))</f>
        <v>-4453.626888</v>
      </c>
      <c r="ED26" s="229">
        <f t="array" ref="ED26">-(IF(ED$2=1,Assumptions!$H27/12,-(SUMIF($D$2:$EE$2,ED$2-1,$D26:$EE26)/12)*(1+XLOOKUP(ED$2,Assumptions!$C$94:$M$94,Assumptions!$C$98:$M$98))))</f>
        <v>-4453.626888</v>
      </c>
      <c r="EE26" s="229">
        <f t="array" ref="EE26">-(IF(EE$2=1,Assumptions!$H27/12,-(SUMIF($D$2:$EE$2,EE$2-1,$D26:$EE26)/12)*(1+XLOOKUP(EE$2,Assumptions!$C$94:$M$94,Assumptions!$C$98:$M$98))))</f>
        <v>-4453.626888</v>
      </c>
    </row>
    <row r="27" ht="15.75" customHeight="1">
      <c r="A27" s="1"/>
      <c r="B27" s="1"/>
      <c r="C27" s="1" t="str">
        <f>Assumptions!B28</f>
        <v>Utilities (Electricity, Water &amp; Sewer, Cable &amp; Internet)</v>
      </c>
      <c r="D27" s="229">
        <f t="array" ref="D27">-(IF(D$2=1,Assumptions!$H28/12,-(SUMIF($D$2:$EE$2,D$2-1,$D27:$EE27)/12)*(1+XLOOKUP(D$2,Assumptions!$C$94:$M$94,Assumptions!$C$98:$M$98))))</f>
        <v>-15845.5</v>
      </c>
      <c r="E27" s="229">
        <f t="array" ref="E27">-(IF(E$2=1,Assumptions!$H28/12,-(SUMIF($D$2:$EE$2,E$2-1,$D27:$EE27)/12)*(1+XLOOKUP(E$2,Assumptions!$C$94:$M$94,Assumptions!$C$98:$M$98))))</f>
        <v>-15845.5</v>
      </c>
      <c r="F27" s="229">
        <f t="array" ref="F27">-(IF(F$2=1,Assumptions!$H28/12,-(SUMIF($D$2:$EE$2,F$2-1,$D27:$EE27)/12)*(1+XLOOKUP(F$2,Assumptions!$C$94:$M$94,Assumptions!$C$98:$M$98))))</f>
        <v>-15845.5</v>
      </c>
      <c r="G27" s="229">
        <f t="array" ref="G27">-(IF(G$2=1,Assumptions!$H28/12,-(SUMIF($D$2:$EE$2,G$2-1,$D27:$EE27)/12)*(1+XLOOKUP(G$2,Assumptions!$C$94:$M$94,Assumptions!$C$98:$M$98))))</f>
        <v>-15845.5</v>
      </c>
      <c r="H27" s="229">
        <f t="array" ref="H27">-(IF(H$2=1,Assumptions!$H28/12,-(SUMIF($D$2:$EE$2,H$2-1,$D27:$EE27)/12)*(1+XLOOKUP(H$2,Assumptions!$C$94:$M$94,Assumptions!$C$98:$M$98))))</f>
        <v>-15845.5</v>
      </c>
      <c r="I27" s="229">
        <f t="array" ref="I27">-(IF(I$2=1,Assumptions!$H28/12,-(SUMIF($D$2:$EE$2,I$2-1,$D27:$EE27)/12)*(1+XLOOKUP(I$2,Assumptions!$C$94:$M$94,Assumptions!$C$98:$M$98))))</f>
        <v>-15845.5</v>
      </c>
      <c r="J27" s="229">
        <f t="array" ref="J27">-(IF(J$2=1,Assumptions!$H28/12,-(SUMIF($D$2:$EE$2,J$2-1,$D27:$EE27)/12)*(1+XLOOKUP(J$2,Assumptions!$C$94:$M$94,Assumptions!$C$98:$M$98))))</f>
        <v>-15845.5</v>
      </c>
      <c r="K27" s="229">
        <f t="array" ref="K27">-(IF(K$2=1,Assumptions!$H28/12,-(SUMIF($D$2:$EE$2,K$2-1,$D27:$EE27)/12)*(1+XLOOKUP(K$2,Assumptions!$C$94:$M$94,Assumptions!$C$98:$M$98))))</f>
        <v>-15845.5</v>
      </c>
      <c r="L27" s="229">
        <f t="array" ref="L27">-(IF(L$2=1,Assumptions!$H28/12,-(SUMIF($D$2:$EE$2,L$2-1,$D27:$EE27)/12)*(1+XLOOKUP(L$2,Assumptions!$C$94:$M$94,Assumptions!$C$98:$M$98))))</f>
        <v>-15845.5</v>
      </c>
      <c r="M27" s="229">
        <f t="array" ref="M27">-(IF(M$2=1,Assumptions!$H28/12,-(SUMIF($D$2:$EE$2,M$2-1,$D27:$EE27)/12)*(1+XLOOKUP(M$2,Assumptions!$C$94:$M$94,Assumptions!$C$98:$M$98))))</f>
        <v>-15845.5</v>
      </c>
      <c r="N27" s="229">
        <f t="array" ref="N27">-(IF(N$2=1,Assumptions!$H28/12,-(SUMIF($D$2:$EE$2,N$2-1,$D27:$EE27)/12)*(1+XLOOKUP(N$2,Assumptions!$C$94:$M$94,Assumptions!$C$98:$M$98))))</f>
        <v>-15845.5</v>
      </c>
      <c r="O27" s="229">
        <f t="array" ref="O27">-(IF(O$2=1,Assumptions!$H28/12,-(SUMIF($D$2:$EE$2,O$2-1,$D27:$EE27)/12)*(1+XLOOKUP(O$2,Assumptions!$C$94:$M$94,Assumptions!$C$98:$M$98))))</f>
        <v>-15845.5</v>
      </c>
      <c r="P27" s="229">
        <f t="array" ref="P27">-(IF(P$2=1,Assumptions!$H28/12,-(SUMIF($D$2:$EE$2,P$2-1,$D27:$EE27)/12)*(1+XLOOKUP(P$2,Assumptions!$C$94:$M$94,Assumptions!$C$98:$M$98))))</f>
        <v>-16320.865</v>
      </c>
      <c r="Q27" s="229">
        <f t="array" ref="Q27">-(IF(Q$2=1,Assumptions!$H28/12,-(SUMIF($D$2:$EE$2,Q$2-1,$D27:$EE27)/12)*(1+XLOOKUP(Q$2,Assumptions!$C$94:$M$94,Assumptions!$C$98:$M$98))))</f>
        <v>-16320.865</v>
      </c>
      <c r="R27" s="229">
        <f t="array" ref="R27">-(IF(R$2=1,Assumptions!$H28/12,-(SUMIF($D$2:$EE$2,R$2-1,$D27:$EE27)/12)*(1+XLOOKUP(R$2,Assumptions!$C$94:$M$94,Assumptions!$C$98:$M$98))))</f>
        <v>-16320.865</v>
      </c>
      <c r="S27" s="229">
        <f t="array" ref="S27">-(IF(S$2=1,Assumptions!$H28/12,-(SUMIF($D$2:$EE$2,S$2-1,$D27:$EE27)/12)*(1+XLOOKUP(S$2,Assumptions!$C$94:$M$94,Assumptions!$C$98:$M$98))))</f>
        <v>-16320.865</v>
      </c>
      <c r="T27" s="229">
        <f t="array" ref="T27">-(IF(T$2=1,Assumptions!$H28/12,-(SUMIF($D$2:$EE$2,T$2-1,$D27:$EE27)/12)*(1+XLOOKUP(T$2,Assumptions!$C$94:$M$94,Assumptions!$C$98:$M$98))))</f>
        <v>-16320.865</v>
      </c>
      <c r="U27" s="229">
        <f t="array" ref="U27">-(IF(U$2=1,Assumptions!$H28/12,-(SUMIF($D$2:$EE$2,U$2-1,$D27:$EE27)/12)*(1+XLOOKUP(U$2,Assumptions!$C$94:$M$94,Assumptions!$C$98:$M$98))))</f>
        <v>-16320.865</v>
      </c>
      <c r="V27" s="229">
        <f t="array" ref="V27">-(IF(V$2=1,Assumptions!$H28/12,-(SUMIF($D$2:$EE$2,V$2-1,$D27:$EE27)/12)*(1+XLOOKUP(V$2,Assumptions!$C$94:$M$94,Assumptions!$C$98:$M$98))))</f>
        <v>-16320.865</v>
      </c>
      <c r="W27" s="229">
        <f t="array" ref="W27">-(IF(W$2=1,Assumptions!$H28/12,-(SUMIF($D$2:$EE$2,W$2-1,$D27:$EE27)/12)*(1+XLOOKUP(W$2,Assumptions!$C$94:$M$94,Assumptions!$C$98:$M$98))))</f>
        <v>-16320.865</v>
      </c>
      <c r="X27" s="229">
        <f t="array" ref="X27">-(IF(X$2=1,Assumptions!$H28/12,-(SUMIF($D$2:$EE$2,X$2-1,$D27:$EE27)/12)*(1+XLOOKUP(X$2,Assumptions!$C$94:$M$94,Assumptions!$C$98:$M$98))))</f>
        <v>-16320.865</v>
      </c>
      <c r="Y27" s="229">
        <f t="array" ref="Y27">-(IF(Y$2=1,Assumptions!$H28/12,-(SUMIF($D$2:$EE$2,Y$2-1,$D27:$EE27)/12)*(1+XLOOKUP(Y$2,Assumptions!$C$94:$M$94,Assumptions!$C$98:$M$98))))</f>
        <v>-16320.865</v>
      </c>
      <c r="Z27" s="229">
        <f t="array" ref="Z27">-(IF(Z$2=1,Assumptions!$H28/12,-(SUMIF($D$2:$EE$2,Z$2-1,$D27:$EE27)/12)*(1+XLOOKUP(Z$2,Assumptions!$C$94:$M$94,Assumptions!$C$98:$M$98))))</f>
        <v>-16320.865</v>
      </c>
      <c r="AA27" s="229">
        <f t="array" ref="AA27">-(IF(AA$2=1,Assumptions!$H28/12,-(SUMIF($D$2:$EE$2,AA$2-1,$D27:$EE27)/12)*(1+XLOOKUP(AA$2,Assumptions!$C$94:$M$94,Assumptions!$C$98:$M$98))))</f>
        <v>-16320.865</v>
      </c>
      <c r="AB27" s="229">
        <f t="array" ref="AB27">-(IF(AB$2=1,Assumptions!$H28/12,-(SUMIF($D$2:$EE$2,AB$2-1,$D27:$EE27)/12)*(1+XLOOKUP(AB$2,Assumptions!$C$94:$M$94,Assumptions!$C$98:$M$98))))</f>
        <v>-16810.49095</v>
      </c>
      <c r="AC27" s="229">
        <f t="array" ref="AC27">-(IF(AC$2=1,Assumptions!$H28/12,-(SUMIF($D$2:$EE$2,AC$2-1,$D27:$EE27)/12)*(1+XLOOKUP(AC$2,Assumptions!$C$94:$M$94,Assumptions!$C$98:$M$98))))</f>
        <v>-16810.49095</v>
      </c>
      <c r="AD27" s="229">
        <f t="array" ref="AD27">-(IF(AD$2=1,Assumptions!$H28/12,-(SUMIF($D$2:$EE$2,AD$2-1,$D27:$EE27)/12)*(1+XLOOKUP(AD$2,Assumptions!$C$94:$M$94,Assumptions!$C$98:$M$98))))</f>
        <v>-16810.49095</v>
      </c>
      <c r="AE27" s="229">
        <f t="array" ref="AE27">-(IF(AE$2=1,Assumptions!$H28/12,-(SUMIF($D$2:$EE$2,AE$2-1,$D27:$EE27)/12)*(1+XLOOKUP(AE$2,Assumptions!$C$94:$M$94,Assumptions!$C$98:$M$98))))</f>
        <v>-16810.49095</v>
      </c>
      <c r="AF27" s="229">
        <f t="array" ref="AF27">-(IF(AF$2=1,Assumptions!$H28/12,-(SUMIF($D$2:$EE$2,AF$2-1,$D27:$EE27)/12)*(1+XLOOKUP(AF$2,Assumptions!$C$94:$M$94,Assumptions!$C$98:$M$98))))</f>
        <v>-16810.49095</v>
      </c>
      <c r="AG27" s="229">
        <f t="array" ref="AG27">-(IF(AG$2=1,Assumptions!$H28/12,-(SUMIF($D$2:$EE$2,AG$2-1,$D27:$EE27)/12)*(1+XLOOKUP(AG$2,Assumptions!$C$94:$M$94,Assumptions!$C$98:$M$98))))</f>
        <v>-16810.49095</v>
      </c>
      <c r="AH27" s="229">
        <f t="array" ref="AH27">-(IF(AH$2=1,Assumptions!$H28/12,-(SUMIF($D$2:$EE$2,AH$2-1,$D27:$EE27)/12)*(1+XLOOKUP(AH$2,Assumptions!$C$94:$M$94,Assumptions!$C$98:$M$98))))</f>
        <v>-16810.49095</v>
      </c>
      <c r="AI27" s="229">
        <f t="array" ref="AI27">-(IF(AI$2=1,Assumptions!$H28/12,-(SUMIF($D$2:$EE$2,AI$2-1,$D27:$EE27)/12)*(1+XLOOKUP(AI$2,Assumptions!$C$94:$M$94,Assumptions!$C$98:$M$98))))</f>
        <v>-16810.49095</v>
      </c>
      <c r="AJ27" s="229">
        <f t="array" ref="AJ27">-(IF(AJ$2=1,Assumptions!$H28/12,-(SUMIF($D$2:$EE$2,AJ$2-1,$D27:$EE27)/12)*(1+XLOOKUP(AJ$2,Assumptions!$C$94:$M$94,Assumptions!$C$98:$M$98))))</f>
        <v>-16810.49095</v>
      </c>
      <c r="AK27" s="229">
        <f t="array" ref="AK27">-(IF(AK$2=1,Assumptions!$H28/12,-(SUMIF($D$2:$EE$2,AK$2-1,$D27:$EE27)/12)*(1+XLOOKUP(AK$2,Assumptions!$C$94:$M$94,Assumptions!$C$98:$M$98))))</f>
        <v>-16810.49095</v>
      </c>
      <c r="AL27" s="229">
        <f t="array" ref="AL27">-(IF(AL$2=1,Assumptions!$H28/12,-(SUMIF($D$2:$EE$2,AL$2-1,$D27:$EE27)/12)*(1+XLOOKUP(AL$2,Assumptions!$C$94:$M$94,Assumptions!$C$98:$M$98))))</f>
        <v>-16810.49095</v>
      </c>
      <c r="AM27" s="229">
        <f t="array" ref="AM27">-(IF(AM$2=1,Assumptions!$H28/12,-(SUMIF($D$2:$EE$2,AM$2-1,$D27:$EE27)/12)*(1+XLOOKUP(AM$2,Assumptions!$C$94:$M$94,Assumptions!$C$98:$M$98))))</f>
        <v>-16810.49095</v>
      </c>
      <c r="AN27" s="229">
        <f t="array" ref="AN27">-(IF(AN$2=1,Assumptions!$H28/12,-(SUMIF($D$2:$EE$2,AN$2-1,$D27:$EE27)/12)*(1+XLOOKUP(AN$2,Assumptions!$C$94:$M$94,Assumptions!$C$98:$M$98))))</f>
        <v>-17314.80568</v>
      </c>
      <c r="AO27" s="229">
        <f t="array" ref="AO27">-(IF(AO$2=1,Assumptions!$H28/12,-(SUMIF($D$2:$EE$2,AO$2-1,$D27:$EE27)/12)*(1+XLOOKUP(AO$2,Assumptions!$C$94:$M$94,Assumptions!$C$98:$M$98))))</f>
        <v>-17314.80568</v>
      </c>
      <c r="AP27" s="229">
        <f t="array" ref="AP27">-(IF(AP$2=1,Assumptions!$H28/12,-(SUMIF($D$2:$EE$2,AP$2-1,$D27:$EE27)/12)*(1+XLOOKUP(AP$2,Assumptions!$C$94:$M$94,Assumptions!$C$98:$M$98))))</f>
        <v>-17314.80568</v>
      </c>
      <c r="AQ27" s="229">
        <f t="array" ref="AQ27">-(IF(AQ$2=1,Assumptions!$H28/12,-(SUMIF($D$2:$EE$2,AQ$2-1,$D27:$EE27)/12)*(1+XLOOKUP(AQ$2,Assumptions!$C$94:$M$94,Assumptions!$C$98:$M$98))))</f>
        <v>-17314.80568</v>
      </c>
      <c r="AR27" s="229">
        <f t="array" ref="AR27">-(IF(AR$2=1,Assumptions!$H28/12,-(SUMIF($D$2:$EE$2,AR$2-1,$D27:$EE27)/12)*(1+XLOOKUP(AR$2,Assumptions!$C$94:$M$94,Assumptions!$C$98:$M$98))))</f>
        <v>-17314.80568</v>
      </c>
      <c r="AS27" s="229">
        <f t="array" ref="AS27">-(IF(AS$2=1,Assumptions!$H28/12,-(SUMIF($D$2:$EE$2,AS$2-1,$D27:$EE27)/12)*(1+XLOOKUP(AS$2,Assumptions!$C$94:$M$94,Assumptions!$C$98:$M$98))))</f>
        <v>-17314.80568</v>
      </c>
      <c r="AT27" s="229">
        <f t="array" ref="AT27">-(IF(AT$2=1,Assumptions!$H28/12,-(SUMIF($D$2:$EE$2,AT$2-1,$D27:$EE27)/12)*(1+XLOOKUP(AT$2,Assumptions!$C$94:$M$94,Assumptions!$C$98:$M$98))))</f>
        <v>-17314.80568</v>
      </c>
      <c r="AU27" s="229">
        <f t="array" ref="AU27">-(IF(AU$2=1,Assumptions!$H28/12,-(SUMIF($D$2:$EE$2,AU$2-1,$D27:$EE27)/12)*(1+XLOOKUP(AU$2,Assumptions!$C$94:$M$94,Assumptions!$C$98:$M$98))))</f>
        <v>-17314.80568</v>
      </c>
      <c r="AV27" s="229">
        <f t="array" ref="AV27">-(IF(AV$2=1,Assumptions!$H28/12,-(SUMIF($D$2:$EE$2,AV$2-1,$D27:$EE27)/12)*(1+XLOOKUP(AV$2,Assumptions!$C$94:$M$94,Assumptions!$C$98:$M$98))))</f>
        <v>-17314.80568</v>
      </c>
      <c r="AW27" s="229">
        <f t="array" ref="AW27">-(IF(AW$2=1,Assumptions!$H28/12,-(SUMIF($D$2:$EE$2,AW$2-1,$D27:$EE27)/12)*(1+XLOOKUP(AW$2,Assumptions!$C$94:$M$94,Assumptions!$C$98:$M$98))))</f>
        <v>-17314.80568</v>
      </c>
      <c r="AX27" s="229">
        <f t="array" ref="AX27">-(IF(AX$2=1,Assumptions!$H28/12,-(SUMIF($D$2:$EE$2,AX$2-1,$D27:$EE27)/12)*(1+XLOOKUP(AX$2,Assumptions!$C$94:$M$94,Assumptions!$C$98:$M$98))))</f>
        <v>-17314.80568</v>
      </c>
      <c r="AY27" s="229">
        <f t="array" ref="AY27">-(IF(AY$2=1,Assumptions!$H28/12,-(SUMIF($D$2:$EE$2,AY$2-1,$D27:$EE27)/12)*(1+XLOOKUP(AY$2,Assumptions!$C$94:$M$94,Assumptions!$C$98:$M$98))))</f>
        <v>-17314.80568</v>
      </c>
      <c r="AZ27" s="229">
        <f t="array" ref="AZ27">-(IF(AZ$2=1,Assumptions!$H28/12,-(SUMIF($D$2:$EE$2,AZ$2-1,$D27:$EE27)/12)*(1+XLOOKUP(AZ$2,Assumptions!$C$94:$M$94,Assumptions!$C$98:$M$98))))</f>
        <v>-17834.24985</v>
      </c>
      <c r="BA27" s="229">
        <f t="array" ref="BA27">-(IF(BA$2=1,Assumptions!$H28/12,-(SUMIF($D$2:$EE$2,BA$2-1,$D27:$EE27)/12)*(1+XLOOKUP(BA$2,Assumptions!$C$94:$M$94,Assumptions!$C$98:$M$98))))</f>
        <v>-17834.24985</v>
      </c>
      <c r="BB27" s="229">
        <f t="array" ref="BB27">-(IF(BB$2=1,Assumptions!$H28/12,-(SUMIF($D$2:$EE$2,BB$2-1,$D27:$EE27)/12)*(1+XLOOKUP(BB$2,Assumptions!$C$94:$M$94,Assumptions!$C$98:$M$98))))</f>
        <v>-17834.24985</v>
      </c>
      <c r="BC27" s="229">
        <f t="array" ref="BC27">-(IF(BC$2=1,Assumptions!$H28/12,-(SUMIF($D$2:$EE$2,BC$2-1,$D27:$EE27)/12)*(1+XLOOKUP(BC$2,Assumptions!$C$94:$M$94,Assumptions!$C$98:$M$98))))</f>
        <v>-17834.24985</v>
      </c>
      <c r="BD27" s="229">
        <f t="array" ref="BD27">-(IF(BD$2=1,Assumptions!$H28/12,-(SUMIF($D$2:$EE$2,BD$2-1,$D27:$EE27)/12)*(1+XLOOKUP(BD$2,Assumptions!$C$94:$M$94,Assumptions!$C$98:$M$98))))</f>
        <v>-17834.24985</v>
      </c>
      <c r="BE27" s="229">
        <f t="array" ref="BE27">-(IF(BE$2=1,Assumptions!$H28/12,-(SUMIF($D$2:$EE$2,BE$2-1,$D27:$EE27)/12)*(1+XLOOKUP(BE$2,Assumptions!$C$94:$M$94,Assumptions!$C$98:$M$98))))</f>
        <v>-17834.24985</v>
      </c>
      <c r="BF27" s="229">
        <f t="array" ref="BF27">-(IF(BF$2=1,Assumptions!$H28/12,-(SUMIF($D$2:$EE$2,BF$2-1,$D27:$EE27)/12)*(1+XLOOKUP(BF$2,Assumptions!$C$94:$M$94,Assumptions!$C$98:$M$98))))</f>
        <v>-17834.24985</v>
      </c>
      <c r="BG27" s="229">
        <f t="array" ref="BG27">-(IF(BG$2=1,Assumptions!$H28/12,-(SUMIF($D$2:$EE$2,BG$2-1,$D27:$EE27)/12)*(1+XLOOKUP(BG$2,Assumptions!$C$94:$M$94,Assumptions!$C$98:$M$98))))</f>
        <v>-17834.24985</v>
      </c>
      <c r="BH27" s="229">
        <f t="array" ref="BH27">-(IF(BH$2=1,Assumptions!$H28/12,-(SUMIF($D$2:$EE$2,BH$2-1,$D27:$EE27)/12)*(1+XLOOKUP(BH$2,Assumptions!$C$94:$M$94,Assumptions!$C$98:$M$98))))</f>
        <v>-17834.24985</v>
      </c>
      <c r="BI27" s="229">
        <f t="array" ref="BI27">-(IF(BI$2=1,Assumptions!$H28/12,-(SUMIF($D$2:$EE$2,BI$2-1,$D27:$EE27)/12)*(1+XLOOKUP(BI$2,Assumptions!$C$94:$M$94,Assumptions!$C$98:$M$98))))</f>
        <v>-17834.24985</v>
      </c>
      <c r="BJ27" s="229">
        <f t="array" ref="BJ27">-(IF(BJ$2=1,Assumptions!$H28/12,-(SUMIF($D$2:$EE$2,BJ$2-1,$D27:$EE27)/12)*(1+XLOOKUP(BJ$2,Assumptions!$C$94:$M$94,Assumptions!$C$98:$M$98))))</f>
        <v>-17834.24985</v>
      </c>
      <c r="BK27" s="229">
        <f t="array" ref="BK27">-(IF(BK$2=1,Assumptions!$H28/12,-(SUMIF($D$2:$EE$2,BK$2-1,$D27:$EE27)/12)*(1+XLOOKUP(BK$2,Assumptions!$C$94:$M$94,Assumptions!$C$98:$M$98))))</f>
        <v>-17834.24985</v>
      </c>
      <c r="BL27" s="229">
        <f t="array" ref="BL27">-(IF(BL$2=1,Assumptions!$H28/12,-(SUMIF($D$2:$EE$2,BL$2-1,$D27:$EE27)/12)*(1+XLOOKUP(BL$2,Assumptions!$C$94:$M$94,Assumptions!$C$98:$M$98))))</f>
        <v>-18369.27734</v>
      </c>
      <c r="BM27" s="229">
        <f t="array" ref="BM27">-(IF(BM$2=1,Assumptions!$H28/12,-(SUMIF($D$2:$EE$2,BM$2-1,$D27:$EE27)/12)*(1+XLOOKUP(BM$2,Assumptions!$C$94:$M$94,Assumptions!$C$98:$M$98))))</f>
        <v>-18369.27734</v>
      </c>
      <c r="BN27" s="229">
        <f t="array" ref="BN27">-(IF(BN$2=1,Assumptions!$H28/12,-(SUMIF($D$2:$EE$2,BN$2-1,$D27:$EE27)/12)*(1+XLOOKUP(BN$2,Assumptions!$C$94:$M$94,Assumptions!$C$98:$M$98))))</f>
        <v>-18369.27734</v>
      </c>
      <c r="BO27" s="229">
        <f t="array" ref="BO27">-(IF(BO$2=1,Assumptions!$H28/12,-(SUMIF($D$2:$EE$2,BO$2-1,$D27:$EE27)/12)*(1+XLOOKUP(BO$2,Assumptions!$C$94:$M$94,Assumptions!$C$98:$M$98))))</f>
        <v>-18369.27734</v>
      </c>
      <c r="BP27" s="229">
        <f t="array" ref="BP27">-(IF(BP$2=1,Assumptions!$H28/12,-(SUMIF($D$2:$EE$2,BP$2-1,$D27:$EE27)/12)*(1+XLOOKUP(BP$2,Assumptions!$C$94:$M$94,Assumptions!$C$98:$M$98))))</f>
        <v>-18369.27734</v>
      </c>
      <c r="BQ27" s="229">
        <f t="array" ref="BQ27">-(IF(BQ$2=1,Assumptions!$H28/12,-(SUMIF($D$2:$EE$2,BQ$2-1,$D27:$EE27)/12)*(1+XLOOKUP(BQ$2,Assumptions!$C$94:$M$94,Assumptions!$C$98:$M$98))))</f>
        <v>-18369.27734</v>
      </c>
      <c r="BR27" s="229">
        <f t="array" ref="BR27">-(IF(BR$2=1,Assumptions!$H28/12,-(SUMIF($D$2:$EE$2,BR$2-1,$D27:$EE27)/12)*(1+XLOOKUP(BR$2,Assumptions!$C$94:$M$94,Assumptions!$C$98:$M$98))))</f>
        <v>-18369.27734</v>
      </c>
      <c r="BS27" s="229">
        <f t="array" ref="BS27">-(IF(BS$2=1,Assumptions!$H28/12,-(SUMIF($D$2:$EE$2,BS$2-1,$D27:$EE27)/12)*(1+XLOOKUP(BS$2,Assumptions!$C$94:$M$94,Assumptions!$C$98:$M$98))))</f>
        <v>-18369.27734</v>
      </c>
      <c r="BT27" s="229">
        <f t="array" ref="BT27">-(IF(BT$2=1,Assumptions!$H28/12,-(SUMIF($D$2:$EE$2,BT$2-1,$D27:$EE27)/12)*(1+XLOOKUP(BT$2,Assumptions!$C$94:$M$94,Assumptions!$C$98:$M$98))))</f>
        <v>-18369.27734</v>
      </c>
      <c r="BU27" s="229">
        <f t="array" ref="BU27">-(IF(BU$2=1,Assumptions!$H28/12,-(SUMIF($D$2:$EE$2,BU$2-1,$D27:$EE27)/12)*(1+XLOOKUP(BU$2,Assumptions!$C$94:$M$94,Assumptions!$C$98:$M$98))))</f>
        <v>-18369.27734</v>
      </c>
      <c r="BV27" s="229">
        <f t="array" ref="BV27">-(IF(BV$2=1,Assumptions!$H28/12,-(SUMIF($D$2:$EE$2,BV$2-1,$D27:$EE27)/12)*(1+XLOOKUP(BV$2,Assumptions!$C$94:$M$94,Assumptions!$C$98:$M$98))))</f>
        <v>-18369.27734</v>
      </c>
      <c r="BW27" s="229">
        <f t="array" ref="BW27">-(IF(BW$2=1,Assumptions!$H28/12,-(SUMIF($D$2:$EE$2,BW$2-1,$D27:$EE27)/12)*(1+XLOOKUP(BW$2,Assumptions!$C$94:$M$94,Assumptions!$C$98:$M$98))))</f>
        <v>-18369.27734</v>
      </c>
      <c r="BX27" s="229">
        <f t="array" ref="BX27">-(IF(BX$2=1,Assumptions!$H28/12,-(SUMIF($D$2:$EE$2,BX$2-1,$D27:$EE27)/12)*(1+XLOOKUP(BX$2,Assumptions!$C$94:$M$94,Assumptions!$C$98:$M$98))))</f>
        <v>-18920.35566</v>
      </c>
      <c r="BY27" s="229">
        <f t="array" ref="BY27">-(IF(BY$2=1,Assumptions!$H28/12,-(SUMIF($D$2:$EE$2,BY$2-1,$D27:$EE27)/12)*(1+XLOOKUP(BY$2,Assumptions!$C$94:$M$94,Assumptions!$C$98:$M$98))))</f>
        <v>-18920.35566</v>
      </c>
      <c r="BZ27" s="229">
        <f t="array" ref="BZ27">-(IF(BZ$2=1,Assumptions!$H28/12,-(SUMIF($D$2:$EE$2,BZ$2-1,$D27:$EE27)/12)*(1+XLOOKUP(BZ$2,Assumptions!$C$94:$M$94,Assumptions!$C$98:$M$98))))</f>
        <v>-18920.35566</v>
      </c>
      <c r="CA27" s="229">
        <f t="array" ref="CA27">-(IF(CA$2=1,Assumptions!$H28/12,-(SUMIF($D$2:$EE$2,CA$2-1,$D27:$EE27)/12)*(1+XLOOKUP(CA$2,Assumptions!$C$94:$M$94,Assumptions!$C$98:$M$98))))</f>
        <v>-18920.35566</v>
      </c>
      <c r="CB27" s="229">
        <f t="array" ref="CB27">-(IF(CB$2=1,Assumptions!$H28/12,-(SUMIF($D$2:$EE$2,CB$2-1,$D27:$EE27)/12)*(1+XLOOKUP(CB$2,Assumptions!$C$94:$M$94,Assumptions!$C$98:$M$98))))</f>
        <v>-18920.35566</v>
      </c>
      <c r="CC27" s="229">
        <f t="array" ref="CC27">-(IF(CC$2=1,Assumptions!$H28/12,-(SUMIF($D$2:$EE$2,CC$2-1,$D27:$EE27)/12)*(1+XLOOKUP(CC$2,Assumptions!$C$94:$M$94,Assumptions!$C$98:$M$98))))</f>
        <v>-18920.35566</v>
      </c>
      <c r="CD27" s="229">
        <f t="array" ref="CD27">-(IF(CD$2=1,Assumptions!$H28/12,-(SUMIF($D$2:$EE$2,CD$2-1,$D27:$EE27)/12)*(1+XLOOKUP(CD$2,Assumptions!$C$94:$M$94,Assumptions!$C$98:$M$98))))</f>
        <v>-18920.35566</v>
      </c>
      <c r="CE27" s="229">
        <f t="array" ref="CE27">-(IF(CE$2=1,Assumptions!$H28/12,-(SUMIF($D$2:$EE$2,CE$2-1,$D27:$EE27)/12)*(1+XLOOKUP(CE$2,Assumptions!$C$94:$M$94,Assumptions!$C$98:$M$98))))</f>
        <v>-18920.35566</v>
      </c>
      <c r="CF27" s="229">
        <f t="array" ref="CF27">-(IF(CF$2=1,Assumptions!$H28/12,-(SUMIF($D$2:$EE$2,CF$2-1,$D27:$EE27)/12)*(1+XLOOKUP(CF$2,Assumptions!$C$94:$M$94,Assumptions!$C$98:$M$98))))</f>
        <v>-18920.35566</v>
      </c>
      <c r="CG27" s="229">
        <f t="array" ref="CG27">-(IF(CG$2=1,Assumptions!$H28/12,-(SUMIF($D$2:$EE$2,CG$2-1,$D27:$EE27)/12)*(1+XLOOKUP(CG$2,Assumptions!$C$94:$M$94,Assumptions!$C$98:$M$98))))</f>
        <v>-18920.35566</v>
      </c>
      <c r="CH27" s="229">
        <f t="array" ref="CH27">-(IF(CH$2=1,Assumptions!$H28/12,-(SUMIF($D$2:$EE$2,CH$2-1,$D27:$EE27)/12)*(1+XLOOKUP(CH$2,Assumptions!$C$94:$M$94,Assumptions!$C$98:$M$98))))</f>
        <v>-18920.35566</v>
      </c>
      <c r="CI27" s="229">
        <f t="array" ref="CI27">-(IF(CI$2=1,Assumptions!$H28/12,-(SUMIF($D$2:$EE$2,CI$2-1,$D27:$EE27)/12)*(1+XLOOKUP(CI$2,Assumptions!$C$94:$M$94,Assumptions!$C$98:$M$98))))</f>
        <v>-18920.35566</v>
      </c>
      <c r="CJ27" s="229">
        <f t="array" ref="CJ27">-(IF(CJ$2=1,Assumptions!$H28/12,-(SUMIF($D$2:$EE$2,CJ$2-1,$D27:$EE27)/12)*(1+XLOOKUP(CJ$2,Assumptions!$C$94:$M$94,Assumptions!$C$98:$M$98))))</f>
        <v>-19487.96633</v>
      </c>
      <c r="CK27" s="229">
        <f t="array" ref="CK27">-(IF(CK$2=1,Assumptions!$H28/12,-(SUMIF($D$2:$EE$2,CK$2-1,$D27:$EE27)/12)*(1+XLOOKUP(CK$2,Assumptions!$C$94:$M$94,Assumptions!$C$98:$M$98))))</f>
        <v>-19487.96633</v>
      </c>
      <c r="CL27" s="229">
        <f t="array" ref="CL27">-(IF(CL$2=1,Assumptions!$H28/12,-(SUMIF($D$2:$EE$2,CL$2-1,$D27:$EE27)/12)*(1+XLOOKUP(CL$2,Assumptions!$C$94:$M$94,Assumptions!$C$98:$M$98))))</f>
        <v>-19487.96633</v>
      </c>
      <c r="CM27" s="229">
        <f t="array" ref="CM27">-(IF(CM$2=1,Assumptions!$H28/12,-(SUMIF($D$2:$EE$2,CM$2-1,$D27:$EE27)/12)*(1+XLOOKUP(CM$2,Assumptions!$C$94:$M$94,Assumptions!$C$98:$M$98))))</f>
        <v>-19487.96633</v>
      </c>
      <c r="CN27" s="229">
        <f t="array" ref="CN27">-(IF(CN$2=1,Assumptions!$H28/12,-(SUMIF($D$2:$EE$2,CN$2-1,$D27:$EE27)/12)*(1+XLOOKUP(CN$2,Assumptions!$C$94:$M$94,Assumptions!$C$98:$M$98))))</f>
        <v>-19487.96633</v>
      </c>
      <c r="CO27" s="229">
        <f t="array" ref="CO27">-(IF(CO$2=1,Assumptions!$H28/12,-(SUMIF($D$2:$EE$2,CO$2-1,$D27:$EE27)/12)*(1+XLOOKUP(CO$2,Assumptions!$C$94:$M$94,Assumptions!$C$98:$M$98))))</f>
        <v>-19487.96633</v>
      </c>
      <c r="CP27" s="229">
        <f t="array" ref="CP27">-(IF(CP$2=1,Assumptions!$H28/12,-(SUMIF($D$2:$EE$2,CP$2-1,$D27:$EE27)/12)*(1+XLOOKUP(CP$2,Assumptions!$C$94:$M$94,Assumptions!$C$98:$M$98))))</f>
        <v>-19487.96633</v>
      </c>
      <c r="CQ27" s="229">
        <f t="array" ref="CQ27">-(IF(CQ$2=1,Assumptions!$H28/12,-(SUMIF($D$2:$EE$2,CQ$2-1,$D27:$EE27)/12)*(1+XLOOKUP(CQ$2,Assumptions!$C$94:$M$94,Assumptions!$C$98:$M$98))))</f>
        <v>-19487.96633</v>
      </c>
      <c r="CR27" s="229">
        <f t="array" ref="CR27">-(IF(CR$2=1,Assumptions!$H28/12,-(SUMIF($D$2:$EE$2,CR$2-1,$D27:$EE27)/12)*(1+XLOOKUP(CR$2,Assumptions!$C$94:$M$94,Assumptions!$C$98:$M$98))))</f>
        <v>-19487.96633</v>
      </c>
      <c r="CS27" s="229">
        <f t="array" ref="CS27">-(IF(CS$2=1,Assumptions!$H28/12,-(SUMIF($D$2:$EE$2,CS$2-1,$D27:$EE27)/12)*(1+XLOOKUP(CS$2,Assumptions!$C$94:$M$94,Assumptions!$C$98:$M$98))))</f>
        <v>-19487.96633</v>
      </c>
      <c r="CT27" s="229">
        <f t="array" ref="CT27">-(IF(CT$2=1,Assumptions!$H28/12,-(SUMIF($D$2:$EE$2,CT$2-1,$D27:$EE27)/12)*(1+XLOOKUP(CT$2,Assumptions!$C$94:$M$94,Assumptions!$C$98:$M$98))))</f>
        <v>-19487.96633</v>
      </c>
      <c r="CU27" s="229">
        <f t="array" ref="CU27">-(IF(CU$2=1,Assumptions!$H28/12,-(SUMIF($D$2:$EE$2,CU$2-1,$D27:$EE27)/12)*(1+XLOOKUP(CU$2,Assumptions!$C$94:$M$94,Assumptions!$C$98:$M$98))))</f>
        <v>-19487.96633</v>
      </c>
      <c r="CV27" s="229">
        <f t="array" ref="CV27">-(IF(CV$2=1,Assumptions!$H28/12,-(SUMIF($D$2:$EE$2,CV$2-1,$D27:$EE27)/12)*(1+XLOOKUP(CV$2,Assumptions!$C$94:$M$94,Assumptions!$C$98:$M$98))))</f>
        <v>-20072.60532</v>
      </c>
      <c r="CW27" s="229">
        <f t="array" ref="CW27">-(IF(CW$2=1,Assumptions!$H28/12,-(SUMIF($D$2:$EE$2,CW$2-1,$D27:$EE27)/12)*(1+XLOOKUP(CW$2,Assumptions!$C$94:$M$94,Assumptions!$C$98:$M$98))))</f>
        <v>-20072.60532</v>
      </c>
      <c r="CX27" s="229">
        <f t="array" ref="CX27">-(IF(CX$2=1,Assumptions!$H28/12,-(SUMIF($D$2:$EE$2,CX$2-1,$D27:$EE27)/12)*(1+XLOOKUP(CX$2,Assumptions!$C$94:$M$94,Assumptions!$C$98:$M$98))))</f>
        <v>-20072.60532</v>
      </c>
      <c r="CY27" s="229">
        <f t="array" ref="CY27">-(IF(CY$2=1,Assumptions!$H28/12,-(SUMIF($D$2:$EE$2,CY$2-1,$D27:$EE27)/12)*(1+XLOOKUP(CY$2,Assumptions!$C$94:$M$94,Assumptions!$C$98:$M$98))))</f>
        <v>-20072.60532</v>
      </c>
      <c r="CZ27" s="229">
        <f t="array" ref="CZ27">-(IF(CZ$2=1,Assumptions!$H28/12,-(SUMIF($D$2:$EE$2,CZ$2-1,$D27:$EE27)/12)*(1+XLOOKUP(CZ$2,Assumptions!$C$94:$M$94,Assumptions!$C$98:$M$98))))</f>
        <v>-20072.60532</v>
      </c>
      <c r="DA27" s="229">
        <f t="array" ref="DA27">-(IF(DA$2=1,Assumptions!$H28/12,-(SUMIF($D$2:$EE$2,DA$2-1,$D27:$EE27)/12)*(1+XLOOKUP(DA$2,Assumptions!$C$94:$M$94,Assumptions!$C$98:$M$98))))</f>
        <v>-20072.60532</v>
      </c>
      <c r="DB27" s="229">
        <f t="array" ref="DB27">-(IF(DB$2=1,Assumptions!$H28/12,-(SUMIF($D$2:$EE$2,DB$2-1,$D27:$EE27)/12)*(1+XLOOKUP(DB$2,Assumptions!$C$94:$M$94,Assumptions!$C$98:$M$98))))</f>
        <v>-20072.60532</v>
      </c>
      <c r="DC27" s="229">
        <f t="array" ref="DC27">-(IF(DC$2=1,Assumptions!$H28/12,-(SUMIF($D$2:$EE$2,DC$2-1,$D27:$EE27)/12)*(1+XLOOKUP(DC$2,Assumptions!$C$94:$M$94,Assumptions!$C$98:$M$98))))</f>
        <v>-20072.60532</v>
      </c>
      <c r="DD27" s="229">
        <f t="array" ref="DD27">-(IF(DD$2=1,Assumptions!$H28/12,-(SUMIF($D$2:$EE$2,DD$2-1,$D27:$EE27)/12)*(1+XLOOKUP(DD$2,Assumptions!$C$94:$M$94,Assumptions!$C$98:$M$98))))</f>
        <v>-20072.60532</v>
      </c>
      <c r="DE27" s="229">
        <f t="array" ref="DE27">-(IF(DE$2=1,Assumptions!$H28/12,-(SUMIF($D$2:$EE$2,DE$2-1,$D27:$EE27)/12)*(1+XLOOKUP(DE$2,Assumptions!$C$94:$M$94,Assumptions!$C$98:$M$98))))</f>
        <v>-20072.60532</v>
      </c>
      <c r="DF27" s="229">
        <f t="array" ref="DF27">-(IF(DF$2=1,Assumptions!$H28/12,-(SUMIF($D$2:$EE$2,DF$2-1,$D27:$EE27)/12)*(1+XLOOKUP(DF$2,Assumptions!$C$94:$M$94,Assumptions!$C$98:$M$98))))</f>
        <v>-20072.60532</v>
      </c>
      <c r="DG27" s="229">
        <f t="array" ref="DG27">-(IF(DG$2=1,Assumptions!$H28/12,-(SUMIF($D$2:$EE$2,DG$2-1,$D27:$EE27)/12)*(1+XLOOKUP(DG$2,Assumptions!$C$94:$M$94,Assumptions!$C$98:$M$98))))</f>
        <v>-20072.60532</v>
      </c>
      <c r="DH27" s="229">
        <f t="array" ref="DH27">-(IF(DH$2=1,Assumptions!$H28/12,-(SUMIF($D$2:$EE$2,DH$2-1,$D27:$EE27)/12)*(1+XLOOKUP(DH$2,Assumptions!$C$94:$M$94,Assumptions!$C$98:$M$98))))</f>
        <v>-20674.78348</v>
      </c>
      <c r="DI27" s="229">
        <f t="array" ref="DI27">-(IF(DI$2=1,Assumptions!$H28/12,-(SUMIF($D$2:$EE$2,DI$2-1,$D27:$EE27)/12)*(1+XLOOKUP(DI$2,Assumptions!$C$94:$M$94,Assumptions!$C$98:$M$98))))</f>
        <v>-20674.78348</v>
      </c>
      <c r="DJ27" s="229">
        <f t="array" ref="DJ27">-(IF(DJ$2=1,Assumptions!$H28/12,-(SUMIF($D$2:$EE$2,DJ$2-1,$D27:$EE27)/12)*(1+XLOOKUP(DJ$2,Assumptions!$C$94:$M$94,Assumptions!$C$98:$M$98))))</f>
        <v>-20674.78348</v>
      </c>
      <c r="DK27" s="229">
        <f t="array" ref="DK27">-(IF(DK$2=1,Assumptions!$H28/12,-(SUMIF($D$2:$EE$2,DK$2-1,$D27:$EE27)/12)*(1+XLOOKUP(DK$2,Assumptions!$C$94:$M$94,Assumptions!$C$98:$M$98))))</f>
        <v>-20674.78348</v>
      </c>
      <c r="DL27" s="229">
        <f t="array" ref="DL27">-(IF(DL$2=1,Assumptions!$H28/12,-(SUMIF($D$2:$EE$2,DL$2-1,$D27:$EE27)/12)*(1+XLOOKUP(DL$2,Assumptions!$C$94:$M$94,Assumptions!$C$98:$M$98))))</f>
        <v>-20674.78348</v>
      </c>
      <c r="DM27" s="229">
        <f t="array" ref="DM27">-(IF(DM$2=1,Assumptions!$H28/12,-(SUMIF($D$2:$EE$2,DM$2-1,$D27:$EE27)/12)*(1+XLOOKUP(DM$2,Assumptions!$C$94:$M$94,Assumptions!$C$98:$M$98))))</f>
        <v>-20674.78348</v>
      </c>
      <c r="DN27" s="229">
        <f t="array" ref="DN27">-(IF(DN$2=1,Assumptions!$H28/12,-(SUMIF($D$2:$EE$2,DN$2-1,$D27:$EE27)/12)*(1+XLOOKUP(DN$2,Assumptions!$C$94:$M$94,Assumptions!$C$98:$M$98))))</f>
        <v>-20674.78348</v>
      </c>
      <c r="DO27" s="229">
        <f t="array" ref="DO27">-(IF(DO$2=1,Assumptions!$H28/12,-(SUMIF($D$2:$EE$2,DO$2-1,$D27:$EE27)/12)*(1+XLOOKUP(DO$2,Assumptions!$C$94:$M$94,Assumptions!$C$98:$M$98))))</f>
        <v>-20674.78348</v>
      </c>
      <c r="DP27" s="229">
        <f t="array" ref="DP27">-(IF(DP$2=1,Assumptions!$H28/12,-(SUMIF($D$2:$EE$2,DP$2-1,$D27:$EE27)/12)*(1+XLOOKUP(DP$2,Assumptions!$C$94:$M$94,Assumptions!$C$98:$M$98))))</f>
        <v>-20674.78348</v>
      </c>
      <c r="DQ27" s="229">
        <f t="array" ref="DQ27">-(IF(DQ$2=1,Assumptions!$H28/12,-(SUMIF($D$2:$EE$2,DQ$2-1,$D27:$EE27)/12)*(1+XLOOKUP(DQ$2,Assumptions!$C$94:$M$94,Assumptions!$C$98:$M$98))))</f>
        <v>-20674.78348</v>
      </c>
      <c r="DR27" s="229">
        <f t="array" ref="DR27">-(IF(DR$2=1,Assumptions!$H28/12,-(SUMIF($D$2:$EE$2,DR$2-1,$D27:$EE27)/12)*(1+XLOOKUP(DR$2,Assumptions!$C$94:$M$94,Assumptions!$C$98:$M$98))))</f>
        <v>-20674.78348</v>
      </c>
      <c r="DS27" s="229">
        <f t="array" ref="DS27">-(IF(DS$2=1,Assumptions!$H28/12,-(SUMIF($D$2:$EE$2,DS$2-1,$D27:$EE27)/12)*(1+XLOOKUP(DS$2,Assumptions!$C$94:$M$94,Assumptions!$C$98:$M$98))))</f>
        <v>-20674.78348</v>
      </c>
      <c r="DT27" s="229">
        <f t="array" ref="DT27">-(IF(DT$2=1,Assumptions!$H28/12,-(SUMIF($D$2:$EE$2,DT$2-1,$D27:$EE27)/12)*(1+XLOOKUP(DT$2,Assumptions!$C$94:$M$94,Assumptions!$C$98:$M$98))))</f>
        <v>-21295.02699</v>
      </c>
      <c r="DU27" s="229">
        <f t="array" ref="DU27">-(IF(DU$2=1,Assumptions!$H28/12,-(SUMIF($D$2:$EE$2,DU$2-1,$D27:$EE27)/12)*(1+XLOOKUP(DU$2,Assumptions!$C$94:$M$94,Assumptions!$C$98:$M$98))))</f>
        <v>-21295.02699</v>
      </c>
      <c r="DV27" s="229">
        <f t="array" ref="DV27">-(IF(DV$2=1,Assumptions!$H28/12,-(SUMIF($D$2:$EE$2,DV$2-1,$D27:$EE27)/12)*(1+XLOOKUP(DV$2,Assumptions!$C$94:$M$94,Assumptions!$C$98:$M$98))))</f>
        <v>-21295.02699</v>
      </c>
      <c r="DW27" s="229">
        <f t="array" ref="DW27">-(IF(DW$2=1,Assumptions!$H28/12,-(SUMIF($D$2:$EE$2,DW$2-1,$D27:$EE27)/12)*(1+XLOOKUP(DW$2,Assumptions!$C$94:$M$94,Assumptions!$C$98:$M$98))))</f>
        <v>-21295.02699</v>
      </c>
      <c r="DX27" s="229">
        <f t="array" ref="DX27">-(IF(DX$2=1,Assumptions!$H28/12,-(SUMIF($D$2:$EE$2,DX$2-1,$D27:$EE27)/12)*(1+XLOOKUP(DX$2,Assumptions!$C$94:$M$94,Assumptions!$C$98:$M$98))))</f>
        <v>-21295.02699</v>
      </c>
      <c r="DY27" s="229">
        <f t="array" ref="DY27">-(IF(DY$2=1,Assumptions!$H28/12,-(SUMIF($D$2:$EE$2,DY$2-1,$D27:$EE27)/12)*(1+XLOOKUP(DY$2,Assumptions!$C$94:$M$94,Assumptions!$C$98:$M$98))))</f>
        <v>-21295.02699</v>
      </c>
      <c r="DZ27" s="229">
        <f t="array" ref="DZ27">-(IF(DZ$2=1,Assumptions!$H28/12,-(SUMIF($D$2:$EE$2,DZ$2-1,$D27:$EE27)/12)*(1+XLOOKUP(DZ$2,Assumptions!$C$94:$M$94,Assumptions!$C$98:$M$98))))</f>
        <v>-21295.02699</v>
      </c>
      <c r="EA27" s="229">
        <f t="array" ref="EA27">-(IF(EA$2=1,Assumptions!$H28/12,-(SUMIF($D$2:$EE$2,EA$2-1,$D27:$EE27)/12)*(1+XLOOKUP(EA$2,Assumptions!$C$94:$M$94,Assumptions!$C$98:$M$98))))</f>
        <v>-21295.02699</v>
      </c>
      <c r="EB27" s="229">
        <f t="array" ref="EB27">-(IF(EB$2=1,Assumptions!$H28/12,-(SUMIF($D$2:$EE$2,EB$2-1,$D27:$EE27)/12)*(1+XLOOKUP(EB$2,Assumptions!$C$94:$M$94,Assumptions!$C$98:$M$98))))</f>
        <v>-21295.02699</v>
      </c>
      <c r="EC27" s="229">
        <f t="array" ref="EC27">-(IF(EC$2=1,Assumptions!$H28/12,-(SUMIF($D$2:$EE$2,EC$2-1,$D27:$EE27)/12)*(1+XLOOKUP(EC$2,Assumptions!$C$94:$M$94,Assumptions!$C$98:$M$98))))</f>
        <v>-21295.02699</v>
      </c>
      <c r="ED27" s="229">
        <f t="array" ref="ED27">-(IF(ED$2=1,Assumptions!$H28/12,-(SUMIF($D$2:$EE$2,ED$2-1,$D27:$EE27)/12)*(1+XLOOKUP(ED$2,Assumptions!$C$94:$M$94,Assumptions!$C$98:$M$98))))</f>
        <v>-21295.02699</v>
      </c>
      <c r="EE27" s="229">
        <f t="array" ref="EE27">-(IF(EE$2=1,Assumptions!$H28/12,-(SUMIF($D$2:$EE$2,EE$2-1,$D27:$EE27)/12)*(1+XLOOKUP(EE$2,Assumptions!$C$94:$M$94,Assumptions!$C$98:$M$98))))</f>
        <v>-21295.02699</v>
      </c>
    </row>
    <row r="28" ht="15.75" customHeight="1">
      <c r="A28" s="1"/>
      <c r="B28" s="1"/>
      <c r="C28" s="1" t="str">
        <f>Assumptions!B29</f>
        <v>Other Utilities</v>
      </c>
      <c r="D28" s="229">
        <f t="array" ref="D28">-(IF(D$2=1,Assumptions!$H29/12,-(SUMIF($D$2:$EE$2,D$2-1,$D28:$EE28)/12)*(1+XLOOKUP(D$2,Assumptions!$C$94:$M$94,Assumptions!$C$98:$M$98))))</f>
        <v>-5067.083333</v>
      </c>
      <c r="E28" s="229">
        <f t="array" ref="E28">-(IF(E$2=1,Assumptions!$H29/12,-(SUMIF($D$2:$EE$2,E$2-1,$D28:$EE28)/12)*(1+XLOOKUP(E$2,Assumptions!$C$94:$M$94,Assumptions!$C$98:$M$98))))</f>
        <v>-5067.083333</v>
      </c>
      <c r="F28" s="229">
        <f t="array" ref="F28">-(IF(F$2=1,Assumptions!$H29/12,-(SUMIF($D$2:$EE$2,F$2-1,$D28:$EE28)/12)*(1+XLOOKUP(F$2,Assumptions!$C$94:$M$94,Assumptions!$C$98:$M$98))))</f>
        <v>-5067.083333</v>
      </c>
      <c r="G28" s="229">
        <f t="array" ref="G28">-(IF(G$2=1,Assumptions!$H29/12,-(SUMIF($D$2:$EE$2,G$2-1,$D28:$EE28)/12)*(1+XLOOKUP(G$2,Assumptions!$C$94:$M$94,Assumptions!$C$98:$M$98))))</f>
        <v>-5067.083333</v>
      </c>
      <c r="H28" s="229">
        <f t="array" ref="H28">-(IF(H$2=1,Assumptions!$H29/12,-(SUMIF($D$2:$EE$2,H$2-1,$D28:$EE28)/12)*(1+XLOOKUP(H$2,Assumptions!$C$94:$M$94,Assumptions!$C$98:$M$98))))</f>
        <v>-5067.083333</v>
      </c>
      <c r="I28" s="229">
        <f t="array" ref="I28">-(IF(I$2=1,Assumptions!$H29/12,-(SUMIF($D$2:$EE$2,I$2-1,$D28:$EE28)/12)*(1+XLOOKUP(I$2,Assumptions!$C$94:$M$94,Assumptions!$C$98:$M$98))))</f>
        <v>-5067.083333</v>
      </c>
      <c r="J28" s="229">
        <f t="array" ref="J28">-(IF(J$2=1,Assumptions!$H29/12,-(SUMIF($D$2:$EE$2,J$2-1,$D28:$EE28)/12)*(1+XLOOKUP(J$2,Assumptions!$C$94:$M$94,Assumptions!$C$98:$M$98))))</f>
        <v>-5067.083333</v>
      </c>
      <c r="K28" s="229">
        <f t="array" ref="K28">-(IF(K$2=1,Assumptions!$H29/12,-(SUMIF($D$2:$EE$2,K$2-1,$D28:$EE28)/12)*(1+XLOOKUP(K$2,Assumptions!$C$94:$M$94,Assumptions!$C$98:$M$98))))</f>
        <v>-5067.083333</v>
      </c>
      <c r="L28" s="229">
        <f t="array" ref="L28">-(IF(L$2=1,Assumptions!$H29/12,-(SUMIF($D$2:$EE$2,L$2-1,$D28:$EE28)/12)*(1+XLOOKUP(L$2,Assumptions!$C$94:$M$94,Assumptions!$C$98:$M$98))))</f>
        <v>-5067.083333</v>
      </c>
      <c r="M28" s="229">
        <f t="array" ref="M28">-(IF(M$2=1,Assumptions!$H29/12,-(SUMIF($D$2:$EE$2,M$2-1,$D28:$EE28)/12)*(1+XLOOKUP(M$2,Assumptions!$C$94:$M$94,Assumptions!$C$98:$M$98))))</f>
        <v>-5067.083333</v>
      </c>
      <c r="N28" s="229">
        <f t="array" ref="N28">-(IF(N$2=1,Assumptions!$H29/12,-(SUMIF($D$2:$EE$2,N$2-1,$D28:$EE28)/12)*(1+XLOOKUP(N$2,Assumptions!$C$94:$M$94,Assumptions!$C$98:$M$98))))</f>
        <v>-5067.083333</v>
      </c>
      <c r="O28" s="229">
        <f t="array" ref="O28">-(IF(O$2=1,Assumptions!$H29/12,-(SUMIF($D$2:$EE$2,O$2-1,$D28:$EE28)/12)*(1+XLOOKUP(O$2,Assumptions!$C$94:$M$94,Assumptions!$C$98:$M$98))))</f>
        <v>-5067.083333</v>
      </c>
      <c r="P28" s="229">
        <f t="array" ref="P28">-(IF(P$2=1,Assumptions!$H29/12,-(SUMIF($D$2:$EE$2,P$2-1,$D28:$EE28)/12)*(1+XLOOKUP(P$2,Assumptions!$C$94:$M$94,Assumptions!$C$98:$M$98))))</f>
        <v>-5219.095833</v>
      </c>
      <c r="Q28" s="229">
        <f t="array" ref="Q28">-(IF(Q$2=1,Assumptions!$H29/12,-(SUMIF($D$2:$EE$2,Q$2-1,$D28:$EE28)/12)*(1+XLOOKUP(Q$2,Assumptions!$C$94:$M$94,Assumptions!$C$98:$M$98))))</f>
        <v>-5219.095833</v>
      </c>
      <c r="R28" s="229">
        <f t="array" ref="R28">-(IF(R$2=1,Assumptions!$H29/12,-(SUMIF($D$2:$EE$2,R$2-1,$D28:$EE28)/12)*(1+XLOOKUP(R$2,Assumptions!$C$94:$M$94,Assumptions!$C$98:$M$98))))</f>
        <v>-5219.095833</v>
      </c>
      <c r="S28" s="229">
        <f t="array" ref="S28">-(IF(S$2=1,Assumptions!$H29/12,-(SUMIF($D$2:$EE$2,S$2-1,$D28:$EE28)/12)*(1+XLOOKUP(S$2,Assumptions!$C$94:$M$94,Assumptions!$C$98:$M$98))))</f>
        <v>-5219.095833</v>
      </c>
      <c r="T28" s="229">
        <f t="array" ref="T28">-(IF(T$2=1,Assumptions!$H29/12,-(SUMIF($D$2:$EE$2,T$2-1,$D28:$EE28)/12)*(1+XLOOKUP(T$2,Assumptions!$C$94:$M$94,Assumptions!$C$98:$M$98))))</f>
        <v>-5219.095833</v>
      </c>
      <c r="U28" s="229">
        <f t="array" ref="U28">-(IF(U$2=1,Assumptions!$H29/12,-(SUMIF($D$2:$EE$2,U$2-1,$D28:$EE28)/12)*(1+XLOOKUP(U$2,Assumptions!$C$94:$M$94,Assumptions!$C$98:$M$98))))</f>
        <v>-5219.095833</v>
      </c>
      <c r="V28" s="229">
        <f t="array" ref="V28">-(IF(V$2=1,Assumptions!$H29/12,-(SUMIF($D$2:$EE$2,V$2-1,$D28:$EE28)/12)*(1+XLOOKUP(V$2,Assumptions!$C$94:$M$94,Assumptions!$C$98:$M$98))))</f>
        <v>-5219.095833</v>
      </c>
      <c r="W28" s="229">
        <f t="array" ref="W28">-(IF(W$2=1,Assumptions!$H29/12,-(SUMIF($D$2:$EE$2,W$2-1,$D28:$EE28)/12)*(1+XLOOKUP(W$2,Assumptions!$C$94:$M$94,Assumptions!$C$98:$M$98))))</f>
        <v>-5219.095833</v>
      </c>
      <c r="X28" s="229">
        <f t="array" ref="X28">-(IF(X$2=1,Assumptions!$H29/12,-(SUMIF($D$2:$EE$2,X$2-1,$D28:$EE28)/12)*(1+XLOOKUP(X$2,Assumptions!$C$94:$M$94,Assumptions!$C$98:$M$98))))</f>
        <v>-5219.095833</v>
      </c>
      <c r="Y28" s="229">
        <f t="array" ref="Y28">-(IF(Y$2=1,Assumptions!$H29/12,-(SUMIF($D$2:$EE$2,Y$2-1,$D28:$EE28)/12)*(1+XLOOKUP(Y$2,Assumptions!$C$94:$M$94,Assumptions!$C$98:$M$98))))</f>
        <v>-5219.095833</v>
      </c>
      <c r="Z28" s="229">
        <f t="array" ref="Z28">-(IF(Z$2=1,Assumptions!$H29/12,-(SUMIF($D$2:$EE$2,Z$2-1,$D28:$EE28)/12)*(1+XLOOKUP(Z$2,Assumptions!$C$94:$M$94,Assumptions!$C$98:$M$98))))</f>
        <v>-5219.095833</v>
      </c>
      <c r="AA28" s="229">
        <f t="array" ref="AA28">-(IF(AA$2=1,Assumptions!$H29/12,-(SUMIF($D$2:$EE$2,AA$2-1,$D28:$EE28)/12)*(1+XLOOKUP(AA$2,Assumptions!$C$94:$M$94,Assumptions!$C$98:$M$98))))</f>
        <v>-5219.095833</v>
      </c>
      <c r="AB28" s="229">
        <f t="array" ref="AB28">-(IF(AB$2=1,Assumptions!$H29/12,-(SUMIF($D$2:$EE$2,AB$2-1,$D28:$EE28)/12)*(1+XLOOKUP(AB$2,Assumptions!$C$94:$M$94,Assumptions!$C$98:$M$98))))</f>
        <v>-5375.668708</v>
      </c>
      <c r="AC28" s="229">
        <f t="array" ref="AC28">-(IF(AC$2=1,Assumptions!$H29/12,-(SUMIF($D$2:$EE$2,AC$2-1,$D28:$EE28)/12)*(1+XLOOKUP(AC$2,Assumptions!$C$94:$M$94,Assumptions!$C$98:$M$98))))</f>
        <v>-5375.668708</v>
      </c>
      <c r="AD28" s="229">
        <f t="array" ref="AD28">-(IF(AD$2=1,Assumptions!$H29/12,-(SUMIF($D$2:$EE$2,AD$2-1,$D28:$EE28)/12)*(1+XLOOKUP(AD$2,Assumptions!$C$94:$M$94,Assumptions!$C$98:$M$98))))</f>
        <v>-5375.668708</v>
      </c>
      <c r="AE28" s="229">
        <f t="array" ref="AE28">-(IF(AE$2=1,Assumptions!$H29/12,-(SUMIF($D$2:$EE$2,AE$2-1,$D28:$EE28)/12)*(1+XLOOKUP(AE$2,Assumptions!$C$94:$M$94,Assumptions!$C$98:$M$98))))</f>
        <v>-5375.668708</v>
      </c>
      <c r="AF28" s="229">
        <f t="array" ref="AF28">-(IF(AF$2=1,Assumptions!$H29/12,-(SUMIF($D$2:$EE$2,AF$2-1,$D28:$EE28)/12)*(1+XLOOKUP(AF$2,Assumptions!$C$94:$M$94,Assumptions!$C$98:$M$98))))</f>
        <v>-5375.668708</v>
      </c>
      <c r="AG28" s="229">
        <f t="array" ref="AG28">-(IF(AG$2=1,Assumptions!$H29/12,-(SUMIF($D$2:$EE$2,AG$2-1,$D28:$EE28)/12)*(1+XLOOKUP(AG$2,Assumptions!$C$94:$M$94,Assumptions!$C$98:$M$98))))</f>
        <v>-5375.668708</v>
      </c>
      <c r="AH28" s="229">
        <f t="array" ref="AH28">-(IF(AH$2=1,Assumptions!$H29/12,-(SUMIF($D$2:$EE$2,AH$2-1,$D28:$EE28)/12)*(1+XLOOKUP(AH$2,Assumptions!$C$94:$M$94,Assumptions!$C$98:$M$98))))</f>
        <v>-5375.668708</v>
      </c>
      <c r="AI28" s="229">
        <f t="array" ref="AI28">-(IF(AI$2=1,Assumptions!$H29/12,-(SUMIF($D$2:$EE$2,AI$2-1,$D28:$EE28)/12)*(1+XLOOKUP(AI$2,Assumptions!$C$94:$M$94,Assumptions!$C$98:$M$98))))</f>
        <v>-5375.668708</v>
      </c>
      <c r="AJ28" s="229">
        <f t="array" ref="AJ28">-(IF(AJ$2=1,Assumptions!$H29/12,-(SUMIF($D$2:$EE$2,AJ$2-1,$D28:$EE28)/12)*(1+XLOOKUP(AJ$2,Assumptions!$C$94:$M$94,Assumptions!$C$98:$M$98))))</f>
        <v>-5375.668708</v>
      </c>
      <c r="AK28" s="229">
        <f t="array" ref="AK28">-(IF(AK$2=1,Assumptions!$H29/12,-(SUMIF($D$2:$EE$2,AK$2-1,$D28:$EE28)/12)*(1+XLOOKUP(AK$2,Assumptions!$C$94:$M$94,Assumptions!$C$98:$M$98))))</f>
        <v>-5375.668708</v>
      </c>
      <c r="AL28" s="229">
        <f t="array" ref="AL28">-(IF(AL$2=1,Assumptions!$H29/12,-(SUMIF($D$2:$EE$2,AL$2-1,$D28:$EE28)/12)*(1+XLOOKUP(AL$2,Assumptions!$C$94:$M$94,Assumptions!$C$98:$M$98))))</f>
        <v>-5375.668708</v>
      </c>
      <c r="AM28" s="229">
        <f t="array" ref="AM28">-(IF(AM$2=1,Assumptions!$H29/12,-(SUMIF($D$2:$EE$2,AM$2-1,$D28:$EE28)/12)*(1+XLOOKUP(AM$2,Assumptions!$C$94:$M$94,Assumptions!$C$98:$M$98))))</f>
        <v>-5375.668708</v>
      </c>
      <c r="AN28" s="229">
        <f t="array" ref="AN28">-(IF(AN$2=1,Assumptions!$H29/12,-(SUMIF($D$2:$EE$2,AN$2-1,$D28:$EE28)/12)*(1+XLOOKUP(AN$2,Assumptions!$C$94:$M$94,Assumptions!$C$98:$M$98))))</f>
        <v>-5536.93877</v>
      </c>
      <c r="AO28" s="229">
        <f t="array" ref="AO28">-(IF(AO$2=1,Assumptions!$H29/12,-(SUMIF($D$2:$EE$2,AO$2-1,$D28:$EE28)/12)*(1+XLOOKUP(AO$2,Assumptions!$C$94:$M$94,Assumptions!$C$98:$M$98))))</f>
        <v>-5536.93877</v>
      </c>
      <c r="AP28" s="229">
        <f t="array" ref="AP28">-(IF(AP$2=1,Assumptions!$H29/12,-(SUMIF($D$2:$EE$2,AP$2-1,$D28:$EE28)/12)*(1+XLOOKUP(AP$2,Assumptions!$C$94:$M$94,Assumptions!$C$98:$M$98))))</f>
        <v>-5536.93877</v>
      </c>
      <c r="AQ28" s="229">
        <f t="array" ref="AQ28">-(IF(AQ$2=1,Assumptions!$H29/12,-(SUMIF($D$2:$EE$2,AQ$2-1,$D28:$EE28)/12)*(1+XLOOKUP(AQ$2,Assumptions!$C$94:$M$94,Assumptions!$C$98:$M$98))))</f>
        <v>-5536.93877</v>
      </c>
      <c r="AR28" s="229">
        <f t="array" ref="AR28">-(IF(AR$2=1,Assumptions!$H29/12,-(SUMIF($D$2:$EE$2,AR$2-1,$D28:$EE28)/12)*(1+XLOOKUP(AR$2,Assumptions!$C$94:$M$94,Assumptions!$C$98:$M$98))))</f>
        <v>-5536.93877</v>
      </c>
      <c r="AS28" s="229">
        <f t="array" ref="AS28">-(IF(AS$2=1,Assumptions!$H29/12,-(SUMIF($D$2:$EE$2,AS$2-1,$D28:$EE28)/12)*(1+XLOOKUP(AS$2,Assumptions!$C$94:$M$94,Assumptions!$C$98:$M$98))))</f>
        <v>-5536.93877</v>
      </c>
      <c r="AT28" s="229">
        <f t="array" ref="AT28">-(IF(AT$2=1,Assumptions!$H29/12,-(SUMIF($D$2:$EE$2,AT$2-1,$D28:$EE28)/12)*(1+XLOOKUP(AT$2,Assumptions!$C$94:$M$94,Assumptions!$C$98:$M$98))))</f>
        <v>-5536.93877</v>
      </c>
      <c r="AU28" s="229">
        <f t="array" ref="AU28">-(IF(AU$2=1,Assumptions!$H29/12,-(SUMIF($D$2:$EE$2,AU$2-1,$D28:$EE28)/12)*(1+XLOOKUP(AU$2,Assumptions!$C$94:$M$94,Assumptions!$C$98:$M$98))))</f>
        <v>-5536.93877</v>
      </c>
      <c r="AV28" s="229">
        <f t="array" ref="AV28">-(IF(AV$2=1,Assumptions!$H29/12,-(SUMIF($D$2:$EE$2,AV$2-1,$D28:$EE28)/12)*(1+XLOOKUP(AV$2,Assumptions!$C$94:$M$94,Assumptions!$C$98:$M$98))))</f>
        <v>-5536.93877</v>
      </c>
      <c r="AW28" s="229">
        <f t="array" ref="AW28">-(IF(AW$2=1,Assumptions!$H29/12,-(SUMIF($D$2:$EE$2,AW$2-1,$D28:$EE28)/12)*(1+XLOOKUP(AW$2,Assumptions!$C$94:$M$94,Assumptions!$C$98:$M$98))))</f>
        <v>-5536.93877</v>
      </c>
      <c r="AX28" s="229">
        <f t="array" ref="AX28">-(IF(AX$2=1,Assumptions!$H29/12,-(SUMIF($D$2:$EE$2,AX$2-1,$D28:$EE28)/12)*(1+XLOOKUP(AX$2,Assumptions!$C$94:$M$94,Assumptions!$C$98:$M$98))))</f>
        <v>-5536.93877</v>
      </c>
      <c r="AY28" s="229">
        <f t="array" ref="AY28">-(IF(AY$2=1,Assumptions!$H29/12,-(SUMIF($D$2:$EE$2,AY$2-1,$D28:$EE28)/12)*(1+XLOOKUP(AY$2,Assumptions!$C$94:$M$94,Assumptions!$C$98:$M$98))))</f>
        <v>-5536.93877</v>
      </c>
      <c r="AZ28" s="229">
        <f t="array" ref="AZ28">-(IF(AZ$2=1,Assumptions!$H29/12,-(SUMIF($D$2:$EE$2,AZ$2-1,$D28:$EE28)/12)*(1+XLOOKUP(AZ$2,Assumptions!$C$94:$M$94,Assumptions!$C$98:$M$98))))</f>
        <v>-5703.046933</v>
      </c>
      <c r="BA28" s="229">
        <f t="array" ref="BA28">-(IF(BA$2=1,Assumptions!$H29/12,-(SUMIF($D$2:$EE$2,BA$2-1,$D28:$EE28)/12)*(1+XLOOKUP(BA$2,Assumptions!$C$94:$M$94,Assumptions!$C$98:$M$98))))</f>
        <v>-5703.046933</v>
      </c>
      <c r="BB28" s="229">
        <f t="array" ref="BB28">-(IF(BB$2=1,Assumptions!$H29/12,-(SUMIF($D$2:$EE$2,BB$2-1,$D28:$EE28)/12)*(1+XLOOKUP(BB$2,Assumptions!$C$94:$M$94,Assumptions!$C$98:$M$98))))</f>
        <v>-5703.046933</v>
      </c>
      <c r="BC28" s="229">
        <f t="array" ref="BC28">-(IF(BC$2=1,Assumptions!$H29/12,-(SUMIF($D$2:$EE$2,BC$2-1,$D28:$EE28)/12)*(1+XLOOKUP(BC$2,Assumptions!$C$94:$M$94,Assumptions!$C$98:$M$98))))</f>
        <v>-5703.046933</v>
      </c>
      <c r="BD28" s="229">
        <f t="array" ref="BD28">-(IF(BD$2=1,Assumptions!$H29/12,-(SUMIF($D$2:$EE$2,BD$2-1,$D28:$EE28)/12)*(1+XLOOKUP(BD$2,Assumptions!$C$94:$M$94,Assumptions!$C$98:$M$98))))</f>
        <v>-5703.046933</v>
      </c>
      <c r="BE28" s="229">
        <f t="array" ref="BE28">-(IF(BE$2=1,Assumptions!$H29/12,-(SUMIF($D$2:$EE$2,BE$2-1,$D28:$EE28)/12)*(1+XLOOKUP(BE$2,Assumptions!$C$94:$M$94,Assumptions!$C$98:$M$98))))</f>
        <v>-5703.046933</v>
      </c>
      <c r="BF28" s="229">
        <f t="array" ref="BF28">-(IF(BF$2=1,Assumptions!$H29/12,-(SUMIF($D$2:$EE$2,BF$2-1,$D28:$EE28)/12)*(1+XLOOKUP(BF$2,Assumptions!$C$94:$M$94,Assumptions!$C$98:$M$98))))</f>
        <v>-5703.046933</v>
      </c>
      <c r="BG28" s="229">
        <f t="array" ref="BG28">-(IF(BG$2=1,Assumptions!$H29/12,-(SUMIF($D$2:$EE$2,BG$2-1,$D28:$EE28)/12)*(1+XLOOKUP(BG$2,Assumptions!$C$94:$M$94,Assumptions!$C$98:$M$98))))</f>
        <v>-5703.046933</v>
      </c>
      <c r="BH28" s="229">
        <f t="array" ref="BH28">-(IF(BH$2=1,Assumptions!$H29/12,-(SUMIF($D$2:$EE$2,BH$2-1,$D28:$EE28)/12)*(1+XLOOKUP(BH$2,Assumptions!$C$94:$M$94,Assumptions!$C$98:$M$98))))</f>
        <v>-5703.046933</v>
      </c>
      <c r="BI28" s="229">
        <f t="array" ref="BI28">-(IF(BI$2=1,Assumptions!$H29/12,-(SUMIF($D$2:$EE$2,BI$2-1,$D28:$EE28)/12)*(1+XLOOKUP(BI$2,Assumptions!$C$94:$M$94,Assumptions!$C$98:$M$98))))</f>
        <v>-5703.046933</v>
      </c>
      <c r="BJ28" s="229">
        <f t="array" ref="BJ28">-(IF(BJ$2=1,Assumptions!$H29/12,-(SUMIF($D$2:$EE$2,BJ$2-1,$D28:$EE28)/12)*(1+XLOOKUP(BJ$2,Assumptions!$C$94:$M$94,Assumptions!$C$98:$M$98))))</f>
        <v>-5703.046933</v>
      </c>
      <c r="BK28" s="229">
        <f t="array" ref="BK28">-(IF(BK$2=1,Assumptions!$H29/12,-(SUMIF($D$2:$EE$2,BK$2-1,$D28:$EE28)/12)*(1+XLOOKUP(BK$2,Assumptions!$C$94:$M$94,Assumptions!$C$98:$M$98))))</f>
        <v>-5703.046933</v>
      </c>
      <c r="BL28" s="229">
        <f t="array" ref="BL28">-(IF(BL$2=1,Assumptions!$H29/12,-(SUMIF($D$2:$EE$2,BL$2-1,$D28:$EE28)/12)*(1+XLOOKUP(BL$2,Assumptions!$C$94:$M$94,Assumptions!$C$98:$M$98))))</f>
        <v>-5874.138341</v>
      </c>
      <c r="BM28" s="229">
        <f t="array" ref="BM28">-(IF(BM$2=1,Assumptions!$H29/12,-(SUMIF($D$2:$EE$2,BM$2-1,$D28:$EE28)/12)*(1+XLOOKUP(BM$2,Assumptions!$C$94:$M$94,Assumptions!$C$98:$M$98))))</f>
        <v>-5874.138341</v>
      </c>
      <c r="BN28" s="229">
        <f t="array" ref="BN28">-(IF(BN$2=1,Assumptions!$H29/12,-(SUMIF($D$2:$EE$2,BN$2-1,$D28:$EE28)/12)*(1+XLOOKUP(BN$2,Assumptions!$C$94:$M$94,Assumptions!$C$98:$M$98))))</f>
        <v>-5874.138341</v>
      </c>
      <c r="BO28" s="229">
        <f t="array" ref="BO28">-(IF(BO$2=1,Assumptions!$H29/12,-(SUMIF($D$2:$EE$2,BO$2-1,$D28:$EE28)/12)*(1+XLOOKUP(BO$2,Assumptions!$C$94:$M$94,Assumptions!$C$98:$M$98))))</f>
        <v>-5874.138341</v>
      </c>
      <c r="BP28" s="229">
        <f t="array" ref="BP28">-(IF(BP$2=1,Assumptions!$H29/12,-(SUMIF($D$2:$EE$2,BP$2-1,$D28:$EE28)/12)*(1+XLOOKUP(BP$2,Assumptions!$C$94:$M$94,Assumptions!$C$98:$M$98))))</f>
        <v>-5874.138341</v>
      </c>
      <c r="BQ28" s="229">
        <f t="array" ref="BQ28">-(IF(BQ$2=1,Assumptions!$H29/12,-(SUMIF($D$2:$EE$2,BQ$2-1,$D28:$EE28)/12)*(1+XLOOKUP(BQ$2,Assumptions!$C$94:$M$94,Assumptions!$C$98:$M$98))))</f>
        <v>-5874.138341</v>
      </c>
      <c r="BR28" s="229">
        <f t="array" ref="BR28">-(IF(BR$2=1,Assumptions!$H29/12,-(SUMIF($D$2:$EE$2,BR$2-1,$D28:$EE28)/12)*(1+XLOOKUP(BR$2,Assumptions!$C$94:$M$94,Assumptions!$C$98:$M$98))))</f>
        <v>-5874.138341</v>
      </c>
      <c r="BS28" s="229">
        <f t="array" ref="BS28">-(IF(BS$2=1,Assumptions!$H29/12,-(SUMIF($D$2:$EE$2,BS$2-1,$D28:$EE28)/12)*(1+XLOOKUP(BS$2,Assumptions!$C$94:$M$94,Assumptions!$C$98:$M$98))))</f>
        <v>-5874.138341</v>
      </c>
      <c r="BT28" s="229">
        <f t="array" ref="BT28">-(IF(BT$2=1,Assumptions!$H29/12,-(SUMIF($D$2:$EE$2,BT$2-1,$D28:$EE28)/12)*(1+XLOOKUP(BT$2,Assumptions!$C$94:$M$94,Assumptions!$C$98:$M$98))))</f>
        <v>-5874.138341</v>
      </c>
      <c r="BU28" s="229">
        <f t="array" ref="BU28">-(IF(BU$2=1,Assumptions!$H29/12,-(SUMIF($D$2:$EE$2,BU$2-1,$D28:$EE28)/12)*(1+XLOOKUP(BU$2,Assumptions!$C$94:$M$94,Assumptions!$C$98:$M$98))))</f>
        <v>-5874.138341</v>
      </c>
      <c r="BV28" s="229">
        <f t="array" ref="BV28">-(IF(BV$2=1,Assumptions!$H29/12,-(SUMIF($D$2:$EE$2,BV$2-1,$D28:$EE28)/12)*(1+XLOOKUP(BV$2,Assumptions!$C$94:$M$94,Assumptions!$C$98:$M$98))))</f>
        <v>-5874.138341</v>
      </c>
      <c r="BW28" s="229">
        <f t="array" ref="BW28">-(IF(BW$2=1,Assumptions!$H29/12,-(SUMIF($D$2:$EE$2,BW$2-1,$D28:$EE28)/12)*(1+XLOOKUP(BW$2,Assumptions!$C$94:$M$94,Assumptions!$C$98:$M$98))))</f>
        <v>-5874.138341</v>
      </c>
      <c r="BX28" s="229">
        <f t="array" ref="BX28">-(IF(BX$2=1,Assumptions!$H29/12,-(SUMIF($D$2:$EE$2,BX$2-1,$D28:$EE28)/12)*(1+XLOOKUP(BX$2,Assumptions!$C$94:$M$94,Assumptions!$C$98:$M$98))))</f>
        <v>-6050.362491</v>
      </c>
      <c r="BY28" s="229">
        <f t="array" ref="BY28">-(IF(BY$2=1,Assumptions!$H29/12,-(SUMIF($D$2:$EE$2,BY$2-1,$D28:$EE28)/12)*(1+XLOOKUP(BY$2,Assumptions!$C$94:$M$94,Assumptions!$C$98:$M$98))))</f>
        <v>-6050.362491</v>
      </c>
      <c r="BZ28" s="229">
        <f t="array" ref="BZ28">-(IF(BZ$2=1,Assumptions!$H29/12,-(SUMIF($D$2:$EE$2,BZ$2-1,$D28:$EE28)/12)*(1+XLOOKUP(BZ$2,Assumptions!$C$94:$M$94,Assumptions!$C$98:$M$98))))</f>
        <v>-6050.362491</v>
      </c>
      <c r="CA28" s="229">
        <f t="array" ref="CA28">-(IF(CA$2=1,Assumptions!$H29/12,-(SUMIF($D$2:$EE$2,CA$2-1,$D28:$EE28)/12)*(1+XLOOKUP(CA$2,Assumptions!$C$94:$M$94,Assumptions!$C$98:$M$98))))</f>
        <v>-6050.362491</v>
      </c>
      <c r="CB28" s="229">
        <f t="array" ref="CB28">-(IF(CB$2=1,Assumptions!$H29/12,-(SUMIF($D$2:$EE$2,CB$2-1,$D28:$EE28)/12)*(1+XLOOKUP(CB$2,Assumptions!$C$94:$M$94,Assumptions!$C$98:$M$98))))</f>
        <v>-6050.362491</v>
      </c>
      <c r="CC28" s="229">
        <f t="array" ref="CC28">-(IF(CC$2=1,Assumptions!$H29/12,-(SUMIF($D$2:$EE$2,CC$2-1,$D28:$EE28)/12)*(1+XLOOKUP(CC$2,Assumptions!$C$94:$M$94,Assumptions!$C$98:$M$98))))</f>
        <v>-6050.362491</v>
      </c>
      <c r="CD28" s="229">
        <f t="array" ref="CD28">-(IF(CD$2=1,Assumptions!$H29/12,-(SUMIF($D$2:$EE$2,CD$2-1,$D28:$EE28)/12)*(1+XLOOKUP(CD$2,Assumptions!$C$94:$M$94,Assumptions!$C$98:$M$98))))</f>
        <v>-6050.362491</v>
      </c>
      <c r="CE28" s="229">
        <f t="array" ref="CE28">-(IF(CE$2=1,Assumptions!$H29/12,-(SUMIF($D$2:$EE$2,CE$2-1,$D28:$EE28)/12)*(1+XLOOKUP(CE$2,Assumptions!$C$94:$M$94,Assumptions!$C$98:$M$98))))</f>
        <v>-6050.362491</v>
      </c>
      <c r="CF28" s="229">
        <f t="array" ref="CF28">-(IF(CF$2=1,Assumptions!$H29/12,-(SUMIF($D$2:$EE$2,CF$2-1,$D28:$EE28)/12)*(1+XLOOKUP(CF$2,Assumptions!$C$94:$M$94,Assumptions!$C$98:$M$98))))</f>
        <v>-6050.362491</v>
      </c>
      <c r="CG28" s="229">
        <f t="array" ref="CG28">-(IF(CG$2=1,Assumptions!$H29/12,-(SUMIF($D$2:$EE$2,CG$2-1,$D28:$EE28)/12)*(1+XLOOKUP(CG$2,Assumptions!$C$94:$M$94,Assumptions!$C$98:$M$98))))</f>
        <v>-6050.362491</v>
      </c>
      <c r="CH28" s="229">
        <f t="array" ref="CH28">-(IF(CH$2=1,Assumptions!$H29/12,-(SUMIF($D$2:$EE$2,CH$2-1,$D28:$EE28)/12)*(1+XLOOKUP(CH$2,Assumptions!$C$94:$M$94,Assumptions!$C$98:$M$98))))</f>
        <v>-6050.362491</v>
      </c>
      <c r="CI28" s="229">
        <f t="array" ref="CI28">-(IF(CI$2=1,Assumptions!$H29/12,-(SUMIF($D$2:$EE$2,CI$2-1,$D28:$EE28)/12)*(1+XLOOKUP(CI$2,Assumptions!$C$94:$M$94,Assumptions!$C$98:$M$98))))</f>
        <v>-6050.362491</v>
      </c>
      <c r="CJ28" s="229">
        <f t="array" ref="CJ28">-(IF(CJ$2=1,Assumptions!$H29/12,-(SUMIF($D$2:$EE$2,CJ$2-1,$D28:$EE28)/12)*(1+XLOOKUP(CJ$2,Assumptions!$C$94:$M$94,Assumptions!$C$98:$M$98))))</f>
        <v>-6231.873366</v>
      </c>
      <c r="CK28" s="229">
        <f t="array" ref="CK28">-(IF(CK$2=1,Assumptions!$H29/12,-(SUMIF($D$2:$EE$2,CK$2-1,$D28:$EE28)/12)*(1+XLOOKUP(CK$2,Assumptions!$C$94:$M$94,Assumptions!$C$98:$M$98))))</f>
        <v>-6231.873366</v>
      </c>
      <c r="CL28" s="229">
        <f t="array" ref="CL28">-(IF(CL$2=1,Assumptions!$H29/12,-(SUMIF($D$2:$EE$2,CL$2-1,$D28:$EE28)/12)*(1+XLOOKUP(CL$2,Assumptions!$C$94:$M$94,Assumptions!$C$98:$M$98))))</f>
        <v>-6231.873366</v>
      </c>
      <c r="CM28" s="229">
        <f t="array" ref="CM28">-(IF(CM$2=1,Assumptions!$H29/12,-(SUMIF($D$2:$EE$2,CM$2-1,$D28:$EE28)/12)*(1+XLOOKUP(CM$2,Assumptions!$C$94:$M$94,Assumptions!$C$98:$M$98))))</f>
        <v>-6231.873366</v>
      </c>
      <c r="CN28" s="229">
        <f t="array" ref="CN28">-(IF(CN$2=1,Assumptions!$H29/12,-(SUMIF($D$2:$EE$2,CN$2-1,$D28:$EE28)/12)*(1+XLOOKUP(CN$2,Assumptions!$C$94:$M$94,Assumptions!$C$98:$M$98))))</f>
        <v>-6231.873366</v>
      </c>
      <c r="CO28" s="229">
        <f t="array" ref="CO28">-(IF(CO$2=1,Assumptions!$H29/12,-(SUMIF($D$2:$EE$2,CO$2-1,$D28:$EE28)/12)*(1+XLOOKUP(CO$2,Assumptions!$C$94:$M$94,Assumptions!$C$98:$M$98))))</f>
        <v>-6231.873366</v>
      </c>
      <c r="CP28" s="229">
        <f t="array" ref="CP28">-(IF(CP$2=1,Assumptions!$H29/12,-(SUMIF($D$2:$EE$2,CP$2-1,$D28:$EE28)/12)*(1+XLOOKUP(CP$2,Assumptions!$C$94:$M$94,Assumptions!$C$98:$M$98))))</f>
        <v>-6231.873366</v>
      </c>
      <c r="CQ28" s="229">
        <f t="array" ref="CQ28">-(IF(CQ$2=1,Assumptions!$H29/12,-(SUMIF($D$2:$EE$2,CQ$2-1,$D28:$EE28)/12)*(1+XLOOKUP(CQ$2,Assumptions!$C$94:$M$94,Assumptions!$C$98:$M$98))))</f>
        <v>-6231.873366</v>
      </c>
      <c r="CR28" s="229">
        <f t="array" ref="CR28">-(IF(CR$2=1,Assumptions!$H29/12,-(SUMIF($D$2:$EE$2,CR$2-1,$D28:$EE28)/12)*(1+XLOOKUP(CR$2,Assumptions!$C$94:$M$94,Assumptions!$C$98:$M$98))))</f>
        <v>-6231.873366</v>
      </c>
      <c r="CS28" s="229">
        <f t="array" ref="CS28">-(IF(CS$2=1,Assumptions!$H29/12,-(SUMIF($D$2:$EE$2,CS$2-1,$D28:$EE28)/12)*(1+XLOOKUP(CS$2,Assumptions!$C$94:$M$94,Assumptions!$C$98:$M$98))))</f>
        <v>-6231.873366</v>
      </c>
      <c r="CT28" s="229">
        <f t="array" ref="CT28">-(IF(CT$2=1,Assumptions!$H29/12,-(SUMIF($D$2:$EE$2,CT$2-1,$D28:$EE28)/12)*(1+XLOOKUP(CT$2,Assumptions!$C$94:$M$94,Assumptions!$C$98:$M$98))))</f>
        <v>-6231.873366</v>
      </c>
      <c r="CU28" s="229">
        <f t="array" ref="CU28">-(IF(CU$2=1,Assumptions!$H29/12,-(SUMIF($D$2:$EE$2,CU$2-1,$D28:$EE28)/12)*(1+XLOOKUP(CU$2,Assumptions!$C$94:$M$94,Assumptions!$C$98:$M$98))))</f>
        <v>-6231.873366</v>
      </c>
      <c r="CV28" s="229">
        <f t="array" ref="CV28">-(IF(CV$2=1,Assumptions!$H29/12,-(SUMIF($D$2:$EE$2,CV$2-1,$D28:$EE28)/12)*(1+XLOOKUP(CV$2,Assumptions!$C$94:$M$94,Assumptions!$C$98:$M$98))))</f>
        <v>-6418.829567</v>
      </c>
      <c r="CW28" s="229">
        <f t="array" ref="CW28">-(IF(CW$2=1,Assumptions!$H29/12,-(SUMIF($D$2:$EE$2,CW$2-1,$D28:$EE28)/12)*(1+XLOOKUP(CW$2,Assumptions!$C$94:$M$94,Assumptions!$C$98:$M$98))))</f>
        <v>-6418.829567</v>
      </c>
      <c r="CX28" s="229">
        <f t="array" ref="CX28">-(IF(CX$2=1,Assumptions!$H29/12,-(SUMIF($D$2:$EE$2,CX$2-1,$D28:$EE28)/12)*(1+XLOOKUP(CX$2,Assumptions!$C$94:$M$94,Assumptions!$C$98:$M$98))))</f>
        <v>-6418.829567</v>
      </c>
      <c r="CY28" s="229">
        <f t="array" ref="CY28">-(IF(CY$2=1,Assumptions!$H29/12,-(SUMIF($D$2:$EE$2,CY$2-1,$D28:$EE28)/12)*(1+XLOOKUP(CY$2,Assumptions!$C$94:$M$94,Assumptions!$C$98:$M$98))))</f>
        <v>-6418.829567</v>
      </c>
      <c r="CZ28" s="229">
        <f t="array" ref="CZ28">-(IF(CZ$2=1,Assumptions!$H29/12,-(SUMIF($D$2:$EE$2,CZ$2-1,$D28:$EE28)/12)*(1+XLOOKUP(CZ$2,Assumptions!$C$94:$M$94,Assumptions!$C$98:$M$98))))</f>
        <v>-6418.829567</v>
      </c>
      <c r="DA28" s="229">
        <f t="array" ref="DA28">-(IF(DA$2=1,Assumptions!$H29/12,-(SUMIF($D$2:$EE$2,DA$2-1,$D28:$EE28)/12)*(1+XLOOKUP(DA$2,Assumptions!$C$94:$M$94,Assumptions!$C$98:$M$98))))</f>
        <v>-6418.829567</v>
      </c>
      <c r="DB28" s="229">
        <f t="array" ref="DB28">-(IF(DB$2=1,Assumptions!$H29/12,-(SUMIF($D$2:$EE$2,DB$2-1,$D28:$EE28)/12)*(1+XLOOKUP(DB$2,Assumptions!$C$94:$M$94,Assumptions!$C$98:$M$98))))</f>
        <v>-6418.829567</v>
      </c>
      <c r="DC28" s="229">
        <f t="array" ref="DC28">-(IF(DC$2=1,Assumptions!$H29/12,-(SUMIF($D$2:$EE$2,DC$2-1,$D28:$EE28)/12)*(1+XLOOKUP(DC$2,Assumptions!$C$94:$M$94,Assumptions!$C$98:$M$98))))</f>
        <v>-6418.829567</v>
      </c>
      <c r="DD28" s="229">
        <f t="array" ref="DD28">-(IF(DD$2=1,Assumptions!$H29/12,-(SUMIF($D$2:$EE$2,DD$2-1,$D28:$EE28)/12)*(1+XLOOKUP(DD$2,Assumptions!$C$94:$M$94,Assumptions!$C$98:$M$98))))</f>
        <v>-6418.829567</v>
      </c>
      <c r="DE28" s="229">
        <f t="array" ref="DE28">-(IF(DE$2=1,Assumptions!$H29/12,-(SUMIF($D$2:$EE$2,DE$2-1,$D28:$EE28)/12)*(1+XLOOKUP(DE$2,Assumptions!$C$94:$M$94,Assumptions!$C$98:$M$98))))</f>
        <v>-6418.829567</v>
      </c>
      <c r="DF28" s="229">
        <f t="array" ref="DF28">-(IF(DF$2=1,Assumptions!$H29/12,-(SUMIF($D$2:$EE$2,DF$2-1,$D28:$EE28)/12)*(1+XLOOKUP(DF$2,Assumptions!$C$94:$M$94,Assumptions!$C$98:$M$98))))</f>
        <v>-6418.829567</v>
      </c>
      <c r="DG28" s="229">
        <f t="array" ref="DG28">-(IF(DG$2=1,Assumptions!$H29/12,-(SUMIF($D$2:$EE$2,DG$2-1,$D28:$EE28)/12)*(1+XLOOKUP(DG$2,Assumptions!$C$94:$M$94,Assumptions!$C$98:$M$98))))</f>
        <v>-6418.829567</v>
      </c>
      <c r="DH28" s="229">
        <f t="array" ref="DH28">-(IF(DH$2=1,Assumptions!$H29/12,-(SUMIF($D$2:$EE$2,DH$2-1,$D28:$EE28)/12)*(1+XLOOKUP(DH$2,Assumptions!$C$94:$M$94,Assumptions!$C$98:$M$98))))</f>
        <v>-6611.394454</v>
      </c>
      <c r="DI28" s="229">
        <f t="array" ref="DI28">-(IF(DI$2=1,Assumptions!$H29/12,-(SUMIF($D$2:$EE$2,DI$2-1,$D28:$EE28)/12)*(1+XLOOKUP(DI$2,Assumptions!$C$94:$M$94,Assumptions!$C$98:$M$98))))</f>
        <v>-6611.394454</v>
      </c>
      <c r="DJ28" s="229">
        <f t="array" ref="DJ28">-(IF(DJ$2=1,Assumptions!$H29/12,-(SUMIF($D$2:$EE$2,DJ$2-1,$D28:$EE28)/12)*(1+XLOOKUP(DJ$2,Assumptions!$C$94:$M$94,Assumptions!$C$98:$M$98))))</f>
        <v>-6611.394454</v>
      </c>
      <c r="DK28" s="229">
        <f t="array" ref="DK28">-(IF(DK$2=1,Assumptions!$H29/12,-(SUMIF($D$2:$EE$2,DK$2-1,$D28:$EE28)/12)*(1+XLOOKUP(DK$2,Assumptions!$C$94:$M$94,Assumptions!$C$98:$M$98))))</f>
        <v>-6611.394454</v>
      </c>
      <c r="DL28" s="229">
        <f t="array" ref="DL28">-(IF(DL$2=1,Assumptions!$H29/12,-(SUMIF($D$2:$EE$2,DL$2-1,$D28:$EE28)/12)*(1+XLOOKUP(DL$2,Assumptions!$C$94:$M$94,Assumptions!$C$98:$M$98))))</f>
        <v>-6611.394454</v>
      </c>
      <c r="DM28" s="229">
        <f t="array" ref="DM28">-(IF(DM$2=1,Assumptions!$H29/12,-(SUMIF($D$2:$EE$2,DM$2-1,$D28:$EE28)/12)*(1+XLOOKUP(DM$2,Assumptions!$C$94:$M$94,Assumptions!$C$98:$M$98))))</f>
        <v>-6611.394454</v>
      </c>
      <c r="DN28" s="229">
        <f t="array" ref="DN28">-(IF(DN$2=1,Assumptions!$H29/12,-(SUMIF($D$2:$EE$2,DN$2-1,$D28:$EE28)/12)*(1+XLOOKUP(DN$2,Assumptions!$C$94:$M$94,Assumptions!$C$98:$M$98))))</f>
        <v>-6611.394454</v>
      </c>
      <c r="DO28" s="229">
        <f t="array" ref="DO28">-(IF(DO$2=1,Assumptions!$H29/12,-(SUMIF($D$2:$EE$2,DO$2-1,$D28:$EE28)/12)*(1+XLOOKUP(DO$2,Assumptions!$C$94:$M$94,Assumptions!$C$98:$M$98))))</f>
        <v>-6611.394454</v>
      </c>
      <c r="DP28" s="229">
        <f t="array" ref="DP28">-(IF(DP$2=1,Assumptions!$H29/12,-(SUMIF($D$2:$EE$2,DP$2-1,$D28:$EE28)/12)*(1+XLOOKUP(DP$2,Assumptions!$C$94:$M$94,Assumptions!$C$98:$M$98))))</f>
        <v>-6611.394454</v>
      </c>
      <c r="DQ28" s="229">
        <f t="array" ref="DQ28">-(IF(DQ$2=1,Assumptions!$H29/12,-(SUMIF($D$2:$EE$2,DQ$2-1,$D28:$EE28)/12)*(1+XLOOKUP(DQ$2,Assumptions!$C$94:$M$94,Assumptions!$C$98:$M$98))))</f>
        <v>-6611.394454</v>
      </c>
      <c r="DR28" s="229">
        <f t="array" ref="DR28">-(IF(DR$2=1,Assumptions!$H29/12,-(SUMIF($D$2:$EE$2,DR$2-1,$D28:$EE28)/12)*(1+XLOOKUP(DR$2,Assumptions!$C$94:$M$94,Assumptions!$C$98:$M$98))))</f>
        <v>-6611.394454</v>
      </c>
      <c r="DS28" s="229">
        <f t="array" ref="DS28">-(IF(DS$2=1,Assumptions!$H29/12,-(SUMIF($D$2:$EE$2,DS$2-1,$D28:$EE28)/12)*(1+XLOOKUP(DS$2,Assumptions!$C$94:$M$94,Assumptions!$C$98:$M$98))))</f>
        <v>-6611.394454</v>
      </c>
      <c r="DT28" s="229">
        <f t="array" ref="DT28">-(IF(DT$2=1,Assumptions!$H29/12,-(SUMIF($D$2:$EE$2,DT$2-1,$D28:$EE28)/12)*(1+XLOOKUP(DT$2,Assumptions!$C$94:$M$94,Assumptions!$C$98:$M$98))))</f>
        <v>-6809.736287</v>
      </c>
      <c r="DU28" s="229">
        <f t="array" ref="DU28">-(IF(DU$2=1,Assumptions!$H29/12,-(SUMIF($D$2:$EE$2,DU$2-1,$D28:$EE28)/12)*(1+XLOOKUP(DU$2,Assumptions!$C$94:$M$94,Assumptions!$C$98:$M$98))))</f>
        <v>-6809.736287</v>
      </c>
      <c r="DV28" s="229">
        <f t="array" ref="DV28">-(IF(DV$2=1,Assumptions!$H29/12,-(SUMIF($D$2:$EE$2,DV$2-1,$D28:$EE28)/12)*(1+XLOOKUP(DV$2,Assumptions!$C$94:$M$94,Assumptions!$C$98:$M$98))))</f>
        <v>-6809.736287</v>
      </c>
      <c r="DW28" s="229">
        <f t="array" ref="DW28">-(IF(DW$2=1,Assumptions!$H29/12,-(SUMIF($D$2:$EE$2,DW$2-1,$D28:$EE28)/12)*(1+XLOOKUP(DW$2,Assumptions!$C$94:$M$94,Assumptions!$C$98:$M$98))))</f>
        <v>-6809.736287</v>
      </c>
      <c r="DX28" s="229">
        <f t="array" ref="DX28">-(IF(DX$2=1,Assumptions!$H29/12,-(SUMIF($D$2:$EE$2,DX$2-1,$D28:$EE28)/12)*(1+XLOOKUP(DX$2,Assumptions!$C$94:$M$94,Assumptions!$C$98:$M$98))))</f>
        <v>-6809.736287</v>
      </c>
      <c r="DY28" s="229">
        <f t="array" ref="DY28">-(IF(DY$2=1,Assumptions!$H29/12,-(SUMIF($D$2:$EE$2,DY$2-1,$D28:$EE28)/12)*(1+XLOOKUP(DY$2,Assumptions!$C$94:$M$94,Assumptions!$C$98:$M$98))))</f>
        <v>-6809.736287</v>
      </c>
      <c r="DZ28" s="229">
        <f t="array" ref="DZ28">-(IF(DZ$2=1,Assumptions!$H29/12,-(SUMIF($D$2:$EE$2,DZ$2-1,$D28:$EE28)/12)*(1+XLOOKUP(DZ$2,Assumptions!$C$94:$M$94,Assumptions!$C$98:$M$98))))</f>
        <v>-6809.736287</v>
      </c>
      <c r="EA28" s="229">
        <f t="array" ref="EA28">-(IF(EA$2=1,Assumptions!$H29/12,-(SUMIF($D$2:$EE$2,EA$2-1,$D28:$EE28)/12)*(1+XLOOKUP(EA$2,Assumptions!$C$94:$M$94,Assumptions!$C$98:$M$98))))</f>
        <v>-6809.736287</v>
      </c>
      <c r="EB28" s="229">
        <f t="array" ref="EB28">-(IF(EB$2=1,Assumptions!$H29/12,-(SUMIF($D$2:$EE$2,EB$2-1,$D28:$EE28)/12)*(1+XLOOKUP(EB$2,Assumptions!$C$94:$M$94,Assumptions!$C$98:$M$98))))</f>
        <v>-6809.736287</v>
      </c>
      <c r="EC28" s="229">
        <f t="array" ref="EC28">-(IF(EC$2=1,Assumptions!$H29/12,-(SUMIF($D$2:$EE$2,EC$2-1,$D28:$EE28)/12)*(1+XLOOKUP(EC$2,Assumptions!$C$94:$M$94,Assumptions!$C$98:$M$98))))</f>
        <v>-6809.736287</v>
      </c>
      <c r="ED28" s="229">
        <f t="array" ref="ED28">-(IF(ED$2=1,Assumptions!$H29/12,-(SUMIF($D$2:$EE$2,ED$2-1,$D28:$EE28)/12)*(1+XLOOKUP(ED$2,Assumptions!$C$94:$M$94,Assumptions!$C$98:$M$98))))</f>
        <v>-6809.736287</v>
      </c>
      <c r="EE28" s="229">
        <f t="array" ref="EE28">-(IF(EE$2=1,Assumptions!$H29/12,-(SUMIF($D$2:$EE$2,EE$2-1,$D28:$EE28)/12)*(1+XLOOKUP(EE$2,Assumptions!$C$94:$M$94,Assumptions!$C$98:$M$98))))</f>
        <v>-6809.736287</v>
      </c>
    </row>
    <row r="29" ht="15.75" customHeight="1">
      <c r="A29" s="1"/>
      <c r="B29" s="1"/>
      <c r="C29" s="1" t="str">
        <f>Assumptions!B30</f>
        <v>Management Fee</v>
      </c>
      <c r="D29" s="229">
        <f>-D$18*Assumptions!$F$30</f>
        <v>-8469.2682</v>
      </c>
      <c r="E29" s="229">
        <f>-E$18*Assumptions!$F$30</f>
        <v>-8469.2682</v>
      </c>
      <c r="F29" s="229">
        <f>-F$18*Assumptions!$F$30</f>
        <v>-8469.2682</v>
      </c>
      <c r="G29" s="229">
        <f>-G$18*Assumptions!$F$30</f>
        <v>-8469.2682</v>
      </c>
      <c r="H29" s="229">
        <f>-H$18*Assumptions!$F$30</f>
        <v>-8469.2682</v>
      </c>
      <c r="I29" s="229">
        <f>-I$18*Assumptions!$F$30</f>
        <v>-8469.2682</v>
      </c>
      <c r="J29" s="229">
        <f>-J$18*Assumptions!$F$30</f>
        <v>-8469.2682</v>
      </c>
      <c r="K29" s="229">
        <f>-K$18*Assumptions!$F$30</f>
        <v>-8469.2682</v>
      </c>
      <c r="L29" s="229">
        <f>-L$18*Assumptions!$F$30</f>
        <v>-8469.2682</v>
      </c>
      <c r="M29" s="229">
        <f>-M$18*Assumptions!$F$30</f>
        <v>-8469.2682</v>
      </c>
      <c r="N29" s="229">
        <f>-N$18*Assumptions!$F$30</f>
        <v>-8469.2682</v>
      </c>
      <c r="O29" s="229">
        <f>-O$18*Assumptions!$F$30</f>
        <v>-8469.2682</v>
      </c>
      <c r="P29" s="229">
        <f>-P$18*Assumptions!$F$30</f>
        <v>-9004.744512</v>
      </c>
      <c r="Q29" s="229">
        <f>-Q$18*Assumptions!$F$30</f>
        <v>-9004.744512</v>
      </c>
      <c r="R29" s="229">
        <f>-R$18*Assumptions!$F$30</f>
        <v>-9004.744512</v>
      </c>
      <c r="S29" s="229">
        <f>-S$18*Assumptions!$F$30</f>
        <v>-9004.744512</v>
      </c>
      <c r="T29" s="229">
        <f>-T$18*Assumptions!$F$30</f>
        <v>-9004.744512</v>
      </c>
      <c r="U29" s="229">
        <f>-U$18*Assumptions!$F$30</f>
        <v>-9004.744512</v>
      </c>
      <c r="V29" s="229">
        <f>-V$18*Assumptions!$F$30</f>
        <v>-9004.744512</v>
      </c>
      <c r="W29" s="229">
        <f>-W$18*Assumptions!$F$30</f>
        <v>-9004.744512</v>
      </c>
      <c r="X29" s="229">
        <f>-X$18*Assumptions!$F$30</f>
        <v>-9004.744512</v>
      </c>
      <c r="Y29" s="229">
        <f>-Y$18*Assumptions!$F$30</f>
        <v>-9004.744512</v>
      </c>
      <c r="Z29" s="229">
        <f>-Z$18*Assumptions!$F$30</f>
        <v>-9004.744512</v>
      </c>
      <c r="AA29" s="229">
        <f>-AA$18*Assumptions!$F$30</f>
        <v>-9004.744512</v>
      </c>
      <c r="AB29" s="229">
        <f>-AB$18*Assumptions!$F$30</f>
        <v>-9274.886847</v>
      </c>
      <c r="AC29" s="229">
        <f>-AC$18*Assumptions!$F$30</f>
        <v>-9274.886847</v>
      </c>
      <c r="AD29" s="229">
        <f>-AD$18*Assumptions!$F$30</f>
        <v>-9274.886847</v>
      </c>
      <c r="AE29" s="229">
        <f>-AE$18*Assumptions!$F$30</f>
        <v>-9274.886847</v>
      </c>
      <c r="AF29" s="229">
        <f>-AF$18*Assumptions!$F$30</f>
        <v>-9274.886847</v>
      </c>
      <c r="AG29" s="229">
        <f>-AG$18*Assumptions!$F$30</f>
        <v>-9274.886847</v>
      </c>
      <c r="AH29" s="229">
        <f>-AH$18*Assumptions!$F$30</f>
        <v>-9274.886847</v>
      </c>
      <c r="AI29" s="229">
        <f>-AI$18*Assumptions!$F$30</f>
        <v>-9274.886847</v>
      </c>
      <c r="AJ29" s="229">
        <f>-AJ$18*Assumptions!$F$30</f>
        <v>-9274.886847</v>
      </c>
      <c r="AK29" s="229">
        <f>-AK$18*Assumptions!$F$30</f>
        <v>-9274.886847</v>
      </c>
      <c r="AL29" s="229">
        <f>-AL$18*Assumptions!$F$30</f>
        <v>-9274.886847</v>
      </c>
      <c r="AM29" s="229">
        <f>-AM$18*Assumptions!$F$30</f>
        <v>-9274.886847</v>
      </c>
      <c r="AN29" s="229">
        <f>-AN$18*Assumptions!$F$30</f>
        <v>-9553.133453</v>
      </c>
      <c r="AO29" s="229">
        <f>-AO$18*Assumptions!$F$30</f>
        <v>-9553.133453</v>
      </c>
      <c r="AP29" s="229">
        <f>-AP$18*Assumptions!$F$30</f>
        <v>-9553.133453</v>
      </c>
      <c r="AQ29" s="229">
        <f>-AQ$18*Assumptions!$F$30</f>
        <v>-9553.133453</v>
      </c>
      <c r="AR29" s="229">
        <f>-AR$18*Assumptions!$F$30</f>
        <v>-9553.133453</v>
      </c>
      <c r="AS29" s="229">
        <f>-AS$18*Assumptions!$F$30</f>
        <v>-9553.133453</v>
      </c>
      <c r="AT29" s="229">
        <f>-AT$18*Assumptions!$F$30</f>
        <v>-9553.133453</v>
      </c>
      <c r="AU29" s="229">
        <f>-AU$18*Assumptions!$F$30</f>
        <v>-9553.133453</v>
      </c>
      <c r="AV29" s="229">
        <f>-AV$18*Assumptions!$F$30</f>
        <v>-9553.133453</v>
      </c>
      <c r="AW29" s="229">
        <f>-AW$18*Assumptions!$F$30</f>
        <v>-9553.133453</v>
      </c>
      <c r="AX29" s="229">
        <f>-AX$18*Assumptions!$F$30</f>
        <v>-9553.133453</v>
      </c>
      <c r="AY29" s="229">
        <f>-AY$18*Assumptions!$F$30</f>
        <v>-9553.133453</v>
      </c>
      <c r="AZ29" s="229">
        <f>-AZ$18*Assumptions!$F$30</f>
        <v>-9839.727456</v>
      </c>
      <c r="BA29" s="229">
        <f>-BA$18*Assumptions!$F$30</f>
        <v>-9839.727456</v>
      </c>
      <c r="BB29" s="229">
        <f>-BB$18*Assumptions!$F$30</f>
        <v>-9839.727456</v>
      </c>
      <c r="BC29" s="229">
        <f>-BC$18*Assumptions!$F$30</f>
        <v>-9839.727456</v>
      </c>
      <c r="BD29" s="229">
        <f>-BD$18*Assumptions!$F$30</f>
        <v>-9839.727456</v>
      </c>
      <c r="BE29" s="229">
        <f>-BE$18*Assumptions!$F$30</f>
        <v>-9839.727456</v>
      </c>
      <c r="BF29" s="229">
        <f>-BF$18*Assumptions!$F$30</f>
        <v>-9839.727456</v>
      </c>
      <c r="BG29" s="229">
        <f>-BG$18*Assumptions!$F$30</f>
        <v>-9839.727456</v>
      </c>
      <c r="BH29" s="229">
        <f>-BH$18*Assumptions!$F$30</f>
        <v>-9839.727456</v>
      </c>
      <c r="BI29" s="229">
        <f>-BI$18*Assumptions!$F$30</f>
        <v>-9839.727456</v>
      </c>
      <c r="BJ29" s="229">
        <f>-BJ$18*Assumptions!$F$30</f>
        <v>-9839.727456</v>
      </c>
      <c r="BK29" s="229">
        <f>-BK$18*Assumptions!$F$30</f>
        <v>-9839.727456</v>
      </c>
      <c r="BL29" s="229">
        <f>-BL$18*Assumptions!$F$30</f>
        <v>-10134.91928</v>
      </c>
      <c r="BM29" s="229">
        <f>-BM$18*Assumptions!$F$30</f>
        <v>-10134.91928</v>
      </c>
      <c r="BN29" s="229">
        <f>-BN$18*Assumptions!$F$30</f>
        <v>-10134.91928</v>
      </c>
      <c r="BO29" s="229">
        <f>-BO$18*Assumptions!$F$30</f>
        <v>-10134.91928</v>
      </c>
      <c r="BP29" s="229">
        <f>-BP$18*Assumptions!$F$30</f>
        <v>-10134.91928</v>
      </c>
      <c r="BQ29" s="229">
        <f>-BQ$18*Assumptions!$F$30</f>
        <v>-10134.91928</v>
      </c>
      <c r="BR29" s="229">
        <f>-BR$18*Assumptions!$F$30</f>
        <v>-10134.91928</v>
      </c>
      <c r="BS29" s="229">
        <f>-BS$18*Assumptions!$F$30</f>
        <v>-10134.91928</v>
      </c>
      <c r="BT29" s="229">
        <f>-BT$18*Assumptions!$F$30</f>
        <v>-10134.91928</v>
      </c>
      <c r="BU29" s="229">
        <f>-BU$18*Assumptions!$F$30</f>
        <v>-10134.91928</v>
      </c>
      <c r="BV29" s="229">
        <f>-BV$18*Assumptions!$F$30</f>
        <v>-10134.91928</v>
      </c>
      <c r="BW29" s="229">
        <f>-BW$18*Assumptions!$F$30</f>
        <v>-10134.91928</v>
      </c>
      <c r="BX29" s="229">
        <f>-BX$18*Assumptions!$F$30</f>
        <v>-10438.96686</v>
      </c>
      <c r="BY29" s="229">
        <f>-BY$18*Assumptions!$F$30</f>
        <v>-10438.96686</v>
      </c>
      <c r="BZ29" s="229">
        <f>-BZ$18*Assumptions!$F$30</f>
        <v>-10438.96686</v>
      </c>
      <c r="CA29" s="229">
        <f>-CA$18*Assumptions!$F$30</f>
        <v>-10438.96686</v>
      </c>
      <c r="CB29" s="229">
        <f>-CB$18*Assumptions!$F$30</f>
        <v>-10438.96686</v>
      </c>
      <c r="CC29" s="229">
        <f>-CC$18*Assumptions!$F$30</f>
        <v>-10438.96686</v>
      </c>
      <c r="CD29" s="229">
        <f>-CD$18*Assumptions!$F$30</f>
        <v>-10438.96686</v>
      </c>
      <c r="CE29" s="229">
        <f>-CE$18*Assumptions!$F$30</f>
        <v>-10438.96686</v>
      </c>
      <c r="CF29" s="229">
        <f>-CF$18*Assumptions!$F$30</f>
        <v>-10438.96686</v>
      </c>
      <c r="CG29" s="229">
        <f>-CG$18*Assumptions!$F$30</f>
        <v>-10438.96686</v>
      </c>
      <c r="CH29" s="229">
        <f>-CH$18*Assumptions!$F$30</f>
        <v>-10438.96686</v>
      </c>
      <c r="CI29" s="229">
        <f>-CI$18*Assumptions!$F$30</f>
        <v>-10438.96686</v>
      </c>
      <c r="CJ29" s="229">
        <f>-CJ$18*Assumptions!$F$30</f>
        <v>-10752.13586</v>
      </c>
      <c r="CK29" s="229">
        <f>-CK$18*Assumptions!$F$30</f>
        <v>-10752.13586</v>
      </c>
      <c r="CL29" s="229">
        <f>-CL$18*Assumptions!$F$30</f>
        <v>-10752.13586</v>
      </c>
      <c r="CM29" s="229">
        <f>-CM$18*Assumptions!$F$30</f>
        <v>-10752.13586</v>
      </c>
      <c r="CN29" s="229">
        <f>-CN$18*Assumptions!$F$30</f>
        <v>-10752.13586</v>
      </c>
      <c r="CO29" s="229">
        <f>-CO$18*Assumptions!$F$30</f>
        <v>-10752.13586</v>
      </c>
      <c r="CP29" s="229">
        <f>-CP$18*Assumptions!$F$30</f>
        <v>-10752.13586</v>
      </c>
      <c r="CQ29" s="229">
        <f>-CQ$18*Assumptions!$F$30</f>
        <v>-10752.13586</v>
      </c>
      <c r="CR29" s="229">
        <f>-CR$18*Assumptions!$F$30</f>
        <v>-10752.13586</v>
      </c>
      <c r="CS29" s="229">
        <f>-CS$18*Assumptions!$F$30</f>
        <v>-10752.13586</v>
      </c>
      <c r="CT29" s="229">
        <f>-CT$18*Assumptions!$F$30</f>
        <v>-10752.13586</v>
      </c>
      <c r="CU29" s="229">
        <f>-CU$18*Assumptions!$F$30</f>
        <v>-10752.13586</v>
      </c>
      <c r="CV29" s="229">
        <f>-CV$18*Assumptions!$F$30</f>
        <v>-11074.69994</v>
      </c>
      <c r="CW29" s="229">
        <f>-CW$18*Assumptions!$F$30</f>
        <v>-11074.69994</v>
      </c>
      <c r="CX29" s="229">
        <f>-CX$18*Assumptions!$F$30</f>
        <v>-11074.69994</v>
      </c>
      <c r="CY29" s="229">
        <f>-CY$18*Assumptions!$F$30</f>
        <v>-11074.69994</v>
      </c>
      <c r="CZ29" s="229">
        <f>-CZ$18*Assumptions!$F$30</f>
        <v>-11074.69994</v>
      </c>
      <c r="DA29" s="229">
        <f>-DA$18*Assumptions!$F$30</f>
        <v>-11074.69994</v>
      </c>
      <c r="DB29" s="229">
        <f>-DB$18*Assumptions!$F$30</f>
        <v>-11074.69994</v>
      </c>
      <c r="DC29" s="229">
        <f>-DC$18*Assumptions!$F$30</f>
        <v>-11074.69994</v>
      </c>
      <c r="DD29" s="229">
        <f>-DD$18*Assumptions!$F$30</f>
        <v>-11074.69994</v>
      </c>
      <c r="DE29" s="229">
        <f>-DE$18*Assumptions!$F$30</f>
        <v>-11074.69994</v>
      </c>
      <c r="DF29" s="229">
        <f>-DF$18*Assumptions!$F$30</f>
        <v>-11074.69994</v>
      </c>
      <c r="DG29" s="229">
        <f>-DG$18*Assumptions!$F$30</f>
        <v>-11074.69994</v>
      </c>
      <c r="DH29" s="229">
        <f>-DH$18*Assumptions!$F$30</f>
        <v>-11406.94094</v>
      </c>
      <c r="DI29" s="229">
        <f>-DI$18*Assumptions!$F$30</f>
        <v>-11406.94094</v>
      </c>
      <c r="DJ29" s="229">
        <f>-DJ$18*Assumptions!$F$30</f>
        <v>-11406.94094</v>
      </c>
      <c r="DK29" s="229">
        <f>-DK$18*Assumptions!$F$30</f>
        <v>-11406.94094</v>
      </c>
      <c r="DL29" s="229">
        <f>-DL$18*Assumptions!$F$30</f>
        <v>-11406.94094</v>
      </c>
      <c r="DM29" s="229">
        <f>-DM$18*Assumptions!$F$30</f>
        <v>-11406.94094</v>
      </c>
      <c r="DN29" s="229">
        <f>-DN$18*Assumptions!$F$30</f>
        <v>-11406.94094</v>
      </c>
      <c r="DO29" s="229">
        <f>-DO$18*Assumptions!$F$30</f>
        <v>-11406.94094</v>
      </c>
      <c r="DP29" s="229">
        <f>-DP$18*Assumptions!$F$30</f>
        <v>-11406.94094</v>
      </c>
      <c r="DQ29" s="229">
        <f>-DQ$18*Assumptions!$F$30</f>
        <v>-11406.94094</v>
      </c>
      <c r="DR29" s="229">
        <f>-DR$18*Assumptions!$F$30</f>
        <v>-11406.94094</v>
      </c>
      <c r="DS29" s="229">
        <f>-DS$18*Assumptions!$F$30</f>
        <v>-11406.94094</v>
      </c>
      <c r="DT29" s="229">
        <f>-DT$18*Assumptions!$F$30</f>
        <v>-11381.98826</v>
      </c>
      <c r="DU29" s="229">
        <f>-DU$18*Assumptions!$F$30</f>
        <v>-11381.98826</v>
      </c>
      <c r="DV29" s="229">
        <f>-DV$18*Assumptions!$F$30</f>
        <v>-11381.98826</v>
      </c>
      <c r="DW29" s="229">
        <f>-DW$18*Assumptions!$F$30</f>
        <v>-11381.98826</v>
      </c>
      <c r="DX29" s="229">
        <f>-DX$18*Assumptions!$F$30</f>
        <v>-11381.98826</v>
      </c>
      <c r="DY29" s="229">
        <f>-DY$18*Assumptions!$F$30</f>
        <v>-11381.98826</v>
      </c>
      <c r="DZ29" s="229">
        <f>-DZ$18*Assumptions!$F$30</f>
        <v>-11381.98826</v>
      </c>
      <c r="EA29" s="229">
        <f>-EA$18*Assumptions!$F$30</f>
        <v>-11381.98826</v>
      </c>
      <c r="EB29" s="229">
        <f>-EB$18*Assumptions!$F$30</f>
        <v>-11381.98826</v>
      </c>
      <c r="EC29" s="229">
        <f>-EC$18*Assumptions!$F$30</f>
        <v>-11381.98826</v>
      </c>
      <c r="ED29" s="229">
        <f>-ED$18*Assumptions!$F$30</f>
        <v>-11381.98826</v>
      </c>
      <c r="EE29" s="229">
        <f>-EE$18*Assumptions!$F$30</f>
        <v>-11381.98826</v>
      </c>
    </row>
    <row r="30" ht="15.75" customHeight="1">
      <c r="A30" s="1"/>
      <c r="B30" s="1"/>
      <c r="C30" s="1" t="str">
        <f>Assumptions!B31</f>
        <v>Payroll &amp; Burden</v>
      </c>
      <c r="D30" s="229">
        <f t="array" ref="D30">-(IF(D$2=1,Assumptions!$H31/12,-(SUMIF($D$2:$EE$2,D$2-1,$D30:$EE30)/12)*(1+XLOOKUP(D$2,Assumptions!$C$94:$M$94,Assumptions!$C$98:$M$98))))</f>
        <v>-26511.33333</v>
      </c>
      <c r="E30" s="229">
        <f t="array" ref="E30">-(IF(E$2=1,Assumptions!$H31/12,-(SUMIF($D$2:$EE$2,E$2-1,$D30:$EE30)/12)*(1+XLOOKUP(E$2,Assumptions!$C$94:$M$94,Assumptions!$C$98:$M$98))))</f>
        <v>-26511.33333</v>
      </c>
      <c r="F30" s="229">
        <f t="array" ref="F30">-(IF(F$2=1,Assumptions!$H31/12,-(SUMIF($D$2:$EE$2,F$2-1,$D30:$EE30)/12)*(1+XLOOKUP(F$2,Assumptions!$C$94:$M$94,Assumptions!$C$98:$M$98))))</f>
        <v>-26511.33333</v>
      </c>
      <c r="G30" s="229">
        <f t="array" ref="G30">-(IF(G$2=1,Assumptions!$H31/12,-(SUMIF($D$2:$EE$2,G$2-1,$D30:$EE30)/12)*(1+XLOOKUP(G$2,Assumptions!$C$94:$M$94,Assumptions!$C$98:$M$98))))</f>
        <v>-26511.33333</v>
      </c>
      <c r="H30" s="229">
        <f t="array" ref="H30">-(IF(H$2=1,Assumptions!$H31/12,-(SUMIF($D$2:$EE$2,H$2-1,$D30:$EE30)/12)*(1+XLOOKUP(H$2,Assumptions!$C$94:$M$94,Assumptions!$C$98:$M$98))))</f>
        <v>-26511.33333</v>
      </c>
      <c r="I30" s="229">
        <f t="array" ref="I30">-(IF(I$2=1,Assumptions!$H31/12,-(SUMIF($D$2:$EE$2,I$2-1,$D30:$EE30)/12)*(1+XLOOKUP(I$2,Assumptions!$C$94:$M$94,Assumptions!$C$98:$M$98))))</f>
        <v>-26511.33333</v>
      </c>
      <c r="J30" s="229">
        <f t="array" ref="J30">-(IF(J$2=1,Assumptions!$H31/12,-(SUMIF($D$2:$EE$2,J$2-1,$D30:$EE30)/12)*(1+XLOOKUP(J$2,Assumptions!$C$94:$M$94,Assumptions!$C$98:$M$98))))</f>
        <v>-26511.33333</v>
      </c>
      <c r="K30" s="229">
        <f t="array" ref="K30">-(IF(K$2=1,Assumptions!$H31/12,-(SUMIF($D$2:$EE$2,K$2-1,$D30:$EE30)/12)*(1+XLOOKUP(K$2,Assumptions!$C$94:$M$94,Assumptions!$C$98:$M$98))))</f>
        <v>-26511.33333</v>
      </c>
      <c r="L30" s="229">
        <f t="array" ref="L30">-(IF(L$2=1,Assumptions!$H31/12,-(SUMIF($D$2:$EE$2,L$2-1,$D30:$EE30)/12)*(1+XLOOKUP(L$2,Assumptions!$C$94:$M$94,Assumptions!$C$98:$M$98))))</f>
        <v>-26511.33333</v>
      </c>
      <c r="M30" s="229">
        <f t="array" ref="M30">-(IF(M$2=1,Assumptions!$H31/12,-(SUMIF($D$2:$EE$2,M$2-1,$D30:$EE30)/12)*(1+XLOOKUP(M$2,Assumptions!$C$94:$M$94,Assumptions!$C$98:$M$98))))</f>
        <v>-26511.33333</v>
      </c>
      <c r="N30" s="229">
        <f t="array" ref="N30">-(IF(N$2=1,Assumptions!$H31/12,-(SUMIF($D$2:$EE$2,N$2-1,$D30:$EE30)/12)*(1+XLOOKUP(N$2,Assumptions!$C$94:$M$94,Assumptions!$C$98:$M$98))))</f>
        <v>-26511.33333</v>
      </c>
      <c r="O30" s="229">
        <f t="array" ref="O30">-(IF(O$2=1,Assumptions!$H31/12,-(SUMIF($D$2:$EE$2,O$2-1,$D30:$EE30)/12)*(1+XLOOKUP(O$2,Assumptions!$C$94:$M$94,Assumptions!$C$98:$M$98))))</f>
        <v>-26511.33333</v>
      </c>
      <c r="P30" s="229">
        <f t="array" ref="P30">-(IF(P$2=1,Assumptions!$H31/12,-(SUMIF($D$2:$EE$2,P$2-1,$D30:$EE30)/12)*(1+XLOOKUP(P$2,Assumptions!$C$94:$M$94,Assumptions!$C$98:$M$98))))</f>
        <v>-27306.67333</v>
      </c>
      <c r="Q30" s="229">
        <f t="array" ref="Q30">-(IF(Q$2=1,Assumptions!$H31/12,-(SUMIF($D$2:$EE$2,Q$2-1,$D30:$EE30)/12)*(1+XLOOKUP(Q$2,Assumptions!$C$94:$M$94,Assumptions!$C$98:$M$98))))</f>
        <v>-27306.67333</v>
      </c>
      <c r="R30" s="229">
        <f t="array" ref="R30">-(IF(R$2=1,Assumptions!$H31/12,-(SUMIF($D$2:$EE$2,R$2-1,$D30:$EE30)/12)*(1+XLOOKUP(R$2,Assumptions!$C$94:$M$94,Assumptions!$C$98:$M$98))))</f>
        <v>-27306.67333</v>
      </c>
      <c r="S30" s="229">
        <f t="array" ref="S30">-(IF(S$2=1,Assumptions!$H31/12,-(SUMIF($D$2:$EE$2,S$2-1,$D30:$EE30)/12)*(1+XLOOKUP(S$2,Assumptions!$C$94:$M$94,Assumptions!$C$98:$M$98))))</f>
        <v>-27306.67333</v>
      </c>
      <c r="T30" s="229">
        <f t="array" ref="T30">-(IF(T$2=1,Assumptions!$H31/12,-(SUMIF($D$2:$EE$2,T$2-1,$D30:$EE30)/12)*(1+XLOOKUP(T$2,Assumptions!$C$94:$M$94,Assumptions!$C$98:$M$98))))</f>
        <v>-27306.67333</v>
      </c>
      <c r="U30" s="229">
        <f t="array" ref="U30">-(IF(U$2=1,Assumptions!$H31/12,-(SUMIF($D$2:$EE$2,U$2-1,$D30:$EE30)/12)*(1+XLOOKUP(U$2,Assumptions!$C$94:$M$94,Assumptions!$C$98:$M$98))))</f>
        <v>-27306.67333</v>
      </c>
      <c r="V30" s="229">
        <f t="array" ref="V30">-(IF(V$2=1,Assumptions!$H31/12,-(SUMIF($D$2:$EE$2,V$2-1,$D30:$EE30)/12)*(1+XLOOKUP(V$2,Assumptions!$C$94:$M$94,Assumptions!$C$98:$M$98))))</f>
        <v>-27306.67333</v>
      </c>
      <c r="W30" s="229">
        <f t="array" ref="W30">-(IF(W$2=1,Assumptions!$H31/12,-(SUMIF($D$2:$EE$2,W$2-1,$D30:$EE30)/12)*(1+XLOOKUP(W$2,Assumptions!$C$94:$M$94,Assumptions!$C$98:$M$98))))</f>
        <v>-27306.67333</v>
      </c>
      <c r="X30" s="229">
        <f t="array" ref="X30">-(IF(X$2=1,Assumptions!$H31/12,-(SUMIF($D$2:$EE$2,X$2-1,$D30:$EE30)/12)*(1+XLOOKUP(X$2,Assumptions!$C$94:$M$94,Assumptions!$C$98:$M$98))))</f>
        <v>-27306.67333</v>
      </c>
      <c r="Y30" s="229">
        <f t="array" ref="Y30">-(IF(Y$2=1,Assumptions!$H31/12,-(SUMIF($D$2:$EE$2,Y$2-1,$D30:$EE30)/12)*(1+XLOOKUP(Y$2,Assumptions!$C$94:$M$94,Assumptions!$C$98:$M$98))))</f>
        <v>-27306.67333</v>
      </c>
      <c r="Z30" s="229">
        <f t="array" ref="Z30">-(IF(Z$2=1,Assumptions!$H31/12,-(SUMIF($D$2:$EE$2,Z$2-1,$D30:$EE30)/12)*(1+XLOOKUP(Z$2,Assumptions!$C$94:$M$94,Assumptions!$C$98:$M$98))))</f>
        <v>-27306.67333</v>
      </c>
      <c r="AA30" s="229">
        <f t="array" ref="AA30">-(IF(AA$2=1,Assumptions!$H31/12,-(SUMIF($D$2:$EE$2,AA$2-1,$D30:$EE30)/12)*(1+XLOOKUP(AA$2,Assumptions!$C$94:$M$94,Assumptions!$C$98:$M$98))))</f>
        <v>-27306.67333</v>
      </c>
      <c r="AB30" s="229">
        <f t="array" ref="AB30">-(IF(AB$2=1,Assumptions!$H31/12,-(SUMIF($D$2:$EE$2,AB$2-1,$D30:$EE30)/12)*(1+XLOOKUP(AB$2,Assumptions!$C$94:$M$94,Assumptions!$C$98:$M$98))))</f>
        <v>-28125.87353</v>
      </c>
      <c r="AC30" s="229">
        <f t="array" ref="AC30">-(IF(AC$2=1,Assumptions!$H31/12,-(SUMIF($D$2:$EE$2,AC$2-1,$D30:$EE30)/12)*(1+XLOOKUP(AC$2,Assumptions!$C$94:$M$94,Assumptions!$C$98:$M$98))))</f>
        <v>-28125.87353</v>
      </c>
      <c r="AD30" s="229">
        <f t="array" ref="AD30">-(IF(AD$2=1,Assumptions!$H31/12,-(SUMIF($D$2:$EE$2,AD$2-1,$D30:$EE30)/12)*(1+XLOOKUP(AD$2,Assumptions!$C$94:$M$94,Assumptions!$C$98:$M$98))))</f>
        <v>-28125.87353</v>
      </c>
      <c r="AE30" s="229">
        <f t="array" ref="AE30">-(IF(AE$2=1,Assumptions!$H31/12,-(SUMIF($D$2:$EE$2,AE$2-1,$D30:$EE30)/12)*(1+XLOOKUP(AE$2,Assumptions!$C$94:$M$94,Assumptions!$C$98:$M$98))))</f>
        <v>-28125.87353</v>
      </c>
      <c r="AF30" s="229">
        <f t="array" ref="AF30">-(IF(AF$2=1,Assumptions!$H31/12,-(SUMIF($D$2:$EE$2,AF$2-1,$D30:$EE30)/12)*(1+XLOOKUP(AF$2,Assumptions!$C$94:$M$94,Assumptions!$C$98:$M$98))))</f>
        <v>-28125.87353</v>
      </c>
      <c r="AG30" s="229">
        <f t="array" ref="AG30">-(IF(AG$2=1,Assumptions!$H31/12,-(SUMIF($D$2:$EE$2,AG$2-1,$D30:$EE30)/12)*(1+XLOOKUP(AG$2,Assumptions!$C$94:$M$94,Assumptions!$C$98:$M$98))))</f>
        <v>-28125.87353</v>
      </c>
      <c r="AH30" s="229">
        <f t="array" ref="AH30">-(IF(AH$2=1,Assumptions!$H31/12,-(SUMIF($D$2:$EE$2,AH$2-1,$D30:$EE30)/12)*(1+XLOOKUP(AH$2,Assumptions!$C$94:$M$94,Assumptions!$C$98:$M$98))))</f>
        <v>-28125.87353</v>
      </c>
      <c r="AI30" s="229">
        <f t="array" ref="AI30">-(IF(AI$2=1,Assumptions!$H31/12,-(SUMIF($D$2:$EE$2,AI$2-1,$D30:$EE30)/12)*(1+XLOOKUP(AI$2,Assumptions!$C$94:$M$94,Assumptions!$C$98:$M$98))))</f>
        <v>-28125.87353</v>
      </c>
      <c r="AJ30" s="229">
        <f t="array" ref="AJ30">-(IF(AJ$2=1,Assumptions!$H31/12,-(SUMIF($D$2:$EE$2,AJ$2-1,$D30:$EE30)/12)*(1+XLOOKUP(AJ$2,Assumptions!$C$94:$M$94,Assumptions!$C$98:$M$98))))</f>
        <v>-28125.87353</v>
      </c>
      <c r="AK30" s="229">
        <f t="array" ref="AK30">-(IF(AK$2=1,Assumptions!$H31/12,-(SUMIF($D$2:$EE$2,AK$2-1,$D30:$EE30)/12)*(1+XLOOKUP(AK$2,Assumptions!$C$94:$M$94,Assumptions!$C$98:$M$98))))</f>
        <v>-28125.87353</v>
      </c>
      <c r="AL30" s="229">
        <f t="array" ref="AL30">-(IF(AL$2=1,Assumptions!$H31/12,-(SUMIF($D$2:$EE$2,AL$2-1,$D30:$EE30)/12)*(1+XLOOKUP(AL$2,Assumptions!$C$94:$M$94,Assumptions!$C$98:$M$98))))</f>
        <v>-28125.87353</v>
      </c>
      <c r="AM30" s="229">
        <f t="array" ref="AM30">-(IF(AM$2=1,Assumptions!$H31/12,-(SUMIF($D$2:$EE$2,AM$2-1,$D30:$EE30)/12)*(1+XLOOKUP(AM$2,Assumptions!$C$94:$M$94,Assumptions!$C$98:$M$98))))</f>
        <v>-28125.87353</v>
      </c>
      <c r="AN30" s="229">
        <f t="array" ref="AN30">-(IF(AN$2=1,Assumptions!$H31/12,-(SUMIF($D$2:$EE$2,AN$2-1,$D30:$EE30)/12)*(1+XLOOKUP(AN$2,Assumptions!$C$94:$M$94,Assumptions!$C$98:$M$98))))</f>
        <v>-28969.64974</v>
      </c>
      <c r="AO30" s="229">
        <f t="array" ref="AO30">-(IF(AO$2=1,Assumptions!$H31/12,-(SUMIF($D$2:$EE$2,AO$2-1,$D30:$EE30)/12)*(1+XLOOKUP(AO$2,Assumptions!$C$94:$M$94,Assumptions!$C$98:$M$98))))</f>
        <v>-28969.64974</v>
      </c>
      <c r="AP30" s="229">
        <f t="array" ref="AP30">-(IF(AP$2=1,Assumptions!$H31/12,-(SUMIF($D$2:$EE$2,AP$2-1,$D30:$EE30)/12)*(1+XLOOKUP(AP$2,Assumptions!$C$94:$M$94,Assumptions!$C$98:$M$98))))</f>
        <v>-28969.64974</v>
      </c>
      <c r="AQ30" s="229">
        <f t="array" ref="AQ30">-(IF(AQ$2=1,Assumptions!$H31/12,-(SUMIF($D$2:$EE$2,AQ$2-1,$D30:$EE30)/12)*(1+XLOOKUP(AQ$2,Assumptions!$C$94:$M$94,Assumptions!$C$98:$M$98))))</f>
        <v>-28969.64974</v>
      </c>
      <c r="AR30" s="229">
        <f t="array" ref="AR30">-(IF(AR$2=1,Assumptions!$H31/12,-(SUMIF($D$2:$EE$2,AR$2-1,$D30:$EE30)/12)*(1+XLOOKUP(AR$2,Assumptions!$C$94:$M$94,Assumptions!$C$98:$M$98))))</f>
        <v>-28969.64974</v>
      </c>
      <c r="AS30" s="229">
        <f t="array" ref="AS30">-(IF(AS$2=1,Assumptions!$H31/12,-(SUMIF($D$2:$EE$2,AS$2-1,$D30:$EE30)/12)*(1+XLOOKUP(AS$2,Assumptions!$C$94:$M$94,Assumptions!$C$98:$M$98))))</f>
        <v>-28969.64974</v>
      </c>
      <c r="AT30" s="229">
        <f t="array" ref="AT30">-(IF(AT$2=1,Assumptions!$H31/12,-(SUMIF($D$2:$EE$2,AT$2-1,$D30:$EE30)/12)*(1+XLOOKUP(AT$2,Assumptions!$C$94:$M$94,Assumptions!$C$98:$M$98))))</f>
        <v>-28969.64974</v>
      </c>
      <c r="AU30" s="229">
        <f t="array" ref="AU30">-(IF(AU$2=1,Assumptions!$H31/12,-(SUMIF($D$2:$EE$2,AU$2-1,$D30:$EE30)/12)*(1+XLOOKUP(AU$2,Assumptions!$C$94:$M$94,Assumptions!$C$98:$M$98))))</f>
        <v>-28969.64974</v>
      </c>
      <c r="AV30" s="229">
        <f t="array" ref="AV30">-(IF(AV$2=1,Assumptions!$H31/12,-(SUMIF($D$2:$EE$2,AV$2-1,$D30:$EE30)/12)*(1+XLOOKUP(AV$2,Assumptions!$C$94:$M$94,Assumptions!$C$98:$M$98))))</f>
        <v>-28969.64974</v>
      </c>
      <c r="AW30" s="229">
        <f t="array" ref="AW30">-(IF(AW$2=1,Assumptions!$H31/12,-(SUMIF($D$2:$EE$2,AW$2-1,$D30:$EE30)/12)*(1+XLOOKUP(AW$2,Assumptions!$C$94:$M$94,Assumptions!$C$98:$M$98))))</f>
        <v>-28969.64974</v>
      </c>
      <c r="AX30" s="229">
        <f t="array" ref="AX30">-(IF(AX$2=1,Assumptions!$H31/12,-(SUMIF($D$2:$EE$2,AX$2-1,$D30:$EE30)/12)*(1+XLOOKUP(AX$2,Assumptions!$C$94:$M$94,Assumptions!$C$98:$M$98))))</f>
        <v>-28969.64974</v>
      </c>
      <c r="AY30" s="229">
        <f t="array" ref="AY30">-(IF(AY$2=1,Assumptions!$H31/12,-(SUMIF($D$2:$EE$2,AY$2-1,$D30:$EE30)/12)*(1+XLOOKUP(AY$2,Assumptions!$C$94:$M$94,Assumptions!$C$98:$M$98))))</f>
        <v>-28969.64974</v>
      </c>
      <c r="AZ30" s="229">
        <f t="array" ref="AZ30">-(IF(AZ$2=1,Assumptions!$H31/12,-(SUMIF($D$2:$EE$2,AZ$2-1,$D30:$EE30)/12)*(1+XLOOKUP(AZ$2,Assumptions!$C$94:$M$94,Assumptions!$C$98:$M$98))))</f>
        <v>-29838.73923</v>
      </c>
      <c r="BA30" s="229">
        <f t="array" ref="BA30">-(IF(BA$2=1,Assumptions!$H31/12,-(SUMIF($D$2:$EE$2,BA$2-1,$D30:$EE30)/12)*(1+XLOOKUP(BA$2,Assumptions!$C$94:$M$94,Assumptions!$C$98:$M$98))))</f>
        <v>-29838.73923</v>
      </c>
      <c r="BB30" s="229">
        <f t="array" ref="BB30">-(IF(BB$2=1,Assumptions!$H31/12,-(SUMIF($D$2:$EE$2,BB$2-1,$D30:$EE30)/12)*(1+XLOOKUP(BB$2,Assumptions!$C$94:$M$94,Assumptions!$C$98:$M$98))))</f>
        <v>-29838.73923</v>
      </c>
      <c r="BC30" s="229">
        <f t="array" ref="BC30">-(IF(BC$2=1,Assumptions!$H31/12,-(SUMIF($D$2:$EE$2,BC$2-1,$D30:$EE30)/12)*(1+XLOOKUP(BC$2,Assumptions!$C$94:$M$94,Assumptions!$C$98:$M$98))))</f>
        <v>-29838.73923</v>
      </c>
      <c r="BD30" s="229">
        <f t="array" ref="BD30">-(IF(BD$2=1,Assumptions!$H31/12,-(SUMIF($D$2:$EE$2,BD$2-1,$D30:$EE30)/12)*(1+XLOOKUP(BD$2,Assumptions!$C$94:$M$94,Assumptions!$C$98:$M$98))))</f>
        <v>-29838.73923</v>
      </c>
      <c r="BE30" s="229">
        <f t="array" ref="BE30">-(IF(BE$2=1,Assumptions!$H31/12,-(SUMIF($D$2:$EE$2,BE$2-1,$D30:$EE30)/12)*(1+XLOOKUP(BE$2,Assumptions!$C$94:$M$94,Assumptions!$C$98:$M$98))))</f>
        <v>-29838.73923</v>
      </c>
      <c r="BF30" s="229">
        <f t="array" ref="BF30">-(IF(BF$2=1,Assumptions!$H31/12,-(SUMIF($D$2:$EE$2,BF$2-1,$D30:$EE30)/12)*(1+XLOOKUP(BF$2,Assumptions!$C$94:$M$94,Assumptions!$C$98:$M$98))))</f>
        <v>-29838.73923</v>
      </c>
      <c r="BG30" s="229">
        <f t="array" ref="BG30">-(IF(BG$2=1,Assumptions!$H31/12,-(SUMIF($D$2:$EE$2,BG$2-1,$D30:$EE30)/12)*(1+XLOOKUP(BG$2,Assumptions!$C$94:$M$94,Assumptions!$C$98:$M$98))))</f>
        <v>-29838.73923</v>
      </c>
      <c r="BH30" s="229">
        <f t="array" ref="BH30">-(IF(BH$2=1,Assumptions!$H31/12,-(SUMIF($D$2:$EE$2,BH$2-1,$D30:$EE30)/12)*(1+XLOOKUP(BH$2,Assumptions!$C$94:$M$94,Assumptions!$C$98:$M$98))))</f>
        <v>-29838.73923</v>
      </c>
      <c r="BI30" s="229">
        <f t="array" ref="BI30">-(IF(BI$2=1,Assumptions!$H31/12,-(SUMIF($D$2:$EE$2,BI$2-1,$D30:$EE30)/12)*(1+XLOOKUP(BI$2,Assumptions!$C$94:$M$94,Assumptions!$C$98:$M$98))))</f>
        <v>-29838.73923</v>
      </c>
      <c r="BJ30" s="229">
        <f t="array" ref="BJ30">-(IF(BJ$2=1,Assumptions!$H31/12,-(SUMIF($D$2:$EE$2,BJ$2-1,$D30:$EE30)/12)*(1+XLOOKUP(BJ$2,Assumptions!$C$94:$M$94,Assumptions!$C$98:$M$98))))</f>
        <v>-29838.73923</v>
      </c>
      <c r="BK30" s="229">
        <f t="array" ref="BK30">-(IF(BK$2=1,Assumptions!$H31/12,-(SUMIF($D$2:$EE$2,BK$2-1,$D30:$EE30)/12)*(1+XLOOKUP(BK$2,Assumptions!$C$94:$M$94,Assumptions!$C$98:$M$98))))</f>
        <v>-29838.73923</v>
      </c>
      <c r="BL30" s="229">
        <f t="array" ref="BL30">-(IF(BL$2=1,Assumptions!$H31/12,-(SUMIF($D$2:$EE$2,BL$2-1,$D30:$EE30)/12)*(1+XLOOKUP(BL$2,Assumptions!$C$94:$M$94,Assumptions!$C$98:$M$98))))</f>
        <v>-30733.90141</v>
      </c>
      <c r="BM30" s="229">
        <f t="array" ref="BM30">-(IF(BM$2=1,Assumptions!$H31/12,-(SUMIF($D$2:$EE$2,BM$2-1,$D30:$EE30)/12)*(1+XLOOKUP(BM$2,Assumptions!$C$94:$M$94,Assumptions!$C$98:$M$98))))</f>
        <v>-30733.90141</v>
      </c>
      <c r="BN30" s="229">
        <f t="array" ref="BN30">-(IF(BN$2=1,Assumptions!$H31/12,-(SUMIF($D$2:$EE$2,BN$2-1,$D30:$EE30)/12)*(1+XLOOKUP(BN$2,Assumptions!$C$94:$M$94,Assumptions!$C$98:$M$98))))</f>
        <v>-30733.90141</v>
      </c>
      <c r="BO30" s="229">
        <f t="array" ref="BO30">-(IF(BO$2=1,Assumptions!$H31/12,-(SUMIF($D$2:$EE$2,BO$2-1,$D30:$EE30)/12)*(1+XLOOKUP(BO$2,Assumptions!$C$94:$M$94,Assumptions!$C$98:$M$98))))</f>
        <v>-30733.90141</v>
      </c>
      <c r="BP30" s="229">
        <f t="array" ref="BP30">-(IF(BP$2=1,Assumptions!$H31/12,-(SUMIF($D$2:$EE$2,BP$2-1,$D30:$EE30)/12)*(1+XLOOKUP(BP$2,Assumptions!$C$94:$M$94,Assumptions!$C$98:$M$98))))</f>
        <v>-30733.90141</v>
      </c>
      <c r="BQ30" s="229">
        <f t="array" ref="BQ30">-(IF(BQ$2=1,Assumptions!$H31/12,-(SUMIF($D$2:$EE$2,BQ$2-1,$D30:$EE30)/12)*(1+XLOOKUP(BQ$2,Assumptions!$C$94:$M$94,Assumptions!$C$98:$M$98))))</f>
        <v>-30733.90141</v>
      </c>
      <c r="BR30" s="229">
        <f t="array" ref="BR30">-(IF(BR$2=1,Assumptions!$H31/12,-(SUMIF($D$2:$EE$2,BR$2-1,$D30:$EE30)/12)*(1+XLOOKUP(BR$2,Assumptions!$C$94:$M$94,Assumptions!$C$98:$M$98))))</f>
        <v>-30733.90141</v>
      </c>
      <c r="BS30" s="229">
        <f t="array" ref="BS30">-(IF(BS$2=1,Assumptions!$H31/12,-(SUMIF($D$2:$EE$2,BS$2-1,$D30:$EE30)/12)*(1+XLOOKUP(BS$2,Assumptions!$C$94:$M$94,Assumptions!$C$98:$M$98))))</f>
        <v>-30733.90141</v>
      </c>
      <c r="BT30" s="229">
        <f t="array" ref="BT30">-(IF(BT$2=1,Assumptions!$H31/12,-(SUMIF($D$2:$EE$2,BT$2-1,$D30:$EE30)/12)*(1+XLOOKUP(BT$2,Assumptions!$C$94:$M$94,Assumptions!$C$98:$M$98))))</f>
        <v>-30733.90141</v>
      </c>
      <c r="BU30" s="229">
        <f t="array" ref="BU30">-(IF(BU$2=1,Assumptions!$H31/12,-(SUMIF($D$2:$EE$2,BU$2-1,$D30:$EE30)/12)*(1+XLOOKUP(BU$2,Assumptions!$C$94:$M$94,Assumptions!$C$98:$M$98))))</f>
        <v>-30733.90141</v>
      </c>
      <c r="BV30" s="229">
        <f t="array" ref="BV30">-(IF(BV$2=1,Assumptions!$H31/12,-(SUMIF($D$2:$EE$2,BV$2-1,$D30:$EE30)/12)*(1+XLOOKUP(BV$2,Assumptions!$C$94:$M$94,Assumptions!$C$98:$M$98))))</f>
        <v>-30733.90141</v>
      </c>
      <c r="BW30" s="229">
        <f t="array" ref="BW30">-(IF(BW$2=1,Assumptions!$H31/12,-(SUMIF($D$2:$EE$2,BW$2-1,$D30:$EE30)/12)*(1+XLOOKUP(BW$2,Assumptions!$C$94:$M$94,Assumptions!$C$98:$M$98))))</f>
        <v>-30733.90141</v>
      </c>
      <c r="BX30" s="229">
        <f t="array" ref="BX30">-(IF(BX$2=1,Assumptions!$H31/12,-(SUMIF($D$2:$EE$2,BX$2-1,$D30:$EE30)/12)*(1+XLOOKUP(BX$2,Assumptions!$C$94:$M$94,Assumptions!$C$98:$M$98))))</f>
        <v>-31655.91845</v>
      </c>
      <c r="BY30" s="229">
        <f t="array" ref="BY30">-(IF(BY$2=1,Assumptions!$H31/12,-(SUMIF($D$2:$EE$2,BY$2-1,$D30:$EE30)/12)*(1+XLOOKUP(BY$2,Assumptions!$C$94:$M$94,Assumptions!$C$98:$M$98))))</f>
        <v>-31655.91845</v>
      </c>
      <c r="BZ30" s="229">
        <f t="array" ref="BZ30">-(IF(BZ$2=1,Assumptions!$H31/12,-(SUMIF($D$2:$EE$2,BZ$2-1,$D30:$EE30)/12)*(1+XLOOKUP(BZ$2,Assumptions!$C$94:$M$94,Assumptions!$C$98:$M$98))))</f>
        <v>-31655.91845</v>
      </c>
      <c r="CA30" s="229">
        <f t="array" ref="CA30">-(IF(CA$2=1,Assumptions!$H31/12,-(SUMIF($D$2:$EE$2,CA$2-1,$D30:$EE30)/12)*(1+XLOOKUP(CA$2,Assumptions!$C$94:$M$94,Assumptions!$C$98:$M$98))))</f>
        <v>-31655.91845</v>
      </c>
      <c r="CB30" s="229">
        <f t="array" ref="CB30">-(IF(CB$2=1,Assumptions!$H31/12,-(SUMIF($D$2:$EE$2,CB$2-1,$D30:$EE30)/12)*(1+XLOOKUP(CB$2,Assumptions!$C$94:$M$94,Assumptions!$C$98:$M$98))))</f>
        <v>-31655.91845</v>
      </c>
      <c r="CC30" s="229">
        <f t="array" ref="CC30">-(IF(CC$2=1,Assumptions!$H31/12,-(SUMIF($D$2:$EE$2,CC$2-1,$D30:$EE30)/12)*(1+XLOOKUP(CC$2,Assumptions!$C$94:$M$94,Assumptions!$C$98:$M$98))))</f>
        <v>-31655.91845</v>
      </c>
      <c r="CD30" s="229">
        <f t="array" ref="CD30">-(IF(CD$2=1,Assumptions!$H31/12,-(SUMIF($D$2:$EE$2,CD$2-1,$D30:$EE30)/12)*(1+XLOOKUP(CD$2,Assumptions!$C$94:$M$94,Assumptions!$C$98:$M$98))))</f>
        <v>-31655.91845</v>
      </c>
      <c r="CE30" s="229">
        <f t="array" ref="CE30">-(IF(CE$2=1,Assumptions!$H31/12,-(SUMIF($D$2:$EE$2,CE$2-1,$D30:$EE30)/12)*(1+XLOOKUP(CE$2,Assumptions!$C$94:$M$94,Assumptions!$C$98:$M$98))))</f>
        <v>-31655.91845</v>
      </c>
      <c r="CF30" s="229">
        <f t="array" ref="CF30">-(IF(CF$2=1,Assumptions!$H31/12,-(SUMIF($D$2:$EE$2,CF$2-1,$D30:$EE30)/12)*(1+XLOOKUP(CF$2,Assumptions!$C$94:$M$94,Assumptions!$C$98:$M$98))))</f>
        <v>-31655.91845</v>
      </c>
      <c r="CG30" s="229">
        <f t="array" ref="CG30">-(IF(CG$2=1,Assumptions!$H31/12,-(SUMIF($D$2:$EE$2,CG$2-1,$D30:$EE30)/12)*(1+XLOOKUP(CG$2,Assumptions!$C$94:$M$94,Assumptions!$C$98:$M$98))))</f>
        <v>-31655.91845</v>
      </c>
      <c r="CH30" s="229">
        <f t="array" ref="CH30">-(IF(CH$2=1,Assumptions!$H31/12,-(SUMIF($D$2:$EE$2,CH$2-1,$D30:$EE30)/12)*(1+XLOOKUP(CH$2,Assumptions!$C$94:$M$94,Assumptions!$C$98:$M$98))))</f>
        <v>-31655.91845</v>
      </c>
      <c r="CI30" s="229">
        <f t="array" ref="CI30">-(IF(CI$2=1,Assumptions!$H31/12,-(SUMIF($D$2:$EE$2,CI$2-1,$D30:$EE30)/12)*(1+XLOOKUP(CI$2,Assumptions!$C$94:$M$94,Assumptions!$C$98:$M$98))))</f>
        <v>-31655.91845</v>
      </c>
      <c r="CJ30" s="229">
        <f t="array" ref="CJ30">-(IF(CJ$2=1,Assumptions!$H31/12,-(SUMIF($D$2:$EE$2,CJ$2-1,$D30:$EE30)/12)*(1+XLOOKUP(CJ$2,Assumptions!$C$94:$M$94,Assumptions!$C$98:$M$98))))</f>
        <v>-32605.596</v>
      </c>
      <c r="CK30" s="229">
        <f t="array" ref="CK30">-(IF(CK$2=1,Assumptions!$H31/12,-(SUMIF($D$2:$EE$2,CK$2-1,$D30:$EE30)/12)*(1+XLOOKUP(CK$2,Assumptions!$C$94:$M$94,Assumptions!$C$98:$M$98))))</f>
        <v>-32605.596</v>
      </c>
      <c r="CL30" s="229">
        <f t="array" ref="CL30">-(IF(CL$2=1,Assumptions!$H31/12,-(SUMIF($D$2:$EE$2,CL$2-1,$D30:$EE30)/12)*(1+XLOOKUP(CL$2,Assumptions!$C$94:$M$94,Assumptions!$C$98:$M$98))))</f>
        <v>-32605.596</v>
      </c>
      <c r="CM30" s="229">
        <f t="array" ref="CM30">-(IF(CM$2=1,Assumptions!$H31/12,-(SUMIF($D$2:$EE$2,CM$2-1,$D30:$EE30)/12)*(1+XLOOKUP(CM$2,Assumptions!$C$94:$M$94,Assumptions!$C$98:$M$98))))</f>
        <v>-32605.596</v>
      </c>
      <c r="CN30" s="229">
        <f t="array" ref="CN30">-(IF(CN$2=1,Assumptions!$H31/12,-(SUMIF($D$2:$EE$2,CN$2-1,$D30:$EE30)/12)*(1+XLOOKUP(CN$2,Assumptions!$C$94:$M$94,Assumptions!$C$98:$M$98))))</f>
        <v>-32605.596</v>
      </c>
      <c r="CO30" s="229">
        <f t="array" ref="CO30">-(IF(CO$2=1,Assumptions!$H31/12,-(SUMIF($D$2:$EE$2,CO$2-1,$D30:$EE30)/12)*(1+XLOOKUP(CO$2,Assumptions!$C$94:$M$94,Assumptions!$C$98:$M$98))))</f>
        <v>-32605.596</v>
      </c>
      <c r="CP30" s="229">
        <f t="array" ref="CP30">-(IF(CP$2=1,Assumptions!$H31/12,-(SUMIF($D$2:$EE$2,CP$2-1,$D30:$EE30)/12)*(1+XLOOKUP(CP$2,Assumptions!$C$94:$M$94,Assumptions!$C$98:$M$98))))</f>
        <v>-32605.596</v>
      </c>
      <c r="CQ30" s="229">
        <f t="array" ref="CQ30">-(IF(CQ$2=1,Assumptions!$H31/12,-(SUMIF($D$2:$EE$2,CQ$2-1,$D30:$EE30)/12)*(1+XLOOKUP(CQ$2,Assumptions!$C$94:$M$94,Assumptions!$C$98:$M$98))))</f>
        <v>-32605.596</v>
      </c>
      <c r="CR30" s="229">
        <f t="array" ref="CR30">-(IF(CR$2=1,Assumptions!$H31/12,-(SUMIF($D$2:$EE$2,CR$2-1,$D30:$EE30)/12)*(1+XLOOKUP(CR$2,Assumptions!$C$94:$M$94,Assumptions!$C$98:$M$98))))</f>
        <v>-32605.596</v>
      </c>
      <c r="CS30" s="229">
        <f t="array" ref="CS30">-(IF(CS$2=1,Assumptions!$H31/12,-(SUMIF($D$2:$EE$2,CS$2-1,$D30:$EE30)/12)*(1+XLOOKUP(CS$2,Assumptions!$C$94:$M$94,Assumptions!$C$98:$M$98))))</f>
        <v>-32605.596</v>
      </c>
      <c r="CT30" s="229">
        <f t="array" ref="CT30">-(IF(CT$2=1,Assumptions!$H31/12,-(SUMIF($D$2:$EE$2,CT$2-1,$D30:$EE30)/12)*(1+XLOOKUP(CT$2,Assumptions!$C$94:$M$94,Assumptions!$C$98:$M$98))))</f>
        <v>-32605.596</v>
      </c>
      <c r="CU30" s="229">
        <f t="array" ref="CU30">-(IF(CU$2=1,Assumptions!$H31/12,-(SUMIF($D$2:$EE$2,CU$2-1,$D30:$EE30)/12)*(1+XLOOKUP(CU$2,Assumptions!$C$94:$M$94,Assumptions!$C$98:$M$98))))</f>
        <v>-32605.596</v>
      </c>
      <c r="CV30" s="229">
        <f t="array" ref="CV30">-(IF(CV$2=1,Assumptions!$H31/12,-(SUMIF($D$2:$EE$2,CV$2-1,$D30:$EE30)/12)*(1+XLOOKUP(CV$2,Assumptions!$C$94:$M$94,Assumptions!$C$98:$M$98))))</f>
        <v>-33583.76388</v>
      </c>
      <c r="CW30" s="229">
        <f t="array" ref="CW30">-(IF(CW$2=1,Assumptions!$H31/12,-(SUMIF($D$2:$EE$2,CW$2-1,$D30:$EE30)/12)*(1+XLOOKUP(CW$2,Assumptions!$C$94:$M$94,Assumptions!$C$98:$M$98))))</f>
        <v>-33583.76388</v>
      </c>
      <c r="CX30" s="229">
        <f t="array" ref="CX30">-(IF(CX$2=1,Assumptions!$H31/12,-(SUMIF($D$2:$EE$2,CX$2-1,$D30:$EE30)/12)*(1+XLOOKUP(CX$2,Assumptions!$C$94:$M$94,Assumptions!$C$98:$M$98))))</f>
        <v>-33583.76388</v>
      </c>
      <c r="CY30" s="229">
        <f t="array" ref="CY30">-(IF(CY$2=1,Assumptions!$H31/12,-(SUMIF($D$2:$EE$2,CY$2-1,$D30:$EE30)/12)*(1+XLOOKUP(CY$2,Assumptions!$C$94:$M$94,Assumptions!$C$98:$M$98))))</f>
        <v>-33583.76388</v>
      </c>
      <c r="CZ30" s="229">
        <f t="array" ref="CZ30">-(IF(CZ$2=1,Assumptions!$H31/12,-(SUMIF($D$2:$EE$2,CZ$2-1,$D30:$EE30)/12)*(1+XLOOKUP(CZ$2,Assumptions!$C$94:$M$94,Assumptions!$C$98:$M$98))))</f>
        <v>-33583.76388</v>
      </c>
      <c r="DA30" s="229">
        <f t="array" ref="DA30">-(IF(DA$2=1,Assumptions!$H31/12,-(SUMIF($D$2:$EE$2,DA$2-1,$D30:$EE30)/12)*(1+XLOOKUP(DA$2,Assumptions!$C$94:$M$94,Assumptions!$C$98:$M$98))))</f>
        <v>-33583.76388</v>
      </c>
      <c r="DB30" s="229">
        <f t="array" ref="DB30">-(IF(DB$2=1,Assumptions!$H31/12,-(SUMIF($D$2:$EE$2,DB$2-1,$D30:$EE30)/12)*(1+XLOOKUP(DB$2,Assumptions!$C$94:$M$94,Assumptions!$C$98:$M$98))))</f>
        <v>-33583.76388</v>
      </c>
      <c r="DC30" s="229">
        <f t="array" ref="DC30">-(IF(DC$2=1,Assumptions!$H31/12,-(SUMIF($D$2:$EE$2,DC$2-1,$D30:$EE30)/12)*(1+XLOOKUP(DC$2,Assumptions!$C$94:$M$94,Assumptions!$C$98:$M$98))))</f>
        <v>-33583.76388</v>
      </c>
      <c r="DD30" s="229">
        <f t="array" ref="DD30">-(IF(DD$2=1,Assumptions!$H31/12,-(SUMIF($D$2:$EE$2,DD$2-1,$D30:$EE30)/12)*(1+XLOOKUP(DD$2,Assumptions!$C$94:$M$94,Assumptions!$C$98:$M$98))))</f>
        <v>-33583.76388</v>
      </c>
      <c r="DE30" s="229">
        <f t="array" ref="DE30">-(IF(DE$2=1,Assumptions!$H31/12,-(SUMIF($D$2:$EE$2,DE$2-1,$D30:$EE30)/12)*(1+XLOOKUP(DE$2,Assumptions!$C$94:$M$94,Assumptions!$C$98:$M$98))))</f>
        <v>-33583.76388</v>
      </c>
      <c r="DF30" s="229">
        <f t="array" ref="DF30">-(IF(DF$2=1,Assumptions!$H31/12,-(SUMIF($D$2:$EE$2,DF$2-1,$D30:$EE30)/12)*(1+XLOOKUP(DF$2,Assumptions!$C$94:$M$94,Assumptions!$C$98:$M$98))))</f>
        <v>-33583.76388</v>
      </c>
      <c r="DG30" s="229">
        <f t="array" ref="DG30">-(IF(DG$2=1,Assumptions!$H31/12,-(SUMIF($D$2:$EE$2,DG$2-1,$D30:$EE30)/12)*(1+XLOOKUP(DG$2,Assumptions!$C$94:$M$94,Assumptions!$C$98:$M$98))))</f>
        <v>-33583.76388</v>
      </c>
      <c r="DH30" s="229">
        <f t="array" ref="DH30">-(IF(DH$2=1,Assumptions!$H31/12,-(SUMIF($D$2:$EE$2,DH$2-1,$D30:$EE30)/12)*(1+XLOOKUP(DH$2,Assumptions!$C$94:$M$94,Assumptions!$C$98:$M$98))))</f>
        <v>-34591.2768</v>
      </c>
      <c r="DI30" s="229">
        <f t="array" ref="DI30">-(IF(DI$2=1,Assumptions!$H31/12,-(SUMIF($D$2:$EE$2,DI$2-1,$D30:$EE30)/12)*(1+XLOOKUP(DI$2,Assumptions!$C$94:$M$94,Assumptions!$C$98:$M$98))))</f>
        <v>-34591.2768</v>
      </c>
      <c r="DJ30" s="229">
        <f t="array" ref="DJ30">-(IF(DJ$2=1,Assumptions!$H31/12,-(SUMIF($D$2:$EE$2,DJ$2-1,$D30:$EE30)/12)*(1+XLOOKUP(DJ$2,Assumptions!$C$94:$M$94,Assumptions!$C$98:$M$98))))</f>
        <v>-34591.2768</v>
      </c>
      <c r="DK30" s="229">
        <f t="array" ref="DK30">-(IF(DK$2=1,Assumptions!$H31/12,-(SUMIF($D$2:$EE$2,DK$2-1,$D30:$EE30)/12)*(1+XLOOKUP(DK$2,Assumptions!$C$94:$M$94,Assumptions!$C$98:$M$98))))</f>
        <v>-34591.2768</v>
      </c>
      <c r="DL30" s="229">
        <f t="array" ref="DL30">-(IF(DL$2=1,Assumptions!$H31/12,-(SUMIF($D$2:$EE$2,DL$2-1,$D30:$EE30)/12)*(1+XLOOKUP(DL$2,Assumptions!$C$94:$M$94,Assumptions!$C$98:$M$98))))</f>
        <v>-34591.2768</v>
      </c>
      <c r="DM30" s="229">
        <f t="array" ref="DM30">-(IF(DM$2=1,Assumptions!$H31/12,-(SUMIF($D$2:$EE$2,DM$2-1,$D30:$EE30)/12)*(1+XLOOKUP(DM$2,Assumptions!$C$94:$M$94,Assumptions!$C$98:$M$98))))</f>
        <v>-34591.2768</v>
      </c>
      <c r="DN30" s="229">
        <f t="array" ref="DN30">-(IF(DN$2=1,Assumptions!$H31/12,-(SUMIF($D$2:$EE$2,DN$2-1,$D30:$EE30)/12)*(1+XLOOKUP(DN$2,Assumptions!$C$94:$M$94,Assumptions!$C$98:$M$98))))</f>
        <v>-34591.2768</v>
      </c>
      <c r="DO30" s="229">
        <f t="array" ref="DO30">-(IF(DO$2=1,Assumptions!$H31/12,-(SUMIF($D$2:$EE$2,DO$2-1,$D30:$EE30)/12)*(1+XLOOKUP(DO$2,Assumptions!$C$94:$M$94,Assumptions!$C$98:$M$98))))</f>
        <v>-34591.2768</v>
      </c>
      <c r="DP30" s="229">
        <f t="array" ref="DP30">-(IF(DP$2=1,Assumptions!$H31/12,-(SUMIF($D$2:$EE$2,DP$2-1,$D30:$EE30)/12)*(1+XLOOKUP(DP$2,Assumptions!$C$94:$M$94,Assumptions!$C$98:$M$98))))</f>
        <v>-34591.2768</v>
      </c>
      <c r="DQ30" s="229">
        <f t="array" ref="DQ30">-(IF(DQ$2=1,Assumptions!$H31/12,-(SUMIF($D$2:$EE$2,DQ$2-1,$D30:$EE30)/12)*(1+XLOOKUP(DQ$2,Assumptions!$C$94:$M$94,Assumptions!$C$98:$M$98))))</f>
        <v>-34591.2768</v>
      </c>
      <c r="DR30" s="229">
        <f t="array" ref="DR30">-(IF(DR$2=1,Assumptions!$H31/12,-(SUMIF($D$2:$EE$2,DR$2-1,$D30:$EE30)/12)*(1+XLOOKUP(DR$2,Assumptions!$C$94:$M$94,Assumptions!$C$98:$M$98))))</f>
        <v>-34591.2768</v>
      </c>
      <c r="DS30" s="229">
        <f t="array" ref="DS30">-(IF(DS$2=1,Assumptions!$H31/12,-(SUMIF($D$2:$EE$2,DS$2-1,$D30:$EE30)/12)*(1+XLOOKUP(DS$2,Assumptions!$C$94:$M$94,Assumptions!$C$98:$M$98))))</f>
        <v>-34591.2768</v>
      </c>
      <c r="DT30" s="229">
        <f t="array" ref="DT30">-(IF(DT$2=1,Assumptions!$H31/12,-(SUMIF($D$2:$EE$2,DT$2-1,$D30:$EE30)/12)*(1+XLOOKUP(DT$2,Assumptions!$C$94:$M$94,Assumptions!$C$98:$M$98))))</f>
        <v>-35629.0151</v>
      </c>
      <c r="DU30" s="229">
        <f t="array" ref="DU30">-(IF(DU$2=1,Assumptions!$H31/12,-(SUMIF($D$2:$EE$2,DU$2-1,$D30:$EE30)/12)*(1+XLOOKUP(DU$2,Assumptions!$C$94:$M$94,Assumptions!$C$98:$M$98))))</f>
        <v>-35629.0151</v>
      </c>
      <c r="DV30" s="229">
        <f t="array" ref="DV30">-(IF(DV$2=1,Assumptions!$H31/12,-(SUMIF($D$2:$EE$2,DV$2-1,$D30:$EE30)/12)*(1+XLOOKUP(DV$2,Assumptions!$C$94:$M$94,Assumptions!$C$98:$M$98))))</f>
        <v>-35629.0151</v>
      </c>
      <c r="DW30" s="229">
        <f t="array" ref="DW30">-(IF(DW$2=1,Assumptions!$H31/12,-(SUMIF($D$2:$EE$2,DW$2-1,$D30:$EE30)/12)*(1+XLOOKUP(DW$2,Assumptions!$C$94:$M$94,Assumptions!$C$98:$M$98))))</f>
        <v>-35629.0151</v>
      </c>
      <c r="DX30" s="229">
        <f t="array" ref="DX30">-(IF(DX$2=1,Assumptions!$H31/12,-(SUMIF($D$2:$EE$2,DX$2-1,$D30:$EE30)/12)*(1+XLOOKUP(DX$2,Assumptions!$C$94:$M$94,Assumptions!$C$98:$M$98))))</f>
        <v>-35629.0151</v>
      </c>
      <c r="DY30" s="229">
        <f t="array" ref="DY30">-(IF(DY$2=1,Assumptions!$H31/12,-(SUMIF($D$2:$EE$2,DY$2-1,$D30:$EE30)/12)*(1+XLOOKUP(DY$2,Assumptions!$C$94:$M$94,Assumptions!$C$98:$M$98))))</f>
        <v>-35629.0151</v>
      </c>
      <c r="DZ30" s="229">
        <f t="array" ref="DZ30">-(IF(DZ$2=1,Assumptions!$H31/12,-(SUMIF($D$2:$EE$2,DZ$2-1,$D30:$EE30)/12)*(1+XLOOKUP(DZ$2,Assumptions!$C$94:$M$94,Assumptions!$C$98:$M$98))))</f>
        <v>-35629.0151</v>
      </c>
      <c r="EA30" s="229">
        <f t="array" ref="EA30">-(IF(EA$2=1,Assumptions!$H31/12,-(SUMIF($D$2:$EE$2,EA$2-1,$D30:$EE30)/12)*(1+XLOOKUP(EA$2,Assumptions!$C$94:$M$94,Assumptions!$C$98:$M$98))))</f>
        <v>-35629.0151</v>
      </c>
      <c r="EB30" s="229">
        <f t="array" ref="EB30">-(IF(EB$2=1,Assumptions!$H31/12,-(SUMIF($D$2:$EE$2,EB$2-1,$D30:$EE30)/12)*(1+XLOOKUP(EB$2,Assumptions!$C$94:$M$94,Assumptions!$C$98:$M$98))))</f>
        <v>-35629.0151</v>
      </c>
      <c r="EC30" s="229">
        <f t="array" ref="EC30">-(IF(EC$2=1,Assumptions!$H31/12,-(SUMIF($D$2:$EE$2,EC$2-1,$D30:$EE30)/12)*(1+XLOOKUP(EC$2,Assumptions!$C$94:$M$94,Assumptions!$C$98:$M$98))))</f>
        <v>-35629.0151</v>
      </c>
      <c r="ED30" s="229">
        <f t="array" ref="ED30">-(IF(ED$2=1,Assumptions!$H31/12,-(SUMIF($D$2:$EE$2,ED$2-1,$D30:$EE30)/12)*(1+XLOOKUP(ED$2,Assumptions!$C$94:$M$94,Assumptions!$C$98:$M$98))))</f>
        <v>-35629.0151</v>
      </c>
      <c r="EE30" s="229">
        <f t="array" ref="EE30">-(IF(EE$2=1,Assumptions!$H31/12,-(SUMIF($D$2:$EE$2,EE$2-1,$D30:$EE30)/12)*(1+XLOOKUP(EE$2,Assumptions!$C$94:$M$94,Assumptions!$C$98:$M$98))))</f>
        <v>-35629.0151</v>
      </c>
    </row>
    <row r="31" ht="15.75" customHeight="1">
      <c r="A31" s="1"/>
      <c r="B31" s="1"/>
      <c r="C31" s="1" t="str">
        <f>Assumptions!B32</f>
        <v>Turnover Expense</v>
      </c>
      <c r="D31" s="229">
        <f t="array" ref="D31">-(IF(D$2=1,Assumptions!$H32/12,-(SUMIF($D$2:$EE$2,D$2-1,$D31:$EE31)/12)*(1+XLOOKUP(D$2,Assumptions!$C$94:$M$94,Assumptions!$C$98:$M$98))))</f>
        <v>-3705</v>
      </c>
      <c r="E31" s="229">
        <f t="array" ref="E31">-(IF(E$2=1,Assumptions!$H32/12,-(SUMIF($D$2:$EE$2,E$2-1,$D31:$EE31)/12)*(1+XLOOKUP(E$2,Assumptions!$C$94:$M$94,Assumptions!$C$98:$M$98))))</f>
        <v>-3705</v>
      </c>
      <c r="F31" s="229">
        <f t="array" ref="F31">-(IF(F$2=1,Assumptions!$H32/12,-(SUMIF($D$2:$EE$2,F$2-1,$D31:$EE31)/12)*(1+XLOOKUP(F$2,Assumptions!$C$94:$M$94,Assumptions!$C$98:$M$98))))</f>
        <v>-3705</v>
      </c>
      <c r="G31" s="229">
        <f t="array" ref="G31">-(IF(G$2=1,Assumptions!$H32/12,-(SUMIF($D$2:$EE$2,G$2-1,$D31:$EE31)/12)*(1+XLOOKUP(G$2,Assumptions!$C$94:$M$94,Assumptions!$C$98:$M$98))))</f>
        <v>-3705</v>
      </c>
      <c r="H31" s="229">
        <f t="array" ref="H31">-(IF(H$2=1,Assumptions!$H32/12,-(SUMIF($D$2:$EE$2,H$2-1,$D31:$EE31)/12)*(1+XLOOKUP(H$2,Assumptions!$C$94:$M$94,Assumptions!$C$98:$M$98))))</f>
        <v>-3705</v>
      </c>
      <c r="I31" s="229">
        <f t="array" ref="I31">-(IF(I$2=1,Assumptions!$H32/12,-(SUMIF($D$2:$EE$2,I$2-1,$D31:$EE31)/12)*(1+XLOOKUP(I$2,Assumptions!$C$94:$M$94,Assumptions!$C$98:$M$98))))</f>
        <v>-3705</v>
      </c>
      <c r="J31" s="229">
        <f t="array" ref="J31">-(IF(J$2=1,Assumptions!$H32/12,-(SUMIF($D$2:$EE$2,J$2-1,$D31:$EE31)/12)*(1+XLOOKUP(J$2,Assumptions!$C$94:$M$94,Assumptions!$C$98:$M$98))))</f>
        <v>-3705</v>
      </c>
      <c r="K31" s="229">
        <f t="array" ref="K31">-(IF(K$2=1,Assumptions!$H32/12,-(SUMIF($D$2:$EE$2,K$2-1,$D31:$EE31)/12)*(1+XLOOKUP(K$2,Assumptions!$C$94:$M$94,Assumptions!$C$98:$M$98))))</f>
        <v>-3705</v>
      </c>
      <c r="L31" s="229">
        <f t="array" ref="L31">-(IF(L$2=1,Assumptions!$H32/12,-(SUMIF($D$2:$EE$2,L$2-1,$D31:$EE31)/12)*(1+XLOOKUP(L$2,Assumptions!$C$94:$M$94,Assumptions!$C$98:$M$98))))</f>
        <v>-3705</v>
      </c>
      <c r="M31" s="229">
        <f t="array" ref="M31">-(IF(M$2=1,Assumptions!$H32/12,-(SUMIF($D$2:$EE$2,M$2-1,$D31:$EE31)/12)*(1+XLOOKUP(M$2,Assumptions!$C$94:$M$94,Assumptions!$C$98:$M$98))))</f>
        <v>-3705</v>
      </c>
      <c r="N31" s="229">
        <f t="array" ref="N31">-(IF(N$2=1,Assumptions!$H32/12,-(SUMIF($D$2:$EE$2,N$2-1,$D31:$EE31)/12)*(1+XLOOKUP(N$2,Assumptions!$C$94:$M$94,Assumptions!$C$98:$M$98))))</f>
        <v>-3705</v>
      </c>
      <c r="O31" s="229">
        <f t="array" ref="O31">-(IF(O$2=1,Assumptions!$H32/12,-(SUMIF($D$2:$EE$2,O$2-1,$D31:$EE31)/12)*(1+XLOOKUP(O$2,Assumptions!$C$94:$M$94,Assumptions!$C$98:$M$98))))</f>
        <v>-3705</v>
      </c>
      <c r="P31" s="229">
        <f t="array" ref="P31">-(IF(P$2=1,Assumptions!$H32/12,-(SUMIF($D$2:$EE$2,P$2-1,$D31:$EE31)/12)*(1+XLOOKUP(P$2,Assumptions!$C$94:$M$94,Assumptions!$C$98:$M$98))))</f>
        <v>-3816.15</v>
      </c>
      <c r="Q31" s="229">
        <f t="array" ref="Q31">-(IF(Q$2=1,Assumptions!$H32/12,-(SUMIF($D$2:$EE$2,Q$2-1,$D31:$EE31)/12)*(1+XLOOKUP(Q$2,Assumptions!$C$94:$M$94,Assumptions!$C$98:$M$98))))</f>
        <v>-3816.15</v>
      </c>
      <c r="R31" s="229">
        <f t="array" ref="R31">-(IF(R$2=1,Assumptions!$H32/12,-(SUMIF($D$2:$EE$2,R$2-1,$D31:$EE31)/12)*(1+XLOOKUP(R$2,Assumptions!$C$94:$M$94,Assumptions!$C$98:$M$98))))</f>
        <v>-3816.15</v>
      </c>
      <c r="S31" s="229">
        <f t="array" ref="S31">-(IF(S$2=1,Assumptions!$H32/12,-(SUMIF($D$2:$EE$2,S$2-1,$D31:$EE31)/12)*(1+XLOOKUP(S$2,Assumptions!$C$94:$M$94,Assumptions!$C$98:$M$98))))</f>
        <v>-3816.15</v>
      </c>
      <c r="T31" s="229">
        <f t="array" ref="T31">-(IF(T$2=1,Assumptions!$H32/12,-(SUMIF($D$2:$EE$2,T$2-1,$D31:$EE31)/12)*(1+XLOOKUP(T$2,Assumptions!$C$94:$M$94,Assumptions!$C$98:$M$98))))</f>
        <v>-3816.15</v>
      </c>
      <c r="U31" s="229">
        <f t="array" ref="U31">-(IF(U$2=1,Assumptions!$H32/12,-(SUMIF($D$2:$EE$2,U$2-1,$D31:$EE31)/12)*(1+XLOOKUP(U$2,Assumptions!$C$94:$M$94,Assumptions!$C$98:$M$98))))</f>
        <v>-3816.15</v>
      </c>
      <c r="V31" s="229">
        <f t="array" ref="V31">-(IF(V$2=1,Assumptions!$H32/12,-(SUMIF($D$2:$EE$2,V$2-1,$D31:$EE31)/12)*(1+XLOOKUP(V$2,Assumptions!$C$94:$M$94,Assumptions!$C$98:$M$98))))</f>
        <v>-3816.15</v>
      </c>
      <c r="W31" s="229">
        <f t="array" ref="W31">-(IF(W$2=1,Assumptions!$H32/12,-(SUMIF($D$2:$EE$2,W$2-1,$D31:$EE31)/12)*(1+XLOOKUP(W$2,Assumptions!$C$94:$M$94,Assumptions!$C$98:$M$98))))</f>
        <v>-3816.15</v>
      </c>
      <c r="X31" s="229">
        <f t="array" ref="X31">-(IF(X$2=1,Assumptions!$H32/12,-(SUMIF($D$2:$EE$2,X$2-1,$D31:$EE31)/12)*(1+XLOOKUP(X$2,Assumptions!$C$94:$M$94,Assumptions!$C$98:$M$98))))</f>
        <v>-3816.15</v>
      </c>
      <c r="Y31" s="229">
        <f t="array" ref="Y31">-(IF(Y$2=1,Assumptions!$H32/12,-(SUMIF($D$2:$EE$2,Y$2-1,$D31:$EE31)/12)*(1+XLOOKUP(Y$2,Assumptions!$C$94:$M$94,Assumptions!$C$98:$M$98))))</f>
        <v>-3816.15</v>
      </c>
      <c r="Z31" s="229">
        <f t="array" ref="Z31">-(IF(Z$2=1,Assumptions!$H32/12,-(SUMIF($D$2:$EE$2,Z$2-1,$D31:$EE31)/12)*(1+XLOOKUP(Z$2,Assumptions!$C$94:$M$94,Assumptions!$C$98:$M$98))))</f>
        <v>-3816.15</v>
      </c>
      <c r="AA31" s="229">
        <f t="array" ref="AA31">-(IF(AA$2=1,Assumptions!$H32/12,-(SUMIF($D$2:$EE$2,AA$2-1,$D31:$EE31)/12)*(1+XLOOKUP(AA$2,Assumptions!$C$94:$M$94,Assumptions!$C$98:$M$98))))</f>
        <v>-3816.15</v>
      </c>
      <c r="AB31" s="229">
        <f t="array" ref="AB31">-(IF(AB$2=1,Assumptions!$H32/12,-(SUMIF($D$2:$EE$2,AB$2-1,$D31:$EE31)/12)*(1+XLOOKUP(AB$2,Assumptions!$C$94:$M$94,Assumptions!$C$98:$M$98))))</f>
        <v>-3930.6345</v>
      </c>
      <c r="AC31" s="229">
        <f t="array" ref="AC31">-(IF(AC$2=1,Assumptions!$H32/12,-(SUMIF($D$2:$EE$2,AC$2-1,$D31:$EE31)/12)*(1+XLOOKUP(AC$2,Assumptions!$C$94:$M$94,Assumptions!$C$98:$M$98))))</f>
        <v>-3930.6345</v>
      </c>
      <c r="AD31" s="229">
        <f t="array" ref="AD31">-(IF(AD$2=1,Assumptions!$H32/12,-(SUMIF($D$2:$EE$2,AD$2-1,$D31:$EE31)/12)*(1+XLOOKUP(AD$2,Assumptions!$C$94:$M$94,Assumptions!$C$98:$M$98))))</f>
        <v>-3930.6345</v>
      </c>
      <c r="AE31" s="229">
        <f t="array" ref="AE31">-(IF(AE$2=1,Assumptions!$H32/12,-(SUMIF($D$2:$EE$2,AE$2-1,$D31:$EE31)/12)*(1+XLOOKUP(AE$2,Assumptions!$C$94:$M$94,Assumptions!$C$98:$M$98))))</f>
        <v>-3930.6345</v>
      </c>
      <c r="AF31" s="229">
        <f t="array" ref="AF31">-(IF(AF$2=1,Assumptions!$H32/12,-(SUMIF($D$2:$EE$2,AF$2-1,$D31:$EE31)/12)*(1+XLOOKUP(AF$2,Assumptions!$C$94:$M$94,Assumptions!$C$98:$M$98))))</f>
        <v>-3930.6345</v>
      </c>
      <c r="AG31" s="229">
        <f t="array" ref="AG31">-(IF(AG$2=1,Assumptions!$H32/12,-(SUMIF($D$2:$EE$2,AG$2-1,$D31:$EE31)/12)*(1+XLOOKUP(AG$2,Assumptions!$C$94:$M$94,Assumptions!$C$98:$M$98))))</f>
        <v>-3930.6345</v>
      </c>
      <c r="AH31" s="229">
        <f t="array" ref="AH31">-(IF(AH$2=1,Assumptions!$H32/12,-(SUMIF($D$2:$EE$2,AH$2-1,$D31:$EE31)/12)*(1+XLOOKUP(AH$2,Assumptions!$C$94:$M$94,Assumptions!$C$98:$M$98))))</f>
        <v>-3930.6345</v>
      </c>
      <c r="AI31" s="229">
        <f t="array" ref="AI31">-(IF(AI$2=1,Assumptions!$H32/12,-(SUMIF($D$2:$EE$2,AI$2-1,$D31:$EE31)/12)*(1+XLOOKUP(AI$2,Assumptions!$C$94:$M$94,Assumptions!$C$98:$M$98))))</f>
        <v>-3930.6345</v>
      </c>
      <c r="AJ31" s="229">
        <f t="array" ref="AJ31">-(IF(AJ$2=1,Assumptions!$H32/12,-(SUMIF($D$2:$EE$2,AJ$2-1,$D31:$EE31)/12)*(1+XLOOKUP(AJ$2,Assumptions!$C$94:$M$94,Assumptions!$C$98:$M$98))))</f>
        <v>-3930.6345</v>
      </c>
      <c r="AK31" s="229">
        <f t="array" ref="AK31">-(IF(AK$2=1,Assumptions!$H32/12,-(SUMIF($D$2:$EE$2,AK$2-1,$D31:$EE31)/12)*(1+XLOOKUP(AK$2,Assumptions!$C$94:$M$94,Assumptions!$C$98:$M$98))))</f>
        <v>-3930.6345</v>
      </c>
      <c r="AL31" s="229">
        <f t="array" ref="AL31">-(IF(AL$2=1,Assumptions!$H32/12,-(SUMIF($D$2:$EE$2,AL$2-1,$D31:$EE31)/12)*(1+XLOOKUP(AL$2,Assumptions!$C$94:$M$94,Assumptions!$C$98:$M$98))))</f>
        <v>-3930.6345</v>
      </c>
      <c r="AM31" s="229">
        <f t="array" ref="AM31">-(IF(AM$2=1,Assumptions!$H32/12,-(SUMIF($D$2:$EE$2,AM$2-1,$D31:$EE31)/12)*(1+XLOOKUP(AM$2,Assumptions!$C$94:$M$94,Assumptions!$C$98:$M$98))))</f>
        <v>-3930.6345</v>
      </c>
      <c r="AN31" s="229">
        <f t="array" ref="AN31">-(IF(AN$2=1,Assumptions!$H32/12,-(SUMIF($D$2:$EE$2,AN$2-1,$D31:$EE31)/12)*(1+XLOOKUP(AN$2,Assumptions!$C$94:$M$94,Assumptions!$C$98:$M$98))))</f>
        <v>-4048.553535</v>
      </c>
      <c r="AO31" s="229">
        <f t="array" ref="AO31">-(IF(AO$2=1,Assumptions!$H32/12,-(SUMIF($D$2:$EE$2,AO$2-1,$D31:$EE31)/12)*(1+XLOOKUP(AO$2,Assumptions!$C$94:$M$94,Assumptions!$C$98:$M$98))))</f>
        <v>-4048.553535</v>
      </c>
      <c r="AP31" s="229">
        <f t="array" ref="AP31">-(IF(AP$2=1,Assumptions!$H32/12,-(SUMIF($D$2:$EE$2,AP$2-1,$D31:$EE31)/12)*(1+XLOOKUP(AP$2,Assumptions!$C$94:$M$94,Assumptions!$C$98:$M$98))))</f>
        <v>-4048.553535</v>
      </c>
      <c r="AQ31" s="229">
        <f t="array" ref="AQ31">-(IF(AQ$2=1,Assumptions!$H32/12,-(SUMIF($D$2:$EE$2,AQ$2-1,$D31:$EE31)/12)*(1+XLOOKUP(AQ$2,Assumptions!$C$94:$M$94,Assumptions!$C$98:$M$98))))</f>
        <v>-4048.553535</v>
      </c>
      <c r="AR31" s="229">
        <f t="array" ref="AR31">-(IF(AR$2=1,Assumptions!$H32/12,-(SUMIF($D$2:$EE$2,AR$2-1,$D31:$EE31)/12)*(1+XLOOKUP(AR$2,Assumptions!$C$94:$M$94,Assumptions!$C$98:$M$98))))</f>
        <v>-4048.553535</v>
      </c>
      <c r="AS31" s="229">
        <f t="array" ref="AS31">-(IF(AS$2=1,Assumptions!$H32/12,-(SUMIF($D$2:$EE$2,AS$2-1,$D31:$EE31)/12)*(1+XLOOKUP(AS$2,Assumptions!$C$94:$M$94,Assumptions!$C$98:$M$98))))</f>
        <v>-4048.553535</v>
      </c>
      <c r="AT31" s="229">
        <f t="array" ref="AT31">-(IF(AT$2=1,Assumptions!$H32/12,-(SUMIF($D$2:$EE$2,AT$2-1,$D31:$EE31)/12)*(1+XLOOKUP(AT$2,Assumptions!$C$94:$M$94,Assumptions!$C$98:$M$98))))</f>
        <v>-4048.553535</v>
      </c>
      <c r="AU31" s="229">
        <f t="array" ref="AU31">-(IF(AU$2=1,Assumptions!$H32/12,-(SUMIF($D$2:$EE$2,AU$2-1,$D31:$EE31)/12)*(1+XLOOKUP(AU$2,Assumptions!$C$94:$M$94,Assumptions!$C$98:$M$98))))</f>
        <v>-4048.553535</v>
      </c>
      <c r="AV31" s="229">
        <f t="array" ref="AV31">-(IF(AV$2=1,Assumptions!$H32/12,-(SUMIF($D$2:$EE$2,AV$2-1,$D31:$EE31)/12)*(1+XLOOKUP(AV$2,Assumptions!$C$94:$M$94,Assumptions!$C$98:$M$98))))</f>
        <v>-4048.553535</v>
      </c>
      <c r="AW31" s="229">
        <f t="array" ref="AW31">-(IF(AW$2=1,Assumptions!$H32/12,-(SUMIF($D$2:$EE$2,AW$2-1,$D31:$EE31)/12)*(1+XLOOKUP(AW$2,Assumptions!$C$94:$M$94,Assumptions!$C$98:$M$98))))</f>
        <v>-4048.553535</v>
      </c>
      <c r="AX31" s="229">
        <f t="array" ref="AX31">-(IF(AX$2=1,Assumptions!$H32/12,-(SUMIF($D$2:$EE$2,AX$2-1,$D31:$EE31)/12)*(1+XLOOKUP(AX$2,Assumptions!$C$94:$M$94,Assumptions!$C$98:$M$98))))</f>
        <v>-4048.553535</v>
      </c>
      <c r="AY31" s="229">
        <f t="array" ref="AY31">-(IF(AY$2=1,Assumptions!$H32/12,-(SUMIF($D$2:$EE$2,AY$2-1,$D31:$EE31)/12)*(1+XLOOKUP(AY$2,Assumptions!$C$94:$M$94,Assumptions!$C$98:$M$98))))</f>
        <v>-4048.553535</v>
      </c>
      <c r="AZ31" s="229">
        <f t="array" ref="AZ31">-(IF(AZ$2=1,Assumptions!$H32/12,-(SUMIF($D$2:$EE$2,AZ$2-1,$D31:$EE31)/12)*(1+XLOOKUP(AZ$2,Assumptions!$C$94:$M$94,Assumptions!$C$98:$M$98))))</f>
        <v>-4170.010141</v>
      </c>
      <c r="BA31" s="229">
        <f t="array" ref="BA31">-(IF(BA$2=1,Assumptions!$H32/12,-(SUMIF($D$2:$EE$2,BA$2-1,$D31:$EE31)/12)*(1+XLOOKUP(BA$2,Assumptions!$C$94:$M$94,Assumptions!$C$98:$M$98))))</f>
        <v>-4170.010141</v>
      </c>
      <c r="BB31" s="229">
        <f t="array" ref="BB31">-(IF(BB$2=1,Assumptions!$H32/12,-(SUMIF($D$2:$EE$2,BB$2-1,$D31:$EE31)/12)*(1+XLOOKUP(BB$2,Assumptions!$C$94:$M$94,Assumptions!$C$98:$M$98))))</f>
        <v>-4170.010141</v>
      </c>
      <c r="BC31" s="229">
        <f t="array" ref="BC31">-(IF(BC$2=1,Assumptions!$H32/12,-(SUMIF($D$2:$EE$2,BC$2-1,$D31:$EE31)/12)*(1+XLOOKUP(BC$2,Assumptions!$C$94:$M$94,Assumptions!$C$98:$M$98))))</f>
        <v>-4170.010141</v>
      </c>
      <c r="BD31" s="229">
        <f t="array" ref="BD31">-(IF(BD$2=1,Assumptions!$H32/12,-(SUMIF($D$2:$EE$2,BD$2-1,$D31:$EE31)/12)*(1+XLOOKUP(BD$2,Assumptions!$C$94:$M$94,Assumptions!$C$98:$M$98))))</f>
        <v>-4170.010141</v>
      </c>
      <c r="BE31" s="229">
        <f t="array" ref="BE31">-(IF(BE$2=1,Assumptions!$H32/12,-(SUMIF($D$2:$EE$2,BE$2-1,$D31:$EE31)/12)*(1+XLOOKUP(BE$2,Assumptions!$C$94:$M$94,Assumptions!$C$98:$M$98))))</f>
        <v>-4170.010141</v>
      </c>
      <c r="BF31" s="229">
        <f t="array" ref="BF31">-(IF(BF$2=1,Assumptions!$H32/12,-(SUMIF($D$2:$EE$2,BF$2-1,$D31:$EE31)/12)*(1+XLOOKUP(BF$2,Assumptions!$C$94:$M$94,Assumptions!$C$98:$M$98))))</f>
        <v>-4170.010141</v>
      </c>
      <c r="BG31" s="229">
        <f t="array" ref="BG31">-(IF(BG$2=1,Assumptions!$H32/12,-(SUMIF($D$2:$EE$2,BG$2-1,$D31:$EE31)/12)*(1+XLOOKUP(BG$2,Assumptions!$C$94:$M$94,Assumptions!$C$98:$M$98))))</f>
        <v>-4170.010141</v>
      </c>
      <c r="BH31" s="229">
        <f t="array" ref="BH31">-(IF(BH$2=1,Assumptions!$H32/12,-(SUMIF($D$2:$EE$2,BH$2-1,$D31:$EE31)/12)*(1+XLOOKUP(BH$2,Assumptions!$C$94:$M$94,Assumptions!$C$98:$M$98))))</f>
        <v>-4170.010141</v>
      </c>
      <c r="BI31" s="229">
        <f t="array" ref="BI31">-(IF(BI$2=1,Assumptions!$H32/12,-(SUMIF($D$2:$EE$2,BI$2-1,$D31:$EE31)/12)*(1+XLOOKUP(BI$2,Assumptions!$C$94:$M$94,Assumptions!$C$98:$M$98))))</f>
        <v>-4170.010141</v>
      </c>
      <c r="BJ31" s="229">
        <f t="array" ref="BJ31">-(IF(BJ$2=1,Assumptions!$H32/12,-(SUMIF($D$2:$EE$2,BJ$2-1,$D31:$EE31)/12)*(1+XLOOKUP(BJ$2,Assumptions!$C$94:$M$94,Assumptions!$C$98:$M$98))))</f>
        <v>-4170.010141</v>
      </c>
      <c r="BK31" s="229">
        <f t="array" ref="BK31">-(IF(BK$2=1,Assumptions!$H32/12,-(SUMIF($D$2:$EE$2,BK$2-1,$D31:$EE31)/12)*(1+XLOOKUP(BK$2,Assumptions!$C$94:$M$94,Assumptions!$C$98:$M$98))))</f>
        <v>-4170.010141</v>
      </c>
      <c r="BL31" s="229">
        <f t="array" ref="BL31">-(IF(BL$2=1,Assumptions!$H32/12,-(SUMIF($D$2:$EE$2,BL$2-1,$D31:$EE31)/12)*(1+XLOOKUP(BL$2,Assumptions!$C$94:$M$94,Assumptions!$C$98:$M$98))))</f>
        <v>-4295.110445</v>
      </c>
      <c r="BM31" s="229">
        <f t="array" ref="BM31">-(IF(BM$2=1,Assumptions!$H32/12,-(SUMIF($D$2:$EE$2,BM$2-1,$D31:$EE31)/12)*(1+XLOOKUP(BM$2,Assumptions!$C$94:$M$94,Assumptions!$C$98:$M$98))))</f>
        <v>-4295.110445</v>
      </c>
      <c r="BN31" s="229">
        <f t="array" ref="BN31">-(IF(BN$2=1,Assumptions!$H32/12,-(SUMIF($D$2:$EE$2,BN$2-1,$D31:$EE31)/12)*(1+XLOOKUP(BN$2,Assumptions!$C$94:$M$94,Assumptions!$C$98:$M$98))))</f>
        <v>-4295.110445</v>
      </c>
      <c r="BO31" s="229">
        <f t="array" ref="BO31">-(IF(BO$2=1,Assumptions!$H32/12,-(SUMIF($D$2:$EE$2,BO$2-1,$D31:$EE31)/12)*(1+XLOOKUP(BO$2,Assumptions!$C$94:$M$94,Assumptions!$C$98:$M$98))))</f>
        <v>-4295.110445</v>
      </c>
      <c r="BP31" s="229">
        <f t="array" ref="BP31">-(IF(BP$2=1,Assumptions!$H32/12,-(SUMIF($D$2:$EE$2,BP$2-1,$D31:$EE31)/12)*(1+XLOOKUP(BP$2,Assumptions!$C$94:$M$94,Assumptions!$C$98:$M$98))))</f>
        <v>-4295.110445</v>
      </c>
      <c r="BQ31" s="229">
        <f t="array" ref="BQ31">-(IF(BQ$2=1,Assumptions!$H32/12,-(SUMIF($D$2:$EE$2,BQ$2-1,$D31:$EE31)/12)*(1+XLOOKUP(BQ$2,Assumptions!$C$94:$M$94,Assumptions!$C$98:$M$98))))</f>
        <v>-4295.110445</v>
      </c>
      <c r="BR31" s="229">
        <f t="array" ref="BR31">-(IF(BR$2=1,Assumptions!$H32/12,-(SUMIF($D$2:$EE$2,BR$2-1,$D31:$EE31)/12)*(1+XLOOKUP(BR$2,Assumptions!$C$94:$M$94,Assumptions!$C$98:$M$98))))</f>
        <v>-4295.110445</v>
      </c>
      <c r="BS31" s="229">
        <f t="array" ref="BS31">-(IF(BS$2=1,Assumptions!$H32/12,-(SUMIF($D$2:$EE$2,BS$2-1,$D31:$EE31)/12)*(1+XLOOKUP(BS$2,Assumptions!$C$94:$M$94,Assumptions!$C$98:$M$98))))</f>
        <v>-4295.110445</v>
      </c>
      <c r="BT31" s="229">
        <f t="array" ref="BT31">-(IF(BT$2=1,Assumptions!$H32/12,-(SUMIF($D$2:$EE$2,BT$2-1,$D31:$EE31)/12)*(1+XLOOKUP(BT$2,Assumptions!$C$94:$M$94,Assumptions!$C$98:$M$98))))</f>
        <v>-4295.110445</v>
      </c>
      <c r="BU31" s="229">
        <f t="array" ref="BU31">-(IF(BU$2=1,Assumptions!$H32/12,-(SUMIF($D$2:$EE$2,BU$2-1,$D31:$EE31)/12)*(1+XLOOKUP(BU$2,Assumptions!$C$94:$M$94,Assumptions!$C$98:$M$98))))</f>
        <v>-4295.110445</v>
      </c>
      <c r="BV31" s="229">
        <f t="array" ref="BV31">-(IF(BV$2=1,Assumptions!$H32/12,-(SUMIF($D$2:$EE$2,BV$2-1,$D31:$EE31)/12)*(1+XLOOKUP(BV$2,Assumptions!$C$94:$M$94,Assumptions!$C$98:$M$98))))</f>
        <v>-4295.110445</v>
      </c>
      <c r="BW31" s="229">
        <f t="array" ref="BW31">-(IF(BW$2=1,Assumptions!$H32/12,-(SUMIF($D$2:$EE$2,BW$2-1,$D31:$EE31)/12)*(1+XLOOKUP(BW$2,Assumptions!$C$94:$M$94,Assumptions!$C$98:$M$98))))</f>
        <v>-4295.110445</v>
      </c>
      <c r="BX31" s="229">
        <f t="array" ref="BX31">-(IF(BX$2=1,Assumptions!$H32/12,-(SUMIF($D$2:$EE$2,BX$2-1,$D31:$EE31)/12)*(1+XLOOKUP(BX$2,Assumptions!$C$94:$M$94,Assumptions!$C$98:$M$98))))</f>
        <v>-4423.963759</v>
      </c>
      <c r="BY31" s="229">
        <f t="array" ref="BY31">-(IF(BY$2=1,Assumptions!$H32/12,-(SUMIF($D$2:$EE$2,BY$2-1,$D31:$EE31)/12)*(1+XLOOKUP(BY$2,Assumptions!$C$94:$M$94,Assumptions!$C$98:$M$98))))</f>
        <v>-4423.963759</v>
      </c>
      <c r="BZ31" s="229">
        <f t="array" ref="BZ31">-(IF(BZ$2=1,Assumptions!$H32/12,-(SUMIF($D$2:$EE$2,BZ$2-1,$D31:$EE31)/12)*(1+XLOOKUP(BZ$2,Assumptions!$C$94:$M$94,Assumptions!$C$98:$M$98))))</f>
        <v>-4423.963759</v>
      </c>
      <c r="CA31" s="229">
        <f t="array" ref="CA31">-(IF(CA$2=1,Assumptions!$H32/12,-(SUMIF($D$2:$EE$2,CA$2-1,$D31:$EE31)/12)*(1+XLOOKUP(CA$2,Assumptions!$C$94:$M$94,Assumptions!$C$98:$M$98))))</f>
        <v>-4423.963759</v>
      </c>
      <c r="CB31" s="229">
        <f t="array" ref="CB31">-(IF(CB$2=1,Assumptions!$H32/12,-(SUMIF($D$2:$EE$2,CB$2-1,$D31:$EE31)/12)*(1+XLOOKUP(CB$2,Assumptions!$C$94:$M$94,Assumptions!$C$98:$M$98))))</f>
        <v>-4423.963759</v>
      </c>
      <c r="CC31" s="229">
        <f t="array" ref="CC31">-(IF(CC$2=1,Assumptions!$H32/12,-(SUMIF($D$2:$EE$2,CC$2-1,$D31:$EE31)/12)*(1+XLOOKUP(CC$2,Assumptions!$C$94:$M$94,Assumptions!$C$98:$M$98))))</f>
        <v>-4423.963759</v>
      </c>
      <c r="CD31" s="229">
        <f t="array" ref="CD31">-(IF(CD$2=1,Assumptions!$H32/12,-(SUMIF($D$2:$EE$2,CD$2-1,$D31:$EE31)/12)*(1+XLOOKUP(CD$2,Assumptions!$C$94:$M$94,Assumptions!$C$98:$M$98))))</f>
        <v>-4423.963759</v>
      </c>
      <c r="CE31" s="229">
        <f t="array" ref="CE31">-(IF(CE$2=1,Assumptions!$H32/12,-(SUMIF($D$2:$EE$2,CE$2-1,$D31:$EE31)/12)*(1+XLOOKUP(CE$2,Assumptions!$C$94:$M$94,Assumptions!$C$98:$M$98))))</f>
        <v>-4423.963759</v>
      </c>
      <c r="CF31" s="229">
        <f t="array" ref="CF31">-(IF(CF$2=1,Assumptions!$H32/12,-(SUMIF($D$2:$EE$2,CF$2-1,$D31:$EE31)/12)*(1+XLOOKUP(CF$2,Assumptions!$C$94:$M$94,Assumptions!$C$98:$M$98))))</f>
        <v>-4423.963759</v>
      </c>
      <c r="CG31" s="229">
        <f t="array" ref="CG31">-(IF(CG$2=1,Assumptions!$H32/12,-(SUMIF($D$2:$EE$2,CG$2-1,$D31:$EE31)/12)*(1+XLOOKUP(CG$2,Assumptions!$C$94:$M$94,Assumptions!$C$98:$M$98))))</f>
        <v>-4423.963759</v>
      </c>
      <c r="CH31" s="229">
        <f t="array" ref="CH31">-(IF(CH$2=1,Assumptions!$H32/12,-(SUMIF($D$2:$EE$2,CH$2-1,$D31:$EE31)/12)*(1+XLOOKUP(CH$2,Assumptions!$C$94:$M$94,Assumptions!$C$98:$M$98))))</f>
        <v>-4423.963759</v>
      </c>
      <c r="CI31" s="229">
        <f t="array" ref="CI31">-(IF(CI$2=1,Assumptions!$H32/12,-(SUMIF($D$2:$EE$2,CI$2-1,$D31:$EE31)/12)*(1+XLOOKUP(CI$2,Assumptions!$C$94:$M$94,Assumptions!$C$98:$M$98))))</f>
        <v>-4423.963759</v>
      </c>
      <c r="CJ31" s="229">
        <f t="array" ref="CJ31">-(IF(CJ$2=1,Assumptions!$H32/12,-(SUMIF($D$2:$EE$2,CJ$2-1,$D31:$EE31)/12)*(1+XLOOKUP(CJ$2,Assumptions!$C$94:$M$94,Assumptions!$C$98:$M$98))))</f>
        <v>-4556.682671</v>
      </c>
      <c r="CK31" s="229">
        <f t="array" ref="CK31">-(IF(CK$2=1,Assumptions!$H32/12,-(SUMIF($D$2:$EE$2,CK$2-1,$D31:$EE31)/12)*(1+XLOOKUP(CK$2,Assumptions!$C$94:$M$94,Assumptions!$C$98:$M$98))))</f>
        <v>-4556.682671</v>
      </c>
      <c r="CL31" s="229">
        <f t="array" ref="CL31">-(IF(CL$2=1,Assumptions!$H32/12,-(SUMIF($D$2:$EE$2,CL$2-1,$D31:$EE31)/12)*(1+XLOOKUP(CL$2,Assumptions!$C$94:$M$94,Assumptions!$C$98:$M$98))))</f>
        <v>-4556.682671</v>
      </c>
      <c r="CM31" s="229">
        <f t="array" ref="CM31">-(IF(CM$2=1,Assumptions!$H32/12,-(SUMIF($D$2:$EE$2,CM$2-1,$D31:$EE31)/12)*(1+XLOOKUP(CM$2,Assumptions!$C$94:$M$94,Assumptions!$C$98:$M$98))))</f>
        <v>-4556.682671</v>
      </c>
      <c r="CN31" s="229">
        <f t="array" ref="CN31">-(IF(CN$2=1,Assumptions!$H32/12,-(SUMIF($D$2:$EE$2,CN$2-1,$D31:$EE31)/12)*(1+XLOOKUP(CN$2,Assumptions!$C$94:$M$94,Assumptions!$C$98:$M$98))))</f>
        <v>-4556.682671</v>
      </c>
      <c r="CO31" s="229">
        <f t="array" ref="CO31">-(IF(CO$2=1,Assumptions!$H32/12,-(SUMIF($D$2:$EE$2,CO$2-1,$D31:$EE31)/12)*(1+XLOOKUP(CO$2,Assumptions!$C$94:$M$94,Assumptions!$C$98:$M$98))))</f>
        <v>-4556.682671</v>
      </c>
      <c r="CP31" s="229">
        <f t="array" ref="CP31">-(IF(CP$2=1,Assumptions!$H32/12,-(SUMIF($D$2:$EE$2,CP$2-1,$D31:$EE31)/12)*(1+XLOOKUP(CP$2,Assumptions!$C$94:$M$94,Assumptions!$C$98:$M$98))))</f>
        <v>-4556.682671</v>
      </c>
      <c r="CQ31" s="229">
        <f t="array" ref="CQ31">-(IF(CQ$2=1,Assumptions!$H32/12,-(SUMIF($D$2:$EE$2,CQ$2-1,$D31:$EE31)/12)*(1+XLOOKUP(CQ$2,Assumptions!$C$94:$M$94,Assumptions!$C$98:$M$98))))</f>
        <v>-4556.682671</v>
      </c>
      <c r="CR31" s="229">
        <f t="array" ref="CR31">-(IF(CR$2=1,Assumptions!$H32/12,-(SUMIF($D$2:$EE$2,CR$2-1,$D31:$EE31)/12)*(1+XLOOKUP(CR$2,Assumptions!$C$94:$M$94,Assumptions!$C$98:$M$98))))</f>
        <v>-4556.682671</v>
      </c>
      <c r="CS31" s="229">
        <f t="array" ref="CS31">-(IF(CS$2=1,Assumptions!$H32/12,-(SUMIF($D$2:$EE$2,CS$2-1,$D31:$EE31)/12)*(1+XLOOKUP(CS$2,Assumptions!$C$94:$M$94,Assumptions!$C$98:$M$98))))</f>
        <v>-4556.682671</v>
      </c>
      <c r="CT31" s="229">
        <f t="array" ref="CT31">-(IF(CT$2=1,Assumptions!$H32/12,-(SUMIF($D$2:$EE$2,CT$2-1,$D31:$EE31)/12)*(1+XLOOKUP(CT$2,Assumptions!$C$94:$M$94,Assumptions!$C$98:$M$98))))</f>
        <v>-4556.682671</v>
      </c>
      <c r="CU31" s="229">
        <f t="array" ref="CU31">-(IF(CU$2=1,Assumptions!$H32/12,-(SUMIF($D$2:$EE$2,CU$2-1,$D31:$EE31)/12)*(1+XLOOKUP(CU$2,Assumptions!$C$94:$M$94,Assumptions!$C$98:$M$98))))</f>
        <v>-4556.682671</v>
      </c>
      <c r="CV31" s="229">
        <f t="array" ref="CV31">-(IF(CV$2=1,Assumptions!$H32/12,-(SUMIF($D$2:$EE$2,CV$2-1,$D31:$EE31)/12)*(1+XLOOKUP(CV$2,Assumptions!$C$94:$M$94,Assumptions!$C$98:$M$98))))</f>
        <v>-4693.383152</v>
      </c>
      <c r="CW31" s="229">
        <f t="array" ref="CW31">-(IF(CW$2=1,Assumptions!$H32/12,-(SUMIF($D$2:$EE$2,CW$2-1,$D31:$EE31)/12)*(1+XLOOKUP(CW$2,Assumptions!$C$94:$M$94,Assumptions!$C$98:$M$98))))</f>
        <v>-4693.383152</v>
      </c>
      <c r="CX31" s="229">
        <f t="array" ref="CX31">-(IF(CX$2=1,Assumptions!$H32/12,-(SUMIF($D$2:$EE$2,CX$2-1,$D31:$EE31)/12)*(1+XLOOKUP(CX$2,Assumptions!$C$94:$M$94,Assumptions!$C$98:$M$98))))</f>
        <v>-4693.383152</v>
      </c>
      <c r="CY31" s="229">
        <f t="array" ref="CY31">-(IF(CY$2=1,Assumptions!$H32/12,-(SUMIF($D$2:$EE$2,CY$2-1,$D31:$EE31)/12)*(1+XLOOKUP(CY$2,Assumptions!$C$94:$M$94,Assumptions!$C$98:$M$98))))</f>
        <v>-4693.383152</v>
      </c>
      <c r="CZ31" s="229">
        <f t="array" ref="CZ31">-(IF(CZ$2=1,Assumptions!$H32/12,-(SUMIF($D$2:$EE$2,CZ$2-1,$D31:$EE31)/12)*(1+XLOOKUP(CZ$2,Assumptions!$C$94:$M$94,Assumptions!$C$98:$M$98))))</f>
        <v>-4693.383152</v>
      </c>
      <c r="DA31" s="229">
        <f t="array" ref="DA31">-(IF(DA$2=1,Assumptions!$H32/12,-(SUMIF($D$2:$EE$2,DA$2-1,$D31:$EE31)/12)*(1+XLOOKUP(DA$2,Assumptions!$C$94:$M$94,Assumptions!$C$98:$M$98))))</f>
        <v>-4693.383152</v>
      </c>
      <c r="DB31" s="229">
        <f t="array" ref="DB31">-(IF(DB$2=1,Assumptions!$H32/12,-(SUMIF($D$2:$EE$2,DB$2-1,$D31:$EE31)/12)*(1+XLOOKUP(DB$2,Assumptions!$C$94:$M$94,Assumptions!$C$98:$M$98))))</f>
        <v>-4693.383152</v>
      </c>
      <c r="DC31" s="229">
        <f t="array" ref="DC31">-(IF(DC$2=1,Assumptions!$H32/12,-(SUMIF($D$2:$EE$2,DC$2-1,$D31:$EE31)/12)*(1+XLOOKUP(DC$2,Assumptions!$C$94:$M$94,Assumptions!$C$98:$M$98))))</f>
        <v>-4693.383152</v>
      </c>
      <c r="DD31" s="229">
        <f t="array" ref="DD31">-(IF(DD$2=1,Assumptions!$H32/12,-(SUMIF($D$2:$EE$2,DD$2-1,$D31:$EE31)/12)*(1+XLOOKUP(DD$2,Assumptions!$C$94:$M$94,Assumptions!$C$98:$M$98))))</f>
        <v>-4693.383152</v>
      </c>
      <c r="DE31" s="229">
        <f t="array" ref="DE31">-(IF(DE$2=1,Assumptions!$H32/12,-(SUMIF($D$2:$EE$2,DE$2-1,$D31:$EE31)/12)*(1+XLOOKUP(DE$2,Assumptions!$C$94:$M$94,Assumptions!$C$98:$M$98))))</f>
        <v>-4693.383152</v>
      </c>
      <c r="DF31" s="229">
        <f t="array" ref="DF31">-(IF(DF$2=1,Assumptions!$H32/12,-(SUMIF($D$2:$EE$2,DF$2-1,$D31:$EE31)/12)*(1+XLOOKUP(DF$2,Assumptions!$C$94:$M$94,Assumptions!$C$98:$M$98))))</f>
        <v>-4693.383152</v>
      </c>
      <c r="DG31" s="229">
        <f t="array" ref="DG31">-(IF(DG$2=1,Assumptions!$H32/12,-(SUMIF($D$2:$EE$2,DG$2-1,$D31:$EE31)/12)*(1+XLOOKUP(DG$2,Assumptions!$C$94:$M$94,Assumptions!$C$98:$M$98))))</f>
        <v>-4693.383152</v>
      </c>
      <c r="DH31" s="229">
        <f t="array" ref="DH31">-(IF(DH$2=1,Assumptions!$H32/12,-(SUMIF($D$2:$EE$2,DH$2-1,$D31:$EE31)/12)*(1+XLOOKUP(DH$2,Assumptions!$C$94:$M$94,Assumptions!$C$98:$M$98))))</f>
        <v>-4834.184646</v>
      </c>
      <c r="DI31" s="229">
        <f t="array" ref="DI31">-(IF(DI$2=1,Assumptions!$H32/12,-(SUMIF($D$2:$EE$2,DI$2-1,$D31:$EE31)/12)*(1+XLOOKUP(DI$2,Assumptions!$C$94:$M$94,Assumptions!$C$98:$M$98))))</f>
        <v>-4834.184646</v>
      </c>
      <c r="DJ31" s="229">
        <f t="array" ref="DJ31">-(IF(DJ$2=1,Assumptions!$H32/12,-(SUMIF($D$2:$EE$2,DJ$2-1,$D31:$EE31)/12)*(1+XLOOKUP(DJ$2,Assumptions!$C$94:$M$94,Assumptions!$C$98:$M$98))))</f>
        <v>-4834.184646</v>
      </c>
      <c r="DK31" s="229">
        <f t="array" ref="DK31">-(IF(DK$2=1,Assumptions!$H32/12,-(SUMIF($D$2:$EE$2,DK$2-1,$D31:$EE31)/12)*(1+XLOOKUP(DK$2,Assumptions!$C$94:$M$94,Assumptions!$C$98:$M$98))))</f>
        <v>-4834.184646</v>
      </c>
      <c r="DL31" s="229">
        <f t="array" ref="DL31">-(IF(DL$2=1,Assumptions!$H32/12,-(SUMIF($D$2:$EE$2,DL$2-1,$D31:$EE31)/12)*(1+XLOOKUP(DL$2,Assumptions!$C$94:$M$94,Assumptions!$C$98:$M$98))))</f>
        <v>-4834.184646</v>
      </c>
      <c r="DM31" s="229">
        <f t="array" ref="DM31">-(IF(DM$2=1,Assumptions!$H32/12,-(SUMIF($D$2:$EE$2,DM$2-1,$D31:$EE31)/12)*(1+XLOOKUP(DM$2,Assumptions!$C$94:$M$94,Assumptions!$C$98:$M$98))))</f>
        <v>-4834.184646</v>
      </c>
      <c r="DN31" s="229">
        <f t="array" ref="DN31">-(IF(DN$2=1,Assumptions!$H32/12,-(SUMIF($D$2:$EE$2,DN$2-1,$D31:$EE31)/12)*(1+XLOOKUP(DN$2,Assumptions!$C$94:$M$94,Assumptions!$C$98:$M$98))))</f>
        <v>-4834.184646</v>
      </c>
      <c r="DO31" s="229">
        <f t="array" ref="DO31">-(IF(DO$2=1,Assumptions!$H32/12,-(SUMIF($D$2:$EE$2,DO$2-1,$D31:$EE31)/12)*(1+XLOOKUP(DO$2,Assumptions!$C$94:$M$94,Assumptions!$C$98:$M$98))))</f>
        <v>-4834.184646</v>
      </c>
      <c r="DP31" s="229">
        <f t="array" ref="DP31">-(IF(DP$2=1,Assumptions!$H32/12,-(SUMIF($D$2:$EE$2,DP$2-1,$D31:$EE31)/12)*(1+XLOOKUP(DP$2,Assumptions!$C$94:$M$94,Assumptions!$C$98:$M$98))))</f>
        <v>-4834.184646</v>
      </c>
      <c r="DQ31" s="229">
        <f t="array" ref="DQ31">-(IF(DQ$2=1,Assumptions!$H32/12,-(SUMIF($D$2:$EE$2,DQ$2-1,$D31:$EE31)/12)*(1+XLOOKUP(DQ$2,Assumptions!$C$94:$M$94,Assumptions!$C$98:$M$98))))</f>
        <v>-4834.184646</v>
      </c>
      <c r="DR31" s="229">
        <f t="array" ref="DR31">-(IF(DR$2=1,Assumptions!$H32/12,-(SUMIF($D$2:$EE$2,DR$2-1,$D31:$EE31)/12)*(1+XLOOKUP(DR$2,Assumptions!$C$94:$M$94,Assumptions!$C$98:$M$98))))</f>
        <v>-4834.184646</v>
      </c>
      <c r="DS31" s="229">
        <f t="array" ref="DS31">-(IF(DS$2=1,Assumptions!$H32/12,-(SUMIF($D$2:$EE$2,DS$2-1,$D31:$EE31)/12)*(1+XLOOKUP(DS$2,Assumptions!$C$94:$M$94,Assumptions!$C$98:$M$98))))</f>
        <v>-4834.184646</v>
      </c>
      <c r="DT31" s="229">
        <f t="array" ref="DT31">-(IF(DT$2=1,Assumptions!$H32/12,-(SUMIF($D$2:$EE$2,DT$2-1,$D31:$EE31)/12)*(1+XLOOKUP(DT$2,Assumptions!$C$94:$M$94,Assumptions!$C$98:$M$98))))</f>
        <v>-4979.210185</v>
      </c>
      <c r="DU31" s="229">
        <f t="array" ref="DU31">-(IF(DU$2=1,Assumptions!$H32/12,-(SUMIF($D$2:$EE$2,DU$2-1,$D31:$EE31)/12)*(1+XLOOKUP(DU$2,Assumptions!$C$94:$M$94,Assumptions!$C$98:$M$98))))</f>
        <v>-4979.210185</v>
      </c>
      <c r="DV31" s="229">
        <f t="array" ref="DV31">-(IF(DV$2=1,Assumptions!$H32/12,-(SUMIF($D$2:$EE$2,DV$2-1,$D31:$EE31)/12)*(1+XLOOKUP(DV$2,Assumptions!$C$94:$M$94,Assumptions!$C$98:$M$98))))</f>
        <v>-4979.210185</v>
      </c>
      <c r="DW31" s="229">
        <f t="array" ref="DW31">-(IF(DW$2=1,Assumptions!$H32/12,-(SUMIF($D$2:$EE$2,DW$2-1,$D31:$EE31)/12)*(1+XLOOKUP(DW$2,Assumptions!$C$94:$M$94,Assumptions!$C$98:$M$98))))</f>
        <v>-4979.210185</v>
      </c>
      <c r="DX31" s="229">
        <f t="array" ref="DX31">-(IF(DX$2=1,Assumptions!$H32/12,-(SUMIF($D$2:$EE$2,DX$2-1,$D31:$EE31)/12)*(1+XLOOKUP(DX$2,Assumptions!$C$94:$M$94,Assumptions!$C$98:$M$98))))</f>
        <v>-4979.210185</v>
      </c>
      <c r="DY31" s="229">
        <f t="array" ref="DY31">-(IF(DY$2=1,Assumptions!$H32/12,-(SUMIF($D$2:$EE$2,DY$2-1,$D31:$EE31)/12)*(1+XLOOKUP(DY$2,Assumptions!$C$94:$M$94,Assumptions!$C$98:$M$98))))</f>
        <v>-4979.210185</v>
      </c>
      <c r="DZ31" s="229">
        <f t="array" ref="DZ31">-(IF(DZ$2=1,Assumptions!$H32/12,-(SUMIF($D$2:$EE$2,DZ$2-1,$D31:$EE31)/12)*(1+XLOOKUP(DZ$2,Assumptions!$C$94:$M$94,Assumptions!$C$98:$M$98))))</f>
        <v>-4979.210185</v>
      </c>
      <c r="EA31" s="229">
        <f t="array" ref="EA31">-(IF(EA$2=1,Assumptions!$H32/12,-(SUMIF($D$2:$EE$2,EA$2-1,$D31:$EE31)/12)*(1+XLOOKUP(EA$2,Assumptions!$C$94:$M$94,Assumptions!$C$98:$M$98))))</f>
        <v>-4979.210185</v>
      </c>
      <c r="EB31" s="229">
        <f t="array" ref="EB31">-(IF(EB$2=1,Assumptions!$H32/12,-(SUMIF($D$2:$EE$2,EB$2-1,$D31:$EE31)/12)*(1+XLOOKUP(EB$2,Assumptions!$C$94:$M$94,Assumptions!$C$98:$M$98))))</f>
        <v>-4979.210185</v>
      </c>
      <c r="EC31" s="229">
        <f t="array" ref="EC31">-(IF(EC$2=1,Assumptions!$H32/12,-(SUMIF($D$2:$EE$2,EC$2-1,$D31:$EE31)/12)*(1+XLOOKUP(EC$2,Assumptions!$C$94:$M$94,Assumptions!$C$98:$M$98))))</f>
        <v>-4979.210185</v>
      </c>
      <c r="ED31" s="229">
        <f t="array" ref="ED31">-(IF(ED$2=1,Assumptions!$H32/12,-(SUMIF($D$2:$EE$2,ED$2-1,$D31:$EE31)/12)*(1+XLOOKUP(ED$2,Assumptions!$C$94:$M$94,Assumptions!$C$98:$M$98))))</f>
        <v>-4979.210185</v>
      </c>
      <c r="EE31" s="229">
        <f t="array" ref="EE31">-(IF(EE$2=1,Assumptions!$H32/12,-(SUMIF($D$2:$EE$2,EE$2-1,$D31:$EE31)/12)*(1+XLOOKUP(EE$2,Assumptions!$C$94:$M$94,Assumptions!$C$98:$M$98))))</f>
        <v>-4979.210185</v>
      </c>
    </row>
    <row r="32" ht="15.75" customHeight="1">
      <c r="A32" s="1"/>
      <c r="B32" s="1"/>
      <c r="C32" s="1" t="str">
        <f>Assumptions!B33</f>
        <v>Marketing</v>
      </c>
      <c r="D32" s="229">
        <f t="array" ref="D32">-(IF(D$2=1,Assumptions!$H33/12,-(SUMIF($D$2:$EE$2,D$2-1,$D32:$EE32)/12)*(1+XLOOKUP(D$2,Assumptions!$C$94:$M$94,Assumptions!$C$98:$M$98))))</f>
        <v>-3396.25</v>
      </c>
      <c r="E32" s="229">
        <f t="array" ref="E32">-(IF(E$2=1,Assumptions!$H33/12,-(SUMIF($D$2:$EE$2,E$2-1,$D32:$EE32)/12)*(1+XLOOKUP(E$2,Assumptions!$C$94:$M$94,Assumptions!$C$98:$M$98))))</f>
        <v>-3396.25</v>
      </c>
      <c r="F32" s="229">
        <f t="array" ref="F32">-(IF(F$2=1,Assumptions!$H33/12,-(SUMIF($D$2:$EE$2,F$2-1,$D32:$EE32)/12)*(1+XLOOKUP(F$2,Assumptions!$C$94:$M$94,Assumptions!$C$98:$M$98))))</f>
        <v>-3396.25</v>
      </c>
      <c r="G32" s="229">
        <f t="array" ref="G32">-(IF(G$2=1,Assumptions!$H33/12,-(SUMIF($D$2:$EE$2,G$2-1,$D32:$EE32)/12)*(1+XLOOKUP(G$2,Assumptions!$C$94:$M$94,Assumptions!$C$98:$M$98))))</f>
        <v>-3396.25</v>
      </c>
      <c r="H32" s="229">
        <f t="array" ref="H32">-(IF(H$2=1,Assumptions!$H33/12,-(SUMIF($D$2:$EE$2,H$2-1,$D32:$EE32)/12)*(1+XLOOKUP(H$2,Assumptions!$C$94:$M$94,Assumptions!$C$98:$M$98))))</f>
        <v>-3396.25</v>
      </c>
      <c r="I32" s="229">
        <f t="array" ref="I32">-(IF(I$2=1,Assumptions!$H33/12,-(SUMIF($D$2:$EE$2,I$2-1,$D32:$EE32)/12)*(1+XLOOKUP(I$2,Assumptions!$C$94:$M$94,Assumptions!$C$98:$M$98))))</f>
        <v>-3396.25</v>
      </c>
      <c r="J32" s="229">
        <f t="array" ref="J32">-(IF(J$2=1,Assumptions!$H33/12,-(SUMIF($D$2:$EE$2,J$2-1,$D32:$EE32)/12)*(1+XLOOKUP(J$2,Assumptions!$C$94:$M$94,Assumptions!$C$98:$M$98))))</f>
        <v>-3396.25</v>
      </c>
      <c r="K32" s="229">
        <f t="array" ref="K32">-(IF(K$2=1,Assumptions!$H33/12,-(SUMIF($D$2:$EE$2,K$2-1,$D32:$EE32)/12)*(1+XLOOKUP(K$2,Assumptions!$C$94:$M$94,Assumptions!$C$98:$M$98))))</f>
        <v>-3396.25</v>
      </c>
      <c r="L32" s="229">
        <f t="array" ref="L32">-(IF(L$2=1,Assumptions!$H33/12,-(SUMIF($D$2:$EE$2,L$2-1,$D32:$EE32)/12)*(1+XLOOKUP(L$2,Assumptions!$C$94:$M$94,Assumptions!$C$98:$M$98))))</f>
        <v>-3396.25</v>
      </c>
      <c r="M32" s="229">
        <f t="array" ref="M32">-(IF(M$2=1,Assumptions!$H33/12,-(SUMIF($D$2:$EE$2,M$2-1,$D32:$EE32)/12)*(1+XLOOKUP(M$2,Assumptions!$C$94:$M$94,Assumptions!$C$98:$M$98))))</f>
        <v>-3396.25</v>
      </c>
      <c r="N32" s="229">
        <f t="array" ref="N32">-(IF(N$2=1,Assumptions!$H33/12,-(SUMIF($D$2:$EE$2,N$2-1,$D32:$EE32)/12)*(1+XLOOKUP(N$2,Assumptions!$C$94:$M$94,Assumptions!$C$98:$M$98))))</f>
        <v>-3396.25</v>
      </c>
      <c r="O32" s="229">
        <f t="array" ref="O32">-(IF(O$2=1,Assumptions!$H33/12,-(SUMIF($D$2:$EE$2,O$2-1,$D32:$EE32)/12)*(1+XLOOKUP(O$2,Assumptions!$C$94:$M$94,Assumptions!$C$98:$M$98))))</f>
        <v>-3396.25</v>
      </c>
      <c r="P32" s="229">
        <f t="array" ref="P32">-(IF(P$2=1,Assumptions!$H33/12,-(SUMIF($D$2:$EE$2,P$2-1,$D32:$EE32)/12)*(1+XLOOKUP(P$2,Assumptions!$C$94:$M$94,Assumptions!$C$98:$M$98))))</f>
        <v>-3498.1375</v>
      </c>
      <c r="Q32" s="229">
        <f t="array" ref="Q32">-(IF(Q$2=1,Assumptions!$H33/12,-(SUMIF($D$2:$EE$2,Q$2-1,$D32:$EE32)/12)*(1+XLOOKUP(Q$2,Assumptions!$C$94:$M$94,Assumptions!$C$98:$M$98))))</f>
        <v>-3498.1375</v>
      </c>
      <c r="R32" s="229">
        <f t="array" ref="R32">-(IF(R$2=1,Assumptions!$H33/12,-(SUMIF($D$2:$EE$2,R$2-1,$D32:$EE32)/12)*(1+XLOOKUP(R$2,Assumptions!$C$94:$M$94,Assumptions!$C$98:$M$98))))</f>
        <v>-3498.1375</v>
      </c>
      <c r="S32" s="229">
        <f t="array" ref="S32">-(IF(S$2=1,Assumptions!$H33/12,-(SUMIF($D$2:$EE$2,S$2-1,$D32:$EE32)/12)*(1+XLOOKUP(S$2,Assumptions!$C$94:$M$94,Assumptions!$C$98:$M$98))))</f>
        <v>-3498.1375</v>
      </c>
      <c r="T32" s="229">
        <f t="array" ref="T32">-(IF(T$2=1,Assumptions!$H33/12,-(SUMIF($D$2:$EE$2,T$2-1,$D32:$EE32)/12)*(1+XLOOKUP(T$2,Assumptions!$C$94:$M$94,Assumptions!$C$98:$M$98))))</f>
        <v>-3498.1375</v>
      </c>
      <c r="U32" s="229">
        <f t="array" ref="U32">-(IF(U$2=1,Assumptions!$H33/12,-(SUMIF($D$2:$EE$2,U$2-1,$D32:$EE32)/12)*(1+XLOOKUP(U$2,Assumptions!$C$94:$M$94,Assumptions!$C$98:$M$98))))</f>
        <v>-3498.1375</v>
      </c>
      <c r="V32" s="229">
        <f t="array" ref="V32">-(IF(V$2=1,Assumptions!$H33/12,-(SUMIF($D$2:$EE$2,V$2-1,$D32:$EE32)/12)*(1+XLOOKUP(V$2,Assumptions!$C$94:$M$94,Assumptions!$C$98:$M$98))))</f>
        <v>-3498.1375</v>
      </c>
      <c r="W32" s="229">
        <f t="array" ref="W32">-(IF(W$2=1,Assumptions!$H33/12,-(SUMIF($D$2:$EE$2,W$2-1,$D32:$EE32)/12)*(1+XLOOKUP(W$2,Assumptions!$C$94:$M$94,Assumptions!$C$98:$M$98))))</f>
        <v>-3498.1375</v>
      </c>
      <c r="X32" s="229">
        <f t="array" ref="X32">-(IF(X$2=1,Assumptions!$H33/12,-(SUMIF($D$2:$EE$2,X$2-1,$D32:$EE32)/12)*(1+XLOOKUP(X$2,Assumptions!$C$94:$M$94,Assumptions!$C$98:$M$98))))</f>
        <v>-3498.1375</v>
      </c>
      <c r="Y32" s="229">
        <f t="array" ref="Y32">-(IF(Y$2=1,Assumptions!$H33/12,-(SUMIF($D$2:$EE$2,Y$2-1,$D32:$EE32)/12)*(1+XLOOKUP(Y$2,Assumptions!$C$94:$M$94,Assumptions!$C$98:$M$98))))</f>
        <v>-3498.1375</v>
      </c>
      <c r="Z32" s="229">
        <f t="array" ref="Z32">-(IF(Z$2=1,Assumptions!$H33/12,-(SUMIF($D$2:$EE$2,Z$2-1,$D32:$EE32)/12)*(1+XLOOKUP(Z$2,Assumptions!$C$94:$M$94,Assumptions!$C$98:$M$98))))</f>
        <v>-3498.1375</v>
      </c>
      <c r="AA32" s="229">
        <f t="array" ref="AA32">-(IF(AA$2=1,Assumptions!$H33/12,-(SUMIF($D$2:$EE$2,AA$2-1,$D32:$EE32)/12)*(1+XLOOKUP(AA$2,Assumptions!$C$94:$M$94,Assumptions!$C$98:$M$98))))</f>
        <v>-3498.1375</v>
      </c>
      <c r="AB32" s="229">
        <f t="array" ref="AB32">-(IF(AB$2=1,Assumptions!$H33/12,-(SUMIF($D$2:$EE$2,AB$2-1,$D32:$EE32)/12)*(1+XLOOKUP(AB$2,Assumptions!$C$94:$M$94,Assumptions!$C$98:$M$98))))</f>
        <v>-3603.081625</v>
      </c>
      <c r="AC32" s="229">
        <f t="array" ref="AC32">-(IF(AC$2=1,Assumptions!$H33/12,-(SUMIF($D$2:$EE$2,AC$2-1,$D32:$EE32)/12)*(1+XLOOKUP(AC$2,Assumptions!$C$94:$M$94,Assumptions!$C$98:$M$98))))</f>
        <v>-3603.081625</v>
      </c>
      <c r="AD32" s="229">
        <f t="array" ref="AD32">-(IF(AD$2=1,Assumptions!$H33/12,-(SUMIF($D$2:$EE$2,AD$2-1,$D32:$EE32)/12)*(1+XLOOKUP(AD$2,Assumptions!$C$94:$M$94,Assumptions!$C$98:$M$98))))</f>
        <v>-3603.081625</v>
      </c>
      <c r="AE32" s="229">
        <f t="array" ref="AE32">-(IF(AE$2=1,Assumptions!$H33/12,-(SUMIF($D$2:$EE$2,AE$2-1,$D32:$EE32)/12)*(1+XLOOKUP(AE$2,Assumptions!$C$94:$M$94,Assumptions!$C$98:$M$98))))</f>
        <v>-3603.081625</v>
      </c>
      <c r="AF32" s="229">
        <f t="array" ref="AF32">-(IF(AF$2=1,Assumptions!$H33/12,-(SUMIF($D$2:$EE$2,AF$2-1,$D32:$EE32)/12)*(1+XLOOKUP(AF$2,Assumptions!$C$94:$M$94,Assumptions!$C$98:$M$98))))</f>
        <v>-3603.081625</v>
      </c>
      <c r="AG32" s="229">
        <f t="array" ref="AG32">-(IF(AG$2=1,Assumptions!$H33/12,-(SUMIF($D$2:$EE$2,AG$2-1,$D32:$EE32)/12)*(1+XLOOKUP(AG$2,Assumptions!$C$94:$M$94,Assumptions!$C$98:$M$98))))</f>
        <v>-3603.081625</v>
      </c>
      <c r="AH32" s="229">
        <f t="array" ref="AH32">-(IF(AH$2=1,Assumptions!$H33/12,-(SUMIF($D$2:$EE$2,AH$2-1,$D32:$EE32)/12)*(1+XLOOKUP(AH$2,Assumptions!$C$94:$M$94,Assumptions!$C$98:$M$98))))</f>
        <v>-3603.081625</v>
      </c>
      <c r="AI32" s="229">
        <f t="array" ref="AI32">-(IF(AI$2=1,Assumptions!$H33/12,-(SUMIF($D$2:$EE$2,AI$2-1,$D32:$EE32)/12)*(1+XLOOKUP(AI$2,Assumptions!$C$94:$M$94,Assumptions!$C$98:$M$98))))</f>
        <v>-3603.081625</v>
      </c>
      <c r="AJ32" s="229">
        <f t="array" ref="AJ32">-(IF(AJ$2=1,Assumptions!$H33/12,-(SUMIF($D$2:$EE$2,AJ$2-1,$D32:$EE32)/12)*(1+XLOOKUP(AJ$2,Assumptions!$C$94:$M$94,Assumptions!$C$98:$M$98))))</f>
        <v>-3603.081625</v>
      </c>
      <c r="AK32" s="229">
        <f t="array" ref="AK32">-(IF(AK$2=1,Assumptions!$H33/12,-(SUMIF($D$2:$EE$2,AK$2-1,$D32:$EE32)/12)*(1+XLOOKUP(AK$2,Assumptions!$C$94:$M$94,Assumptions!$C$98:$M$98))))</f>
        <v>-3603.081625</v>
      </c>
      <c r="AL32" s="229">
        <f t="array" ref="AL32">-(IF(AL$2=1,Assumptions!$H33/12,-(SUMIF($D$2:$EE$2,AL$2-1,$D32:$EE32)/12)*(1+XLOOKUP(AL$2,Assumptions!$C$94:$M$94,Assumptions!$C$98:$M$98))))</f>
        <v>-3603.081625</v>
      </c>
      <c r="AM32" s="229">
        <f t="array" ref="AM32">-(IF(AM$2=1,Assumptions!$H33/12,-(SUMIF($D$2:$EE$2,AM$2-1,$D32:$EE32)/12)*(1+XLOOKUP(AM$2,Assumptions!$C$94:$M$94,Assumptions!$C$98:$M$98))))</f>
        <v>-3603.081625</v>
      </c>
      <c r="AN32" s="229">
        <f t="array" ref="AN32">-(IF(AN$2=1,Assumptions!$H33/12,-(SUMIF($D$2:$EE$2,AN$2-1,$D32:$EE32)/12)*(1+XLOOKUP(AN$2,Assumptions!$C$94:$M$94,Assumptions!$C$98:$M$98))))</f>
        <v>-3711.174074</v>
      </c>
      <c r="AO32" s="229">
        <f t="array" ref="AO32">-(IF(AO$2=1,Assumptions!$H33/12,-(SUMIF($D$2:$EE$2,AO$2-1,$D32:$EE32)/12)*(1+XLOOKUP(AO$2,Assumptions!$C$94:$M$94,Assumptions!$C$98:$M$98))))</f>
        <v>-3711.174074</v>
      </c>
      <c r="AP32" s="229">
        <f t="array" ref="AP32">-(IF(AP$2=1,Assumptions!$H33/12,-(SUMIF($D$2:$EE$2,AP$2-1,$D32:$EE32)/12)*(1+XLOOKUP(AP$2,Assumptions!$C$94:$M$94,Assumptions!$C$98:$M$98))))</f>
        <v>-3711.174074</v>
      </c>
      <c r="AQ32" s="229">
        <f t="array" ref="AQ32">-(IF(AQ$2=1,Assumptions!$H33/12,-(SUMIF($D$2:$EE$2,AQ$2-1,$D32:$EE32)/12)*(1+XLOOKUP(AQ$2,Assumptions!$C$94:$M$94,Assumptions!$C$98:$M$98))))</f>
        <v>-3711.174074</v>
      </c>
      <c r="AR32" s="229">
        <f t="array" ref="AR32">-(IF(AR$2=1,Assumptions!$H33/12,-(SUMIF($D$2:$EE$2,AR$2-1,$D32:$EE32)/12)*(1+XLOOKUP(AR$2,Assumptions!$C$94:$M$94,Assumptions!$C$98:$M$98))))</f>
        <v>-3711.174074</v>
      </c>
      <c r="AS32" s="229">
        <f t="array" ref="AS32">-(IF(AS$2=1,Assumptions!$H33/12,-(SUMIF($D$2:$EE$2,AS$2-1,$D32:$EE32)/12)*(1+XLOOKUP(AS$2,Assumptions!$C$94:$M$94,Assumptions!$C$98:$M$98))))</f>
        <v>-3711.174074</v>
      </c>
      <c r="AT32" s="229">
        <f t="array" ref="AT32">-(IF(AT$2=1,Assumptions!$H33/12,-(SUMIF($D$2:$EE$2,AT$2-1,$D32:$EE32)/12)*(1+XLOOKUP(AT$2,Assumptions!$C$94:$M$94,Assumptions!$C$98:$M$98))))</f>
        <v>-3711.174074</v>
      </c>
      <c r="AU32" s="229">
        <f t="array" ref="AU32">-(IF(AU$2=1,Assumptions!$H33/12,-(SUMIF($D$2:$EE$2,AU$2-1,$D32:$EE32)/12)*(1+XLOOKUP(AU$2,Assumptions!$C$94:$M$94,Assumptions!$C$98:$M$98))))</f>
        <v>-3711.174074</v>
      </c>
      <c r="AV32" s="229">
        <f t="array" ref="AV32">-(IF(AV$2=1,Assumptions!$H33/12,-(SUMIF($D$2:$EE$2,AV$2-1,$D32:$EE32)/12)*(1+XLOOKUP(AV$2,Assumptions!$C$94:$M$94,Assumptions!$C$98:$M$98))))</f>
        <v>-3711.174074</v>
      </c>
      <c r="AW32" s="229">
        <f t="array" ref="AW32">-(IF(AW$2=1,Assumptions!$H33/12,-(SUMIF($D$2:$EE$2,AW$2-1,$D32:$EE32)/12)*(1+XLOOKUP(AW$2,Assumptions!$C$94:$M$94,Assumptions!$C$98:$M$98))))</f>
        <v>-3711.174074</v>
      </c>
      <c r="AX32" s="229">
        <f t="array" ref="AX32">-(IF(AX$2=1,Assumptions!$H33/12,-(SUMIF($D$2:$EE$2,AX$2-1,$D32:$EE32)/12)*(1+XLOOKUP(AX$2,Assumptions!$C$94:$M$94,Assumptions!$C$98:$M$98))))</f>
        <v>-3711.174074</v>
      </c>
      <c r="AY32" s="229">
        <f t="array" ref="AY32">-(IF(AY$2=1,Assumptions!$H33/12,-(SUMIF($D$2:$EE$2,AY$2-1,$D32:$EE32)/12)*(1+XLOOKUP(AY$2,Assumptions!$C$94:$M$94,Assumptions!$C$98:$M$98))))</f>
        <v>-3711.174074</v>
      </c>
      <c r="AZ32" s="229">
        <f t="array" ref="AZ32">-(IF(AZ$2=1,Assumptions!$H33/12,-(SUMIF($D$2:$EE$2,AZ$2-1,$D32:$EE32)/12)*(1+XLOOKUP(AZ$2,Assumptions!$C$94:$M$94,Assumptions!$C$98:$M$98))))</f>
        <v>-3822.509296</v>
      </c>
      <c r="BA32" s="229">
        <f t="array" ref="BA32">-(IF(BA$2=1,Assumptions!$H33/12,-(SUMIF($D$2:$EE$2,BA$2-1,$D32:$EE32)/12)*(1+XLOOKUP(BA$2,Assumptions!$C$94:$M$94,Assumptions!$C$98:$M$98))))</f>
        <v>-3822.509296</v>
      </c>
      <c r="BB32" s="229">
        <f t="array" ref="BB32">-(IF(BB$2=1,Assumptions!$H33/12,-(SUMIF($D$2:$EE$2,BB$2-1,$D32:$EE32)/12)*(1+XLOOKUP(BB$2,Assumptions!$C$94:$M$94,Assumptions!$C$98:$M$98))))</f>
        <v>-3822.509296</v>
      </c>
      <c r="BC32" s="229">
        <f t="array" ref="BC32">-(IF(BC$2=1,Assumptions!$H33/12,-(SUMIF($D$2:$EE$2,BC$2-1,$D32:$EE32)/12)*(1+XLOOKUP(BC$2,Assumptions!$C$94:$M$94,Assumptions!$C$98:$M$98))))</f>
        <v>-3822.509296</v>
      </c>
      <c r="BD32" s="229">
        <f t="array" ref="BD32">-(IF(BD$2=1,Assumptions!$H33/12,-(SUMIF($D$2:$EE$2,BD$2-1,$D32:$EE32)/12)*(1+XLOOKUP(BD$2,Assumptions!$C$94:$M$94,Assumptions!$C$98:$M$98))))</f>
        <v>-3822.509296</v>
      </c>
      <c r="BE32" s="229">
        <f t="array" ref="BE32">-(IF(BE$2=1,Assumptions!$H33/12,-(SUMIF($D$2:$EE$2,BE$2-1,$D32:$EE32)/12)*(1+XLOOKUP(BE$2,Assumptions!$C$94:$M$94,Assumptions!$C$98:$M$98))))</f>
        <v>-3822.509296</v>
      </c>
      <c r="BF32" s="229">
        <f t="array" ref="BF32">-(IF(BF$2=1,Assumptions!$H33/12,-(SUMIF($D$2:$EE$2,BF$2-1,$D32:$EE32)/12)*(1+XLOOKUP(BF$2,Assumptions!$C$94:$M$94,Assumptions!$C$98:$M$98))))</f>
        <v>-3822.509296</v>
      </c>
      <c r="BG32" s="229">
        <f t="array" ref="BG32">-(IF(BG$2=1,Assumptions!$H33/12,-(SUMIF($D$2:$EE$2,BG$2-1,$D32:$EE32)/12)*(1+XLOOKUP(BG$2,Assumptions!$C$94:$M$94,Assumptions!$C$98:$M$98))))</f>
        <v>-3822.509296</v>
      </c>
      <c r="BH32" s="229">
        <f t="array" ref="BH32">-(IF(BH$2=1,Assumptions!$H33/12,-(SUMIF($D$2:$EE$2,BH$2-1,$D32:$EE32)/12)*(1+XLOOKUP(BH$2,Assumptions!$C$94:$M$94,Assumptions!$C$98:$M$98))))</f>
        <v>-3822.509296</v>
      </c>
      <c r="BI32" s="229">
        <f t="array" ref="BI32">-(IF(BI$2=1,Assumptions!$H33/12,-(SUMIF($D$2:$EE$2,BI$2-1,$D32:$EE32)/12)*(1+XLOOKUP(BI$2,Assumptions!$C$94:$M$94,Assumptions!$C$98:$M$98))))</f>
        <v>-3822.509296</v>
      </c>
      <c r="BJ32" s="229">
        <f t="array" ref="BJ32">-(IF(BJ$2=1,Assumptions!$H33/12,-(SUMIF($D$2:$EE$2,BJ$2-1,$D32:$EE32)/12)*(1+XLOOKUP(BJ$2,Assumptions!$C$94:$M$94,Assumptions!$C$98:$M$98))))</f>
        <v>-3822.509296</v>
      </c>
      <c r="BK32" s="229">
        <f t="array" ref="BK32">-(IF(BK$2=1,Assumptions!$H33/12,-(SUMIF($D$2:$EE$2,BK$2-1,$D32:$EE32)/12)*(1+XLOOKUP(BK$2,Assumptions!$C$94:$M$94,Assumptions!$C$98:$M$98))))</f>
        <v>-3822.509296</v>
      </c>
      <c r="BL32" s="229">
        <f t="array" ref="BL32">-(IF(BL$2=1,Assumptions!$H33/12,-(SUMIF($D$2:$EE$2,BL$2-1,$D32:$EE32)/12)*(1+XLOOKUP(BL$2,Assumptions!$C$94:$M$94,Assumptions!$C$98:$M$98))))</f>
        <v>-3937.184575</v>
      </c>
      <c r="BM32" s="229">
        <f t="array" ref="BM32">-(IF(BM$2=1,Assumptions!$H33/12,-(SUMIF($D$2:$EE$2,BM$2-1,$D32:$EE32)/12)*(1+XLOOKUP(BM$2,Assumptions!$C$94:$M$94,Assumptions!$C$98:$M$98))))</f>
        <v>-3937.184575</v>
      </c>
      <c r="BN32" s="229">
        <f t="array" ref="BN32">-(IF(BN$2=1,Assumptions!$H33/12,-(SUMIF($D$2:$EE$2,BN$2-1,$D32:$EE32)/12)*(1+XLOOKUP(BN$2,Assumptions!$C$94:$M$94,Assumptions!$C$98:$M$98))))</f>
        <v>-3937.184575</v>
      </c>
      <c r="BO32" s="229">
        <f t="array" ref="BO32">-(IF(BO$2=1,Assumptions!$H33/12,-(SUMIF($D$2:$EE$2,BO$2-1,$D32:$EE32)/12)*(1+XLOOKUP(BO$2,Assumptions!$C$94:$M$94,Assumptions!$C$98:$M$98))))</f>
        <v>-3937.184575</v>
      </c>
      <c r="BP32" s="229">
        <f t="array" ref="BP32">-(IF(BP$2=1,Assumptions!$H33/12,-(SUMIF($D$2:$EE$2,BP$2-1,$D32:$EE32)/12)*(1+XLOOKUP(BP$2,Assumptions!$C$94:$M$94,Assumptions!$C$98:$M$98))))</f>
        <v>-3937.184575</v>
      </c>
      <c r="BQ32" s="229">
        <f t="array" ref="BQ32">-(IF(BQ$2=1,Assumptions!$H33/12,-(SUMIF($D$2:$EE$2,BQ$2-1,$D32:$EE32)/12)*(1+XLOOKUP(BQ$2,Assumptions!$C$94:$M$94,Assumptions!$C$98:$M$98))))</f>
        <v>-3937.184575</v>
      </c>
      <c r="BR32" s="229">
        <f t="array" ref="BR32">-(IF(BR$2=1,Assumptions!$H33/12,-(SUMIF($D$2:$EE$2,BR$2-1,$D32:$EE32)/12)*(1+XLOOKUP(BR$2,Assumptions!$C$94:$M$94,Assumptions!$C$98:$M$98))))</f>
        <v>-3937.184575</v>
      </c>
      <c r="BS32" s="229">
        <f t="array" ref="BS32">-(IF(BS$2=1,Assumptions!$H33/12,-(SUMIF($D$2:$EE$2,BS$2-1,$D32:$EE32)/12)*(1+XLOOKUP(BS$2,Assumptions!$C$94:$M$94,Assumptions!$C$98:$M$98))))</f>
        <v>-3937.184575</v>
      </c>
      <c r="BT32" s="229">
        <f t="array" ref="BT32">-(IF(BT$2=1,Assumptions!$H33/12,-(SUMIF($D$2:$EE$2,BT$2-1,$D32:$EE32)/12)*(1+XLOOKUP(BT$2,Assumptions!$C$94:$M$94,Assumptions!$C$98:$M$98))))</f>
        <v>-3937.184575</v>
      </c>
      <c r="BU32" s="229">
        <f t="array" ref="BU32">-(IF(BU$2=1,Assumptions!$H33/12,-(SUMIF($D$2:$EE$2,BU$2-1,$D32:$EE32)/12)*(1+XLOOKUP(BU$2,Assumptions!$C$94:$M$94,Assumptions!$C$98:$M$98))))</f>
        <v>-3937.184575</v>
      </c>
      <c r="BV32" s="229">
        <f t="array" ref="BV32">-(IF(BV$2=1,Assumptions!$H33/12,-(SUMIF($D$2:$EE$2,BV$2-1,$D32:$EE32)/12)*(1+XLOOKUP(BV$2,Assumptions!$C$94:$M$94,Assumptions!$C$98:$M$98))))</f>
        <v>-3937.184575</v>
      </c>
      <c r="BW32" s="229">
        <f t="array" ref="BW32">-(IF(BW$2=1,Assumptions!$H33/12,-(SUMIF($D$2:$EE$2,BW$2-1,$D32:$EE32)/12)*(1+XLOOKUP(BW$2,Assumptions!$C$94:$M$94,Assumptions!$C$98:$M$98))))</f>
        <v>-3937.184575</v>
      </c>
      <c r="BX32" s="229">
        <f t="array" ref="BX32">-(IF(BX$2=1,Assumptions!$H33/12,-(SUMIF($D$2:$EE$2,BX$2-1,$D32:$EE32)/12)*(1+XLOOKUP(BX$2,Assumptions!$C$94:$M$94,Assumptions!$C$98:$M$98))))</f>
        <v>-4055.300112</v>
      </c>
      <c r="BY32" s="229">
        <f t="array" ref="BY32">-(IF(BY$2=1,Assumptions!$H33/12,-(SUMIF($D$2:$EE$2,BY$2-1,$D32:$EE32)/12)*(1+XLOOKUP(BY$2,Assumptions!$C$94:$M$94,Assumptions!$C$98:$M$98))))</f>
        <v>-4055.300112</v>
      </c>
      <c r="BZ32" s="229">
        <f t="array" ref="BZ32">-(IF(BZ$2=1,Assumptions!$H33/12,-(SUMIF($D$2:$EE$2,BZ$2-1,$D32:$EE32)/12)*(1+XLOOKUP(BZ$2,Assumptions!$C$94:$M$94,Assumptions!$C$98:$M$98))))</f>
        <v>-4055.300112</v>
      </c>
      <c r="CA32" s="229">
        <f t="array" ref="CA32">-(IF(CA$2=1,Assumptions!$H33/12,-(SUMIF($D$2:$EE$2,CA$2-1,$D32:$EE32)/12)*(1+XLOOKUP(CA$2,Assumptions!$C$94:$M$94,Assumptions!$C$98:$M$98))))</f>
        <v>-4055.300112</v>
      </c>
      <c r="CB32" s="229">
        <f t="array" ref="CB32">-(IF(CB$2=1,Assumptions!$H33/12,-(SUMIF($D$2:$EE$2,CB$2-1,$D32:$EE32)/12)*(1+XLOOKUP(CB$2,Assumptions!$C$94:$M$94,Assumptions!$C$98:$M$98))))</f>
        <v>-4055.300112</v>
      </c>
      <c r="CC32" s="229">
        <f t="array" ref="CC32">-(IF(CC$2=1,Assumptions!$H33/12,-(SUMIF($D$2:$EE$2,CC$2-1,$D32:$EE32)/12)*(1+XLOOKUP(CC$2,Assumptions!$C$94:$M$94,Assumptions!$C$98:$M$98))))</f>
        <v>-4055.300112</v>
      </c>
      <c r="CD32" s="229">
        <f t="array" ref="CD32">-(IF(CD$2=1,Assumptions!$H33/12,-(SUMIF($D$2:$EE$2,CD$2-1,$D32:$EE32)/12)*(1+XLOOKUP(CD$2,Assumptions!$C$94:$M$94,Assumptions!$C$98:$M$98))))</f>
        <v>-4055.300112</v>
      </c>
      <c r="CE32" s="229">
        <f t="array" ref="CE32">-(IF(CE$2=1,Assumptions!$H33/12,-(SUMIF($D$2:$EE$2,CE$2-1,$D32:$EE32)/12)*(1+XLOOKUP(CE$2,Assumptions!$C$94:$M$94,Assumptions!$C$98:$M$98))))</f>
        <v>-4055.300112</v>
      </c>
      <c r="CF32" s="229">
        <f t="array" ref="CF32">-(IF(CF$2=1,Assumptions!$H33/12,-(SUMIF($D$2:$EE$2,CF$2-1,$D32:$EE32)/12)*(1+XLOOKUP(CF$2,Assumptions!$C$94:$M$94,Assumptions!$C$98:$M$98))))</f>
        <v>-4055.300112</v>
      </c>
      <c r="CG32" s="229">
        <f t="array" ref="CG32">-(IF(CG$2=1,Assumptions!$H33/12,-(SUMIF($D$2:$EE$2,CG$2-1,$D32:$EE32)/12)*(1+XLOOKUP(CG$2,Assumptions!$C$94:$M$94,Assumptions!$C$98:$M$98))))</f>
        <v>-4055.300112</v>
      </c>
      <c r="CH32" s="229">
        <f t="array" ref="CH32">-(IF(CH$2=1,Assumptions!$H33/12,-(SUMIF($D$2:$EE$2,CH$2-1,$D32:$EE32)/12)*(1+XLOOKUP(CH$2,Assumptions!$C$94:$M$94,Assumptions!$C$98:$M$98))))</f>
        <v>-4055.300112</v>
      </c>
      <c r="CI32" s="229">
        <f t="array" ref="CI32">-(IF(CI$2=1,Assumptions!$H33/12,-(SUMIF($D$2:$EE$2,CI$2-1,$D32:$EE32)/12)*(1+XLOOKUP(CI$2,Assumptions!$C$94:$M$94,Assumptions!$C$98:$M$98))))</f>
        <v>-4055.300112</v>
      </c>
      <c r="CJ32" s="229">
        <f t="array" ref="CJ32">-(IF(CJ$2=1,Assumptions!$H33/12,-(SUMIF($D$2:$EE$2,CJ$2-1,$D32:$EE32)/12)*(1+XLOOKUP(CJ$2,Assumptions!$C$94:$M$94,Assumptions!$C$98:$M$98))))</f>
        <v>-4176.959115</v>
      </c>
      <c r="CK32" s="229">
        <f t="array" ref="CK32">-(IF(CK$2=1,Assumptions!$H33/12,-(SUMIF($D$2:$EE$2,CK$2-1,$D32:$EE32)/12)*(1+XLOOKUP(CK$2,Assumptions!$C$94:$M$94,Assumptions!$C$98:$M$98))))</f>
        <v>-4176.959115</v>
      </c>
      <c r="CL32" s="229">
        <f t="array" ref="CL32">-(IF(CL$2=1,Assumptions!$H33/12,-(SUMIF($D$2:$EE$2,CL$2-1,$D32:$EE32)/12)*(1+XLOOKUP(CL$2,Assumptions!$C$94:$M$94,Assumptions!$C$98:$M$98))))</f>
        <v>-4176.959115</v>
      </c>
      <c r="CM32" s="229">
        <f t="array" ref="CM32">-(IF(CM$2=1,Assumptions!$H33/12,-(SUMIF($D$2:$EE$2,CM$2-1,$D32:$EE32)/12)*(1+XLOOKUP(CM$2,Assumptions!$C$94:$M$94,Assumptions!$C$98:$M$98))))</f>
        <v>-4176.959115</v>
      </c>
      <c r="CN32" s="229">
        <f t="array" ref="CN32">-(IF(CN$2=1,Assumptions!$H33/12,-(SUMIF($D$2:$EE$2,CN$2-1,$D32:$EE32)/12)*(1+XLOOKUP(CN$2,Assumptions!$C$94:$M$94,Assumptions!$C$98:$M$98))))</f>
        <v>-4176.959115</v>
      </c>
      <c r="CO32" s="229">
        <f t="array" ref="CO32">-(IF(CO$2=1,Assumptions!$H33/12,-(SUMIF($D$2:$EE$2,CO$2-1,$D32:$EE32)/12)*(1+XLOOKUP(CO$2,Assumptions!$C$94:$M$94,Assumptions!$C$98:$M$98))))</f>
        <v>-4176.959115</v>
      </c>
      <c r="CP32" s="229">
        <f t="array" ref="CP32">-(IF(CP$2=1,Assumptions!$H33/12,-(SUMIF($D$2:$EE$2,CP$2-1,$D32:$EE32)/12)*(1+XLOOKUP(CP$2,Assumptions!$C$94:$M$94,Assumptions!$C$98:$M$98))))</f>
        <v>-4176.959115</v>
      </c>
      <c r="CQ32" s="229">
        <f t="array" ref="CQ32">-(IF(CQ$2=1,Assumptions!$H33/12,-(SUMIF($D$2:$EE$2,CQ$2-1,$D32:$EE32)/12)*(1+XLOOKUP(CQ$2,Assumptions!$C$94:$M$94,Assumptions!$C$98:$M$98))))</f>
        <v>-4176.959115</v>
      </c>
      <c r="CR32" s="229">
        <f t="array" ref="CR32">-(IF(CR$2=1,Assumptions!$H33/12,-(SUMIF($D$2:$EE$2,CR$2-1,$D32:$EE32)/12)*(1+XLOOKUP(CR$2,Assumptions!$C$94:$M$94,Assumptions!$C$98:$M$98))))</f>
        <v>-4176.959115</v>
      </c>
      <c r="CS32" s="229">
        <f t="array" ref="CS32">-(IF(CS$2=1,Assumptions!$H33/12,-(SUMIF($D$2:$EE$2,CS$2-1,$D32:$EE32)/12)*(1+XLOOKUP(CS$2,Assumptions!$C$94:$M$94,Assumptions!$C$98:$M$98))))</f>
        <v>-4176.959115</v>
      </c>
      <c r="CT32" s="229">
        <f t="array" ref="CT32">-(IF(CT$2=1,Assumptions!$H33/12,-(SUMIF($D$2:$EE$2,CT$2-1,$D32:$EE32)/12)*(1+XLOOKUP(CT$2,Assumptions!$C$94:$M$94,Assumptions!$C$98:$M$98))))</f>
        <v>-4176.959115</v>
      </c>
      <c r="CU32" s="229">
        <f t="array" ref="CU32">-(IF(CU$2=1,Assumptions!$H33/12,-(SUMIF($D$2:$EE$2,CU$2-1,$D32:$EE32)/12)*(1+XLOOKUP(CU$2,Assumptions!$C$94:$M$94,Assumptions!$C$98:$M$98))))</f>
        <v>-4176.959115</v>
      </c>
      <c r="CV32" s="229">
        <f t="array" ref="CV32">-(IF(CV$2=1,Assumptions!$H33/12,-(SUMIF($D$2:$EE$2,CV$2-1,$D32:$EE32)/12)*(1+XLOOKUP(CV$2,Assumptions!$C$94:$M$94,Assumptions!$C$98:$M$98))))</f>
        <v>-4302.267889</v>
      </c>
      <c r="CW32" s="229">
        <f t="array" ref="CW32">-(IF(CW$2=1,Assumptions!$H33/12,-(SUMIF($D$2:$EE$2,CW$2-1,$D32:$EE32)/12)*(1+XLOOKUP(CW$2,Assumptions!$C$94:$M$94,Assumptions!$C$98:$M$98))))</f>
        <v>-4302.267889</v>
      </c>
      <c r="CX32" s="229">
        <f t="array" ref="CX32">-(IF(CX$2=1,Assumptions!$H33/12,-(SUMIF($D$2:$EE$2,CX$2-1,$D32:$EE32)/12)*(1+XLOOKUP(CX$2,Assumptions!$C$94:$M$94,Assumptions!$C$98:$M$98))))</f>
        <v>-4302.267889</v>
      </c>
      <c r="CY32" s="229">
        <f t="array" ref="CY32">-(IF(CY$2=1,Assumptions!$H33/12,-(SUMIF($D$2:$EE$2,CY$2-1,$D32:$EE32)/12)*(1+XLOOKUP(CY$2,Assumptions!$C$94:$M$94,Assumptions!$C$98:$M$98))))</f>
        <v>-4302.267889</v>
      </c>
      <c r="CZ32" s="229">
        <f t="array" ref="CZ32">-(IF(CZ$2=1,Assumptions!$H33/12,-(SUMIF($D$2:$EE$2,CZ$2-1,$D32:$EE32)/12)*(1+XLOOKUP(CZ$2,Assumptions!$C$94:$M$94,Assumptions!$C$98:$M$98))))</f>
        <v>-4302.267889</v>
      </c>
      <c r="DA32" s="229">
        <f t="array" ref="DA32">-(IF(DA$2=1,Assumptions!$H33/12,-(SUMIF($D$2:$EE$2,DA$2-1,$D32:$EE32)/12)*(1+XLOOKUP(DA$2,Assumptions!$C$94:$M$94,Assumptions!$C$98:$M$98))))</f>
        <v>-4302.267889</v>
      </c>
      <c r="DB32" s="229">
        <f t="array" ref="DB32">-(IF(DB$2=1,Assumptions!$H33/12,-(SUMIF($D$2:$EE$2,DB$2-1,$D32:$EE32)/12)*(1+XLOOKUP(DB$2,Assumptions!$C$94:$M$94,Assumptions!$C$98:$M$98))))</f>
        <v>-4302.267889</v>
      </c>
      <c r="DC32" s="229">
        <f t="array" ref="DC32">-(IF(DC$2=1,Assumptions!$H33/12,-(SUMIF($D$2:$EE$2,DC$2-1,$D32:$EE32)/12)*(1+XLOOKUP(DC$2,Assumptions!$C$94:$M$94,Assumptions!$C$98:$M$98))))</f>
        <v>-4302.267889</v>
      </c>
      <c r="DD32" s="229">
        <f t="array" ref="DD32">-(IF(DD$2=1,Assumptions!$H33/12,-(SUMIF($D$2:$EE$2,DD$2-1,$D32:$EE32)/12)*(1+XLOOKUP(DD$2,Assumptions!$C$94:$M$94,Assumptions!$C$98:$M$98))))</f>
        <v>-4302.267889</v>
      </c>
      <c r="DE32" s="229">
        <f t="array" ref="DE32">-(IF(DE$2=1,Assumptions!$H33/12,-(SUMIF($D$2:$EE$2,DE$2-1,$D32:$EE32)/12)*(1+XLOOKUP(DE$2,Assumptions!$C$94:$M$94,Assumptions!$C$98:$M$98))))</f>
        <v>-4302.267889</v>
      </c>
      <c r="DF32" s="229">
        <f t="array" ref="DF32">-(IF(DF$2=1,Assumptions!$H33/12,-(SUMIF($D$2:$EE$2,DF$2-1,$D32:$EE32)/12)*(1+XLOOKUP(DF$2,Assumptions!$C$94:$M$94,Assumptions!$C$98:$M$98))))</f>
        <v>-4302.267889</v>
      </c>
      <c r="DG32" s="229">
        <f t="array" ref="DG32">-(IF(DG$2=1,Assumptions!$H33/12,-(SUMIF($D$2:$EE$2,DG$2-1,$D32:$EE32)/12)*(1+XLOOKUP(DG$2,Assumptions!$C$94:$M$94,Assumptions!$C$98:$M$98))))</f>
        <v>-4302.267889</v>
      </c>
      <c r="DH32" s="229">
        <f t="array" ref="DH32">-(IF(DH$2=1,Assumptions!$H33/12,-(SUMIF($D$2:$EE$2,DH$2-1,$D32:$EE32)/12)*(1+XLOOKUP(DH$2,Assumptions!$C$94:$M$94,Assumptions!$C$98:$M$98))))</f>
        <v>-4431.335926</v>
      </c>
      <c r="DI32" s="229">
        <f t="array" ref="DI32">-(IF(DI$2=1,Assumptions!$H33/12,-(SUMIF($D$2:$EE$2,DI$2-1,$D32:$EE32)/12)*(1+XLOOKUP(DI$2,Assumptions!$C$94:$M$94,Assumptions!$C$98:$M$98))))</f>
        <v>-4431.335926</v>
      </c>
      <c r="DJ32" s="229">
        <f t="array" ref="DJ32">-(IF(DJ$2=1,Assumptions!$H33/12,-(SUMIF($D$2:$EE$2,DJ$2-1,$D32:$EE32)/12)*(1+XLOOKUP(DJ$2,Assumptions!$C$94:$M$94,Assumptions!$C$98:$M$98))))</f>
        <v>-4431.335926</v>
      </c>
      <c r="DK32" s="229">
        <f t="array" ref="DK32">-(IF(DK$2=1,Assumptions!$H33/12,-(SUMIF($D$2:$EE$2,DK$2-1,$D32:$EE32)/12)*(1+XLOOKUP(DK$2,Assumptions!$C$94:$M$94,Assumptions!$C$98:$M$98))))</f>
        <v>-4431.335926</v>
      </c>
      <c r="DL32" s="229">
        <f t="array" ref="DL32">-(IF(DL$2=1,Assumptions!$H33/12,-(SUMIF($D$2:$EE$2,DL$2-1,$D32:$EE32)/12)*(1+XLOOKUP(DL$2,Assumptions!$C$94:$M$94,Assumptions!$C$98:$M$98))))</f>
        <v>-4431.335926</v>
      </c>
      <c r="DM32" s="229">
        <f t="array" ref="DM32">-(IF(DM$2=1,Assumptions!$H33/12,-(SUMIF($D$2:$EE$2,DM$2-1,$D32:$EE32)/12)*(1+XLOOKUP(DM$2,Assumptions!$C$94:$M$94,Assumptions!$C$98:$M$98))))</f>
        <v>-4431.335926</v>
      </c>
      <c r="DN32" s="229">
        <f t="array" ref="DN32">-(IF(DN$2=1,Assumptions!$H33/12,-(SUMIF($D$2:$EE$2,DN$2-1,$D32:$EE32)/12)*(1+XLOOKUP(DN$2,Assumptions!$C$94:$M$94,Assumptions!$C$98:$M$98))))</f>
        <v>-4431.335926</v>
      </c>
      <c r="DO32" s="229">
        <f t="array" ref="DO32">-(IF(DO$2=1,Assumptions!$H33/12,-(SUMIF($D$2:$EE$2,DO$2-1,$D32:$EE32)/12)*(1+XLOOKUP(DO$2,Assumptions!$C$94:$M$94,Assumptions!$C$98:$M$98))))</f>
        <v>-4431.335926</v>
      </c>
      <c r="DP32" s="229">
        <f t="array" ref="DP32">-(IF(DP$2=1,Assumptions!$H33/12,-(SUMIF($D$2:$EE$2,DP$2-1,$D32:$EE32)/12)*(1+XLOOKUP(DP$2,Assumptions!$C$94:$M$94,Assumptions!$C$98:$M$98))))</f>
        <v>-4431.335926</v>
      </c>
      <c r="DQ32" s="229">
        <f t="array" ref="DQ32">-(IF(DQ$2=1,Assumptions!$H33/12,-(SUMIF($D$2:$EE$2,DQ$2-1,$D32:$EE32)/12)*(1+XLOOKUP(DQ$2,Assumptions!$C$94:$M$94,Assumptions!$C$98:$M$98))))</f>
        <v>-4431.335926</v>
      </c>
      <c r="DR32" s="229">
        <f t="array" ref="DR32">-(IF(DR$2=1,Assumptions!$H33/12,-(SUMIF($D$2:$EE$2,DR$2-1,$D32:$EE32)/12)*(1+XLOOKUP(DR$2,Assumptions!$C$94:$M$94,Assumptions!$C$98:$M$98))))</f>
        <v>-4431.335926</v>
      </c>
      <c r="DS32" s="229">
        <f t="array" ref="DS32">-(IF(DS$2=1,Assumptions!$H33/12,-(SUMIF($D$2:$EE$2,DS$2-1,$D32:$EE32)/12)*(1+XLOOKUP(DS$2,Assumptions!$C$94:$M$94,Assumptions!$C$98:$M$98))))</f>
        <v>-4431.335926</v>
      </c>
      <c r="DT32" s="229">
        <f t="array" ref="DT32">-(IF(DT$2=1,Assumptions!$H33/12,-(SUMIF($D$2:$EE$2,DT$2-1,$D32:$EE32)/12)*(1+XLOOKUP(DT$2,Assumptions!$C$94:$M$94,Assumptions!$C$98:$M$98))))</f>
        <v>-4564.276003</v>
      </c>
      <c r="DU32" s="229">
        <f t="array" ref="DU32">-(IF(DU$2=1,Assumptions!$H33/12,-(SUMIF($D$2:$EE$2,DU$2-1,$D32:$EE32)/12)*(1+XLOOKUP(DU$2,Assumptions!$C$94:$M$94,Assumptions!$C$98:$M$98))))</f>
        <v>-4564.276003</v>
      </c>
      <c r="DV32" s="229">
        <f t="array" ref="DV32">-(IF(DV$2=1,Assumptions!$H33/12,-(SUMIF($D$2:$EE$2,DV$2-1,$D32:$EE32)/12)*(1+XLOOKUP(DV$2,Assumptions!$C$94:$M$94,Assumptions!$C$98:$M$98))))</f>
        <v>-4564.276003</v>
      </c>
      <c r="DW32" s="229">
        <f t="array" ref="DW32">-(IF(DW$2=1,Assumptions!$H33/12,-(SUMIF($D$2:$EE$2,DW$2-1,$D32:$EE32)/12)*(1+XLOOKUP(DW$2,Assumptions!$C$94:$M$94,Assumptions!$C$98:$M$98))))</f>
        <v>-4564.276003</v>
      </c>
      <c r="DX32" s="229">
        <f t="array" ref="DX32">-(IF(DX$2=1,Assumptions!$H33/12,-(SUMIF($D$2:$EE$2,DX$2-1,$D32:$EE32)/12)*(1+XLOOKUP(DX$2,Assumptions!$C$94:$M$94,Assumptions!$C$98:$M$98))))</f>
        <v>-4564.276003</v>
      </c>
      <c r="DY32" s="229">
        <f t="array" ref="DY32">-(IF(DY$2=1,Assumptions!$H33/12,-(SUMIF($D$2:$EE$2,DY$2-1,$D32:$EE32)/12)*(1+XLOOKUP(DY$2,Assumptions!$C$94:$M$94,Assumptions!$C$98:$M$98))))</f>
        <v>-4564.276003</v>
      </c>
      <c r="DZ32" s="229">
        <f t="array" ref="DZ32">-(IF(DZ$2=1,Assumptions!$H33/12,-(SUMIF($D$2:$EE$2,DZ$2-1,$D32:$EE32)/12)*(1+XLOOKUP(DZ$2,Assumptions!$C$94:$M$94,Assumptions!$C$98:$M$98))))</f>
        <v>-4564.276003</v>
      </c>
      <c r="EA32" s="229">
        <f t="array" ref="EA32">-(IF(EA$2=1,Assumptions!$H33/12,-(SUMIF($D$2:$EE$2,EA$2-1,$D32:$EE32)/12)*(1+XLOOKUP(EA$2,Assumptions!$C$94:$M$94,Assumptions!$C$98:$M$98))))</f>
        <v>-4564.276003</v>
      </c>
      <c r="EB32" s="229">
        <f t="array" ref="EB32">-(IF(EB$2=1,Assumptions!$H33/12,-(SUMIF($D$2:$EE$2,EB$2-1,$D32:$EE32)/12)*(1+XLOOKUP(EB$2,Assumptions!$C$94:$M$94,Assumptions!$C$98:$M$98))))</f>
        <v>-4564.276003</v>
      </c>
      <c r="EC32" s="229">
        <f t="array" ref="EC32">-(IF(EC$2=1,Assumptions!$H33/12,-(SUMIF($D$2:$EE$2,EC$2-1,$D32:$EE32)/12)*(1+XLOOKUP(EC$2,Assumptions!$C$94:$M$94,Assumptions!$C$98:$M$98))))</f>
        <v>-4564.276003</v>
      </c>
      <c r="ED32" s="229">
        <f t="array" ref="ED32">-(IF(ED$2=1,Assumptions!$H33/12,-(SUMIF($D$2:$EE$2,ED$2-1,$D32:$EE32)/12)*(1+XLOOKUP(ED$2,Assumptions!$C$94:$M$94,Assumptions!$C$98:$M$98))))</f>
        <v>-4564.276003</v>
      </c>
      <c r="EE32" s="229">
        <f t="array" ref="EE32">-(IF(EE$2=1,Assumptions!$H33/12,-(SUMIF($D$2:$EE$2,EE$2-1,$D32:$EE32)/12)*(1+XLOOKUP(EE$2,Assumptions!$C$94:$M$94,Assumptions!$C$98:$M$98))))</f>
        <v>-4564.276003</v>
      </c>
    </row>
    <row r="33" ht="15.75" customHeight="1">
      <c r="A33" s="1"/>
      <c r="B33" s="1"/>
      <c r="C33" s="1" t="str">
        <f>Assumptions!B34</f>
        <v>Tax</v>
      </c>
      <c r="D33" s="229">
        <f t="array" ref="D33">-(IF(D$2=1,Assumptions!$H34/12,-(SUMIF($D$2:$EE$2,D$2-1,$D33:$EE33)/12)*(1+XLOOKUP(D$2,Assumptions!$C$94:$M$94,Assumptions!$C$98:$M$98))))</f>
        <v>-41708</v>
      </c>
      <c r="E33" s="229">
        <f t="array" ref="E33">-(IF(E$2=1,Assumptions!$H34/12,-(SUMIF($D$2:$EE$2,E$2-1,$D33:$EE33)/12)*(1+XLOOKUP(E$2,Assumptions!$C$94:$M$94,Assumptions!$C$98:$M$98))))</f>
        <v>-41708</v>
      </c>
      <c r="F33" s="229">
        <f t="array" ref="F33">-(IF(F$2=1,Assumptions!$H34/12,-(SUMIF($D$2:$EE$2,F$2-1,$D33:$EE33)/12)*(1+XLOOKUP(F$2,Assumptions!$C$94:$M$94,Assumptions!$C$98:$M$98))))</f>
        <v>-41708</v>
      </c>
      <c r="G33" s="229">
        <f t="array" ref="G33">-(IF(G$2=1,Assumptions!$H34/12,-(SUMIF($D$2:$EE$2,G$2-1,$D33:$EE33)/12)*(1+XLOOKUP(G$2,Assumptions!$C$94:$M$94,Assumptions!$C$98:$M$98))))</f>
        <v>-41708</v>
      </c>
      <c r="H33" s="229">
        <f t="array" ref="H33">-(IF(H$2=1,Assumptions!$H34/12,-(SUMIF($D$2:$EE$2,H$2-1,$D33:$EE33)/12)*(1+XLOOKUP(H$2,Assumptions!$C$94:$M$94,Assumptions!$C$98:$M$98))))</f>
        <v>-41708</v>
      </c>
      <c r="I33" s="229">
        <f t="array" ref="I33">-(IF(I$2=1,Assumptions!$H34/12,-(SUMIF($D$2:$EE$2,I$2-1,$D33:$EE33)/12)*(1+XLOOKUP(I$2,Assumptions!$C$94:$M$94,Assumptions!$C$98:$M$98))))</f>
        <v>-41708</v>
      </c>
      <c r="J33" s="229">
        <f t="array" ref="J33">-(IF(J$2=1,Assumptions!$H34/12,-(SUMIF($D$2:$EE$2,J$2-1,$D33:$EE33)/12)*(1+XLOOKUP(J$2,Assumptions!$C$94:$M$94,Assumptions!$C$98:$M$98))))</f>
        <v>-41708</v>
      </c>
      <c r="K33" s="229">
        <f t="array" ref="K33">-(IF(K$2=1,Assumptions!$H34/12,-(SUMIF($D$2:$EE$2,K$2-1,$D33:$EE33)/12)*(1+XLOOKUP(K$2,Assumptions!$C$94:$M$94,Assumptions!$C$98:$M$98))))</f>
        <v>-41708</v>
      </c>
      <c r="L33" s="229">
        <f t="array" ref="L33">-(IF(L$2=1,Assumptions!$H34/12,-(SUMIF($D$2:$EE$2,L$2-1,$D33:$EE33)/12)*(1+XLOOKUP(L$2,Assumptions!$C$94:$M$94,Assumptions!$C$98:$M$98))))</f>
        <v>-41708</v>
      </c>
      <c r="M33" s="229">
        <f t="array" ref="M33">-(IF(M$2=1,Assumptions!$H34/12,-(SUMIF($D$2:$EE$2,M$2-1,$D33:$EE33)/12)*(1+XLOOKUP(M$2,Assumptions!$C$94:$M$94,Assumptions!$C$98:$M$98))))</f>
        <v>-41708</v>
      </c>
      <c r="N33" s="229">
        <f t="array" ref="N33">-(IF(N$2=1,Assumptions!$H34/12,-(SUMIF($D$2:$EE$2,N$2-1,$D33:$EE33)/12)*(1+XLOOKUP(N$2,Assumptions!$C$94:$M$94,Assumptions!$C$98:$M$98))))</f>
        <v>-41708</v>
      </c>
      <c r="O33" s="229">
        <f t="array" ref="O33">-(IF(O$2=1,Assumptions!$H34/12,-(SUMIF($D$2:$EE$2,O$2-1,$D33:$EE33)/12)*(1+XLOOKUP(O$2,Assumptions!$C$94:$M$94,Assumptions!$C$98:$M$98))))</f>
        <v>-41708</v>
      </c>
      <c r="P33" s="229">
        <f t="array" ref="P33">-(IF(P$2=1,Assumptions!$H34/12,-(SUMIF($D$2:$EE$2,P$2-1,$D33:$EE33)/12)*(1+XLOOKUP(P$2,Assumptions!$C$94:$M$94,Assumptions!$C$98:$M$98))))</f>
        <v>-42959.24</v>
      </c>
      <c r="Q33" s="229">
        <f t="array" ref="Q33">-(IF(Q$2=1,Assumptions!$H34/12,-(SUMIF($D$2:$EE$2,Q$2-1,$D33:$EE33)/12)*(1+XLOOKUP(Q$2,Assumptions!$C$94:$M$94,Assumptions!$C$98:$M$98))))</f>
        <v>-42959.24</v>
      </c>
      <c r="R33" s="229">
        <f t="array" ref="R33">-(IF(R$2=1,Assumptions!$H34/12,-(SUMIF($D$2:$EE$2,R$2-1,$D33:$EE33)/12)*(1+XLOOKUP(R$2,Assumptions!$C$94:$M$94,Assumptions!$C$98:$M$98))))</f>
        <v>-42959.24</v>
      </c>
      <c r="S33" s="229">
        <f t="array" ref="S33">-(IF(S$2=1,Assumptions!$H34/12,-(SUMIF($D$2:$EE$2,S$2-1,$D33:$EE33)/12)*(1+XLOOKUP(S$2,Assumptions!$C$94:$M$94,Assumptions!$C$98:$M$98))))</f>
        <v>-42959.24</v>
      </c>
      <c r="T33" s="229">
        <f t="array" ref="T33">-(IF(T$2=1,Assumptions!$H34/12,-(SUMIF($D$2:$EE$2,T$2-1,$D33:$EE33)/12)*(1+XLOOKUP(T$2,Assumptions!$C$94:$M$94,Assumptions!$C$98:$M$98))))</f>
        <v>-42959.24</v>
      </c>
      <c r="U33" s="229">
        <f t="array" ref="U33">-(IF(U$2=1,Assumptions!$H34/12,-(SUMIF($D$2:$EE$2,U$2-1,$D33:$EE33)/12)*(1+XLOOKUP(U$2,Assumptions!$C$94:$M$94,Assumptions!$C$98:$M$98))))</f>
        <v>-42959.24</v>
      </c>
      <c r="V33" s="229">
        <f t="array" ref="V33">-(IF(V$2=1,Assumptions!$H34/12,-(SUMIF($D$2:$EE$2,V$2-1,$D33:$EE33)/12)*(1+XLOOKUP(V$2,Assumptions!$C$94:$M$94,Assumptions!$C$98:$M$98))))</f>
        <v>-42959.24</v>
      </c>
      <c r="W33" s="229">
        <f t="array" ref="W33">-(IF(W$2=1,Assumptions!$H34/12,-(SUMIF($D$2:$EE$2,W$2-1,$D33:$EE33)/12)*(1+XLOOKUP(W$2,Assumptions!$C$94:$M$94,Assumptions!$C$98:$M$98))))</f>
        <v>-42959.24</v>
      </c>
      <c r="X33" s="229">
        <f t="array" ref="X33">-(IF(X$2=1,Assumptions!$H34/12,-(SUMIF($D$2:$EE$2,X$2-1,$D33:$EE33)/12)*(1+XLOOKUP(X$2,Assumptions!$C$94:$M$94,Assumptions!$C$98:$M$98))))</f>
        <v>-42959.24</v>
      </c>
      <c r="Y33" s="229">
        <f t="array" ref="Y33">-(IF(Y$2=1,Assumptions!$H34/12,-(SUMIF($D$2:$EE$2,Y$2-1,$D33:$EE33)/12)*(1+XLOOKUP(Y$2,Assumptions!$C$94:$M$94,Assumptions!$C$98:$M$98))))</f>
        <v>-42959.24</v>
      </c>
      <c r="Z33" s="229">
        <f t="array" ref="Z33">-(IF(Z$2=1,Assumptions!$H34/12,-(SUMIF($D$2:$EE$2,Z$2-1,$D33:$EE33)/12)*(1+XLOOKUP(Z$2,Assumptions!$C$94:$M$94,Assumptions!$C$98:$M$98))))</f>
        <v>-42959.24</v>
      </c>
      <c r="AA33" s="229">
        <f t="array" ref="AA33">-(IF(AA$2=1,Assumptions!$H34/12,-(SUMIF($D$2:$EE$2,AA$2-1,$D33:$EE33)/12)*(1+XLOOKUP(AA$2,Assumptions!$C$94:$M$94,Assumptions!$C$98:$M$98))))</f>
        <v>-42959.24</v>
      </c>
      <c r="AB33" s="229">
        <f t="array" ref="AB33">-(IF(AB$2=1,Assumptions!$H34/12,-(SUMIF($D$2:$EE$2,AB$2-1,$D33:$EE33)/12)*(1+XLOOKUP(AB$2,Assumptions!$C$94:$M$94,Assumptions!$C$98:$M$98))))</f>
        <v>-44248.0172</v>
      </c>
      <c r="AC33" s="229">
        <f t="array" ref="AC33">-(IF(AC$2=1,Assumptions!$H34/12,-(SUMIF($D$2:$EE$2,AC$2-1,$D33:$EE33)/12)*(1+XLOOKUP(AC$2,Assumptions!$C$94:$M$94,Assumptions!$C$98:$M$98))))</f>
        <v>-44248.0172</v>
      </c>
      <c r="AD33" s="229">
        <f t="array" ref="AD33">-(IF(AD$2=1,Assumptions!$H34/12,-(SUMIF($D$2:$EE$2,AD$2-1,$D33:$EE33)/12)*(1+XLOOKUP(AD$2,Assumptions!$C$94:$M$94,Assumptions!$C$98:$M$98))))</f>
        <v>-44248.0172</v>
      </c>
      <c r="AE33" s="229">
        <f t="array" ref="AE33">-(IF(AE$2=1,Assumptions!$H34/12,-(SUMIF($D$2:$EE$2,AE$2-1,$D33:$EE33)/12)*(1+XLOOKUP(AE$2,Assumptions!$C$94:$M$94,Assumptions!$C$98:$M$98))))</f>
        <v>-44248.0172</v>
      </c>
      <c r="AF33" s="229">
        <f t="array" ref="AF33">-(IF(AF$2=1,Assumptions!$H34/12,-(SUMIF($D$2:$EE$2,AF$2-1,$D33:$EE33)/12)*(1+XLOOKUP(AF$2,Assumptions!$C$94:$M$94,Assumptions!$C$98:$M$98))))</f>
        <v>-44248.0172</v>
      </c>
      <c r="AG33" s="229">
        <f t="array" ref="AG33">-(IF(AG$2=1,Assumptions!$H34/12,-(SUMIF($D$2:$EE$2,AG$2-1,$D33:$EE33)/12)*(1+XLOOKUP(AG$2,Assumptions!$C$94:$M$94,Assumptions!$C$98:$M$98))))</f>
        <v>-44248.0172</v>
      </c>
      <c r="AH33" s="229">
        <f t="array" ref="AH33">-(IF(AH$2=1,Assumptions!$H34/12,-(SUMIF($D$2:$EE$2,AH$2-1,$D33:$EE33)/12)*(1+XLOOKUP(AH$2,Assumptions!$C$94:$M$94,Assumptions!$C$98:$M$98))))</f>
        <v>-44248.0172</v>
      </c>
      <c r="AI33" s="229">
        <f t="array" ref="AI33">-(IF(AI$2=1,Assumptions!$H34/12,-(SUMIF($D$2:$EE$2,AI$2-1,$D33:$EE33)/12)*(1+XLOOKUP(AI$2,Assumptions!$C$94:$M$94,Assumptions!$C$98:$M$98))))</f>
        <v>-44248.0172</v>
      </c>
      <c r="AJ33" s="229">
        <f t="array" ref="AJ33">-(IF(AJ$2=1,Assumptions!$H34/12,-(SUMIF($D$2:$EE$2,AJ$2-1,$D33:$EE33)/12)*(1+XLOOKUP(AJ$2,Assumptions!$C$94:$M$94,Assumptions!$C$98:$M$98))))</f>
        <v>-44248.0172</v>
      </c>
      <c r="AK33" s="229">
        <f t="array" ref="AK33">-(IF(AK$2=1,Assumptions!$H34/12,-(SUMIF($D$2:$EE$2,AK$2-1,$D33:$EE33)/12)*(1+XLOOKUP(AK$2,Assumptions!$C$94:$M$94,Assumptions!$C$98:$M$98))))</f>
        <v>-44248.0172</v>
      </c>
      <c r="AL33" s="229">
        <f t="array" ref="AL33">-(IF(AL$2=1,Assumptions!$H34/12,-(SUMIF($D$2:$EE$2,AL$2-1,$D33:$EE33)/12)*(1+XLOOKUP(AL$2,Assumptions!$C$94:$M$94,Assumptions!$C$98:$M$98))))</f>
        <v>-44248.0172</v>
      </c>
      <c r="AM33" s="229">
        <f t="array" ref="AM33">-(IF(AM$2=1,Assumptions!$H34/12,-(SUMIF($D$2:$EE$2,AM$2-1,$D33:$EE33)/12)*(1+XLOOKUP(AM$2,Assumptions!$C$94:$M$94,Assumptions!$C$98:$M$98))))</f>
        <v>-44248.0172</v>
      </c>
      <c r="AN33" s="229">
        <f t="array" ref="AN33">-(IF(AN$2=1,Assumptions!$H34/12,-(SUMIF($D$2:$EE$2,AN$2-1,$D33:$EE33)/12)*(1+XLOOKUP(AN$2,Assumptions!$C$94:$M$94,Assumptions!$C$98:$M$98))))</f>
        <v>-45575.45772</v>
      </c>
      <c r="AO33" s="229">
        <f t="array" ref="AO33">-(IF(AO$2=1,Assumptions!$H34/12,-(SUMIF($D$2:$EE$2,AO$2-1,$D33:$EE33)/12)*(1+XLOOKUP(AO$2,Assumptions!$C$94:$M$94,Assumptions!$C$98:$M$98))))</f>
        <v>-45575.45772</v>
      </c>
      <c r="AP33" s="229">
        <f t="array" ref="AP33">-(IF(AP$2=1,Assumptions!$H34/12,-(SUMIF($D$2:$EE$2,AP$2-1,$D33:$EE33)/12)*(1+XLOOKUP(AP$2,Assumptions!$C$94:$M$94,Assumptions!$C$98:$M$98))))</f>
        <v>-45575.45772</v>
      </c>
      <c r="AQ33" s="229">
        <f t="array" ref="AQ33">-(IF(AQ$2=1,Assumptions!$H34/12,-(SUMIF($D$2:$EE$2,AQ$2-1,$D33:$EE33)/12)*(1+XLOOKUP(AQ$2,Assumptions!$C$94:$M$94,Assumptions!$C$98:$M$98))))</f>
        <v>-45575.45772</v>
      </c>
      <c r="AR33" s="229">
        <f t="array" ref="AR33">-(IF(AR$2=1,Assumptions!$H34/12,-(SUMIF($D$2:$EE$2,AR$2-1,$D33:$EE33)/12)*(1+XLOOKUP(AR$2,Assumptions!$C$94:$M$94,Assumptions!$C$98:$M$98))))</f>
        <v>-45575.45772</v>
      </c>
      <c r="AS33" s="229">
        <f t="array" ref="AS33">-(IF(AS$2=1,Assumptions!$H34/12,-(SUMIF($D$2:$EE$2,AS$2-1,$D33:$EE33)/12)*(1+XLOOKUP(AS$2,Assumptions!$C$94:$M$94,Assumptions!$C$98:$M$98))))</f>
        <v>-45575.45772</v>
      </c>
      <c r="AT33" s="229">
        <f t="array" ref="AT33">-(IF(AT$2=1,Assumptions!$H34/12,-(SUMIF($D$2:$EE$2,AT$2-1,$D33:$EE33)/12)*(1+XLOOKUP(AT$2,Assumptions!$C$94:$M$94,Assumptions!$C$98:$M$98))))</f>
        <v>-45575.45772</v>
      </c>
      <c r="AU33" s="229">
        <f t="array" ref="AU33">-(IF(AU$2=1,Assumptions!$H34/12,-(SUMIF($D$2:$EE$2,AU$2-1,$D33:$EE33)/12)*(1+XLOOKUP(AU$2,Assumptions!$C$94:$M$94,Assumptions!$C$98:$M$98))))</f>
        <v>-45575.45772</v>
      </c>
      <c r="AV33" s="229">
        <f t="array" ref="AV33">-(IF(AV$2=1,Assumptions!$H34/12,-(SUMIF($D$2:$EE$2,AV$2-1,$D33:$EE33)/12)*(1+XLOOKUP(AV$2,Assumptions!$C$94:$M$94,Assumptions!$C$98:$M$98))))</f>
        <v>-45575.45772</v>
      </c>
      <c r="AW33" s="229">
        <f t="array" ref="AW33">-(IF(AW$2=1,Assumptions!$H34/12,-(SUMIF($D$2:$EE$2,AW$2-1,$D33:$EE33)/12)*(1+XLOOKUP(AW$2,Assumptions!$C$94:$M$94,Assumptions!$C$98:$M$98))))</f>
        <v>-45575.45772</v>
      </c>
      <c r="AX33" s="229">
        <f t="array" ref="AX33">-(IF(AX$2=1,Assumptions!$H34/12,-(SUMIF($D$2:$EE$2,AX$2-1,$D33:$EE33)/12)*(1+XLOOKUP(AX$2,Assumptions!$C$94:$M$94,Assumptions!$C$98:$M$98))))</f>
        <v>-45575.45772</v>
      </c>
      <c r="AY33" s="229">
        <f t="array" ref="AY33">-(IF(AY$2=1,Assumptions!$H34/12,-(SUMIF($D$2:$EE$2,AY$2-1,$D33:$EE33)/12)*(1+XLOOKUP(AY$2,Assumptions!$C$94:$M$94,Assumptions!$C$98:$M$98))))</f>
        <v>-45575.45772</v>
      </c>
      <c r="AZ33" s="229">
        <f t="array" ref="AZ33">-(IF(AZ$2=1,Assumptions!$H34/12,-(SUMIF($D$2:$EE$2,AZ$2-1,$D33:$EE33)/12)*(1+XLOOKUP(AZ$2,Assumptions!$C$94:$M$94,Assumptions!$C$98:$M$98))))</f>
        <v>-46942.72145</v>
      </c>
      <c r="BA33" s="229">
        <f t="array" ref="BA33">-(IF(BA$2=1,Assumptions!$H34/12,-(SUMIF($D$2:$EE$2,BA$2-1,$D33:$EE33)/12)*(1+XLOOKUP(BA$2,Assumptions!$C$94:$M$94,Assumptions!$C$98:$M$98))))</f>
        <v>-46942.72145</v>
      </c>
      <c r="BB33" s="229">
        <f t="array" ref="BB33">-(IF(BB$2=1,Assumptions!$H34/12,-(SUMIF($D$2:$EE$2,BB$2-1,$D33:$EE33)/12)*(1+XLOOKUP(BB$2,Assumptions!$C$94:$M$94,Assumptions!$C$98:$M$98))))</f>
        <v>-46942.72145</v>
      </c>
      <c r="BC33" s="229">
        <f t="array" ref="BC33">-(IF(BC$2=1,Assumptions!$H34/12,-(SUMIF($D$2:$EE$2,BC$2-1,$D33:$EE33)/12)*(1+XLOOKUP(BC$2,Assumptions!$C$94:$M$94,Assumptions!$C$98:$M$98))))</f>
        <v>-46942.72145</v>
      </c>
      <c r="BD33" s="229">
        <f t="array" ref="BD33">-(IF(BD$2=1,Assumptions!$H34/12,-(SUMIF($D$2:$EE$2,BD$2-1,$D33:$EE33)/12)*(1+XLOOKUP(BD$2,Assumptions!$C$94:$M$94,Assumptions!$C$98:$M$98))))</f>
        <v>-46942.72145</v>
      </c>
      <c r="BE33" s="229">
        <f t="array" ref="BE33">-(IF(BE$2=1,Assumptions!$H34/12,-(SUMIF($D$2:$EE$2,BE$2-1,$D33:$EE33)/12)*(1+XLOOKUP(BE$2,Assumptions!$C$94:$M$94,Assumptions!$C$98:$M$98))))</f>
        <v>-46942.72145</v>
      </c>
      <c r="BF33" s="229">
        <f t="array" ref="BF33">-(IF(BF$2=1,Assumptions!$H34/12,-(SUMIF($D$2:$EE$2,BF$2-1,$D33:$EE33)/12)*(1+XLOOKUP(BF$2,Assumptions!$C$94:$M$94,Assumptions!$C$98:$M$98))))</f>
        <v>-46942.72145</v>
      </c>
      <c r="BG33" s="229">
        <f t="array" ref="BG33">-(IF(BG$2=1,Assumptions!$H34/12,-(SUMIF($D$2:$EE$2,BG$2-1,$D33:$EE33)/12)*(1+XLOOKUP(BG$2,Assumptions!$C$94:$M$94,Assumptions!$C$98:$M$98))))</f>
        <v>-46942.72145</v>
      </c>
      <c r="BH33" s="229">
        <f t="array" ref="BH33">-(IF(BH$2=1,Assumptions!$H34/12,-(SUMIF($D$2:$EE$2,BH$2-1,$D33:$EE33)/12)*(1+XLOOKUP(BH$2,Assumptions!$C$94:$M$94,Assumptions!$C$98:$M$98))))</f>
        <v>-46942.72145</v>
      </c>
      <c r="BI33" s="229">
        <f t="array" ref="BI33">-(IF(BI$2=1,Assumptions!$H34/12,-(SUMIF($D$2:$EE$2,BI$2-1,$D33:$EE33)/12)*(1+XLOOKUP(BI$2,Assumptions!$C$94:$M$94,Assumptions!$C$98:$M$98))))</f>
        <v>-46942.72145</v>
      </c>
      <c r="BJ33" s="229">
        <f t="array" ref="BJ33">-(IF(BJ$2=1,Assumptions!$H34/12,-(SUMIF($D$2:$EE$2,BJ$2-1,$D33:$EE33)/12)*(1+XLOOKUP(BJ$2,Assumptions!$C$94:$M$94,Assumptions!$C$98:$M$98))))</f>
        <v>-46942.72145</v>
      </c>
      <c r="BK33" s="229">
        <f t="array" ref="BK33">-(IF(BK$2=1,Assumptions!$H34/12,-(SUMIF($D$2:$EE$2,BK$2-1,$D33:$EE33)/12)*(1+XLOOKUP(BK$2,Assumptions!$C$94:$M$94,Assumptions!$C$98:$M$98))))</f>
        <v>-46942.72145</v>
      </c>
      <c r="BL33" s="229">
        <f t="array" ref="BL33">-(IF(BL$2=1,Assumptions!$H34/12,-(SUMIF($D$2:$EE$2,BL$2-1,$D33:$EE33)/12)*(1+XLOOKUP(BL$2,Assumptions!$C$94:$M$94,Assumptions!$C$98:$M$98))))</f>
        <v>-48351.00309</v>
      </c>
      <c r="BM33" s="229">
        <f t="array" ref="BM33">-(IF(BM$2=1,Assumptions!$H34/12,-(SUMIF($D$2:$EE$2,BM$2-1,$D33:$EE33)/12)*(1+XLOOKUP(BM$2,Assumptions!$C$94:$M$94,Assumptions!$C$98:$M$98))))</f>
        <v>-48351.00309</v>
      </c>
      <c r="BN33" s="229">
        <f t="array" ref="BN33">-(IF(BN$2=1,Assumptions!$H34/12,-(SUMIF($D$2:$EE$2,BN$2-1,$D33:$EE33)/12)*(1+XLOOKUP(BN$2,Assumptions!$C$94:$M$94,Assumptions!$C$98:$M$98))))</f>
        <v>-48351.00309</v>
      </c>
      <c r="BO33" s="229">
        <f t="array" ref="BO33">-(IF(BO$2=1,Assumptions!$H34/12,-(SUMIF($D$2:$EE$2,BO$2-1,$D33:$EE33)/12)*(1+XLOOKUP(BO$2,Assumptions!$C$94:$M$94,Assumptions!$C$98:$M$98))))</f>
        <v>-48351.00309</v>
      </c>
      <c r="BP33" s="229">
        <f t="array" ref="BP33">-(IF(BP$2=1,Assumptions!$H34/12,-(SUMIF($D$2:$EE$2,BP$2-1,$D33:$EE33)/12)*(1+XLOOKUP(BP$2,Assumptions!$C$94:$M$94,Assumptions!$C$98:$M$98))))</f>
        <v>-48351.00309</v>
      </c>
      <c r="BQ33" s="229">
        <f t="array" ref="BQ33">-(IF(BQ$2=1,Assumptions!$H34/12,-(SUMIF($D$2:$EE$2,BQ$2-1,$D33:$EE33)/12)*(1+XLOOKUP(BQ$2,Assumptions!$C$94:$M$94,Assumptions!$C$98:$M$98))))</f>
        <v>-48351.00309</v>
      </c>
      <c r="BR33" s="229">
        <f t="array" ref="BR33">-(IF(BR$2=1,Assumptions!$H34/12,-(SUMIF($D$2:$EE$2,BR$2-1,$D33:$EE33)/12)*(1+XLOOKUP(BR$2,Assumptions!$C$94:$M$94,Assumptions!$C$98:$M$98))))</f>
        <v>-48351.00309</v>
      </c>
      <c r="BS33" s="229">
        <f t="array" ref="BS33">-(IF(BS$2=1,Assumptions!$H34/12,-(SUMIF($D$2:$EE$2,BS$2-1,$D33:$EE33)/12)*(1+XLOOKUP(BS$2,Assumptions!$C$94:$M$94,Assumptions!$C$98:$M$98))))</f>
        <v>-48351.00309</v>
      </c>
      <c r="BT33" s="229">
        <f t="array" ref="BT33">-(IF(BT$2=1,Assumptions!$H34/12,-(SUMIF($D$2:$EE$2,BT$2-1,$D33:$EE33)/12)*(1+XLOOKUP(BT$2,Assumptions!$C$94:$M$94,Assumptions!$C$98:$M$98))))</f>
        <v>-48351.00309</v>
      </c>
      <c r="BU33" s="229">
        <f t="array" ref="BU33">-(IF(BU$2=1,Assumptions!$H34/12,-(SUMIF($D$2:$EE$2,BU$2-1,$D33:$EE33)/12)*(1+XLOOKUP(BU$2,Assumptions!$C$94:$M$94,Assumptions!$C$98:$M$98))))</f>
        <v>-48351.00309</v>
      </c>
      <c r="BV33" s="229">
        <f t="array" ref="BV33">-(IF(BV$2=1,Assumptions!$H34/12,-(SUMIF($D$2:$EE$2,BV$2-1,$D33:$EE33)/12)*(1+XLOOKUP(BV$2,Assumptions!$C$94:$M$94,Assumptions!$C$98:$M$98))))</f>
        <v>-48351.00309</v>
      </c>
      <c r="BW33" s="229">
        <f t="array" ref="BW33">-(IF(BW$2=1,Assumptions!$H34/12,-(SUMIF($D$2:$EE$2,BW$2-1,$D33:$EE33)/12)*(1+XLOOKUP(BW$2,Assumptions!$C$94:$M$94,Assumptions!$C$98:$M$98))))</f>
        <v>-48351.00309</v>
      </c>
      <c r="BX33" s="229">
        <f t="array" ref="BX33">-(IF(BX$2=1,Assumptions!$H34/12,-(SUMIF($D$2:$EE$2,BX$2-1,$D33:$EE33)/12)*(1+XLOOKUP(BX$2,Assumptions!$C$94:$M$94,Assumptions!$C$98:$M$98))))</f>
        <v>-49801.53318</v>
      </c>
      <c r="BY33" s="229">
        <f t="array" ref="BY33">-(IF(BY$2=1,Assumptions!$H34/12,-(SUMIF($D$2:$EE$2,BY$2-1,$D33:$EE33)/12)*(1+XLOOKUP(BY$2,Assumptions!$C$94:$M$94,Assumptions!$C$98:$M$98))))</f>
        <v>-49801.53318</v>
      </c>
      <c r="BZ33" s="229">
        <f t="array" ref="BZ33">-(IF(BZ$2=1,Assumptions!$H34/12,-(SUMIF($D$2:$EE$2,BZ$2-1,$D33:$EE33)/12)*(1+XLOOKUP(BZ$2,Assumptions!$C$94:$M$94,Assumptions!$C$98:$M$98))))</f>
        <v>-49801.53318</v>
      </c>
      <c r="CA33" s="229">
        <f t="array" ref="CA33">-(IF(CA$2=1,Assumptions!$H34/12,-(SUMIF($D$2:$EE$2,CA$2-1,$D33:$EE33)/12)*(1+XLOOKUP(CA$2,Assumptions!$C$94:$M$94,Assumptions!$C$98:$M$98))))</f>
        <v>-49801.53318</v>
      </c>
      <c r="CB33" s="229">
        <f t="array" ref="CB33">-(IF(CB$2=1,Assumptions!$H34/12,-(SUMIF($D$2:$EE$2,CB$2-1,$D33:$EE33)/12)*(1+XLOOKUP(CB$2,Assumptions!$C$94:$M$94,Assumptions!$C$98:$M$98))))</f>
        <v>-49801.53318</v>
      </c>
      <c r="CC33" s="229">
        <f t="array" ref="CC33">-(IF(CC$2=1,Assumptions!$H34/12,-(SUMIF($D$2:$EE$2,CC$2-1,$D33:$EE33)/12)*(1+XLOOKUP(CC$2,Assumptions!$C$94:$M$94,Assumptions!$C$98:$M$98))))</f>
        <v>-49801.53318</v>
      </c>
      <c r="CD33" s="229">
        <f t="array" ref="CD33">-(IF(CD$2=1,Assumptions!$H34/12,-(SUMIF($D$2:$EE$2,CD$2-1,$D33:$EE33)/12)*(1+XLOOKUP(CD$2,Assumptions!$C$94:$M$94,Assumptions!$C$98:$M$98))))</f>
        <v>-49801.53318</v>
      </c>
      <c r="CE33" s="229">
        <f t="array" ref="CE33">-(IF(CE$2=1,Assumptions!$H34/12,-(SUMIF($D$2:$EE$2,CE$2-1,$D33:$EE33)/12)*(1+XLOOKUP(CE$2,Assumptions!$C$94:$M$94,Assumptions!$C$98:$M$98))))</f>
        <v>-49801.53318</v>
      </c>
      <c r="CF33" s="229">
        <f t="array" ref="CF33">-(IF(CF$2=1,Assumptions!$H34/12,-(SUMIF($D$2:$EE$2,CF$2-1,$D33:$EE33)/12)*(1+XLOOKUP(CF$2,Assumptions!$C$94:$M$94,Assumptions!$C$98:$M$98))))</f>
        <v>-49801.53318</v>
      </c>
      <c r="CG33" s="229">
        <f t="array" ref="CG33">-(IF(CG$2=1,Assumptions!$H34/12,-(SUMIF($D$2:$EE$2,CG$2-1,$D33:$EE33)/12)*(1+XLOOKUP(CG$2,Assumptions!$C$94:$M$94,Assumptions!$C$98:$M$98))))</f>
        <v>-49801.53318</v>
      </c>
      <c r="CH33" s="229">
        <f t="array" ref="CH33">-(IF(CH$2=1,Assumptions!$H34/12,-(SUMIF($D$2:$EE$2,CH$2-1,$D33:$EE33)/12)*(1+XLOOKUP(CH$2,Assumptions!$C$94:$M$94,Assumptions!$C$98:$M$98))))</f>
        <v>-49801.53318</v>
      </c>
      <c r="CI33" s="229">
        <f t="array" ref="CI33">-(IF(CI$2=1,Assumptions!$H34/12,-(SUMIF($D$2:$EE$2,CI$2-1,$D33:$EE33)/12)*(1+XLOOKUP(CI$2,Assumptions!$C$94:$M$94,Assumptions!$C$98:$M$98))))</f>
        <v>-49801.53318</v>
      </c>
      <c r="CJ33" s="229">
        <f t="array" ref="CJ33">-(IF(CJ$2=1,Assumptions!$H34/12,-(SUMIF($D$2:$EE$2,CJ$2-1,$D33:$EE33)/12)*(1+XLOOKUP(CJ$2,Assumptions!$C$94:$M$94,Assumptions!$C$98:$M$98))))</f>
        <v>-51295.57918</v>
      </c>
      <c r="CK33" s="229">
        <f t="array" ref="CK33">-(IF(CK$2=1,Assumptions!$H34/12,-(SUMIF($D$2:$EE$2,CK$2-1,$D33:$EE33)/12)*(1+XLOOKUP(CK$2,Assumptions!$C$94:$M$94,Assumptions!$C$98:$M$98))))</f>
        <v>-51295.57918</v>
      </c>
      <c r="CL33" s="229">
        <f t="array" ref="CL33">-(IF(CL$2=1,Assumptions!$H34/12,-(SUMIF($D$2:$EE$2,CL$2-1,$D33:$EE33)/12)*(1+XLOOKUP(CL$2,Assumptions!$C$94:$M$94,Assumptions!$C$98:$M$98))))</f>
        <v>-51295.57918</v>
      </c>
      <c r="CM33" s="229">
        <f t="array" ref="CM33">-(IF(CM$2=1,Assumptions!$H34/12,-(SUMIF($D$2:$EE$2,CM$2-1,$D33:$EE33)/12)*(1+XLOOKUP(CM$2,Assumptions!$C$94:$M$94,Assumptions!$C$98:$M$98))))</f>
        <v>-51295.57918</v>
      </c>
      <c r="CN33" s="229">
        <f t="array" ref="CN33">-(IF(CN$2=1,Assumptions!$H34/12,-(SUMIF($D$2:$EE$2,CN$2-1,$D33:$EE33)/12)*(1+XLOOKUP(CN$2,Assumptions!$C$94:$M$94,Assumptions!$C$98:$M$98))))</f>
        <v>-51295.57918</v>
      </c>
      <c r="CO33" s="229">
        <f t="array" ref="CO33">-(IF(CO$2=1,Assumptions!$H34/12,-(SUMIF($D$2:$EE$2,CO$2-1,$D33:$EE33)/12)*(1+XLOOKUP(CO$2,Assumptions!$C$94:$M$94,Assumptions!$C$98:$M$98))))</f>
        <v>-51295.57918</v>
      </c>
      <c r="CP33" s="229">
        <f t="array" ref="CP33">-(IF(CP$2=1,Assumptions!$H34/12,-(SUMIF($D$2:$EE$2,CP$2-1,$D33:$EE33)/12)*(1+XLOOKUP(CP$2,Assumptions!$C$94:$M$94,Assumptions!$C$98:$M$98))))</f>
        <v>-51295.57918</v>
      </c>
      <c r="CQ33" s="229">
        <f t="array" ref="CQ33">-(IF(CQ$2=1,Assumptions!$H34/12,-(SUMIF($D$2:$EE$2,CQ$2-1,$D33:$EE33)/12)*(1+XLOOKUP(CQ$2,Assumptions!$C$94:$M$94,Assumptions!$C$98:$M$98))))</f>
        <v>-51295.57918</v>
      </c>
      <c r="CR33" s="229">
        <f t="array" ref="CR33">-(IF(CR$2=1,Assumptions!$H34/12,-(SUMIF($D$2:$EE$2,CR$2-1,$D33:$EE33)/12)*(1+XLOOKUP(CR$2,Assumptions!$C$94:$M$94,Assumptions!$C$98:$M$98))))</f>
        <v>-51295.57918</v>
      </c>
      <c r="CS33" s="229">
        <f t="array" ref="CS33">-(IF(CS$2=1,Assumptions!$H34/12,-(SUMIF($D$2:$EE$2,CS$2-1,$D33:$EE33)/12)*(1+XLOOKUP(CS$2,Assumptions!$C$94:$M$94,Assumptions!$C$98:$M$98))))</f>
        <v>-51295.57918</v>
      </c>
      <c r="CT33" s="229">
        <f t="array" ref="CT33">-(IF(CT$2=1,Assumptions!$H34/12,-(SUMIF($D$2:$EE$2,CT$2-1,$D33:$EE33)/12)*(1+XLOOKUP(CT$2,Assumptions!$C$94:$M$94,Assumptions!$C$98:$M$98))))</f>
        <v>-51295.57918</v>
      </c>
      <c r="CU33" s="229">
        <f t="array" ref="CU33">-(IF(CU$2=1,Assumptions!$H34/12,-(SUMIF($D$2:$EE$2,CU$2-1,$D33:$EE33)/12)*(1+XLOOKUP(CU$2,Assumptions!$C$94:$M$94,Assumptions!$C$98:$M$98))))</f>
        <v>-51295.57918</v>
      </c>
      <c r="CV33" s="229">
        <f t="array" ref="CV33">-(IF(CV$2=1,Assumptions!$H34/12,-(SUMIF($D$2:$EE$2,CV$2-1,$D33:$EE33)/12)*(1+XLOOKUP(CV$2,Assumptions!$C$94:$M$94,Assumptions!$C$98:$M$98))))</f>
        <v>-52834.44655</v>
      </c>
      <c r="CW33" s="229">
        <f t="array" ref="CW33">-(IF(CW$2=1,Assumptions!$H34/12,-(SUMIF($D$2:$EE$2,CW$2-1,$D33:$EE33)/12)*(1+XLOOKUP(CW$2,Assumptions!$C$94:$M$94,Assumptions!$C$98:$M$98))))</f>
        <v>-52834.44655</v>
      </c>
      <c r="CX33" s="229">
        <f t="array" ref="CX33">-(IF(CX$2=1,Assumptions!$H34/12,-(SUMIF($D$2:$EE$2,CX$2-1,$D33:$EE33)/12)*(1+XLOOKUP(CX$2,Assumptions!$C$94:$M$94,Assumptions!$C$98:$M$98))))</f>
        <v>-52834.44655</v>
      </c>
      <c r="CY33" s="229">
        <f t="array" ref="CY33">-(IF(CY$2=1,Assumptions!$H34/12,-(SUMIF($D$2:$EE$2,CY$2-1,$D33:$EE33)/12)*(1+XLOOKUP(CY$2,Assumptions!$C$94:$M$94,Assumptions!$C$98:$M$98))))</f>
        <v>-52834.44655</v>
      </c>
      <c r="CZ33" s="229">
        <f t="array" ref="CZ33">-(IF(CZ$2=1,Assumptions!$H34/12,-(SUMIF($D$2:$EE$2,CZ$2-1,$D33:$EE33)/12)*(1+XLOOKUP(CZ$2,Assumptions!$C$94:$M$94,Assumptions!$C$98:$M$98))))</f>
        <v>-52834.44655</v>
      </c>
      <c r="DA33" s="229">
        <f t="array" ref="DA33">-(IF(DA$2=1,Assumptions!$H34/12,-(SUMIF($D$2:$EE$2,DA$2-1,$D33:$EE33)/12)*(1+XLOOKUP(DA$2,Assumptions!$C$94:$M$94,Assumptions!$C$98:$M$98))))</f>
        <v>-52834.44655</v>
      </c>
      <c r="DB33" s="229">
        <f t="array" ref="DB33">-(IF(DB$2=1,Assumptions!$H34/12,-(SUMIF($D$2:$EE$2,DB$2-1,$D33:$EE33)/12)*(1+XLOOKUP(DB$2,Assumptions!$C$94:$M$94,Assumptions!$C$98:$M$98))))</f>
        <v>-52834.44655</v>
      </c>
      <c r="DC33" s="229">
        <f t="array" ref="DC33">-(IF(DC$2=1,Assumptions!$H34/12,-(SUMIF($D$2:$EE$2,DC$2-1,$D33:$EE33)/12)*(1+XLOOKUP(DC$2,Assumptions!$C$94:$M$94,Assumptions!$C$98:$M$98))))</f>
        <v>-52834.44655</v>
      </c>
      <c r="DD33" s="229">
        <f t="array" ref="DD33">-(IF(DD$2=1,Assumptions!$H34/12,-(SUMIF($D$2:$EE$2,DD$2-1,$D33:$EE33)/12)*(1+XLOOKUP(DD$2,Assumptions!$C$94:$M$94,Assumptions!$C$98:$M$98))))</f>
        <v>-52834.44655</v>
      </c>
      <c r="DE33" s="229">
        <f t="array" ref="DE33">-(IF(DE$2=1,Assumptions!$H34/12,-(SUMIF($D$2:$EE$2,DE$2-1,$D33:$EE33)/12)*(1+XLOOKUP(DE$2,Assumptions!$C$94:$M$94,Assumptions!$C$98:$M$98))))</f>
        <v>-52834.44655</v>
      </c>
      <c r="DF33" s="229">
        <f t="array" ref="DF33">-(IF(DF$2=1,Assumptions!$H34/12,-(SUMIF($D$2:$EE$2,DF$2-1,$D33:$EE33)/12)*(1+XLOOKUP(DF$2,Assumptions!$C$94:$M$94,Assumptions!$C$98:$M$98))))</f>
        <v>-52834.44655</v>
      </c>
      <c r="DG33" s="229">
        <f t="array" ref="DG33">-(IF(DG$2=1,Assumptions!$H34/12,-(SUMIF($D$2:$EE$2,DG$2-1,$D33:$EE33)/12)*(1+XLOOKUP(DG$2,Assumptions!$C$94:$M$94,Assumptions!$C$98:$M$98))))</f>
        <v>-52834.44655</v>
      </c>
      <c r="DH33" s="229">
        <f t="array" ref="DH33">-(IF(DH$2=1,Assumptions!$H34/12,-(SUMIF($D$2:$EE$2,DH$2-1,$D33:$EE33)/12)*(1+XLOOKUP(DH$2,Assumptions!$C$94:$M$94,Assumptions!$C$98:$M$98))))</f>
        <v>-54419.47995</v>
      </c>
      <c r="DI33" s="229">
        <f t="array" ref="DI33">-(IF(DI$2=1,Assumptions!$H34/12,-(SUMIF($D$2:$EE$2,DI$2-1,$D33:$EE33)/12)*(1+XLOOKUP(DI$2,Assumptions!$C$94:$M$94,Assumptions!$C$98:$M$98))))</f>
        <v>-54419.47995</v>
      </c>
      <c r="DJ33" s="229">
        <f t="array" ref="DJ33">-(IF(DJ$2=1,Assumptions!$H34/12,-(SUMIF($D$2:$EE$2,DJ$2-1,$D33:$EE33)/12)*(1+XLOOKUP(DJ$2,Assumptions!$C$94:$M$94,Assumptions!$C$98:$M$98))))</f>
        <v>-54419.47995</v>
      </c>
      <c r="DK33" s="229">
        <f t="array" ref="DK33">-(IF(DK$2=1,Assumptions!$H34/12,-(SUMIF($D$2:$EE$2,DK$2-1,$D33:$EE33)/12)*(1+XLOOKUP(DK$2,Assumptions!$C$94:$M$94,Assumptions!$C$98:$M$98))))</f>
        <v>-54419.47995</v>
      </c>
      <c r="DL33" s="229">
        <f t="array" ref="DL33">-(IF(DL$2=1,Assumptions!$H34/12,-(SUMIF($D$2:$EE$2,DL$2-1,$D33:$EE33)/12)*(1+XLOOKUP(DL$2,Assumptions!$C$94:$M$94,Assumptions!$C$98:$M$98))))</f>
        <v>-54419.47995</v>
      </c>
      <c r="DM33" s="229">
        <f t="array" ref="DM33">-(IF(DM$2=1,Assumptions!$H34/12,-(SUMIF($D$2:$EE$2,DM$2-1,$D33:$EE33)/12)*(1+XLOOKUP(DM$2,Assumptions!$C$94:$M$94,Assumptions!$C$98:$M$98))))</f>
        <v>-54419.47995</v>
      </c>
      <c r="DN33" s="229">
        <f t="array" ref="DN33">-(IF(DN$2=1,Assumptions!$H34/12,-(SUMIF($D$2:$EE$2,DN$2-1,$D33:$EE33)/12)*(1+XLOOKUP(DN$2,Assumptions!$C$94:$M$94,Assumptions!$C$98:$M$98))))</f>
        <v>-54419.47995</v>
      </c>
      <c r="DO33" s="229">
        <f t="array" ref="DO33">-(IF(DO$2=1,Assumptions!$H34/12,-(SUMIF($D$2:$EE$2,DO$2-1,$D33:$EE33)/12)*(1+XLOOKUP(DO$2,Assumptions!$C$94:$M$94,Assumptions!$C$98:$M$98))))</f>
        <v>-54419.47995</v>
      </c>
      <c r="DP33" s="229">
        <f t="array" ref="DP33">-(IF(DP$2=1,Assumptions!$H34/12,-(SUMIF($D$2:$EE$2,DP$2-1,$D33:$EE33)/12)*(1+XLOOKUP(DP$2,Assumptions!$C$94:$M$94,Assumptions!$C$98:$M$98))))</f>
        <v>-54419.47995</v>
      </c>
      <c r="DQ33" s="229">
        <f t="array" ref="DQ33">-(IF(DQ$2=1,Assumptions!$H34/12,-(SUMIF($D$2:$EE$2,DQ$2-1,$D33:$EE33)/12)*(1+XLOOKUP(DQ$2,Assumptions!$C$94:$M$94,Assumptions!$C$98:$M$98))))</f>
        <v>-54419.47995</v>
      </c>
      <c r="DR33" s="229">
        <f t="array" ref="DR33">-(IF(DR$2=1,Assumptions!$H34/12,-(SUMIF($D$2:$EE$2,DR$2-1,$D33:$EE33)/12)*(1+XLOOKUP(DR$2,Assumptions!$C$94:$M$94,Assumptions!$C$98:$M$98))))</f>
        <v>-54419.47995</v>
      </c>
      <c r="DS33" s="229">
        <f t="array" ref="DS33">-(IF(DS$2=1,Assumptions!$H34/12,-(SUMIF($D$2:$EE$2,DS$2-1,$D33:$EE33)/12)*(1+XLOOKUP(DS$2,Assumptions!$C$94:$M$94,Assumptions!$C$98:$M$98))))</f>
        <v>-54419.47995</v>
      </c>
      <c r="DT33" s="229">
        <f t="array" ref="DT33">-(IF(DT$2=1,Assumptions!$H34/12,-(SUMIF($D$2:$EE$2,DT$2-1,$D33:$EE33)/12)*(1+XLOOKUP(DT$2,Assumptions!$C$94:$M$94,Assumptions!$C$98:$M$98))))</f>
        <v>-56052.06435</v>
      </c>
      <c r="DU33" s="229">
        <f t="array" ref="DU33">-(IF(DU$2=1,Assumptions!$H34/12,-(SUMIF($D$2:$EE$2,DU$2-1,$D33:$EE33)/12)*(1+XLOOKUP(DU$2,Assumptions!$C$94:$M$94,Assumptions!$C$98:$M$98))))</f>
        <v>-56052.06435</v>
      </c>
      <c r="DV33" s="229">
        <f t="array" ref="DV33">-(IF(DV$2=1,Assumptions!$H34/12,-(SUMIF($D$2:$EE$2,DV$2-1,$D33:$EE33)/12)*(1+XLOOKUP(DV$2,Assumptions!$C$94:$M$94,Assumptions!$C$98:$M$98))))</f>
        <v>-56052.06435</v>
      </c>
      <c r="DW33" s="229">
        <f t="array" ref="DW33">-(IF(DW$2=1,Assumptions!$H34/12,-(SUMIF($D$2:$EE$2,DW$2-1,$D33:$EE33)/12)*(1+XLOOKUP(DW$2,Assumptions!$C$94:$M$94,Assumptions!$C$98:$M$98))))</f>
        <v>-56052.06435</v>
      </c>
      <c r="DX33" s="229">
        <f t="array" ref="DX33">-(IF(DX$2=1,Assumptions!$H34/12,-(SUMIF($D$2:$EE$2,DX$2-1,$D33:$EE33)/12)*(1+XLOOKUP(DX$2,Assumptions!$C$94:$M$94,Assumptions!$C$98:$M$98))))</f>
        <v>-56052.06435</v>
      </c>
      <c r="DY33" s="229">
        <f t="array" ref="DY33">-(IF(DY$2=1,Assumptions!$H34/12,-(SUMIF($D$2:$EE$2,DY$2-1,$D33:$EE33)/12)*(1+XLOOKUP(DY$2,Assumptions!$C$94:$M$94,Assumptions!$C$98:$M$98))))</f>
        <v>-56052.06435</v>
      </c>
      <c r="DZ33" s="229">
        <f t="array" ref="DZ33">-(IF(DZ$2=1,Assumptions!$H34/12,-(SUMIF($D$2:$EE$2,DZ$2-1,$D33:$EE33)/12)*(1+XLOOKUP(DZ$2,Assumptions!$C$94:$M$94,Assumptions!$C$98:$M$98))))</f>
        <v>-56052.06435</v>
      </c>
      <c r="EA33" s="229">
        <f t="array" ref="EA33">-(IF(EA$2=1,Assumptions!$H34/12,-(SUMIF($D$2:$EE$2,EA$2-1,$D33:$EE33)/12)*(1+XLOOKUP(EA$2,Assumptions!$C$94:$M$94,Assumptions!$C$98:$M$98))))</f>
        <v>-56052.06435</v>
      </c>
      <c r="EB33" s="229">
        <f t="array" ref="EB33">-(IF(EB$2=1,Assumptions!$H34/12,-(SUMIF($D$2:$EE$2,EB$2-1,$D33:$EE33)/12)*(1+XLOOKUP(EB$2,Assumptions!$C$94:$M$94,Assumptions!$C$98:$M$98))))</f>
        <v>-56052.06435</v>
      </c>
      <c r="EC33" s="229">
        <f t="array" ref="EC33">-(IF(EC$2=1,Assumptions!$H34/12,-(SUMIF($D$2:$EE$2,EC$2-1,$D33:$EE33)/12)*(1+XLOOKUP(EC$2,Assumptions!$C$94:$M$94,Assumptions!$C$98:$M$98))))</f>
        <v>-56052.06435</v>
      </c>
      <c r="ED33" s="229">
        <f t="array" ref="ED33">-(IF(ED$2=1,Assumptions!$H34/12,-(SUMIF($D$2:$EE$2,ED$2-1,$D33:$EE33)/12)*(1+XLOOKUP(ED$2,Assumptions!$C$94:$M$94,Assumptions!$C$98:$M$98))))</f>
        <v>-56052.06435</v>
      </c>
      <c r="EE33" s="229">
        <f t="array" ref="EE33">-(IF(EE$2=1,Assumptions!$H34/12,-(SUMIF($D$2:$EE$2,EE$2-1,$D33:$EE33)/12)*(1+XLOOKUP(EE$2,Assumptions!$C$94:$M$94,Assumptions!$C$98:$M$98))))</f>
        <v>-56052.06435</v>
      </c>
    </row>
    <row r="34" ht="15.75" customHeight="1">
      <c r="A34" s="1"/>
      <c r="B34" s="1"/>
      <c r="C34" s="1" t="str">
        <f>Assumptions!B35</f>
        <v>Insurance</v>
      </c>
      <c r="D34" s="229">
        <f t="array" ref="D34">-(IF(D$2=1,Assumptions!$H35/12,-(SUMIF($D$2:$EE$2,D$2-1,$D34:$EE34)/12)*(1+XLOOKUP(D$2,Assumptions!$C$94:$M$94,Assumptions!$C$98:$M$98))))</f>
        <v>-7321.25</v>
      </c>
      <c r="E34" s="229">
        <f t="array" ref="E34">-(IF(E$2=1,Assumptions!$H35/12,-(SUMIF($D$2:$EE$2,E$2-1,$D34:$EE34)/12)*(1+XLOOKUP(E$2,Assumptions!$C$94:$M$94,Assumptions!$C$98:$M$98))))</f>
        <v>-7321.25</v>
      </c>
      <c r="F34" s="229">
        <f t="array" ref="F34">-(IF(F$2=1,Assumptions!$H35/12,-(SUMIF($D$2:$EE$2,F$2-1,$D34:$EE34)/12)*(1+XLOOKUP(F$2,Assumptions!$C$94:$M$94,Assumptions!$C$98:$M$98))))</f>
        <v>-7321.25</v>
      </c>
      <c r="G34" s="229">
        <f t="array" ref="G34">-(IF(G$2=1,Assumptions!$H35/12,-(SUMIF($D$2:$EE$2,G$2-1,$D34:$EE34)/12)*(1+XLOOKUP(G$2,Assumptions!$C$94:$M$94,Assumptions!$C$98:$M$98))))</f>
        <v>-7321.25</v>
      </c>
      <c r="H34" s="229">
        <f t="array" ref="H34">-(IF(H$2=1,Assumptions!$H35/12,-(SUMIF($D$2:$EE$2,H$2-1,$D34:$EE34)/12)*(1+XLOOKUP(H$2,Assumptions!$C$94:$M$94,Assumptions!$C$98:$M$98))))</f>
        <v>-7321.25</v>
      </c>
      <c r="I34" s="229">
        <f t="array" ref="I34">-(IF(I$2=1,Assumptions!$H35/12,-(SUMIF($D$2:$EE$2,I$2-1,$D34:$EE34)/12)*(1+XLOOKUP(I$2,Assumptions!$C$94:$M$94,Assumptions!$C$98:$M$98))))</f>
        <v>-7321.25</v>
      </c>
      <c r="J34" s="229">
        <f t="array" ref="J34">-(IF(J$2=1,Assumptions!$H35/12,-(SUMIF($D$2:$EE$2,J$2-1,$D34:$EE34)/12)*(1+XLOOKUP(J$2,Assumptions!$C$94:$M$94,Assumptions!$C$98:$M$98))))</f>
        <v>-7321.25</v>
      </c>
      <c r="K34" s="229">
        <f t="array" ref="K34">-(IF(K$2=1,Assumptions!$H35/12,-(SUMIF($D$2:$EE$2,K$2-1,$D34:$EE34)/12)*(1+XLOOKUP(K$2,Assumptions!$C$94:$M$94,Assumptions!$C$98:$M$98))))</f>
        <v>-7321.25</v>
      </c>
      <c r="L34" s="229">
        <f t="array" ref="L34">-(IF(L$2=1,Assumptions!$H35/12,-(SUMIF($D$2:$EE$2,L$2-1,$D34:$EE34)/12)*(1+XLOOKUP(L$2,Assumptions!$C$94:$M$94,Assumptions!$C$98:$M$98))))</f>
        <v>-7321.25</v>
      </c>
      <c r="M34" s="229">
        <f t="array" ref="M34">-(IF(M$2=1,Assumptions!$H35/12,-(SUMIF($D$2:$EE$2,M$2-1,$D34:$EE34)/12)*(1+XLOOKUP(M$2,Assumptions!$C$94:$M$94,Assumptions!$C$98:$M$98))))</f>
        <v>-7321.25</v>
      </c>
      <c r="N34" s="229">
        <f t="array" ref="N34">-(IF(N$2=1,Assumptions!$H35/12,-(SUMIF($D$2:$EE$2,N$2-1,$D34:$EE34)/12)*(1+XLOOKUP(N$2,Assumptions!$C$94:$M$94,Assumptions!$C$98:$M$98))))</f>
        <v>-7321.25</v>
      </c>
      <c r="O34" s="229">
        <f t="array" ref="O34">-(IF(O$2=1,Assumptions!$H35/12,-(SUMIF($D$2:$EE$2,O$2-1,$D34:$EE34)/12)*(1+XLOOKUP(O$2,Assumptions!$C$94:$M$94,Assumptions!$C$98:$M$98))))</f>
        <v>-7321.25</v>
      </c>
      <c r="P34" s="229">
        <f t="array" ref="P34">-(IF(P$2=1,Assumptions!$H35/12,-(SUMIF($D$2:$EE$2,P$2-1,$D34:$EE34)/12)*(1+XLOOKUP(P$2,Assumptions!$C$94:$M$94,Assumptions!$C$98:$M$98))))</f>
        <v>-7540.8875</v>
      </c>
      <c r="Q34" s="229">
        <f t="array" ref="Q34">-(IF(Q$2=1,Assumptions!$H35/12,-(SUMIF($D$2:$EE$2,Q$2-1,$D34:$EE34)/12)*(1+XLOOKUP(Q$2,Assumptions!$C$94:$M$94,Assumptions!$C$98:$M$98))))</f>
        <v>-7540.8875</v>
      </c>
      <c r="R34" s="229">
        <f t="array" ref="R34">-(IF(R$2=1,Assumptions!$H35/12,-(SUMIF($D$2:$EE$2,R$2-1,$D34:$EE34)/12)*(1+XLOOKUP(R$2,Assumptions!$C$94:$M$94,Assumptions!$C$98:$M$98))))</f>
        <v>-7540.8875</v>
      </c>
      <c r="S34" s="229">
        <f t="array" ref="S34">-(IF(S$2=1,Assumptions!$H35/12,-(SUMIF($D$2:$EE$2,S$2-1,$D34:$EE34)/12)*(1+XLOOKUP(S$2,Assumptions!$C$94:$M$94,Assumptions!$C$98:$M$98))))</f>
        <v>-7540.8875</v>
      </c>
      <c r="T34" s="229">
        <f t="array" ref="T34">-(IF(T$2=1,Assumptions!$H35/12,-(SUMIF($D$2:$EE$2,T$2-1,$D34:$EE34)/12)*(1+XLOOKUP(T$2,Assumptions!$C$94:$M$94,Assumptions!$C$98:$M$98))))</f>
        <v>-7540.8875</v>
      </c>
      <c r="U34" s="229">
        <f t="array" ref="U34">-(IF(U$2=1,Assumptions!$H35/12,-(SUMIF($D$2:$EE$2,U$2-1,$D34:$EE34)/12)*(1+XLOOKUP(U$2,Assumptions!$C$94:$M$94,Assumptions!$C$98:$M$98))))</f>
        <v>-7540.8875</v>
      </c>
      <c r="V34" s="229">
        <f t="array" ref="V34">-(IF(V$2=1,Assumptions!$H35/12,-(SUMIF($D$2:$EE$2,V$2-1,$D34:$EE34)/12)*(1+XLOOKUP(V$2,Assumptions!$C$94:$M$94,Assumptions!$C$98:$M$98))))</f>
        <v>-7540.8875</v>
      </c>
      <c r="W34" s="229">
        <f t="array" ref="W34">-(IF(W$2=1,Assumptions!$H35/12,-(SUMIF($D$2:$EE$2,W$2-1,$D34:$EE34)/12)*(1+XLOOKUP(W$2,Assumptions!$C$94:$M$94,Assumptions!$C$98:$M$98))))</f>
        <v>-7540.8875</v>
      </c>
      <c r="X34" s="229">
        <f t="array" ref="X34">-(IF(X$2=1,Assumptions!$H35/12,-(SUMIF($D$2:$EE$2,X$2-1,$D34:$EE34)/12)*(1+XLOOKUP(X$2,Assumptions!$C$94:$M$94,Assumptions!$C$98:$M$98))))</f>
        <v>-7540.8875</v>
      </c>
      <c r="Y34" s="229">
        <f t="array" ref="Y34">-(IF(Y$2=1,Assumptions!$H35/12,-(SUMIF($D$2:$EE$2,Y$2-1,$D34:$EE34)/12)*(1+XLOOKUP(Y$2,Assumptions!$C$94:$M$94,Assumptions!$C$98:$M$98))))</f>
        <v>-7540.8875</v>
      </c>
      <c r="Z34" s="229">
        <f t="array" ref="Z34">-(IF(Z$2=1,Assumptions!$H35/12,-(SUMIF($D$2:$EE$2,Z$2-1,$D34:$EE34)/12)*(1+XLOOKUP(Z$2,Assumptions!$C$94:$M$94,Assumptions!$C$98:$M$98))))</f>
        <v>-7540.8875</v>
      </c>
      <c r="AA34" s="229">
        <f t="array" ref="AA34">-(IF(AA$2=1,Assumptions!$H35/12,-(SUMIF($D$2:$EE$2,AA$2-1,$D34:$EE34)/12)*(1+XLOOKUP(AA$2,Assumptions!$C$94:$M$94,Assumptions!$C$98:$M$98))))</f>
        <v>-7540.8875</v>
      </c>
      <c r="AB34" s="229">
        <f t="array" ref="AB34">-(IF(AB$2=1,Assumptions!$H35/12,-(SUMIF($D$2:$EE$2,AB$2-1,$D34:$EE34)/12)*(1+XLOOKUP(AB$2,Assumptions!$C$94:$M$94,Assumptions!$C$98:$M$98))))</f>
        <v>-7767.114125</v>
      </c>
      <c r="AC34" s="229">
        <f t="array" ref="AC34">-(IF(AC$2=1,Assumptions!$H35/12,-(SUMIF($D$2:$EE$2,AC$2-1,$D34:$EE34)/12)*(1+XLOOKUP(AC$2,Assumptions!$C$94:$M$94,Assumptions!$C$98:$M$98))))</f>
        <v>-7767.114125</v>
      </c>
      <c r="AD34" s="229">
        <f t="array" ref="AD34">-(IF(AD$2=1,Assumptions!$H35/12,-(SUMIF($D$2:$EE$2,AD$2-1,$D34:$EE34)/12)*(1+XLOOKUP(AD$2,Assumptions!$C$94:$M$94,Assumptions!$C$98:$M$98))))</f>
        <v>-7767.114125</v>
      </c>
      <c r="AE34" s="229">
        <f t="array" ref="AE34">-(IF(AE$2=1,Assumptions!$H35/12,-(SUMIF($D$2:$EE$2,AE$2-1,$D34:$EE34)/12)*(1+XLOOKUP(AE$2,Assumptions!$C$94:$M$94,Assumptions!$C$98:$M$98))))</f>
        <v>-7767.114125</v>
      </c>
      <c r="AF34" s="229">
        <f t="array" ref="AF34">-(IF(AF$2=1,Assumptions!$H35/12,-(SUMIF($D$2:$EE$2,AF$2-1,$D34:$EE34)/12)*(1+XLOOKUP(AF$2,Assumptions!$C$94:$M$94,Assumptions!$C$98:$M$98))))</f>
        <v>-7767.114125</v>
      </c>
      <c r="AG34" s="229">
        <f t="array" ref="AG34">-(IF(AG$2=1,Assumptions!$H35/12,-(SUMIF($D$2:$EE$2,AG$2-1,$D34:$EE34)/12)*(1+XLOOKUP(AG$2,Assumptions!$C$94:$M$94,Assumptions!$C$98:$M$98))))</f>
        <v>-7767.114125</v>
      </c>
      <c r="AH34" s="229">
        <f t="array" ref="AH34">-(IF(AH$2=1,Assumptions!$H35/12,-(SUMIF($D$2:$EE$2,AH$2-1,$D34:$EE34)/12)*(1+XLOOKUP(AH$2,Assumptions!$C$94:$M$94,Assumptions!$C$98:$M$98))))</f>
        <v>-7767.114125</v>
      </c>
      <c r="AI34" s="229">
        <f t="array" ref="AI34">-(IF(AI$2=1,Assumptions!$H35/12,-(SUMIF($D$2:$EE$2,AI$2-1,$D34:$EE34)/12)*(1+XLOOKUP(AI$2,Assumptions!$C$94:$M$94,Assumptions!$C$98:$M$98))))</f>
        <v>-7767.114125</v>
      </c>
      <c r="AJ34" s="229">
        <f t="array" ref="AJ34">-(IF(AJ$2=1,Assumptions!$H35/12,-(SUMIF($D$2:$EE$2,AJ$2-1,$D34:$EE34)/12)*(1+XLOOKUP(AJ$2,Assumptions!$C$94:$M$94,Assumptions!$C$98:$M$98))))</f>
        <v>-7767.114125</v>
      </c>
      <c r="AK34" s="229">
        <f t="array" ref="AK34">-(IF(AK$2=1,Assumptions!$H35/12,-(SUMIF($D$2:$EE$2,AK$2-1,$D34:$EE34)/12)*(1+XLOOKUP(AK$2,Assumptions!$C$94:$M$94,Assumptions!$C$98:$M$98))))</f>
        <v>-7767.114125</v>
      </c>
      <c r="AL34" s="229">
        <f t="array" ref="AL34">-(IF(AL$2=1,Assumptions!$H35/12,-(SUMIF($D$2:$EE$2,AL$2-1,$D34:$EE34)/12)*(1+XLOOKUP(AL$2,Assumptions!$C$94:$M$94,Assumptions!$C$98:$M$98))))</f>
        <v>-7767.114125</v>
      </c>
      <c r="AM34" s="229">
        <f t="array" ref="AM34">-(IF(AM$2=1,Assumptions!$H35/12,-(SUMIF($D$2:$EE$2,AM$2-1,$D34:$EE34)/12)*(1+XLOOKUP(AM$2,Assumptions!$C$94:$M$94,Assumptions!$C$98:$M$98))))</f>
        <v>-7767.114125</v>
      </c>
      <c r="AN34" s="229">
        <f t="array" ref="AN34">-(IF(AN$2=1,Assumptions!$H35/12,-(SUMIF($D$2:$EE$2,AN$2-1,$D34:$EE34)/12)*(1+XLOOKUP(AN$2,Assumptions!$C$94:$M$94,Assumptions!$C$98:$M$98))))</f>
        <v>-8000.127549</v>
      </c>
      <c r="AO34" s="229">
        <f t="array" ref="AO34">-(IF(AO$2=1,Assumptions!$H35/12,-(SUMIF($D$2:$EE$2,AO$2-1,$D34:$EE34)/12)*(1+XLOOKUP(AO$2,Assumptions!$C$94:$M$94,Assumptions!$C$98:$M$98))))</f>
        <v>-8000.127549</v>
      </c>
      <c r="AP34" s="229">
        <f t="array" ref="AP34">-(IF(AP$2=1,Assumptions!$H35/12,-(SUMIF($D$2:$EE$2,AP$2-1,$D34:$EE34)/12)*(1+XLOOKUP(AP$2,Assumptions!$C$94:$M$94,Assumptions!$C$98:$M$98))))</f>
        <v>-8000.127549</v>
      </c>
      <c r="AQ34" s="229">
        <f t="array" ref="AQ34">-(IF(AQ$2=1,Assumptions!$H35/12,-(SUMIF($D$2:$EE$2,AQ$2-1,$D34:$EE34)/12)*(1+XLOOKUP(AQ$2,Assumptions!$C$94:$M$94,Assumptions!$C$98:$M$98))))</f>
        <v>-8000.127549</v>
      </c>
      <c r="AR34" s="229">
        <f t="array" ref="AR34">-(IF(AR$2=1,Assumptions!$H35/12,-(SUMIF($D$2:$EE$2,AR$2-1,$D34:$EE34)/12)*(1+XLOOKUP(AR$2,Assumptions!$C$94:$M$94,Assumptions!$C$98:$M$98))))</f>
        <v>-8000.127549</v>
      </c>
      <c r="AS34" s="229">
        <f t="array" ref="AS34">-(IF(AS$2=1,Assumptions!$H35/12,-(SUMIF($D$2:$EE$2,AS$2-1,$D34:$EE34)/12)*(1+XLOOKUP(AS$2,Assumptions!$C$94:$M$94,Assumptions!$C$98:$M$98))))</f>
        <v>-8000.127549</v>
      </c>
      <c r="AT34" s="229">
        <f t="array" ref="AT34">-(IF(AT$2=1,Assumptions!$H35/12,-(SUMIF($D$2:$EE$2,AT$2-1,$D34:$EE34)/12)*(1+XLOOKUP(AT$2,Assumptions!$C$94:$M$94,Assumptions!$C$98:$M$98))))</f>
        <v>-8000.127549</v>
      </c>
      <c r="AU34" s="229">
        <f t="array" ref="AU34">-(IF(AU$2=1,Assumptions!$H35/12,-(SUMIF($D$2:$EE$2,AU$2-1,$D34:$EE34)/12)*(1+XLOOKUP(AU$2,Assumptions!$C$94:$M$94,Assumptions!$C$98:$M$98))))</f>
        <v>-8000.127549</v>
      </c>
      <c r="AV34" s="229">
        <f t="array" ref="AV34">-(IF(AV$2=1,Assumptions!$H35/12,-(SUMIF($D$2:$EE$2,AV$2-1,$D34:$EE34)/12)*(1+XLOOKUP(AV$2,Assumptions!$C$94:$M$94,Assumptions!$C$98:$M$98))))</f>
        <v>-8000.127549</v>
      </c>
      <c r="AW34" s="229">
        <f t="array" ref="AW34">-(IF(AW$2=1,Assumptions!$H35/12,-(SUMIF($D$2:$EE$2,AW$2-1,$D34:$EE34)/12)*(1+XLOOKUP(AW$2,Assumptions!$C$94:$M$94,Assumptions!$C$98:$M$98))))</f>
        <v>-8000.127549</v>
      </c>
      <c r="AX34" s="229">
        <f t="array" ref="AX34">-(IF(AX$2=1,Assumptions!$H35/12,-(SUMIF($D$2:$EE$2,AX$2-1,$D34:$EE34)/12)*(1+XLOOKUP(AX$2,Assumptions!$C$94:$M$94,Assumptions!$C$98:$M$98))))</f>
        <v>-8000.127549</v>
      </c>
      <c r="AY34" s="229">
        <f t="array" ref="AY34">-(IF(AY$2=1,Assumptions!$H35/12,-(SUMIF($D$2:$EE$2,AY$2-1,$D34:$EE34)/12)*(1+XLOOKUP(AY$2,Assumptions!$C$94:$M$94,Assumptions!$C$98:$M$98))))</f>
        <v>-8000.127549</v>
      </c>
      <c r="AZ34" s="229">
        <f t="array" ref="AZ34">-(IF(AZ$2=1,Assumptions!$H35/12,-(SUMIF($D$2:$EE$2,AZ$2-1,$D34:$EE34)/12)*(1+XLOOKUP(AZ$2,Assumptions!$C$94:$M$94,Assumptions!$C$98:$M$98))))</f>
        <v>-8240.131375</v>
      </c>
      <c r="BA34" s="229">
        <f t="array" ref="BA34">-(IF(BA$2=1,Assumptions!$H35/12,-(SUMIF($D$2:$EE$2,BA$2-1,$D34:$EE34)/12)*(1+XLOOKUP(BA$2,Assumptions!$C$94:$M$94,Assumptions!$C$98:$M$98))))</f>
        <v>-8240.131375</v>
      </c>
      <c r="BB34" s="229">
        <f t="array" ref="BB34">-(IF(BB$2=1,Assumptions!$H35/12,-(SUMIF($D$2:$EE$2,BB$2-1,$D34:$EE34)/12)*(1+XLOOKUP(BB$2,Assumptions!$C$94:$M$94,Assumptions!$C$98:$M$98))))</f>
        <v>-8240.131375</v>
      </c>
      <c r="BC34" s="229">
        <f t="array" ref="BC34">-(IF(BC$2=1,Assumptions!$H35/12,-(SUMIF($D$2:$EE$2,BC$2-1,$D34:$EE34)/12)*(1+XLOOKUP(BC$2,Assumptions!$C$94:$M$94,Assumptions!$C$98:$M$98))))</f>
        <v>-8240.131375</v>
      </c>
      <c r="BD34" s="229">
        <f t="array" ref="BD34">-(IF(BD$2=1,Assumptions!$H35/12,-(SUMIF($D$2:$EE$2,BD$2-1,$D34:$EE34)/12)*(1+XLOOKUP(BD$2,Assumptions!$C$94:$M$94,Assumptions!$C$98:$M$98))))</f>
        <v>-8240.131375</v>
      </c>
      <c r="BE34" s="229">
        <f t="array" ref="BE34">-(IF(BE$2=1,Assumptions!$H35/12,-(SUMIF($D$2:$EE$2,BE$2-1,$D34:$EE34)/12)*(1+XLOOKUP(BE$2,Assumptions!$C$94:$M$94,Assumptions!$C$98:$M$98))))</f>
        <v>-8240.131375</v>
      </c>
      <c r="BF34" s="229">
        <f t="array" ref="BF34">-(IF(BF$2=1,Assumptions!$H35/12,-(SUMIF($D$2:$EE$2,BF$2-1,$D34:$EE34)/12)*(1+XLOOKUP(BF$2,Assumptions!$C$94:$M$94,Assumptions!$C$98:$M$98))))</f>
        <v>-8240.131375</v>
      </c>
      <c r="BG34" s="229">
        <f t="array" ref="BG34">-(IF(BG$2=1,Assumptions!$H35/12,-(SUMIF($D$2:$EE$2,BG$2-1,$D34:$EE34)/12)*(1+XLOOKUP(BG$2,Assumptions!$C$94:$M$94,Assumptions!$C$98:$M$98))))</f>
        <v>-8240.131375</v>
      </c>
      <c r="BH34" s="229">
        <f t="array" ref="BH34">-(IF(BH$2=1,Assumptions!$H35/12,-(SUMIF($D$2:$EE$2,BH$2-1,$D34:$EE34)/12)*(1+XLOOKUP(BH$2,Assumptions!$C$94:$M$94,Assumptions!$C$98:$M$98))))</f>
        <v>-8240.131375</v>
      </c>
      <c r="BI34" s="229">
        <f t="array" ref="BI34">-(IF(BI$2=1,Assumptions!$H35/12,-(SUMIF($D$2:$EE$2,BI$2-1,$D34:$EE34)/12)*(1+XLOOKUP(BI$2,Assumptions!$C$94:$M$94,Assumptions!$C$98:$M$98))))</f>
        <v>-8240.131375</v>
      </c>
      <c r="BJ34" s="229">
        <f t="array" ref="BJ34">-(IF(BJ$2=1,Assumptions!$H35/12,-(SUMIF($D$2:$EE$2,BJ$2-1,$D34:$EE34)/12)*(1+XLOOKUP(BJ$2,Assumptions!$C$94:$M$94,Assumptions!$C$98:$M$98))))</f>
        <v>-8240.131375</v>
      </c>
      <c r="BK34" s="229">
        <f t="array" ref="BK34">-(IF(BK$2=1,Assumptions!$H35/12,-(SUMIF($D$2:$EE$2,BK$2-1,$D34:$EE34)/12)*(1+XLOOKUP(BK$2,Assumptions!$C$94:$M$94,Assumptions!$C$98:$M$98))))</f>
        <v>-8240.131375</v>
      </c>
      <c r="BL34" s="229">
        <f t="array" ref="BL34">-(IF(BL$2=1,Assumptions!$H35/12,-(SUMIF($D$2:$EE$2,BL$2-1,$D34:$EE34)/12)*(1+XLOOKUP(BL$2,Assumptions!$C$94:$M$94,Assumptions!$C$98:$M$98))))</f>
        <v>-8487.335316</v>
      </c>
      <c r="BM34" s="229">
        <f t="array" ref="BM34">-(IF(BM$2=1,Assumptions!$H35/12,-(SUMIF($D$2:$EE$2,BM$2-1,$D34:$EE34)/12)*(1+XLOOKUP(BM$2,Assumptions!$C$94:$M$94,Assumptions!$C$98:$M$98))))</f>
        <v>-8487.335316</v>
      </c>
      <c r="BN34" s="229">
        <f t="array" ref="BN34">-(IF(BN$2=1,Assumptions!$H35/12,-(SUMIF($D$2:$EE$2,BN$2-1,$D34:$EE34)/12)*(1+XLOOKUP(BN$2,Assumptions!$C$94:$M$94,Assumptions!$C$98:$M$98))))</f>
        <v>-8487.335316</v>
      </c>
      <c r="BO34" s="229">
        <f t="array" ref="BO34">-(IF(BO$2=1,Assumptions!$H35/12,-(SUMIF($D$2:$EE$2,BO$2-1,$D34:$EE34)/12)*(1+XLOOKUP(BO$2,Assumptions!$C$94:$M$94,Assumptions!$C$98:$M$98))))</f>
        <v>-8487.335316</v>
      </c>
      <c r="BP34" s="229">
        <f t="array" ref="BP34">-(IF(BP$2=1,Assumptions!$H35/12,-(SUMIF($D$2:$EE$2,BP$2-1,$D34:$EE34)/12)*(1+XLOOKUP(BP$2,Assumptions!$C$94:$M$94,Assumptions!$C$98:$M$98))))</f>
        <v>-8487.335316</v>
      </c>
      <c r="BQ34" s="229">
        <f t="array" ref="BQ34">-(IF(BQ$2=1,Assumptions!$H35/12,-(SUMIF($D$2:$EE$2,BQ$2-1,$D34:$EE34)/12)*(1+XLOOKUP(BQ$2,Assumptions!$C$94:$M$94,Assumptions!$C$98:$M$98))))</f>
        <v>-8487.335316</v>
      </c>
      <c r="BR34" s="229">
        <f t="array" ref="BR34">-(IF(BR$2=1,Assumptions!$H35/12,-(SUMIF($D$2:$EE$2,BR$2-1,$D34:$EE34)/12)*(1+XLOOKUP(BR$2,Assumptions!$C$94:$M$94,Assumptions!$C$98:$M$98))))</f>
        <v>-8487.335316</v>
      </c>
      <c r="BS34" s="229">
        <f t="array" ref="BS34">-(IF(BS$2=1,Assumptions!$H35/12,-(SUMIF($D$2:$EE$2,BS$2-1,$D34:$EE34)/12)*(1+XLOOKUP(BS$2,Assumptions!$C$94:$M$94,Assumptions!$C$98:$M$98))))</f>
        <v>-8487.335316</v>
      </c>
      <c r="BT34" s="229">
        <f t="array" ref="BT34">-(IF(BT$2=1,Assumptions!$H35/12,-(SUMIF($D$2:$EE$2,BT$2-1,$D34:$EE34)/12)*(1+XLOOKUP(BT$2,Assumptions!$C$94:$M$94,Assumptions!$C$98:$M$98))))</f>
        <v>-8487.335316</v>
      </c>
      <c r="BU34" s="229">
        <f t="array" ref="BU34">-(IF(BU$2=1,Assumptions!$H35/12,-(SUMIF($D$2:$EE$2,BU$2-1,$D34:$EE34)/12)*(1+XLOOKUP(BU$2,Assumptions!$C$94:$M$94,Assumptions!$C$98:$M$98))))</f>
        <v>-8487.335316</v>
      </c>
      <c r="BV34" s="229">
        <f t="array" ref="BV34">-(IF(BV$2=1,Assumptions!$H35/12,-(SUMIF($D$2:$EE$2,BV$2-1,$D34:$EE34)/12)*(1+XLOOKUP(BV$2,Assumptions!$C$94:$M$94,Assumptions!$C$98:$M$98))))</f>
        <v>-8487.335316</v>
      </c>
      <c r="BW34" s="229">
        <f t="array" ref="BW34">-(IF(BW$2=1,Assumptions!$H35/12,-(SUMIF($D$2:$EE$2,BW$2-1,$D34:$EE34)/12)*(1+XLOOKUP(BW$2,Assumptions!$C$94:$M$94,Assumptions!$C$98:$M$98))))</f>
        <v>-8487.335316</v>
      </c>
      <c r="BX34" s="229">
        <f t="array" ref="BX34">-(IF(BX$2=1,Assumptions!$H35/12,-(SUMIF($D$2:$EE$2,BX$2-1,$D34:$EE34)/12)*(1+XLOOKUP(BX$2,Assumptions!$C$94:$M$94,Assumptions!$C$98:$M$98))))</f>
        <v>-8741.955376</v>
      </c>
      <c r="BY34" s="229">
        <f t="array" ref="BY34">-(IF(BY$2=1,Assumptions!$H35/12,-(SUMIF($D$2:$EE$2,BY$2-1,$D34:$EE34)/12)*(1+XLOOKUP(BY$2,Assumptions!$C$94:$M$94,Assumptions!$C$98:$M$98))))</f>
        <v>-8741.955376</v>
      </c>
      <c r="BZ34" s="229">
        <f t="array" ref="BZ34">-(IF(BZ$2=1,Assumptions!$H35/12,-(SUMIF($D$2:$EE$2,BZ$2-1,$D34:$EE34)/12)*(1+XLOOKUP(BZ$2,Assumptions!$C$94:$M$94,Assumptions!$C$98:$M$98))))</f>
        <v>-8741.955376</v>
      </c>
      <c r="CA34" s="229">
        <f t="array" ref="CA34">-(IF(CA$2=1,Assumptions!$H35/12,-(SUMIF($D$2:$EE$2,CA$2-1,$D34:$EE34)/12)*(1+XLOOKUP(CA$2,Assumptions!$C$94:$M$94,Assumptions!$C$98:$M$98))))</f>
        <v>-8741.955376</v>
      </c>
      <c r="CB34" s="229">
        <f t="array" ref="CB34">-(IF(CB$2=1,Assumptions!$H35/12,-(SUMIF($D$2:$EE$2,CB$2-1,$D34:$EE34)/12)*(1+XLOOKUP(CB$2,Assumptions!$C$94:$M$94,Assumptions!$C$98:$M$98))))</f>
        <v>-8741.955376</v>
      </c>
      <c r="CC34" s="229">
        <f t="array" ref="CC34">-(IF(CC$2=1,Assumptions!$H35/12,-(SUMIF($D$2:$EE$2,CC$2-1,$D34:$EE34)/12)*(1+XLOOKUP(CC$2,Assumptions!$C$94:$M$94,Assumptions!$C$98:$M$98))))</f>
        <v>-8741.955376</v>
      </c>
      <c r="CD34" s="229">
        <f t="array" ref="CD34">-(IF(CD$2=1,Assumptions!$H35/12,-(SUMIF($D$2:$EE$2,CD$2-1,$D34:$EE34)/12)*(1+XLOOKUP(CD$2,Assumptions!$C$94:$M$94,Assumptions!$C$98:$M$98))))</f>
        <v>-8741.955376</v>
      </c>
      <c r="CE34" s="229">
        <f t="array" ref="CE34">-(IF(CE$2=1,Assumptions!$H35/12,-(SUMIF($D$2:$EE$2,CE$2-1,$D34:$EE34)/12)*(1+XLOOKUP(CE$2,Assumptions!$C$94:$M$94,Assumptions!$C$98:$M$98))))</f>
        <v>-8741.955376</v>
      </c>
      <c r="CF34" s="229">
        <f t="array" ref="CF34">-(IF(CF$2=1,Assumptions!$H35/12,-(SUMIF($D$2:$EE$2,CF$2-1,$D34:$EE34)/12)*(1+XLOOKUP(CF$2,Assumptions!$C$94:$M$94,Assumptions!$C$98:$M$98))))</f>
        <v>-8741.955376</v>
      </c>
      <c r="CG34" s="229">
        <f t="array" ref="CG34">-(IF(CG$2=1,Assumptions!$H35/12,-(SUMIF($D$2:$EE$2,CG$2-1,$D34:$EE34)/12)*(1+XLOOKUP(CG$2,Assumptions!$C$94:$M$94,Assumptions!$C$98:$M$98))))</f>
        <v>-8741.955376</v>
      </c>
      <c r="CH34" s="229">
        <f t="array" ref="CH34">-(IF(CH$2=1,Assumptions!$H35/12,-(SUMIF($D$2:$EE$2,CH$2-1,$D34:$EE34)/12)*(1+XLOOKUP(CH$2,Assumptions!$C$94:$M$94,Assumptions!$C$98:$M$98))))</f>
        <v>-8741.955376</v>
      </c>
      <c r="CI34" s="229">
        <f t="array" ref="CI34">-(IF(CI$2=1,Assumptions!$H35/12,-(SUMIF($D$2:$EE$2,CI$2-1,$D34:$EE34)/12)*(1+XLOOKUP(CI$2,Assumptions!$C$94:$M$94,Assumptions!$C$98:$M$98))))</f>
        <v>-8741.955376</v>
      </c>
      <c r="CJ34" s="229">
        <f t="array" ref="CJ34">-(IF(CJ$2=1,Assumptions!$H35/12,-(SUMIF($D$2:$EE$2,CJ$2-1,$D34:$EE34)/12)*(1+XLOOKUP(CJ$2,Assumptions!$C$94:$M$94,Assumptions!$C$98:$M$98))))</f>
        <v>-9004.214037</v>
      </c>
      <c r="CK34" s="229">
        <f t="array" ref="CK34">-(IF(CK$2=1,Assumptions!$H35/12,-(SUMIF($D$2:$EE$2,CK$2-1,$D34:$EE34)/12)*(1+XLOOKUP(CK$2,Assumptions!$C$94:$M$94,Assumptions!$C$98:$M$98))))</f>
        <v>-9004.214037</v>
      </c>
      <c r="CL34" s="229">
        <f t="array" ref="CL34">-(IF(CL$2=1,Assumptions!$H35/12,-(SUMIF($D$2:$EE$2,CL$2-1,$D34:$EE34)/12)*(1+XLOOKUP(CL$2,Assumptions!$C$94:$M$94,Assumptions!$C$98:$M$98))))</f>
        <v>-9004.214037</v>
      </c>
      <c r="CM34" s="229">
        <f t="array" ref="CM34">-(IF(CM$2=1,Assumptions!$H35/12,-(SUMIF($D$2:$EE$2,CM$2-1,$D34:$EE34)/12)*(1+XLOOKUP(CM$2,Assumptions!$C$94:$M$94,Assumptions!$C$98:$M$98))))</f>
        <v>-9004.214037</v>
      </c>
      <c r="CN34" s="229">
        <f t="array" ref="CN34">-(IF(CN$2=1,Assumptions!$H35/12,-(SUMIF($D$2:$EE$2,CN$2-1,$D34:$EE34)/12)*(1+XLOOKUP(CN$2,Assumptions!$C$94:$M$94,Assumptions!$C$98:$M$98))))</f>
        <v>-9004.214037</v>
      </c>
      <c r="CO34" s="229">
        <f t="array" ref="CO34">-(IF(CO$2=1,Assumptions!$H35/12,-(SUMIF($D$2:$EE$2,CO$2-1,$D34:$EE34)/12)*(1+XLOOKUP(CO$2,Assumptions!$C$94:$M$94,Assumptions!$C$98:$M$98))))</f>
        <v>-9004.214037</v>
      </c>
      <c r="CP34" s="229">
        <f t="array" ref="CP34">-(IF(CP$2=1,Assumptions!$H35/12,-(SUMIF($D$2:$EE$2,CP$2-1,$D34:$EE34)/12)*(1+XLOOKUP(CP$2,Assumptions!$C$94:$M$94,Assumptions!$C$98:$M$98))))</f>
        <v>-9004.214037</v>
      </c>
      <c r="CQ34" s="229">
        <f t="array" ref="CQ34">-(IF(CQ$2=1,Assumptions!$H35/12,-(SUMIF($D$2:$EE$2,CQ$2-1,$D34:$EE34)/12)*(1+XLOOKUP(CQ$2,Assumptions!$C$94:$M$94,Assumptions!$C$98:$M$98))))</f>
        <v>-9004.214037</v>
      </c>
      <c r="CR34" s="229">
        <f t="array" ref="CR34">-(IF(CR$2=1,Assumptions!$H35/12,-(SUMIF($D$2:$EE$2,CR$2-1,$D34:$EE34)/12)*(1+XLOOKUP(CR$2,Assumptions!$C$94:$M$94,Assumptions!$C$98:$M$98))))</f>
        <v>-9004.214037</v>
      </c>
      <c r="CS34" s="229">
        <f t="array" ref="CS34">-(IF(CS$2=1,Assumptions!$H35/12,-(SUMIF($D$2:$EE$2,CS$2-1,$D34:$EE34)/12)*(1+XLOOKUP(CS$2,Assumptions!$C$94:$M$94,Assumptions!$C$98:$M$98))))</f>
        <v>-9004.214037</v>
      </c>
      <c r="CT34" s="229">
        <f t="array" ref="CT34">-(IF(CT$2=1,Assumptions!$H35/12,-(SUMIF($D$2:$EE$2,CT$2-1,$D34:$EE34)/12)*(1+XLOOKUP(CT$2,Assumptions!$C$94:$M$94,Assumptions!$C$98:$M$98))))</f>
        <v>-9004.214037</v>
      </c>
      <c r="CU34" s="229">
        <f t="array" ref="CU34">-(IF(CU$2=1,Assumptions!$H35/12,-(SUMIF($D$2:$EE$2,CU$2-1,$D34:$EE34)/12)*(1+XLOOKUP(CU$2,Assumptions!$C$94:$M$94,Assumptions!$C$98:$M$98))))</f>
        <v>-9004.214037</v>
      </c>
      <c r="CV34" s="229">
        <f t="array" ref="CV34">-(IF(CV$2=1,Assumptions!$H35/12,-(SUMIF($D$2:$EE$2,CV$2-1,$D34:$EE34)/12)*(1+XLOOKUP(CV$2,Assumptions!$C$94:$M$94,Assumptions!$C$98:$M$98))))</f>
        <v>-9274.340458</v>
      </c>
      <c r="CW34" s="229">
        <f t="array" ref="CW34">-(IF(CW$2=1,Assumptions!$H35/12,-(SUMIF($D$2:$EE$2,CW$2-1,$D34:$EE34)/12)*(1+XLOOKUP(CW$2,Assumptions!$C$94:$M$94,Assumptions!$C$98:$M$98))))</f>
        <v>-9274.340458</v>
      </c>
      <c r="CX34" s="229">
        <f t="array" ref="CX34">-(IF(CX$2=1,Assumptions!$H35/12,-(SUMIF($D$2:$EE$2,CX$2-1,$D34:$EE34)/12)*(1+XLOOKUP(CX$2,Assumptions!$C$94:$M$94,Assumptions!$C$98:$M$98))))</f>
        <v>-9274.340458</v>
      </c>
      <c r="CY34" s="229">
        <f t="array" ref="CY34">-(IF(CY$2=1,Assumptions!$H35/12,-(SUMIF($D$2:$EE$2,CY$2-1,$D34:$EE34)/12)*(1+XLOOKUP(CY$2,Assumptions!$C$94:$M$94,Assumptions!$C$98:$M$98))))</f>
        <v>-9274.340458</v>
      </c>
      <c r="CZ34" s="229">
        <f t="array" ref="CZ34">-(IF(CZ$2=1,Assumptions!$H35/12,-(SUMIF($D$2:$EE$2,CZ$2-1,$D34:$EE34)/12)*(1+XLOOKUP(CZ$2,Assumptions!$C$94:$M$94,Assumptions!$C$98:$M$98))))</f>
        <v>-9274.340458</v>
      </c>
      <c r="DA34" s="229">
        <f t="array" ref="DA34">-(IF(DA$2=1,Assumptions!$H35/12,-(SUMIF($D$2:$EE$2,DA$2-1,$D34:$EE34)/12)*(1+XLOOKUP(DA$2,Assumptions!$C$94:$M$94,Assumptions!$C$98:$M$98))))</f>
        <v>-9274.340458</v>
      </c>
      <c r="DB34" s="229">
        <f t="array" ref="DB34">-(IF(DB$2=1,Assumptions!$H35/12,-(SUMIF($D$2:$EE$2,DB$2-1,$D34:$EE34)/12)*(1+XLOOKUP(DB$2,Assumptions!$C$94:$M$94,Assumptions!$C$98:$M$98))))</f>
        <v>-9274.340458</v>
      </c>
      <c r="DC34" s="229">
        <f t="array" ref="DC34">-(IF(DC$2=1,Assumptions!$H35/12,-(SUMIF($D$2:$EE$2,DC$2-1,$D34:$EE34)/12)*(1+XLOOKUP(DC$2,Assumptions!$C$94:$M$94,Assumptions!$C$98:$M$98))))</f>
        <v>-9274.340458</v>
      </c>
      <c r="DD34" s="229">
        <f t="array" ref="DD34">-(IF(DD$2=1,Assumptions!$H35/12,-(SUMIF($D$2:$EE$2,DD$2-1,$D34:$EE34)/12)*(1+XLOOKUP(DD$2,Assumptions!$C$94:$M$94,Assumptions!$C$98:$M$98))))</f>
        <v>-9274.340458</v>
      </c>
      <c r="DE34" s="229">
        <f t="array" ref="DE34">-(IF(DE$2=1,Assumptions!$H35/12,-(SUMIF($D$2:$EE$2,DE$2-1,$D34:$EE34)/12)*(1+XLOOKUP(DE$2,Assumptions!$C$94:$M$94,Assumptions!$C$98:$M$98))))</f>
        <v>-9274.340458</v>
      </c>
      <c r="DF34" s="229">
        <f t="array" ref="DF34">-(IF(DF$2=1,Assumptions!$H35/12,-(SUMIF($D$2:$EE$2,DF$2-1,$D34:$EE34)/12)*(1+XLOOKUP(DF$2,Assumptions!$C$94:$M$94,Assumptions!$C$98:$M$98))))</f>
        <v>-9274.340458</v>
      </c>
      <c r="DG34" s="229">
        <f t="array" ref="DG34">-(IF(DG$2=1,Assumptions!$H35/12,-(SUMIF($D$2:$EE$2,DG$2-1,$D34:$EE34)/12)*(1+XLOOKUP(DG$2,Assumptions!$C$94:$M$94,Assumptions!$C$98:$M$98))))</f>
        <v>-9274.340458</v>
      </c>
      <c r="DH34" s="229">
        <f t="array" ref="DH34">-(IF(DH$2=1,Assumptions!$H35/12,-(SUMIF($D$2:$EE$2,DH$2-1,$D34:$EE34)/12)*(1+XLOOKUP(DH$2,Assumptions!$C$94:$M$94,Assumptions!$C$98:$M$98))))</f>
        <v>-9552.570672</v>
      </c>
      <c r="DI34" s="229">
        <f t="array" ref="DI34">-(IF(DI$2=1,Assumptions!$H35/12,-(SUMIF($D$2:$EE$2,DI$2-1,$D34:$EE34)/12)*(1+XLOOKUP(DI$2,Assumptions!$C$94:$M$94,Assumptions!$C$98:$M$98))))</f>
        <v>-9552.570672</v>
      </c>
      <c r="DJ34" s="229">
        <f t="array" ref="DJ34">-(IF(DJ$2=1,Assumptions!$H35/12,-(SUMIF($D$2:$EE$2,DJ$2-1,$D34:$EE34)/12)*(1+XLOOKUP(DJ$2,Assumptions!$C$94:$M$94,Assumptions!$C$98:$M$98))))</f>
        <v>-9552.570672</v>
      </c>
      <c r="DK34" s="229">
        <f t="array" ref="DK34">-(IF(DK$2=1,Assumptions!$H35/12,-(SUMIF($D$2:$EE$2,DK$2-1,$D34:$EE34)/12)*(1+XLOOKUP(DK$2,Assumptions!$C$94:$M$94,Assumptions!$C$98:$M$98))))</f>
        <v>-9552.570672</v>
      </c>
      <c r="DL34" s="229">
        <f t="array" ref="DL34">-(IF(DL$2=1,Assumptions!$H35/12,-(SUMIF($D$2:$EE$2,DL$2-1,$D34:$EE34)/12)*(1+XLOOKUP(DL$2,Assumptions!$C$94:$M$94,Assumptions!$C$98:$M$98))))</f>
        <v>-9552.570672</v>
      </c>
      <c r="DM34" s="229">
        <f t="array" ref="DM34">-(IF(DM$2=1,Assumptions!$H35/12,-(SUMIF($D$2:$EE$2,DM$2-1,$D34:$EE34)/12)*(1+XLOOKUP(DM$2,Assumptions!$C$94:$M$94,Assumptions!$C$98:$M$98))))</f>
        <v>-9552.570672</v>
      </c>
      <c r="DN34" s="229">
        <f t="array" ref="DN34">-(IF(DN$2=1,Assumptions!$H35/12,-(SUMIF($D$2:$EE$2,DN$2-1,$D34:$EE34)/12)*(1+XLOOKUP(DN$2,Assumptions!$C$94:$M$94,Assumptions!$C$98:$M$98))))</f>
        <v>-9552.570672</v>
      </c>
      <c r="DO34" s="229">
        <f t="array" ref="DO34">-(IF(DO$2=1,Assumptions!$H35/12,-(SUMIF($D$2:$EE$2,DO$2-1,$D34:$EE34)/12)*(1+XLOOKUP(DO$2,Assumptions!$C$94:$M$94,Assumptions!$C$98:$M$98))))</f>
        <v>-9552.570672</v>
      </c>
      <c r="DP34" s="229">
        <f t="array" ref="DP34">-(IF(DP$2=1,Assumptions!$H35/12,-(SUMIF($D$2:$EE$2,DP$2-1,$D34:$EE34)/12)*(1+XLOOKUP(DP$2,Assumptions!$C$94:$M$94,Assumptions!$C$98:$M$98))))</f>
        <v>-9552.570672</v>
      </c>
      <c r="DQ34" s="229">
        <f t="array" ref="DQ34">-(IF(DQ$2=1,Assumptions!$H35/12,-(SUMIF($D$2:$EE$2,DQ$2-1,$D34:$EE34)/12)*(1+XLOOKUP(DQ$2,Assumptions!$C$94:$M$94,Assumptions!$C$98:$M$98))))</f>
        <v>-9552.570672</v>
      </c>
      <c r="DR34" s="229">
        <f t="array" ref="DR34">-(IF(DR$2=1,Assumptions!$H35/12,-(SUMIF($D$2:$EE$2,DR$2-1,$D34:$EE34)/12)*(1+XLOOKUP(DR$2,Assumptions!$C$94:$M$94,Assumptions!$C$98:$M$98))))</f>
        <v>-9552.570672</v>
      </c>
      <c r="DS34" s="229">
        <f t="array" ref="DS34">-(IF(DS$2=1,Assumptions!$H35/12,-(SUMIF($D$2:$EE$2,DS$2-1,$D34:$EE34)/12)*(1+XLOOKUP(DS$2,Assumptions!$C$94:$M$94,Assumptions!$C$98:$M$98))))</f>
        <v>-9552.570672</v>
      </c>
      <c r="DT34" s="229">
        <f t="array" ref="DT34">-(IF(DT$2=1,Assumptions!$H35/12,-(SUMIF($D$2:$EE$2,DT$2-1,$D34:$EE34)/12)*(1+XLOOKUP(DT$2,Assumptions!$C$94:$M$94,Assumptions!$C$98:$M$98))))</f>
        <v>-9839.147792</v>
      </c>
      <c r="DU34" s="229">
        <f t="array" ref="DU34">-(IF(DU$2=1,Assumptions!$H35/12,-(SUMIF($D$2:$EE$2,DU$2-1,$D34:$EE34)/12)*(1+XLOOKUP(DU$2,Assumptions!$C$94:$M$94,Assumptions!$C$98:$M$98))))</f>
        <v>-9839.147792</v>
      </c>
      <c r="DV34" s="229">
        <f t="array" ref="DV34">-(IF(DV$2=1,Assumptions!$H35/12,-(SUMIF($D$2:$EE$2,DV$2-1,$D34:$EE34)/12)*(1+XLOOKUP(DV$2,Assumptions!$C$94:$M$94,Assumptions!$C$98:$M$98))))</f>
        <v>-9839.147792</v>
      </c>
      <c r="DW34" s="229">
        <f t="array" ref="DW34">-(IF(DW$2=1,Assumptions!$H35/12,-(SUMIF($D$2:$EE$2,DW$2-1,$D34:$EE34)/12)*(1+XLOOKUP(DW$2,Assumptions!$C$94:$M$94,Assumptions!$C$98:$M$98))))</f>
        <v>-9839.147792</v>
      </c>
      <c r="DX34" s="229">
        <f t="array" ref="DX34">-(IF(DX$2=1,Assumptions!$H35/12,-(SUMIF($D$2:$EE$2,DX$2-1,$D34:$EE34)/12)*(1+XLOOKUP(DX$2,Assumptions!$C$94:$M$94,Assumptions!$C$98:$M$98))))</f>
        <v>-9839.147792</v>
      </c>
      <c r="DY34" s="229">
        <f t="array" ref="DY34">-(IF(DY$2=1,Assumptions!$H35/12,-(SUMIF($D$2:$EE$2,DY$2-1,$D34:$EE34)/12)*(1+XLOOKUP(DY$2,Assumptions!$C$94:$M$94,Assumptions!$C$98:$M$98))))</f>
        <v>-9839.147792</v>
      </c>
      <c r="DZ34" s="229">
        <f t="array" ref="DZ34">-(IF(DZ$2=1,Assumptions!$H35/12,-(SUMIF($D$2:$EE$2,DZ$2-1,$D34:$EE34)/12)*(1+XLOOKUP(DZ$2,Assumptions!$C$94:$M$94,Assumptions!$C$98:$M$98))))</f>
        <v>-9839.147792</v>
      </c>
      <c r="EA34" s="229">
        <f t="array" ref="EA34">-(IF(EA$2=1,Assumptions!$H35/12,-(SUMIF($D$2:$EE$2,EA$2-1,$D34:$EE34)/12)*(1+XLOOKUP(EA$2,Assumptions!$C$94:$M$94,Assumptions!$C$98:$M$98))))</f>
        <v>-9839.147792</v>
      </c>
      <c r="EB34" s="229">
        <f t="array" ref="EB34">-(IF(EB$2=1,Assumptions!$H35/12,-(SUMIF($D$2:$EE$2,EB$2-1,$D34:$EE34)/12)*(1+XLOOKUP(EB$2,Assumptions!$C$94:$M$94,Assumptions!$C$98:$M$98))))</f>
        <v>-9839.147792</v>
      </c>
      <c r="EC34" s="229">
        <f t="array" ref="EC34">-(IF(EC$2=1,Assumptions!$H35/12,-(SUMIF($D$2:$EE$2,EC$2-1,$D34:$EE34)/12)*(1+XLOOKUP(EC$2,Assumptions!$C$94:$M$94,Assumptions!$C$98:$M$98))))</f>
        <v>-9839.147792</v>
      </c>
      <c r="ED34" s="229">
        <f t="array" ref="ED34">-(IF(ED$2=1,Assumptions!$H35/12,-(SUMIF($D$2:$EE$2,ED$2-1,$D34:$EE34)/12)*(1+XLOOKUP(ED$2,Assumptions!$C$94:$M$94,Assumptions!$C$98:$M$98))))</f>
        <v>-9839.147792</v>
      </c>
      <c r="EE34" s="229">
        <f t="array" ref="EE34">-(IF(EE$2=1,Assumptions!$H35/12,-(SUMIF($D$2:$EE$2,EE$2-1,$D34:$EE34)/12)*(1+XLOOKUP(EE$2,Assumptions!$C$94:$M$94,Assumptions!$C$98:$M$98))))</f>
        <v>-9839.147792</v>
      </c>
    </row>
    <row r="35" ht="15.75" customHeight="1">
      <c r="A35" s="1"/>
      <c r="B35" s="1"/>
      <c r="C35" s="1" t="str">
        <f>Assumptions!B36</f>
        <v>Other Expenses (Show fee, Technology fee, Permits, General Liability)</v>
      </c>
      <c r="D35" s="229">
        <f t="array" ref="D35">-(IF(D$2=1,Assumptions!$H36/12,-(SUMIF($D$2:$EE$2,D$2-1,$D35:$EE35)/12)*(1+XLOOKUP(D$2,Assumptions!$C$94:$M$94,Assumptions!$C$98:$M$98))))</f>
        <v>0</v>
      </c>
      <c r="E35" s="229">
        <f t="array" ref="E35">-(IF(E$2=1,Assumptions!$H36/12,-(SUMIF($D$2:$EE$2,E$2-1,$D35:$EE35)/12)*(1+XLOOKUP(E$2,Assumptions!$C$94:$M$94,Assumptions!$C$98:$M$98))))</f>
        <v>0</v>
      </c>
      <c r="F35" s="229">
        <f t="array" ref="F35">-(IF(F$2=1,Assumptions!$H36/12,-(SUMIF($D$2:$EE$2,F$2-1,$D35:$EE35)/12)*(1+XLOOKUP(F$2,Assumptions!$C$94:$M$94,Assumptions!$C$98:$M$98))))</f>
        <v>0</v>
      </c>
      <c r="G35" s="229">
        <f t="array" ref="G35">-(IF(G$2=1,Assumptions!$H36/12,-(SUMIF($D$2:$EE$2,G$2-1,$D35:$EE35)/12)*(1+XLOOKUP(G$2,Assumptions!$C$94:$M$94,Assumptions!$C$98:$M$98))))</f>
        <v>0</v>
      </c>
      <c r="H35" s="229">
        <f t="array" ref="H35">-(IF(H$2=1,Assumptions!$H36/12,-(SUMIF($D$2:$EE$2,H$2-1,$D35:$EE35)/12)*(1+XLOOKUP(H$2,Assumptions!$C$94:$M$94,Assumptions!$C$98:$M$98))))</f>
        <v>0</v>
      </c>
      <c r="I35" s="229">
        <f t="array" ref="I35">-(IF(I$2=1,Assumptions!$H36/12,-(SUMIF($D$2:$EE$2,I$2-1,$D35:$EE35)/12)*(1+XLOOKUP(I$2,Assumptions!$C$94:$M$94,Assumptions!$C$98:$M$98))))</f>
        <v>0</v>
      </c>
      <c r="J35" s="229">
        <f t="array" ref="J35">-(IF(J$2=1,Assumptions!$H36/12,-(SUMIF($D$2:$EE$2,J$2-1,$D35:$EE35)/12)*(1+XLOOKUP(J$2,Assumptions!$C$94:$M$94,Assumptions!$C$98:$M$98))))</f>
        <v>0</v>
      </c>
      <c r="K35" s="229">
        <f t="array" ref="K35">-(IF(K$2=1,Assumptions!$H36/12,-(SUMIF($D$2:$EE$2,K$2-1,$D35:$EE35)/12)*(1+XLOOKUP(K$2,Assumptions!$C$94:$M$94,Assumptions!$C$98:$M$98))))</f>
        <v>0</v>
      </c>
      <c r="L35" s="229">
        <f t="array" ref="L35">-(IF(L$2=1,Assumptions!$H36/12,-(SUMIF($D$2:$EE$2,L$2-1,$D35:$EE35)/12)*(1+XLOOKUP(L$2,Assumptions!$C$94:$M$94,Assumptions!$C$98:$M$98))))</f>
        <v>0</v>
      </c>
      <c r="M35" s="229">
        <f t="array" ref="M35">-(IF(M$2=1,Assumptions!$H36/12,-(SUMIF($D$2:$EE$2,M$2-1,$D35:$EE35)/12)*(1+XLOOKUP(M$2,Assumptions!$C$94:$M$94,Assumptions!$C$98:$M$98))))</f>
        <v>0</v>
      </c>
      <c r="N35" s="229">
        <f t="array" ref="N35">-(IF(N$2=1,Assumptions!$H36/12,-(SUMIF($D$2:$EE$2,N$2-1,$D35:$EE35)/12)*(1+XLOOKUP(N$2,Assumptions!$C$94:$M$94,Assumptions!$C$98:$M$98))))</f>
        <v>0</v>
      </c>
      <c r="O35" s="229">
        <f t="array" ref="O35">-(IF(O$2=1,Assumptions!$H36/12,-(SUMIF($D$2:$EE$2,O$2-1,$D35:$EE35)/12)*(1+XLOOKUP(O$2,Assumptions!$C$94:$M$94,Assumptions!$C$98:$M$98))))</f>
        <v>0</v>
      </c>
      <c r="P35" s="229">
        <f t="array" ref="P35">-(IF(P$2=1,Assumptions!$H36/12,-(SUMIF($D$2:$EE$2,P$2-1,$D35:$EE35)/12)*(1+XLOOKUP(P$2,Assumptions!$C$94:$M$94,Assumptions!$C$98:$M$98))))</f>
        <v>0</v>
      </c>
      <c r="Q35" s="229">
        <f t="array" ref="Q35">-(IF(Q$2=1,Assumptions!$H36/12,-(SUMIF($D$2:$EE$2,Q$2-1,$D35:$EE35)/12)*(1+XLOOKUP(Q$2,Assumptions!$C$94:$M$94,Assumptions!$C$98:$M$98))))</f>
        <v>0</v>
      </c>
      <c r="R35" s="229">
        <f t="array" ref="R35">-(IF(R$2=1,Assumptions!$H36/12,-(SUMIF($D$2:$EE$2,R$2-1,$D35:$EE35)/12)*(1+XLOOKUP(R$2,Assumptions!$C$94:$M$94,Assumptions!$C$98:$M$98))))</f>
        <v>0</v>
      </c>
      <c r="S35" s="229">
        <f t="array" ref="S35">-(IF(S$2=1,Assumptions!$H36/12,-(SUMIF($D$2:$EE$2,S$2-1,$D35:$EE35)/12)*(1+XLOOKUP(S$2,Assumptions!$C$94:$M$94,Assumptions!$C$98:$M$98))))</f>
        <v>0</v>
      </c>
      <c r="T35" s="229">
        <f t="array" ref="T35">-(IF(T$2=1,Assumptions!$H36/12,-(SUMIF($D$2:$EE$2,T$2-1,$D35:$EE35)/12)*(1+XLOOKUP(T$2,Assumptions!$C$94:$M$94,Assumptions!$C$98:$M$98))))</f>
        <v>0</v>
      </c>
      <c r="U35" s="229">
        <f t="array" ref="U35">-(IF(U$2=1,Assumptions!$H36/12,-(SUMIF($D$2:$EE$2,U$2-1,$D35:$EE35)/12)*(1+XLOOKUP(U$2,Assumptions!$C$94:$M$94,Assumptions!$C$98:$M$98))))</f>
        <v>0</v>
      </c>
      <c r="V35" s="229">
        <f t="array" ref="V35">-(IF(V$2=1,Assumptions!$H36/12,-(SUMIF($D$2:$EE$2,V$2-1,$D35:$EE35)/12)*(1+XLOOKUP(V$2,Assumptions!$C$94:$M$94,Assumptions!$C$98:$M$98))))</f>
        <v>0</v>
      </c>
      <c r="W35" s="229">
        <f t="array" ref="W35">-(IF(W$2=1,Assumptions!$H36/12,-(SUMIF($D$2:$EE$2,W$2-1,$D35:$EE35)/12)*(1+XLOOKUP(W$2,Assumptions!$C$94:$M$94,Assumptions!$C$98:$M$98))))</f>
        <v>0</v>
      </c>
      <c r="X35" s="229">
        <f t="array" ref="X35">-(IF(X$2=1,Assumptions!$H36/12,-(SUMIF($D$2:$EE$2,X$2-1,$D35:$EE35)/12)*(1+XLOOKUP(X$2,Assumptions!$C$94:$M$94,Assumptions!$C$98:$M$98))))</f>
        <v>0</v>
      </c>
      <c r="Y35" s="229">
        <f t="array" ref="Y35">-(IF(Y$2=1,Assumptions!$H36/12,-(SUMIF($D$2:$EE$2,Y$2-1,$D35:$EE35)/12)*(1+XLOOKUP(Y$2,Assumptions!$C$94:$M$94,Assumptions!$C$98:$M$98))))</f>
        <v>0</v>
      </c>
      <c r="Z35" s="229">
        <f t="array" ref="Z35">-(IF(Z$2=1,Assumptions!$H36/12,-(SUMIF($D$2:$EE$2,Z$2-1,$D35:$EE35)/12)*(1+XLOOKUP(Z$2,Assumptions!$C$94:$M$94,Assumptions!$C$98:$M$98))))</f>
        <v>0</v>
      </c>
      <c r="AA35" s="229">
        <f t="array" ref="AA35">-(IF(AA$2=1,Assumptions!$H36/12,-(SUMIF($D$2:$EE$2,AA$2-1,$D35:$EE35)/12)*(1+XLOOKUP(AA$2,Assumptions!$C$94:$M$94,Assumptions!$C$98:$M$98))))</f>
        <v>0</v>
      </c>
      <c r="AB35" s="229">
        <f t="array" ref="AB35">-(IF(AB$2=1,Assumptions!$H36/12,-(SUMIF($D$2:$EE$2,AB$2-1,$D35:$EE35)/12)*(1+XLOOKUP(AB$2,Assumptions!$C$94:$M$94,Assumptions!$C$98:$M$98))))</f>
        <v>0</v>
      </c>
      <c r="AC35" s="229">
        <f t="array" ref="AC35">-(IF(AC$2=1,Assumptions!$H36/12,-(SUMIF($D$2:$EE$2,AC$2-1,$D35:$EE35)/12)*(1+XLOOKUP(AC$2,Assumptions!$C$94:$M$94,Assumptions!$C$98:$M$98))))</f>
        <v>0</v>
      </c>
      <c r="AD35" s="229">
        <f t="array" ref="AD35">-(IF(AD$2=1,Assumptions!$H36/12,-(SUMIF($D$2:$EE$2,AD$2-1,$D35:$EE35)/12)*(1+XLOOKUP(AD$2,Assumptions!$C$94:$M$94,Assumptions!$C$98:$M$98))))</f>
        <v>0</v>
      </c>
      <c r="AE35" s="229">
        <f t="array" ref="AE35">-(IF(AE$2=1,Assumptions!$H36/12,-(SUMIF($D$2:$EE$2,AE$2-1,$D35:$EE35)/12)*(1+XLOOKUP(AE$2,Assumptions!$C$94:$M$94,Assumptions!$C$98:$M$98))))</f>
        <v>0</v>
      </c>
      <c r="AF35" s="229">
        <f t="array" ref="AF35">-(IF(AF$2=1,Assumptions!$H36/12,-(SUMIF($D$2:$EE$2,AF$2-1,$D35:$EE35)/12)*(1+XLOOKUP(AF$2,Assumptions!$C$94:$M$94,Assumptions!$C$98:$M$98))))</f>
        <v>0</v>
      </c>
      <c r="AG35" s="229">
        <f t="array" ref="AG35">-(IF(AG$2=1,Assumptions!$H36/12,-(SUMIF($D$2:$EE$2,AG$2-1,$D35:$EE35)/12)*(1+XLOOKUP(AG$2,Assumptions!$C$94:$M$94,Assumptions!$C$98:$M$98))))</f>
        <v>0</v>
      </c>
      <c r="AH35" s="229">
        <f t="array" ref="AH35">-(IF(AH$2=1,Assumptions!$H36/12,-(SUMIF($D$2:$EE$2,AH$2-1,$D35:$EE35)/12)*(1+XLOOKUP(AH$2,Assumptions!$C$94:$M$94,Assumptions!$C$98:$M$98))))</f>
        <v>0</v>
      </c>
      <c r="AI35" s="229">
        <f t="array" ref="AI35">-(IF(AI$2=1,Assumptions!$H36/12,-(SUMIF($D$2:$EE$2,AI$2-1,$D35:$EE35)/12)*(1+XLOOKUP(AI$2,Assumptions!$C$94:$M$94,Assumptions!$C$98:$M$98))))</f>
        <v>0</v>
      </c>
      <c r="AJ35" s="229">
        <f t="array" ref="AJ35">-(IF(AJ$2=1,Assumptions!$H36/12,-(SUMIF($D$2:$EE$2,AJ$2-1,$D35:$EE35)/12)*(1+XLOOKUP(AJ$2,Assumptions!$C$94:$M$94,Assumptions!$C$98:$M$98))))</f>
        <v>0</v>
      </c>
      <c r="AK35" s="229">
        <f t="array" ref="AK35">-(IF(AK$2=1,Assumptions!$H36/12,-(SUMIF($D$2:$EE$2,AK$2-1,$D35:$EE35)/12)*(1+XLOOKUP(AK$2,Assumptions!$C$94:$M$94,Assumptions!$C$98:$M$98))))</f>
        <v>0</v>
      </c>
      <c r="AL35" s="229">
        <f t="array" ref="AL35">-(IF(AL$2=1,Assumptions!$H36/12,-(SUMIF($D$2:$EE$2,AL$2-1,$D35:$EE35)/12)*(1+XLOOKUP(AL$2,Assumptions!$C$94:$M$94,Assumptions!$C$98:$M$98))))</f>
        <v>0</v>
      </c>
      <c r="AM35" s="229">
        <f t="array" ref="AM35">-(IF(AM$2=1,Assumptions!$H36/12,-(SUMIF($D$2:$EE$2,AM$2-1,$D35:$EE35)/12)*(1+XLOOKUP(AM$2,Assumptions!$C$94:$M$94,Assumptions!$C$98:$M$98))))</f>
        <v>0</v>
      </c>
      <c r="AN35" s="229">
        <f t="array" ref="AN35">-(IF(AN$2=1,Assumptions!$H36/12,-(SUMIF($D$2:$EE$2,AN$2-1,$D35:$EE35)/12)*(1+XLOOKUP(AN$2,Assumptions!$C$94:$M$94,Assumptions!$C$98:$M$98))))</f>
        <v>0</v>
      </c>
      <c r="AO35" s="229">
        <f t="array" ref="AO35">-(IF(AO$2=1,Assumptions!$H36/12,-(SUMIF($D$2:$EE$2,AO$2-1,$D35:$EE35)/12)*(1+XLOOKUP(AO$2,Assumptions!$C$94:$M$94,Assumptions!$C$98:$M$98))))</f>
        <v>0</v>
      </c>
      <c r="AP35" s="229">
        <f t="array" ref="AP35">-(IF(AP$2=1,Assumptions!$H36/12,-(SUMIF($D$2:$EE$2,AP$2-1,$D35:$EE35)/12)*(1+XLOOKUP(AP$2,Assumptions!$C$94:$M$94,Assumptions!$C$98:$M$98))))</f>
        <v>0</v>
      </c>
      <c r="AQ35" s="229">
        <f t="array" ref="AQ35">-(IF(AQ$2=1,Assumptions!$H36/12,-(SUMIF($D$2:$EE$2,AQ$2-1,$D35:$EE35)/12)*(1+XLOOKUP(AQ$2,Assumptions!$C$94:$M$94,Assumptions!$C$98:$M$98))))</f>
        <v>0</v>
      </c>
      <c r="AR35" s="229">
        <f t="array" ref="AR35">-(IF(AR$2=1,Assumptions!$H36/12,-(SUMIF($D$2:$EE$2,AR$2-1,$D35:$EE35)/12)*(1+XLOOKUP(AR$2,Assumptions!$C$94:$M$94,Assumptions!$C$98:$M$98))))</f>
        <v>0</v>
      </c>
      <c r="AS35" s="229">
        <f t="array" ref="AS35">-(IF(AS$2=1,Assumptions!$H36/12,-(SUMIF($D$2:$EE$2,AS$2-1,$D35:$EE35)/12)*(1+XLOOKUP(AS$2,Assumptions!$C$94:$M$94,Assumptions!$C$98:$M$98))))</f>
        <v>0</v>
      </c>
      <c r="AT35" s="229">
        <f t="array" ref="AT35">-(IF(AT$2=1,Assumptions!$H36/12,-(SUMIF($D$2:$EE$2,AT$2-1,$D35:$EE35)/12)*(1+XLOOKUP(AT$2,Assumptions!$C$94:$M$94,Assumptions!$C$98:$M$98))))</f>
        <v>0</v>
      </c>
      <c r="AU35" s="229">
        <f t="array" ref="AU35">-(IF(AU$2=1,Assumptions!$H36/12,-(SUMIF($D$2:$EE$2,AU$2-1,$D35:$EE35)/12)*(1+XLOOKUP(AU$2,Assumptions!$C$94:$M$94,Assumptions!$C$98:$M$98))))</f>
        <v>0</v>
      </c>
      <c r="AV35" s="229">
        <f t="array" ref="AV35">-(IF(AV$2=1,Assumptions!$H36/12,-(SUMIF($D$2:$EE$2,AV$2-1,$D35:$EE35)/12)*(1+XLOOKUP(AV$2,Assumptions!$C$94:$M$94,Assumptions!$C$98:$M$98))))</f>
        <v>0</v>
      </c>
      <c r="AW35" s="229">
        <f t="array" ref="AW35">-(IF(AW$2=1,Assumptions!$H36/12,-(SUMIF($D$2:$EE$2,AW$2-1,$D35:$EE35)/12)*(1+XLOOKUP(AW$2,Assumptions!$C$94:$M$94,Assumptions!$C$98:$M$98))))</f>
        <v>0</v>
      </c>
      <c r="AX35" s="229">
        <f t="array" ref="AX35">-(IF(AX$2=1,Assumptions!$H36/12,-(SUMIF($D$2:$EE$2,AX$2-1,$D35:$EE35)/12)*(1+XLOOKUP(AX$2,Assumptions!$C$94:$M$94,Assumptions!$C$98:$M$98))))</f>
        <v>0</v>
      </c>
      <c r="AY35" s="229">
        <f t="array" ref="AY35">-(IF(AY$2=1,Assumptions!$H36/12,-(SUMIF($D$2:$EE$2,AY$2-1,$D35:$EE35)/12)*(1+XLOOKUP(AY$2,Assumptions!$C$94:$M$94,Assumptions!$C$98:$M$98))))</f>
        <v>0</v>
      </c>
      <c r="AZ35" s="229">
        <f t="array" ref="AZ35">-(IF(AZ$2=1,Assumptions!$H36/12,-(SUMIF($D$2:$EE$2,AZ$2-1,$D35:$EE35)/12)*(1+XLOOKUP(AZ$2,Assumptions!$C$94:$M$94,Assumptions!$C$98:$M$98))))</f>
        <v>0</v>
      </c>
      <c r="BA35" s="229">
        <f t="array" ref="BA35">-(IF(BA$2=1,Assumptions!$H36/12,-(SUMIF($D$2:$EE$2,BA$2-1,$D35:$EE35)/12)*(1+XLOOKUP(BA$2,Assumptions!$C$94:$M$94,Assumptions!$C$98:$M$98))))</f>
        <v>0</v>
      </c>
      <c r="BB35" s="229">
        <f t="array" ref="BB35">-(IF(BB$2=1,Assumptions!$H36/12,-(SUMIF($D$2:$EE$2,BB$2-1,$D35:$EE35)/12)*(1+XLOOKUP(BB$2,Assumptions!$C$94:$M$94,Assumptions!$C$98:$M$98))))</f>
        <v>0</v>
      </c>
      <c r="BC35" s="229">
        <f t="array" ref="BC35">-(IF(BC$2=1,Assumptions!$H36/12,-(SUMIF($D$2:$EE$2,BC$2-1,$D35:$EE35)/12)*(1+XLOOKUP(BC$2,Assumptions!$C$94:$M$94,Assumptions!$C$98:$M$98))))</f>
        <v>0</v>
      </c>
      <c r="BD35" s="229">
        <f t="array" ref="BD35">-(IF(BD$2=1,Assumptions!$H36/12,-(SUMIF($D$2:$EE$2,BD$2-1,$D35:$EE35)/12)*(1+XLOOKUP(BD$2,Assumptions!$C$94:$M$94,Assumptions!$C$98:$M$98))))</f>
        <v>0</v>
      </c>
      <c r="BE35" s="229">
        <f t="array" ref="BE35">-(IF(BE$2=1,Assumptions!$H36/12,-(SUMIF($D$2:$EE$2,BE$2-1,$D35:$EE35)/12)*(1+XLOOKUP(BE$2,Assumptions!$C$94:$M$94,Assumptions!$C$98:$M$98))))</f>
        <v>0</v>
      </c>
      <c r="BF35" s="229">
        <f t="array" ref="BF35">-(IF(BF$2=1,Assumptions!$H36/12,-(SUMIF($D$2:$EE$2,BF$2-1,$D35:$EE35)/12)*(1+XLOOKUP(BF$2,Assumptions!$C$94:$M$94,Assumptions!$C$98:$M$98))))</f>
        <v>0</v>
      </c>
      <c r="BG35" s="229">
        <f t="array" ref="BG35">-(IF(BG$2=1,Assumptions!$H36/12,-(SUMIF($D$2:$EE$2,BG$2-1,$D35:$EE35)/12)*(1+XLOOKUP(BG$2,Assumptions!$C$94:$M$94,Assumptions!$C$98:$M$98))))</f>
        <v>0</v>
      </c>
      <c r="BH35" s="229">
        <f t="array" ref="BH35">-(IF(BH$2=1,Assumptions!$H36/12,-(SUMIF($D$2:$EE$2,BH$2-1,$D35:$EE35)/12)*(1+XLOOKUP(BH$2,Assumptions!$C$94:$M$94,Assumptions!$C$98:$M$98))))</f>
        <v>0</v>
      </c>
      <c r="BI35" s="229">
        <f t="array" ref="BI35">-(IF(BI$2=1,Assumptions!$H36/12,-(SUMIF($D$2:$EE$2,BI$2-1,$D35:$EE35)/12)*(1+XLOOKUP(BI$2,Assumptions!$C$94:$M$94,Assumptions!$C$98:$M$98))))</f>
        <v>0</v>
      </c>
      <c r="BJ35" s="229">
        <f t="array" ref="BJ35">-(IF(BJ$2=1,Assumptions!$H36/12,-(SUMIF($D$2:$EE$2,BJ$2-1,$D35:$EE35)/12)*(1+XLOOKUP(BJ$2,Assumptions!$C$94:$M$94,Assumptions!$C$98:$M$98))))</f>
        <v>0</v>
      </c>
      <c r="BK35" s="229">
        <f t="array" ref="BK35">-(IF(BK$2=1,Assumptions!$H36/12,-(SUMIF($D$2:$EE$2,BK$2-1,$D35:$EE35)/12)*(1+XLOOKUP(BK$2,Assumptions!$C$94:$M$94,Assumptions!$C$98:$M$98))))</f>
        <v>0</v>
      </c>
      <c r="BL35" s="229">
        <f t="array" ref="BL35">-(IF(BL$2=1,Assumptions!$H36/12,-(SUMIF($D$2:$EE$2,BL$2-1,$D35:$EE35)/12)*(1+XLOOKUP(BL$2,Assumptions!$C$94:$M$94,Assumptions!$C$98:$M$98))))</f>
        <v>0</v>
      </c>
      <c r="BM35" s="229">
        <f t="array" ref="BM35">-(IF(BM$2=1,Assumptions!$H36/12,-(SUMIF($D$2:$EE$2,BM$2-1,$D35:$EE35)/12)*(1+XLOOKUP(BM$2,Assumptions!$C$94:$M$94,Assumptions!$C$98:$M$98))))</f>
        <v>0</v>
      </c>
      <c r="BN35" s="229">
        <f t="array" ref="BN35">-(IF(BN$2=1,Assumptions!$H36/12,-(SUMIF($D$2:$EE$2,BN$2-1,$D35:$EE35)/12)*(1+XLOOKUP(BN$2,Assumptions!$C$94:$M$94,Assumptions!$C$98:$M$98))))</f>
        <v>0</v>
      </c>
      <c r="BO35" s="229">
        <f t="array" ref="BO35">-(IF(BO$2=1,Assumptions!$H36/12,-(SUMIF($D$2:$EE$2,BO$2-1,$D35:$EE35)/12)*(1+XLOOKUP(BO$2,Assumptions!$C$94:$M$94,Assumptions!$C$98:$M$98))))</f>
        <v>0</v>
      </c>
      <c r="BP35" s="229">
        <f t="array" ref="BP35">-(IF(BP$2=1,Assumptions!$H36/12,-(SUMIF($D$2:$EE$2,BP$2-1,$D35:$EE35)/12)*(1+XLOOKUP(BP$2,Assumptions!$C$94:$M$94,Assumptions!$C$98:$M$98))))</f>
        <v>0</v>
      </c>
      <c r="BQ35" s="229">
        <f t="array" ref="BQ35">-(IF(BQ$2=1,Assumptions!$H36/12,-(SUMIF($D$2:$EE$2,BQ$2-1,$D35:$EE35)/12)*(1+XLOOKUP(BQ$2,Assumptions!$C$94:$M$94,Assumptions!$C$98:$M$98))))</f>
        <v>0</v>
      </c>
      <c r="BR35" s="229">
        <f t="array" ref="BR35">-(IF(BR$2=1,Assumptions!$H36/12,-(SUMIF($D$2:$EE$2,BR$2-1,$D35:$EE35)/12)*(1+XLOOKUP(BR$2,Assumptions!$C$94:$M$94,Assumptions!$C$98:$M$98))))</f>
        <v>0</v>
      </c>
      <c r="BS35" s="229">
        <f t="array" ref="BS35">-(IF(BS$2=1,Assumptions!$H36/12,-(SUMIF($D$2:$EE$2,BS$2-1,$D35:$EE35)/12)*(1+XLOOKUP(BS$2,Assumptions!$C$94:$M$94,Assumptions!$C$98:$M$98))))</f>
        <v>0</v>
      </c>
      <c r="BT35" s="229">
        <f t="array" ref="BT35">-(IF(BT$2=1,Assumptions!$H36/12,-(SUMIF($D$2:$EE$2,BT$2-1,$D35:$EE35)/12)*(1+XLOOKUP(BT$2,Assumptions!$C$94:$M$94,Assumptions!$C$98:$M$98))))</f>
        <v>0</v>
      </c>
      <c r="BU35" s="229">
        <f t="array" ref="BU35">-(IF(BU$2=1,Assumptions!$H36/12,-(SUMIF($D$2:$EE$2,BU$2-1,$D35:$EE35)/12)*(1+XLOOKUP(BU$2,Assumptions!$C$94:$M$94,Assumptions!$C$98:$M$98))))</f>
        <v>0</v>
      </c>
      <c r="BV35" s="229">
        <f t="array" ref="BV35">-(IF(BV$2=1,Assumptions!$H36/12,-(SUMIF($D$2:$EE$2,BV$2-1,$D35:$EE35)/12)*(1+XLOOKUP(BV$2,Assumptions!$C$94:$M$94,Assumptions!$C$98:$M$98))))</f>
        <v>0</v>
      </c>
      <c r="BW35" s="229">
        <f t="array" ref="BW35">-(IF(BW$2=1,Assumptions!$H36/12,-(SUMIF($D$2:$EE$2,BW$2-1,$D35:$EE35)/12)*(1+XLOOKUP(BW$2,Assumptions!$C$94:$M$94,Assumptions!$C$98:$M$98))))</f>
        <v>0</v>
      </c>
      <c r="BX35" s="229">
        <f t="array" ref="BX35">-(IF(BX$2=1,Assumptions!$H36/12,-(SUMIF($D$2:$EE$2,BX$2-1,$D35:$EE35)/12)*(1+XLOOKUP(BX$2,Assumptions!$C$94:$M$94,Assumptions!$C$98:$M$98))))</f>
        <v>0</v>
      </c>
      <c r="BY35" s="229">
        <f t="array" ref="BY35">-(IF(BY$2=1,Assumptions!$H36/12,-(SUMIF($D$2:$EE$2,BY$2-1,$D35:$EE35)/12)*(1+XLOOKUP(BY$2,Assumptions!$C$94:$M$94,Assumptions!$C$98:$M$98))))</f>
        <v>0</v>
      </c>
      <c r="BZ35" s="229">
        <f t="array" ref="BZ35">-(IF(BZ$2=1,Assumptions!$H36/12,-(SUMIF($D$2:$EE$2,BZ$2-1,$D35:$EE35)/12)*(1+XLOOKUP(BZ$2,Assumptions!$C$94:$M$94,Assumptions!$C$98:$M$98))))</f>
        <v>0</v>
      </c>
      <c r="CA35" s="229">
        <f t="array" ref="CA35">-(IF(CA$2=1,Assumptions!$H36/12,-(SUMIF($D$2:$EE$2,CA$2-1,$D35:$EE35)/12)*(1+XLOOKUP(CA$2,Assumptions!$C$94:$M$94,Assumptions!$C$98:$M$98))))</f>
        <v>0</v>
      </c>
      <c r="CB35" s="229">
        <f t="array" ref="CB35">-(IF(CB$2=1,Assumptions!$H36/12,-(SUMIF($D$2:$EE$2,CB$2-1,$D35:$EE35)/12)*(1+XLOOKUP(CB$2,Assumptions!$C$94:$M$94,Assumptions!$C$98:$M$98))))</f>
        <v>0</v>
      </c>
      <c r="CC35" s="229">
        <f t="array" ref="CC35">-(IF(CC$2=1,Assumptions!$H36/12,-(SUMIF($D$2:$EE$2,CC$2-1,$D35:$EE35)/12)*(1+XLOOKUP(CC$2,Assumptions!$C$94:$M$94,Assumptions!$C$98:$M$98))))</f>
        <v>0</v>
      </c>
      <c r="CD35" s="229">
        <f t="array" ref="CD35">-(IF(CD$2=1,Assumptions!$H36/12,-(SUMIF($D$2:$EE$2,CD$2-1,$D35:$EE35)/12)*(1+XLOOKUP(CD$2,Assumptions!$C$94:$M$94,Assumptions!$C$98:$M$98))))</f>
        <v>0</v>
      </c>
      <c r="CE35" s="229">
        <f t="array" ref="CE35">-(IF(CE$2=1,Assumptions!$H36/12,-(SUMIF($D$2:$EE$2,CE$2-1,$D35:$EE35)/12)*(1+XLOOKUP(CE$2,Assumptions!$C$94:$M$94,Assumptions!$C$98:$M$98))))</f>
        <v>0</v>
      </c>
      <c r="CF35" s="229">
        <f t="array" ref="CF35">-(IF(CF$2=1,Assumptions!$H36/12,-(SUMIF($D$2:$EE$2,CF$2-1,$D35:$EE35)/12)*(1+XLOOKUP(CF$2,Assumptions!$C$94:$M$94,Assumptions!$C$98:$M$98))))</f>
        <v>0</v>
      </c>
      <c r="CG35" s="229">
        <f t="array" ref="CG35">-(IF(CG$2=1,Assumptions!$H36/12,-(SUMIF($D$2:$EE$2,CG$2-1,$D35:$EE35)/12)*(1+XLOOKUP(CG$2,Assumptions!$C$94:$M$94,Assumptions!$C$98:$M$98))))</f>
        <v>0</v>
      </c>
      <c r="CH35" s="229">
        <f t="array" ref="CH35">-(IF(CH$2=1,Assumptions!$H36/12,-(SUMIF($D$2:$EE$2,CH$2-1,$D35:$EE35)/12)*(1+XLOOKUP(CH$2,Assumptions!$C$94:$M$94,Assumptions!$C$98:$M$98))))</f>
        <v>0</v>
      </c>
      <c r="CI35" s="229">
        <f t="array" ref="CI35">-(IF(CI$2=1,Assumptions!$H36/12,-(SUMIF($D$2:$EE$2,CI$2-1,$D35:$EE35)/12)*(1+XLOOKUP(CI$2,Assumptions!$C$94:$M$94,Assumptions!$C$98:$M$98))))</f>
        <v>0</v>
      </c>
      <c r="CJ35" s="229">
        <f t="array" ref="CJ35">-(IF(CJ$2=1,Assumptions!$H36/12,-(SUMIF($D$2:$EE$2,CJ$2-1,$D35:$EE35)/12)*(1+XLOOKUP(CJ$2,Assumptions!$C$94:$M$94,Assumptions!$C$98:$M$98))))</f>
        <v>0</v>
      </c>
      <c r="CK35" s="229">
        <f t="array" ref="CK35">-(IF(CK$2=1,Assumptions!$H36/12,-(SUMIF($D$2:$EE$2,CK$2-1,$D35:$EE35)/12)*(1+XLOOKUP(CK$2,Assumptions!$C$94:$M$94,Assumptions!$C$98:$M$98))))</f>
        <v>0</v>
      </c>
      <c r="CL35" s="229">
        <f t="array" ref="CL35">-(IF(CL$2=1,Assumptions!$H36/12,-(SUMIF($D$2:$EE$2,CL$2-1,$D35:$EE35)/12)*(1+XLOOKUP(CL$2,Assumptions!$C$94:$M$94,Assumptions!$C$98:$M$98))))</f>
        <v>0</v>
      </c>
      <c r="CM35" s="229">
        <f t="array" ref="CM35">-(IF(CM$2=1,Assumptions!$H36/12,-(SUMIF($D$2:$EE$2,CM$2-1,$D35:$EE35)/12)*(1+XLOOKUP(CM$2,Assumptions!$C$94:$M$94,Assumptions!$C$98:$M$98))))</f>
        <v>0</v>
      </c>
      <c r="CN35" s="229">
        <f t="array" ref="CN35">-(IF(CN$2=1,Assumptions!$H36/12,-(SUMIF($D$2:$EE$2,CN$2-1,$D35:$EE35)/12)*(1+XLOOKUP(CN$2,Assumptions!$C$94:$M$94,Assumptions!$C$98:$M$98))))</f>
        <v>0</v>
      </c>
      <c r="CO35" s="229">
        <f t="array" ref="CO35">-(IF(CO$2=1,Assumptions!$H36/12,-(SUMIF($D$2:$EE$2,CO$2-1,$D35:$EE35)/12)*(1+XLOOKUP(CO$2,Assumptions!$C$94:$M$94,Assumptions!$C$98:$M$98))))</f>
        <v>0</v>
      </c>
      <c r="CP35" s="229">
        <f t="array" ref="CP35">-(IF(CP$2=1,Assumptions!$H36/12,-(SUMIF($D$2:$EE$2,CP$2-1,$D35:$EE35)/12)*(1+XLOOKUP(CP$2,Assumptions!$C$94:$M$94,Assumptions!$C$98:$M$98))))</f>
        <v>0</v>
      </c>
      <c r="CQ35" s="229">
        <f t="array" ref="CQ35">-(IF(CQ$2=1,Assumptions!$H36/12,-(SUMIF($D$2:$EE$2,CQ$2-1,$D35:$EE35)/12)*(1+XLOOKUP(CQ$2,Assumptions!$C$94:$M$94,Assumptions!$C$98:$M$98))))</f>
        <v>0</v>
      </c>
      <c r="CR35" s="229">
        <f t="array" ref="CR35">-(IF(CR$2=1,Assumptions!$H36/12,-(SUMIF($D$2:$EE$2,CR$2-1,$D35:$EE35)/12)*(1+XLOOKUP(CR$2,Assumptions!$C$94:$M$94,Assumptions!$C$98:$M$98))))</f>
        <v>0</v>
      </c>
      <c r="CS35" s="229">
        <f t="array" ref="CS35">-(IF(CS$2=1,Assumptions!$H36/12,-(SUMIF($D$2:$EE$2,CS$2-1,$D35:$EE35)/12)*(1+XLOOKUP(CS$2,Assumptions!$C$94:$M$94,Assumptions!$C$98:$M$98))))</f>
        <v>0</v>
      </c>
      <c r="CT35" s="229">
        <f t="array" ref="CT35">-(IF(CT$2=1,Assumptions!$H36/12,-(SUMIF($D$2:$EE$2,CT$2-1,$D35:$EE35)/12)*(1+XLOOKUP(CT$2,Assumptions!$C$94:$M$94,Assumptions!$C$98:$M$98))))</f>
        <v>0</v>
      </c>
      <c r="CU35" s="229">
        <f t="array" ref="CU35">-(IF(CU$2=1,Assumptions!$H36/12,-(SUMIF($D$2:$EE$2,CU$2-1,$D35:$EE35)/12)*(1+XLOOKUP(CU$2,Assumptions!$C$94:$M$94,Assumptions!$C$98:$M$98))))</f>
        <v>0</v>
      </c>
      <c r="CV35" s="229">
        <f t="array" ref="CV35">-(IF(CV$2=1,Assumptions!$H36/12,-(SUMIF($D$2:$EE$2,CV$2-1,$D35:$EE35)/12)*(1+XLOOKUP(CV$2,Assumptions!$C$94:$M$94,Assumptions!$C$98:$M$98))))</f>
        <v>0</v>
      </c>
      <c r="CW35" s="229">
        <f t="array" ref="CW35">-(IF(CW$2=1,Assumptions!$H36/12,-(SUMIF($D$2:$EE$2,CW$2-1,$D35:$EE35)/12)*(1+XLOOKUP(CW$2,Assumptions!$C$94:$M$94,Assumptions!$C$98:$M$98))))</f>
        <v>0</v>
      </c>
      <c r="CX35" s="229">
        <f t="array" ref="CX35">-(IF(CX$2=1,Assumptions!$H36/12,-(SUMIF($D$2:$EE$2,CX$2-1,$D35:$EE35)/12)*(1+XLOOKUP(CX$2,Assumptions!$C$94:$M$94,Assumptions!$C$98:$M$98))))</f>
        <v>0</v>
      </c>
      <c r="CY35" s="229">
        <f t="array" ref="CY35">-(IF(CY$2=1,Assumptions!$H36/12,-(SUMIF($D$2:$EE$2,CY$2-1,$D35:$EE35)/12)*(1+XLOOKUP(CY$2,Assumptions!$C$94:$M$94,Assumptions!$C$98:$M$98))))</f>
        <v>0</v>
      </c>
      <c r="CZ35" s="229">
        <f t="array" ref="CZ35">-(IF(CZ$2=1,Assumptions!$H36/12,-(SUMIF($D$2:$EE$2,CZ$2-1,$D35:$EE35)/12)*(1+XLOOKUP(CZ$2,Assumptions!$C$94:$M$94,Assumptions!$C$98:$M$98))))</f>
        <v>0</v>
      </c>
      <c r="DA35" s="229">
        <f t="array" ref="DA35">-(IF(DA$2=1,Assumptions!$H36/12,-(SUMIF($D$2:$EE$2,DA$2-1,$D35:$EE35)/12)*(1+XLOOKUP(DA$2,Assumptions!$C$94:$M$94,Assumptions!$C$98:$M$98))))</f>
        <v>0</v>
      </c>
      <c r="DB35" s="229">
        <f t="array" ref="DB35">-(IF(DB$2=1,Assumptions!$H36/12,-(SUMIF($D$2:$EE$2,DB$2-1,$D35:$EE35)/12)*(1+XLOOKUP(DB$2,Assumptions!$C$94:$M$94,Assumptions!$C$98:$M$98))))</f>
        <v>0</v>
      </c>
      <c r="DC35" s="229">
        <f t="array" ref="DC35">-(IF(DC$2=1,Assumptions!$H36/12,-(SUMIF($D$2:$EE$2,DC$2-1,$D35:$EE35)/12)*(1+XLOOKUP(DC$2,Assumptions!$C$94:$M$94,Assumptions!$C$98:$M$98))))</f>
        <v>0</v>
      </c>
      <c r="DD35" s="229">
        <f t="array" ref="DD35">-(IF(DD$2=1,Assumptions!$H36/12,-(SUMIF($D$2:$EE$2,DD$2-1,$D35:$EE35)/12)*(1+XLOOKUP(DD$2,Assumptions!$C$94:$M$94,Assumptions!$C$98:$M$98))))</f>
        <v>0</v>
      </c>
      <c r="DE35" s="229">
        <f t="array" ref="DE35">-(IF(DE$2=1,Assumptions!$H36/12,-(SUMIF($D$2:$EE$2,DE$2-1,$D35:$EE35)/12)*(1+XLOOKUP(DE$2,Assumptions!$C$94:$M$94,Assumptions!$C$98:$M$98))))</f>
        <v>0</v>
      </c>
      <c r="DF35" s="229">
        <f t="array" ref="DF35">-(IF(DF$2=1,Assumptions!$H36/12,-(SUMIF($D$2:$EE$2,DF$2-1,$D35:$EE35)/12)*(1+XLOOKUP(DF$2,Assumptions!$C$94:$M$94,Assumptions!$C$98:$M$98))))</f>
        <v>0</v>
      </c>
      <c r="DG35" s="229">
        <f t="array" ref="DG35">-(IF(DG$2=1,Assumptions!$H36/12,-(SUMIF($D$2:$EE$2,DG$2-1,$D35:$EE35)/12)*(1+XLOOKUP(DG$2,Assumptions!$C$94:$M$94,Assumptions!$C$98:$M$98))))</f>
        <v>0</v>
      </c>
      <c r="DH35" s="229">
        <f t="array" ref="DH35">-(IF(DH$2=1,Assumptions!$H36/12,-(SUMIF($D$2:$EE$2,DH$2-1,$D35:$EE35)/12)*(1+XLOOKUP(DH$2,Assumptions!$C$94:$M$94,Assumptions!$C$98:$M$98))))</f>
        <v>0</v>
      </c>
      <c r="DI35" s="229">
        <f t="array" ref="DI35">-(IF(DI$2=1,Assumptions!$H36/12,-(SUMIF($D$2:$EE$2,DI$2-1,$D35:$EE35)/12)*(1+XLOOKUP(DI$2,Assumptions!$C$94:$M$94,Assumptions!$C$98:$M$98))))</f>
        <v>0</v>
      </c>
      <c r="DJ35" s="229">
        <f t="array" ref="DJ35">-(IF(DJ$2=1,Assumptions!$H36/12,-(SUMIF($D$2:$EE$2,DJ$2-1,$D35:$EE35)/12)*(1+XLOOKUP(DJ$2,Assumptions!$C$94:$M$94,Assumptions!$C$98:$M$98))))</f>
        <v>0</v>
      </c>
      <c r="DK35" s="229">
        <f t="array" ref="DK35">-(IF(DK$2=1,Assumptions!$H36/12,-(SUMIF($D$2:$EE$2,DK$2-1,$D35:$EE35)/12)*(1+XLOOKUP(DK$2,Assumptions!$C$94:$M$94,Assumptions!$C$98:$M$98))))</f>
        <v>0</v>
      </c>
      <c r="DL35" s="229">
        <f t="array" ref="DL35">-(IF(DL$2=1,Assumptions!$H36/12,-(SUMIF($D$2:$EE$2,DL$2-1,$D35:$EE35)/12)*(1+XLOOKUP(DL$2,Assumptions!$C$94:$M$94,Assumptions!$C$98:$M$98))))</f>
        <v>0</v>
      </c>
      <c r="DM35" s="229">
        <f t="array" ref="DM35">-(IF(DM$2=1,Assumptions!$H36/12,-(SUMIF($D$2:$EE$2,DM$2-1,$D35:$EE35)/12)*(1+XLOOKUP(DM$2,Assumptions!$C$94:$M$94,Assumptions!$C$98:$M$98))))</f>
        <v>0</v>
      </c>
      <c r="DN35" s="229">
        <f t="array" ref="DN35">-(IF(DN$2=1,Assumptions!$H36/12,-(SUMIF($D$2:$EE$2,DN$2-1,$D35:$EE35)/12)*(1+XLOOKUP(DN$2,Assumptions!$C$94:$M$94,Assumptions!$C$98:$M$98))))</f>
        <v>0</v>
      </c>
      <c r="DO35" s="229">
        <f t="array" ref="DO35">-(IF(DO$2=1,Assumptions!$H36/12,-(SUMIF($D$2:$EE$2,DO$2-1,$D35:$EE35)/12)*(1+XLOOKUP(DO$2,Assumptions!$C$94:$M$94,Assumptions!$C$98:$M$98))))</f>
        <v>0</v>
      </c>
      <c r="DP35" s="229">
        <f t="array" ref="DP35">-(IF(DP$2=1,Assumptions!$H36/12,-(SUMIF($D$2:$EE$2,DP$2-1,$D35:$EE35)/12)*(1+XLOOKUP(DP$2,Assumptions!$C$94:$M$94,Assumptions!$C$98:$M$98))))</f>
        <v>0</v>
      </c>
      <c r="DQ35" s="229">
        <f t="array" ref="DQ35">-(IF(DQ$2=1,Assumptions!$H36/12,-(SUMIF($D$2:$EE$2,DQ$2-1,$D35:$EE35)/12)*(1+XLOOKUP(DQ$2,Assumptions!$C$94:$M$94,Assumptions!$C$98:$M$98))))</f>
        <v>0</v>
      </c>
      <c r="DR35" s="229">
        <f t="array" ref="DR35">-(IF(DR$2=1,Assumptions!$H36/12,-(SUMIF($D$2:$EE$2,DR$2-1,$D35:$EE35)/12)*(1+XLOOKUP(DR$2,Assumptions!$C$94:$M$94,Assumptions!$C$98:$M$98))))</f>
        <v>0</v>
      </c>
      <c r="DS35" s="229">
        <f t="array" ref="DS35">-(IF(DS$2=1,Assumptions!$H36/12,-(SUMIF($D$2:$EE$2,DS$2-1,$D35:$EE35)/12)*(1+XLOOKUP(DS$2,Assumptions!$C$94:$M$94,Assumptions!$C$98:$M$98))))</f>
        <v>0</v>
      </c>
      <c r="DT35" s="229">
        <f t="array" ref="DT35">-(IF(DT$2=1,Assumptions!$H36/12,-(SUMIF($D$2:$EE$2,DT$2-1,$D35:$EE35)/12)*(1+XLOOKUP(DT$2,Assumptions!$C$94:$M$94,Assumptions!$C$98:$M$98))))</f>
        <v>0</v>
      </c>
      <c r="DU35" s="229">
        <f t="array" ref="DU35">-(IF(DU$2=1,Assumptions!$H36/12,-(SUMIF($D$2:$EE$2,DU$2-1,$D35:$EE35)/12)*(1+XLOOKUP(DU$2,Assumptions!$C$94:$M$94,Assumptions!$C$98:$M$98))))</f>
        <v>0</v>
      </c>
      <c r="DV35" s="229">
        <f t="array" ref="DV35">-(IF(DV$2=1,Assumptions!$H36/12,-(SUMIF($D$2:$EE$2,DV$2-1,$D35:$EE35)/12)*(1+XLOOKUP(DV$2,Assumptions!$C$94:$M$94,Assumptions!$C$98:$M$98))))</f>
        <v>0</v>
      </c>
      <c r="DW35" s="229">
        <f t="array" ref="DW35">-(IF(DW$2=1,Assumptions!$H36/12,-(SUMIF($D$2:$EE$2,DW$2-1,$D35:$EE35)/12)*(1+XLOOKUP(DW$2,Assumptions!$C$94:$M$94,Assumptions!$C$98:$M$98))))</f>
        <v>0</v>
      </c>
      <c r="DX35" s="229">
        <f t="array" ref="DX35">-(IF(DX$2=1,Assumptions!$H36/12,-(SUMIF($D$2:$EE$2,DX$2-1,$D35:$EE35)/12)*(1+XLOOKUP(DX$2,Assumptions!$C$94:$M$94,Assumptions!$C$98:$M$98))))</f>
        <v>0</v>
      </c>
      <c r="DY35" s="229">
        <f t="array" ref="DY35">-(IF(DY$2=1,Assumptions!$H36/12,-(SUMIF($D$2:$EE$2,DY$2-1,$D35:$EE35)/12)*(1+XLOOKUP(DY$2,Assumptions!$C$94:$M$94,Assumptions!$C$98:$M$98))))</f>
        <v>0</v>
      </c>
      <c r="DZ35" s="229">
        <f t="array" ref="DZ35">-(IF(DZ$2=1,Assumptions!$H36/12,-(SUMIF($D$2:$EE$2,DZ$2-1,$D35:$EE35)/12)*(1+XLOOKUP(DZ$2,Assumptions!$C$94:$M$94,Assumptions!$C$98:$M$98))))</f>
        <v>0</v>
      </c>
      <c r="EA35" s="229">
        <f t="array" ref="EA35">-(IF(EA$2=1,Assumptions!$H36/12,-(SUMIF($D$2:$EE$2,EA$2-1,$D35:$EE35)/12)*(1+XLOOKUP(EA$2,Assumptions!$C$94:$M$94,Assumptions!$C$98:$M$98))))</f>
        <v>0</v>
      </c>
      <c r="EB35" s="229">
        <f t="array" ref="EB35">-(IF(EB$2=1,Assumptions!$H36/12,-(SUMIF($D$2:$EE$2,EB$2-1,$D35:$EE35)/12)*(1+XLOOKUP(EB$2,Assumptions!$C$94:$M$94,Assumptions!$C$98:$M$98))))</f>
        <v>0</v>
      </c>
      <c r="EC35" s="229">
        <f t="array" ref="EC35">-(IF(EC$2=1,Assumptions!$H36/12,-(SUMIF($D$2:$EE$2,EC$2-1,$D35:$EE35)/12)*(1+XLOOKUP(EC$2,Assumptions!$C$94:$M$94,Assumptions!$C$98:$M$98))))</f>
        <v>0</v>
      </c>
      <c r="ED35" s="229">
        <f t="array" ref="ED35">-(IF(ED$2=1,Assumptions!$H36/12,-(SUMIF($D$2:$EE$2,ED$2-1,$D35:$EE35)/12)*(1+XLOOKUP(ED$2,Assumptions!$C$94:$M$94,Assumptions!$C$98:$M$98))))</f>
        <v>0</v>
      </c>
      <c r="EE35" s="229">
        <f t="array" ref="EE35">-(IF(EE$2=1,Assumptions!$H36/12,-(SUMIF($D$2:$EE$2,EE$2-1,$D35:$EE35)/12)*(1+XLOOKUP(EE$2,Assumptions!$C$94:$M$94,Assumptions!$C$98:$M$98))))</f>
        <v>0</v>
      </c>
    </row>
    <row r="36" ht="15.75" customHeight="1">
      <c r="A36" s="1"/>
      <c r="B36" s="99"/>
      <c r="C36" s="44" t="str">
        <f>Assumptions!B37</f>
        <v>Total Operating Expenses</v>
      </c>
      <c r="D36" s="236">
        <f t="shared" ref="D36:EE36" si="6">SUM(D24:D35)</f>
        <v>-125279.3515</v>
      </c>
      <c r="E36" s="236">
        <f t="shared" si="6"/>
        <v>-125279.3515</v>
      </c>
      <c r="F36" s="236">
        <f t="shared" si="6"/>
        <v>-125279.3515</v>
      </c>
      <c r="G36" s="236">
        <f t="shared" si="6"/>
        <v>-125279.3515</v>
      </c>
      <c r="H36" s="236">
        <f t="shared" si="6"/>
        <v>-125279.3515</v>
      </c>
      <c r="I36" s="236">
        <f t="shared" si="6"/>
        <v>-125279.3515</v>
      </c>
      <c r="J36" s="236">
        <f t="shared" si="6"/>
        <v>-125279.3515</v>
      </c>
      <c r="K36" s="236">
        <f t="shared" si="6"/>
        <v>-125279.3515</v>
      </c>
      <c r="L36" s="236">
        <f t="shared" si="6"/>
        <v>-125279.3515</v>
      </c>
      <c r="M36" s="236">
        <f t="shared" si="6"/>
        <v>-125279.3515</v>
      </c>
      <c r="N36" s="236">
        <f t="shared" si="6"/>
        <v>-125279.3515</v>
      </c>
      <c r="O36" s="236">
        <f t="shared" si="6"/>
        <v>-125279.3515</v>
      </c>
      <c r="P36" s="236">
        <f t="shared" si="6"/>
        <v>-129319.1303</v>
      </c>
      <c r="Q36" s="236">
        <f t="shared" si="6"/>
        <v>-129319.1303</v>
      </c>
      <c r="R36" s="236">
        <f t="shared" si="6"/>
        <v>-129319.1303</v>
      </c>
      <c r="S36" s="236">
        <f t="shared" si="6"/>
        <v>-129319.1303</v>
      </c>
      <c r="T36" s="236">
        <f t="shared" si="6"/>
        <v>-129319.1303</v>
      </c>
      <c r="U36" s="236">
        <f t="shared" si="6"/>
        <v>-129319.1303</v>
      </c>
      <c r="V36" s="236">
        <f t="shared" si="6"/>
        <v>-129319.1303</v>
      </c>
      <c r="W36" s="236">
        <f t="shared" si="6"/>
        <v>-129319.1303</v>
      </c>
      <c r="X36" s="236">
        <f t="shared" si="6"/>
        <v>-129319.1303</v>
      </c>
      <c r="Y36" s="236">
        <f t="shared" si="6"/>
        <v>-129319.1303</v>
      </c>
      <c r="Z36" s="236">
        <f t="shared" si="6"/>
        <v>-129319.1303</v>
      </c>
      <c r="AA36" s="236">
        <f t="shared" si="6"/>
        <v>-129319.1303</v>
      </c>
      <c r="AB36" s="236">
        <f t="shared" si="6"/>
        <v>-133198.7043</v>
      </c>
      <c r="AC36" s="236">
        <f t="shared" si="6"/>
        <v>-133198.7043</v>
      </c>
      <c r="AD36" s="236">
        <f t="shared" si="6"/>
        <v>-133198.7043</v>
      </c>
      <c r="AE36" s="236">
        <f t="shared" si="6"/>
        <v>-133198.7043</v>
      </c>
      <c r="AF36" s="236">
        <f t="shared" si="6"/>
        <v>-133198.7043</v>
      </c>
      <c r="AG36" s="236">
        <f t="shared" si="6"/>
        <v>-133198.7043</v>
      </c>
      <c r="AH36" s="236">
        <f t="shared" si="6"/>
        <v>-133198.7043</v>
      </c>
      <c r="AI36" s="236">
        <f t="shared" si="6"/>
        <v>-133198.7043</v>
      </c>
      <c r="AJ36" s="236">
        <f t="shared" si="6"/>
        <v>-133198.7043</v>
      </c>
      <c r="AK36" s="236">
        <f t="shared" si="6"/>
        <v>-133198.7043</v>
      </c>
      <c r="AL36" s="236">
        <f t="shared" si="6"/>
        <v>-133198.7043</v>
      </c>
      <c r="AM36" s="236">
        <f t="shared" si="6"/>
        <v>-133198.7043</v>
      </c>
      <c r="AN36" s="236">
        <f t="shared" si="6"/>
        <v>-137194.6654</v>
      </c>
      <c r="AO36" s="236">
        <f t="shared" si="6"/>
        <v>-137194.6654</v>
      </c>
      <c r="AP36" s="236">
        <f t="shared" si="6"/>
        <v>-137194.6654</v>
      </c>
      <c r="AQ36" s="236">
        <f t="shared" si="6"/>
        <v>-137194.6654</v>
      </c>
      <c r="AR36" s="236">
        <f t="shared" si="6"/>
        <v>-137194.6654</v>
      </c>
      <c r="AS36" s="236">
        <f t="shared" si="6"/>
        <v>-137194.6654</v>
      </c>
      <c r="AT36" s="236">
        <f t="shared" si="6"/>
        <v>-137194.6654</v>
      </c>
      <c r="AU36" s="236">
        <f t="shared" si="6"/>
        <v>-137194.6654</v>
      </c>
      <c r="AV36" s="236">
        <f t="shared" si="6"/>
        <v>-137194.6654</v>
      </c>
      <c r="AW36" s="236">
        <f t="shared" si="6"/>
        <v>-137194.6654</v>
      </c>
      <c r="AX36" s="236">
        <f t="shared" si="6"/>
        <v>-137194.6654</v>
      </c>
      <c r="AY36" s="236">
        <f t="shared" si="6"/>
        <v>-137194.6654</v>
      </c>
      <c r="AZ36" s="236">
        <f t="shared" si="6"/>
        <v>-141310.5053</v>
      </c>
      <c r="BA36" s="236">
        <f t="shared" si="6"/>
        <v>-141310.5053</v>
      </c>
      <c r="BB36" s="236">
        <f t="shared" si="6"/>
        <v>-141310.5053</v>
      </c>
      <c r="BC36" s="236">
        <f t="shared" si="6"/>
        <v>-141310.5053</v>
      </c>
      <c r="BD36" s="236">
        <f t="shared" si="6"/>
        <v>-141310.5053</v>
      </c>
      <c r="BE36" s="236">
        <f t="shared" si="6"/>
        <v>-141310.5053</v>
      </c>
      <c r="BF36" s="236">
        <f t="shared" si="6"/>
        <v>-141310.5053</v>
      </c>
      <c r="BG36" s="236">
        <f t="shared" si="6"/>
        <v>-141310.5053</v>
      </c>
      <c r="BH36" s="236">
        <f t="shared" si="6"/>
        <v>-141310.5053</v>
      </c>
      <c r="BI36" s="236">
        <f t="shared" si="6"/>
        <v>-141310.5053</v>
      </c>
      <c r="BJ36" s="236">
        <f t="shared" si="6"/>
        <v>-141310.5053</v>
      </c>
      <c r="BK36" s="236">
        <f t="shared" si="6"/>
        <v>-141310.5053</v>
      </c>
      <c r="BL36" s="236">
        <f t="shared" si="6"/>
        <v>-145549.8205</v>
      </c>
      <c r="BM36" s="236">
        <f t="shared" si="6"/>
        <v>-145549.8205</v>
      </c>
      <c r="BN36" s="236">
        <f t="shared" si="6"/>
        <v>-145549.8205</v>
      </c>
      <c r="BO36" s="236">
        <f t="shared" si="6"/>
        <v>-145549.8205</v>
      </c>
      <c r="BP36" s="236">
        <f t="shared" si="6"/>
        <v>-145549.8205</v>
      </c>
      <c r="BQ36" s="236">
        <f t="shared" si="6"/>
        <v>-145549.8205</v>
      </c>
      <c r="BR36" s="236">
        <f t="shared" si="6"/>
        <v>-145549.8205</v>
      </c>
      <c r="BS36" s="236">
        <f t="shared" si="6"/>
        <v>-145549.8205</v>
      </c>
      <c r="BT36" s="236">
        <f t="shared" si="6"/>
        <v>-145549.8205</v>
      </c>
      <c r="BU36" s="236">
        <f t="shared" si="6"/>
        <v>-145549.8205</v>
      </c>
      <c r="BV36" s="236">
        <f t="shared" si="6"/>
        <v>-145549.8205</v>
      </c>
      <c r="BW36" s="236">
        <f t="shared" si="6"/>
        <v>-145549.8205</v>
      </c>
      <c r="BX36" s="236">
        <f t="shared" si="6"/>
        <v>-149916.3151</v>
      </c>
      <c r="BY36" s="236">
        <f t="shared" si="6"/>
        <v>-149916.3151</v>
      </c>
      <c r="BZ36" s="236">
        <f t="shared" si="6"/>
        <v>-149916.3151</v>
      </c>
      <c r="CA36" s="236">
        <f t="shared" si="6"/>
        <v>-149916.3151</v>
      </c>
      <c r="CB36" s="236">
        <f t="shared" si="6"/>
        <v>-149916.3151</v>
      </c>
      <c r="CC36" s="236">
        <f t="shared" si="6"/>
        <v>-149916.3151</v>
      </c>
      <c r="CD36" s="236">
        <f t="shared" si="6"/>
        <v>-149916.3151</v>
      </c>
      <c r="CE36" s="236">
        <f t="shared" si="6"/>
        <v>-149916.3151</v>
      </c>
      <c r="CF36" s="236">
        <f t="shared" si="6"/>
        <v>-149916.3151</v>
      </c>
      <c r="CG36" s="236">
        <f t="shared" si="6"/>
        <v>-149916.3151</v>
      </c>
      <c r="CH36" s="236">
        <f t="shared" si="6"/>
        <v>-149916.3151</v>
      </c>
      <c r="CI36" s="236">
        <f t="shared" si="6"/>
        <v>-149916.3151</v>
      </c>
      <c r="CJ36" s="236">
        <f t="shared" si="6"/>
        <v>-154413.8046</v>
      </c>
      <c r="CK36" s="236">
        <f t="shared" si="6"/>
        <v>-154413.8046</v>
      </c>
      <c r="CL36" s="236">
        <f t="shared" si="6"/>
        <v>-154413.8046</v>
      </c>
      <c r="CM36" s="236">
        <f t="shared" si="6"/>
        <v>-154413.8046</v>
      </c>
      <c r="CN36" s="236">
        <f t="shared" si="6"/>
        <v>-154413.8046</v>
      </c>
      <c r="CO36" s="236">
        <f t="shared" si="6"/>
        <v>-154413.8046</v>
      </c>
      <c r="CP36" s="236">
        <f t="shared" si="6"/>
        <v>-154413.8046</v>
      </c>
      <c r="CQ36" s="236">
        <f t="shared" si="6"/>
        <v>-154413.8046</v>
      </c>
      <c r="CR36" s="236">
        <f t="shared" si="6"/>
        <v>-154413.8046</v>
      </c>
      <c r="CS36" s="236">
        <f t="shared" si="6"/>
        <v>-154413.8046</v>
      </c>
      <c r="CT36" s="236">
        <f t="shared" si="6"/>
        <v>-154413.8046</v>
      </c>
      <c r="CU36" s="236">
        <f t="shared" si="6"/>
        <v>-154413.8046</v>
      </c>
      <c r="CV36" s="236">
        <f t="shared" si="6"/>
        <v>-159046.2187</v>
      </c>
      <c r="CW36" s="236">
        <f t="shared" si="6"/>
        <v>-159046.2187</v>
      </c>
      <c r="CX36" s="236">
        <f t="shared" si="6"/>
        <v>-159046.2187</v>
      </c>
      <c r="CY36" s="236">
        <f t="shared" si="6"/>
        <v>-159046.2187</v>
      </c>
      <c r="CZ36" s="236">
        <f t="shared" si="6"/>
        <v>-159046.2187</v>
      </c>
      <c r="DA36" s="236">
        <f t="shared" si="6"/>
        <v>-159046.2187</v>
      </c>
      <c r="DB36" s="236">
        <f t="shared" si="6"/>
        <v>-159046.2187</v>
      </c>
      <c r="DC36" s="236">
        <f t="shared" si="6"/>
        <v>-159046.2187</v>
      </c>
      <c r="DD36" s="236">
        <f t="shared" si="6"/>
        <v>-159046.2187</v>
      </c>
      <c r="DE36" s="236">
        <f t="shared" si="6"/>
        <v>-159046.2187</v>
      </c>
      <c r="DF36" s="236">
        <f t="shared" si="6"/>
        <v>-159046.2187</v>
      </c>
      <c r="DG36" s="236">
        <f t="shared" si="6"/>
        <v>-159046.2187</v>
      </c>
      <c r="DH36" s="236">
        <f t="shared" si="6"/>
        <v>-163817.6053</v>
      </c>
      <c r="DI36" s="236">
        <f t="shared" si="6"/>
        <v>-163817.6053</v>
      </c>
      <c r="DJ36" s="236">
        <f t="shared" si="6"/>
        <v>-163817.6053</v>
      </c>
      <c r="DK36" s="236">
        <f t="shared" si="6"/>
        <v>-163817.6053</v>
      </c>
      <c r="DL36" s="236">
        <f t="shared" si="6"/>
        <v>-163817.6053</v>
      </c>
      <c r="DM36" s="236">
        <f t="shared" si="6"/>
        <v>-163817.6053</v>
      </c>
      <c r="DN36" s="236">
        <f t="shared" si="6"/>
        <v>-163817.6053</v>
      </c>
      <c r="DO36" s="236">
        <f t="shared" si="6"/>
        <v>-163817.6053</v>
      </c>
      <c r="DP36" s="236">
        <f t="shared" si="6"/>
        <v>-163817.6053</v>
      </c>
      <c r="DQ36" s="236">
        <f t="shared" si="6"/>
        <v>-163817.6053</v>
      </c>
      <c r="DR36" s="236">
        <f t="shared" si="6"/>
        <v>-163817.6053</v>
      </c>
      <c r="DS36" s="236">
        <f t="shared" si="6"/>
        <v>-163817.6053</v>
      </c>
      <c r="DT36" s="236">
        <f t="shared" si="6"/>
        <v>-168364.9725</v>
      </c>
      <c r="DU36" s="236">
        <f t="shared" si="6"/>
        <v>-168364.9725</v>
      </c>
      <c r="DV36" s="236">
        <f t="shared" si="6"/>
        <v>-168364.9725</v>
      </c>
      <c r="DW36" s="236">
        <f t="shared" si="6"/>
        <v>-168364.9725</v>
      </c>
      <c r="DX36" s="236">
        <f t="shared" si="6"/>
        <v>-168364.9725</v>
      </c>
      <c r="DY36" s="236">
        <f t="shared" si="6"/>
        <v>-168364.9725</v>
      </c>
      <c r="DZ36" s="236">
        <f t="shared" si="6"/>
        <v>-168364.9725</v>
      </c>
      <c r="EA36" s="236">
        <f t="shared" si="6"/>
        <v>-168364.9725</v>
      </c>
      <c r="EB36" s="236">
        <f t="shared" si="6"/>
        <v>-168364.9725</v>
      </c>
      <c r="EC36" s="236">
        <f t="shared" si="6"/>
        <v>-168364.9725</v>
      </c>
      <c r="ED36" s="236">
        <f t="shared" si="6"/>
        <v>-168364.9725</v>
      </c>
      <c r="EE36" s="236">
        <f t="shared" si="6"/>
        <v>-168364.9725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4"/>
      <c r="C38" s="44" t="str">
        <f>Assumptions!B39</f>
        <v>Net Operating Income</v>
      </c>
      <c r="D38" s="240">
        <f>IF(OR(D$1=Assumptions!$B$115,D$1=Assumptions!$C$115,D$1=Assumptions!$D$115,D$1=Assumptions!$E$115,D$1=Assumptions!$F$115),(Assumptions!$C$105*D$21)+(SUM(D28+D30+D32+D33+D34)+(Assumptions!$C$105*SUM(D$24:D$27,D$29,D$31,D$35))),(D$21+D$36))</f>
        <v>185265.4718</v>
      </c>
      <c r="E38" s="240">
        <f>IF(OR(E$1=Assumptions!$B$115,E$1=Assumptions!$C$115,E$1=Assumptions!$D$115,E$1=Assumptions!$E$115,E$1=Assumptions!$F$115),(Assumptions!$C$105*E$21)+(SUM(E28+E30+E32+E33+E34)+(Assumptions!$C$105*SUM(E$24:E$27,E$29,E$31,E$35))),(E$21+E$36))</f>
        <v>185265.4718</v>
      </c>
      <c r="F38" s="240">
        <f>IF(OR(F$1=Assumptions!$B$115,F$1=Assumptions!$C$115,F$1=Assumptions!$D$115,F$1=Assumptions!$E$115,F$1=Assumptions!$F$115),(Assumptions!$C$105*F$21)+(SUM(F28+F30+F32+F33+F34)+(Assumptions!$C$105*SUM(F$24:F$27,F$29,F$31,F$35))),(F$21+F$36))</f>
        <v>185265.4718</v>
      </c>
      <c r="G38" s="240">
        <f>IF(OR(G$1=Assumptions!$B$115,G$1=Assumptions!$C$115,G$1=Assumptions!$D$115,G$1=Assumptions!$E$115,G$1=Assumptions!$F$115),(Assumptions!$C$105*G$21)+(SUM(G28+G30+G32+G33+G34)+(Assumptions!$C$105*SUM(G$24:G$27,G$29,G$31,G$35))),(G$21+G$36))</f>
        <v>185265.4718</v>
      </c>
      <c r="H38" s="240">
        <f>IF(OR(H$1=Assumptions!$B$115,H$1=Assumptions!$C$115,H$1=Assumptions!$D$115,H$1=Assumptions!$E$115,H$1=Assumptions!$F$115),(Assumptions!$C$105*H$21)+(SUM(H28+H30+H32+H33+H34)+(Assumptions!$C$105*SUM(H$24:H$27,H$29,H$31,H$35))),(H$21+H$36))</f>
        <v>185265.4718</v>
      </c>
      <c r="I38" s="240">
        <f>IF(OR(I$1=Assumptions!$B$115,I$1=Assumptions!$C$115,I$1=Assumptions!$D$115,I$1=Assumptions!$E$115,I$1=Assumptions!$F$115),(Assumptions!$C$105*I$21)+(SUM(I28+I30+I32+I33+I34)+(Assumptions!$C$105*SUM(I$24:I$27,I$29,I$31,I$35))),(I$21+I$36))</f>
        <v>185265.4718</v>
      </c>
      <c r="J38" s="240">
        <f>IF(OR(J$1=Assumptions!$B$115,J$1=Assumptions!$C$115,J$1=Assumptions!$D$115,J$1=Assumptions!$E$115,J$1=Assumptions!$F$115),(Assumptions!$C$105*J$21)+(SUM(J28+J30+J32+J33+J34)+(Assumptions!$C$105*SUM(J$24:J$27,J$29,J$31,J$35))),(J$21+J$36))</f>
        <v>185265.4718</v>
      </c>
      <c r="K38" s="240">
        <f>IF(OR(K$1=Assumptions!$B$115,K$1=Assumptions!$C$115,K$1=Assumptions!$D$115,K$1=Assumptions!$E$115,K$1=Assumptions!$F$115),(Assumptions!$C$105*K$21)+(SUM(K28+K30+K32+K33+K34)+(Assumptions!$C$105*SUM(K$24:K$27,K$29,K$31,K$35))),(K$21+K$36))</f>
        <v>185265.4718</v>
      </c>
      <c r="L38" s="240">
        <f>IF(OR(L$1=Assumptions!$B$115,L$1=Assumptions!$C$115,L$1=Assumptions!$D$115,L$1=Assumptions!$E$115,L$1=Assumptions!$F$115),(Assumptions!$C$105*L$21)+(SUM(L28+L30+L32+L33+L34)+(Assumptions!$C$105*SUM(L$24:L$27,L$29,L$31,L$35))),(L$21+L$36))</f>
        <v>185265.4718</v>
      </c>
      <c r="M38" s="240">
        <f>IF(OR(M$1=Assumptions!$B$115,M$1=Assumptions!$C$115,M$1=Assumptions!$D$115,M$1=Assumptions!$E$115,M$1=Assumptions!$F$115),(Assumptions!$C$105*M$21)+(SUM(M28+M30+M32+M33+M34)+(Assumptions!$C$105*SUM(M$24:M$27,M$29,M$31,M$35))),(M$21+M$36))</f>
        <v>185265.4718</v>
      </c>
      <c r="N38" s="240">
        <f>IF(OR(N$1=Assumptions!$B$115,N$1=Assumptions!$C$115,N$1=Assumptions!$D$115,N$1=Assumptions!$E$115,N$1=Assumptions!$F$115),(Assumptions!$C$105*N$21)+(SUM(N28+N30+N32+N33+N34)+(Assumptions!$C$105*SUM(N$24:N$27,N$29,N$31,N$35))),(N$21+N$36))</f>
        <v>185265.4718</v>
      </c>
      <c r="O38" s="240">
        <f>IF(OR(O$1=Assumptions!$B$115,O$1=Assumptions!$C$115,O$1=Assumptions!$D$115,O$1=Assumptions!$E$115,O$1=Assumptions!$F$115),(Assumptions!$C$105*O$21)+(SUM(O28+O30+O32+O33+O34)+(Assumptions!$C$105*SUM(O$24:O$27,O$29,O$31,O$35))),(O$21+O$36))</f>
        <v>185265.4718</v>
      </c>
      <c r="P38" s="240">
        <f>IF(OR(P$1=Assumptions!$B$115,P$1=Assumptions!$C$115,P$1=Assumptions!$D$115,P$1=Assumptions!$E$115,P$1=Assumptions!$F$115),(Assumptions!$C$105*P$21)+(SUM(P28+P30+P32+P33+P34)+(Assumptions!$C$105*SUM(P$24:P$27,P$29,P$31,P$35))),(P$21+P$36))</f>
        <v>199921.9799</v>
      </c>
      <c r="Q38" s="240">
        <f>IF(OR(Q$1=Assumptions!$B$115,Q$1=Assumptions!$C$115,Q$1=Assumptions!$D$115,Q$1=Assumptions!$E$115,Q$1=Assumptions!$F$115),(Assumptions!$C$105*Q$21)+(SUM(Q28+Q30+Q32+Q33+Q34)+(Assumptions!$C$105*SUM(Q$24:Q$27,Q$29,Q$31,Q$35))),(Q$21+Q$36))</f>
        <v>199921.9799</v>
      </c>
      <c r="R38" s="240">
        <f>IF(OR(R$1=Assumptions!$B$115,R$1=Assumptions!$C$115,R$1=Assumptions!$D$115,R$1=Assumptions!$E$115,R$1=Assumptions!$F$115),(Assumptions!$C$105*R$21)+(SUM(R28+R30+R32+R33+R34)+(Assumptions!$C$105*SUM(R$24:R$27,R$29,R$31,R$35))),(R$21+R$36))</f>
        <v>199921.9799</v>
      </c>
      <c r="S38" s="240">
        <f>IF(OR(S$1=Assumptions!$B$115,S$1=Assumptions!$C$115,S$1=Assumptions!$D$115,S$1=Assumptions!$E$115,S$1=Assumptions!$F$115),(Assumptions!$C$105*S$21)+(SUM(S28+S30+S32+S33+S34)+(Assumptions!$C$105*SUM(S$24:S$27,S$29,S$31,S$35))),(S$21+S$36))</f>
        <v>199921.9799</v>
      </c>
      <c r="T38" s="240">
        <f>IF(OR(T$1=Assumptions!$B$115,T$1=Assumptions!$C$115,T$1=Assumptions!$D$115,T$1=Assumptions!$E$115,T$1=Assumptions!$F$115),(Assumptions!$C$105*T$21)+(SUM(T28+T30+T32+T33+T34)+(Assumptions!$C$105*SUM(T$24:T$27,T$29,T$31,T$35))),(T$21+T$36))</f>
        <v>199921.9799</v>
      </c>
      <c r="U38" s="240">
        <f>IF(OR(U$1=Assumptions!$B$115,U$1=Assumptions!$C$115,U$1=Assumptions!$D$115,U$1=Assumptions!$E$115,U$1=Assumptions!$F$115),(Assumptions!$C$105*U$21)+(SUM(U28+U30+U32+U33+U34)+(Assumptions!$C$105*SUM(U$24:U$27,U$29,U$31,U$35))),(U$21+U$36))</f>
        <v>199921.9799</v>
      </c>
      <c r="V38" s="240">
        <f>IF(OR(V$1=Assumptions!$B$115,V$1=Assumptions!$C$115,V$1=Assumptions!$D$115,V$1=Assumptions!$E$115,V$1=Assumptions!$F$115),(Assumptions!$C$105*V$21)+(SUM(V28+V30+V32+V33+V34)+(Assumptions!$C$105*SUM(V$24:V$27,V$29,V$31,V$35))),(V$21+V$36))</f>
        <v>199921.9799</v>
      </c>
      <c r="W38" s="240">
        <f>IF(OR(W$1=Assumptions!$B$115,W$1=Assumptions!$C$115,W$1=Assumptions!$D$115,W$1=Assumptions!$E$115,W$1=Assumptions!$F$115),(Assumptions!$C$105*W$21)+(SUM(W28+W30+W32+W33+W34)+(Assumptions!$C$105*SUM(W$24:W$27,W$29,W$31,W$35))),(W$21+W$36))</f>
        <v>199921.9799</v>
      </c>
      <c r="X38" s="240">
        <f>IF(OR(X$1=Assumptions!$B$115,X$1=Assumptions!$C$115,X$1=Assumptions!$D$115,X$1=Assumptions!$E$115,X$1=Assumptions!$F$115),(Assumptions!$C$105*X$21)+(SUM(X28+X30+X32+X33+X34)+(Assumptions!$C$105*SUM(X$24:X$27,X$29,X$31,X$35))),(X$21+X$36))</f>
        <v>199921.9799</v>
      </c>
      <c r="Y38" s="240">
        <f>IF(OR(Y$1=Assumptions!$B$115,Y$1=Assumptions!$C$115,Y$1=Assumptions!$D$115,Y$1=Assumptions!$E$115,Y$1=Assumptions!$F$115),(Assumptions!$C$105*Y$21)+(SUM(Y28+Y30+Y32+Y33+Y34)+(Assumptions!$C$105*SUM(Y$24:Y$27,Y$29,Y$31,Y$35))),(Y$21+Y$36))</f>
        <v>199921.9799</v>
      </c>
      <c r="Z38" s="240">
        <f>IF(OR(Z$1=Assumptions!$B$115,Z$1=Assumptions!$C$115,Z$1=Assumptions!$D$115,Z$1=Assumptions!$E$115,Z$1=Assumptions!$F$115),(Assumptions!$C$105*Z$21)+(SUM(Z28+Z30+Z32+Z33+Z34)+(Assumptions!$C$105*SUM(Z$24:Z$27,Z$29,Z$31,Z$35))),(Z$21+Z$36))</f>
        <v>199921.9799</v>
      </c>
      <c r="AA38" s="240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199921.9799</v>
      </c>
      <c r="AB38" s="240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205919.6393</v>
      </c>
      <c r="AC38" s="240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205919.6393</v>
      </c>
      <c r="AD38" s="240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205919.6393</v>
      </c>
      <c r="AE38" s="240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205919.6393</v>
      </c>
      <c r="AF38" s="240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205919.6393</v>
      </c>
      <c r="AG38" s="240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205919.6393</v>
      </c>
      <c r="AH38" s="240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205919.6393</v>
      </c>
      <c r="AI38" s="240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205919.6393</v>
      </c>
      <c r="AJ38" s="240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205919.6393</v>
      </c>
      <c r="AK38" s="240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205919.6393</v>
      </c>
      <c r="AL38" s="240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205919.6393</v>
      </c>
      <c r="AM38" s="240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205919.6393</v>
      </c>
      <c r="AN38" s="240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212097.2285</v>
      </c>
      <c r="AO38" s="240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212097.2285</v>
      </c>
      <c r="AP38" s="240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212097.2285</v>
      </c>
      <c r="AQ38" s="240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212097.2285</v>
      </c>
      <c r="AR38" s="240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212097.2285</v>
      </c>
      <c r="AS38" s="240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212097.2285</v>
      </c>
      <c r="AT38" s="240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212097.2285</v>
      </c>
      <c r="AU38" s="240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212097.2285</v>
      </c>
      <c r="AV38" s="240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212097.2285</v>
      </c>
      <c r="AW38" s="240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212097.2285</v>
      </c>
      <c r="AX38" s="240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212097.2285</v>
      </c>
      <c r="AY38" s="240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212097.2285</v>
      </c>
      <c r="AZ38" s="240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218460.1453</v>
      </c>
      <c r="BA38" s="240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218460.1453</v>
      </c>
      <c r="BB38" s="240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218460.1453</v>
      </c>
      <c r="BC38" s="240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218460.1453</v>
      </c>
      <c r="BD38" s="240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218460.1453</v>
      </c>
      <c r="BE38" s="240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218460.1453</v>
      </c>
      <c r="BF38" s="240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218460.1453</v>
      </c>
      <c r="BG38" s="240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218460.1453</v>
      </c>
      <c r="BH38" s="240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218460.1453</v>
      </c>
      <c r="BI38" s="240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218460.1453</v>
      </c>
      <c r="BJ38" s="240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218460.1453</v>
      </c>
      <c r="BK38" s="240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218460.1453</v>
      </c>
      <c r="BL38" s="240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225013.9497</v>
      </c>
      <c r="BM38" s="240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225013.9497</v>
      </c>
      <c r="BN38" s="240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225013.9497</v>
      </c>
      <c r="BO38" s="240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225013.9497</v>
      </c>
      <c r="BP38" s="240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225013.9497</v>
      </c>
      <c r="BQ38" s="240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225013.9497</v>
      </c>
      <c r="BR38" s="240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225013.9497</v>
      </c>
      <c r="BS38" s="240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225013.9497</v>
      </c>
      <c r="BT38" s="240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225013.9497</v>
      </c>
      <c r="BU38" s="240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225013.9497</v>
      </c>
      <c r="BV38" s="240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225013.9497</v>
      </c>
      <c r="BW38" s="240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225013.9497</v>
      </c>
      <c r="BX38" s="240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231764.3682</v>
      </c>
      <c r="BY38" s="240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231764.3682</v>
      </c>
      <c r="BZ38" s="240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231764.3682</v>
      </c>
      <c r="CA38" s="240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231764.3682</v>
      </c>
      <c r="CB38" s="240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231764.3682</v>
      </c>
      <c r="CC38" s="240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231764.3682</v>
      </c>
      <c r="CD38" s="240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231764.3682</v>
      </c>
      <c r="CE38" s="240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231764.3682</v>
      </c>
      <c r="CF38" s="240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231764.3682</v>
      </c>
      <c r="CG38" s="240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231764.3682</v>
      </c>
      <c r="CH38" s="240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231764.3682</v>
      </c>
      <c r="CI38" s="240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231764.3682</v>
      </c>
      <c r="CJ38" s="240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238717.2992</v>
      </c>
      <c r="CK38" s="240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238717.2992</v>
      </c>
      <c r="CL38" s="240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238717.2992</v>
      </c>
      <c r="CM38" s="240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238717.2992</v>
      </c>
      <c r="CN38" s="240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238717.2992</v>
      </c>
      <c r="CO38" s="240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238717.2992</v>
      </c>
      <c r="CP38" s="240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238717.2992</v>
      </c>
      <c r="CQ38" s="240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238717.2992</v>
      </c>
      <c r="CR38" s="240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238717.2992</v>
      </c>
      <c r="CS38" s="240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238717.2992</v>
      </c>
      <c r="CT38" s="240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238717.2992</v>
      </c>
      <c r="CU38" s="240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238717.2992</v>
      </c>
      <c r="CV38" s="240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245878.8182</v>
      </c>
      <c r="CW38" s="240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245878.8182</v>
      </c>
      <c r="CX38" s="240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245878.8182</v>
      </c>
      <c r="CY38" s="240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245878.8182</v>
      </c>
      <c r="CZ38" s="240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245878.8182</v>
      </c>
      <c r="DA38" s="240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245878.8182</v>
      </c>
      <c r="DB38" s="240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245878.8182</v>
      </c>
      <c r="DC38" s="240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245878.8182</v>
      </c>
      <c r="DD38" s="240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245878.8182</v>
      </c>
      <c r="DE38" s="240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245878.8182</v>
      </c>
      <c r="DF38" s="240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245878.8182</v>
      </c>
      <c r="DG38" s="240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245878.8182</v>
      </c>
      <c r="DH38" s="240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253255.1827</v>
      </c>
      <c r="DI38" s="240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253255.1827</v>
      </c>
      <c r="DJ38" s="240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253255.1827</v>
      </c>
      <c r="DK38" s="240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253255.1827</v>
      </c>
      <c r="DL38" s="240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253255.1827</v>
      </c>
      <c r="DM38" s="240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253255.1827</v>
      </c>
      <c r="DN38" s="240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253255.1827</v>
      </c>
      <c r="DO38" s="240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253255.1827</v>
      </c>
      <c r="DP38" s="240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253255.1827</v>
      </c>
      <c r="DQ38" s="240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253255.1827</v>
      </c>
      <c r="DR38" s="240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253255.1827</v>
      </c>
      <c r="DS38" s="240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253255.1827</v>
      </c>
      <c r="DT38" s="240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248981.3021</v>
      </c>
      <c r="DU38" s="240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248981.3021</v>
      </c>
      <c r="DV38" s="240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248981.3021</v>
      </c>
      <c r="DW38" s="240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248981.3021</v>
      </c>
      <c r="DX38" s="240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248981.3021</v>
      </c>
      <c r="DY38" s="240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248981.3021</v>
      </c>
      <c r="DZ38" s="240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248981.3021</v>
      </c>
      <c r="EA38" s="240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248981.3021</v>
      </c>
      <c r="EB38" s="240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248981.3021</v>
      </c>
      <c r="EC38" s="240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248981.3021</v>
      </c>
      <c r="ED38" s="240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248981.3021</v>
      </c>
      <c r="EE38" s="240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248981.3021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71" t="s">
        <v>212</v>
      </c>
      <c r="D40" s="152">
        <f>IF(OR(D$1=Assumptions!$B$115,D$1=Assumptions!$C$115,D$1=Assumptions!$D$115,D$1=Assumptions!$E$115,D$1=Assumptions!$F$115),Assumptions!$E$12*Assumptions!$C$102/Assumptions!$C$104,0)</f>
        <v>0</v>
      </c>
      <c r="E40" s="152">
        <f>IF(OR(E$1=Assumptions!$B$115,E$1=Assumptions!$C$115,E$1=Assumptions!$D$115,E$1=Assumptions!$E$115,E$1=Assumptions!$F$115),Assumptions!$E$12*Assumptions!$C$102/Assumptions!$C$104,0)</f>
        <v>0</v>
      </c>
      <c r="F40" s="152">
        <f>IF(OR(F$1=Assumptions!$B$115,F$1=Assumptions!$C$115,F$1=Assumptions!$D$115,F$1=Assumptions!$E$115,F$1=Assumptions!$F$115),Assumptions!$E$12*Assumptions!$C$102/Assumptions!$C$104,0)</f>
        <v>0</v>
      </c>
      <c r="G40" s="152">
        <f>IF(OR(G$1=Assumptions!$B$115,G$1=Assumptions!$C$115,G$1=Assumptions!$D$115,G$1=Assumptions!$E$115,G$1=Assumptions!$F$115),Assumptions!$E$12*Assumptions!$C$102/Assumptions!$C$104,0)</f>
        <v>0</v>
      </c>
      <c r="H40" s="152">
        <f>IF(OR(H$1=Assumptions!$B$115,H$1=Assumptions!$C$115,H$1=Assumptions!$D$115,H$1=Assumptions!$E$115,H$1=Assumptions!$F$115),Assumptions!$E$12*Assumptions!$C$102/Assumptions!$C$104,0)</f>
        <v>0</v>
      </c>
      <c r="I40" s="152">
        <f>IF(OR(I$1=Assumptions!$B$115,I$1=Assumptions!$C$115,I$1=Assumptions!$D$115,I$1=Assumptions!$E$115,I$1=Assumptions!$F$115),Assumptions!$E$12*Assumptions!$C$102/Assumptions!$C$104,0)</f>
        <v>0</v>
      </c>
      <c r="J40" s="152">
        <f>IF(OR(J$1=Assumptions!$B$115,J$1=Assumptions!$C$115,J$1=Assumptions!$D$115,J$1=Assumptions!$E$115,J$1=Assumptions!$F$115),Assumptions!$E$12*Assumptions!$C$102/Assumptions!$C$104,0)</f>
        <v>0</v>
      </c>
      <c r="K40" s="152">
        <f>IF(OR(K$1=Assumptions!$B$115,K$1=Assumptions!$C$115,K$1=Assumptions!$D$115,K$1=Assumptions!$E$115,K$1=Assumptions!$F$115),Assumptions!$E$12*Assumptions!$C$102/Assumptions!$C$104,0)</f>
        <v>0</v>
      </c>
      <c r="L40" s="152">
        <f>IF(OR(L$1=Assumptions!$B$115,L$1=Assumptions!$C$115,L$1=Assumptions!$D$115,L$1=Assumptions!$E$115,L$1=Assumptions!$F$115),Assumptions!$E$12*Assumptions!$C$102/Assumptions!$C$104,0)</f>
        <v>0</v>
      </c>
      <c r="M40" s="152">
        <f>IF(OR(M$1=Assumptions!$B$115,M$1=Assumptions!$C$115,M$1=Assumptions!$D$115,M$1=Assumptions!$E$115,M$1=Assumptions!$F$115),Assumptions!$E$12*Assumptions!$C$102/Assumptions!$C$104,0)</f>
        <v>0</v>
      </c>
      <c r="N40" s="152">
        <f>IF(OR(N$1=Assumptions!$B$115,N$1=Assumptions!$C$115,N$1=Assumptions!$D$115,N$1=Assumptions!$E$115,N$1=Assumptions!$F$115),Assumptions!$E$12*Assumptions!$C$102/Assumptions!$C$104,0)</f>
        <v>0</v>
      </c>
      <c r="O40" s="152">
        <f>IF(OR(O$1=Assumptions!$B$115,O$1=Assumptions!$C$115,O$1=Assumptions!$D$115,O$1=Assumptions!$E$115,O$1=Assumptions!$F$115),Assumptions!$E$12*Assumptions!$C$102/Assumptions!$C$104,0)</f>
        <v>0</v>
      </c>
      <c r="P40" s="152">
        <f>IF(OR(P$1=Assumptions!$B$115,P$1=Assumptions!$C$115,P$1=Assumptions!$D$115,P$1=Assumptions!$E$115,P$1=Assumptions!$F$115),Assumptions!$E$12*Assumptions!$C$102/Assumptions!$C$104,0)</f>
        <v>0</v>
      </c>
      <c r="Q40" s="152">
        <f>IF(OR(Q$1=Assumptions!$B$115,Q$1=Assumptions!$C$115,Q$1=Assumptions!$D$115,Q$1=Assumptions!$E$115,Q$1=Assumptions!$F$115),Assumptions!$E$12*Assumptions!$C$102/Assumptions!$C$104,0)</f>
        <v>0</v>
      </c>
      <c r="R40" s="152">
        <f>IF(OR(R$1=Assumptions!$B$115,R$1=Assumptions!$C$115,R$1=Assumptions!$D$115,R$1=Assumptions!$E$115,R$1=Assumptions!$F$115),Assumptions!$E$12*Assumptions!$C$102/Assumptions!$C$104,0)</f>
        <v>0</v>
      </c>
      <c r="S40" s="152">
        <f>IF(OR(S$1=Assumptions!$B$115,S$1=Assumptions!$C$115,S$1=Assumptions!$D$115,S$1=Assumptions!$E$115,S$1=Assumptions!$F$115),Assumptions!$E$12*Assumptions!$C$102/Assumptions!$C$104,0)</f>
        <v>0</v>
      </c>
      <c r="T40" s="152">
        <f>IF(OR(T$1=Assumptions!$B$115,T$1=Assumptions!$C$115,T$1=Assumptions!$D$115,T$1=Assumptions!$E$115,T$1=Assumptions!$F$115),Assumptions!$E$12*Assumptions!$C$102/Assumptions!$C$104,0)</f>
        <v>0</v>
      </c>
      <c r="U40" s="152">
        <f>IF(OR(U$1=Assumptions!$B$115,U$1=Assumptions!$C$115,U$1=Assumptions!$D$115,U$1=Assumptions!$E$115,U$1=Assumptions!$F$115),Assumptions!$E$12*Assumptions!$C$102/Assumptions!$C$104,0)</f>
        <v>0</v>
      </c>
      <c r="V40" s="152">
        <f>IF(OR(V$1=Assumptions!$B$115,V$1=Assumptions!$C$115,V$1=Assumptions!$D$115,V$1=Assumptions!$E$115,V$1=Assumptions!$F$115),Assumptions!$E$12*Assumptions!$C$102/Assumptions!$C$104,0)</f>
        <v>0</v>
      </c>
      <c r="W40" s="152">
        <f>IF(OR(W$1=Assumptions!$B$115,W$1=Assumptions!$C$115,W$1=Assumptions!$D$115,W$1=Assumptions!$E$115,W$1=Assumptions!$F$115),Assumptions!$E$12*Assumptions!$C$102/Assumptions!$C$104,0)</f>
        <v>0</v>
      </c>
      <c r="X40" s="152">
        <f>IF(OR(X$1=Assumptions!$B$115,X$1=Assumptions!$C$115,X$1=Assumptions!$D$115,X$1=Assumptions!$E$115,X$1=Assumptions!$F$115),Assumptions!$E$12*Assumptions!$C$102/Assumptions!$C$104,0)</f>
        <v>0</v>
      </c>
      <c r="Y40" s="152">
        <f>IF(OR(Y$1=Assumptions!$B$115,Y$1=Assumptions!$C$115,Y$1=Assumptions!$D$115,Y$1=Assumptions!$E$115,Y$1=Assumptions!$F$115),Assumptions!$E$12*Assumptions!$C$102/Assumptions!$C$104,0)</f>
        <v>0</v>
      </c>
      <c r="Z40" s="152">
        <f>IF(OR(Z$1=Assumptions!$B$115,Z$1=Assumptions!$C$115,Z$1=Assumptions!$D$115,Z$1=Assumptions!$E$115,Z$1=Assumptions!$F$115),Assumptions!$E$12*Assumptions!$C$102/Assumptions!$C$104,0)</f>
        <v>0</v>
      </c>
      <c r="AA40" s="152">
        <f>IF(OR(AA$1=Assumptions!$B$115,AA$1=Assumptions!$C$115,AA$1=Assumptions!$D$115,AA$1=Assumptions!$E$115,AA$1=Assumptions!$F$115),Assumptions!$E$12*Assumptions!$C$102/Assumptions!$C$104,0)</f>
        <v>0</v>
      </c>
      <c r="AB40" s="152">
        <f>IF(OR(AB$1=Assumptions!$B$115,AB$1=Assumptions!$C$115,AB$1=Assumptions!$D$115,AB$1=Assumptions!$E$115,AB$1=Assumptions!$F$115),Assumptions!$E$12*Assumptions!$C$102/Assumptions!$C$104,0)</f>
        <v>0</v>
      </c>
      <c r="AC40" s="152">
        <f>IF(OR(AC$1=Assumptions!$B$115,AC$1=Assumptions!$C$115,AC$1=Assumptions!$D$115,AC$1=Assumptions!$E$115,AC$1=Assumptions!$F$115),Assumptions!$E$12*Assumptions!$C$102/Assumptions!$C$104,0)</f>
        <v>0</v>
      </c>
      <c r="AD40" s="152">
        <f>IF(OR(AD$1=Assumptions!$B$115,AD$1=Assumptions!$C$115,AD$1=Assumptions!$D$115,AD$1=Assumptions!$E$115,AD$1=Assumptions!$F$115),Assumptions!$E$12*Assumptions!$C$102/Assumptions!$C$104,0)</f>
        <v>0</v>
      </c>
      <c r="AE40" s="152">
        <f>IF(OR(AE$1=Assumptions!$B$115,AE$1=Assumptions!$C$115,AE$1=Assumptions!$D$115,AE$1=Assumptions!$E$115,AE$1=Assumptions!$F$115),Assumptions!$E$12*Assumptions!$C$102/Assumptions!$C$104,0)</f>
        <v>0</v>
      </c>
      <c r="AF40" s="152">
        <f>IF(OR(AF$1=Assumptions!$B$115,AF$1=Assumptions!$C$115,AF$1=Assumptions!$D$115,AF$1=Assumptions!$E$115,AF$1=Assumptions!$F$115),Assumptions!$E$12*Assumptions!$C$102/Assumptions!$C$104,0)</f>
        <v>0</v>
      </c>
      <c r="AG40" s="152">
        <f>IF(OR(AG$1=Assumptions!$B$115,AG$1=Assumptions!$C$115,AG$1=Assumptions!$D$115,AG$1=Assumptions!$E$115,AG$1=Assumptions!$F$115),Assumptions!$E$12*Assumptions!$C$102/Assumptions!$C$104,0)</f>
        <v>0</v>
      </c>
      <c r="AH40" s="152">
        <f>IF(OR(AH$1=Assumptions!$B$115,AH$1=Assumptions!$C$115,AH$1=Assumptions!$D$115,AH$1=Assumptions!$E$115,AH$1=Assumptions!$F$115),Assumptions!$E$12*Assumptions!$C$102/Assumptions!$C$104,0)</f>
        <v>0</v>
      </c>
      <c r="AI40" s="152">
        <f>IF(OR(AI$1=Assumptions!$B$115,AI$1=Assumptions!$C$115,AI$1=Assumptions!$D$115,AI$1=Assumptions!$E$115,AI$1=Assumptions!$F$115),Assumptions!$E$12*Assumptions!$C$102/Assumptions!$C$104,0)</f>
        <v>0</v>
      </c>
      <c r="AJ40" s="152">
        <f>IF(OR(AJ$1=Assumptions!$B$115,AJ$1=Assumptions!$C$115,AJ$1=Assumptions!$D$115,AJ$1=Assumptions!$E$115,AJ$1=Assumptions!$F$115),Assumptions!$E$12*Assumptions!$C$102/Assumptions!$C$104,0)</f>
        <v>0</v>
      </c>
      <c r="AK40" s="152">
        <f>IF(OR(AK$1=Assumptions!$B$115,AK$1=Assumptions!$C$115,AK$1=Assumptions!$D$115,AK$1=Assumptions!$E$115,AK$1=Assumptions!$F$115),Assumptions!$E$12*Assumptions!$C$102/Assumptions!$C$104,0)</f>
        <v>0</v>
      </c>
      <c r="AL40" s="152">
        <f>IF(OR(AL$1=Assumptions!$B$115,AL$1=Assumptions!$C$115,AL$1=Assumptions!$D$115,AL$1=Assumptions!$E$115,AL$1=Assumptions!$F$115),Assumptions!$E$12*Assumptions!$C$102/Assumptions!$C$104,0)</f>
        <v>0</v>
      </c>
      <c r="AM40" s="152">
        <f>IF(OR(AM$1=Assumptions!$B$115,AM$1=Assumptions!$C$115,AM$1=Assumptions!$D$115,AM$1=Assumptions!$E$115,AM$1=Assumptions!$F$115),Assumptions!$E$12*Assumptions!$C$102/Assumptions!$C$104,0)</f>
        <v>0</v>
      </c>
      <c r="AN40" s="152">
        <f>IF(OR(AN$1=Assumptions!$B$115,AN$1=Assumptions!$C$115,AN$1=Assumptions!$D$115,AN$1=Assumptions!$E$115,AN$1=Assumptions!$F$115),Assumptions!$E$12*Assumptions!$C$102/Assumptions!$C$104,0)</f>
        <v>0</v>
      </c>
      <c r="AO40" s="152">
        <f>IF(OR(AO$1=Assumptions!$B$115,AO$1=Assumptions!$C$115,AO$1=Assumptions!$D$115,AO$1=Assumptions!$E$115,AO$1=Assumptions!$F$115),Assumptions!$E$12*Assumptions!$C$102/Assumptions!$C$104,0)</f>
        <v>0</v>
      </c>
      <c r="AP40" s="152">
        <f>IF(OR(AP$1=Assumptions!$B$115,AP$1=Assumptions!$C$115,AP$1=Assumptions!$D$115,AP$1=Assumptions!$E$115,AP$1=Assumptions!$F$115),Assumptions!$E$12*Assumptions!$C$102/Assumptions!$C$104,0)</f>
        <v>0</v>
      </c>
      <c r="AQ40" s="152">
        <f>IF(OR(AQ$1=Assumptions!$B$115,AQ$1=Assumptions!$C$115,AQ$1=Assumptions!$D$115,AQ$1=Assumptions!$E$115,AQ$1=Assumptions!$F$115),Assumptions!$E$12*Assumptions!$C$102/Assumptions!$C$104,0)</f>
        <v>0</v>
      </c>
      <c r="AR40" s="152">
        <f>IF(OR(AR$1=Assumptions!$B$115,AR$1=Assumptions!$C$115,AR$1=Assumptions!$D$115,AR$1=Assumptions!$E$115,AR$1=Assumptions!$F$115),Assumptions!$E$12*Assumptions!$C$102/Assumptions!$C$104,0)</f>
        <v>0</v>
      </c>
      <c r="AS40" s="152">
        <f>IF(OR(AS$1=Assumptions!$B$115,AS$1=Assumptions!$C$115,AS$1=Assumptions!$D$115,AS$1=Assumptions!$E$115,AS$1=Assumptions!$F$115),Assumptions!$E$12*Assumptions!$C$102/Assumptions!$C$104,0)</f>
        <v>0</v>
      </c>
      <c r="AT40" s="152">
        <f>IF(OR(AT$1=Assumptions!$B$115,AT$1=Assumptions!$C$115,AT$1=Assumptions!$D$115,AT$1=Assumptions!$E$115,AT$1=Assumptions!$F$115),Assumptions!$E$12*Assumptions!$C$102/Assumptions!$C$104,0)</f>
        <v>0</v>
      </c>
      <c r="AU40" s="152">
        <f>IF(OR(AU$1=Assumptions!$B$115,AU$1=Assumptions!$C$115,AU$1=Assumptions!$D$115,AU$1=Assumptions!$E$115,AU$1=Assumptions!$F$115),Assumptions!$E$12*Assumptions!$C$102/Assumptions!$C$104,0)</f>
        <v>0</v>
      </c>
      <c r="AV40" s="152">
        <f>IF(OR(AV$1=Assumptions!$B$115,AV$1=Assumptions!$C$115,AV$1=Assumptions!$D$115,AV$1=Assumptions!$E$115,AV$1=Assumptions!$F$115),Assumptions!$E$12*Assumptions!$C$102/Assumptions!$C$104,0)</f>
        <v>0</v>
      </c>
      <c r="AW40" s="152">
        <f>IF(OR(AW$1=Assumptions!$B$115,AW$1=Assumptions!$C$115,AW$1=Assumptions!$D$115,AW$1=Assumptions!$E$115,AW$1=Assumptions!$F$115),Assumptions!$E$12*Assumptions!$C$102/Assumptions!$C$104,0)</f>
        <v>0</v>
      </c>
      <c r="AX40" s="152">
        <f>IF(OR(AX$1=Assumptions!$B$115,AX$1=Assumptions!$C$115,AX$1=Assumptions!$D$115,AX$1=Assumptions!$E$115,AX$1=Assumptions!$F$115),Assumptions!$E$12*Assumptions!$C$102/Assumptions!$C$104,0)</f>
        <v>0</v>
      </c>
      <c r="AY40" s="152">
        <f>IF(OR(AY$1=Assumptions!$B$115,AY$1=Assumptions!$C$115,AY$1=Assumptions!$D$115,AY$1=Assumptions!$E$115,AY$1=Assumptions!$F$115),Assumptions!$E$12*Assumptions!$C$102/Assumptions!$C$104,0)</f>
        <v>0</v>
      </c>
      <c r="AZ40" s="152">
        <f>IF(OR(AZ$1=Assumptions!$B$115,AZ$1=Assumptions!$C$115,AZ$1=Assumptions!$D$115,AZ$1=Assumptions!$E$115,AZ$1=Assumptions!$F$115),Assumptions!$E$12*Assumptions!$C$102/Assumptions!$C$104,0)</f>
        <v>0</v>
      </c>
      <c r="BA40" s="152">
        <f>IF(OR(BA$1=Assumptions!$B$115,BA$1=Assumptions!$C$115,BA$1=Assumptions!$D$115,BA$1=Assumptions!$E$115,BA$1=Assumptions!$F$115),Assumptions!$E$12*Assumptions!$C$102/Assumptions!$C$104,0)</f>
        <v>0</v>
      </c>
      <c r="BB40" s="152">
        <f>IF(OR(BB$1=Assumptions!$B$115,BB$1=Assumptions!$C$115,BB$1=Assumptions!$D$115,BB$1=Assumptions!$E$115,BB$1=Assumptions!$F$115),Assumptions!$E$12*Assumptions!$C$102/Assumptions!$C$104,0)</f>
        <v>0</v>
      </c>
      <c r="BC40" s="152">
        <f>IF(OR(BC$1=Assumptions!$B$115,BC$1=Assumptions!$C$115,BC$1=Assumptions!$D$115,BC$1=Assumptions!$E$115,BC$1=Assumptions!$F$115),Assumptions!$E$12*Assumptions!$C$102/Assumptions!$C$104,0)</f>
        <v>0</v>
      </c>
      <c r="BD40" s="152">
        <f>IF(OR(BD$1=Assumptions!$B$115,BD$1=Assumptions!$C$115,BD$1=Assumptions!$D$115,BD$1=Assumptions!$E$115,BD$1=Assumptions!$F$115),Assumptions!$E$12*Assumptions!$C$102/Assumptions!$C$104,0)</f>
        <v>0</v>
      </c>
      <c r="BE40" s="152">
        <f>IF(OR(BE$1=Assumptions!$B$115,BE$1=Assumptions!$C$115,BE$1=Assumptions!$D$115,BE$1=Assumptions!$E$115,BE$1=Assumptions!$F$115),Assumptions!$E$12*Assumptions!$C$102/Assumptions!$C$104,0)</f>
        <v>0</v>
      </c>
      <c r="BF40" s="152">
        <f>IF(OR(BF$1=Assumptions!$B$115,BF$1=Assumptions!$C$115,BF$1=Assumptions!$D$115,BF$1=Assumptions!$E$115,BF$1=Assumptions!$F$115),Assumptions!$E$12*Assumptions!$C$102/Assumptions!$C$104,0)</f>
        <v>0</v>
      </c>
      <c r="BG40" s="152">
        <f>IF(OR(BG$1=Assumptions!$B$115,BG$1=Assumptions!$C$115,BG$1=Assumptions!$D$115,BG$1=Assumptions!$E$115,BG$1=Assumptions!$F$115),Assumptions!$E$12*Assumptions!$C$102/Assumptions!$C$104,0)</f>
        <v>0</v>
      </c>
      <c r="BH40" s="152">
        <f>IF(OR(BH$1=Assumptions!$B$115,BH$1=Assumptions!$C$115,BH$1=Assumptions!$D$115,BH$1=Assumptions!$E$115,BH$1=Assumptions!$F$115),Assumptions!$E$12*Assumptions!$C$102/Assumptions!$C$104,0)</f>
        <v>0</v>
      </c>
      <c r="BI40" s="152">
        <f>IF(OR(BI$1=Assumptions!$B$115,BI$1=Assumptions!$C$115,BI$1=Assumptions!$D$115,BI$1=Assumptions!$E$115,BI$1=Assumptions!$F$115),Assumptions!$E$12*Assumptions!$C$102/Assumptions!$C$104,0)</f>
        <v>0</v>
      </c>
      <c r="BJ40" s="152">
        <f>IF(OR(BJ$1=Assumptions!$B$115,BJ$1=Assumptions!$C$115,BJ$1=Assumptions!$D$115,BJ$1=Assumptions!$E$115,BJ$1=Assumptions!$F$115),Assumptions!$E$12*Assumptions!$C$102/Assumptions!$C$104,0)</f>
        <v>0</v>
      </c>
      <c r="BK40" s="152">
        <f>IF(OR(BK$1=Assumptions!$B$115,BK$1=Assumptions!$C$115,BK$1=Assumptions!$D$115,BK$1=Assumptions!$E$115,BK$1=Assumptions!$F$115),Assumptions!$E$12*Assumptions!$C$102/Assumptions!$C$104,0)</f>
        <v>0</v>
      </c>
      <c r="BL40" s="152">
        <f>IF(OR(BL$1=Assumptions!$B$115,BL$1=Assumptions!$C$115,BL$1=Assumptions!$D$115,BL$1=Assumptions!$E$115,BL$1=Assumptions!$F$115),Assumptions!$E$12*Assumptions!$C$102/Assumptions!$C$104,0)</f>
        <v>0</v>
      </c>
      <c r="BM40" s="152">
        <f>IF(OR(BM$1=Assumptions!$B$115,BM$1=Assumptions!$C$115,BM$1=Assumptions!$D$115,BM$1=Assumptions!$E$115,BM$1=Assumptions!$F$115),Assumptions!$E$12*Assumptions!$C$102/Assumptions!$C$104,0)</f>
        <v>0</v>
      </c>
      <c r="BN40" s="152">
        <f>IF(OR(BN$1=Assumptions!$B$115,BN$1=Assumptions!$C$115,BN$1=Assumptions!$D$115,BN$1=Assumptions!$E$115,BN$1=Assumptions!$F$115),Assumptions!$E$12*Assumptions!$C$102/Assumptions!$C$104,0)</f>
        <v>0</v>
      </c>
      <c r="BO40" s="152">
        <f>IF(OR(BO$1=Assumptions!$B$115,BO$1=Assumptions!$C$115,BO$1=Assumptions!$D$115,BO$1=Assumptions!$E$115,BO$1=Assumptions!$F$115),Assumptions!$E$12*Assumptions!$C$102/Assumptions!$C$104,0)</f>
        <v>0</v>
      </c>
      <c r="BP40" s="152">
        <f>IF(OR(BP$1=Assumptions!$B$115,BP$1=Assumptions!$C$115,BP$1=Assumptions!$D$115,BP$1=Assumptions!$E$115,BP$1=Assumptions!$F$115),Assumptions!$E$12*Assumptions!$C$102/Assumptions!$C$104,0)</f>
        <v>0</v>
      </c>
      <c r="BQ40" s="152">
        <f>IF(OR(BQ$1=Assumptions!$B$115,BQ$1=Assumptions!$C$115,BQ$1=Assumptions!$D$115,BQ$1=Assumptions!$E$115,BQ$1=Assumptions!$F$115),Assumptions!$E$12*Assumptions!$C$102/Assumptions!$C$104,0)</f>
        <v>0</v>
      </c>
      <c r="BR40" s="152">
        <f>IF(OR(BR$1=Assumptions!$B$115,BR$1=Assumptions!$C$115,BR$1=Assumptions!$D$115,BR$1=Assumptions!$E$115,BR$1=Assumptions!$F$115),Assumptions!$E$12*Assumptions!$C$102/Assumptions!$C$104,0)</f>
        <v>0</v>
      </c>
      <c r="BS40" s="152">
        <f>IF(OR(BS$1=Assumptions!$B$115,BS$1=Assumptions!$C$115,BS$1=Assumptions!$D$115,BS$1=Assumptions!$E$115,BS$1=Assumptions!$F$115),Assumptions!$E$12*Assumptions!$C$102/Assumptions!$C$104,0)</f>
        <v>0</v>
      </c>
      <c r="BT40" s="152">
        <f>IF(OR(BT$1=Assumptions!$B$115,BT$1=Assumptions!$C$115,BT$1=Assumptions!$D$115,BT$1=Assumptions!$E$115,BT$1=Assumptions!$F$115),Assumptions!$E$12*Assumptions!$C$102/Assumptions!$C$104,0)</f>
        <v>0</v>
      </c>
      <c r="BU40" s="152">
        <f>IF(OR(BU$1=Assumptions!$B$115,BU$1=Assumptions!$C$115,BU$1=Assumptions!$D$115,BU$1=Assumptions!$E$115,BU$1=Assumptions!$F$115),Assumptions!$E$12*Assumptions!$C$102/Assumptions!$C$104,0)</f>
        <v>0</v>
      </c>
      <c r="BV40" s="152">
        <f>IF(OR(BV$1=Assumptions!$B$115,BV$1=Assumptions!$C$115,BV$1=Assumptions!$D$115,BV$1=Assumptions!$E$115,BV$1=Assumptions!$F$115),Assumptions!$E$12*Assumptions!$C$102/Assumptions!$C$104,0)</f>
        <v>0</v>
      </c>
      <c r="BW40" s="152">
        <f>IF(OR(BW$1=Assumptions!$B$115,BW$1=Assumptions!$C$115,BW$1=Assumptions!$D$115,BW$1=Assumptions!$E$115,BW$1=Assumptions!$F$115),Assumptions!$E$12*Assumptions!$C$102/Assumptions!$C$104,0)</f>
        <v>0</v>
      </c>
      <c r="BX40" s="152">
        <f>IF(OR(BX$1=Assumptions!$B$115,BX$1=Assumptions!$C$115,BX$1=Assumptions!$D$115,BX$1=Assumptions!$E$115,BX$1=Assumptions!$F$115),Assumptions!$E$12*Assumptions!$C$102/Assumptions!$C$104,0)</f>
        <v>0</v>
      </c>
      <c r="BY40" s="152">
        <f>IF(OR(BY$1=Assumptions!$B$115,BY$1=Assumptions!$C$115,BY$1=Assumptions!$D$115,BY$1=Assumptions!$E$115,BY$1=Assumptions!$F$115),Assumptions!$E$12*Assumptions!$C$102/Assumptions!$C$104,0)</f>
        <v>0</v>
      </c>
      <c r="BZ40" s="152">
        <f>IF(OR(BZ$1=Assumptions!$B$115,BZ$1=Assumptions!$C$115,BZ$1=Assumptions!$D$115,BZ$1=Assumptions!$E$115,BZ$1=Assumptions!$F$115),Assumptions!$E$12*Assumptions!$C$102/Assumptions!$C$104,0)</f>
        <v>0</v>
      </c>
      <c r="CA40" s="152">
        <f>IF(OR(CA$1=Assumptions!$B$115,CA$1=Assumptions!$C$115,CA$1=Assumptions!$D$115,CA$1=Assumptions!$E$115,CA$1=Assumptions!$F$115),Assumptions!$E$12*Assumptions!$C$102/Assumptions!$C$104,0)</f>
        <v>0</v>
      </c>
      <c r="CB40" s="152">
        <f>IF(OR(CB$1=Assumptions!$B$115,CB$1=Assumptions!$C$115,CB$1=Assumptions!$D$115,CB$1=Assumptions!$E$115,CB$1=Assumptions!$F$115),Assumptions!$E$12*Assumptions!$C$102/Assumptions!$C$104,0)</f>
        <v>0</v>
      </c>
      <c r="CC40" s="152">
        <f>IF(OR(CC$1=Assumptions!$B$115,CC$1=Assumptions!$C$115,CC$1=Assumptions!$D$115,CC$1=Assumptions!$E$115,CC$1=Assumptions!$F$115),Assumptions!$E$12*Assumptions!$C$102/Assumptions!$C$104,0)</f>
        <v>0</v>
      </c>
      <c r="CD40" s="152">
        <f>IF(OR(CD$1=Assumptions!$B$115,CD$1=Assumptions!$C$115,CD$1=Assumptions!$D$115,CD$1=Assumptions!$E$115,CD$1=Assumptions!$F$115),Assumptions!$E$12*Assumptions!$C$102/Assumptions!$C$104,0)</f>
        <v>0</v>
      </c>
      <c r="CE40" s="152">
        <f>IF(OR(CE$1=Assumptions!$B$115,CE$1=Assumptions!$C$115,CE$1=Assumptions!$D$115,CE$1=Assumptions!$E$115,CE$1=Assumptions!$F$115),Assumptions!$E$12*Assumptions!$C$102/Assumptions!$C$104,0)</f>
        <v>0</v>
      </c>
      <c r="CF40" s="152">
        <f>IF(OR(CF$1=Assumptions!$B$115,CF$1=Assumptions!$C$115,CF$1=Assumptions!$D$115,CF$1=Assumptions!$E$115,CF$1=Assumptions!$F$115),Assumptions!$E$12*Assumptions!$C$102/Assumptions!$C$104,0)</f>
        <v>0</v>
      </c>
      <c r="CG40" s="152">
        <f>IF(OR(CG$1=Assumptions!$B$115,CG$1=Assumptions!$C$115,CG$1=Assumptions!$D$115,CG$1=Assumptions!$E$115,CG$1=Assumptions!$F$115),Assumptions!$E$12*Assumptions!$C$102/Assumptions!$C$104,0)</f>
        <v>0</v>
      </c>
      <c r="CH40" s="152">
        <f>IF(OR(CH$1=Assumptions!$B$115,CH$1=Assumptions!$C$115,CH$1=Assumptions!$D$115,CH$1=Assumptions!$E$115,CH$1=Assumptions!$F$115),Assumptions!$E$12*Assumptions!$C$102/Assumptions!$C$104,0)</f>
        <v>0</v>
      </c>
      <c r="CI40" s="152">
        <f>IF(OR(CI$1=Assumptions!$B$115,CI$1=Assumptions!$C$115,CI$1=Assumptions!$D$115,CI$1=Assumptions!$E$115,CI$1=Assumptions!$F$115),Assumptions!$E$12*Assumptions!$C$102/Assumptions!$C$104,0)</f>
        <v>0</v>
      </c>
      <c r="CJ40" s="152">
        <f>IF(OR(CJ$1=Assumptions!$B$115,CJ$1=Assumptions!$C$115,CJ$1=Assumptions!$D$115,CJ$1=Assumptions!$E$115,CJ$1=Assumptions!$F$115),Assumptions!$E$12*Assumptions!$C$102/Assumptions!$C$104,0)</f>
        <v>0</v>
      </c>
      <c r="CK40" s="152">
        <f>IF(OR(CK$1=Assumptions!$B$115,CK$1=Assumptions!$C$115,CK$1=Assumptions!$D$115,CK$1=Assumptions!$E$115,CK$1=Assumptions!$F$115),Assumptions!$E$12*Assumptions!$C$102/Assumptions!$C$104,0)</f>
        <v>0</v>
      </c>
      <c r="CL40" s="152">
        <f>IF(OR(CL$1=Assumptions!$B$115,CL$1=Assumptions!$C$115,CL$1=Assumptions!$D$115,CL$1=Assumptions!$E$115,CL$1=Assumptions!$F$115),Assumptions!$E$12*Assumptions!$C$102/Assumptions!$C$104,0)</f>
        <v>0</v>
      </c>
      <c r="CM40" s="152">
        <f>IF(OR(CM$1=Assumptions!$B$115,CM$1=Assumptions!$C$115,CM$1=Assumptions!$D$115,CM$1=Assumptions!$E$115,CM$1=Assumptions!$F$115),Assumptions!$E$12*Assumptions!$C$102/Assumptions!$C$104,0)</f>
        <v>0</v>
      </c>
      <c r="CN40" s="152">
        <f>IF(OR(CN$1=Assumptions!$B$115,CN$1=Assumptions!$C$115,CN$1=Assumptions!$D$115,CN$1=Assumptions!$E$115,CN$1=Assumptions!$F$115),Assumptions!$E$12*Assumptions!$C$102/Assumptions!$C$104,0)</f>
        <v>0</v>
      </c>
      <c r="CO40" s="152">
        <f>IF(OR(CO$1=Assumptions!$B$115,CO$1=Assumptions!$C$115,CO$1=Assumptions!$D$115,CO$1=Assumptions!$E$115,CO$1=Assumptions!$F$115),Assumptions!$E$12*Assumptions!$C$102/Assumptions!$C$104,0)</f>
        <v>0</v>
      </c>
      <c r="CP40" s="152">
        <f>IF(OR(CP$1=Assumptions!$B$115,CP$1=Assumptions!$C$115,CP$1=Assumptions!$D$115,CP$1=Assumptions!$E$115,CP$1=Assumptions!$F$115),Assumptions!$E$12*Assumptions!$C$102/Assumptions!$C$104,0)</f>
        <v>0</v>
      </c>
      <c r="CQ40" s="152">
        <f>IF(OR(CQ$1=Assumptions!$B$115,CQ$1=Assumptions!$C$115,CQ$1=Assumptions!$D$115,CQ$1=Assumptions!$E$115,CQ$1=Assumptions!$F$115),Assumptions!$E$12*Assumptions!$C$102/Assumptions!$C$104,0)</f>
        <v>0</v>
      </c>
      <c r="CR40" s="152">
        <f>IF(OR(CR$1=Assumptions!$B$115,CR$1=Assumptions!$C$115,CR$1=Assumptions!$D$115,CR$1=Assumptions!$E$115,CR$1=Assumptions!$F$115),Assumptions!$E$12*Assumptions!$C$102/Assumptions!$C$104,0)</f>
        <v>0</v>
      </c>
      <c r="CS40" s="152">
        <f>IF(OR(CS$1=Assumptions!$B$115,CS$1=Assumptions!$C$115,CS$1=Assumptions!$D$115,CS$1=Assumptions!$E$115,CS$1=Assumptions!$F$115),Assumptions!$E$12*Assumptions!$C$102/Assumptions!$C$104,0)</f>
        <v>0</v>
      </c>
      <c r="CT40" s="152">
        <f>IF(OR(CT$1=Assumptions!$B$115,CT$1=Assumptions!$C$115,CT$1=Assumptions!$D$115,CT$1=Assumptions!$E$115,CT$1=Assumptions!$F$115),Assumptions!$E$12*Assumptions!$C$102/Assumptions!$C$104,0)</f>
        <v>0</v>
      </c>
      <c r="CU40" s="152">
        <f>IF(OR(CU$1=Assumptions!$B$115,CU$1=Assumptions!$C$115,CU$1=Assumptions!$D$115,CU$1=Assumptions!$E$115,CU$1=Assumptions!$F$115),Assumptions!$E$12*Assumptions!$C$102/Assumptions!$C$104,0)</f>
        <v>0</v>
      </c>
      <c r="CV40" s="152">
        <f>IF(OR(CV$1=Assumptions!$B$115,CV$1=Assumptions!$C$115,CV$1=Assumptions!$D$115,CV$1=Assumptions!$E$115,CV$1=Assumptions!$F$115),Assumptions!$E$12*Assumptions!$C$102/Assumptions!$C$104,0)</f>
        <v>0</v>
      </c>
      <c r="CW40" s="152">
        <f>IF(OR(CW$1=Assumptions!$B$115,CW$1=Assumptions!$C$115,CW$1=Assumptions!$D$115,CW$1=Assumptions!$E$115,CW$1=Assumptions!$F$115),Assumptions!$E$12*Assumptions!$C$102/Assumptions!$C$104,0)</f>
        <v>0</v>
      </c>
      <c r="CX40" s="152">
        <f>IF(OR(CX$1=Assumptions!$B$115,CX$1=Assumptions!$C$115,CX$1=Assumptions!$D$115,CX$1=Assumptions!$E$115,CX$1=Assumptions!$F$115),Assumptions!$E$12*Assumptions!$C$102/Assumptions!$C$104,0)</f>
        <v>0</v>
      </c>
      <c r="CY40" s="152">
        <f>IF(OR(CY$1=Assumptions!$B$115,CY$1=Assumptions!$C$115,CY$1=Assumptions!$D$115,CY$1=Assumptions!$E$115,CY$1=Assumptions!$F$115),Assumptions!$E$12*Assumptions!$C$102/Assumptions!$C$104,0)</f>
        <v>0</v>
      </c>
      <c r="CZ40" s="152">
        <f>IF(OR(CZ$1=Assumptions!$B$115,CZ$1=Assumptions!$C$115,CZ$1=Assumptions!$D$115,CZ$1=Assumptions!$E$115,CZ$1=Assumptions!$F$115),Assumptions!$E$12*Assumptions!$C$102/Assumptions!$C$104,0)</f>
        <v>0</v>
      </c>
      <c r="DA40" s="152">
        <f>IF(OR(DA$1=Assumptions!$B$115,DA$1=Assumptions!$C$115,DA$1=Assumptions!$D$115,DA$1=Assumptions!$E$115,DA$1=Assumptions!$F$115),Assumptions!$E$12*Assumptions!$C$102/Assumptions!$C$104,0)</f>
        <v>0</v>
      </c>
      <c r="DB40" s="152">
        <f>IF(OR(DB$1=Assumptions!$B$115,DB$1=Assumptions!$C$115,DB$1=Assumptions!$D$115,DB$1=Assumptions!$E$115,DB$1=Assumptions!$F$115),Assumptions!$E$12*Assumptions!$C$102/Assumptions!$C$104,0)</f>
        <v>0</v>
      </c>
      <c r="DC40" s="152">
        <f>IF(OR(DC$1=Assumptions!$B$115,DC$1=Assumptions!$C$115,DC$1=Assumptions!$D$115,DC$1=Assumptions!$E$115,DC$1=Assumptions!$F$115),Assumptions!$E$12*Assumptions!$C$102/Assumptions!$C$104,0)</f>
        <v>0</v>
      </c>
      <c r="DD40" s="152">
        <f>IF(OR(DD$1=Assumptions!$B$115,DD$1=Assumptions!$C$115,DD$1=Assumptions!$D$115,DD$1=Assumptions!$E$115,DD$1=Assumptions!$F$115),Assumptions!$E$12*Assumptions!$C$102/Assumptions!$C$104,0)</f>
        <v>0</v>
      </c>
      <c r="DE40" s="152">
        <f>IF(OR(DE$1=Assumptions!$B$115,DE$1=Assumptions!$C$115,DE$1=Assumptions!$D$115,DE$1=Assumptions!$E$115,DE$1=Assumptions!$F$115),Assumptions!$E$12*Assumptions!$C$102/Assumptions!$C$104,0)</f>
        <v>0</v>
      </c>
      <c r="DF40" s="152">
        <f>IF(OR(DF$1=Assumptions!$B$115,DF$1=Assumptions!$C$115,DF$1=Assumptions!$D$115,DF$1=Assumptions!$E$115,DF$1=Assumptions!$F$115),Assumptions!$E$12*Assumptions!$C$102/Assumptions!$C$104,0)</f>
        <v>0</v>
      </c>
      <c r="DG40" s="152">
        <f>IF(OR(DG$1=Assumptions!$B$115,DG$1=Assumptions!$C$115,DG$1=Assumptions!$D$115,DG$1=Assumptions!$E$115,DG$1=Assumptions!$F$115),Assumptions!$E$12*Assumptions!$C$102/Assumptions!$C$104,0)</f>
        <v>0</v>
      </c>
      <c r="DH40" s="152">
        <f>IF(OR(DH$1=Assumptions!$B$115,DH$1=Assumptions!$C$115,DH$1=Assumptions!$D$115,DH$1=Assumptions!$E$115,DH$1=Assumptions!$F$115),Assumptions!$E$12*Assumptions!$C$102/Assumptions!$C$104,0)</f>
        <v>0</v>
      </c>
      <c r="DI40" s="152">
        <f>IF(OR(DI$1=Assumptions!$B$115,DI$1=Assumptions!$C$115,DI$1=Assumptions!$D$115,DI$1=Assumptions!$E$115,DI$1=Assumptions!$F$115),Assumptions!$E$12*Assumptions!$C$102/Assumptions!$C$104,0)</f>
        <v>0</v>
      </c>
      <c r="DJ40" s="152">
        <f>IF(OR(DJ$1=Assumptions!$B$115,DJ$1=Assumptions!$C$115,DJ$1=Assumptions!$D$115,DJ$1=Assumptions!$E$115,DJ$1=Assumptions!$F$115),Assumptions!$E$12*Assumptions!$C$102/Assumptions!$C$104,0)</f>
        <v>0</v>
      </c>
      <c r="DK40" s="152">
        <f>IF(OR(DK$1=Assumptions!$B$115,DK$1=Assumptions!$C$115,DK$1=Assumptions!$D$115,DK$1=Assumptions!$E$115,DK$1=Assumptions!$F$115),Assumptions!$E$12*Assumptions!$C$102/Assumptions!$C$104,0)</f>
        <v>0</v>
      </c>
      <c r="DL40" s="152">
        <f>IF(OR(DL$1=Assumptions!$B$115,DL$1=Assumptions!$C$115,DL$1=Assumptions!$D$115,DL$1=Assumptions!$E$115,DL$1=Assumptions!$F$115),Assumptions!$E$12*Assumptions!$C$102/Assumptions!$C$104,0)</f>
        <v>0</v>
      </c>
      <c r="DM40" s="152">
        <f>IF(OR(DM$1=Assumptions!$B$115,DM$1=Assumptions!$C$115,DM$1=Assumptions!$D$115,DM$1=Assumptions!$E$115,DM$1=Assumptions!$F$115),Assumptions!$E$12*Assumptions!$C$102/Assumptions!$C$104,0)</f>
        <v>0</v>
      </c>
      <c r="DN40" s="152">
        <f>IF(OR(DN$1=Assumptions!$B$115,DN$1=Assumptions!$C$115,DN$1=Assumptions!$D$115,DN$1=Assumptions!$E$115,DN$1=Assumptions!$F$115),Assumptions!$E$12*Assumptions!$C$102/Assumptions!$C$104,0)</f>
        <v>0</v>
      </c>
      <c r="DO40" s="152">
        <f>IF(OR(DO$1=Assumptions!$B$115,DO$1=Assumptions!$C$115,DO$1=Assumptions!$D$115,DO$1=Assumptions!$E$115,DO$1=Assumptions!$F$115),Assumptions!$E$12*Assumptions!$C$102/Assumptions!$C$104,0)</f>
        <v>0</v>
      </c>
      <c r="DP40" s="152">
        <f>IF(OR(DP$1=Assumptions!$B$115,DP$1=Assumptions!$C$115,DP$1=Assumptions!$D$115,DP$1=Assumptions!$E$115,DP$1=Assumptions!$F$115),Assumptions!$E$12*Assumptions!$C$102/Assumptions!$C$104,0)</f>
        <v>0</v>
      </c>
      <c r="DQ40" s="152">
        <f>IF(OR(DQ$1=Assumptions!$B$115,DQ$1=Assumptions!$C$115,DQ$1=Assumptions!$D$115,DQ$1=Assumptions!$E$115,DQ$1=Assumptions!$F$115),Assumptions!$E$12*Assumptions!$C$102/Assumptions!$C$104,0)</f>
        <v>0</v>
      </c>
      <c r="DR40" s="152">
        <f>IF(OR(DR$1=Assumptions!$B$115,DR$1=Assumptions!$C$115,DR$1=Assumptions!$D$115,DR$1=Assumptions!$E$115,DR$1=Assumptions!$F$115),Assumptions!$E$12*Assumptions!$C$102/Assumptions!$C$104,0)</f>
        <v>0</v>
      </c>
      <c r="DS40" s="152">
        <f>IF(OR(DS$1=Assumptions!$B$115,DS$1=Assumptions!$C$115,DS$1=Assumptions!$D$115,DS$1=Assumptions!$E$115,DS$1=Assumptions!$F$115),Assumptions!$E$12*Assumptions!$C$102/Assumptions!$C$104,0)</f>
        <v>0</v>
      </c>
      <c r="DT40" s="152">
        <f>IF(OR(DT$1=Assumptions!$B$115,DT$1=Assumptions!$C$115,DT$1=Assumptions!$D$115,DT$1=Assumptions!$E$115,DT$1=Assumptions!$F$115),Assumptions!$E$12*Assumptions!$C$102/Assumptions!$C$104,0)</f>
        <v>0</v>
      </c>
      <c r="DU40" s="152">
        <f>IF(OR(DU$1=Assumptions!$B$115,DU$1=Assumptions!$C$115,DU$1=Assumptions!$D$115,DU$1=Assumptions!$E$115,DU$1=Assumptions!$F$115),Assumptions!$E$12*Assumptions!$C$102/Assumptions!$C$104,0)</f>
        <v>0</v>
      </c>
      <c r="DV40" s="152">
        <f>IF(OR(DV$1=Assumptions!$B$115,DV$1=Assumptions!$C$115,DV$1=Assumptions!$D$115,DV$1=Assumptions!$E$115,DV$1=Assumptions!$F$115),Assumptions!$E$12*Assumptions!$C$102/Assumptions!$C$104,0)</f>
        <v>0</v>
      </c>
      <c r="DW40" s="152">
        <f>IF(OR(DW$1=Assumptions!$B$115,DW$1=Assumptions!$C$115,DW$1=Assumptions!$D$115,DW$1=Assumptions!$E$115,DW$1=Assumptions!$F$115),Assumptions!$E$12*Assumptions!$C$102/Assumptions!$C$104,0)</f>
        <v>0</v>
      </c>
      <c r="DX40" s="152">
        <f>IF(OR(DX$1=Assumptions!$B$115,DX$1=Assumptions!$C$115,DX$1=Assumptions!$D$115,DX$1=Assumptions!$E$115,DX$1=Assumptions!$F$115),Assumptions!$E$12*Assumptions!$C$102/Assumptions!$C$104,0)</f>
        <v>0</v>
      </c>
      <c r="DY40" s="152">
        <f>IF(OR(DY$1=Assumptions!$B$115,DY$1=Assumptions!$C$115,DY$1=Assumptions!$D$115,DY$1=Assumptions!$E$115,DY$1=Assumptions!$F$115),Assumptions!$E$12*Assumptions!$C$102/Assumptions!$C$104,0)</f>
        <v>0</v>
      </c>
      <c r="DZ40" s="152">
        <f>IF(OR(DZ$1=Assumptions!$B$115,DZ$1=Assumptions!$C$115,DZ$1=Assumptions!$D$115,DZ$1=Assumptions!$E$115,DZ$1=Assumptions!$F$115),Assumptions!$E$12*Assumptions!$C$102/Assumptions!$C$104,0)</f>
        <v>0</v>
      </c>
      <c r="EA40" s="152">
        <f>IF(OR(EA$1=Assumptions!$B$115,EA$1=Assumptions!$C$115,EA$1=Assumptions!$D$115,EA$1=Assumptions!$E$115,EA$1=Assumptions!$F$115),Assumptions!$E$12*Assumptions!$C$102/Assumptions!$C$104,0)</f>
        <v>0</v>
      </c>
      <c r="EB40" s="152">
        <f>IF(OR(EB$1=Assumptions!$B$115,EB$1=Assumptions!$C$115,EB$1=Assumptions!$D$115,EB$1=Assumptions!$E$115,EB$1=Assumptions!$F$115),Assumptions!$E$12*Assumptions!$C$102/Assumptions!$C$104,0)</f>
        <v>0</v>
      </c>
      <c r="EC40" s="152">
        <f>IF(OR(EC$1=Assumptions!$B$115,EC$1=Assumptions!$C$115,EC$1=Assumptions!$D$115,EC$1=Assumptions!$E$115,EC$1=Assumptions!$F$115),Assumptions!$E$12*Assumptions!$C$102/Assumptions!$C$104,0)</f>
        <v>0</v>
      </c>
      <c r="ED40" s="152">
        <f>IF(OR(ED$1=Assumptions!$B$115,ED$1=Assumptions!$C$115,ED$1=Assumptions!$D$115,ED$1=Assumptions!$E$115,ED$1=Assumptions!$F$115),Assumptions!$E$12*Assumptions!$C$102/Assumptions!$C$104,0)</f>
        <v>0</v>
      </c>
      <c r="EE40" s="152">
        <f>IF(OR(EE$1=Assumptions!$B$115,EE$1=Assumptions!$C$115,EE$1=Assumptions!$D$115,EE$1=Assumptions!$E$115,EE$1=Assumptions!$F$115),Assumptions!$E$12*Assumptions!$C$102/Assumptions!$C$104,0)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103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188</v>
      </c>
      <c r="D43" s="229">
        <f>Assumptions!H42</f>
        <v>23941999.43</v>
      </c>
      <c r="E43" s="229">
        <f t="shared" ref="E43:EE43" si="7">D47</f>
        <v>23941999.43</v>
      </c>
      <c r="F43" s="229">
        <f t="shared" si="7"/>
        <v>23941999.43</v>
      </c>
      <c r="G43" s="229">
        <f t="shared" si="7"/>
        <v>23941999.43</v>
      </c>
      <c r="H43" s="229">
        <f t="shared" si="7"/>
        <v>23941999.43</v>
      </c>
      <c r="I43" s="229">
        <f t="shared" si="7"/>
        <v>23941999.43</v>
      </c>
      <c r="J43" s="229">
        <f t="shared" si="7"/>
        <v>23941999.43</v>
      </c>
      <c r="K43" s="229">
        <f t="shared" si="7"/>
        <v>23941999.43</v>
      </c>
      <c r="L43" s="229">
        <f t="shared" si="7"/>
        <v>23941999.43</v>
      </c>
      <c r="M43" s="229">
        <f t="shared" si="7"/>
        <v>23941999.43</v>
      </c>
      <c r="N43" s="229">
        <f t="shared" si="7"/>
        <v>23941999.43</v>
      </c>
      <c r="O43" s="229">
        <f t="shared" si="7"/>
        <v>23941999.43</v>
      </c>
      <c r="P43" s="229">
        <f t="shared" si="7"/>
        <v>23941999.43</v>
      </c>
      <c r="Q43" s="229">
        <f t="shared" si="7"/>
        <v>23941999.43</v>
      </c>
      <c r="R43" s="229">
        <f t="shared" si="7"/>
        <v>23941999.43</v>
      </c>
      <c r="S43" s="229">
        <f t="shared" si="7"/>
        <v>23941999.43</v>
      </c>
      <c r="T43" s="229">
        <f t="shared" si="7"/>
        <v>23941999.43</v>
      </c>
      <c r="U43" s="229">
        <f t="shared" si="7"/>
        <v>23941999.43</v>
      </c>
      <c r="V43" s="229">
        <f t="shared" si="7"/>
        <v>23941999.43</v>
      </c>
      <c r="W43" s="229">
        <f t="shared" si="7"/>
        <v>23941999.43</v>
      </c>
      <c r="X43" s="229">
        <f t="shared" si="7"/>
        <v>23941999.43</v>
      </c>
      <c r="Y43" s="229">
        <f t="shared" si="7"/>
        <v>23941999.43</v>
      </c>
      <c r="Z43" s="229">
        <f t="shared" si="7"/>
        <v>23941999.43</v>
      </c>
      <c r="AA43" s="229">
        <f t="shared" si="7"/>
        <v>23941999.43</v>
      </c>
      <c r="AB43" s="229">
        <f t="shared" si="7"/>
        <v>23941999.43</v>
      </c>
      <c r="AC43" s="229">
        <f t="shared" si="7"/>
        <v>23941999.43</v>
      </c>
      <c r="AD43" s="229">
        <f t="shared" si="7"/>
        <v>23941999.43</v>
      </c>
      <c r="AE43" s="229">
        <f t="shared" si="7"/>
        <v>23941999.43</v>
      </c>
      <c r="AF43" s="229">
        <f t="shared" si="7"/>
        <v>23941999.43</v>
      </c>
      <c r="AG43" s="229">
        <f t="shared" si="7"/>
        <v>23941999.43</v>
      </c>
      <c r="AH43" s="229">
        <f t="shared" si="7"/>
        <v>23941999.43</v>
      </c>
      <c r="AI43" s="229">
        <f t="shared" si="7"/>
        <v>23941999.43</v>
      </c>
      <c r="AJ43" s="229">
        <f t="shared" si="7"/>
        <v>23941999.43</v>
      </c>
      <c r="AK43" s="229">
        <f t="shared" si="7"/>
        <v>23941999.43</v>
      </c>
      <c r="AL43" s="229">
        <f t="shared" si="7"/>
        <v>23941999.43</v>
      </c>
      <c r="AM43" s="229">
        <f t="shared" si="7"/>
        <v>23941999.43</v>
      </c>
      <c r="AN43" s="229">
        <f t="shared" si="7"/>
        <v>23941999.43</v>
      </c>
      <c r="AO43" s="229">
        <f t="shared" si="7"/>
        <v>23916668.72</v>
      </c>
      <c r="AP43" s="229">
        <f t="shared" si="7"/>
        <v>23891218.12</v>
      </c>
      <c r="AQ43" s="229">
        <f t="shared" si="7"/>
        <v>23865647.05</v>
      </c>
      <c r="AR43" s="229">
        <f t="shared" si="7"/>
        <v>23839954.94</v>
      </c>
      <c r="AS43" s="229">
        <f t="shared" si="7"/>
        <v>23814141.22</v>
      </c>
      <c r="AT43" s="229">
        <f t="shared" si="7"/>
        <v>23788205.32</v>
      </c>
      <c r="AU43" s="229">
        <f t="shared" si="7"/>
        <v>23762146.65</v>
      </c>
      <c r="AV43" s="229">
        <f t="shared" si="7"/>
        <v>23735964.64</v>
      </c>
      <c r="AW43" s="229">
        <f t="shared" si="7"/>
        <v>23709658.7</v>
      </c>
      <c r="AX43" s="229">
        <f t="shared" si="7"/>
        <v>23683228.25</v>
      </c>
      <c r="AY43" s="229">
        <f t="shared" si="7"/>
        <v>23656672.69</v>
      </c>
      <c r="AZ43" s="229">
        <f t="shared" si="7"/>
        <v>23629991.43</v>
      </c>
      <c r="BA43" s="229">
        <f t="shared" si="7"/>
        <v>23603183.89</v>
      </c>
      <c r="BB43" s="229">
        <f t="shared" si="7"/>
        <v>23576249.45</v>
      </c>
      <c r="BC43" s="229">
        <f t="shared" si="7"/>
        <v>23549187.53</v>
      </c>
      <c r="BD43" s="229">
        <f t="shared" si="7"/>
        <v>23521997.51</v>
      </c>
      <c r="BE43" s="229">
        <f t="shared" si="7"/>
        <v>23494678.79</v>
      </c>
      <c r="BF43" s="229">
        <f t="shared" si="7"/>
        <v>23467230.77</v>
      </c>
      <c r="BG43" s="229">
        <f t="shared" si="7"/>
        <v>23439652.82</v>
      </c>
      <c r="BH43" s="229">
        <f t="shared" si="7"/>
        <v>23411944.34</v>
      </c>
      <c r="BI43" s="229">
        <f t="shared" si="7"/>
        <v>23384104.71</v>
      </c>
      <c r="BJ43" s="229">
        <f t="shared" si="7"/>
        <v>23356133.3</v>
      </c>
      <c r="BK43" s="229">
        <f t="shared" si="7"/>
        <v>23328029.49</v>
      </c>
      <c r="BL43" s="229">
        <f t="shared" si="7"/>
        <v>23299792.66</v>
      </c>
      <c r="BM43" s="229">
        <f t="shared" si="7"/>
        <v>23271422.17</v>
      </c>
      <c r="BN43" s="229">
        <f t="shared" si="7"/>
        <v>23242917.4</v>
      </c>
      <c r="BO43" s="229">
        <f t="shared" si="7"/>
        <v>23214277.7</v>
      </c>
      <c r="BP43" s="229">
        <f t="shared" si="7"/>
        <v>23185502.44</v>
      </c>
      <c r="BQ43" s="229">
        <f t="shared" si="7"/>
        <v>23156590.98</v>
      </c>
      <c r="BR43" s="229">
        <f t="shared" si="7"/>
        <v>23127542.68</v>
      </c>
      <c r="BS43" s="229">
        <f t="shared" si="7"/>
        <v>23098356.87</v>
      </c>
      <c r="BT43" s="229">
        <f t="shared" si="7"/>
        <v>23069032.92</v>
      </c>
      <c r="BU43" s="229">
        <f t="shared" si="7"/>
        <v>23039570.17</v>
      </c>
      <c r="BV43" s="229">
        <f t="shared" si="7"/>
        <v>23009967.97</v>
      </c>
      <c r="BW43" s="229">
        <f t="shared" si="7"/>
        <v>22980225.65</v>
      </c>
      <c r="BX43" s="229">
        <f t="shared" si="7"/>
        <v>22950342.54</v>
      </c>
      <c r="BY43" s="229">
        <f t="shared" si="7"/>
        <v>22920317.99</v>
      </c>
      <c r="BZ43" s="229">
        <f t="shared" si="7"/>
        <v>22890151.32</v>
      </c>
      <c r="CA43" s="229">
        <f t="shared" si="7"/>
        <v>22859841.87</v>
      </c>
      <c r="CB43" s="229">
        <f t="shared" si="7"/>
        <v>22829388.95</v>
      </c>
      <c r="CC43" s="229">
        <f t="shared" si="7"/>
        <v>22798791.89</v>
      </c>
      <c r="CD43" s="229">
        <f t="shared" si="7"/>
        <v>22768049.99</v>
      </c>
      <c r="CE43" s="229">
        <f t="shared" si="7"/>
        <v>22737162.59</v>
      </c>
      <c r="CF43" s="229">
        <f t="shared" si="7"/>
        <v>22706128.99</v>
      </c>
      <c r="CG43" s="229">
        <f t="shared" si="7"/>
        <v>22674948.5</v>
      </c>
      <c r="CH43" s="229">
        <f t="shared" si="7"/>
        <v>22643620.41</v>
      </c>
      <c r="CI43" s="229">
        <f t="shared" si="7"/>
        <v>22612144.05</v>
      </c>
      <c r="CJ43" s="229">
        <f t="shared" si="7"/>
        <v>22580518.69</v>
      </c>
      <c r="CK43" s="229">
        <f t="shared" si="7"/>
        <v>22548743.64</v>
      </c>
      <c r="CL43" s="229">
        <f t="shared" si="7"/>
        <v>22516818.19</v>
      </c>
      <c r="CM43" s="229">
        <f t="shared" si="7"/>
        <v>22484741.62</v>
      </c>
      <c r="CN43" s="229">
        <f t="shared" si="7"/>
        <v>22452513.23</v>
      </c>
      <c r="CO43" s="229">
        <f t="shared" si="7"/>
        <v>22420132.29</v>
      </c>
      <c r="CP43" s="229">
        <f t="shared" si="7"/>
        <v>22387598.07</v>
      </c>
      <c r="CQ43" s="229">
        <f t="shared" si="7"/>
        <v>22354909.87</v>
      </c>
      <c r="CR43" s="229">
        <f t="shared" si="7"/>
        <v>22322066.93</v>
      </c>
      <c r="CS43" s="229">
        <f t="shared" si="7"/>
        <v>22289068.55</v>
      </c>
      <c r="CT43" s="229">
        <f t="shared" si="7"/>
        <v>22255913.97</v>
      </c>
      <c r="CU43" s="229">
        <f t="shared" si="7"/>
        <v>22222602.45</v>
      </c>
      <c r="CV43" s="229">
        <f t="shared" si="7"/>
        <v>22189133.27</v>
      </c>
      <c r="CW43" s="229">
        <f t="shared" si="7"/>
        <v>22155505.66</v>
      </c>
      <c r="CX43" s="229">
        <f t="shared" si="7"/>
        <v>22121718.88</v>
      </c>
      <c r="CY43" s="229">
        <f t="shared" si="7"/>
        <v>22087772.18</v>
      </c>
      <c r="CZ43" s="229">
        <f t="shared" si="7"/>
        <v>22053664.79</v>
      </c>
      <c r="DA43" s="229">
        <f t="shared" si="7"/>
        <v>22019395.97</v>
      </c>
      <c r="DB43" s="229">
        <f t="shared" si="7"/>
        <v>21984964.94</v>
      </c>
      <c r="DC43" s="229">
        <f t="shared" si="7"/>
        <v>21950370.93</v>
      </c>
      <c r="DD43" s="229">
        <f t="shared" si="7"/>
        <v>21915613.19</v>
      </c>
      <c r="DE43" s="229">
        <f t="shared" si="7"/>
        <v>21880690.92</v>
      </c>
      <c r="DF43" s="229">
        <f t="shared" si="7"/>
        <v>21845603.35</v>
      </c>
      <c r="DG43" s="229">
        <f t="shared" si="7"/>
        <v>21810349.7</v>
      </c>
      <c r="DH43" s="229">
        <f t="shared" si="7"/>
        <v>21774929.18</v>
      </c>
      <c r="DI43" s="229">
        <f t="shared" si="7"/>
        <v>21739341.01</v>
      </c>
      <c r="DJ43" s="229">
        <f t="shared" si="7"/>
        <v>21703584.38</v>
      </c>
      <c r="DK43" s="229">
        <f t="shared" si="7"/>
        <v>21667658.51</v>
      </c>
      <c r="DL43" s="229">
        <f t="shared" si="7"/>
        <v>21631562.59</v>
      </c>
      <c r="DM43" s="229">
        <f t="shared" si="7"/>
        <v>21595295.82</v>
      </c>
      <c r="DN43" s="229">
        <f t="shared" si="7"/>
        <v>21558857.38</v>
      </c>
      <c r="DO43" s="229">
        <f t="shared" si="7"/>
        <v>21522246.46</v>
      </c>
      <c r="DP43" s="229">
        <f t="shared" si="7"/>
        <v>21485462.26</v>
      </c>
      <c r="DQ43" s="229">
        <f t="shared" si="7"/>
        <v>21448503.94</v>
      </c>
      <c r="DR43" s="229">
        <f t="shared" si="7"/>
        <v>21411370.69</v>
      </c>
      <c r="DS43" s="229">
        <f t="shared" si="7"/>
        <v>21374061.67</v>
      </c>
      <c r="DT43" s="229">
        <f t="shared" si="7"/>
        <v>21336576.06</v>
      </c>
      <c r="DU43" s="229">
        <f t="shared" si="7"/>
        <v>21298913.01</v>
      </c>
      <c r="DV43" s="229">
        <f t="shared" si="7"/>
        <v>21261071.7</v>
      </c>
      <c r="DW43" s="229">
        <f t="shared" si="7"/>
        <v>21223051.26</v>
      </c>
      <c r="DX43" s="229">
        <f t="shared" si="7"/>
        <v>21184850.87</v>
      </c>
      <c r="DY43" s="229">
        <f t="shared" si="7"/>
        <v>21146469.66</v>
      </c>
      <c r="DZ43" s="229">
        <f t="shared" si="7"/>
        <v>21107906.78</v>
      </c>
      <c r="EA43" s="229">
        <f t="shared" si="7"/>
        <v>21069161.36</v>
      </c>
      <c r="EB43" s="229">
        <f t="shared" si="7"/>
        <v>21030232.56</v>
      </c>
      <c r="EC43" s="229">
        <f t="shared" si="7"/>
        <v>20991119.48</v>
      </c>
      <c r="ED43" s="229">
        <f t="shared" si="7"/>
        <v>20951821.28</v>
      </c>
      <c r="EE43" s="229">
        <f t="shared" si="7"/>
        <v>20912337.06</v>
      </c>
    </row>
    <row r="44" ht="15.75" customHeight="1">
      <c r="A44" s="1"/>
      <c r="B44" s="1"/>
      <c r="C44" s="1" t="s">
        <v>189</v>
      </c>
      <c r="D44" s="229">
        <f>(D43*Assumptions!$H44/12)*IF(D1&gt;Assumptions!$H$47,1,0)</f>
        <v>0</v>
      </c>
      <c r="E44" s="229">
        <f>(E43*Assumptions!$H44/12)*IF(E1&gt;Assumptions!$H$47,1,0)</f>
        <v>0</v>
      </c>
      <c r="F44" s="229">
        <f>(F43*Assumptions!$H44/12)*IF(F1&gt;Assumptions!$H$47,1,0)</f>
        <v>0</v>
      </c>
      <c r="G44" s="229">
        <f>(G43*Assumptions!$H44/12)*IF(G1&gt;Assumptions!$H$47,1,0)</f>
        <v>0</v>
      </c>
      <c r="H44" s="229">
        <f>(H43*Assumptions!$H44/12)*IF(H1&gt;Assumptions!$H$47,1,0)</f>
        <v>0</v>
      </c>
      <c r="I44" s="229">
        <f>(I43*Assumptions!$H44/12)*IF(I1&gt;Assumptions!$H$47,1,0)</f>
        <v>0</v>
      </c>
      <c r="J44" s="229">
        <f>(J43*Assumptions!$H44/12)*IF(J1&gt;Assumptions!$H$47,1,0)</f>
        <v>0</v>
      </c>
      <c r="K44" s="229">
        <f>(K43*Assumptions!$H44/12)*IF(K1&gt;Assumptions!$H$47,1,0)</f>
        <v>0</v>
      </c>
      <c r="L44" s="229">
        <f>(L43*Assumptions!$H44/12)*IF(L1&gt;Assumptions!$H$47,1,0)</f>
        <v>0</v>
      </c>
      <c r="M44" s="229">
        <f>(M43*Assumptions!$H44/12)*IF(M1&gt;Assumptions!$H$47,1,0)</f>
        <v>0</v>
      </c>
      <c r="N44" s="229">
        <f>(N43*Assumptions!$H44/12)*IF(N1&gt;Assumptions!$H$47,1,0)</f>
        <v>0</v>
      </c>
      <c r="O44" s="229">
        <f>(O43*Assumptions!$H44/12)*IF(O1&gt;Assumptions!$H$47,1,0)</f>
        <v>0</v>
      </c>
      <c r="P44" s="229">
        <f>(P43*Assumptions!$H44/12)*IF(P1&gt;Assumptions!$H$47,1,0)</f>
        <v>0</v>
      </c>
      <c r="Q44" s="229">
        <f>(Q43*Assumptions!$H44/12)*IF(Q1&gt;Assumptions!$H$47,1,0)</f>
        <v>0</v>
      </c>
      <c r="R44" s="229">
        <f>(R43*Assumptions!$H44/12)*IF(R1&gt;Assumptions!$H$47,1,0)</f>
        <v>0</v>
      </c>
      <c r="S44" s="229">
        <f>(S43*Assumptions!$H44/12)*IF(S1&gt;Assumptions!$H$47,1,0)</f>
        <v>0</v>
      </c>
      <c r="T44" s="229">
        <f>(T43*Assumptions!$H44/12)*IF(T1&gt;Assumptions!$H$47,1,0)</f>
        <v>0</v>
      </c>
      <c r="U44" s="229">
        <f>(U43*Assumptions!$H44/12)*IF(U1&gt;Assumptions!$H$47,1,0)</f>
        <v>0</v>
      </c>
      <c r="V44" s="229">
        <f>(V43*Assumptions!$H44/12)*IF(V1&gt;Assumptions!$H$47,1,0)</f>
        <v>0</v>
      </c>
      <c r="W44" s="229">
        <f>(W43*Assumptions!$H44/12)*IF(W1&gt;Assumptions!$H$47,1,0)</f>
        <v>0</v>
      </c>
      <c r="X44" s="229">
        <f>(X43*Assumptions!$H44/12)*IF(X1&gt;Assumptions!$H$47,1,0)</f>
        <v>0</v>
      </c>
      <c r="Y44" s="229">
        <f>(Y43*Assumptions!$H44/12)*IF(Y1&gt;Assumptions!$H$47,1,0)</f>
        <v>0</v>
      </c>
      <c r="Z44" s="229">
        <f>(Z43*Assumptions!$H44/12)*IF(Z1&gt;Assumptions!$H$47,1,0)</f>
        <v>0</v>
      </c>
      <c r="AA44" s="229">
        <f>(AA43*Assumptions!$H44/12)*IF(AA1&gt;Assumptions!$H$47,1,0)</f>
        <v>0</v>
      </c>
      <c r="AB44" s="229">
        <f>(AB43*Assumptions!$H44/12)*IF(AB1&gt;Assumptions!$H$47,1,0)</f>
        <v>0</v>
      </c>
      <c r="AC44" s="229">
        <f>(AC43*Assumptions!$H44/12)*IF(AC1&gt;Assumptions!$H$47,1,0)</f>
        <v>0</v>
      </c>
      <c r="AD44" s="229">
        <f>(AD43*Assumptions!$H44/12)*IF(AD1&gt;Assumptions!$H$47,1,0)</f>
        <v>0</v>
      </c>
      <c r="AE44" s="229">
        <f>(AE43*Assumptions!$H44/12)*IF(AE1&gt;Assumptions!$H$47,1,0)</f>
        <v>0</v>
      </c>
      <c r="AF44" s="229">
        <f>(AF43*Assumptions!$H44/12)*IF(AF1&gt;Assumptions!$H$47,1,0)</f>
        <v>0</v>
      </c>
      <c r="AG44" s="229">
        <f>(AG43*Assumptions!$H44/12)*IF(AG1&gt;Assumptions!$H$47,1,0)</f>
        <v>0</v>
      </c>
      <c r="AH44" s="229">
        <f>(AH43*Assumptions!$H44/12)*IF(AH1&gt;Assumptions!$H$47,1,0)</f>
        <v>0</v>
      </c>
      <c r="AI44" s="229">
        <f>(AI43*Assumptions!$H44/12)*IF(AI1&gt;Assumptions!$H$47,1,0)</f>
        <v>0</v>
      </c>
      <c r="AJ44" s="229">
        <f>(AJ43*Assumptions!$H44/12)*IF(AJ1&gt;Assumptions!$H$47,1,0)</f>
        <v>0</v>
      </c>
      <c r="AK44" s="229">
        <f>(AK43*Assumptions!$H44/12)*IF(AK1&gt;Assumptions!$H$47,1,0)</f>
        <v>0</v>
      </c>
      <c r="AL44" s="229">
        <f>(AL43*Assumptions!$H44/12)*IF(AL1&gt;Assumptions!$H$47,1,0)</f>
        <v>0</v>
      </c>
      <c r="AM44" s="229">
        <f>(AM43*Assumptions!$H44/12)*IF(AM1&gt;Assumptions!$H$47,1,0)</f>
        <v>0</v>
      </c>
      <c r="AN44" s="229">
        <f>(AN43*Assumptions!$H44/12)*IF(AN1&gt;Assumptions!$H$47,1,0)</f>
        <v>113325.464</v>
      </c>
      <c r="AO44" s="229">
        <f>(AO43*Assumptions!$H44/12)*IF(AO1&gt;Assumptions!$H$47,1,0)</f>
        <v>113205.5653</v>
      </c>
      <c r="AP44" s="229">
        <f>(AP43*Assumptions!$H44/12)*IF(AP1&gt;Assumptions!$H$47,1,0)</f>
        <v>113085.0991</v>
      </c>
      <c r="AQ44" s="229">
        <f>(AQ43*Assumptions!$H44/12)*IF(AQ1&gt;Assumptions!$H$47,1,0)</f>
        <v>112964.0627</v>
      </c>
      <c r="AR44" s="229">
        <f>(AR43*Assumptions!$H44/12)*IF(AR1&gt;Assumptions!$H$47,1,0)</f>
        <v>112842.4534</v>
      </c>
      <c r="AS44" s="229">
        <f>(AS43*Assumptions!$H44/12)*IF(AS1&gt;Assumptions!$H$47,1,0)</f>
        <v>112720.2684</v>
      </c>
      <c r="AT44" s="229">
        <f>(AT43*Assumptions!$H44/12)*IF(AT1&gt;Assumptions!$H$47,1,0)</f>
        <v>112597.5052</v>
      </c>
      <c r="AU44" s="229">
        <f>(AU43*Assumptions!$H44/12)*IF(AU1&gt;Assumptions!$H$47,1,0)</f>
        <v>112474.1608</v>
      </c>
      <c r="AV44" s="229">
        <f>(AV43*Assumptions!$H44/12)*IF(AV1&gt;Assumptions!$H$47,1,0)</f>
        <v>112350.2326</v>
      </c>
      <c r="AW44" s="229">
        <f>(AW43*Assumptions!$H44/12)*IF(AW1&gt;Assumptions!$H$47,1,0)</f>
        <v>112225.7178</v>
      </c>
      <c r="AX44" s="229">
        <f>(AX43*Assumptions!$H44/12)*IF(AX1&gt;Assumptions!$H$47,1,0)</f>
        <v>112100.6137</v>
      </c>
      <c r="AY44" s="229">
        <f>(AY43*Assumptions!$H44/12)*IF(AY1&gt;Assumptions!$H$47,1,0)</f>
        <v>111974.9174</v>
      </c>
      <c r="AZ44" s="229">
        <f>(AZ43*Assumptions!$H44/12)*IF(AZ1&gt;Assumptions!$H$47,1,0)</f>
        <v>111848.6261</v>
      </c>
      <c r="BA44" s="229">
        <f>(BA43*Assumptions!$H44/12)*IF(BA1&gt;Assumptions!$H$47,1,0)</f>
        <v>111721.7371</v>
      </c>
      <c r="BB44" s="229">
        <f>(BB43*Assumptions!$H44/12)*IF(BB1&gt;Assumptions!$H$47,1,0)</f>
        <v>111594.2474</v>
      </c>
      <c r="BC44" s="229">
        <f>(BC43*Assumptions!$H44/12)*IF(BC1&gt;Assumptions!$H$47,1,0)</f>
        <v>111466.1543</v>
      </c>
      <c r="BD44" s="229">
        <f>(BD43*Assumptions!$H44/12)*IF(BD1&gt;Assumptions!$H$47,1,0)</f>
        <v>111337.4549</v>
      </c>
      <c r="BE44" s="229">
        <f>(BE43*Assumptions!$H44/12)*IF(BE1&gt;Assumptions!$H$47,1,0)</f>
        <v>111208.1463</v>
      </c>
      <c r="BF44" s="229">
        <f>(BF43*Assumptions!$H44/12)*IF(BF1&gt;Assumptions!$H$47,1,0)</f>
        <v>111078.2256</v>
      </c>
      <c r="BG44" s="229">
        <f>(BG43*Assumptions!$H44/12)*IF(BG1&gt;Assumptions!$H$47,1,0)</f>
        <v>110947.69</v>
      </c>
      <c r="BH44" s="229">
        <f>(BH43*Assumptions!$H44/12)*IF(BH1&gt;Assumptions!$H$47,1,0)</f>
        <v>110816.5365</v>
      </c>
      <c r="BI44" s="229">
        <f>(BI43*Assumptions!$H44/12)*IF(BI1&gt;Assumptions!$H$47,1,0)</f>
        <v>110684.7623</v>
      </c>
      <c r="BJ44" s="229">
        <f>(BJ43*Assumptions!$H44/12)*IF(BJ1&gt;Assumptions!$H$47,1,0)</f>
        <v>110552.3643</v>
      </c>
      <c r="BK44" s="229">
        <f>(BK43*Assumptions!$H44/12)*IF(BK1&gt;Assumptions!$H$47,1,0)</f>
        <v>110419.3396</v>
      </c>
      <c r="BL44" s="229">
        <f>(BL43*Assumptions!$H44/12)*IF(BL1&gt;Assumptions!$H$47,1,0)</f>
        <v>110285.6852</v>
      </c>
      <c r="BM44" s="229">
        <f>(BM43*Assumptions!$H44/12)*IF(BM1&gt;Assumptions!$H$47,1,0)</f>
        <v>110151.3983</v>
      </c>
      <c r="BN44" s="229">
        <f>(BN43*Assumptions!$H44/12)*IF(BN1&gt;Assumptions!$H$47,1,0)</f>
        <v>110016.4757</v>
      </c>
      <c r="BO44" s="229">
        <f>(BO43*Assumptions!$H44/12)*IF(BO1&gt;Assumptions!$H$47,1,0)</f>
        <v>109880.9145</v>
      </c>
      <c r="BP44" s="229">
        <f>(BP43*Assumptions!$H44/12)*IF(BP1&gt;Assumptions!$H$47,1,0)</f>
        <v>109744.7116</v>
      </c>
      <c r="BQ44" s="229">
        <f>(BQ43*Assumptions!$H44/12)*IF(BQ1&gt;Assumptions!$H$47,1,0)</f>
        <v>109607.864</v>
      </c>
      <c r="BR44" s="229">
        <f>(BR43*Assumptions!$H44/12)*IF(BR1&gt;Assumptions!$H$47,1,0)</f>
        <v>109470.3687</v>
      </c>
      <c r="BS44" s="229">
        <f>(BS43*Assumptions!$H44/12)*IF(BS1&gt;Assumptions!$H$47,1,0)</f>
        <v>109332.2225</v>
      </c>
      <c r="BT44" s="229">
        <f>(BT43*Assumptions!$H44/12)*IF(BT1&gt;Assumptions!$H$47,1,0)</f>
        <v>109193.4225</v>
      </c>
      <c r="BU44" s="229">
        <f>(BU43*Assumptions!$H44/12)*IF(BU1&gt;Assumptions!$H$47,1,0)</f>
        <v>109053.9655</v>
      </c>
      <c r="BV44" s="229">
        <f>(BV43*Assumptions!$H44/12)*IF(BV1&gt;Assumptions!$H$47,1,0)</f>
        <v>108913.8484</v>
      </c>
      <c r="BW44" s="229">
        <f>(BW43*Assumptions!$H44/12)*IF(BW1&gt;Assumptions!$H$47,1,0)</f>
        <v>108773.0681</v>
      </c>
      <c r="BX44" s="229">
        <f>(BX43*Assumptions!$H44/12)*IF(BX1&gt;Assumptions!$H$47,1,0)</f>
        <v>108631.6214</v>
      </c>
      <c r="BY44" s="229">
        <f>(BY43*Assumptions!$H44/12)*IF(BY1&gt;Assumptions!$H$47,1,0)</f>
        <v>108489.5052</v>
      </c>
      <c r="BZ44" s="229">
        <f>(BZ43*Assumptions!$H44/12)*IF(BZ1&gt;Assumptions!$H$47,1,0)</f>
        <v>108346.7163</v>
      </c>
      <c r="CA44" s="229">
        <f>(CA43*Assumptions!$H44/12)*IF(CA1&gt;Assumptions!$H$47,1,0)</f>
        <v>108203.2515</v>
      </c>
      <c r="CB44" s="229">
        <f>(CB43*Assumptions!$H44/12)*IF(CB1&gt;Assumptions!$H$47,1,0)</f>
        <v>108059.1077</v>
      </c>
      <c r="CC44" s="229">
        <f>(CC43*Assumptions!$H44/12)*IF(CC1&gt;Assumptions!$H$47,1,0)</f>
        <v>107914.2816</v>
      </c>
      <c r="CD44" s="229">
        <f>(CD43*Assumptions!$H44/12)*IF(CD1&gt;Assumptions!$H$47,1,0)</f>
        <v>107768.77</v>
      </c>
      <c r="CE44" s="229">
        <f>(CE43*Assumptions!$H44/12)*IF(CE1&gt;Assumptions!$H$47,1,0)</f>
        <v>107622.5696</v>
      </c>
      <c r="CF44" s="229">
        <f>(CF43*Assumptions!$H44/12)*IF(CF1&gt;Assumptions!$H$47,1,0)</f>
        <v>107475.6772</v>
      </c>
      <c r="CG44" s="229">
        <f>(CG43*Assumptions!$H44/12)*IF(CG1&gt;Assumptions!$H$47,1,0)</f>
        <v>107328.0896</v>
      </c>
      <c r="CH44" s="229">
        <f>(CH43*Assumptions!$H44/12)*IF(CH1&gt;Assumptions!$H$47,1,0)</f>
        <v>107179.8033</v>
      </c>
      <c r="CI44" s="229">
        <f>(CI43*Assumptions!$H44/12)*IF(CI1&gt;Assumptions!$H$47,1,0)</f>
        <v>107030.8152</v>
      </c>
      <c r="CJ44" s="229">
        <f>(CJ43*Assumptions!$H44/12)*IF(CJ1&gt;Assumptions!$H$47,1,0)</f>
        <v>106881.1218</v>
      </c>
      <c r="CK44" s="229">
        <f>(CK43*Assumptions!$H44/12)*IF(CK1&gt;Assumptions!$H$47,1,0)</f>
        <v>106730.7199</v>
      </c>
      <c r="CL44" s="229">
        <f>(CL43*Assumptions!$H44/12)*IF(CL1&gt;Assumptions!$H$47,1,0)</f>
        <v>106579.6061</v>
      </c>
      <c r="CM44" s="229">
        <f>(CM43*Assumptions!$H44/12)*IF(CM1&gt;Assumptions!$H$47,1,0)</f>
        <v>106427.777</v>
      </c>
      <c r="CN44" s="229">
        <f>(CN43*Assumptions!$H44/12)*IF(CN1&gt;Assumptions!$H$47,1,0)</f>
        <v>106275.2293</v>
      </c>
      <c r="CO44" s="229">
        <f>(CO43*Assumptions!$H44/12)*IF(CO1&gt;Assumptions!$H$47,1,0)</f>
        <v>106121.9595</v>
      </c>
      <c r="CP44" s="229">
        <f>(CP43*Assumptions!$H44/12)*IF(CP1&gt;Assumptions!$H$47,1,0)</f>
        <v>105967.9642</v>
      </c>
      <c r="CQ44" s="229">
        <f>(CQ43*Assumptions!$H44/12)*IF(CQ1&gt;Assumptions!$H$47,1,0)</f>
        <v>105813.24</v>
      </c>
      <c r="CR44" s="229">
        <f>(CR43*Assumptions!$H44/12)*IF(CR1&gt;Assumptions!$H$47,1,0)</f>
        <v>105657.7835</v>
      </c>
      <c r="CS44" s="229">
        <f>(CS43*Assumptions!$H44/12)*IF(CS1&gt;Assumptions!$H$47,1,0)</f>
        <v>105501.5911</v>
      </c>
      <c r="CT44" s="229">
        <f>(CT43*Assumptions!$H44/12)*IF(CT1&gt;Assumptions!$H$47,1,0)</f>
        <v>105344.6594</v>
      </c>
      <c r="CU44" s="229">
        <f>(CU43*Assumptions!$H44/12)*IF(CU1&gt;Assumptions!$H$47,1,0)</f>
        <v>105186.9849</v>
      </c>
      <c r="CV44" s="229">
        <f>(CV43*Assumptions!$H44/12)*IF(CV1&gt;Assumptions!$H$47,1,0)</f>
        <v>105028.5641</v>
      </c>
      <c r="CW44" s="229">
        <f>(CW43*Assumptions!$H44/12)*IF(CW1&gt;Assumptions!$H$47,1,0)</f>
        <v>104869.3935</v>
      </c>
      <c r="CX44" s="229">
        <f>(CX43*Assumptions!$H44/12)*IF(CX1&gt;Assumptions!$H$47,1,0)</f>
        <v>104709.4694</v>
      </c>
      <c r="CY44" s="229">
        <f>(CY43*Assumptions!$H44/12)*IF(CY1&gt;Assumptions!$H$47,1,0)</f>
        <v>104548.7883</v>
      </c>
      <c r="CZ44" s="229">
        <f>(CZ43*Assumptions!$H44/12)*IF(CZ1&gt;Assumptions!$H$47,1,0)</f>
        <v>104387.3467</v>
      </c>
      <c r="DA44" s="229">
        <f>(DA43*Assumptions!$H44/12)*IF(DA1&gt;Assumptions!$H$47,1,0)</f>
        <v>104225.1409</v>
      </c>
      <c r="DB44" s="229">
        <f>(DB43*Assumptions!$H44/12)*IF(DB1&gt;Assumptions!$H$47,1,0)</f>
        <v>104062.1674</v>
      </c>
      <c r="DC44" s="229">
        <f>(DC43*Assumptions!$H44/12)*IF(DC1&gt;Assumptions!$H$47,1,0)</f>
        <v>103898.4224</v>
      </c>
      <c r="DD44" s="229">
        <f>(DD43*Assumptions!$H44/12)*IF(DD1&gt;Assumptions!$H$47,1,0)</f>
        <v>103733.9024</v>
      </c>
      <c r="DE44" s="229">
        <f>(DE43*Assumptions!$H44/12)*IF(DE1&gt;Assumptions!$H$47,1,0)</f>
        <v>103568.6037</v>
      </c>
      <c r="DF44" s="229">
        <f>(DF43*Assumptions!$H44/12)*IF(DF1&gt;Assumptions!$H$47,1,0)</f>
        <v>103402.5225</v>
      </c>
      <c r="DG44" s="229">
        <f>(DG43*Assumptions!$H44/12)*IF(DG1&gt;Assumptions!$H$47,1,0)</f>
        <v>103235.6552</v>
      </c>
      <c r="DH44" s="229">
        <f>(DH43*Assumptions!$H44/12)*IF(DH1&gt;Assumptions!$H$47,1,0)</f>
        <v>103067.9981</v>
      </c>
      <c r="DI44" s="229">
        <f>(DI43*Assumptions!$H44/12)*IF(DI1&gt;Assumptions!$H$47,1,0)</f>
        <v>102899.5474</v>
      </c>
      <c r="DJ44" s="229">
        <f>(DJ43*Assumptions!$H44/12)*IF(DJ1&gt;Assumptions!$H$47,1,0)</f>
        <v>102730.2994</v>
      </c>
      <c r="DK44" s="229">
        <f>(DK43*Assumptions!$H44/12)*IF(DK1&gt;Assumptions!$H$47,1,0)</f>
        <v>102560.2503</v>
      </c>
      <c r="DL44" s="229">
        <f>(DL43*Assumptions!$H44/12)*IF(DL1&gt;Assumptions!$H$47,1,0)</f>
        <v>102389.3963</v>
      </c>
      <c r="DM44" s="229">
        <f>(DM43*Assumptions!$H44/12)*IF(DM1&gt;Assumptions!$H$47,1,0)</f>
        <v>102217.7335</v>
      </c>
      <c r="DN44" s="229">
        <f>(DN43*Assumptions!$H44/12)*IF(DN1&gt;Assumptions!$H$47,1,0)</f>
        <v>102045.2583</v>
      </c>
      <c r="DO44" s="229">
        <f>(DO43*Assumptions!$H44/12)*IF(DO1&gt;Assumptions!$H$47,1,0)</f>
        <v>101871.9666</v>
      </c>
      <c r="DP44" s="229">
        <f>(DP43*Assumptions!$H44/12)*IF(DP1&gt;Assumptions!$H$47,1,0)</f>
        <v>101697.8547</v>
      </c>
      <c r="DQ44" s="229">
        <f>(DQ43*Assumptions!$H44/12)*IF(DQ1&gt;Assumptions!$H$47,1,0)</f>
        <v>101522.9187</v>
      </c>
      <c r="DR44" s="229">
        <f>(DR43*Assumptions!$H44/12)*IF(DR1&gt;Assumptions!$H$47,1,0)</f>
        <v>101347.1546</v>
      </c>
      <c r="DS44" s="229">
        <f>(DS43*Assumptions!$H44/12)*IF(DS1&gt;Assumptions!$H$47,1,0)</f>
        <v>101170.5586</v>
      </c>
      <c r="DT44" s="229">
        <f>(DT43*Assumptions!$H44/12)*IF(DT1&gt;Assumptions!$H$47,1,0)</f>
        <v>100993.1267</v>
      </c>
      <c r="DU44" s="229">
        <f>(DU43*Assumptions!$H44/12)*IF(DU1&gt;Assumptions!$H$47,1,0)</f>
        <v>100814.8549</v>
      </c>
      <c r="DV44" s="229">
        <f>(DV43*Assumptions!$H44/12)*IF(DV1&gt;Assumptions!$H$47,1,0)</f>
        <v>100635.7394</v>
      </c>
      <c r="DW44" s="229">
        <f>(DW43*Assumptions!$H44/12)*IF(DW1&gt;Assumptions!$H$47,1,0)</f>
        <v>100455.776</v>
      </c>
      <c r="DX44" s="229">
        <f>(DX43*Assumptions!$H44/12)*IF(DX1&gt;Assumptions!$H$47,1,0)</f>
        <v>100274.9608</v>
      </c>
      <c r="DY44" s="229">
        <f>(DY43*Assumptions!$H44/12)*IF(DY1&gt;Assumptions!$H$47,1,0)</f>
        <v>100093.2897</v>
      </c>
      <c r="DZ44" s="229">
        <f>(DZ43*Assumptions!$H44/12)*IF(DZ1&gt;Assumptions!$H$47,1,0)</f>
        <v>99910.75874</v>
      </c>
      <c r="EA44" s="229">
        <f>(EA43*Assumptions!$H44/12)*IF(EA1&gt;Assumptions!$H$47,1,0)</f>
        <v>99727.36379</v>
      </c>
      <c r="EB44" s="229">
        <f>(EB43*Assumptions!$H44/12)*IF(EB1&gt;Assumptions!$H$47,1,0)</f>
        <v>99543.10076</v>
      </c>
      <c r="EC44" s="229">
        <f>(EC43*Assumptions!$H44/12)*IF(EC1&gt;Assumptions!$H$47,1,0)</f>
        <v>99357.96556</v>
      </c>
      <c r="ED44" s="229">
        <f>(ED43*Assumptions!$H44/12)*IF(ED1&gt;Assumptions!$H$47,1,0)</f>
        <v>99171.95405</v>
      </c>
      <c r="EE44" s="229">
        <f>(EE43*Assumptions!$H44/12)*IF(EE1&gt;Assumptions!$H$47,1,0)</f>
        <v>98985.06209</v>
      </c>
    </row>
    <row r="45" ht="15.75" customHeight="1">
      <c r="A45" s="1"/>
      <c r="B45" s="1"/>
      <c r="C45" s="1" t="s">
        <v>213</v>
      </c>
      <c r="D45" s="229">
        <f t="shared" ref="D45:EE45" si="8">D46-D44</f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8"/>
        <v>0</v>
      </c>
      <c r="O45" s="229">
        <f t="shared" si="8"/>
        <v>0</v>
      </c>
      <c r="P45" s="229">
        <f t="shared" si="8"/>
        <v>0</v>
      </c>
      <c r="Q45" s="229">
        <f t="shared" si="8"/>
        <v>0</v>
      </c>
      <c r="R45" s="229">
        <f t="shared" si="8"/>
        <v>0</v>
      </c>
      <c r="S45" s="229">
        <f t="shared" si="8"/>
        <v>0</v>
      </c>
      <c r="T45" s="229">
        <f t="shared" si="8"/>
        <v>0</v>
      </c>
      <c r="U45" s="229">
        <f t="shared" si="8"/>
        <v>0</v>
      </c>
      <c r="V45" s="229">
        <f t="shared" si="8"/>
        <v>0</v>
      </c>
      <c r="W45" s="229">
        <f t="shared" si="8"/>
        <v>0</v>
      </c>
      <c r="X45" s="229">
        <f t="shared" si="8"/>
        <v>0</v>
      </c>
      <c r="Y45" s="229">
        <f t="shared" si="8"/>
        <v>0</v>
      </c>
      <c r="Z45" s="229">
        <f t="shared" si="8"/>
        <v>0</v>
      </c>
      <c r="AA45" s="229">
        <f t="shared" si="8"/>
        <v>0</v>
      </c>
      <c r="AB45" s="229">
        <f t="shared" si="8"/>
        <v>0</v>
      </c>
      <c r="AC45" s="229">
        <f t="shared" si="8"/>
        <v>0</v>
      </c>
      <c r="AD45" s="229">
        <f t="shared" si="8"/>
        <v>0</v>
      </c>
      <c r="AE45" s="229">
        <f t="shared" si="8"/>
        <v>0</v>
      </c>
      <c r="AF45" s="229">
        <f t="shared" si="8"/>
        <v>0</v>
      </c>
      <c r="AG45" s="229">
        <f t="shared" si="8"/>
        <v>0</v>
      </c>
      <c r="AH45" s="229">
        <f t="shared" si="8"/>
        <v>0</v>
      </c>
      <c r="AI45" s="229">
        <f t="shared" si="8"/>
        <v>0</v>
      </c>
      <c r="AJ45" s="229">
        <f t="shared" si="8"/>
        <v>0</v>
      </c>
      <c r="AK45" s="229">
        <f t="shared" si="8"/>
        <v>0</v>
      </c>
      <c r="AL45" s="229">
        <f t="shared" si="8"/>
        <v>0</v>
      </c>
      <c r="AM45" s="229">
        <f t="shared" si="8"/>
        <v>0</v>
      </c>
      <c r="AN45" s="229">
        <f t="shared" si="8"/>
        <v>25330.70771</v>
      </c>
      <c r="AO45" s="229">
        <f t="shared" si="8"/>
        <v>25450.60639</v>
      </c>
      <c r="AP45" s="229">
        <f t="shared" si="8"/>
        <v>25571.07259</v>
      </c>
      <c r="AQ45" s="229">
        <f t="shared" si="8"/>
        <v>25692.109</v>
      </c>
      <c r="AR45" s="229">
        <f t="shared" si="8"/>
        <v>25813.71832</v>
      </c>
      <c r="AS45" s="229">
        <f t="shared" si="8"/>
        <v>25935.90325</v>
      </c>
      <c r="AT45" s="229">
        <f t="shared" si="8"/>
        <v>26058.66653</v>
      </c>
      <c r="AU45" s="229">
        <f t="shared" si="8"/>
        <v>26182.01088</v>
      </c>
      <c r="AV45" s="229">
        <f t="shared" si="8"/>
        <v>26305.93907</v>
      </c>
      <c r="AW45" s="229">
        <f t="shared" si="8"/>
        <v>26430.45385</v>
      </c>
      <c r="AX45" s="229">
        <f t="shared" si="8"/>
        <v>26555.55799</v>
      </c>
      <c r="AY45" s="229">
        <f t="shared" si="8"/>
        <v>26681.2543</v>
      </c>
      <c r="AZ45" s="229">
        <f t="shared" si="8"/>
        <v>26807.54557</v>
      </c>
      <c r="BA45" s="229">
        <f t="shared" si="8"/>
        <v>26934.43462</v>
      </c>
      <c r="BB45" s="229">
        <f t="shared" si="8"/>
        <v>27061.92428</v>
      </c>
      <c r="BC45" s="229">
        <f t="shared" si="8"/>
        <v>27190.01739</v>
      </c>
      <c r="BD45" s="229">
        <f t="shared" si="8"/>
        <v>27318.7168</v>
      </c>
      <c r="BE45" s="229">
        <f t="shared" si="8"/>
        <v>27448.0254</v>
      </c>
      <c r="BF45" s="229">
        <f t="shared" si="8"/>
        <v>27577.94605</v>
      </c>
      <c r="BG45" s="229">
        <f t="shared" si="8"/>
        <v>27708.48166</v>
      </c>
      <c r="BH45" s="229">
        <f t="shared" si="8"/>
        <v>27839.63514</v>
      </c>
      <c r="BI45" s="229">
        <f t="shared" si="8"/>
        <v>27971.40941</v>
      </c>
      <c r="BJ45" s="229">
        <f t="shared" si="8"/>
        <v>28103.80742</v>
      </c>
      <c r="BK45" s="229">
        <f t="shared" si="8"/>
        <v>28236.83211</v>
      </c>
      <c r="BL45" s="229">
        <f t="shared" si="8"/>
        <v>28370.48644</v>
      </c>
      <c r="BM45" s="229">
        <f t="shared" si="8"/>
        <v>28504.77341</v>
      </c>
      <c r="BN45" s="229">
        <f t="shared" si="8"/>
        <v>28639.69601</v>
      </c>
      <c r="BO45" s="229">
        <f t="shared" si="8"/>
        <v>28775.25724</v>
      </c>
      <c r="BP45" s="229">
        <f t="shared" si="8"/>
        <v>28911.46012</v>
      </c>
      <c r="BQ45" s="229">
        <f t="shared" si="8"/>
        <v>29048.3077</v>
      </c>
      <c r="BR45" s="229">
        <f t="shared" si="8"/>
        <v>29185.80302</v>
      </c>
      <c r="BS45" s="229">
        <f t="shared" si="8"/>
        <v>29323.94916</v>
      </c>
      <c r="BT45" s="229">
        <f t="shared" si="8"/>
        <v>29462.74918</v>
      </c>
      <c r="BU45" s="229">
        <f t="shared" si="8"/>
        <v>29602.20619</v>
      </c>
      <c r="BV45" s="229">
        <f t="shared" si="8"/>
        <v>29742.3233</v>
      </c>
      <c r="BW45" s="229">
        <f t="shared" si="8"/>
        <v>29883.10363</v>
      </c>
      <c r="BX45" s="229">
        <f t="shared" si="8"/>
        <v>30024.55032</v>
      </c>
      <c r="BY45" s="229">
        <f t="shared" si="8"/>
        <v>30166.66653</v>
      </c>
      <c r="BZ45" s="229">
        <f t="shared" si="8"/>
        <v>30309.45542</v>
      </c>
      <c r="CA45" s="229">
        <f t="shared" si="8"/>
        <v>30452.92017</v>
      </c>
      <c r="CB45" s="229">
        <f t="shared" si="8"/>
        <v>30597.06399</v>
      </c>
      <c r="CC45" s="229">
        <f t="shared" si="8"/>
        <v>30741.8901</v>
      </c>
      <c r="CD45" s="229">
        <f t="shared" si="8"/>
        <v>30887.40171</v>
      </c>
      <c r="CE45" s="229">
        <f t="shared" si="8"/>
        <v>31033.60208</v>
      </c>
      <c r="CF45" s="229">
        <f t="shared" si="8"/>
        <v>31180.49446</v>
      </c>
      <c r="CG45" s="229">
        <f t="shared" si="8"/>
        <v>31328.08214</v>
      </c>
      <c r="CH45" s="229">
        <f t="shared" si="8"/>
        <v>31476.36839</v>
      </c>
      <c r="CI45" s="229">
        <f t="shared" si="8"/>
        <v>31625.35654</v>
      </c>
      <c r="CJ45" s="229">
        <f t="shared" si="8"/>
        <v>31775.04989</v>
      </c>
      <c r="CK45" s="229">
        <f t="shared" si="8"/>
        <v>31925.45179</v>
      </c>
      <c r="CL45" s="229">
        <f t="shared" si="8"/>
        <v>32076.5656</v>
      </c>
      <c r="CM45" s="229">
        <f t="shared" si="8"/>
        <v>32228.39467</v>
      </c>
      <c r="CN45" s="229">
        <f t="shared" si="8"/>
        <v>32380.94241</v>
      </c>
      <c r="CO45" s="229">
        <f t="shared" si="8"/>
        <v>32534.2122</v>
      </c>
      <c r="CP45" s="229">
        <f t="shared" si="8"/>
        <v>32688.20747</v>
      </c>
      <c r="CQ45" s="229">
        <f t="shared" si="8"/>
        <v>32842.93166</v>
      </c>
      <c r="CR45" s="229">
        <f t="shared" si="8"/>
        <v>32998.3882</v>
      </c>
      <c r="CS45" s="229">
        <f t="shared" si="8"/>
        <v>33154.58057</v>
      </c>
      <c r="CT45" s="229">
        <f t="shared" si="8"/>
        <v>33311.51225</v>
      </c>
      <c r="CU45" s="229">
        <f t="shared" si="8"/>
        <v>33469.18674</v>
      </c>
      <c r="CV45" s="229">
        <f t="shared" si="8"/>
        <v>33627.60756</v>
      </c>
      <c r="CW45" s="229">
        <f t="shared" si="8"/>
        <v>33786.77824</v>
      </c>
      <c r="CX45" s="229">
        <f t="shared" si="8"/>
        <v>33946.70232</v>
      </c>
      <c r="CY45" s="229">
        <f t="shared" si="8"/>
        <v>34107.38338</v>
      </c>
      <c r="CZ45" s="229">
        <f t="shared" si="8"/>
        <v>34268.82499</v>
      </c>
      <c r="DA45" s="229">
        <f t="shared" si="8"/>
        <v>34431.03076</v>
      </c>
      <c r="DB45" s="229">
        <f t="shared" si="8"/>
        <v>34594.00431</v>
      </c>
      <c r="DC45" s="229">
        <f t="shared" si="8"/>
        <v>34757.74926</v>
      </c>
      <c r="DD45" s="229">
        <f t="shared" si="8"/>
        <v>34922.26928</v>
      </c>
      <c r="DE45" s="229">
        <f t="shared" si="8"/>
        <v>35087.56802</v>
      </c>
      <c r="DF45" s="229">
        <f t="shared" si="8"/>
        <v>35253.64917</v>
      </c>
      <c r="DG45" s="229">
        <f t="shared" si="8"/>
        <v>35420.51645</v>
      </c>
      <c r="DH45" s="229">
        <f t="shared" si="8"/>
        <v>35588.17356</v>
      </c>
      <c r="DI45" s="229">
        <f t="shared" si="8"/>
        <v>35756.62424</v>
      </c>
      <c r="DJ45" s="229">
        <f t="shared" si="8"/>
        <v>35925.87227</v>
      </c>
      <c r="DK45" s="229">
        <f t="shared" si="8"/>
        <v>36095.9214</v>
      </c>
      <c r="DL45" s="229">
        <f t="shared" si="8"/>
        <v>36266.77542</v>
      </c>
      <c r="DM45" s="229">
        <f t="shared" si="8"/>
        <v>36438.43816</v>
      </c>
      <c r="DN45" s="229">
        <f t="shared" si="8"/>
        <v>36610.91343</v>
      </c>
      <c r="DO45" s="229">
        <f t="shared" si="8"/>
        <v>36784.20509</v>
      </c>
      <c r="DP45" s="229">
        <f t="shared" si="8"/>
        <v>36958.317</v>
      </c>
      <c r="DQ45" s="229">
        <f t="shared" si="8"/>
        <v>37133.25303</v>
      </c>
      <c r="DR45" s="229">
        <f t="shared" si="8"/>
        <v>37309.01709</v>
      </c>
      <c r="DS45" s="229">
        <f t="shared" si="8"/>
        <v>37485.61311</v>
      </c>
      <c r="DT45" s="229">
        <f t="shared" si="8"/>
        <v>37663.04501</v>
      </c>
      <c r="DU45" s="229">
        <f t="shared" si="8"/>
        <v>37841.31676</v>
      </c>
      <c r="DV45" s="229">
        <f t="shared" si="8"/>
        <v>38020.43232</v>
      </c>
      <c r="DW45" s="229">
        <f t="shared" si="8"/>
        <v>38200.3957</v>
      </c>
      <c r="DX45" s="229">
        <f t="shared" si="8"/>
        <v>38381.21091</v>
      </c>
      <c r="DY45" s="229">
        <f t="shared" si="8"/>
        <v>38562.88197</v>
      </c>
      <c r="DZ45" s="229">
        <f t="shared" si="8"/>
        <v>38745.41295</v>
      </c>
      <c r="EA45" s="229">
        <f t="shared" si="8"/>
        <v>38928.8079</v>
      </c>
      <c r="EB45" s="229">
        <f t="shared" si="8"/>
        <v>39113.07093</v>
      </c>
      <c r="EC45" s="229">
        <f t="shared" si="8"/>
        <v>39298.20613</v>
      </c>
      <c r="ED45" s="229">
        <f t="shared" si="8"/>
        <v>39484.21764</v>
      </c>
      <c r="EE45" s="229">
        <f t="shared" si="8"/>
        <v>39671.1096</v>
      </c>
    </row>
    <row r="46" ht="15.75" customHeight="1">
      <c r="A46" s="1"/>
      <c r="B46" s="1"/>
      <c r="C46" s="1" t="s">
        <v>214</v>
      </c>
      <c r="D46" s="229">
        <f>-PMT(Assumptions!$H44/12,Assumptions!$H45*12,Assumptions!$H42)*IF(D1&gt;Assumptions!$H$47,1,0)</f>
        <v>0</v>
      </c>
      <c r="E46" s="229">
        <f>-PMT(Assumptions!$H44/12,Assumptions!$H45*12,Assumptions!$H42)*IF(E1&gt;Assumptions!$H$47,1,0)</f>
        <v>0</v>
      </c>
      <c r="F46" s="229">
        <f>-PMT(Assumptions!$H44/12,Assumptions!$H45*12,Assumptions!$H42)*IF(F1&gt;Assumptions!$H$47,1,0)</f>
        <v>0</v>
      </c>
      <c r="G46" s="229">
        <f>-PMT(Assumptions!$H44/12,Assumptions!$H45*12,Assumptions!$H42)*IF(G1&gt;Assumptions!$H$47,1,0)</f>
        <v>0</v>
      </c>
      <c r="H46" s="229">
        <f>-PMT(Assumptions!$H44/12,Assumptions!$H45*12,Assumptions!$H42)*IF(H1&gt;Assumptions!$H$47,1,0)</f>
        <v>0</v>
      </c>
      <c r="I46" s="229">
        <f>-PMT(Assumptions!$H44/12,Assumptions!$H45*12,Assumptions!$H42)*IF(I1&gt;Assumptions!$H$47,1,0)</f>
        <v>0</v>
      </c>
      <c r="J46" s="229">
        <f>-PMT(Assumptions!$H44/12,Assumptions!$H45*12,Assumptions!$H42)*IF(J1&gt;Assumptions!$H$47,1,0)</f>
        <v>0</v>
      </c>
      <c r="K46" s="229">
        <f>-PMT(Assumptions!$H44/12,Assumptions!$H45*12,Assumptions!$H42)*IF(K1&gt;Assumptions!$H$47,1,0)</f>
        <v>0</v>
      </c>
      <c r="L46" s="229">
        <f>-PMT(Assumptions!$H44/12,Assumptions!$H45*12,Assumptions!$H42)*IF(L1&gt;Assumptions!$H$47,1,0)</f>
        <v>0</v>
      </c>
      <c r="M46" s="229">
        <f>-PMT(Assumptions!$H44/12,Assumptions!$H45*12,Assumptions!$H42)*IF(M1&gt;Assumptions!$H$47,1,0)</f>
        <v>0</v>
      </c>
      <c r="N46" s="229">
        <f>-PMT(Assumptions!$H44/12,Assumptions!$H45*12,Assumptions!$H42)*IF(N1&gt;Assumptions!$H$47,1,0)</f>
        <v>0</v>
      </c>
      <c r="O46" s="229">
        <f>-PMT(Assumptions!$H44/12,Assumptions!$H45*12,Assumptions!$H42)*IF(O1&gt;Assumptions!$H$47,1,0)</f>
        <v>0</v>
      </c>
      <c r="P46" s="229">
        <f>-PMT(Assumptions!$H44/12,Assumptions!$H45*12,Assumptions!$H42)*IF(P1&gt;Assumptions!$H$47,1,0)</f>
        <v>0</v>
      </c>
      <c r="Q46" s="229">
        <f>-PMT(Assumptions!$H44/12,Assumptions!$H45*12,Assumptions!$H42)*IF(Q1&gt;Assumptions!$H$47,1,0)</f>
        <v>0</v>
      </c>
      <c r="R46" s="229">
        <f>-PMT(Assumptions!$H44/12,Assumptions!$H45*12,Assumptions!$H42)*IF(R1&gt;Assumptions!$H$47,1,0)</f>
        <v>0</v>
      </c>
      <c r="S46" s="229">
        <f>-PMT(Assumptions!$H44/12,Assumptions!$H45*12,Assumptions!$H42)*IF(S1&gt;Assumptions!$H$47,1,0)</f>
        <v>0</v>
      </c>
      <c r="T46" s="229">
        <f>-PMT(Assumptions!$H44/12,Assumptions!$H45*12,Assumptions!$H42)*IF(T1&gt;Assumptions!$H$47,1,0)</f>
        <v>0</v>
      </c>
      <c r="U46" s="229">
        <f>-PMT(Assumptions!$H44/12,Assumptions!$H45*12,Assumptions!$H42)*IF(U1&gt;Assumptions!$H$47,1,0)</f>
        <v>0</v>
      </c>
      <c r="V46" s="229">
        <f>-PMT(Assumptions!$H44/12,Assumptions!$H45*12,Assumptions!$H42)*IF(V1&gt;Assumptions!$H$47,1,0)</f>
        <v>0</v>
      </c>
      <c r="W46" s="229">
        <f>-PMT(Assumptions!$H44/12,Assumptions!$H45*12,Assumptions!$H42)*IF(W1&gt;Assumptions!$H$47,1,0)</f>
        <v>0</v>
      </c>
      <c r="X46" s="229">
        <f>-PMT(Assumptions!$H44/12,Assumptions!$H45*12,Assumptions!$H42)*IF(X1&gt;Assumptions!$H$47,1,0)</f>
        <v>0</v>
      </c>
      <c r="Y46" s="229">
        <f>-PMT(Assumptions!$H44/12,Assumptions!$H45*12,Assumptions!$H42)*IF(Y1&gt;Assumptions!$H$47,1,0)</f>
        <v>0</v>
      </c>
      <c r="Z46" s="229">
        <f>-PMT(Assumptions!$H44/12,Assumptions!$H45*12,Assumptions!$H42)*IF(Z1&gt;Assumptions!$H$47,1,0)</f>
        <v>0</v>
      </c>
      <c r="AA46" s="229">
        <f>-PMT(Assumptions!$H44/12,Assumptions!$H45*12,Assumptions!$H42)*IF(AA1&gt;Assumptions!$H$47,1,0)</f>
        <v>0</v>
      </c>
      <c r="AB46" s="229">
        <f>-PMT(Assumptions!$H44/12,Assumptions!$H45*12,Assumptions!$H42)*IF(AB1&gt;Assumptions!$H$47,1,0)</f>
        <v>0</v>
      </c>
      <c r="AC46" s="229">
        <f>-PMT(Assumptions!$H44/12,Assumptions!$H45*12,Assumptions!$H42)*IF(AC1&gt;Assumptions!$H$47,1,0)</f>
        <v>0</v>
      </c>
      <c r="AD46" s="229">
        <f>-PMT(Assumptions!$H44/12,Assumptions!$H45*12,Assumptions!$H42)*IF(AD1&gt;Assumptions!$H$47,1,0)</f>
        <v>0</v>
      </c>
      <c r="AE46" s="229">
        <f>-PMT(Assumptions!$H44/12,Assumptions!$H45*12,Assumptions!$H42)*IF(AE1&gt;Assumptions!$H$47,1,0)</f>
        <v>0</v>
      </c>
      <c r="AF46" s="229">
        <f>-PMT(Assumptions!$H44/12,Assumptions!$H45*12,Assumptions!$H42)*IF(AF1&gt;Assumptions!$H$47,1,0)</f>
        <v>0</v>
      </c>
      <c r="AG46" s="229">
        <f>-PMT(Assumptions!$H44/12,Assumptions!$H45*12,Assumptions!$H42)*IF(AG1&gt;Assumptions!$H$47,1,0)</f>
        <v>0</v>
      </c>
      <c r="AH46" s="229">
        <f>-PMT(Assumptions!$H44/12,Assumptions!$H45*12,Assumptions!$H42)*IF(AH1&gt;Assumptions!$H$47,1,0)</f>
        <v>0</v>
      </c>
      <c r="AI46" s="229">
        <f>-PMT(Assumptions!$H44/12,Assumptions!$H45*12,Assumptions!$H42)*IF(AI1&gt;Assumptions!$H$47,1,0)</f>
        <v>0</v>
      </c>
      <c r="AJ46" s="229">
        <f>-PMT(Assumptions!$H44/12,Assumptions!$H45*12,Assumptions!$H42)*IF(AJ1&gt;Assumptions!$H$47,1,0)</f>
        <v>0</v>
      </c>
      <c r="AK46" s="229">
        <f>-PMT(Assumptions!$H44/12,Assumptions!$H45*12,Assumptions!$H42)*IF(AK1&gt;Assumptions!$H$47,1,0)</f>
        <v>0</v>
      </c>
      <c r="AL46" s="229">
        <f>-PMT(Assumptions!$H44/12,Assumptions!$H45*12,Assumptions!$H42)*IF(AL1&gt;Assumptions!$H$47,1,0)</f>
        <v>0</v>
      </c>
      <c r="AM46" s="229">
        <f>-PMT(Assumptions!$H44/12,Assumptions!$H45*12,Assumptions!$H42)*IF(AM1&gt;Assumptions!$H$47,1,0)</f>
        <v>0</v>
      </c>
      <c r="AN46" s="229">
        <f>-PMT(Assumptions!$H44/12,Assumptions!$H45*12,Assumptions!$H42)*IF(AN1&gt;Assumptions!$H$47,1,0)</f>
        <v>138656.1717</v>
      </c>
      <c r="AO46" s="229">
        <f>-PMT(Assumptions!$H44/12,Assumptions!$H45*12,Assumptions!$H42)*IF(AO1&gt;Assumptions!$H$47,1,0)</f>
        <v>138656.1717</v>
      </c>
      <c r="AP46" s="229">
        <f>-PMT(Assumptions!$H44/12,Assumptions!$H45*12,Assumptions!$H42)*IF(AP1&gt;Assumptions!$H$47,1,0)</f>
        <v>138656.1717</v>
      </c>
      <c r="AQ46" s="229">
        <f>-PMT(Assumptions!$H44/12,Assumptions!$H45*12,Assumptions!$H42)*IF(AQ1&gt;Assumptions!$H$47,1,0)</f>
        <v>138656.1717</v>
      </c>
      <c r="AR46" s="229">
        <f>-PMT(Assumptions!$H44/12,Assumptions!$H45*12,Assumptions!$H42)*IF(AR1&gt;Assumptions!$H$47,1,0)</f>
        <v>138656.1717</v>
      </c>
      <c r="AS46" s="229">
        <f>-PMT(Assumptions!$H44/12,Assumptions!$H45*12,Assumptions!$H42)*IF(AS1&gt;Assumptions!$H$47,1,0)</f>
        <v>138656.1717</v>
      </c>
      <c r="AT46" s="229">
        <f>-PMT(Assumptions!$H44/12,Assumptions!$H45*12,Assumptions!$H42)*IF(AT1&gt;Assumptions!$H$47,1,0)</f>
        <v>138656.1717</v>
      </c>
      <c r="AU46" s="229">
        <f>-PMT(Assumptions!$H44/12,Assumptions!$H45*12,Assumptions!$H42)*IF(AU1&gt;Assumptions!$H$47,1,0)</f>
        <v>138656.1717</v>
      </c>
      <c r="AV46" s="229">
        <f>-PMT(Assumptions!$H44/12,Assumptions!$H45*12,Assumptions!$H42)*IF(AV1&gt;Assumptions!$H$47,1,0)</f>
        <v>138656.1717</v>
      </c>
      <c r="AW46" s="229">
        <f>-PMT(Assumptions!$H44/12,Assumptions!$H45*12,Assumptions!$H42)*IF(AW1&gt;Assumptions!$H$47,1,0)</f>
        <v>138656.1717</v>
      </c>
      <c r="AX46" s="229">
        <f>-PMT(Assumptions!$H44/12,Assumptions!$H45*12,Assumptions!$H42)*IF(AX1&gt;Assumptions!$H$47,1,0)</f>
        <v>138656.1717</v>
      </c>
      <c r="AY46" s="229">
        <f>-PMT(Assumptions!$H44/12,Assumptions!$H45*12,Assumptions!$H42)*IF(AY1&gt;Assumptions!$H$47,1,0)</f>
        <v>138656.1717</v>
      </c>
      <c r="AZ46" s="229">
        <f>-PMT(Assumptions!$H44/12,Assumptions!$H45*12,Assumptions!$H42)*IF(AZ1&gt;Assumptions!$H$47,1,0)</f>
        <v>138656.1717</v>
      </c>
      <c r="BA46" s="229">
        <f>-PMT(Assumptions!$H44/12,Assumptions!$H45*12,Assumptions!$H42)*IF(BA1&gt;Assumptions!$H$47,1,0)</f>
        <v>138656.1717</v>
      </c>
      <c r="BB46" s="229">
        <f>-PMT(Assumptions!$H44/12,Assumptions!$H45*12,Assumptions!$H42)*IF(BB1&gt;Assumptions!$H$47,1,0)</f>
        <v>138656.1717</v>
      </c>
      <c r="BC46" s="229">
        <f>-PMT(Assumptions!$H44/12,Assumptions!$H45*12,Assumptions!$H42)*IF(BC1&gt;Assumptions!$H$47,1,0)</f>
        <v>138656.1717</v>
      </c>
      <c r="BD46" s="229">
        <f>-PMT(Assumptions!$H44/12,Assumptions!$H45*12,Assumptions!$H42)*IF(BD1&gt;Assumptions!$H$47,1,0)</f>
        <v>138656.1717</v>
      </c>
      <c r="BE46" s="229">
        <f>-PMT(Assumptions!$H44/12,Assumptions!$H45*12,Assumptions!$H42)*IF(BE1&gt;Assumptions!$H$47,1,0)</f>
        <v>138656.1717</v>
      </c>
      <c r="BF46" s="229">
        <f>-PMT(Assumptions!$H44/12,Assumptions!$H45*12,Assumptions!$H42)*IF(BF1&gt;Assumptions!$H$47,1,0)</f>
        <v>138656.1717</v>
      </c>
      <c r="BG46" s="229">
        <f>-PMT(Assumptions!$H44/12,Assumptions!$H45*12,Assumptions!$H42)*IF(BG1&gt;Assumptions!$H$47,1,0)</f>
        <v>138656.1717</v>
      </c>
      <c r="BH46" s="229">
        <f>-PMT(Assumptions!$H44/12,Assumptions!$H45*12,Assumptions!$H42)*IF(BH1&gt;Assumptions!$H$47,1,0)</f>
        <v>138656.1717</v>
      </c>
      <c r="BI46" s="229">
        <f>-PMT(Assumptions!$H44/12,Assumptions!$H45*12,Assumptions!$H42)*IF(BI1&gt;Assumptions!$H$47,1,0)</f>
        <v>138656.1717</v>
      </c>
      <c r="BJ46" s="229">
        <f>-PMT(Assumptions!$H44/12,Assumptions!$H45*12,Assumptions!$H42)*IF(BJ1&gt;Assumptions!$H$47,1,0)</f>
        <v>138656.1717</v>
      </c>
      <c r="BK46" s="229">
        <f>-PMT(Assumptions!$H44/12,Assumptions!$H45*12,Assumptions!$H42)*IF(BK1&gt;Assumptions!$H$47,1,0)</f>
        <v>138656.1717</v>
      </c>
      <c r="BL46" s="229">
        <f>-PMT(Assumptions!$H44/12,Assumptions!$H45*12,Assumptions!$H42)*IF(BL1&gt;Assumptions!$H$47,1,0)</f>
        <v>138656.1717</v>
      </c>
      <c r="BM46" s="229">
        <f>-PMT(Assumptions!$H44/12,Assumptions!$H45*12,Assumptions!$H42)*IF(BM1&gt;Assumptions!$H$47,1,0)</f>
        <v>138656.1717</v>
      </c>
      <c r="BN46" s="229">
        <f>-PMT(Assumptions!$H44/12,Assumptions!$H45*12,Assumptions!$H42)*IF(BN1&gt;Assumptions!$H$47,1,0)</f>
        <v>138656.1717</v>
      </c>
      <c r="BO46" s="229">
        <f>-PMT(Assumptions!$H44/12,Assumptions!$H45*12,Assumptions!$H42)*IF(BO1&gt;Assumptions!$H$47,1,0)</f>
        <v>138656.1717</v>
      </c>
      <c r="BP46" s="229">
        <f>-PMT(Assumptions!$H44/12,Assumptions!$H45*12,Assumptions!$H42)*IF(BP1&gt;Assumptions!$H$47,1,0)</f>
        <v>138656.1717</v>
      </c>
      <c r="BQ46" s="229">
        <f>-PMT(Assumptions!$H44/12,Assumptions!$H45*12,Assumptions!$H42)*IF(BQ1&gt;Assumptions!$H$47,1,0)</f>
        <v>138656.1717</v>
      </c>
      <c r="BR46" s="229">
        <f>-PMT(Assumptions!$H44/12,Assumptions!$H45*12,Assumptions!$H42)*IF(BR1&gt;Assumptions!$H$47,1,0)</f>
        <v>138656.1717</v>
      </c>
      <c r="BS46" s="229">
        <f>-PMT(Assumptions!$H44/12,Assumptions!$H45*12,Assumptions!$H42)*IF(BS1&gt;Assumptions!$H$47,1,0)</f>
        <v>138656.1717</v>
      </c>
      <c r="BT46" s="229">
        <f>-PMT(Assumptions!$H44/12,Assumptions!$H45*12,Assumptions!$H42)*IF(BT1&gt;Assumptions!$H$47,1,0)</f>
        <v>138656.1717</v>
      </c>
      <c r="BU46" s="229">
        <f>-PMT(Assumptions!$H44/12,Assumptions!$H45*12,Assumptions!$H42)*IF(BU1&gt;Assumptions!$H$47,1,0)</f>
        <v>138656.1717</v>
      </c>
      <c r="BV46" s="229">
        <f>-PMT(Assumptions!$H44/12,Assumptions!$H45*12,Assumptions!$H42)*IF(BV1&gt;Assumptions!$H$47,1,0)</f>
        <v>138656.1717</v>
      </c>
      <c r="BW46" s="229">
        <f>-PMT(Assumptions!$H44/12,Assumptions!$H45*12,Assumptions!$H42)*IF(BW1&gt;Assumptions!$H$47,1,0)</f>
        <v>138656.1717</v>
      </c>
      <c r="BX46" s="229">
        <f>-PMT(Assumptions!$H44/12,Assumptions!$H45*12,Assumptions!$H42)*IF(BX1&gt;Assumptions!$H$47,1,0)</f>
        <v>138656.1717</v>
      </c>
      <c r="BY46" s="229">
        <f>-PMT(Assumptions!$H44/12,Assumptions!$H45*12,Assumptions!$H42)*IF(BY1&gt;Assumptions!$H$47,1,0)</f>
        <v>138656.1717</v>
      </c>
      <c r="BZ46" s="229">
        <f>-PMT(Assumptions!$H44/12,Assumptions!$H45*12,Assumptions!$H42)*IF(BZ1&gt;Assumptions!$H$47,1,0)</f>
        <v>138656.1717</v>
      </c>
      <c r="CA46" s="229">
        <f>-PMT(Assumptions!$H44/12,Assumptions!$H45*12,Assumptions!$H42)*IF(CA1&gt;Assumptions!$H$47,1,0)</f>
        <v>138656.1717</v>
      </c>
      <c r="CB46" s="229">
        <f>-PMT(Assumptions!$H44/12,Assumptions!$H45*12,Assumptions!$H42)*IF(CB1&gt;Assumptions!$H$47,1,0)</f>
        <v>138656.1717</v>
      </c>
      <c r="CC46" s="229">
        <f>-PMT(Assumptions!$H44/12,Assumptions!$H45*12,Assumptions!$H42)*IF(CC1&gt;Assumptions!$H$47,1,0)</f>
        <v>138656.1717</v>
      </c>
      <c r="CD46" s="229">
        <f>-PMT(Assumptions!$H44/12,Assumptions!$H45*12,Assumptions!$H42)*IF(CD1&gt;Assumptions!$H$47,1,0)</f>
        <v>138656.1717</v>
      </c>
      <c r="CE46" s="229">
        <f>-PMT(Assumptions!$H44/12,Assumptions!$H45*12,Assumptions!$H42)*IF(CE1&gt;Assumptions!$H$47,1,0)</f>
        <v>138656.1717</v>
      </c>
      <c r="CF46" s="229">
        <f>-PMT(Assumptions!$H44/12,Assumptions!$H45*12,Assumptions!$H42)*IF(CF1&gt;Assumptions!$H$47,1,0)</f>
        <v>138656.1717</v>
      </c>
      <c r="CG46" s="229">
        <f>-PMT(Assumptions!$H44/12,Assumptions!$H45*12,Assumptions!$H42)*IF(CG1&gt;Assumptions!$H$47,1,0)</f>
        <v>138656.1717</v>
      </c>
      <c r="CH46" s="229">
        <f>-PMT(Assumptions!$H44/12,Assumptions!$H45*12,Assumptions!$H42)*IF(CH1&gt;Assumptions!$H$47,1,0)</f>
        <v>138656.1717</v>
      </c>
      <c r="CI46" s="229">
        <f>-PMT(Assumptions!$H44/12,Assumptions!$H45*12,Assumptions!$H42)*IF(CI1&gt;Assumptions!$H$47,1,0)</f>
        <v>138656.1717</v>
      </c>
      <c r="CJ46" s="229">
        <f>-PMT(Assumptions!$H44/12,Assumptions!$H45*12,Assumptions!$H42)*IF(CJ1&gt;Assumptions!$H$47,1,0)</f>
        <v>138656.1717</v>
      </c>
      <c r="CK46" s="229">
        <f>-PMT(Assumptions!$H44/12,Assumptions!$H45*12,Assumptions!$H42)*IF(CK1&gt;Assumptions!$H$47,1,0)</f>
        <v>138656.1717</v>
      </c>
      <c r="CL46" s="229">
        <f>-PMT(Assumptions!$H44/12,Assumptions!$H45*12,Assumptions!$H42)*IF(CL1&gt;Assumptions!$H$47,1,0)</f>
        <v>138656.1717</v>
      </c>
      <c r="CM46" s="229">
        <f>-PMT(Assumptions!$H44/12,Assumptions!$H45*12,Assumptions!$H42)*IF(CM1&gt;Assumptions!$H$47,1,0)</f>
        <v>138656.1717</v>
      </c>
      <c r="CN46" s="229">
        <f>-PMT(Assumptions!$H44/12,Assumptions!$H45*12,Assumptions!$H42)*IF(CN1&gt;Assumptions!$H$47,1,0)</f>
        <v>138656.1717</v>
      </c>
      <c r="CO46" s="229">
        <f>-PMT(Assumptions!$H44/12,Assumptions!$H45*12,Assumptions!$H42)*IF(CO1&gt;Assumptions!$H$47,1,0)</f>
        <v>138656.1717</v>
      </c>
      <c r="CP46" s="229">
        <f>-PMT(Assumptions!$H44/12,Assumptions!$H45*12,Assumptions!$H42)*IF(CP1&gt;Assumptions!$H$47,1,0)</f>
        <v>138656.1717</v>
      </c>
      <c r="CQ46" s="229">
        <f>-PMT(Assumptions!$H44/12,Assumptions!$H45*12,Assumptions!$H42)*IF(CQ1&gt;Assumptions!$H$47,1,0)</f>
        <v>138656.1717</v>
      </c>
      <c r="CR46" s="229">
        <f>-PMT(Assumptions!$H44/12,Assumptions!$H45*12,Assumptions!$H42)*IF(CR1&gt;Assumptions!$H$47,1,0)</f>
        <v>138656.1717</v>
      </c>
      <c r="CS46" s="229">
        <f>-PMT(Assumptions!$H44/12,Assumptions!$H45*12,Assumptions!$H42)*IF(CS1&gt;Assumptions!$H$47,1,0)</f>
        <v>138656.1717</v>
      </c>
      <c r="CT46" s="229">
        <f>-PMT(Assumptions!$H44/12,Assumptions!$H45*12,Assumptions!$H42)*IF(CT1&gt;Assumptions!$H$47,1,0)</f>
        <v>138656.1717</v>
      </c>
      <c r="CU46" s="229">
        <f>-PMT(Assumptions!$H44/12,Assumptions!$H45*12,Assumptions!$H42)*IF(CU1&gt;Assumptions!$H$47,1,0)</f>
        <v>138656.1717</v>
      </c>
      <c r="CV46" s="229">
        <f>-PMT(Assumptions!$H44/12,Assumptions!$H45*12,Assumptions!$H42)*IF(CV1&gt;Assumptions!$H$47,1,0)</f>
        <v>138656.1717</v>
      </c>
      <c r="CW46" s="229">
        <f>-PMT(Assumptions!$H44/12,Assumptions!$H45*12,Assumptions!$H42)*IF(CW1&gt;Assumptions!$H$47,1,0)</f>
        <v>138656.1717</v>
      </c>
      <c r="CX46" s="229">
        <f>-PMT(Assumptions!$H44/12,Assumptions!$H45*12,Assumptions!$H42)*IF(CX1&gt;Assumptions!$H$47,1,0)</f>
        <v>138656.1717</v>
      </c>
      <c r="CY46" s="229">
        <f>-PMT(Assumptions!$H44/12,Assumptions!$H45*12,Assumptions!$H42)*IF(CY1&gt;Assumptions!$H$47,1,0)</f>
        <v>138656.1717</v>
      </c>
      <c r="CZ46" s="229">
        <f>-PMT(Assumptions!$H44/12,Assumptions!$H45*12,Assumptions!$H42)*IF(CZ1&gt;Assumptions!$H$47,1,0)</f>
        <v>138656.1717</v>
      </c>
      <c r="DA46" s="229">
        <f>-PMT(Assumptions!$H44/12,Assumptions!$H45*12,Assumptions!$H42)*IF(DA1&gt;Assumptions!$H$47,1,0)</f>
        <v>138656.1717</v>
      </c>
      <c r="DB46" s="229">
        <f>-PMT(Assumptions!$H44/12,Assumptions!$H45*12,Assumptions!$H42)*IF(DB1&gt;Assumptions!$H$47,1,0)</f>
        <v>138656.1717</v>
      </c>
      <c r="DC46" s="229">
        <f>-PMT(Assumptions!$H44/12,Assumptions!$H45*12,Assumptions!$H42)*IF(DC1&gt;Assumptions!$H$47,1,0)</f>
        <v>138656.1717</v>
      </c>
      <c r="DD46" s="229">
        <f>-PMT(Assumptions!$H44/12,Assumptions!$H45*12,Assumptions!$H42)*IF(DD1&gt;Assumptions!$H$47,1,0)</f>
        <v>138656.1717</v>
      </c>
      <c r="DE46" s="229">
        <f>-PMT(Assumptions!$H44/12,Assumptions!$H45*12,Assumptions!$H42)*IF(DE1&gt;Assumptions!$H$47,1,0)</f>
        <v>138656.1717</v>
      </c>
      <c r="DF46" s="229">
        <f>-PMT(Assumptions!$H44/12,Assumptions!$H45*12,Assumptions!$H42)*IF(DF1&gt;Assumptions!$H$47,1,0)</f>
        <v>138656.1717</v>
      </c>
      <c r="DG46" s="229">
        <f>-PMT(Assumptions!$H44/12,Assumptions!$H45*12,Assumptions!$H42)*IF(DG1&gt;Assumptions!$H$47,1,0)</f>
        <v>138656.1717</v>
      </c>
      <c r="DH46" s="229">
        <f>-PMT(Assumptions!$H44/12,Assumptions!$H45*12,Assumptions!$H42)*IF(DH1&gt;Assumptions!$H$47,1,0)</f>
        <v>138656.1717</v>
      </c>
      <c r="DI46" s="229">
        <f>-PMT(Assumptions!$H44/12,Assumptions!$H45*12,Assumptions!$H42)*IF(DI1&gt;Assumptions!$H$47,1,0)</f>
        <v>138656.1717</v>
      </c>
      <c r="DJ46" s="229">
        <f>-PMT(Assumptions!$H44/12,Assumptions!$H45*12,Assumptions!$H42)*IF(DJ1&gt;Assumptions!$H$47,1,0)</f>
        <v>138656.1717</v>
      </c>
      <c r="DK46" s="229">
        <f>-PMT(Assumptions!$H44/12,Assumptions!$H45*12,Assumptions!$H42)*IF(DK1&gt;Assumptions!$H$47,1,0)</f>
        <v>138656.1717</v>
      </c>
      <c r="DL46" s="229">
        <f>-PMT(Assumptions!$H44/12,Assumptions!$H45*12,Assumptions!$H42)*IF(DL1&gt;Assumptions!$H$47,1,0)</f>
        <v>138656.1717</v>
      </c>
      <c r="DM46" s="229">
        <f>-PMT(Assumptions!$H44/12,Assumptions!$H45*12,Assumptions!$H42)*IF(DM1&gt;Assumptions!$H$47,1,0)</f>
        <v>138656.1717</v>
      </c>
      <c r="DN46" s="229">
        <f>-PMT(Assumptions!$H44/12,Assumptions!$H45*12,Assumptions!$H42)*IF(DN1&gt;Assumptions!$H$47,1,0)</f>
        <v>138656.1717</v>
      </c>
      <c r="DO46" s="229">
        <f>-PMT(Assumptions!$H44/12,Assumptions!$H45*12,Assumptions!$H42)*IF(DO1&gt;Assumptions!$H$47,1,0)</f>
        <v>138656.1717</v>
      </c>
      <c r="DP46" s="229">
        <f>-PMT(Assumptions!$H44/12,Assumptions!$H45*12,Assumptions!$H42)*IF(DP1&gt;Assumptions!$H$47,1,0)</f>
        <v>138656.1717</v>
      </c>
      <c r="DQ46" s="229">
        <f>-PMT(Assumptions!$H44/12,Assumptions!$H45*12,Assumptions!$H42)*IF(DQ1&gt;Assumptions!$H$47,1,0)</f>
        <v>138656.1717</v>
      </c>
      <c r="DR46" s="229">
        <f>-PMT(Assumptions!$H44/12,Assumptions!$H45*12,Assumptions!$H42)*IF(DR1&gt;Assumptions!$H$47,1,0)</f>
        <v>138656.1717</v>
      </c>
      <c r="DS46" s="229">
        <f>-PMT(Assumptions!$H44/12,Assumptions!$H45*12,Assumptions!$H42)*IF(DS1&gt;Assumptions!$H$47,1,0)</f>
        <v>138656.1717</v>
      </c>
      <c r="DT46" s="229">
        <f>-PMT(Assumptions!$H44/12,Assumptions!$H45*12,Assumptions!$H42)*IF(DT1&gt;Assumptions!$H$47,1,0)</f>
        <v>138656.1717</v>
      </c>
      <c r="DU46" s="229">
        <f>-PMT(Assumptions!$H44/12,Assumptions!$H45*12,Assumptions!$H42)*IF(DU1&gt;Assumptions!$H$47,1,0)</f>
        <v>138656.1717</v>
      </c>
      <c r="DV46" s="229">
        <f>-PMT(Assumptions!$H44/12,Assumptions!$H45*12,Assumptions!$H42)*IF(DV1&gt;Assumptions!$H$47,1,0)</f>
        <v>138656.1717</v>
      </c>
      <c r="DW46" s="229">
        <f>-PMT(Assumptions!$H44/12,Assumptions!$H45*12,Assumptions!$H42)*IF(DW1&gt;Assumptions!$H$47,1,0)</f>
        <v>138656.1717</v>
      </c>
      <c r="DX46" s="229">
        <f>-PMT(Assumptions!$H44/12,Assumptions!$H45*12,Assumptions!$H42)*IF(DX1&gt;Assumptions!$H$47,1,0)</f>
        <v>138656.1717</v>
      </c>
      <c r="DY46" s="229">
        <f>-PMT(Assumptions!$H44/12,Assumptions!$H45*12,Assumptions!$H42)*IF(DY1&gt;Assumptions!$H$47,1,0)</f>
        <v>138656.1717</v>
      </c>
      <c r="DZ46" s="229">
        <f>-PMT(Assumptions!$H44/12,Assumptions!$H45*12,Assumptions!$H42)*IF(DZ1&gt;Assumptions!$H$47,1,0)</f>
        <v>138656.1717</v>
      </c>
      <c r="EA46" s="229">
        <f>-PMT(Assumptions!$H44/12,Assumptions!$H45*12,Assumptions!$H42)*IF(EA1&gt;Assumptions!$H$47,1,0)</f>
        <v>138656.1717</v>
      </c>
      <c r="EB46" s="229">
        <f>-PMT(Assumptions!$H44/12,Assumptions!$H45*12,Assumptions!$H42)*IF(EB1&gt;Assumptions!$H$47,1,0)</f>
        <v>138656.1717</v>
      </c>
      <c r="EC46" s="229">
        <f>-PMT(Assumptions!$H44/12,Assumptions!$H45*12,Assumptions!$H42)*IF(EC1&gt;Assumptions!$H$47,1,0)</f>
        <v>138656.1717</v>
      </c>
      <c r="ED46" s="229">
        <f>-PMT(Assumptions!$H44/12,Assumptions!$H45*12,Assumptions!$H42)*IF(ED1&gt;Assumptions!$H$47,1,0)</f>
        <v>138656.1717</v>
      </c>
      <c r="EE46" s="229">
        <f>-PMT(Assumptions!$H44/12,Assumptions!$H45*12,Assumptions!$H42)*IF(EE1&gt;Assumptions!$H$47,1,0)</f>
        <v>138656.1717</v>
      </c>
    </row>
    <row r="47" ht="15.75" customHeight="1">
      <c r="A47" s="1"/>
      <c r="B47" s="1"/>
      <c r="C47" s="1" t="s">
        <v>191</v>
      </c>
      <c r="D47" s="229">
        <f t="shared" ref="D47:EE47" si="9">D43-D45</f>
        <v>23941999.43</v>
      </c>
      <c r="E47" s="229">
        <f t="shared" si="9"/>
        <v>23941999.43</v>
      </c>
      <c r="F47" s="229">
        <f t="shared" si="9"/>
        <v>23941999.43</v>
      </c>
      <c r="G47" s="229">
        <f t="shared" si="9"/>
        <v>23941999.43</v>
      </c>
      <c r="H47" s="229">
        <f t="shared" si="9"/>
        <v>23941999.43</v>
      </c>
      <c r="I47" s="229">
        <f t="shared" si="9"/>
        <v>23941999.43</v>
      </c>
      <c r="J47" s="229">
        <f t="shared" si="9"/>
        <v>23941999.43</v>
      </c>
      <c r="K47" s="229">
        <f t="shared" si="9"/>
        <v>23941999.43</v>
      </c>
      <c r="L47" s="229">
        <f t="shared" si="9"/>
        <v>23941999.43</v>
      </c>
      <c r="M47" s="229">
        <f t="shared" si="9"/>
        <v>23941999.43</v>
      </c>
      <c r="N47" s="229">
        <f t="shared" si="9"/>
        <v>23941999.43</v>
      </c>
      <c r="O47" s="229">
        <f t="shared" si="9"/>
        <v>23941999.43</v>
      </c>
      <c r="P47" s="229">
        <f t="shared" si="9"/>
        <v>23941999.43</v>
      </c>
      <c r="Q47" s="229">
        <f t="shared" si="9"/>
        <v>23941999.43</v>
      </c>
      <c r="R47" s="229">
        <f t="shared" si="9"/>
        <v>23941999.43</v>
      </c>
      <c r="S47" s="229">
        <f t="shared" si="9"/>
        <v>23941999.43</v>
      </c>
      <c r="T47" s="229">
        <f t="shared" si="9"/>
        <v>23941999.43</v>
      </c>
      <c r="U47" s="229">
        <f t="shared" si="9"/>
        <v>23941999.43</v>
      </c>
      <c r="V47" s="229">
        <f t="shared" si="9"/>
        <v>23941999.43</v>
      </c>
      <c r="W47" s="229">
        <f t="shared" si="9"/>
        <v>23941999.43</v>
      </c>
      <c r="X47" s="229">
        <f t="shared" si="9"/>
        <v>23941999.43</v>
      </c>
      <c r="Y47" s="229">
        <f t="shared" si="9"/>
        <v>23941999.43</v>
      </c>
      <c r="Z47" s="229">
        <f t="shared" si="9"/>
        <v>23941999.43</v>
      </c>
      <c r="AA47" s="229">
        <f t="shared" si="9"/>
        <v>23941999.43</v>
      </c>
      <c r="AB47" s="229">
        <f t="shared" si="9"/>
        <v>23941999.43</v>
      </c>
      <c r="AC47" s="229">
        <f t="shared" si="9"/>
        <v>23941999.43</v>
      </c>
      <c r="AD47" s="229">
        <f t="shared" si="9"/>
        <v>23941999.43</v>
      </c>
      <c r="AE47" s="229">
        <f t="shared" si="9"/>
        <v>23941999.43</v>
      </c>
      <c r="AF47" s="229">
        <f t="shared" si="9"/>
        <v>23941999.43</v>
      </c>
      <c r="AG47" s="229">
        <f t="shared" si="9"/>
        <v>23941999.43</v>
      </c>
      <c r="AH47" s="229">
        <f t="shared" si="9"/>
        <v>23941999.43</v>
      </c>
      <c r="AI47" s="229">
        <f t="shared" si="9"/>
        <v>23941999.43</v>
      </c>
      <c r="AJ47" s="229">
        <f t="shared" si="9"/>
        <v>23941999.43</v>
      </c>
      <c r="AK47" s="229">
        <f t="shared" si="9"/>
        <v>23941999.43</v>
      </c>
      <c r="AL47" s="229">
        <f t="shared" si="9"/>
        <v>23941999.43</v>
      </c>
      <c r="AM47" s="229">
        <f t="shared" si="9"/>
        <v>23941999.43</v>
      </c>
      <c r="AN47" s="229">
        <f t="shared" si="9"/>
        <v>23916668.72</v>
      </c>
      <c r="AO47" s="229">
        <f t="shared" si="9"/>
        <v>23891218.12</v>
      </c>
      <c r="AP47" s="229">
        <f t="shared" si="9"/>
        <v>23865647.05</v>
      </c>
      <c r="AQ47" s="229">
        <f t="shared" si="9"/>
        <v>23839954.94</v>
      </c>
      <c r="AR47" s="229">
        <f t="shared" si="9"/>
        <v>23814141.22</v>
      </c>
      <c r="AS47" s="229">
        <f t="shared" si="9"/>
        <v>23788205.32</v>
      </c>
      <c r="AT47" s="229">
        <f t="shared" si="9"/>
        <v>23762146.65</v>
      </c>
      <c r="AU47" s="229">
        <f t="shared" si="9"/>
        <v>23735964.64</v>
      </c>
      <c r="AV47" s="229">
        <f t="shared" si="9"/>
        <v>23709658.7</v>
      </c>
      <c r="AW47" s="229">
        <f t="shared" si="9"/>
        <v>23683228.25</v>
      </c>
      <c r="AX47" s="229">
        <f t="shared" si="9"/>
        <v>23656672.69</v>
      </c>
      <c r="AY47" s="229">
        <f t="shared" si="9"/>
        <v>23629991.43</v>
      </c>
      <c r="AZ47" s="229">
        <f t="shared" si="9"/>
        <v>23603183.89</v>
      </c>
      <c r="BA47" s="229">
        <f t="shared" si="9"/>
        <v>23576249.45</v>
      </c>
      <c r="BB47" s="229">
        <f t="shared" si="9"/>
        <v>23549187.53</v>
      </c>
      <c r="BC47" s="229">
        <f t="shared" si="9"/>
        <v>23521997.51</v>
      </c>
      <c r="BD47" s="229">
        <f t="shared" si="9"/>
        <v>23494678.79</v>
      </c>
      <c r="BE47" s="229">
        <f t="shared" si="9"/>
        <v>23467230.77</v>
      </c>
      <c r="BF47" s="229">
        <f t="shared" si="9"/>
        <v>23439652.82</v>
      </c>
      <c r="BG47" s="229">
        <f t="shared" si="9"/>
        <v>23411944.34</v>
      </c>
      <c r="BH47" s="229">
        <f t="shared" si="9"/>
        <v>23384104.71</v>
      </c>
      <c r="BI47" s="229">
        <f t="shared" si="9"/>
        <v>23356133.3</v>
      </c>
      <c r="BJ47" s="229">
        <f t="shared" si="9"/>
        <v>23328029.49</v>
      </c>
      <c r="BK47" s="229">
        <f t="shared" si="9"/>
        <v>23299792.66</v>
      </c>
      <c r="BL47" s="229">
        <f t="shared" si="9"/>
        <v>23271422.17</v>
      </c>
      <c r="BM47" s="229">
        <f t="shared" si="9"/>
        <v>23242917.4</v>
      </c>
      <c r="BN47" s="229">
        <f t="shared" si="9"/>
        <v>23214277.7</v>
      </c>
      <c r="BO47" s="229">
        <f t="shared" si="9"/>
        <v>23185502.44</v>
      </c>
      <c r="BP47" s="229">
        <f t="shared" si="9"/>
        <v>23156590.98</v>
      </c>
      <c r="BQ47" s="229">
        <f t="shared" si="9"/>
        <v>23127542.68</v>
      </c>
      <c r="BR47" s="229">
        <f t="shared" si="9"/>
        <v>23098356.87</v>
      </c>
      <c r="BS47" s="229">
        <f t="shared" si="9"/>
        <v>23069032.92</v>
      </c>
      <c r="BT47" s="229">
        <f t="shared" si="9"/>
        <v>23039570.17</v>
      </c>
      <c r="BU47" s="229">
        <f t="shared" si="9"/>
        <v>23009967.97</v>
      </c>
      <c r="BV47" s="229">
        <f t="shared" si="9"/>
        <v>22980225.65</v>
      </c>
      <c r="BW47" s="229">
        <f t="shared" si="9"/>
        <v>22950342.54</v>
      </c>
      <c r="BX47" s="229">
        <f t="shared" si="9"/>
        <v>22920317.99</v>
      </c>
      <c r="BY47" s="229">
        <f t="shared" si="9"/>
        <v>22890151.32</v>
      </c>
      <c r="BZ47" s="229">
        <f t="shared" si="9"/>
        <v>22859841.87</v>
      </c>
      <c r="CA47" s="229">
        <f t="shared" si="9"/>
        <v>22829388.95</v>
      </c>
      <c r="CB47" s="229">
        <f t="shared" si="9"/>
        <v>22798791.89</v>
      </c>
      <c r="CC47" s="229">
        <f t="shared" si="9"/>
        <v>22768049.99</v>
      </c>
      <c r="CD47" s="229">
        <f t="shared" si="9"/>
        <v>22737162.59</v>
      </c>
      <c r="CE47" s="229">
        <f t="shared" si="9"/>
        <v>22706128.99</v>
      </c>
      <c r="CF47" s="229">
        <f t="shared" si="9"/>
        <v>22674948.5</v>
      </c>
      <c r="CG47" s="229">
        <f t="shared" si="9"/>
        <v>22643620.41</v>
      </c>
      <c r="CH47" s="229">
        <f t="shared" si="9"/>
        <v>22612144.05</v>
      </c>
      <c r="CI47" s="229">
        <f t="shared" si="9"/>
        <v>22580518.69</v>
      </c>
      <c r="CJ47" s="229">
        <f t="shared" si="9"/>
        <v>22548743.64</v>
      </c>
      <c r="CK47" s="229">
        <f t="shared" si="9"/>
        <v>22516818.19</v>
      </c>
      <c r="CL47" s="229">
        <f t="shared" si="9"/>
        <v>22484741.62</v>
      </c>
      <c r="CM47" s="229">
        <f t="shared" si="9"/>
        <v>22452513.23</v>
      </c>
      <c r="CN47" s="229">
        <f t="shared" si="9"/>
        <v>22420132.29</v>
      </c>
      <c r="CO47" s="229">
        <f t="shared" si="9"/>
        <v>22387598.07</v>
      </c>
      <c r="CP47" s="229">
        <f t="shared" si="9"/>
        <v>22354909.87</v>
      </c>
      <c r="CQ47" s="229">
        <f t="shared" si="9"/>
        <v>22322066.93</v>
      </c>
      <c r="CR47" s="229">
        <f t="shared" si="9"/>
        <v>22289068.55</v>
      </c>
      <c r="CS47" s="229">
        <f t="shared" si="9"/>
        <v>22255913.97</v>
      </c>
      <c r="CT47" s="229">
        <f t="shared" si="9"/>
        <v>22222602.45</v>
      </c>
      <c r="CU47" s="229">
        <f t="shared" si="9"/>
        <v>22189133.27</v>
      </c>
      <c r="CV47" s="229">
        <f t="shared" si="9"/>
        <v>22155505.66</v>
      </c>
      <c r="CW47" s="229">
        <f t="shared" si="9"/>
        <v>22121718.88</v>
      </c>
      <c r="CX47" s="229">
        <f t="shared" si="9"/>
        <v>22087772.18</v>
      </c>
      <c r="CY47" s="229">
        <f t="shared" si="9"/>
        <v>22053664.79</v>
      </c>
      <c r="CZ47" s="229">
        <f t="shared" si="9"/>
        <v>22019395.97</v>
      </c>
      <c r="DA47" s="229">
        <f t="shared" si="9"/>
        <v>21984964.94</v>
      </c>
      <c r="DB47" s="229">
        <f t="shared" si="9"/>
        <v>21950370.93</v>
      </c>
      <c r="DC47" s="229">
        <f t="shared" si="9"/>
        <v>21915613.19</v>
      </c>
      <c r="DD47" s="229">
        <f t="shared" si="9"/>
        <v>21880690.92</v>
      </c>
      <c r="DE47" s="229">
        <f t="shared" si="9"/>
        <v>21845603.35</v>
      </c>
      <c r="DF47" s="229">
        <f t="shared" si="9"/>
        <v>21810349.7</v>
      </c>
      <c r="DG47" s="229">
        <f t="shared" si="9"/>
        <v>21774929.18</v>
      </c>
      <c r="DH47" s="229">
        <f t="shared" si="9"/>
        <v>21739341.01</v>
      </c>
      <c r="DI47" s="229">
        <f t="shared" si="9"/>
        <v>21703584.38</v>
      </c>
      <c r="DJ47" s="229">
        <f t="shared" si="9"/>
        <v>21667658.51</v>
      </c>
      <c r="DK47" s="229">
        <f t="shared" si="9"/>
        <v>21631562.59</v>
      </c>
      <c r="DL47" s="229">
        <f t="shared" si="9"/>
        <v>21595295.82</v>
      </c>
      <c r="DM47" s="229">
        <f t="shared" si="9"/>
        <v>21558857.38</v>
      </c>
      <c r="DN47" s="229">
        <f t="shared" si="9"/>
        <v>21522246.46</v>
      </c>
      <c r="DO47" s="229">
        <f t="shared" si="9"/>
        <v>21485462.26</v>
      </c>
      <c r="DP47" s="229">
        <f t="shared" si="9"/>
        <v>21448503.94</v>
      </c>
      <c r="DQ47" s="229">
        <f t="shared" si="9"/>
        <v>21411370.69</v>
      </c>
      <c r="DR47" s="229">
        <f t="shared" si="9"/>
        <v>21374061.67</v>
      </c>
      <c r="DS47" s="229">
        <f t="shared" si="9"/>
        <v>21336576.06</v>
      </c>
      <c r="DT47" s="229">
        <f t="shared" si="9"/>
        <v>21298913.01</v>
      </c>
      <c r="DU47" s="229">
        <f t="shared" si="9"/>
        <v>21261071.7</v>
      </c>
      <c r="DV47" s="229">
        <f t="shared" si="9"/>
        <v>21223051.26</v>
      </c>
      <c r="DW47" s="229">
        <f t="shared" si="9"/>
        <v>21184850.87</v>
      </c>
      <c r="DX47" s="229">
        <f t="shared" si="9"/>
        <v>21146469.66</v>
      </c>
      <c r="DY47" s="229">
        <f t="shared" si="9"/>
        <v>21107906.78</v>
      </c>
      <c r="DZ47" s="229">
        <f t="shared" si="9"/>
        <v>21069161.36</v>
      </c>
      <c r="EA47" s="229">
        <f t="shared" si="9"/>
        <v>21030232.56</v>
      </c>
      <c r="EB47" s="229">
        <f t="shared" si="9"/>
        <v>20991119.48</v>
      </c>
      <c r="EC47" s="229">
        <f t="shared" si="9"/>
        <v>20951821.28</v>
      </c>
      <c r="ED47" s="229">
        <f t="shared" si="9"/>
        <v>20912337.06</v>
      </c>
      <c r="EE47" s="229">
        <f t="shared" si="9"/>
        <v>20872665.95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216</v>
      </c>
      <c r="D50" s="229">
        <f>SUM(E38:P38)/Assumptions!$D64*IF(D1=Assumptions!$D68*12,1,0)</f>
        <v>0</v>
      </c>
      <c r="E50" s="229">
        <f>SUM(F38:Q38)/Assumptions!$D64*IF(E1=Assumptions!$D68*12,1,0)</f>
        <v>0</v>
      </c>
      <c r="F50" s="229">
        <f>SUM(G38:R38)/Assumptions!$D64*IF(F1=Assumptions!$D68*12,1,0)</f>
        <v>0</v>
      </c>
      <c r="G50" s="229">
        <f>SUM(H38:S38)/Assumptions!$D64*IF(G1=Assumptions!$D68*12,1,0)</f>
        <v>0</v>
      </c>
      <c r="H50" s="229">
        <f>SUM(I38:T38)/Assumptions!$D64*IF(H1=Assumptions!$D68*12,1,0)</f>
        <v>0</v>
      </c>
      <c r="I50" s="229">
        <f>SUM(J38:U38)/Assumptions!$D64*IF(I1=Assumptions!$D68*12,1,0)</f>
        <v>0</v>
      </c>
      <c r="J50" s="229">
        <f>SUM(K38:V38)/Assumptions!$D64*IF(J1=Assumptions!$D68*12,1,0)</f>
        <v>0</v>
      </c>
      <c r="K50" s="229">
        <f>SUM(L38:W38)/Assumptions!$D64*IF(K1=Assumptions!$D68*12,1,0)</f>
        <v>0</v>
      </c>
      <c r="L50" s="229">
        <f>SUM(M38:X38)/Assumptions!$D64*IF(L1=Assumptions!$D68*12,1,0)</f>
        <v>0</v>
      </c>
      <c r="M50" s="229">
        <f>SUM(N38:Y38)/Assumptions!$D64*IF(M1=Assumptions!$D68*12,1,0)</f>
        <v>0</v>
      </c>
      <c r="N50" s="229">
        <f>SUM(O38:Z38)/Assumptions!$D64*IF(N1=Assumptions!$D68*12,1,0)</f>
        <v>0</v>
      </c>
      <c r="O50" s="229">
        <f>SUM(P38:AA38)/Assumptions!$D64*IF(O1=Assumptions!$D68*12,1,0)</f>
        <v>0</v>
      </c>
      <c r="P50" s="229">
        <f>SUM(Q38:AB38)/Assumptions!$D64*IF(P1=Assumptions!$D68*12,1,0)</f>
        <v>0</v>
      </c>
      <c r="Q50" s="229">
        <f>SUM(R38:AC38)/Assumptions!$D64*IF(Q1=Assumptions!$D68*12,1,0)</f>
        <v>0</v>
      </c>
      <c r="R50" s="229">
        <f>SUM(S38:AD38)/Assumptions!$D64*IF(R1=Assumptions!$D68*12,1,0)</f>
        <v>0</v>
      </c>
      <c r="S50" s="229">
        <f>SUM(T38:AE38)/Assumptions!$D64*IF(S1=Assumptions!$D68*12,1,0)</f>
        <v>0</v>
      </c>
      <c r="T50" s="229">
        <f>SUM(U38:AF38)/Assumptions!$D64*IF(T1=Assumptions!$D68*12,1,0)</f>
        <v>0</v>
      </c>
      <c r="U50" s="229">
        <f>SUM(V38:AG38)/Assumptions!$D64*IF(U1=Assumptions!$D68*12,1,0)</f>
        <v>0</v>
      </c>
      <c r="V50" s="229">
        <f>SUM(W38:AH38)/Assumptions!$D64*IF(V1=Assumptions!$D68*12,1,0)</f>
        <v>0</v>
      </c>
      <c r="W50" s="229">
        <f>SUM(X38:AI38)/Assumptions!$D64*IF(W1=Assumptions!$D68*12,1,0)</f>
        <v>0</v>
      </c>
      <c r="X50" s="229">
        <f>SUM(Y38:AJ38)/Assumptions!$D64*IF(X1=Assumptions!$D68*12,1,0)</f>
        <v>0</v>
      </c>
      <c r="Y50" s="229">
        <f>SUM(Z38:AK38)/Assumptions!$D64*IF(Y1=Assumptions!$D68*12,1,0)</f>
        <v>0</v>
      </c>
      <c r="Z50" s="229">
        <f>SUM(AA38:AL38)/Assumptions!$D64*IF(Z1=Assumptions!$D68*12,1,0)</f>
        <v>0</v>
      </c>
      <c r="AA50" s="229">
        <f>SUM(AB38:AM38)/Assumptions!$D64*IF(AA1=Assumptions!$D68*12,1,0)</f>
        <v>0</v>
      </c>
      <c r="AB50" s="229">
        <f>SUM(AC38:AN38)/Assumptions!$D64*IF(AB1=Assumptions!$D68*12,1,0)</f>
        <v>0</v>
      </c>
      <c r="AC50" s="229">
        <f>SUM(AD38:AO38)/Assumptions!$D64*IF(AC1=Assumptions!$D68*12,1,0)</f>
        <v>0</v>
      </c>
      <c r="AD50" s="229">
        <f>SUM(AE38:AP38)/Assumptions!$D64*IF(AD1=Assumptions!$D68*12,1,0)</f>
        <v>0</v>
      </c>
      <c r="AE50" s="229">
        <f>SUM(AF38:AQ38)/Assumptions!$D64*IF(AE1=Assumptions!$D68*12,1,0)</f>
        <v>0</v>
      </c>
      <c r="AF50" s="229">
        <f>SUM(AG38:AR38)/Assumptions!$D64*IF(AF1=Assumptions!$D68*12,1,0)</f>
        <v>0</v>
      </c>
      <c r="AG50" s="229">
        <f>SUM(AH38:AS38)/Assumptions!$D64*IF(AG1=Assumptions!$D68*12,1,0)</f>
        <v>0</v>
      </c>
      <c r="AH50" s="229">
        <f>SUM(AI38:AT38)/Assumptions!$D64*IF(AH1=Assumptions!$D68*12,1,0)</f>
        <v>0</v>
      </c>
      <c r="AI50" s="229">
        <f>SUM(AJ38:AU38)/Assumptions!$D64*IF(AI1=Assumptions!$D68*12,1,0)</f>
        <v>0</v>
      </c>
      <c r="AJ50" s="229">
        <f>SUM(AK38:AV38)/Assumptions!$D64*IF(AJ1=Assumptions!$D68*12,1,0)</f>
        <v>0</v>
      </c>
      <c r="AK50" s="229">
        <f>SUM(AL38:AW38)/Assumptions!$D64*IF(AK1=Assumptions!$D68*12,1,0)</f>
        <v>0</v>
      </c>
      <c r="AL50" s="229">
        <f>SUM(AM38:AX38)/Assumptions!$D64*IF(AL1=Assumptions!$D68*12,1,0)</f>
        <v>0</v>
      </c>
      <c r="AM50" s="229">
        <f>SUM(AN38:AY38)/Assumptions!$D64*IF(AM1=Assumptions!$D68*12,1,0)</f>
        <v>0</v>
      </c>
      <c r="AN50" s="229">
        <f>SUM(AO38:AZ38)/Assumptions!$D64*IF(AN1=Assumptions!$D68*12,1,0)</f>
        <v>0</v>
      </c>
      <c r="AO50" s="229">
        <f>SUM(AP38:BA38)/Assumptions!$D64*IF(AO1=Assumptions!$D68*12,1,0)</f>
        <v>0</v>
      </c>
      <c r="AP50" s="229">
        <f>SUM(AQ38:BB38)/Assumptions!$D64*IF(AP1=Assumptions!$D68*12,1,0)</f>
        <v>0</v>
      </c>
      <c r="AQ50" s="229">
        <f>SUM(AR38:BC38)/Assumptions!$D64*IF(AQ1=Assumptions!$D68*12,1,0)</f>
        <v>0</v>
      </c>
      <c r="AR50" s="229">
        <f>SUM(AS38:BD38)/Assumptions!$D64*IF(AR1=Assumptions!$D68*12,1,0)</f>
        <v>0</v>
      </c>
      <c r="AS50" s="229">
        <f>SUM(AT38:BE38)/Assumptions!$D64*IF(AS1=Assumptions!$D68*12,1,0)</f>
        <v>0</v>
      </c>
      <c r="AT50" s="229">
        <f>SUM(AU38:BF38)/Assumptions!$D64*IF(AT1=Assumptions!$D68*12,1,0)</f>
        <v>0</v>
      </c>
      <c r="AU50" s="229">
        <f>SUM(AV38:BG38)/Assumptions!$D64*IF(AU1=Assumptions!$D68*12,1,0)</f>
        <v>0</v>
      </c>
      <c r="AV50" s="229">
        <f>SUM(AW38:BH38)/Assumptions!$D64*IF(AV1=Assumptions!$D68*12,1,0)</f>
        <v>0</v>
      </c>
      <c r="AW50" s="229">
        <f>SUM(AX38:BI38)/Assumptions!$D64*IF(AW1=Assumptions!$D68*12,1,0)</f>
        <v>0</v>
      </c>
      <c r="AX50" s="229">
        <f>SUM(AY38:BJ38)/Assumptions!$D64*IF(AX1=Assumptions!$D68*12,1,0)</f>
        <v>0</v>
      </c>
      <c r="AY50" s="229">
        <f>SUM(AZ38:BK38)/Assumptions!$D64*IF(AY1=Assumptions!$D68*12,1,0)</f>
        <v>0</v>
      </c>
      <c r="AZ50" s="229">
        <f>SUM(BA38:BL38)/Assumptions!$D64*IF(AZ1=Assumptions!$D68*12,1,0)</f>
        <v>0</v>
      </c>
      <c r="BA50" s="229">
        <f>SUM(BB38:BM38)/Assumptions!$D64*IF(BA1=Assumptions!$D68*12,1,0)</f>
        <v>0</v>
      </c>
      <c r="BB50" s="229">
        <f>SUM(BC38:BN38)/Assumptions!$D64*IF(BB1=Assumptions!$D68*12,1,0)</f>
        <v>0</v>
      </c>
      <c r="BC50" s="229">
        <f>SUM(BD38:BO38)/Assumptions!$D64*IF(BC1=Assumptions!$D68*12,1,0)</f>
        <v>0</v>
      </c>
      <c r="BD50" s="229">
        <f>SUM(BE38:BP38)/Assumptions!$D64*IF(BD1=Assumptions!$D68*12,1,0)</f>
        <v>0</v>
      </c>
      <c r="BE50" s="229">
        <f>SUM(BF38:BQ38)/Assumptions!$D64*IF(BE1=Assumptions!$D68*12,1,0)</f>
        <v>0</v>
      </c>
      <c r="BF50" s="229">
        <f>SUM(BG38:BR38)/Assumptions!$D64*IF(BF1=Assumptions!$D68*12,1,0)</f>
        <v>0</v>
      </c>
      <c r="BG50" s="229">
        <f>SUM(BH38:BS38)/Assumptions!$D64*IF(BG1=Assumptions!$D68*12,1,0)</f>
        <v>0</v>
      </c>
      <c r="BH50" s="229">
        <f>SUM(BI38:BT38)/Assumptions!$D64*IF(BH1=Assumptions!$D68*12,1,0)</f>
        <v>0</v>
      </c>
      <c r="BI50" s="229">
        <f>SUM(BJ38:BU38)/Assumptions!$D64*IF(BI1=Assumptions!$D68*12,1,0)</f>
        <v>0</v>
      </c>
      <c r="BJ50" s="229">
        <f>SUM(BK38:BV38)/Assumptions!$D64*IF(BJ1=Assumptions!$D68*12,1,0)</f>
        <v>0</v>
      </c>
      <c r="BK50" s="229">
        <f>SUM(BL38:BW38)/Assumptions!$D64*IF(BK1=Assumptions!$D68*12,1,0)</f>
        <v>0</v>
      </c>
      <c r="BL50" s="229">
        <f>SUM(BM38:BX38)/Assumptions!$D64*IF(BL1=Assumptions!$D68*12,1,0)</f>
        <v>0</v>
      </c>
      <c r="BM50" s="229">
        <f>SUM(BN38:BY38)/Assumptions!$D64*IF(BM1=Assumptions!$D68*12,1,0)</f>
        <v>0</v>
      </c>
      <c r="BN50" s="229">
        <f>SUM(BO38:BZ38)/Assumptions!$D64*IF(BN1=Assumptions!$D68*12,1,0)</f>
        <v>0</v>
      </c>
      <c r="BO50" s="229">
        <f>SUM(BP38:CA38)/Assumptions!$D64*IF(BO1=Assumptions!$D68*12,1,0)</f>
        <v>0</v>
      </c>
      <c r="BP50" s="229">
        <f>SUM(BQ38:CB38)/Assumptions!$D64*IF(BP1=Assumptions!$D68*12,1,0)</f>
        <v>0</v>
      </c>
      <c r="BQ50" s="229">
        <f>SUM(BR38:CC38)/Assumptions!$D64*IF(BQ1=Assumptions!$D68*12,1,0)</f>
        <v>0</v>
      </c>
      <c r="BR50" s="229">
        <f>SUM(BS38:CD38)/Assumptions!$D64*IF(BR1=Assumptions!$D68*12,1,0)</f>
        <v>0</v>
      </c>
      <c r="BS50" s="229">
        <f>SUM(BT38:CE38)/Assumptions!$D64*IF(BS1=Assumptions!$D68*12,1,0)</f>
        <v>0</v>
      </c>
      <c r="BT50" s="229">
        <f>SUM(BU38:CF38)/Assumptions!$D64*IF(BT1=Assumptions!$D68*12,1,0)</f>
        <v>0</v>
      </c>
      <c r="BU50" s="229">
        <f>SUM(BV38:CG38)/Assumptions!$D64*IF(BU1=Assumptions!$D68*12,1,0)</f>
        <v>0</v>
      </c>
      <c r="BV50" s="229">
        <f>SUM(BW38:CH38)/Assumptions!$D64*IF(BV1=Assumptions!$D68*12,1,0)</f>
        <v>0</v>
      </c>
      <c r="BW50" s="229">
        <f>SUM(BX38:CI38)/Assumptions!$D64*IF(BW1=Assumptions!$D68*12,1,0)</f>
        <v>0</v>
      </c>
      <c r="BX50" s="229">
        <f>SUM(BY38:CJ38)/Assumptions!$D64*IF(BX1=Assumptions!$D68*12,1,0)</f>
        <v>0</v>
      </c>
      <c r="BY50" s="229">
        <f>SUM(BZ38:CK38)/Assumptions!$D64*IF(BY1=Assumptions!$D68*12,1,0)</f>
        <v>0</v>
      </c>
      <c r="BZ50" s="229">
        <f>SUM(CA38:CL38)/Assumptions!$D64*IF(BZ1=Assumptions!$D68*12,1,0)</f>
        <v>0</v>
      </c>
      <c r="CA50" s="229">
        <f>SUM(CB38:CM38)/Assumptions!$D64*IF(CA1=Assumptions!$D68*12,1,0)</f>
        <v>0</v>
      </c>
      <c r="CB50" s="229">
        <f>SUM(CC38:CN38)/Assumptions!$D64*IF(CB1=Assumptions!$D68*12,1,0)</f>
        <v>0</v>
      </c>
      <c r="CC50" s="229">
        <f>SUM(CD38:CO38)/Assumptions!$D64*IF(CC1=Assumptions!$D68*12,1,0)</f>
        <v>0</v>
      </c>
      <c r="CD50" s="229">
        <f>SUM(CE38:CP38)/Assumptions!$D64*IF(CD1=Assumptions!$D68*12,1,0)</f>
        <v>0</v>
      </c>
      <c r="CE50" s="229">
        <f>SUM(CF38:CQ38)/Assumptions!$D64*IF(CE1=Assumptions!$D68*12,1,0)</f>
        <v>0</v>
      </c>
      <c r="CF50" s="229">
        <f>SUM(CG38:CR38)/Assumptions!$D64*IF(CF1=Assumptions!$D68*12,1,0)</f>
        <v>0</v>
      </c>
      <c r="CG50" s="229">
        <f>SUM(CH38:CS38)/Assumptions!$D64*IF(CG1=Assumptions!$D68*12,1,0)</f>
        <v>0</v>
      </c>
      <c r="CH50" s="229">
        <f>SUM(CI38:CT38)/Assumptions!$D64*IF(CH1=Assumptions!$D68*12,1,0)</f>
        <v>0</v>
      </c>
      <c r="CI50" s="229">
        <f>SUM(CJ38:CU38)/Assumptions!$D64*IF(CI1=Assumptions!$D68*12,1,0)</f>
        <v>0</v>
      </c>
      <c r="CJ50" s="229">
        <f>SUM(CK38:CV38)/Assumptions!$D64*IF(CJ1=Assumptions!$D68*12,1,0)</f>
        <v>0</v>
      </c>
      <c r="CK50" s="229">
        <f>SUM(CL38:CW38)/Assumptions!$D64*IF(CK1=Assumptions!$D68*12,1,0)</f>
        <v>0</v>
      </c>
      <c r="CL50" s="229">
        <f>SUM(CM38:CX38)/Assumptions!$D64*IF(CL1=Assumptions!$D68*12,1,0)</f>
        <v>0</v>
      </c>
      <c r="CM50" s="229">
        <f>SUM(CN38:CY38)/Assumptions!$D64*IF(CM1=Assumptions!$D68*12,1,0)</f>
        <v>0</v>
      </c>
      <c r="CN50" s="229">
        <f>SUM(CO38:CZ38)/Assumptions!$D64*IF(CN1=Assumptions!$D68*12,1,0)</f>
        <v>0</v>
      </c>
      <c r="CO50" s="229">
        <f>SUM(CP38:DA38)/Assumptions!$D64*IF(CO1=Assumptions!$D68*12,1,0)</f>
        <v>0</v>
      </c>
      <c r="CP50" s="229">
        <f>SUM(CQ38:DB38)/Assumptions!$D64*IF(CP1=Assumptions!$D68*12,1,0)</f>
        <v>0</v>
      </c>
      <c r="CQ50" s="229">
        <f>SUM(CR38:DC38)/Assumptions!$D64*IF(CQ1=Assumptions!$D68*12,1,0)</f>
        <v>0</v>
      </c>
      <c r="CR50" s="229">
        <f>SUM(CS38:DD38)/Assumptions!$D64*IF(CR1=Assumptions!$D68*12,1,0)</f>
        <v>0</v>
      </c>
      <c r="CS50" s="229">
        <f>SUM(CT38:DE38)/Assumptions!$D64*IF(CS1=Assumptions!$D68*12,1,0)</f>
        <v>0</v>
      </c>
      <c r="CT50" s="229">
        <f>SUM(CU38:DF38)/Assumptions!$D64*IF(CT1=Assumptions!$D68*12,1,0)</f>
        <v>0</v>
      </c>
      <c r="CU50" s="229">
        <f>SUM(CV38:DG38)/Assumptions!$D64*IF(CU1=Assumptions!$D68*12,1,0)</f>
        <v>0</v>
      </c>
      <c r="CV50" s="229">
        <f>SUM(CW38:DH38)/Assumptions!$D64*IF(CV1=Assumptions!$D68*12,1,0)</f>
        <v>0</v>
      </c>
      <c r="CW50" s="229">
        <f>SUM(CX38:DI38)/Assumptions!$D64*IF(CW1=Assumptions!$D68*12,1,0)</f>
        <v>0</v>
      </c>
      <c r="CX50" s="229">
        <f>SUM(CY38:DJ38)/Assumptions!$D64*IF(CX1=Assumptions!$D68*12,1,0)</f>
        <v>0</v>
      </c>
      <c r="CY50" s="229">
        <f>SUM(CZ38:DK38)/Assumptions!$D64*IF(CY1=Assumptions!$D68*12,1,0)</f>
        <v>0</v>
      </c>
      <c r="CZ50" s="229">
        <f>SUM(DA38:DL38)/Assumptions!$D64*IF(CZ1=Assumptions!$D68*12,1,0)</f>
        <v>0</v>
      </c>
      <c r="DA50" s="229">
        <f>SUM(DB38:DM38)/Assumptions!$D64*IF(DA1=Assumptions!$D68*12,1,0)</f>
        <v>0</v>
      </c>
      <c r="DB50" s="229">
        <f>SUM(DC38:DN38)/Assumptions!$D64*IF(DB1=Assumptions!$D68*12,1,0)</f>
        <v>0</v>
      </c>
      <c r="DC50" s="229">
        <f>SUM(DD38:DO38)/Assumptions!$D64*IF(DC1=Assumptions!$D68*12,1,0)</f>
        <v>0</v>
      </c>
      <c r="DD50" s="229">
        <f>SUM(DE38:DP38)/Assumptions!$D64*IF(DD1=Assumptions!$D68*12,1,0)</f>
        <v>0</v>
      </c>
      <c r="DE50" s="229">
        <f>SUM(DF38:DQ38)/Assumptions!$D64*IF(DE1=Assumptions!$D68*12,1,0)</f>
        <v>0</v>
      </c>
      <c r="DF50" s="229">
        <f>SUM(DG38:DR38)/Assumptions!$D64*IF(DF1=Assumptions!$D68*12,1,0)</f>
        <v>0</v>
      </c>
      <c r="DG50" s="229">
        <f>SUM(DH38:DS38)/Assumptions!$D64*IF(DG1=Assumptions!$D68*12,1,0)</f>
        <v>0</v>
      </c>
      <c r="DH50" s="229">
        <f>SUM(DI38:DT38)/Assumptions!$D64*IF(DH1=Assumptions!$D68*12,1,0)</f>
        <v>0</v>
      </c>
      <c r="DI50" s="229">
        <f>SUM(DJ38:DU38)/Assumptions!$D64*IF(DI1=Assumptions!$D68*12,1,0)</f>
        <v>0</v>
      </c>
      <c r="DJ50" s="229">
        <f>SUM(DK38:DV38)/Assumptions!$D64*IF(DJ1=Assumptions!$D68*12,1,0)</f>
        <v>0</v>
      </c>
      <c r="DK50" s="229">
        <f>SUM(DL38:DW38)/Assumptions!$D64*IF(DK1=Assumptions!$D68*12,1,0)</f>
        <v>0</v>
      </c>
      <c r="DL50" s="229">
        <f>SUM(DM38:DX38)/Assumptions!$D64*IF(DL1=Assumptions!$D68*12,1,0)</f>
        <v>0</v>
      </c>
      <c r="DM50" s="229">
        <f>SUM(DN38:DY38)/Assumptions!$D64*IF(DM1=Assumptions!$D68*12,1,0)</f>
        <v>0</v>
      </c>
      <c r="DN50" s="229">
        <f>SUM(DO38:DZ38)/Assumptions!$D64*IF(DN1=Assumptions!$D68*12,1,0)</f>
        <v>0</v>
      </c>
      <c r="DO50" s="229">
        <f>SUM(DP38:EA38)/Assumptions!$D64*IF(DO1=Assumptions!$D68*12,1,0)</f>
        <v>0</v>
      </c>
      <c r="DP50" s="229">
        <f>SUM(DQ38:EB38)/Assumptions!$D64*IF(DP1=Assumptions!$D68*12,1,0)</f>
        <v>0</v>
      </c>
      <c r="DQ50" s="229">
        <f>SUM(DR38:EC38)/Assumptions!$D64*IF(DQ1=Assumptions!$D68*12,1,0)</f>
        <v>0</v>
      </c>
      <c r="DR50" s="229">
        <f>SUM(DS38:ED38)/Assumptions!$D64*IF(DR1=Assumptions!$D68*12,1,0)</f>
        <v>0</v>
      </c>
      <c r="DS50" s="229">
        <f>SUM(DT38:EE38)/Assumptions!$D64*IF(DS1=Assumptions!$D68*12,1,0)</f>
        <v>51961315.22</v>
      </c>
      <c r="DT50" s="229">
        <f>SUM(DU38:EF38)/Assumptions!$D64*IF(DT1=Assumptions!$D68*12,1,0)</f>
        <v>0</v>
      </c>
      <c r="DU50" s="229">
        <f>SUM(DV38:EG38)/Assumptions!$D64*IF(DU1=Assumptions!$D68*12,1,0)</f>
        <v>0</v>
      </c>
      <c r="DV50" s="229">
        <f>SUM(DW38:EH38)/Assumptions!$D64*IF(DV1=Assumptions!$D68*12,1,0)</f>
        <v>0</v>
      </c>
      <c r="DW50" s="229">
        <f>SUM(DX38:EI38)/Assumptions!$D64*IF(DW1=Assumptions!$D68*12,1,0)</f>
        <v>0</v>
      </c>
      <c r="DX50" s="229">
        <f>SUM(DY38:EJ38)/Assumptions!$D64*IF(DX1=Assumptions!$D68*12,1,0)</f>
        <v>0</v>
      </c>
      <c r="DY50" s="229">
        <f>SUM(DZ38:EK38)/Assumptions!$D64*IF(DY1=Assumptions!$D68*12,1,0)</f>
        <v>0</v>
      </c>
      <c r="DZ50" s="229">
        <f>SUM(EA38:EL38)/Assumptions!$D64*IF(DZ1=Assumptions!$D68*12,1,0)</f>
        <v>0</v>
      </c>
      <c r="EA50" s="229">
        <f>SUM(EB38:EM38)/Assumptions!$D64*IF(EA1=Assumptions!$D68*12,1,0)</f>
        <v>0</v>
      </c>
      <c r="EB50" s="229">
        <f>SUM(EC38:EN38)/Assumptions!$D64*IF(EB1=Assumptions!$D68*12,1,0)</f>
        <v>0</v>
      </c>
      <c r="EC50" s="229">
        <f>SUM(ED38:EO38)/Assumptions!$D64*IF(EC1=Assumptions!$D68*12,1,0)</f>
        <v>0</v>
      </c>
      <c r="ED50" s="229">
        <f>SUM(EE38:EP38)/Assumptions!$D64*IF(ED1=Assumptions!$D68*12,1,0)</f>
        <v>0</v>
      </c>
      <c r="EE50" s="229">
        <f>SUM(EF38:EQ38)/Assumptions!$D64*IF(EE1=Assumptions!$D68*12,1,0)</f>
        <v>0</v>
      </c>
    </row>
    <row r="51" ht="15.75" customHeight="1">
      <c r="A51" s="1"/>
      <c r="B51" s="1"/>
      <c r="C51" s="1" t="s">
        <v>138</v>
      </c>
      <c r="D51" s="229">
        <f>-D50*Assumptions!$D65</f>
        <v>0</v>
      </c>
      <c r="E51" s="229">
        <f>-E50*Assumptions!$D65</f>
        <v>0</v>
      </c>
      <c r="F51" s="229">
        <f>-F50*Assumptions!$D65</f>
        <v>0</v>
      </c>
      <c r="G51" s="229">
        <f>-G50*Assumptions!$D65</f>
        <v>0</v>
      </c>
      <c r="H51" s="229">
        <f>-H50*Assumptions!$D65</f>
        <v>0</v>
      </c>
      <c r="I51" s="229">
        <f>-I50*Assumptions!$D65</f>
        <v>0</v>
      </c>
      <c r="J51" s="229">
        <f>-J50*Assumptions!$D65</f>
        <v>0</v>
      </c>
      <c r="K51" s="229">
        <f>-K50*Assumptions!$D65</f>
        <v>0</v>
      </c>
      <c r="L51" s="229">
        <f>-L50*Assumptions!$D65</f>
        <v>0</v>
      </c>
      <c r="M51" s="229">
        <f>-M50*Assumptions!$D65</f>
        <v>0</v>
      </c>
      <c r="N51" s="229">
        <f>-N50*Assumptions!$D65</f>
        <v>0</v>
      </c>
      <c r="O51" s="229">
        <f>-O50*Assumptions!$D65</f>
        <v>0</v>
      </c>
      <c r="P51" s="229">
        <f>-P50*Assumptions!$D65</f>
        <v>0</v>
      </c>
      <c r="Q51" s="229">
        <f>-Q50*Assumptions!$D65</f>
        <v>0</v>
      </c>
      <c r="R51" s="229">
        <f>-R50*Assumptions!$D65</f>
        <v>0</v>
      </c>
      <c r="S51" s="229">
        <f>-S50*Assumptions!$D65</f>
        <v>0</v>
      </c>
      <c r="T51" s="229">
        <f>-T50*Assumptions!$D65</f>
        <v>0</v>
      </c>
      <c r="U51" s="229">
        <f>-U50*Assumptions!$D65</f>
        <v>0</v>
      </c>
      <c r="V51" s="229">
        <f>-V50*Assumptions!$D65</f>
        <v>0</v>
      </c>
      <c r="W51" s="229">
        <f>-W50*Assumptions!$D65</f>
        <v>0</v>
      </c>
      <c r="X51" s="229">
        <f>-X50*Assumptions!$D65</f>
        <v>0</v>
      </c>
      <c r="Y51" s="229">
        <f>-Y50*Assumptions!$D65</f>
        <v>0</v>
      </c>
      <c r="Z51" s="229">
        <f>-Z50*Assumptions!$D65</f>
        <v>0</v>
      </c>
      <c r="AA51" s="229">
        <f>-AA50*Assumptions!$D65</f>
        <v>0</v>
      </c>
      <c r="AB51" s="229">
        <f>-AB50*Assumptions!$D65</f>
        <v>0</v>
      </c>
      <c r="AC51" s="229">
        <f>-AC50*Assumptions!$D65</f>
        <v>0</v>
      </c>
      <c r="AD51" s="229">
        <f>-AD50*Assumptions!$D65</f>
        <v>0</v>
      </c>
      <c r="AE51" s="229">
        <f>-AE50*Assumptions!$D65</f>
        <v>0</v>
      </c>
      <c r="AF51" s="229">
        <f>-AF50*Assumptions!$D65</f>
        <v>0</v>
      </c>
      <c r="AG51" s="229">
        <f>-AG50*Assumptions!$D65</f>
        <v>0</v>
      </c>
      <c r="AH51" s="229">
        <f>-AH50*Assumptions!$D65</f>
        <v>0</v>
      </c>
      <c r="AI51" s="229">
        <f>-AI50*Assumptions!$D65</f>
        <v>0</v>
      </c>
      <c r="AJ51" s="229">
        <f>-AJ50*Assumptions!$D65</f>
        <v>0</v>
      </c>
      <c r="AK51" s="229">
        <f>-AK50*Assumptions!$D65</f>
        <v>0</v>
      </c>
      <c r="AL51" s="229">
        <f>-AL50*Assumptions!$D65</f>
        <v>0</v>
      </c>
      <c r="AM51" s="229">
        <f>-AM50*Assumptions!$D65</f>
        <v>0</v>
      </c>
      <c r="AN51" s="229">
        <f>-AN50*Assumptions!$D65</f>
        <v>0</v>
      </c>
      <c r="AO51" s="229">
        <f>-AO50*Assumptions!$D65</f>
        <v>0</v>
      </c>
      <c r="AP51" s="229">
        <f>-AP50*Assumptions!$D65</f>
        <v>0</v>
      </c>
      <c r="AQ51" s="229">
        <f>-AQ50*Assumptions!$D65</f>
        <v>0</v>
      </c>
      <c r="AR51" s="229">
        <f>-AR50*Assumptions!$D65</f>
        <v>0</v>
      </c>
      <c r="AS51" s="229">
        <f>-AS50*Assumptions!$D65</f>
        <v>0</v>
      </c>
      <c r="AT51" s="229">
        <f>-AT50*Assumptions!$D65</f>
        <v>0</v>
      </c>
      <c r="AU51" s="229">
        <f>-AU50*Assumptions!$D65</f>
        <v>0</v>
      </c>
      <c r="AV51" s="229">
        <f>-AV50*Assumptions!$D65</f>
        <v>0</v>
      </c>
      <c r="AW51" s="229">
        <f>-AW50*Assumptions!$D65</f>
        <v>0</v>
      </c>
      <c r="AX51" s="229">
        <f>-AX50*Assumptions!$D65</f>
        <v>0</v>
      </c>
      <c r="AY51" s="229">
        <f>-AY50*Assumptions!$D65</f>
        <v>0</v>
      </c>
      <c r="AZ51" s="229">
        <f>-AZ50*Assumptions!$D65</f>
        <v>0</v>
      </c>
      <c r="BA51" s="229">
        <f>-BA50*Assumptions!$D65</f>
        <v>0</v>
      </c>
      <c r="BB51" s="229">
        <f>-BB50*Assumptions!$D65</f>
        <v>0</v>
      </c>
      <c r="BC51" s="229">
        <f>-BC50*Assumptions!$D65</f>
        <v>0</v>
      </c>
      <c r="BD51" s="229">
        <f>-BD50*Assumptions!$D65</f>
        <v>0</v>
      </c>
      <c r="BE51" s="229">
        <f>-BE50*Assumptions!$D65</f>
        <v>0</v>
      </c>
      <c r="BF51" s="229">
        <f>-BF50*Assumptions!$D65</f>
        <v>0</v>
      </c>
      <c r="BG51" s="229">
        <f>-BG50*Assumptions!$D65</f>
        <v>0</v>
      </c>
      <c r="BH51" s="229">
        <f>-BH50*Assumptions!$D65</f>
        <v>0</v>
      </c>
      <c r="BI51" s="229">
        <f>-BI50*Assumptions!$D65</f>
        <v>0</v>
      </c>
      <c r="BJ51" s="229">
        <f>-BJ50*Assumptions!$D65</f>
        <v>0</v>
      </c>
      <c r="BK51" s="229">
        <f>-BK50*Assumptions!$D65</f>
        <v>0</v>
      </c>
      <c r="BL51" s="229">
        <f>-BL50*Assumptions!$D65</f>
        <v>0</v>
      </c>
      <c r="BM51" s="229">
        <f>-BM50*Assumptions!$D65</f>
        <v>0</v>
      </c>
      <c r="BN51" s="229">
        <f>-BN50*Assumptions!$D65</f>
        <v>0</v>
      </c>
      <c r="BO51" s="229">
        <f>-BO50*Assumptions!$D65</f>
        <v>0</v>
      </c>
      <c r="BP51" s="229">
        <f>-BP50*Assumptions!$D65</f>
        <v>0</v>
      </c>
      <c r="BQ51" s="229">
        <f>-BQ50*Assumptions!$D65</f>
        <v>0</v>
      </c>
      <c r="BR51" s="229">
        <f>-BR50*Assumptions!$D65</f>
        <v>0</v>
      </c>
      <c r="BS51" s="229">
        <f>-BS50*Assumptions!$D65</f>
        <v>0</v>
      </c>
      <c r="BT51" s="229">
        <f>-BT50*Assumptions!$D65</f>
        <v>0</v>
      </c>
      <c r="BU51" s="229">
        <f>-BU50*Assumptions!$D65</f>
        <v>0</v>
      </c>
      <c r="BV51" s="229">
        <f>-BV50*Assumptions!$D65</f>
        <v>0</v>
      </c>
      <c r="BW51" s="229">
        <f>-BW50*Assumptions!$D65</f>
        <v>0</v>
      </c>
      <c r="BX51" s="229">
        <f>-BX50*Assumptions!$D65</f>
        <v>0</v>
      </c>
      <c r="BY51" s="229">
        <f>-BY50*Assumptions!$D65</f>
        <v>0</v>
      </c>
      <c r="BZ51" s="229">
        <f>-BZ50*Assumptions!$D65</f>
        <v>0</v>
      </c>
      <c r="CA51" s="229">
        <f>-CA50*Assumptions!$D65</f>
        <v>0</v>
      </c>
      <c r="CB51" s="229">
        <f>-CB50*Assumptions!$D65</f>
        <v>0</v>
      </c>
      <c r="CC51" s="229">
        <f>-CC50*Assumptions!$D65</f>
        <v>0</v>
      </c>
      <c r="CD51" s="229">
        <f>-CD50*Assumptions!$D65</f>
        <v>0</v>
      </c>
      <c r="CE51" s="229">
        <f>-CE50*Assumptions!$D65</f>
        <v>0</v>
      </c>
      <c r="CF51" s="229">
        <f>-CF50*Assumptions!$D65</f>
        <v>0</v>
      </c>
      <c r="CG51" s="229">
        <f>-CG50*Assumptions!$D65</f>
        <v>0</v>
      </c>
      <c r="CH51" s="229">
        <f>-CH50*Assumptions!$D65</f>
        <v>0</v>
      </c>
      <c r="CI51" s="229">
        <f>-CI50*Assumptions!$D65</f>
        <v>0</v>
      </c>
      <c r="CJ51" s="229">
        <f>-CJ50*Assumptions!$D65</f>
        <v>0</v>
      </c>
      <c r="CK51" s="229">
        <f>-CK50*Assumptions!$D65</f>
        <v>0</v>
      </c>
      <c r="CL51" s="229">
        <f>-CL50*Assumptions!$D65</f>
        <v>0</v>
      </c>
      <c r="CM51" s="229">
        <f>-CM50*Assumptions!$D65</f>
        <v>0</v>
      </c>
      <c r="CN51" s="229">
        <f>-CN50*Assumptions!$D65</f>
        <v>0</v>
      </c>
      <c r="CO51" s="229">
        <f>-CO50*Assumptions!$D65</f>
        <v>0</v>
      </c>
      <c r="CP51" s="229">
        <f>-CP50*Assumptions!$D65</f>
        <v>0</v>
      </c>
      <c r="CQ51" s="229">
        <f>-CQ50*Assumptions!$D65</f>
        <v>0</v>
      </c>
      <c r="CR51" s="229">
        <f>-CR50*Assumptions!$D65</f>
        <v>0</v>
      </c>
      <c r="CS51" s="229">
        <f>-CS50*Assumptions!$D65</f>
        <v>0</v>
      </c>
      <c r="CT51" s="229">
        <f>-CT50*Assumptions!$D65</f>
        <v>0</v>
      </c>
      <c r="CU51" s="229">
        <f>-CU50*Assumptions!$D65</f>
        <v>0</v>
      </c>
      <c r="CV51" s="229">
        <f>-CV50*Assumptions!$D65</f>
        <v>0</v>
      </c>
      <c r="CW51" s="229">
        <f>-CW50*Assumptions!$D65</f>
        <v>0</v>
      </c>
      <c r="CX51" s="229">
        <f>-CX50*Assumptions!$D65</f>
        <v>0</v>
      </c>
      <c r="CY51" s="229">
        <f>-CY50*Assumptions!$D65</f>
        <v>0</v>
      </c>
      <c r="CZ51" s="229">
        <f>-CZ50*Assumptions!$D65</f>
        <v>0</v>
      </c>
      <c r="DA51" s="229">
        <f>-DA50*Assumptions!$D65</f>
        <v>0</v>
      </c>
      <c r="DB51" s="229">
        <f>-DB50*Assumptions!$D65</f>
        <v>0</v>
      </c>
      <c r="DC51" s="229">
        <f>-DC50*Assumptions!$D65</f>
        <v>0</v>
      </c>
      <c r="DD51" s="229">
        <f>-DD50*Assumptions!$D65</f>
        <v>0</v>
      </c>
      <c r="DE51" s="229">
        <f>-DE50*Assumptions!$D65</f>
        <v>0</v>
      </c>
      <c r="DF51" s="229">
        <f>-DF50*Assumptions!$D65</f>
        <v>0</v>
      </c>
      <c r="DG51" s="229">
        <f>-DG50*Assumptions!$D65</f>
        <v>0</v>
      </c>
      <c r="DH51" s="229">
        <f>-DH50*Assumptions!$D65</f>
        <v>0</v>
      </c>
      <c r="DI51" s="229">
        <f>-DI50*Assumptions!$D65</f>
        <v>0</v>
      </c>
      <c r="DJ51" s="229">
        <f>-DJ50*Assumptions!$D65</f>
        <v>0</v>
      </c>
      <c r="DK51" s="229">
        <f>-DK50*Assumptions!$D65</f>
        <v>0</v>
      </c>
      <c r="DL51" s="229">
        <f>-DL50*Assumptions!$D65</f>
        <v>0</v>
      </c>
      <c r="DM51" s="229">
        <f>-DM50*Assumptions!$D65</f>
        <v>0</v>
      </c>
      <c r="DN51" s="229">
        <f>-DN50*Assumptions!$D65</f>
        <v>0</v>
      </c>
      <c r="DO51" s="229">
        <f>-DO50*Assumptions!$D65</f>
        <v>0</v>
      </c>
      <c r="DP51" s="229">
        <f>-DP50*Assumptions!$D65</f>
        <v>0</v>
      </c>
      <c r="DQ51" s="229">
        <f>-DQ50*Assumptions!$D65</f>
        <v>0</v>
      </c>
      <c r="DR51" s="229">
        <f>-DR50*Assumptions!$D65</f>
        <v>0</v>
      </c>
      <c r="DS51" s="229">
        <f>-DS50*Assumptions!$D65</f>
        <v>-1039226.304</v>
      </c>
      <c r="DT51" s="229">
        <f>-DT50*Assumptions!$D65</f>
        <v>0</v>
      </c>
      <c r="DU51" s="229">
        <f>-DU50*Assumptions!$D65</f>
        <v>0</v>
      </c>
      <c r="DV51" s="229">
        <f>-DV50*Assumptions!$D65</f>
        <v>0</v>
      </c>
      <c r="DW51" s="229">
        <f>-DW50*Assumptions!$D65</f>
        <v>0</v>
      </c>
      <c r="DX51" s="229">
        <f>-DX50*Assumptions!$D65</f>
        <v>0</v>
      </c>
      <c r="DY51" s="229">
        <f>-DY50*Assumptions!$D65</f>
        <v>0</v>
      </c>
      <c r="DZ51" s="229">
        <f>-DZ50*Assumptions!$D65</f>
        <v>0</v>
      </c>
      <c r="EA51" s="229">
        <f>-EA50*Assumptions!$D65</f>
        <v>0</v>
      </c>
      <c r="EB51" s="229">
        <f>-EB50*Assumptions!$D65</f>
        <v>0</v>
      </c>
      <c r="EC51" s="229">
        <f>-EC50*Assumptions!$D65</f>
        <v>0</v>
      </c>
      <c r="ED51" s="229">
        <f>-ED50*Assumptions!$D65</f>
        <v>0</v>
      </c>
      <c r="EE51" s="229">
        <f>-EE50*Assumptions!$D65</f>
        <v>0</v>
      </c>
    </row>
    <row r="52" ht="15.75" customHeight="1">
      <c r="A52" s="1"/>
      <c r="B52" s="21"/>
      <c r="C52" s="21" t="s">
        <v>217</v>
      </c>
      <c r="D52" s="238">
        <f t="shared" ref="D52:EE52" si="10">-D47*IF(D50=0,0,1)</f>
        <v>0</v>
      </c>
      <c r="E52" s="238">
        <f t="shared" si="10"/>
        <v>0</v>
      </c>
      <c r="F52" s="238">
        <f t="shared" si="10"/>
        <v>0</v>
      </c>
      <c r="G52" s="238">
        <f t="shared" si="10"/>
        <v>0</v>
      </c>
      <c r="H52" s="238">
        <f t="shared" si="10"/>
        <v>0</v>
      </c>
      <c r="I52" s="238">
        <f t="shared" si="10"/>
        <v>0</v>
      </c>
      <c r="J52" s="238">
        <f t="shared" si="10"/>
        <v>0</v>
      </c>
      <c r="K52" s="238">
        <f t="shared" si="10"/>
        <v>0</v>
      </c>
      <c r="L52" s="238">
        <f t="shared" si="10"/>
        <v>0</v>
      </c>
      <c r="M52" s="238">
        <f t="shared" si="10"/>
        <v>0</v>
      </c>
      <c r="N52" s="238">
        <f t="shared" si="10"/>
        <v>0</v>
      </c>
      <c r="O52" s="238">
        <f t="shared" si="10"/>
        <v>0</v>
      </c>
      <c r="P52" s="238">
        <f t="shared" si="10"/>
        <v>0</v>
      </c>
      <c r="Q52" s="238">
        <f t="shared" si="10"/>
        <v>0</v>
      </c>
      <c r="R52" s="238">
        <f t="shared" si="10"/>
        <v>0</v>
      </c>
      <c r="S52" s="238">
        <f t="shared" si="10"/>
        <v>0</v>
      </c>
      <c r="T52" s="238">
        <f t="shared" si="10"/>
        <v>0</v>
      </c>
      <c r="U52" s="238">
        <f t="shared" si="10"/>
        <v>0</v>
      </c>
      <c r="V52" s="238">
        <f t="shared" si="10"/>
        <v>0</v>
      </c>
      <c r="W52" s="238">
        <f t="shared" si="10"/>
        <v>0</v>
      </c>
      <c r="X52" s="238">
        <f t="shared" si="10"/>
        <v>0</v>
      </c>
      <c r="Y52" s="238">
        <f t="shared" si="10"/>
        <v>0</v>
      </c>
      <c r="Z52" s="238">
        <f t="shared" si="10"/>
        <v>0</v>
      </c>
      <c r="AA52" s="238">
        <f t="shared" si="10"/>
        <v>0</v>
      </c>
      <c r="AB52" s="238">
        <f t="shared" si="10"/>
        <v>0</v>
      </c>
      <c r="AC52" s="238">
        <f t="shared" si="10"/>
        <v>0</v>
      </c>
      <c r="AD52" s="238">
        <f t="shared" si="10"/>
        <v>0</v>
      </c>
      <c r="AE52" s="238">
        <f t="shared" si="10"/>
        <v>0</v>
      </c>
      <c r="AF52" s="238">
        <f t="shared" si="10"/>
        <v>0</v>
      </c>
      <c r="AG52" s="238">
        <f t="shared" si="10"/>
        <v>0</v>
      </c>
      <c r="AH52" s="238">
        <f t="shared" si="10"/>
        <v>0</v>
      </c>
      <c r="AI52" s="238">
        <f t="shared" si="10"/>
        <v>0</v>
      </c>
      <c r="AJ52" s="238">
        <f t="shared" si="10"/>
        <v>0</v>
      </c>
      <c r="AK52" s="238">
        <f t="shared" si="10"/>
        <v>0</v>
      </c>
      <c r="AL52" s="238">
        <f t="shared" si="10"/>
        <v>0</v>
      </c>
      <c r="AM52" s="238">
        <f t="shared" si="10"/>
        <v>0</v>
      </c>
      <c r="AN52" s="238">
        <f t="shared" si="10"/>
        <v>0</v>
      </c>
      <c r="AO52" s="238">
        <f t="shared" si="10"/>
        <v>0</v>
      </c>
      <c r="AP52" s="238">
        <f t="shared" si="10"/>
        <v>0</v>
      </c>
      <c r="AQ52" s="238">
        <f t="shared" si="10"/>
        <v>0</v>
      </c>
      <c r="AR52" s="238">
        <f t="shared" si="10"/>
        <v>0</v>
      </c>
      <c r="AS52" s="238">
        <f t="shared" si="10"/>
        <v>0</v>
      </c>
      <c r="AT52" s="238">
        <f t="shared" si="10"/>
        <v>0</v>
      </c>
      <c r="AU52" s="238">
        <f t="shared" si="10"/>
        <v>0</v>
      </c>
      <c r="AV52" s="238">
        <f t="shared" si="10"/>
        <v>0</v>
      </c>
      <c r="AW52" s="238">
        <f t="shared" si="10"/>
        <v>0</v>
      </c>
      <c r="AX52" s="238">
        <f t="shared" si="10"/>
        <v>0</v>
      </c>
      <c r="AY52" s="238">
        <f t="shared" si="10"/>
        <v>0</v>
      </c>
      <c r="AZ52" s="238">
        <f t="shared" si="10"/>
        <v>0</v>
      </c>
      <c r="BA52" s="238">
        <f t="shared" si="10"/>
        <v>0</v>
      </c>
      <c r="BB52" s="238">
        <f t="shared" si="10"/>
        <v>0</v>
      </c>
      <c r="BC52" s="238">
        <f t="shared" si="10"/>
        <v>0</v>
      </c>
      <c r="BD52" s="238">
        <f t="shared" si="10"/>
        <v>0</v>
      </c>
      <c r="BE52" s="238">
        <f t="shared" si="10"/>
        <v>0</v>
      </c>
      <c r="BF52" s="238">
        <f t="shared" si="10"/>
        <v>0</v>
      </c>
      <c r="BG52" s="238">
        <f t="shared" si="10"/>
        <v>0</v>
      </c>
      <c r="BH52" s="238">
        <f t="shared" si="10"/>
        <v>0</v>
      </c>
      <c r="BI52" s="238">
        <f t="shared" si="10"/>
        <v>0</v>
      </c>
      <c r="BJ52" s="238">
        <f t="shared" si="10"/>
        <v>0</v>
      </c>
      <c r="BK52" s="238">
        <f t="shared" si="10"/>
        <v>0</v>
      </c>
      <c r="BL52" s="238">
        <f t="shared" si="10"/>
        <v>0</v>
      </c>
      <c r="BM52" s="238">
        <f t="shared" si="10"/>
        <v>0</v>
      </c>
      <c r="BN52" s="238">
        <f t="shared" si="10"/>
        <v>0</v>
      </c>
      <c r="BO52" s="238">
        <f t="shared" si="10"/>
        <v>0</v>
      </c>
      <c r="BP52" s="238">
        <f t="shared" si="10"/>
        <v>0</v>
      </c>
      <c r="BQ52" s="238">
        <f t="shared" si="10"/>
        <v>0</v>
      </c>
      <c r="BR52" s="238">
        <f t="shared" si="10"/>
        <v>0</v>
      </c>
      <c r="BS52" s="238">
        <f t="shared" si="10"/>
        <v>0</v>
      </c>
      <c r="BT52" s="238">
        <f t="shared" si="10"/>
        <v>0</v>
      </c>
      <c r="BU52" s="238">
        <f t="shared" si="10"/>
        <v>0</v>
      </c>
      <c r="BV52" s="238">
        <f t="shared" si="10"/>
        <v>0</v>
      </c>
      <c r="BW52" s="238">
        <f t="shared" si="10"/>
        <v>0</v>
      </c>
      <c r="BX52" s="238">
        <f t="shared" si="10"/>
        <v>0</v>
      </c>
      <c r="BY52" s="238">
        <f t="shared" si="10"/>
        <v>0</v>
      </c>
      <c r="BZ52" s="238">
        <f t="shared" si="10"/>
        <v>0</v>
      </c>
      <c r="CA52" s="238">
        <f t="shared" si="10"/>
        <v>0</v>
      </c>
      <c r="CB52" s="238">
        <f t="shared" si="10"/>
        <v>0</v>
      </c>
      <c r="CC52" s="238">
        <f t="shared" si="10"/>
        <v>0</v>
      </c>
      <c r="CD52" s="238">
        <f t="shared" si="10"/>
        <v>0</v>
      </c>
      <c r="CE52" s="238">
        <f t="shared" si="10"/>
        <v>0</v>
      </c>
      <c r="CF52" s="238">
        <f t="shared" si="10"/>
        <v>0</v>
      </c>
      <c r="CG52" s="238">
        <f t="shared" si="10"/>
        <v>0</v>
      </c>
      <c r="CH52" s="238">
        <f t="shared" si="10"/>
        <v>0</v>
      </c>
      <c r="CI52" s="238">
        <f t="shared" si="10"/>
        <v>0</v>
      </c>
      <c r="CJ52" s="238">
        <f t="shared" si="10"/>
        <v>0</v>
      </c>
      <c r="CK52" s="238">
        <f t="shared" si="10"/>
        <v>0</v>
      </c>
      <c r="CL52" s="238">
        <f t="shared" si="10"/>
        <v>0</v>
      </c>
      <c r="CM52" s="238">
        <f t="shared" si="10"/>
        <v>0</v>
      </c>
      <c r="CN52" s="238">
        <f t="shared" si="10"/>
        <v>0</v>
      </c>
      <c r="CO52" s="238">
        <f t="shared" si="10"/>
        <v>0</v>
      </c>
      <c r="CP52" s="238">
        <f t="shared" si="10"/>
        <v>0</v>
      </c>
      <c r="CQ52" s="238">
        <f t="shared" si="10"/>
        <v>0</v>
      </c>
      <c r="CR52" s="238">
        <f t="shared" si="10"/>
        <v>0</v>
      </c>
      <c r="CS52" s="238">
        <f t="shared" si="10"/>
        <v>0</v>
      </c>
      <c r="CT52" s="238">
        <f t="shared" si="10"/>
        <v>0</v>
      </c>
      <c r="CU52" s="238">
        <f t="shared" si="10"/>
        <v>0</v>
      </c>
      <c r="CV52" s="238">
        <f t="shared" si="10"/>
        <v>0</v>
      </c>
      <c r="CW52" s="238">
        <f t="shared" si="10"/>
        <v>0</v>
      </c>
      <c r="CX52" s="238">
        <f t="shared" si="10"/>
        <v>0</v>
      </c>
      <c r="CY52" s="238">
        <f t="shared" si="10"/>
        <v>0</v>
      </c>
      <c r="CZ52" s="238">
        <f t="shared" si="10"/>
        <v>0</v>
      </c>
      <c r="DA52" s="238">
        <f t="shared" si="10"/>
        <v>0</v>
      </c>
      <c r="DB52" s="238">
        <f t="shared" si="10"/>
        <v>0</v>
      </c>
      <c r="DC52" s="238">
        <f t="shared" si="10"/>
        <v>0</v>
      </c>
      <c r="DD52" s="238">
        <f t="shared" si="10"/>
        <v>0</v>
      </c>
      <c r="DE52" s="238">
        <f t="shared" si="10"/>
        <v>0</v>
      </c>
      <c r="DF52" s="238">
        <f t="shared" si="10"/>
        <v>0</v>
      </c>
      <c r="DG52" s="238">
        <f t="shared" si="10"/>
        <v>0</v>
      </c>
      <c r="DH52" s="238">
        <f t="shared" si="10"/>
        <v>0</v>
      </c>
      <c r="DI52" s="238">
        <f t="shared" si="10"/>
        <v>0</v>
      </c>
      <c r="DJ52" s="238">
        <f t="shared" si="10"/>
        <v>0</v>
      </c>
      <c r="DK52" s="238">
        <f t="shared" si="10"/>
        <v>0</v>
      </c>
      <c r="DL52" s="238">
        <f t="shared" si="10"/>
        <v>0</v>
      </c>
      <c r="DM52" s="238">
        <f t="shared" si="10"/>
        <v>0</v>
      </c>
      <c r="DN52" s="238">
        <f t="shared" si="10"/>
        <v>0</v>
      </c>
      <c r="DO52" s="238">
        <f t="shared" si="10"/>
        <v>0</v>
      </c>
      <c r="DP52" s="238">
        <f t="shared" si="10"/>
        <v>0</v>
      </c>
      <c r="DQ52" s="238">
        <f t="shared" si="10"/>
        <v>0</v>
      </c>
      <c r="DR52" s="238">
        <f t="shared" si="10"/>
        <v>0</v>
      </c>
      <c r="DS52" s="238">
        <f t="shared" si="10"/>
        <v>-21336576.06</v>
      </c>
      <c r="DT52" s="238">
        <f t="shared" si="10"/>
        <v>0</v>
      </c>
      <c r="DU52" s="238">
        <f t="shared" si="10"/>
        <v>0</v>
      </c>
      <c r="DV52" s="238">
        <f t="shared" si="10"/>
        <v>0</v>
      </c>
      <c r="DW52" s="238">
        <f t="shared" si="10"/>
        <v>0</v>
      </c>
      <c r="DX52" s="238">
        <f t="shared" si="10"/>
        <v>0</v>
      </c>
      <c r="DY52" s="238">
        <f t="shared" si="10"/>
        <v>0</v>
      </c>
      <c r="DZ52" s="238">
        <f t="shared" si="10"/>
        <v>0</v>
      </c>
      <c r="EA52" s="238">
        <f t="shared" si="10"/>
        <v>0</v>
      </c>
      <c r="EB52" s="238">
        <f t="shared" si="10"/>
        <v>0</v>
      </c>
      <c r="EC52" s="238">
        <f t="shared" si="10"/>
        <v>0</v>
      </c>
      <c r="ED52" s="238">
        <f t="shared" si="10"/>
        <v>0</v>
      </c>
      <c r="EE52" s="238">
        <f t="shared" si="10"/>
        <v>0</v>
      </c>
    </row>
    <row r="53" ht="15.75" customHeight="1">
      <c r="A53" s="1"/>
      <c r="B53" s="44"/>
      <c r="C53" s="44" t="s">
        <v>168</v>
      </c>
      <c r="D53" s="240">
        <f t="shared" ref="D53:EE53" si="11">SUM(D50:D52)</f>
        <v>0</v>
      </c>
      <c r="E53" s="240">
        <f t="shared" si="11"/>
        <v>0</v>
      </c>
      <c r="F53" s="240">
        <f t="shared" si="11"/>
        <v>0</v>
      </c>
      <c r="G53" s="240">
        <f t="shared" si="11"/>
        <v>0</v>
      </c>
      <c r="H53" s="240">
        <f t="shared" si="11"/>
        <v>0</v>
      </c>
      <c r="I53" s="240">
        <f t="shared" si="11"/>
        <v>0</v>
      </c>
      <c r="J53" s="240">
        <f t="shared" si="11"/>
        <v>0</v>
      </c>
      <c r="K53" s="240">
        <f t="shared" si="11"/>
        <v>0</v>
      </c>
      <c r="L53" s="240">
        <f t="shared" si="11"/>
        <v>0</v>
      </c>
      <c r="M53" s="240">
        <f t="shared" si="11"/>
        <v>0</v>
      </c>
      <c r="N53" s="240">
        <f t="shared" si="11"/>
        <v>0</v>
      </c>
      <c r="O53" s="240">
        <f t="shared" si="11"/>
        <v>0</v>
      </c>
      <c r="P53" s="240">
        <f t="shared" si="11"/>
        <v>0</v>
      </c>
      <c r="Q53" s="240">
        <f t="shared" si="11"/>
        <v>0</v>
      </c>
      <c r="R53" s="240">
        <f t="shared" si="11"/>
        <v>0</v>
      </c>
      <c r="S53" s="240">
        <f t="shared" si="11"/>
        <v>0</v>
      </c>
      <c r="T53" s="240">
        <f t="shared" si="11"/>
        <v>0</v>
      </c>
      <c r="U53" s="240">
        <f t="shared" si="11"/>
        <v>0</v>
      </c>
      <c r="V53" s="240">
        <f t="shared" si="11"/>
        <v>0</v>
      </c>
      <c r="W53" s="240">
        <f t="shared" si="11"/>
        <v>0</v>
      </c>
      <c r="X53" s="240">
        <f t="shared" si="11"/>
        <v>0</v>
      </c>
      <c r="Y53" s="240">
        <f t="shared" si="11"/>
        <v>0</v>
      </c>
      <c r="Z53" s="240">
        <f t="shared" si="11"/>
        <v>0</v>
      </c>
      <c r="AA53" s="240">
        <f t="shared" si="11"/>
        <v>0</v>
      </c>
      <c r="AB53" s="240">
        <f t="shared" si="11"/>
        <v>0</v>
      </c>
      <c r="AC53" s="240">
        <f t="shared" si="11"/>
        <v>0</v>
      </c>
      <c r="AD53" s="240">
        <f t="shared" si="11"/>
        <v>0</v>
      </c>
      <c r="AE53" s="240">
        <f t="shared" si="11"/>
        <v>0</v>
      </c>
      <c r="AF53" s="240">
        <f t="shared" si="11"/>
        <v>0</v>
      </c>
      <c r="AG53" s="240">
        <f t="shared" si="11"/>
        <v>0</v>
      </c>
      <c r="AH53" s="240">
        <f t="shared" si="11"/>
        <v>0</v>
      </c>
      <c r="AI53" s="240">
        <f t="shared" si="11"/>
        <v>0</v>
      </c>
      <c r="AJ53" s="240">
        <f t="shared" si="11"/>
        <v>0</v>
      </c>
      <c r="AK53" s="240">
        <f t="shared" si="11"/>
        <v>0</v>
      </c>
      <c r="AL53" s="240">
        <f t="shared" si="11"/>
        <v>0</v>
      </c>
      <c r="AM53" s="240">
        <f t="shared" si="11"/>
        <v>0</v>
      </c>
      <c r="AN53" s="240">
        <f t="shared" si="11"/>
        <v>0</v>
      </c>
      <c r="AO53" s="240">
        <f t="shared" si="11"/>
        <v>0</v>
      </c>
      <c r="AP53" s="240">
        <f t="shared" si="11"/>
        <v>0</v>
      </c>
      <c r="AQ53" s="240">
        <f t="shared" si="11"/>
        <v>0</v>
      </c>
      <c r="AR53" s="240">
        <f t="shared" si="11"/>
        <v>0</v>
      </c>
      <c r="AS53" s="240">
        <f t="shared" si="11"/>
        <v>0</v>
      </c>
      <c r="AT53" s="240">
        <f t="shared" si="11"/>
        <v>0</v>
      </c>
      <c r="AU53" s="240">
        <f t="shared" si="11"/>
        <v>0</v>
      </c>
      <c r="AV53" s="240">
        <f t="shared" si="11"/>
        <v>0</v>
      </c>
      <c r="AW53" s="240">
        <f t="shared" si="11"/>
        <v>0</v>
      </c>
      <c r="AX53" s="240">
        <f t="shared" si="11"/>
        <v>0</v>
      </c>
      <c r="AY53" s="240">
        <f t="shared" si="11"/>
        <v>0</v>
      </c>
      <c r="AZ53" s="240">
        <f t="shared" si="11"/>
        <v>0</v>
      </c>
      <c r="BA53" s="240">
        <f t="shared" si="11"/>
        <v>0</v>
      </c>
      <c r="BB53" s="240">
        <f t="shared" si="11"/>
        <v>0</v>
      </c>
      <c r="BC53" s="240">
        <f t="shared" si="11"/>
        <v>0</v>
      </c>
      <c r="BD53" s="240">
        <f t="shared" si="11"/>
        <v>0</v>
      </c>
      <c r="BE53" s="240">
        <f t="shared" si="11"/>
        <v>0</v>
      </c>
      <c r="BF53" s="240">
        <f t="shared" si="11"/>
        <v>0</v>
      </c>
      <c r="BG53" s="240">
        <f t="shared" si="11"/>
        <v>0</v>
      </c>
      <c r="BH53" s="240">
        <f t="shared" si="11"/>
        <v>0</v>
      </c>
      <c r="BI53" s="240">
        <f t="shared" si="11"/>
        <v>0</v>
      </c>
      <c r="BJ53" s="240">
        <f t="shared" si="11"/>
        <v>0</v>
      </c>
      <c r="BK53" s="240">
        <f t="shared" si="11"/>
        <v>0</v>
      </c>
      <c r="BL53" s="240">
        <f t="shared" si="11"/>
        <v>0</v>
      </c>
      <c r="BM53" s="240">
        <f t="shared" si="11"/>
        <v>0</v>
      </c>
      <c r="BN53" s="240">
        <f t="shared" si="11"/>
        <v>0</v>
      </c>
      <c r="BO53" s="240">
        <f t="shared" si="11"/>
        <v>0</v>
      </c>
      <c r="BP53" s="240">
        <f t="shared" si="11"/>
        <v>0</v>
      </c>
      <c r="BQ53" s="240">
        <f t="shared" si="11"/>
        <v>0</v>
      </c>
      <c r="BR53" s="240">
        <f t="shared" si="11"/>
        <v>0</v>
      </c>
      <c r="BS53" s="240">
        <f t="shared" si="11"/>
        <v>0</v>
      </c>
      <c r="BT53" s="240">
        <f t="shared" si="11"/>
        <v>0</v>
      </c>
      <c r="BU53" s="240">
        <f t="shared" si="11"/>
        <v>0</v>
      </c>
      <c r="BV53" s="240">
        <f t="shared" si="11"/>
        <v>0</v>
      </c>
      <c r="BW53" s="240">
        <f t="shared" si="11"/>
        <v>0</v>
      </c>
      <c r="BX53" s="240">
        <f t="shared" si="11"/>
        <v>0</v>
      </c>
      <c r="BY53" s="240">
        <f t="shared" si="11"/>
        <v>0</v>
      </c>
      <c r="BZ53" s="240">
        <f t="shared" si="11"/>
        <v>0</v>
      </c>
      <c r="CA53" s="240">
        <f t="shared" si="11"/>
        <v>0</v>
      </c>
      <c r="CB53" s="240">
        <f t="shared" si="11"/>
        <v>0</v>
      </c>
      <c r="CC53" s="240">
        <f t="shared" si="11"/>
        <v>0</v>
      </c>
      <c r="CD53" s="240">
        <f t="shared" si="11"/>
        <v>0</v>
      </c>
      <c r="CE53" s="240">
        <f t="shared" si="11"/>
        <v>0</v>
      </c>
      <c r="CF53" s="240">
        <f t="shared" si="11"/>
        <v>0</v>
      </c>
      <c r="CG53" s="240">
        <f t="shared" si="11"/>
        <v>0</v>
      </c>
      <c r="CH53" s="240">
        <f t="shared" si="11"/>
        <v>0</v>
      </c>
      <c r="CI53" s="240">
        <f t="shared" si="11"/>
        <v>0</v>
      </c>
      <c r="CJ53" s="240">
        <f t="shared" si="11"/>
        <v>0</v>
      </c>
      <c r="CK53" s="240">
        <f t="shared" si="11"/>
        <v>0</v>
      </c>
      <c r="CL53" s="240">
        <f t="shared" si="11"/>
        <v>0</v>
      </c>
      <c r="CM53" s="240">
        <f t="shared" si="11"/>
        <v>0</v>
      </c>
      <c r="CN53" s="240">
        <f t="shared" si="11"/>
        <v>0</v>
      </c>
      <c r="CO53" s="240">
        <f t="shared" si="11"/>
        <v>0</v>
      </c>
      <c r="CP53" s="240">
        <f t="shared" si="11"/>
        <v>0</v>
      </c>
      <c r="CQ53" s="240">
        <f t="shared" si="11"/>
        <v>0</v>
      </c>
      <c r="CR53" s="240">
        <f t="shared" si="11"/>
        <v>0</v>
      </c>
      <c r="CS53" s="240">
        <f t="shared" si="11"/>
        <v>0</v>
      </c>
      <c r="CT53" s="240">
        <f t="shared" si="11"/>
        <v>0</v>
      </c>
      <c r="CU53" s="240">
        <f t="shared" si="11"/>
        <v>0</v>
      </c>
      <c r="CV53" s="240">
        <f t="shared" si="11"/>
        <v>0</v>
      </c>
      <c r="CW53" s="240">
        <f t="shared" si="11"/>
        <v>0</v>
      </c>
      <c r="CX53" s="240">
        <f t="shared" si="11"/>
        <v>0</v>
      </c>
      <c r="CY53" s="240">
        <f t="shared" si="11"/>
        <v>0</v>
      </c>
      <c r="CZ53" s="240">
        <f t="shared" si="11"/>
        <v>0</v>
      </c>
      <c r="DA53" s="240">
        <f t="shared" si="11"/>
        <v>0</v>
      </c>
      <c r="DB53" s="240">
        <f t="shared" si="11"/>
        <v>0</v>
      </c>
      <c r="DC53" s="240">
        <f t="shared" si="11"/>
        <v>0</v>
      </c>
      <c r="DD53" s="240">
        <f t="shared" si="11"/>
        <v>0</v>
      </c>
      <c r="DE53" s="240">
        <f t="shared" si="11"/>
        <v>0</v>
      </c>
      <c r="DF53" s="240">
        <f t="shared" si="11"/>
        <v>0</v>
      </c>
      <c r="DG53" s="240">
        <f t="shared" si="11"/>
        <v>0</v>
      </c>
      <c r="DH53" s="240">
        <f t="shared" si="11"/>
        <v>0</v>
      </c>
      <c r="DI53" s="240">
        <f t="shared" si="11"/>
        <v>0</v>
      </c>
      <c r="DJ53" s="240">
        <f t="shared" si="11"/>
        <v>0</v>
      </c>
      <c r="DK53" s="240">
        <f t="shared" si="11"/>
        <v>0</v>
      </c>
      <c r="DL53" s="240">
        <f t="shared" si="11"/>
        <v>0</v>
      </c>
      <c r="DM53" s="240">
        <f t="shared" si="11"/>
        <v>0</v>
      </c>
      <c r="DN53" s="240">
        <f t="shared" si="11"/>
        <v>0</v>
      </c>
      <c r="DO53" s="240">
        <f t="shared" si="11"/>
        <v>0</v>
      </c>
      <c r="DP53" s="240">
        <f t="shared" si="11"/>
        <v>0</v>
      </c>
      <c r="DQ53" s="240">
        <f t="shared" si="11"/>
        <v>0</v>
      </c>
      <c r="DR53" s="240">
        <f t="shared" si="11"/>
        <v>0</v>
      </c>
      <c r="DS53" s="240">
        <f t="shared" si="11"/>
        <v>29585512.85</v>
      </c>
      <c r="DT53" s="240">
        <f t="shared" si="11"/>
        <v>0</v>
      </c>
      <c r="DU53" s="240">
        <f t="shared" si="11"/>
        <v>0</v>
      </c>
      <c r="DV53" s="240">
        <f t="shared" si="11"/>
        <v>0</v>
      </c>
      <c r="DW53" s="240">
        <f t="shared" si="11"/>
        <v>0</v>
      </c>
      <c r="DX53" s="240">
        <f t="shared" si="11"/>
        <v>0</v>
      </c>
      <c r="DY53" s="240">
        <f t="shared" si="11"/>
        <v>0</v>
      </c>
      <c r="DZ53" s="240">
        <f t="shared" si="11"/>
        <v>0</v>
      </c>
      <c r="EA53" s="240">
        <f t="shared" si="11"/>
        <v>0</v>
      </c>
      <c r="EB53" s="240">
        <f t="shared" si="11"/>
        <v>0</v>
      </c>
      <c r="EC53" s="240">
        <f t="shared" si="11"/>
        <v>0</v>
      </c>
      <c r="ED53" s="240">
        <f t="shared" si="11"/>
        <v>0</v>
      </c>
      <c r="EE53" s="240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169</v>
      </c>
      <c r="D55" s="229">
        <f>(D38-D46)*IF(D1&gt;Assumptions!$D$68*12,0,1)</f>
        <v>185265.4718</v>
      </c>
      <c r="E55" s="229">
        <f>(E38-E46)*IF(E1&gt;Assumptions!$D$68*12,0,1)</f>
        <v>185265.4718</v>
      </c>
      <c r="F55" s="229">
        <f>(F38-F46)*IF(F1&gt;Assumptions!$D$68*12,0,1)</f>
        <v>185265.4718</v>
      </c>
      <c r="G55" s="229">
        <f>(G38-G46)*IF(G1&gt;Assumptions!$D$68*12,0,1)</f>
        <v>185265.4718</v>
      </c>
      <c r="H55" s="229">
        <f>(H38-H46)*IF(H1&gt;Assumptions!$D$68*12,0,1)</f>
        <v>185265.4718</v>
      </c>
      <c r="I55" s="229">
        <f>(I38-I46)*IF(I1&gt;Assumptions!$D$68*12,0,1)</f>
        <v>185265.4718</v>
      </c>
      <c r="J55" s="229">
        <f>(J38-J46)*IF(J1&gt;Assumptions!$D$68*12,0,1)</f>
        <v>185265.4718</v>
      </c>
      <c r="K55" s="229">
        <f>(K38-K46)*IF(K1&gt;Assumptions!$D$68*12,0,1)</f>
        <v>185265.4718</v>
      </c>
      <c r="L55" s="229">
        <f>(L38-L46)*IF(L1&gt;Assumptions!$D$68*12,0,1)</f>
        <v>185265.4718</v>
      </c>
      <c r="M55" s="229">
        <f>(M38-M46)*IF(M1&gt;Assumptions!$D$68*12,0,1)</f>
        <v>185265.4718</v>
      </c>
      <c r="N55" s="229">
        <f>(N38-N46)*IF(N1&gt;Assumptions!$D$68*12,0,1)</f>
        <v>185265.4718</v>
      </c>
      <c r="O55" s="229">
        <f>(O38-O46)*IF(O1&gt;Assumptions!$D$68*12,0,1)</f>
        <v>185265.4718</v>
      </c>
      <c r="P55" s="229">
        <f>(P38-P46)*IF(P1&gt;Assumptions!$D$68*12,0,1)</f>
        <v>199921.9799</v>
      </c>
      <c r="Q55" s="229">
        <f>(Q38-Q46)*IF(Q1&gt;Assumptions!$D$68*12,0,1)</f>
        <v>199921.9799</v>
      </c>
      <c r="R55" s="229">
        <f>(R38-R46)*IF(R1&gt;Assumptions!$D$68*12,0,1)</f>
        <v>199921.9799</v>
      </c>
      <c r="S55" s="229">
        <f>(S38-S46)*IF(S1&gt;Assumptions!$D$68*12,0,1)</f>
        <v>199921.9799</v>
      </c>
      <c r="T55" s="229">
        <f>(T38-T46)*IF(T1&gt;Assumptions!$D$68*12,0,1)</f>
        <v>199921.9799</v>
      </c>
      <c r="U55" s="229">
        <f>(U38-U46)*IF(U1&gt;Assumptions!$D$68*12,0,1)</f>
        <v>199921.9799</v>
      </c>
      <c r="V55" s="229">
        <f>(V38-V46)*IF(V1&gt;Assumptions!$D$68*12,0,1)</f>
        <v>199921.9799</v>
      </c>
      <c r="W55" s="229">
        <f>(W38-W46)*IF(W1&gt;Assumptions!$D$68*12,0,1)</f>
        <v>199921.9799</v>
      </c>
      <c r="X55" s="229">
        <f>(X38-X46)*IF(X1&gt;Assumptions!$D$68*12,0,1)</f>
        <v>199921.9799</v>
      </c>
      <c r="Y55" s="229">
        <f>(Y38-Y46)*IF(Y1&gt;Assumptions!$D$68*12,0,1)</f>
        <v>199921.9799</v>
      </c>
      <c r="Z55" s="229">
        <f>(Z38-Z46)*IF(Z1&gt;Assumptions!$D$68*12,0,1)</f>
        <v>199921.9799</v>
      </c>
      <c r="AA55" s="229">
        <f>(AA38-AA46)*IF(AA1&gt;Assumptions!$D$68*12,0,1)</f>
        <v>199921.9799</v>
      </c>
      <c r="AB55" s="229">
        <f>(AB38-AB46)*IF(AB1&gt;Assumptions!$D$68*12,0,1)</f>
        <v>205919.6393</v>
      </c>
      <c r="AC55" s="229">
        <f>(AC38-AC46)*IF(AC1&gt;Assumptions!$D$68*12,0,1)</f>
        <v>205919.6393</v>
      </c>
      <c r="AD55" s="229">
        <f>(AD38-AD46)*IF(AD1&gt;Assumptions!$D$68*12,0,1)</f>
        <v>205919.6393</v>
      </c>
      <c r="AE55" s="229">
        <f>(AE38-AE46)*IF(AE1&gt;Assumptions!$D$68*12,0,1)</f>
        <v>205919.6393</v>
      </c>
      <c r="AF55" s="229">
        <f>(AF38-AF46)*IF(AF1&gt;Assumptions!$D$68*12,0,1)</f>
        <v>205919.6393</v>
      </c>
      <c r="AG55" s="229">
        <f>(AG38-AG46)*IF(AG1&gt;Assumptions!$D$68*12,0,1)</f>
        <v>205919.6393</v>
      </c>
      <c r="AH55" s="229">
        <f>(AH38-AH46)*IF(AH1&gt;Assumptions!$D$68*12,0,1)</f>
        <v>205919.6393</v>
      </c>
      <c r="AI55" s="229">
        <f>(AI38-AI46)*IF(AI1&gt;Assumptions!$D$68*12,0,1)</f>
        <v>205919.6393</v>
      </c>
      <c r="AJ55" s="229">
        <f>(AJ38-AJ46)*IF(AJ1&gt;Assumptions!$D$68*12,0,1)</f>
        <v>205919.6393</v>
      </c>
      <c r="AK55" s="229">
        <f>(AK38-AK46)*IF(AK1&gt;Assumptions!$D$68*12,0,1)</f>
        <v>205919.6393</v>
      </c>
      <c r="AL55" s="229">
        <f>(AL38-AL46)*IF(AL1&gt;Assumptions!$D$68*12,0,1)</f>
        <v>205919.6393</v>
      </c>
      <c r="AM55" s="229">
        <f>(AM38-AM46)*IF(AM1&gt;Assumptions!$D$68*12,0,1)</f>
        <v>205919.6393</v>
      </c>
      <c r="AN55" s="229">
        <f>(AN38-AN46)*IF(AN1&gt;Assumptions!$D$68*12,0,1)</f>
        <v>73441.05678</v>
      </c>
      <c r="AO55" s="229">
        <f>(AO38-AO46)*IF(AO1&gt;Assumptions!$D$68*12,0,1)</f>
        <v>73441.05678</v>
      </c>
      <c r="AP55" s="229">
        <f>(AP38-AP46)*IF(AP1&gt;Assumptions!$D$68*12,0,1)</f>
        <v>73441.05678</v>
      </c>
      <c r="AQ55" s="229">
        <f>(AQ38-AQ46)*IF(AQ1&gt;Assumptions!$D$68*12,0,1)</f>
        <v>73441.05678</v>
      </c>
      <c r="AR55" s="229">
        <f>(AR38-AR46)*IF(AR1&gt;Assumptions!$D$68*12,0,1)</f>
        <v>73441.05678</v>
      </c>
      <c r="AS55" s="229">
        <f>(AS38-AS46)*IF(AS1&gt;Assumptions!$D$68*12,0,1)</f>
        <v>73441.05678</v>
      </c>
      <c r="AT55" s="229">
        <f>(AT38-AT46)*IF(AT1&gt;Assumptions!$D$68*12,0,1)</f>
        <v>73441.05678</v>
      </c>
      <c r="AU55" s="229">
        <f>(AU38-AU46)*IF(AU1&gt;Assumptions!$D$68*12,0,1)</f>
        <v>73441.05678</v>
      </c>
      <c r="AV55" s="229">
        <f>(AV38-AV46)*IF(AV1&gt;Assumptions!$D$68*12,0,1)</f>
        <v>73441.05678</v>
      </c>
      <c r="AW55" s="229">
        <f>(AW38-AW46)*IF(AW1&gt;Assumptions!$D$68*12,0,1)</f>
        <v>73441.05678</v>
      </c>
      <c r="AX55" s="229">
        <f>(AX38-AX46)*IF(AX1&gt;Assumptions!$D$68*12,0,1)</f>
        <v>73441.05678</v>
      </c>
      <c r="AY55" s="229">
        <f>(AY38-AY46)*IF(AY1&gt;Assumptions!$D$68*12,0,1)</f>
        <v>73441.05678</v>
      </c>
      <c r="AZ55" s="229">
        <f>(AZ38-AZ46)*IF(AZ1&gt;Assumptions!$D$68*12,0,1)</f>
        <v>79803.97363</v>
      </c>
      <c r="BA55" s="229">
        <f>(BA38-BA46)*IF(BA1&gt;Assumptions!$D$68*12,0,1)</f>
        <v>79803.97363</v>
      </c>
      <c r="BB55" s="229">
        <f>(BB38-BB46)*IF(BB1&gt;Assumptions!$D$68*12,0,1)</f>
        <v>79803.97363</v>
      </c>
      <c r="BC55" s="229">
        <f>(BC38-BC46)*IF(BC1&gt;Assumptions!$D$68*12,0,1)</f>
        <v>79803.97363</v>
      </c>
      <c r="BD55" s="229">
        <f>(BD38-BD46)*IF(BD1&gt;Assumptions!$D$68*12,0,1)</f>
        <v>79803.97363</v>
      </c>
      <c r="BE55" s="229">
        <f>(BE38-BE46)*IF(BE1&gt;Assumptions!$D$68*12,0,1)</f>
        <v>79803.97363</v>
      </c>
      <c r="BF55" s="229">
        <f>(BF38-BF46)*IF(BF1&gt;Assumptions!$D$68*12,0,1)</f>
        <v>79803.97363</v>
      </c>
      <c r="BG55" s="229">
        <f>(BG38-BG46)*IF(BG1&gt;Assumptions!$D$68*12,0,1)</f>
        <v>79803.97363</v>
      </c>
      <c r="BH55" s="229">
        <f>(BH38-BH46)*IF(BH1&gt;Assumptions!$D$68*12,0,1)</f>
        <v>79803.97363</v>
      </c>
      <c r="BI55" s="229">
        <f>(BI38-BI46)*IF(BI1&gt;Assumptions!$D$68*12,0,1)</f>
        <v>79803.97363</v>
      </c>
      <c r="BJ55" s="229">
        <f>(BJ38-BJ46)*IF(BJ1&gt;Assumptions!$D$68*12,0,1)</f>
        <v>79803.97363</v>
      </c>
      <c r="BK55" s="229">
        <f>(BK38-BK46)*IF(BK1&gt;Assumptions!$D$68*12,0,1)</f>
        <v>79803.97363</v>
      </c>
      <c r="BL55" s="229">
        <f>(BL38-BL46)*IF(BL1&gt;Assumptions!$D$68*12,0,1)</f>
        <v>86357.77799</v>
      </c>
      <c r="BM55" s="229">
        <f>(BM38-BM46)*IF(BM1&gt;Assumptions!$D$68*12,0,1)</f>
        <v>86357.77799</v>
      </c>
      <c r="BN55" s="229">
        <f>(BN38-BN46)*IF(BN1&gt;Assumptions!$D$68*12,0,1)</f>
        <v>86357.77799</v>
      </c>
      <c r="BO55" s="229">
        <f>(BO38-BO46)*IF(BO1&gt;Assumptions!$D$68*12,0,1)</f>
        <v>86357.77799</v>
      </c>
      <c r="BP55" s="229">
        <f>(BP38-BP46)*IF(BP1&gt;Assumptions!$D$68*12,0,1)</f>
        <v>86357.77799</v>
      </c>
      <c r="BQ55" s="229">
        <f>(BQ38-BQ46)*IF(BQ1&gt;Assumptions!$D$68*12,0,1)</f>
        <v>86357.77799</v>
      </c>
      <c r="BR55" s="229">
        <f>(BR38-BR46)*IF(BR1&gt;Assumptions!$D$68*12,0,1)</f>
        <v>86357.77799</v>
      </c>
      <c r="BS55" s="229">
        <f>(BS38-BS46)*IF(BS1&gt;Assumptions!$D$68*12,0,1)</f>
        <v>86357.77799</v>
      </c>
      <c r="BT55" s="229">
        <f>(BT38-BT46)*IF(BT1&gt;Assumptions!$D$68*12,0,1)</f>
        <v>86357.77799</v>
      </c>
      <c r="BU55" s="229">
        <f>(BU38-BU46)*IF(BU1&gt;Assumptions!$D$68*12,0,1)</f>
        <v>86357.77799</v>
      </c>
      <c r="BV55" s="229">
        <f>(BV38-BV46)*IF(BV1&gt;Assumptions!$D$68*12,0,1)</f>
        <v>86357.77799</v>
      </c>
      <c r="BW55" s="229">
        <f>(BW38-BW46)*IF(BW1&gt;Assumptions!$D$68*12,0,1)</f>
        <v>86357.77799</v>
      </c>
      <c r="BX55" s="229">
        <f>(BX38-BX46)*IF(BX1&gt;Assumptions!$D$68*12,0,1)</f>
        <v>93108.19648</v>
      </c>
      <c r="BY55" s="229">
        <f>(BY38-BY46)*IF(BY1&gt;Assumptions!$D$68*12,0,1)</f>
        <v>93108.19648</v>
      </c>
      <c r="BZ55" s="229">
        <f>(BZ38-BZ46)*IF(BZ1&gt;Assumptions!$D$68*12,0,1)</f>
        <v>93108.19648</v>
      </c>
      <c r="CA55" s="229">
        <f>(CA38-CA46)*IF(CA1&gt;Assumptions!$D$68*12,0,1)</f>
        <v>93108.19648</v>
      </c>
      <c r="CB55" s="229">
        <f>(CB38-CB46)*IF(CB1&gt;Assumptions!$D$68*12,0,1)</f>
        <v>93108.19648</v>
      </c>
      <c r="CC55" s="229">
        <f>(CC38-CC46)*IF(CC1&gt;Assumptions!$D$68*12,0,1)</f>
        <v>93108.19648</v>
      </c>
      <c r="CD55" s="229">
        <f>(CD38-CD46)*IF(CD1&gt;Assumptions!$D$68*12,0,1)</f>
        <v>93108.19648</v>
      </c>
      <c r="CE55" s="229">
        <f>(CE38-CE46)*IF(CE1&gt;Assumptions!$D$68*12,0,1)</f>
        <v>93108.19648</v>
      </c>
      <c r="CF55" s="229">
        <f>(CF38-CF46)*IF(CF1&gt;Assumptions!$D$68*12,0,1)</f>
        <v>93108.19648</v>
      </c>
      <c r="CG55" s="229">
        <f>(CG38-CG46)*IF(CG1&gt;Assumptions!$D$68*12,0,1)</f>
        <v>93108.19648</v>
      </c>
      <c r="CH55" s="229">
        <f>(CH38-CH46)*IF(CH1&gt;Assumptions!$D$68*12,0,1)</f>
        <v>93108.19648</v>
      </c>
      <c r="CI55" s="229">
        <f>(CI38-CI46)*IF(CI1&gt;Assumptions!$D$68*12,0,1)</f>
        <v>93108.19648</v>
      </c>
      <c r="CJ55" s="229">
        <f>(CJ38-CJ46)*IF(CJ1&gt;Assumptions!$D$68*12,0,1)</f>
        <v>100061.1275</v>
      </c>
      <c r="CK55" s="229">
        <f>(CK38-CK46)*IF(CK1&gt;Assumptions!$D$68*12,0,1)</f>
        <v>100061.1275</v>
      </c>
      <c r="CL55" s="229">
        <f>(CL38-CL46)*IF(CL1&gt;Assumptions!$D$68*12,0,1)</f>
        <v>100061.1275</v>
      </c>
      <c r="CM55" s="229">
        <f>(CM38-CM46)*IF(CM1&gt;Assumptions!$D$68*12,0,1)</f>
        <v>100061.1275</v>
      </c>
      <c r="CN55" s="229">
        <f>(CN38-CN46)*IF(CN1&gt;Assumptions!$D$68*12,0,1)</f>
        <v>100061.1275</v>
      </c>
      <c r="CO55" s="229">
        <f>(CO38-CO46)*IF(CO1&gt;Assumptions!$D$68*12,0,1)</f>
        <v>100061.1275</v>
      </c>
      <c r="CP55" s="229">
        <f>(CP38-CP46)*IF(CP1&gt;Assumptions!$D$68*12,0,1)</f>
        <v>100061.1275</v>
      </c>
      <c r="CQ55" s="229">
        <f>(CQ38-CQ46)*IF(CQ1&gt;Assumptions!$D$68*12,0,1)</f>
        <v>100061.1275</v>
      </c>
      <c r="CR55" s="229">
        <f>(CR38-CR46)*IF(CR1&gt;Assumptions!$D$68*12,0,1)</f>
        <v>100061.1275</v>
      </c>
      <c r="CS55" s="229">
        <f>(CS38-CS46)*IF(CS1&gt;Assumptions!$D$68*12,0,1)</f>
        <v>100061.1275</v>
      </c>
      <c r="CT55" s="229">
        <f>(CT38-CT46)*IF(CT1&gt;Assumptions!$D$68*12,0,1)</f>
        <v>100061.1275</v>
      </c>
      <c r="CU55" s="229">
        <f>(CU38-CU46)*IF(CU1&gt;Assumptions!$D$68*12,0,1)</f>
        <v>100061.1275</v>
      </c>
      <c r="CV55" s="229">
        <f>(CV38-CV46)*IF(CV1&gt;Assumptions!$D$68*12,0,1)</f>
        <v>107222.6465</v>
      </c>
      <c r="CW55" s="229">
        <f>(CW38-CW46)*IF(CW1&gt;Assumptions!$D$68*12,0,1)</f>
        <v>107222.6465</v>
      </c>
      <c r="CX55" s="229">
        <f>(CX38-CX46)*IF(CX1&gt;Assumptions!$D$68*12,0,1)</f>
        <v>107222.6465</v>
      </c>
      <c r="CY55" s="229">
        <f>(CY38-CY46)*IF(CY1&gt;Assumptions!$D$68*12,0,1)</f>
        <v>107222.6465</v>
      </c>
      <c r="CZ55" s="229">
        <f>(CZ38-CZ46)*IF(CZ1&gt;Assumptions!$D$68*12,0,1)</f>
        <v>107222.6465</v>
      </c>
      <c r="DA55" s="229">
        <f>(DA38-DA46)*IF(DA1&gt;Assumptions!$D$68*12,0,1)</f>
        <v>107222.6465</v>
      </c>
      <c r="DB55" s="229">
        <f>(DB38-DB46)*IF(DB1&gt;Assumptions!$D$68*12,0,1)</f>
        <v>107222.6465</v>
      </c>
      <c r="DC55" s="229">
        <f>(DC38-DC46)*IF(DC1&gt;Assumptions!$D$68*12,0,1)</f>
        <v>107222.6465</v>
      </c>
      <c r="DD55" s="229">
        <f>(DD38-DD46)*IF(DD1&gt;Assumptions!$D$68*12,0,1)</f>
        <v>107222.6465</v>
      </c>
      <c r="DE55" s="229">
        <f>(DE38-DE46)*IF(DE1&gt;Assumptions!$D$68*12,0,1)</f>
        <v>107222.6465</v>
      </c>
      <c r="DF55" s="229">
        <f>(DF38-DF46)*IF(DF1&gt;Assumptions!$D$68*12,0,1)</f>
        <v>107222.6465</v>
      </c>
      <c r="DG55" s="229">
        <f>(DG38-DG46)*IF(DG1&gt;Assumptions!$D$68*12,0,1)</f>
        <v>107222.6465</v>
      </c>
      <c r="DH55" s="229">
        <f>(DH38-DH46)*IF(DH1&gt;Assumptions!$D$68*12,0,1)</f>
        <v>114599.011</v>
      </c>
      <c r="DI55" s="229">
        <f>(DI38-DI46)*IF(DI1&gt;Assumptions!$D$68*12,0,1)</f>
        <v>114599.011</v>
      </c>
      <c r="DJ55" s="229">
        <f>(DJ38-DJ46)*IF(DJ1&gt;Assumptions!$D$68*12,0,1)</f>
        <v>114599.011</v>
      </c>
      <c r="DK55" s="229">
        <f>(DK38-DK46)*IF(DK1&gt;Assumptions!$D$68*12,0,1)</f>
        <v>114599.011</v>
      </c>
      <c r="DL55" s="229">
        <f>(DL38-DL46)*IF(DL1&gt;Assumptions!$D$68*12,0,1)</f>
        <v>114599.011</v>
      </c>
      <c r="DM55" s="229">
        <f>(DM38-DM46)*IF(DM1&gt;Assumptions!$D$68*12,0,1)</f>
        <v>114599.011</v>
      </c>
      <c r="DN55" s="229">
        <f>(DN38-DN46)*IF(DN1&gt;Assumptions!$D$68*12,0,1)</f>
        <v>114599.011</v>
      </c>
      <c r="DO55" s="229">
        <f>(DO38-DO46)*IF(DO1&gt;Assumptions!$D$68*12,0,1)</f>
        <v>114599.011</v>
      </c>
      <c r="DP55" s="229">
        <f>(DP38-DP46)*IF(DP1&gt;Assumptions!$D$68*12,0,1)</f>
        <v>114599.011</v>
      </c>
      <c r="DQ55" s="229">
        <f>(DQ38-DQ46)*IF(DQ1&gt;Assumptions!$D$68*12,0,1)</f>
        <v>114599.011</v>
      </c>
      <c r="DR55" s="229">
        <f>(DR38-DR46)*IF(DR1&gt;Assumptions!$D$68*12,0,1)</f>
        <v>114599.011</v>
      </c>
      <c r="DS55" s="229">
        <f>(DS38-DS46)*IF(DS1&gt;Assumptions!$D$68*12,0,1)</f>
        <v>114599.011</v>
      </c>
      <c r="DT55" s="229">
        <f>(DT38-DT46)*IF(DT1&gt;Assumptions!$D$68*12,0,1)</f>
        <v>0</v>
      </c>
      <c r="DU55" s="229">
        <f>(DU38-DU46)*IF(DU1&gt;Assumptions!$D$68*12,0,1)</f>
        <v>0</v>
      </c>
      <c r="DV55" s="229">
        <f>(DV38-DV46)*IF(DV1&gt;Assumptions!$D$68*12,0,1)</f>
        <v>0</v>
      </c>
      <c r="DW55" s="229">
        <f>(DW38-DW46)*IF(DW1&gt;Assumptions!$D$68*12,0,1)</f>
        <v>0</v>
      </c>
      <c r="DX55" s="229">
        <f>(DX38-DX46)*IF(DX1&gt;Assumptions!$D$68*12,0,1)</f>
        <v>0</v>
      </c>
      <c r="DY55" s="229">
        <f>(DY38-DY46)*IF(DY1&gt;Assumptions!$D$68*12,0,1)</f>
        <v>0</v>
      </c>
      <c r="DZ55" s="229">
        <f>(DZ38-DZ46)*IF(DZ1&gt;Assumptions!$D$68*12,0,1)</f>
        <v>0</v>
      </c>
      <c r="EA55" s="229">
        <f>(EA38-EA46)*IF(EA1&gt;Assumptions!$D$68*12,0,1)</f>
        <v>0</v>
      </c>
      <c r="EB55" s="229">
        <f>(EB38-EB46)*IF(EB1&gt;Assumptions!$D$68*12,0,1)</f>
        <v>0</v>
      </c>
      <c r="EC55" s="229">
        <f>(EC38-EC46)*IF(EC1&gt;Assumptions!$D$68*12,0,1)</f>
        <v>0</v>
      </c>
      <c r="ED55" s="229">
        <f>(ED38-ED46)*IF(ED1&gt;Assumptions!$D$68*12,0,1)</f>
        <v>0</v>
      </c>
      <c r="EE55" s="229">
        <f>(EE38-EE46)*IF(EE1&gt;Assumptions!$D$68*12,0,1)</f>
        <v>0</v>
      </c>
    </row>
    <row r="56" ht="15.75" customHeight="1">
      <c r="A56" s="1"/>
      <c r="B56" s="1"/>
      <c r="C56" s="1" t="s">
        <v>170</v>
      </c>
      <c r="D56" s="229">
        <f t="shared" ref="D56:EE56" si="12">D53</f>
        <v>0</v>
      </c>
      <c r="E56" s="229">
        <f t="shared" si="12"/>
        <v>0</v>
      </c>
      <c r="F56" s="229">
        <f t="shared" si="12"/>
        <v>0</v>
      </c>
      <c r="G56" s="229">
        <f t="shared" si="12"/>
        <v>0</v>
      </c>
      <c r="H56" s="229">
        <f t="shared" si="12"/>
        <v>0</v>
      </c>
      <c r="I56" s="229">
        <f t="shared" si="12"/>
        <v>0</v>
      </c>
      <c r="J56" s="229">
        <f t="shared" si="12"/>
        <v>0</v>
      </c>
      <c r="K56" s="229">
        <f t="shared" si="12"/>
        <v>0</v>
      </c>
      <c r="L56" s="229">
        <f t="shared" si="12"/>
        <v>0</v>
      </c>
      <c r="M56" s="229">
        <f t="shared" si="12"/>
        <v>0</v>
      </c>
      <c r="N56" s="229">
        <f t="shared" si="12"/>
        <v>0</v>
      </c>
      <c r="O56" s="229">
        <f t="shared" si="12"/>
        <v>0</v>
      </c>
      <c r="P56" s="229">
        <f t="shared" si="12"/>
        <v>0</v>
      </c>
      <c r="Q56" s="229">
        <f t="shared" si="12"/>
        <v>0</v>
      </c>
      <c r="R56" s="229">
        <f t="shared" si="12"/>
        <v>0</v>
      </c>
      <c r="S56" s="229">
        <f t="shared" si="12"/>
        <v>0</v>
      </c>
      <c r="T56" s="229">
        <f t="shared" si="12"/>
        <v>0</v>
      </c>
      <c r="U56" s="229">
        <f t="shared" si="12"/>
        <v>0</v>
      </c>
      <c r="V56" s="229">
        <f t="shared" si="12"/>
        <v>0</v>
      </c>
      <c r="W56" s="229">
        <f t="shared" si="12"/>
        <v>0</v>
      </c>
      <c r="X56" s="229">
        <f t="shared" si="12"/>
        <v>0</v>
      </c>
      <c r="Y56" s="229">
        <f t="shared" si="12"/>
        <v>0</v>
      </c>
      <c r="Z56" s="229">
        <f t="shared" si="12"/>
        <v>0</v>
      </c>
      <c r="AA56" s="229">
        <f t="shared" si="12"/>
        <v>0</v>
      </c>
      <c r="AB56" s="229">
        <f t="shared" si="12"/>
        <v>0</v>
      </c>
      <c r="AC56" s="229">
        <f t="shared" si="12"/>
        <v>0</v>
      </c>
      <c r="AD56" s="229">
        <f t="shared" si="12"/>
        <v>0</v>
      </c>
      <c r="AE56" s="229">
        <f t="shared" si="12"/>
        <v>0</v>
      </c>
      <c r="AF56" s="229">
        <f t="shared" si="12"/>
        <v>0</v>
      </c>
      <c r="AG56" s="229">
        <f t="shared" si="12"/>
        <v>0</v>
      </c>
      <c r="AH56" s="229">
        <f t="shared" si="12"/>
        <v>0</v>
      </c>
      <c r="AI56" s="229">
        <f t="shared" si="12"/>
        <v>0</v>
      </c>
      <c r="AJ56" s="229">
        <f t="shared" si="12"/>
        <v>0</v>
      </c>
      <c r="AK56" s="229">
        <f t="shared" si="12"/>
        <v>0</v>
      </c>
      <c r="AL56" s="229">
        <f t="shared" si="12"/>
        <v>0</v>
      </c>
      <c r="AM56" s="229">
        <f t="shared" si="12"/>
        <v>0</v>
      </c>
      <c r="AN56" s="229">
        <f t="shared" si="12"/>
        <v>0</v>
      </c>
      <c r="AO56" s="229">
        <f t="shared" si="12"/>
        <v>0</v>
      </c>
      <c r="AP56" s="229">
        <f t="shared" si="12"/>
        <v>0</v>
      </c>
      <c r="AQ56" s="229">
        <f t="shared" si="12"/>
        <v>0</v>
      </c>
      <c r="AR56" s="229">
        <f t="shared" si="12"/>
        <v>0</v>
      </c>
      <c r="AS56" s="229">
        <f t="shared" si="12"/>
        <v>0</v>
      </c>
      <c r="AT56" s="229">
        <f t="shared" si="12"/>
        <v>0</v>
      </c>
      <c r="AU56" s="229">
        <f t="shared" si="12"/>
        <v>0</v>
      </c>
      <c r="AV56" s="229">
        <f t="shared" si="12"/>
        <v>0</v>
      </c>
      <c r="AW56" s="229">
        <f t="shared" si="12"/>
        <v>0</v>
      </c>
      <c r="AX56" s="229">
        <f t="shared" si="12"/>
        <v>0</v>
      </c>
      <c r="AY56" s="229">
        <f t="shared" si="12"/>
        <v>0</v>
      </c>
      <c r="AZ56" s="229">
        <f t="shared" si="12"/>
        <v>0</v>
      </c>
      <c r="BA56" s="229">
        <f t="shared" si="12"/>
        <v>0</v>
      </c>
      <c r="BB56" s="229">
        <f t="shared" si="12"/>
        <v>0</v>
      </c>
      <c r="BC56" s="229">
        <f t="shared" si="12"/>
        <v>0</v>
      </c>
      <c r="BD56" s="229">
        <f t="shared" si="12"/>
        <v>0</v>
      </c>
      <c r="BE56" s="229">
        <f t="shared" si="12"/>
        <v>0</v>
      </c>
      <c r="BF56" s="229">
        <f t="shared" si="12"/>
        <v>0</v>
      </c>
      <c r="BG56" s="229">
        <f t="shared" si="12"/>
        <v>0</v>
      </c>
      <c r="BH56" s="229">
        <f t="shared" si="12"/>
        <v>0</v>
      </c>
      <c r="BI56" s="229">
        <f t="shared" si="12"/>
        <v>0</v>
      </c>
      <c r="BJ56" s="229">
        <f t="shared" si="12"/>
        <v>0</v>
      </c>
      <c r="BK56" s="229">
        <f t="shared" si="12"/>
        <v>0</v>
      </c>
      <c r="BL56" s="229">
        <f t="shared" si="12"/>
        <v>0</v>
      </c>
      <c r="BM56" s="229">
        <f t="shared" si="12"/>
        <v>0</v>
      </c>
      <c r="BN56" s="229">
        <f t="shared" si="12"/>
        <v>0</v>
      </c>
      <c r="BO56" s="229">
        <f t="shared" si="12"/>
        <v>0</v>
      </c>
      <c r="BP56" s="229">
        <f t="shared" si="12"/>
        <v>0</v>
      </c>
      <c r="BQ56" s="229">
        <f t="shared" si="12"/>
        <v>0</v>
      </c>
      <c r="BR56" s="229">
        <f t="shared" si="12"/>
        <v>0</v>
      </c>
      <c r="BS56" s="229">
        <f t="shared" si="12"/>
        <v>0</v>
      </c>
      <c r="BT56" s="229">
        <f t="shared" si="12"/>
        <v>0</v>
      </c>
      <c r="BU56" s="229">
        <f t="shared" si="12"/>
        <v>0</v>
      </c>
      <c r="BV56" s="229">
        <f t="shared" si="12"/>
        <v>0</v>
      </c>
      <c r="BW56" s="229">
        <f t="shared" si="12"/>
        <v>0</v>
      </c>
      <c r="BX56" s="229">
        <f t="shared" si="12"/>
        <v>0</v>
      </c>
      <c r="BY56" s="229">
        <f t="shared" si="12"/>
        <v>0</v>
      </c>
      <c r="BZ56" s="229">
        <f t="shared" si="12"/>
        <v>0</v>
      </c>
      <c r="CA56" s="229">
        <f t="shared" si="12"/>
        <v>0</v>
      </c>
      <c r="CB56" s="229">
        <f t="shared" si="12"/>
        <v>0</v>
      </c>
      <c r="CC56" s="229">
        <f t="shared" si="12"/>
        <v>0</v>
      </c>
      <c r="CD56" s="229">
        <f t="shared" si="12"/>
        <v>0</v>
      </c>
      <c r="CE56" s="229">
        <f t="shared" si="12"/>
        <v>0</v>
      </c>
      <c r="CF56" s="229">
        <f t="shared" si="12"/>
        <v>0</v>
      </c>
      <c r="CG56" s="229">
        <f t="shared" si="12"/>
        <v>0</v>
      </c>
      <c r="CH56" s="229">
        <f t="shared" si="12"/>
        <v>0</v>
      </c>
      <c r="CI56" s="229">
        <f t="shared" si="12"/>
        <v>0</v>
      </c>
      <c r="CJ56" s="229">
        <f t="shared" si="12"/>
        <v>0</v>
      </c>
      <c r="CK56" s="229">
        <f t="shared" si="12"/>
        <v>0</v>
      </c>
      <c r="CL56" s="229">
        <f t="shared" si="12"/>
        <v>0</v>
      </c>
      <c r="CM56" s="229">
        <f t="shared" si="12"/>
        <v>0</v>
      </c>
      <c r="CN56" s="229">
        <f t="shared" si="12"/>
        <v>0</v>
      </c>
      <c r="CO56" s="229">
        <f t="shared" si="12"/>
        <v>0</v>
      </c>
      <c r="CP56" s="229">
        <f t="shared" si="12"/>
        <v>0</v>
      </c>
      <c r="CQ56" s="229">
        <f t="shared" si="12"/>
        <v>0</v>
      </c>
      <c r="CR56" s="229">
        <f t="shared" si="12"/>
        <v>0</v>
      </c>
      <c r="CS56" s="229">
        <f t="shared" si="12"/>
        <v>0</v>
      </c>
      <c r="CT56" s="229">
        <f t="shared" si="12"/>
        <v>0</v>
      </c>
      <c r="CU56" s="229">
        <f t="shared" si="12"/>
        <v>0</v>
      </c>
      <c r="CV56" s="229">
        <f t="shared" si="12"/>
        <v>0</v>
      </c>
      <c r="CW56" s="229">
        <f t="shared" si="12"/>
        <v>0</v>
      </c>
      <c r="CX56" s="229">
        <f t="shared" si="12"/>
        <v>0</v>
      </c>
      <c r="CY56" s="229">
        <f t="shared" si="12"/>
        <v>0</v>
      </c>
      <c r="CZ56" s="229">
        <f t="shared" si="12"/>
        <v>0</v>
      </c>
      <c r="DA56" s="229">
        <f t="shared" si="12"/>
        <v>0</v>
      </c>
      <c r="DB56" s="229">
        <f t="shared" si="12"/>
        <v>0</v>
      </c>
      <c r="DC56" s="229">
        <f t="shared" si="12"/>
        <v>0</v>
      </c>
      <c r="DD56" s="229">
        <f t="shared" si="12"/>
        <v>0</v>
      </c>
      <c r="DE56" s="229">
        <f t="shared" si="12"/>
        <v>0</v>
      </c>
      <c r="DF56" s="229">
        <f t="shared" si="12"/>
        <v>0</v>
      </c>
      <c r="DG56" s="229">
        <f t="shared" si="12"/>
        <v>0</v>
      </c>
      <c r="DH56" s="229">
        <f t="shared" si="12"/>
        <v>0</v>
      </c>
      <c r="DI56" s="229">
        <f t="shared" si="12"/>
        <v>0</v>
      </c>
      <c r="DJ56" s="229">
        <f t="shared" si="12"/>
        <v>0</v>
      </c>
      <c r="DK56" s="229">
        <f t="shared" si="12"/>
        <v>0</v>
      </c>
      <c r="DL56" s="229">
        <f t="shared" si="12"/>
        <v>0</v>
      </c>
      <c r="DM56" s="229">
        <f t="shared" si="12"/>
        <v>0</v>
      </c>
      <c r="DN56" s="229">
        <f t="shared" si="12"/>
        <v>0</v>
      </c>
      <c r="DO56" s="229">
        <f t="shared" si="12"/>
        <v>0</v>
      </c>
      <c r="DP56" s="229">
        <f t="shared" si="12"/>
        <v>0</v>
      </c>
      <c r="DQ56" s="229">
        <f t="shared" si="12"/>
        <v>0</v>
      </c>
      <c r="DR56" s="229">
        <f t="shared" si="12"/>
        <v>0</v>
      </c>
      <c r="DS56" s="229">
        <f t="shared" si="12"/>
        <v>29585512.85</v>
      </c>
      <c r="DT56" s="229">
        <f t="shared" si="12"/>
        <v>0</v>
      </c>
      <c r="DU56" s="229">
        <f t="shared" si="12"/>
        <v>0</v>
      </c>
      <c r="DV56" s="229">
        <f t="shared" si="12"/>
        <v>0</v>
      </c>
      <c r="DW56" s="229">
        <f t="shared" si="12"/>
        <v>0</v>
      </c>
      <c r="DX56" s="229">
        <f t="shared" si="12"/>
        <v>0</v>
      </c>
      <c r="DY56" s="229">
        <f t="shared" si="12"/>
        <v>0</v>
      </c>
      <c r="DZ56" s="229">
        <f t="shared" si="12"/>
        <v>0</v>
      </c>
      <c r="EA56" s="229">
        <f t="shared" si="12"/>
        <v>0</v>
      </c>
      <c r="EB56" s="229">
        <f t="shared" si="12"/>
        <v>0</v>
      </c>
      <c r="EC56" s="229">
        <f t="shared" si="12"/>
        <v>0</v>
      </c>
      <c r="ED56" s="229">
        <f t="shared" si="12"/>
        <v>0</v>
      </c>
      <c r="EE56" s="229">
        <f t="shared" si="12"/>
        <v>0</v>
      </c>
    </row>
    <row r="57" ht="15.75" customHeight="1">
      <c r="A57" s="1"/>
      <c r="B57" s="99"/>
      <c r="C57" s="44" t="s">
        <v>171</v>
      </c>
      <c r="D57" s="236">
        <f t="shared" ref="D57:EE57" si="13">SUM(D55:D56)</f>
        <v>185265.4718</v>
      </c>
      <c r="E57" s="236">
        <f t="shared" si="13"/>
        <v>185265.4718</v>
      </c>
      <c r="F57" s="236">
        <f t="shared" si="13"/>
        <v>185265.4718</v>
      </c>
      <c r="G57" s="236">
        <f t="shared" si="13"/>
        <v>185265.4718</v>
      </c>
      <c r="H57" s="236">
        <f t="shared" si="13"/>
        <v>185265.4718</v>
      </c>
      <c r="I57" s="236">
        <f t="shared" si="13"/>
        <v>185265.4718</v>
      </c>
      <c r="J57" s="236">
        <f t="shared" si="13"/>
        <v>185265.4718</v>
      </c>
      <c r="K57" s="236">
        <f t="shared" si="13"/>
        <v>185265.4718</v>
      </c>
      <c r="L57" s="236">
        <f t="shared" si="13"/>
        <v>185265.4718</v>
      </c>
      <c r="M57" s="236">
        <f t="shared" si="13"/>
        <v>185265.4718</v>
      </c>
      <c r="N57" s="236">
        <f t="shared" si="13"/>
        <v>185265.4718</v>
      </c>
      <c r="O57" s="236">
        <f t="shared" si="13"/>
        <v>185265.4718</v>
      </c>
      <c r="P57" s="236">
        <f t="shared" si="13"/>
        <v>199921.9799</v>
      </c>
      <c r="Q57" s="236">
        <f t="shared" si="13"/>
        <v>199921.9799</v>
      </c>
      <c r="R57" s="236">
        <f t="shared" si="13"/>
        <v>199921.9799</v>
      </c>
      <c r="S57" s="236">
        <f t="shared" si="13"/>
        <v>199921.9799</v>
      </c>
      <c r="T57" s="236">
        <f t="shared" si="13"/>
        <v>199921.9799</v>
      </c>
      <c r="U57" s="236">
        <f t="shared" si="13"/>
        <v>199921.9799</v>
      </c>
      <c r="V57" s="236">
        <f t="shared" si="13"/>
        <v>199921.9799</v>
      </c>
      <c r="W57" s="236">
        <f t="shared" si="13"/>
        <v>199921.9799</v>
      </c>
      <c r="X57" s="236">
        <f t="shared" si="13"/>
        <v>199921.9799</v>
      </c>
      <c r="Y57" s="236">
        <f t="shared" si="13"/>
        <v>199921.9799</v>
      </c>
      <c r="Z57" s="236">
        <f t="shared" si="13"/>
        <v>199921.9799</v>
      </c>
      <c r="AA57" s="236">
        <f t="shared" si="13"/>
        <v>199921.9799</v>
      </c>
      <c r="AB57" s="236">
        <f t="shared" si="13"/>
        <v>205919.6393</v>
      </c>
      <c r="AC57" s="236">
        <f t="shared" si="13"/>
        <v>205919.6393</v>
      </c>
      <c r="AD57" s="236">
        <f t="shared" si="13"/>
        <v>205919.6393</v>
      </c>
      <c r="AE57" s="236">
        <f t="shared" si="13"/>
        <v>205919.6393</v>
      </c>
      <c r="AF57" s="236">
        <f t="shared" si="13"/>
        <v>205919.6393</v>
      </c>
      <c r="AG57" s="236">
        <f t="shared" si="13"/>
        <v>205919.6393</v>
      </c>
      <c r="AH57" s="236">
        <f t="shared" si="13"/>
        <v>205919.6393</v>
      </c>
      <c r="AI57" s="236">
        <f t="shared" si="13"/>
        <v>205919.6393</v>
      </c>
      <c r="AJ57" s="236">
        <f t="shared" si="13"/>
        <v>205919.6393</v>
      </c>
      <c r="AK57" s="236">
        <f t="shared" si="13"/>
        <v>205919.6393</v>
      </c>
      <c r="AL57" s="236">
        <f t="shared" si="13"/>
        <v>205919.6393</v>
      </c>
      <c r="AM57" s="236">
        <f t="shared" si="13"/>
        <v>205919.6393</v>
      </c>
      <c r="AN57" s="236">
        <f t="shared" si="13"/>
        <v>73441.05678</v>
      </c>
      <c r="AO57" s="236">
        <f t="shared" si="13"/>
        <v>73441.05678</v>
      </c>
      <c r="AP57" s="236">
        <f t="shared" si="13"/>
        <v>73441.05678</v>
      </c>
      <c r="AQ57" s="236">
        <f t="shared" si="13"/>
        <v>73441.05678</v>
      </c>
      <c r="AR57" s="236">
        <f t="shared" si="13"/>
        <v>73441.05678</v>
      </c>
      <c r="AS57" s="236">
        <f t="shared" si="13"/>
        <v>73441.05678</v>
      </c>
      <c r="AT57" s="236">
        <f t="shared" si="13"/>
        <v>73441.05678</v>
      </c>
      <c r="AU57" s="236">
        <f t="shared" si="13"/>
        <v>73441.05678</v>
      </c>
      <c r="AV57" s="236">
        <f t="shared" si="13"/>
        <v>73441.05678</v>
      </c>
      <c r="AW57" s="236">
        <f t="shared" si="13"/>
        <v>73441.05678</v>
      </c>
      <c r="AX57" s="236">
        <f t="shared" si="13"/>
        <v>73441.05678</v>
      </c>
      <c r="AY57" s="236">
        <f t="shared" si="13"/>
        <v>73441.05678</v>
      </c>
      <c r="AZ57" s="236">
        <f t="shared" si="13"/>
        <v>79803.97363</v>
      </c>
      <c r="BA57" s="236">
        <f t="shared" si="13"/>
        <v>79803.97363</v>
      </c>
      <c r="BB57" s="236">
        <f t="shared" si="13"/>
        <v>79803.97363</v>
      </c>
      <c r="BC57" s="236">
        <f t="shared" si="13"/>
        <v>79803.97363</v>
      </c>
      <c r="BD57" s="236">
        <f t="shared" si="13"/>
        <v>79803.97363</v>
      </c>
      <c r="BE57" s="236">
        <f t="shared" si="13"/>
        <v>79803.97363</v>
      </c>
      <c r="BF57" s="236">
        <f t="shared" si="13"/>
        <v>79803.97363</v>
      </c>
      <c r="BG57" s="236">
        <f t="shared" si="13"/>
        <v>79803.97363</v>
      </c>
      <c r="BH57" s="236">
        <f t="shared" si="13"/>
        <v>79803.97363</v>
      </c>
      <c r="BI57" s="236">
        <f t="shared" si="13"/>
        <v>79803.97363</v>
      </c>
      <c r="BJ57" s="236">
        <f t="shared" si="13"/>
        <v>79803.97363</v>
      </c>
      <c r="BK57" s="236">
        <f t="shared" si="13"/>
        <v>79803.97363</v>
      </c>
      <c r="BL57" s="236">
        <f t="shared" si="13"/>
        <v>86357.77799</v>
      </c>
      <c r="BM57" s="236">
        <f t="shared" si="13"/>
        <v>86357.77799</v>
      </c>
      <c r="BN57" s="236">
        <f t="shared" si="13"/>
        <v>86357.77799</v>
      </c>
      <c r="BO57" s="236">
        <f t="shared" si="13"/>
        <v>86357.77799</v>
      </c>
      <c r="BP57" s="236">
        <f t="shared" si="13"/>
        <v>86357.77799</v>
      </c>
      <c r="BQ57" s="236">
        <f t="shared" si="13"/>
        <v>86357.77799</v>
      </c>
      <c r="BR57" s="236">
        <f t="shared" si="13"/>
        <v>86357.77799</v>
      </c>
      <c r="BS57" s="236">
        <f t="shared" si="13"/>
        <v>86357.77799</v>
      </c>
      <c r="BT57" s="236">
        <f t="shared" si="13"/>
        <v>86357.77799</v>
      </c>
      <c r="BU57" s="236">
        <f t="shared" si="13"/>
        <v>86357.77799</v>
      </c>
      <c r="BV57" s="236">
        <f t="shared" si="13"/>
        <v>86357.77799</v>
      </c>
      <c r="BW57" s="236">
        <f t="shared" si="13"/>
        <v>86357.77799</v>
      </c>
      <c r="BX57" s="236">
        <f t="shared" si="13"/>
        <v>93108.19648</v>
      </c>
      <c r="BY57" s="236">
        <f t="shared" si="13"/>
        <v>93108.19648</v>
      </c>
      <c r="BZ57" s="236">
        <f t="shared" si="13"/>
        <v>93108.19648</v>
      </c>
      <c r="CA57" s="236">
        <f t="shared" si="13"/>
        <v>93108.19648</v>
      </c>
      <c r="CB57" s="236">
        <f t="shared" si="13"/>
        <v>93108.19648</v>
      </c>
      <c r="CC57" s="236">
        <f t="shared" si="13"/>
        <v>93108.19648</v>
      </c>
      <c r="CD57" s="236">
        <f t="shared" si="13"/>
        <v>93108.19648</v>
      </c>
      <c r="CE57" s="236">
        <f t="shared" si="13"/>
        <v>93108.19648</v>
      </c>
      <c r="CF57" s="236">
        <f t="shared" si="13"/>
        <v>93108.19648</v>
      </c>
      <c r="CG57" s="236">
        <f t="shared" si="13"/>
        <v>93108.19648</v>
      </c>
      <c r="CH57" s="236">
        <f t="shared" si="13"/>
        <v>93108.19648</v>
      </c>
      <c r="CI57" s="236">
        <f t="shared" si="13"/>
        <v>93108.19648</v>
      </c>
      <c r="CJ57" s="236">
        <f t="shared" si="13"/>
        <v>100061.1275</v>
      </c>
      <c r="CK57" s="236">
        <f t="shared" si="13"/>
        <v>100061.1275</v>
      </c>
      <c r="CL57" s="236">
        <f t="shared" si="13"/>
        <v>100061.1275</v>
      </c>
      <c r="CM57" s="236">
        <f t="shared" si="13"/>
        <v>100061.1275</v>
      </c>
      <c r="CN57" s="236">
        <f t="shared" si="13"/>
        <v>100061.1275</v>
      </c>
      <c r="CO57" s="236">
        <f t="shared" si="13"/>
        <v>100061.1275</v>
      </c>
      <c r="CP57" s="236">
        <f t="shared" si="13"/>
        <v>100061.1275</v>
      </c>
      <c r="CQ57" s="236">
        <f t="shared" si="13"/>
        <v>100061.1275</v>
      </c>
      <c r="CR57" s="236">
        <f t="shared" si="13"/>
        <v>100061.1275</v>
      </c>
      <c r="CS57" s="236">
        <f t="shared" si="13"/>
        <v>100061.1275</v>
      </c>
      <c r="CT57" s="236">
        <f t="shared" si="13"/>
        <v>100061.1275</v>
      </c>
      <c r="CU57" s="236">
        <f t="shared" si="13"/>
        <v>100061.1275</v>
      </c>
      <c r="CV57" s="236">
        <f t="shared" si="13"/>
        <v>107222.6465</v>
      </c>
      <c r="CW57" s="236">
        <f t="shared" si="13"/>
        <v>107222.6465</v>
      </c>
      <c r="CX57" s="236">
        <f t="shared" si="13"/>
        <v>107222.6465</v>
      </c>
      <c r="CY57" s="236">
        <f t="shared" si="13"/>
        <v>107222.6465</v>
      </c>
      <c r="CZ57" s="236">
        <f t="shared" si="13"/>
        <v>107222.6465</v>
      </c>
      <c r="DA57" s="236">
        <f t="shared" si="13"/>
        <v>107222.6465</v>
      </c>
      <c r="DB57" s="236">
        <f t="shared" si="13"/>
        <v>107222.6465</v>
      </c>
      <c r="DC57" s="236">
        <f t="shared" si="13"/>
        <v>107222.6465</v>
      </c>
      <c r="DD57" s="236">
        <f t="shared" si="13"/>
        <v>107222.6465</v>
      </c>
      <c r="DE57" s="236">
        <f t="shared" si="13"/>
        <v>107222.6465</v>
      </c>
      <c r="DF57" s="236">
        <f t="shared" si="13"/>
        <v>107222.6465</v>
      </c>
      <c r="DG57" s="236">
        <f t="shared" si="13"/>
        <v>107222.6465</v>
      </c>
      <c r="DH57" s="236">
        <f t="shared" si="13"/>
        <v>114599.011</v>
      </c>
      <c r="DI57" s="236">
        <f t="shared" si="13"/>
        <v>114599.011</v>
      </c>
      <c r="DJ57" s="236">
        <f t="shared" si="13"/>
        <v>114599.011</v>
      </c>
      <c r="DK57" s="236">
        <f t="shared" si="13"/>
        <v>114599.011</v>
      </c>
      <c r="DL57" s="236">
        <f t="shared" si="13"/>
        <v>114599.011</v>
      </c>
      <c r="DM57" s="236">
        <f t="shared" si="13"/>
        <v>114599.011</v>
      </c>
      <c r="DN57" s="236">
        <f t="shared" si="13"/>
        <v>114599.011</v>
      </c>
      <c r="DO57" s="236">
        <f t="shared" si="13"/>
        <v>114599.011</v>
      </c>
      <c r="DP57" s="236">
        <f t="shared" si="13"/>
        <v>114599.011</v>
      </c>
      <c r="DQ57" s="236">
        <f t="shared" si="13"/>
        <v>114599.011</v>
      </c>
      <c r="DR57" s="236">
        <f t="shared" si="13"/>
        <v>114599.011</v>
      </c>
      <c r="DS57" s="236">
        <f t="shared" si="13"/>
        <v>29700111.86</v>
      </c>
      <c r="DT57" s="236">
        <f t="shared" si="13"/>
        <v>0</v>
      </c>
      <c r="DU57" s="236">
        <f t="shared" si="13"/>
        <v>0</v>
      </c>
      <c r="DV57" s="236">
        <f t="shared" si="13"/>
        <v>0</v>
      </c>
      <c r="DW57" s="236">
        <f t="shared" si="13"/>
        <v>0</v>
      </c>
      <c r="DX57" s="236">
        <f t="shared" si="13"/>
        <v>0</v>
      </c>
      <c r="DY57" s="236">
        <f t="shared" si="13"/>
        <v>0</v>
      </c>
      <c r="DZ57" s="236">
        <f t="shared" si="13"/>
        <v>0</v>
      </c>
      <c r="EA57" s="236">
        <f t="shared" si="13"/>
        <v>0</v>
      </c>
      <c r="EB57" s="236">
        <f t="shared" si="13"/>
        <v>0</v>
      </c>
      <c r="EC57" s="236">
        <f t="shared" si="13"/>
        <v>0</v>
      </c>
      <c r="ED57" s="236">
        <f t="shared" si="13"/>
        <v>0</v>
      </c>
      <c r="EE57" s="236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229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95"/>
      <c r="B1" s="343" t="s">
        <v>209</v>
      </c>
      <c r="C1" s="95"/>
      <c r="D1" s="95">
        <v>1.0</v>
      </c>
      <c r="E1" s="95">
        <f t="shared" ref="E1:EE1" si="1">D1+1</f>
        <v>2</v>
      </c>
      <c r="F1" s="95">
        <f t="shared" si="1"/>
        <v>3</v>
      </c>
      <c r="G1" s="95">
        <f t="shared" si="1"/>
        <v>4</v>
      </c>
      <c r="H1" s="95">
        <f t="shared" si="1"/>
        <v>5</v>
      </c>
      <c r="I1" s="95">
        <f t="shared" si="1"/>
        <v>6</v>
      </c>
      <c r="J1" s="95">
        <f t="shared" si="1"/>
        <v>7</v>
      </c>
      <c r="K1" s="95">
        <f t="shared" si="1"/>
        <v>8</v>
      </c>
      <c r="L1" s="95">
        <f t="shared" si="1"/>
        <v>9</v>
      </c>
      <c r="M1" s="95">
        <f t="shared" si="1"/>
        <v>10</v>
      </c>
      <c r="N1" s="95">
        <f t="shared" si="1"/>
        <v>11</v>
      </c>
      <c r="O1" s="95">
        <f t="shared" si="1"/>
        <v>12</v>
      </c>
      <c r="P1" s="95">
        <f t="shared" si="1"/>
        <v>13</v>
      </c>
      <c r="Q1" s="95">
        <f t="shared" si="1"/>
        <v>14</v>
      </c>
      <c r="R1" s="95">
        <f t="shared" si="1"/>
        <v>15</v>
      </c>
      <c r="S1" s="95">
        <f t="shared" si="1"/>
        <v>16</v>
      </c>
      <c r="T1" s="95">
        <f t="shared" si="1"/>
        <v>17</v>
      </c>
      <c r="U1" s="95">
        <f t="shared" si="1"/>
        <v>18</v>
      </c>
      <c r="V1" s="95">
        <f t="shared" si="1"/>
        <v>19</v>
      </c>
      <c r="W1" s="95">
        <f t="shared" si="1"/>
        <v>20</v>
      </c>
      <c r="X1" s="95">
        <f t="shared" si="1"/>
        <v>21</v>
      </c>
      <c r="Y1" s="95">
        <f t="shared" si="1"/>
        <v>22</v>
      </c>
      <c r="Z1" s="95">
        <f t="shared" si="1"/>
        <v>23</v>
      </c>
      <c r="AA1" s="95">
        <f t="shared" si="1"/>
        <v>24</v>
      </c>
      <c r="AB1" s="95">
        <f t="shared" si="1"/>
        <v>25</v>
      </c>
      <c r="AC1" s="95">
        <f t="shared" si="1"/>
        <v>26</v>
      </c>
      <c r="AD1" s="95">
        <f t="shared" si="1"/>
        <v>27</v>
      </c>
      <c r="AE1" s="95">
        <f t="shared" si="1"/>
        <v>28</v>
      </c>
      <c r="AF1" s="95">
        <f t="shared" si="1"/>
        <v>29</v>
      </c>
      <c r="AG1" s="95">
        <f t="shared" si="1"/>
        <v>30</v>
      </c>
      <c r="AH1" s="95">
        <f t="shared" si="1"/>
        <v>31</v>
      </c>
      <c r="AI1" s="95">
        <f t="shared" si="1"/>
        <v>32</v>
      </c>
      <c r="AJ1" s="95">
        <f t="shared" si="1"/>
        <v>33</v>
      </c>
      <c r="AK1" s="95">
        <f t="shared" si="1"/>
        <v>34</v>
      </c>
      <c r="AL1" s="95">
        <f t="shared" si="1"/>
        <v>35</v>
      </c>
      <c r="AM1" s="95">
        <f t="shared" si="1"/>
        <v>36</v>
      </c>
      <c r="AN1" s="95">
        <f t="shared" si="1"/>
        <v>37</v>
      </c>
      <c r="AO1" s="95">
        <f t="shared" si="1"/>
        <v>38</v>
      </c>
      <c r="AP1" s="95">
        <f t="shared" si="1"/>
        <v>39</v>
      </c>
      <c r="AQ1" s="95">
        <f t="shared" si="1"/>
        <v>40</v>
      </c>
      <c r="AR1" s="95">
        <f t="shared" si="1"/>
        <v>41</v>
      </c>
      <c r="AS1" s="95">
        <f t="shared" si="1"/>
        <v>42</v>
      </c>
      <c r="AT1" s="95">
        <f t="shared" si="1"/>
        <v>43</v>
      </c>
      <c r="AU1" s="95">
        <f t="shared" si="1"/>
        <v>44</v>
      </c>
      <c r="AV1" s="95">
        <f t="shared" si="1"/>
        <v>45</v>
      </c>
      <c r="AW1" s="95">
        <f t="shared" si="1"/>
        <v>46</v>
      </c>
      <c r="AX1" s="95">
        <f t="shared" si="1"/>
        <v>47</v>
      </c>
      <c r="AY1" s="95">
        <f t="shared" si="1"/>
        <v>48</v>
      </c>
      <c r="AZ1" s="95">
        <f t="shared" si="1"/>
        <v>49</v>
      </c>
      <c r="BA1" s="95">
        <f t="shared" si="1"/>
        <v>50</v>
      </c>
      <c r="BB1" s="95">
        <f t="shared" si="1"/>
        <v>51</v>
      </c>
      <c r="BC1" s="95">
        <f t="shared" si="1"/>
        <v>52</v>
      </c>
      <c r="BD1" s="95">
        <f t="shared" si="1"/>
        <v>53</v>
      </c>
      <c r="BE1" s="95">
        <f t="shared" si="1"/>
        <v>54</v>
      </c>
      <c r="BF1" s="95">
        <f t="shared" si="1"/>
        <v>55</v>
      </c>
      <c r="BG1" s="95">
        <f t="shared" si="1"/>
        <v>56</v>
      </c>
      <c r="BH1" s="95">
        <f t="shared" si="1"/>
        <v>57</v>
      </c>
      <c r="BI1" s="95">
        <f t="shared" si="1"/>
        <v>58</v>
      </c>
      <c r="BJ1" s="95">
        <f t="shared" si="1"/>
        <v>59</v>
      </c>
      <c r="BK1" s="95">
        <f t="shared" si="1"/>
        <v>60</v>
      </c>
      <c r="BL1" s="95">
        <f t="shared" si="1"/>
        <v>61</v>
      </c>
      <c r="BM1" s="95">
        <f t="shared" si="1"/>
        <v>62</v>
      </c>
      <c r="BN1" s="95">
        <f t="shared" si="1"/>
        <v>63</v>
      </c>
      <c r="BO1" s="95">
        <f t="shared" si="1"/>
        <v>64</v>
      </c>
      <c r="BP1" s="95">
        <f t="shared" si="1"/>
        <v>65</v>
      </c>
      <c r="BQ1" s="95">
        <f t="shared" si="1"/>
        <v>66</v>
      </c>
      <c r="BR1" s="95">
        <f t="shared" si="1"/>
        <v>67</v>
      </c>
      <c r="BS1" s="95">
        <f t="shared" si="1"/>
        <v>68</v>
      </c>
      <c r="BT1" s="95">
        <f t="shared" si="1"/>
        <v>69</v>
      </c>
      <c r="BU1" s="95">
        <f t="shared" si="1"/>
        <v>70</v>
      </c>
      <c r="BV1" s="95">
        <f t="shared" si="1"/>
        <v>71</v>
      </c>
      <c r="BW1" s="95">
        <f t="shared" si="1"/>
        <v>72</v>
      </c>
      <c r="BX1" s="95">
        <f t="shared" si="1"/>
        <v>73</v>
      </c>
      <c r="BY1" s="95">
        <f t="shared" si="1"/>
        <v>74</v>
      </c>
      <c r="BZ1" s="95">
        <f t="shared" si="1"/>
        <v>75</v>
      </c>
      <c r="CA1" s="95">
        <f t="shared" si="1"/>
        <v>76</v>
      </c>
      <c r="CB1" s="95">
        <f t="shared" si="1"/>
        <v>77</v>
      </c>
      <c r="CC1" s="95">
        <f t="shared" si="1"/>
        <v>78</v>
      </c>
      <c r="CD1" s="95">
        <f t="shared" si="1"/>
        <v>79</v>
      </c>
      <c r="CE1" s="95">
        <f t="shared" si="1"/>
        <v>80</v>
      </c>
      <c r="CF1" s="95">
        <f t="shared" si="1"/>
        <v>81</v>
      </c>
      <c r="CG1" s="95">
        <f t="shared" si="1"/>
        <v>82</v>
      </c>
      <c r="CH1" s="95">
        <f t="shared" si="1"/>
        <v>83</v>
      </c>
      <c r="CI1" s="95">
        <f t="shared" si="1"/>
        <v>84</v>
      </c>
      <c r="CJ1" s="95">
        <f t="shared" si="1"/>
        <v>85</v>
      </c>
      <c r="CK1" s="95">
        <f t="shared" si="1"/>
        <v>86</v>
      </c>
      <c r="CL1" s="95">
        <f t="shared" si="1"/>
        <v>87</v>
      </c>
      <c r="CM1" s="95">
        <f t="shared" si="1"/>
        <v>88</v>
      </c>
      <c r="CN1" s="95">
        <f t="shared" si="1"/>
        <v>89</v>
      </c>
      <c r="CO1" s="95">
        <f t="shared" si="1"/>
        <v>90</v>
      </c>
      <c r="CP1" s="95">
        <f t="shared" si="1"/>
        <v>91</v>
      </c>
      <c r="CQ1" s="95">
        <f t="shared" si="1"/>
        <v>92</v>
      </c>
      <c r="CR1" s="95">
        <f t="shared" si="1"/>
        <v>93</v>
      </c>
      <c r="CS1" s="95">
        <f t="shared" si="1"/>
        <v>94</v>
      </c>
      <c r="CT1" s="95">
        <f t="shared" si="1"/>
        <v>95</v>
      </c>
      <c r="CU1" s="95">
        <f t="shared" si="1"/>
        <v>96</v>
      </c>
      <c r="CV1" s="95">
        <f t="shared" si="1"/>
        <v>97</v>
      </c>
      <c r="CW1" s="95">
        <f t="shared" si="1"/>
        <v>98</v>
      </c>
      <c r="CX1" s="95">
        <f t="shared" si="1"/>
        <v>99</v>
      </c>
      <c r="CY1" s="95">
        <f t="shared" si="1"/>
        <v>100</v>
      </c>
      <c r="CZ1" s="95">
        <f t="shared" si="1"/>
        <v>101</v>
      </c>
      <c r="DA1" s="95">
        <f t="shared" si="1"/>
        <v>102</v>
      </c>
      <c r="DB1" s="95">
        <f t="shared" si="1"/>
        <v>103</v>
      </c>
      <c r="DC1" s="95">
        <f t="shared" si="1"/>
        <v>104</v>
      </c>
      <c r="DD1" s="95">
        <f t="shared" si="1"/>
        <v>105</v>
      </c>
      <c r="DE1" s="95">
        <f t="shared" si="1"/>
        <v>106</v>
      </c>
      <c r="DF1" s="95">
        <f t="shared" si="1"/>
        <v>107</v>
      </c>
      <c r="DG1" s="95">
        <f t="shared" si="1"/>
        <v>108</v>
      </c>
      <c r="DH1" s="95">
        <f t="shared" si="1"/>
        <v>109</v>
      </c>
      <c r="DI1" s="95">
        <f t="shared" si="1"/>
        <v>110</v>
      </c>
      <c r="DJ1" s="95">
        <f t="shared" si="1"/>
        <v>111</v>
      </c>
      <c r="DK1" s="95">
        <f t="shared" si="1"/>
        <v>112</v>
      </c>
      <c r="DL1" s="95">
        <f t="shared" si="1"/>
        <v>113</v>
      </c>
      <c r="DM1" s="95">
        <f t="shared" si="1"/>
        <v>114</v>
      </c>
      <c r="DN1" s="95">
        <f t="shared" si="1"/>
        <v>115</v>
      </c>
      <c r="DO1" s="95">
        <f t="shared" si="1"/>
        <v>116</v>
      </c>
      <c r="DP1" s="95">
        <f t="shared" si="1"/>
        <v>117</v>
      </c>
      <c r="DQ1" s="95">
        <f t="shared" si="1"/>
        <v>118</v>
      </c>
      <c r="DR1" s="95">
        <f t="shared" si="1"/>
        <v>119</v>
      </c>
      <c r="DS1" s="95">
        <f t="shared" si="1"/>
        <v>120</v>
      </c>
      <c r="DT1" s="95">
        <f t="shared" si="1"/>
        <v>121</v>
      </c>
      <c r="DU1" s="95">
        <f t="shared" si="1"/>
        <v>122</v>
      </c>
      <c r="DV1" s="95">
        <f t="shared" si="1"/>
        <v>123</v>
      </c>
      <c r="DW1" s="95">
        <f t="shared" si="1"/>
        <v>124</v>
      </c>
      <c r="DX1" s="95">
        <f t="shared" si="1"/>
        <v>125</v>
      </c>
      <c r="DY1" s="95">
        <f t="shared" si="1"/>
        <v>126</v>
      </c>
      <c r="DZ1" s="95">
        <f t="shared" si="1"/>
        <v>127</v>
      </c>
      <c r="EA1" s="95">
        <f t="shared" si="1"/>
        <v>128</v>
      </c>
      <c r="EB1" s="95">
        <f t="shared" si="1"/>
        <v>129</v>
      </c>
      <c r="EC1" s="95">
        <f t="shared" si="1"/>
        <v>130</v>
      </c>
      <c r="ED1" s="95">
        <f t="shared" si="1"/>
        <v>131</v>
      </c>
      <c r="EE1" s="95">
        <f t="shared" si="1"/>
        <v>132</v>
      </c>
    </row>
    <row r="2" ht="15.75" customHeight="1">
      <c r="A2" s="95"/>
      <c r="B2" s="343" t="s">
        <v>154</v>
      </c>
      <c r="C2" s="95"/>
      <c r="D2" s="95">
        <f t="shared" ref="D2:EE2" si="2">ROUNDUP(D1/12,0)</f>
        <v>1</v>
      </c>
      <c r="E2" s="95">
        <f t="shared" si="2"/>
        <v>1</v>
      </c>
      <c r="F2" s="95">
        <f t="shared" si="2"/>
        <v>1</v>
      </c>
      <c r="G2" s="95">
        <f t="shared" si="2"/>
        <v>1</v>
      </c>
      <c r="H2" s="95">
        <f t="shared" si="2"/>
        <v>1</v>
      </c>
      <c r="I2" s="95">
        <f t="shared" si="2"/>
        <v>1</v>
      </c>
      <c r="J2" s="95">
        <f t="shared" si="2"/>
        <v>1</v>
      </c>
      <c r="K2" s="95">
        <f t="shared" si="2"/>
        <v>1</v>
      </c>
      <c r="L2" s="95">
        <f t="shared" si="2"/>
        <v>1</v>
      </c>
      <c r="M2" s="95">
        <f t="shared" si="2"/>
        <v>1</v>
      </c>
      <c r="N2" s="95">
        <f t="shared" si="2"/>
        <v>1</v>
      </c>
      <c r="O2" s="95">
        <f t="shared" si="2"/>
        <v>1</v>
      </c>
      <c r="P2" s="95">
        <f t="shared" si="2"/>
        <v>2</v>
      </c>
      <c r="Q2" s="95">
        <f t="shared" si="2"/>
        <v>2</v>
      </c>
      <c r="R2" s="95">
        <f t="shared" si="2"/>
        <v>2</v>
      </c>
      <c r="S2" s="95">
        <f t="shared" si="2"/>
        <v>2</v>
      </c>
      <c r="T2" s="95">
        <f t="shared" si="2"/>
        <v>2</v>
      </c>
      <c r="U2" s="95">
        <f t="shared" si="2"/>
        <v>2</v>
      </c>
      <c r="V2" s="95">
        <f t="shared" si="2"/>
        <v>2</v>
      </c>
      <c r="W2" s="95">
        <f t="shared" si="2"/>
        <v>2</v>
      </c>
      <c r="X2" s="95">
        <f t="shared" si="2"/>
        <v>2</v>
      </c>
      <c r="Y2" s="95">
        <f t="shared" si="2"/>
        <v>2</v>
      </c>
      <c r="Z2" s="95">
        <f t="shared" si="2"/>
        <v>2</v>
      </c>
      <c r="AA2" s="95">
        <f t="shared" si="2"/>
        <v>2</v>
      </c>
      <c r="AB2" s="95">
        <f t="shared" si="2"/>
        <v>3</v>
      </c>
      <c r="AC2" s="95">
        <f t="shared" si="2"/>
        <v>3</v>
      </c>
      <c r="AD2" s="95">
        <f t="shared" si="2"/>
        <v>3</v>
      </c>
      <c r="AE2" s="95">
        <f t="shared" si="2"/>
        <v>3</v>
      </c>
      <c r="AF2" s="95">
        <f t="shared" si="2"/>
        <v>3</v>
      </c>
      <c r="AG2" s="95">
        <f t="shared" si="2"/>
        <v>3</v>
      </c>
      <c r="AH2" s="95">
        <f t="shared" si="2"/>
        <v>3</v>
      </c>
      <c r="AI2" s="95">
        <f t="shared" si="2"/>
        <v>3</v>
      </c>
      <c r="AJ2" s="95">
        <f t="shared" si="2"/>
        <v>3</v>
      </c>
      <c r="AK2" s="95">
        <f t="shared" si="2"/>
        <v>3</v>
      </c>
      <c r="AL2" s="95">
        <f t="shared" si="2"/>
        <v>3</v>
      </c>
      <c r="AM2" s="95">
        <f t="shared" si="2"/>
        <v>3</v>
      </c>
      <c r="AN2" s="95">
        <f t="shared" si="2"/>
        <v>4</v>
      </c>
      <c r="AO2" s="95">
        <f t="shared" si="2"/>
        <v>4</v>
      </c>
      <c r="AP2" s="95">
        <f t="shared" si="2"/>
        <v>4</v>
      </c>
      <c r="AQ2" s="95">
        <f t="shared" si="2"/>
        <v>4</v>
      </c>
      <c r="AR2" s="95">
        <f t="shared" si="2"/>
        <v>4</v>
      </c>
      <c r="AS2" s="95">
        <f t="shared" si="2"/>
        <v>4</v>
      </c>
      <c r="AT2" s="95">
        <f t="shared" si="2"/>
        <v>4</v>
      </c>
      <c r="AU2" s="95">
        <f t="shared" si="2"/>
        <v>4</v>
      </c>
      <c r="AV2" s="95">
        <f t="shared" si="2"/>
        <v>4</v>
      </c>
      <c r="AW2" s="95">
        <f t="shared" si="2"/>
        <v>4</v>
      </c>
      <c r="AX2" s="95">
        <f t="shared" si="2"/>
        <v>4</v>
      </c>
      <c r="AY2" s="95">
        <f t="shared" si="2"/>
        <v>4</v>
      </c>
      <c r="AZ2" s="95">
        <f t="shared" si="2"/>
        <v>5</v>
      </c>
      <c r="BA2" s="95">
        <f t="shared" si="2"/>
        <v>5</v>
      </c>
      <c r="BB2" s="95">
        <f t="shared" si="2"/>
        <v>5</v>
      </c>
      <c r="BC2" s="95">
        <f t="shared" si="2"/>
        <v>5</v>
      </c>
      <c r="BD2" s="95">
        <f t="shared" si="2"/>
        <v>5</v>
      </c>
      <c r="BE2" s="95">
        <f t="shared" si="2"/>
        <v>5</v>
      </c>
      <c r="BF2" s="95">
        <f t="shared" si="2"/>
        <v>5</v>
      </c>
      <c r="BG2" s="95">
        <f t="shared" si="2"/>
        <v>5</v>
      </c>
      <c r="BH2" s="95">
        <f t="shared" si="2"/>
        <v>5</v>
      </c>
      <c r="BI2" s="95">
        <f t="shared" si="2"/>
        <v>5</v>
      </c>
      <c r="BJ2" s="95">
        <f t="shared" si="2"/>
        <v>5</v>
      </c>
      <c r="BK2" s="95">
        <f t="shared" si="2"/>
        <v>5</v>
      </c>
      <c r="BL2" s="95">
        <f t="shared" si="2"/>
        <v>6</v>
      </c>
      <c r="BM2" s="95">
        <f t="shared" si="2"/>
        <v>6</v>
      </c>
      <c r="BN2" s="95">
        <f t="shared" si="2"/>
        <v>6</v>
      </c>
      <c r="BO2" s="95">
        <f t="shared" si="2"/>
        <v>6</v>
      </c>
      <c r="BP2" s="95">
        <f t="shared" si="2"/>
        <v>6</v>
      </c>
      <c r="BQ2" s="95">
        <f t="shared" si="2"/>
        <v>6</v>
      </c>
      <c r="BR2" s="95">
        <f t="shared" si="2"/>
        <v>6</v>
      </c>
      <c r="BS2" s="95">
        <f t="shared" si="2"/>
        <v>6</v>
      </c>
      <c r="BT2" s="95">
        <f t="shared" si="2"/>
        <v>6</v>
      </c>
      <c r="BU2" s="95">
        <f t="shared" si="2"/>
        <v>6</v>
      </c>
      <c r="BV2" s="95">
        <f t="shared" si="2"/>
        <v>6</v>
      </c>
      <c r="BW2" s="95">
        <f t="shared" si="2"/>
        <v>6</v>
      </c>
      <c r="BX2" s="95">
        <f t="shared" si="2"/>
        <v>7</v>
      </c>
      <c r="BY2" s="95">
        <f t="shared" si="2"/>
        <v>7</v>
      </c>
      <c r="BZ2" s="95">
        <f t="shared" si="2"/>
        <v>7</v>
      </c>
      <c r="CA2" s="95">
        <f t="shared" si="2"/>
        <v>7</v>
      </c>
      <c r="CB2" s="95">
        <f t="shared" si="2"/>
        <v>7</v>
      </c>
      <c r="CC2" s="95">
        <f t="shared" si="2"/>
        <v>7</v>
      </c>
      <c r="CD2" s="95">
        <f t="shared" si="2"/>
        <v>7</v>
      </c>
      <c r="CE2" s="95">
        <f t="shared" si="2"/>
        <v>7</v>
      </c>
      <c r="CF2" s="95">
        <f t="shared" si="2"/>
        <v>7</v>
      </c>
      <c r="CG2" s="95">
        <f t="shared" si="2"/>
        <v>7</v>
      </c>
      <c r="CH2" s="95">
        <f t="shared" si="2"/>
        <v>7</v>
      </c>
      <c r="CI2" s="95">
        <f t="shared" si="2"/>
        <v>7</v>
      </c>
      <c r="CJ2" s="95">
        <f t="shared" si="2"/>
        <v>8</v>
      </c>
      <c r="CK2" s="95">
        <f t="shared" si="2"/>
        <v>8</v>
      </c>
      <c r="CL2" s="95">
        <f t="shared" si="2"/>
        <v>8</v>
      </c>
      <c r="CM2" s="95">
        <f t="shared" si="2"/>
        <v>8</v>
      </c>
      <c r="CN2" s="95">
        <f t="shared" si="2"/>
        <v>8</v>
      </c>
      <c r="CO2" s="95">
        <f t="shared" si="2"/>
        <v>8</v>
      </c>
      <c r="CP2" s="95">
        <f t="shared" si="2"/>
        <v>8</v>
      </c>
      <c r="CQ2" s="95">
        <f t="shared" si="2"/>
        <v>8</v>
      </c>
      <c r="CR2" s="95">
        <f t="shared" si="2"/>
        <v>8</v>
      </c>
      <c r="CS2" s="95">
        <f t="shared" si="2"/>
        <v>8</v>
      </c>
      <c r="CT2" s="95">
        <f t="shared" si="2"/>
        <v>8</v>
      </c>
      <c r="CU2" s="95">
        <f t="shared" si="2"/>
        <v>8</v>
      </c>
      <c r="CV2" s="95">
        <f t="shared" si="2"/>
        <v>9</v>
      </c>
      <c r="CW2" s="95">
        <f t="shared" si="2"/>
        <v>9</v>
      </c>
      <c r="CX2" s="95">
        <f t="shared" si="2"/>
        <v>9</v>
      </c>
      <c r="CY2" s="95">
        <f t="shared" si="2"/>
        <v>9</v>
      </c>
      <c r="CZ2" s="95">
        <f t="shared" si="2"/>
        <v>9</v>
      </c>
      <c r="DA2" s="95">
        <f t="shared" si="2"/>
        <v>9</v>
      </c>
      <c r="DB2" s="95">
        <f t="shared" si="2"/>
        <v>9</v>
      </c>
      <c r="DC2" s="95">
        <f t="shared" si="2"/>
        <v>9</v>
      </c>
      <c r="DD2" s="95">
        <f t="shared" si="2"/>
        <v>9</v>
      </c>
      <c r="DE2" s="95">
        <f t="shared" si="2"/>
        <v>9</v>
      </c>
      <c r="DF2" s="95">
        <f t="shared" si="2"/>
        <v>9</v>
      </c>
      <c r="DG2" s="95">
        <f t="shared" si="2"/>
        <v>9</v>
      </c>
      <c r="DH2" s="95">
        <f t="shared" si="2"/>
        <v>10</v>
      </c>
      <c r="DI2" s="95">
        <f t="shared" si="2"/>
        <v>10</v>
      </c>
      <c r="DJ2" s="95">
        <f t="shared" si="2"/>
        <v>10</v>
      </c>
      <c r="DK2" s="95">
        <f t="shared" si="2"/>
        <v>10</v>
      </c>
      <c r="DL2" s="95">
        <f t="shared" si="2"/>
        <v>10</v>
      </c>
      <c r="DM2" s="95">
        <f t="shared" si="2"/>
        <v>10</v>
      </c>
      <c r="DN2" s="95">
        <f t="shared" si="2"/>
        <v>10</v>
      </c>
      <c r="DO2" s="95">
        <f t="shared" si="2"/>
        <v>10</v>
      </c>
      <c r="DP2" s="95">
        <f t="shared" si="2"/>
        <v>10</v>
      </c>
      <c r="DQ2" s="95">
        <f t="shared" si="2"/>
        <v>10</v>
      </c>
      <c r="DR2" s="95">
        <f t="shared" si="2"/>
        <v>10</v>
      </c>
      <c r="DS2" s="95">
        <f t="shared" si="2"/>
        <v>10</v>
      </c>
      <c r="DT2" s="95">
        <f t="shared" si="2"/>
        <v>11</v>
      </c>
      <c r="DU2" s="95">
        <f t="shared" si="2"/>
        <v>11</v>
      </c>
      <c r="DV2" s="95">
        <f t="shared" si="2"/>
        <v>11</v>
      </c>
      <c r="DW2" s="95">
        <f t="shared" si="2"/>
        <v>11</v>
      </c>
      <c r="DX2" s="95">
        <f t="shared" si="2"/>
        <v>11</v>
      </c>
      <c r="DY2" s="95">
        <f t="shared" si="2"/>
        <v>11</v>
      </c>
      <c r="DZ2" s="95">
        <f t="shared" si="2"/>
        <v>11</v>
      </c>
      <c r="EA2" s="344">
        <f t="shared" si="2"/>
        <v>11</v>
      </c>
      <c r="EB2" s="95">
        <f t="shared" si="2"/>
        <v>11</v>
      </c>
      <c r="EC2" s="95">
        <f t="shared" si="2"/>
        <v>11</v>
      </c>
      <c r="ED2" s="95">
        <f t="shared" si="2"/>
        <v>11</v>
      </c>
      <c r="EE2" s="345">
        <f t="shared" si="2"/>
        <v>11</v>
      </c>
    </row>
    <row r="3" ht="15.75" customHeight="1">
      <c r="A3" s="1"/>
      <c r="B3" s="1"/>
      <c r="C3" s="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210</v>
      </c>
      <c r="C4" s="1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Assumptions!J5</f>
        <v>Studio A (103&amp;105)</v>
      </c>
      <c r="D5" s="229">
        <f t="array" ref="D5">IF(D$2=1,Assumptions!$P5/12,(SUMIF($D$2:$EE$2,D$2-1,$D5:$EE5)/12)*(1+XLOOKUP(D$2,Assumptions!$C$94:$M$94,Assumptions!$C$97:$M$97)))</f>
        <v>0</v>
      </c>
      <c r="E5" s="229">
        <f t="array" ref="E5">IF(E$2=1,Assumptions!$P5/12,(SUMIF($D$2:$EE$2,E$2-1,$D5:$EE5)/12)*(1+XLOOKUP(E$2,Assumptions!$C$94:$M$94,Assumptions!$C$97:$M$97)))</f>
        <v>0</v>
      </c>
      <c r="F5" s="229">
        <f t="array" ref="F5">IF(F$2=1,Assumptions!$P5/12,(SUMIF($D$2:$EE$2,F$2-1,$D5:$EE5)/12)*(1+XLOOKUP(F$2,Assumptions!$C$94:$M$94,Assumptions!$C$97:$M$97)))</f>
        <v>0</v>
      </c>
      <c r="G5" s="229">
        <f t="array" ref="G5">IF(G$2=1,Assumptions!$P5/12,(SUMIF($D$2:$EE$2,G$2-1,$D5:$EE5)/12)*(1+XLOOKUP(G$2,Assumptions!$C$94:$M$94,Assumptions!$C$97:$M$97)))</f>
        <v>0</v>
      </c>
      <c r="H5" s="229">
        <f t="array" ref="H5">IF(H$2=1,Assumptions!$P5/12,(SUMIF($D$2:$EE$2,H$2-1,$D5:$EE5)/12)*(1+XLOOKUP(H$2,Assumptions!$C$94:$M$94,Assumptions!$C$97:$M$97)))</f>
        <v>0</v>
      </c>
      <c r="I5" s="229">
        <f t="array" ref="I5">IF(I$2=1,Assumptions!$P5/12,(SUMIF($D$2:$EE$2,I$2-1,$D5:$EE5)/12)*(1+XLOOKUP(I$2,Assumptions!$C$94:$M$94,Assumptions!$C$97:$M$97)))</f>
        <v>0</v>
      </c>
      <c r="J5" s="229">
        <f t="array" ref="J5">IF(J$2=1,Assumptions!$P5/12,(SUMIF($D$2:$EE$2,J$2-1,$D5:$EE5)/12)*(1+XLOOKUP(J$2,Assumptions!$C$94:$M$94,Assumptions!$C$97:$M$97)))</f>
        <v>0</v>
      </c>
      <c r="K5" s="229">
        <f t="array" ref="K5">IF(K$2=1,Assumptions!$P5/12,(SUMIF($D$2:$EE$2,K$2-1,$D5:$EE5)/12)*(1+XLOOKUP(K$2,Assumptions!$C$94:$M$94,Assumptions!$C$97:$M$97)))</f>
        <v>0</v>
      </c>
      <c r="L5" s="229">
        <f t="array" ref="L5">IF(L$2=1,Assumptions!$P5/12,(SUMIF($D$2:$EE$2,L$2-1,$D5:$EE5)/12)*(1+XLOOKUP(L$2,Assumptions!$C$94:$M$94,Assumptions!$C$97:$M$97)))</f>
        <v>0</v>
      </c>
      <c r="M5" s="229">
        <f t="array" ref="M5">IF(M$2=1,Assumptions!$P5/12,(SUMIF($D$2:$EE$2,M$2-1,$D5:$EE5)/12)*(1+XLOOKUP(M$2,Assumptions!$C$94:$M$94,Assumptions!$C$97:$M$97)))</f>
        <v>0</v>
      </c>
      <c r="N5" s="229">
        <f t="array" ref="N5">IF(N$2=1,Assumptions!$P5/12,(SUMIF($D$2:$EE$2,N$2-1,$D5:$EE5)/12)*(1+XLOOKUP(N$2,Assumptions!$C$94:$M$94,Assumptions!$C$97:$M$97)))</f>
        <v>0</v>
      </c>
      <c r="O5" s="229">
        <f t="array" ref="O5">IF(O$2=1,Assumptions!$P5/12,(SUMIF($D$2:$EE$2,O$2-1,$D5:$EE5)/12)*(1+XLOOKUP(O$2,Assumptions!$C$94:$M$94,Assumptions!$C$97:$M$97)))</f>
        <v>0</v>
      </c>
      <c r="P5" s="229">
        <f t="array" ref="P5">IF(P$2=1,Assumptions!$P5/12,(SUMIF($D$2:$EE$2,P$2-1,$D5:$EE5)/12)*(1+XLOOKUP(P$2,Assumptions!$C$94:$M$94,Assumptions!$C$97:$M$97)))</f>
        <v>0</v>
      </c>
      <c r="Q5" s="229">
        <f t="array" ref="Q5">IF(Q$2=1,Assumptions!$P5/12,(SUMIF($D$2:$EE$2,Q$2-1,$D5:$EE5)/12)*(1+XLOOKUP(Q$2,Assumptions!$C$94:$M$94,Assumptions!$C$97:$M$97)))</f>
        <v>0</v>
      </c>
      <c r="R5" s="229">
        <f t="array" ref="R5">IF(R$2=1,Assumptions!$P5/12,(SUMIF($D$2:$EE$2,R$2-1,$D5:$EE5)/12)*(1+XLOOKUP(R$2,Assumptions!$C$94:$M$94,Assumptions!$C$97:$M$97)))</f>
        <v>0</v>
      </c>
      <c r="S5" s="229">
        <f t="array" ref="S5">IF(S$2=1,Assumptions!$P5/12,(SUMIF($D$2:$EE$2,S$2-1,$D5:$EE5)/12)*(1+XLOOKUP(S$2,Assumptions!$C$94:$M$94,Assumptions!$C$97:$M$97)))</f>
        <v>0</v>
      </c>
      <c r="T5" s="229">
        <f t="array" ref="T5">IF(T$2=1,Assumptions!$P5/12,(SUMIF($D$2:$EE$2,T$2-1,$D5:$EE5)/12)*(1+XLOOKUP(T$2,Assumptions!$C$94:$M$94,Assumptions!$C$97:$M$97)))</f>
        <v>0</v>
      </c>
      <c r="U5" s="229">
        <f t="array" ref="U5">IF(U$2=1,Assumptions!$P5/12,(SUMIF($D$2:$EE$2,U$2-1,$D5:$EE5)/12)*(1+XLOOKUP(U$2,Assumptions!$C$94:$M$94,Assumptions!$C$97:$M$97)))</f>
        <v>0</v>
      </c>
      <c r="V5" s="229">
        <f t="array" ref="V5">IF(V$2=1,Assumptions!$P5/12,(SUMIF($D$2:$EE$2,V$2-1,$D5:$EE5)/12)*(1+XLOOKUP(V$2,Assumptions!$C$94:$M$94,Assumptions!$C$97:$M$97)))</f>
        <v>0</v>
      </c>
      <c r="W5" s="229">
        <f t="array" ref="W5">IF(W$2=1,Assumptions!$P5/12,(SUMIF($D$2:$EE$2,W$2-1,$D5:$EE5)/12)*(1+XLOOKUP(W$2,Assumptions!$C$94:$M$94,Assumptions!$C$97:$M$97)))</f>
        <v>0</v>
      </c>
      <c r="X5" s="229">
        <f t="array" ref="X5">IF(X$2=1,Assumptions!$P5/12,(SUMIF($D$2:$EE$2,X$2-1,$D5:$EE5)/12)*(1+XLOOKUP(X$2,Assumptions!$C$94:$M$94,Assumptions!$C$97:$M$97)))</f>
        <v>0</v>
      </c>
      <c r="Y5" s="229">
        <f t="array" ref="Y5">IF(Y$2=1,Assumptions!$P5/12,(SUMIF($D$2:$EE$2,Y$2-1,$D5:$EE5)/12)*(1+XLOOKUP(Y$2,Assumptions!$C$94:$M$94,Assumptions!$C$97:$M$97)))</f>
        <v>0</v>
      </c>
      <c r="Z5" s="229">
        <f t="array" ref="Z5">IF(Z$2=1,Assumptions!$P5/12,(SUMIF($D$2:$EE$2,Z$2-1,$D5:$EE5)/12)*(1+XLOOKUP(Z$2,Assumptions!$C$94:$M$94,Assumptions!$C$97:$M$97)))</f>
        <v>0</v>
      </c>
      <c r="AA5" s="229">
        <f t="array" ref="AA5">IF(AA$2=1,Assumptions!$P5/12,(SUMIF($D$2:$EE$2,AA$2-1,$D5:$EE5)/12)*(1+XLOOKUP(AA$2,Assumptions!$C$94:$M$94,Assumptions!$C$97:$M$97)))</f>
        <v>0</v>
      </c>
      <c r="AB5" s="229">
        <f t="array" ref="AB5">IF(AB$2=1,Assumptions!$P5/12,(SUMIF($D$2:$EE$2,AB$2-1,$D5:$EE5)/12)*(1+XLOOKUP(AB$2,Assumptions!$C$94:$M$94,Assumptions!$C$97:$M$97)))</f>
        <v>0</v>
      </c>
      <c r="AC5" s="229">
        <f t="array" ref="AC5">IF(AC$2=1,Assumptions!$P5/12,(SUMIF($D$2:$EE$2,AC$2-1,$D5:$EE5)/12)*(1+XLOOKUP(AC$2,Assumptions!$C$94:$M$94,Assumptions!$C$97:$M$97)))</f>
        <v>0</v>
      </c>
      <c r="AD5" s="229">
        <f t="array" ref="AD5">IF(AD$2=1,Assumptions!$P5/12,(SUMIF($D$2:$EE$2,AD$2-1,$D5:$EE5)/12)*(1+XLOOKUP(AD$2,Assumptions!$C$94:$M$94,Assumptions!$C$97:$M$97)))</f>
        <v>0</v>
      </c>
      <c r="AE5" s="229">
        <f t="array" ref="AE5">IF(AE$2=1,Assumptions!$P5/12,(SUMIF($D$2:$EE$2,AE$2-1,$D5:$EE5)/12)*(1+XLOOKUP(AE$2,Assumptions!$C$94:$M$94,Assumptions!$C$97:$M$97)))</f>
        <v>0</v>
      </c>
      <c r="AF5" s="229">
        <f t="array" ref="AF5">IF(AF$2=1,Assumptions!$P5/12,(SUMIF($D$2:$EE$2,AF$2-1,$D5:$EE5)/12)*(1+XLOOKUP(AF$2,Assumptions!$C$94:$M$94,Assumptions!$C$97:$M$97)))</f>
        <v>0</v>
      </c>
      <c r="AG5" s="229">
        <f t="array" ref="AG5">IF(AG$2=1,Assumptions!$P5/12,(SUMIF($D$2:$EE$2,AG$2-1,$D5:$EE5)/12)*(1+XLOOKUP(AG$2,Assumptions!$C$94:$M$94,Assumptions!$C$97:$M$97)))</f>
        <v>0</v>
      </c>
      <c r="AH5" s="229">
        <f t="array" ref="AH5">IF(AH$2=1,Assumptions!$P5/12,(SUMIF($D$2:$EE$2,AH$2-1,$D5:$EE5)/12)*(1+XLOOKUP(AH$2,Assumptions!$C$94:$M$94,Assumptions!$C$97:$M$97)))</f>
        <v>0</v>
      </c>
      <c r="AI5" s="229">
        <f t="array" ref="AI5">IF(AI$2=1,Assumptions!$P5/12,(SUMIF($D$2:$EE$2,AI$2-1,$D5:$EE5)/12)*(1+XLOOKUP(AI$2,Assumptions!$C$94:$M$94,Assumptions!$C$97:$M$97)))</f>
        <v>0</v>
      </c>
      <c r="AJ5" s="229">
        <f t="array" ref="AJ5">IF(AJ$2=1,Assumptions!$P5/12,(SUMIF($D$2:$EE$2,AJ$2-1,$D5:$EE5)/12)*(1+XLOOKUP(AJ$2,Assumptions!$C$94:$M$94,Assumptions!$C$97:$M$97)))</f>
        <v>0</v>
      </c>
      <c r="AK5" s="229">
        <f t="array" ref="AK5">IF(AK$2=1,Assumptions!$P5/12,(SUMIF($D$2:$EE$2,AK$2-1,$D5:$EE5)/12)*(1+XLOOKUP(AK$2,Assumptions!$C$94:$M$94,Assumptions!$C$97:$M$97)))</f>
        <v>0</v>
      </c>
      <c r="AL5" s="229">
        <f t="array" ref="AL5">IF(AL$2=1,Assumptions!$P5/12,(SUMIF($D$2:$EE$2,AL$2-1,$D5:$EE5)/12)*(1+XLOOKUP(AL$2,Assumptions!$C$94:$M$94,Assumptions!$C$97:$M$97)))</f>
        <v>0</v>
      </c>
      <c r="AM5" s="229">
        <f t="array" ref="AM5">IF(AM$2=1,Assumptions!$P5/12,(SUMIF($D$2:$EE$2,AM$2-1,$D5:$EE5)/12)*(1+XLOOKUP(AM$2,Assumptions!$C$94:$M$94,Assumptions!$C$97:$M$97)))</f>
        <v>0</v>
      </c>
      <c r="AN5" s="229">
        <f t="array" ref="AN5">IF(AN$2=1,Assumptions!$P5/12,(SUMIF($D$2:$EE$2,AN$2-1,$D5:$EE5)/12)*(1+XLOOKUP(AN$2,Assumptions!$C$94:$M$94,Assumptions!$C$97:$M$97)))</f>
        <v>0</v>
      </c>
      <c r="AO5" s="229">
        <f t="array" ref="AO5">IF(AO$2=1,Assumptions!$P5/12,(SUMIF($D$2:$EE$2,AO$2-1,$D5:$EE5)/12)*(1+XLOOKUP(AO$2,Assumptions!$C$94:$M$94,Assumptions!$C$97:$M$97)))</f>
        <v>0</v>
      </c>
      <c r="AP5" s="229">
        <f t="array" ref="AP5">IF(AP$2=1,Assumptions!$P5/12,(SUMIF($D$2:$EE$2,AP$2-1,$D5:$EE5)/12)*(1+XLOOKUP(AP$2,Assumptions!$C$94:$M$94,Assumptions!$C$97:$M$97)))</f>
        <v>0</v>
      </c>
      <c r="AQ5" s="229">
        <f t="array" ref="AQ5">IF(AQ$2=1,Assumptions!$P5/12,(SUMIF($D$2:$EE$2,AQ$2-1,$D5:$EE5)/12)*(1+XLOOKUP(AQ$2,Assumptions!$C$94:$M$94,Assumptions!$C$97:$M$97)))</f>
        <v>0</v>
      </c>
      <c r="AR5" s="229">
        <f t="array" ref="AR5">IF(AR$2=1,Assumptions!$P5/12,(SUMIF($D$2:$EE$2,AR$2-1,$D5:$EE5)/12)*(1+XLOOKUP(AR$2,Assumptions!$C$94:$M$94,Assumptions!$C$97:$M$97)))</f>
        <v>0</v>
      </c>
      <c r="AS5" s="229">
        <f t="array" ref="AS5">IF(AS$2=1,Assumptions!$P5/12,(SUMIF($D$2:$EE$2,AS$2-1,$D5:$EE5)/12)*(1+XLOOKUP(AS$2,Assumptions!$C$94:$M$94,Assumptions!$C$97:$M$97)))</f>
        <v>0</v>
      </c>
      <c r="AT5" s="229">
        <f t="array" ref="AT5">IF(AT$2=1,Assumptions!$P5/12,(SUMIF($D$2:$EE$2,AT$2-1,$D5:$EE5)/12)*(1+XLOOKUP(AT$2,Assumptions!$C$94:$M$94,Assumptions!$C$97:$M$97)))</f>
        <v>0</v>
      </c>
      <c r="AU5" s="229">
        <f t="array" ref="AU5">IF(AU$2=1,Assumptions!$P5/12,(SUMIF($D$2:$EE$2,AU$2-1,$D5:$EE5)/12)*(1+XLOOKUP(AU$2,Assumptions!$C$94:$M$94,Assumptions!$C$97:$M$97)))</f>
        <v>0</v>
      </c>
      <c r="AV5" s="229">
        <f t="array" ref="AV5">IF(AV$2=1,Assumptions!$P5/12,(SUMIF($D$2:$EE$2,AV$2-1,$D5:$EE5)/12)*(1+XLOOKUP(AV$2,Assumptions!$C$94:$M$94,Assumptions!$C$97:$M$97)))</f>
        <v>0</v>
      </c>
      <c r="AW5" s="229">
        <f t="array" ref="AW5">IF(AW$2=1,Assumptions!$P5/12,(SUMIF($D$2:$EE$2,AW$2-1,$D5:$EE5)/12)*(1+XLOOKUP(AW$2,Assumptions!$C$94:$M$94,Assumptions!$C$97:$M$97)))</f>
        <v>0</v>
      </c>
      <c r="AX5" s="229">
        <f t="array" ref="AX5">IF(AX$2=1,Assumptions!$P5/12,(SUMIF($D$2:$EE$2,AX$2-1,$D5:$EE5)/12)*(1+XLOOKUP(AX$2,Assumptions!$C$94:$M$94,Assumptions!$C$97:$M$97)))</f>
        <v>0</v>
      </c>
      <c r="AY5" s="229">
        <f t="array" ref="AY5">IF(AY$2=1,Assumptions!$P5/12,(SUMIF($D$2:$EE$2,AY$2-1,$D5:$EE5)/12)*(1+XLOOKUP(AY$2,Assumptions!$C$94:$M$94,Assumptions!$C$97:$M$97)))</f>
        <v>0</v>
      </c>
      <c r="AZ5" s="229">
        <f t="array" ref="AZ5">IF(AZ$2=1,Assumptions!$P5/12,(SUMIF($D$2:$EE$2,AZ$2-1,$D5:$EE5)/12)*(1+XLOOKUP(AZ$2,Assumptions!$C$94:$M$94,Assumptions!$C$97:$M$97)))</f>
        <v>0</v>
      </c>
      <c r="BA5" s="229">
        <f t="array" ref="BA5">IF(BA$2=1,Assumptions!$P5/12,(SUMIF($D$2:$EE$2,BA$2-1,$D5:$EE5)/12)*(1+XLOOKUP(BA$2,Assumptions!$C$94:$M$94,Assumptions!$C$97:$M$97)))</f>
        <v>0</v>
      </c>
      <c r="BB5" s="229">
        <f t="array" ref="BB5">IF(BB$2=1,Assumptions!$P5/12,(SUMIF($D$2:$EE$2,BB$2-1,$D5:$EE5)/12)*(1+XLOOKUP(BB$2,Assumptions!$C$94:$M$94,Assumptions!$C$97:$M$97)))</f>
        <v>0</v>
      </c>
      <c r="BC5" s="229">
        <f t="array" ref="BC5">IF(BC$2=1,Assumptions!$P5/12,(SUMIF($D$2:$EE$2,BC$2-1,$D5:$EE5)/12)*(1+XLOOKUP(BC$2,Assumptions!$C$94:$M$94,Assumptions!$C$97:$M$97)))</f>
        <v>0</v>
      </c>
      <c r="BD5" s="229">
        <f t="array" ref="BD5">IF(BD$2=1,Assumptions!$P5/12,(SUMIF($D$2:$EE$2,BD$2-1,$D5:$EE5)/12)*(1+XLOOKUP(BD$2,Assumptions!$C$94:$M$94,Assumptions!$C$97:$M$97)))</f>
        <v>0</v>
      </c>
      <c r="BE5" s="229">
        <f t="array" ref="BE5">IF(BE$2=1,Assumptions!$P5/12,(SUMIF($D$2:$EE$2,BE$2-1,$D5:$EE5)/12)*(1+XLOOKUP(BE$2,Assumptions!$C$94:$M$94,Assumptions!$C$97:$M$97)))</f>
        <v>0</v>
      </c>
      <c r="BF5" s="229">
        <f t="array" ref="BF5">IF(BF$2=1,Assumptions!$P5/12,(SUMIF($D$2:$EE$2,BF$2-1,$D5:$EE5)/12)*(1+XLOOKUP(BF$2,Assumptions!$C$94:$M$94,Assumptions!$C$97:$M$97)))</f>
        <v>0</v>
      </c>
      <c r="BG5" s="229">
        <f t="array" ref="BG5">IF(BG$2=1,Assumptions!$P5/12,(SUMIF($D$2:$EE$2,BG$2-1,$D5:$EE5)/12)*(1+XLOOKUP(BG$2,Assumptions!$C$94:$M$94,Assumptions!$C$97:$M$97)))</f>
        <v>0</v>
      </c>
      <c r="BH5" s="229">
        <f t="array" ref="BH5">IF(BH$2=1,Assumptions!$P5/12,(SUMIF($D$2:$EE$2,BH$2-1,$D5:$EE5)/12)*(1+XLOOKUP(BH$2,Assumptions!$C$94:$M$94,Assumptions!$C$97:$M$97)))</f>
        <v>0</v>
      </c>
      <c r="BI5" s="229">
        <f t="array" ref="BI5">IF(BI$2=1,Assumptions!$P5/12,(SUMIF($D$2:$EE$2,BI$2-1,$D5:$EE5)/12)*(1+XLOOKUP(BI$2,Assumptions!$C$94:$M$94,Assumptions!$C$97:$M$97)))</f>
        <v>0</v>
      </c>
      <c r="BJ5" s="229">
        <f t="array" ref="BJ5">IF(BJ$2=1,Assumptions!$P5/12,(SUMIF($D$2:$EE$2,BJ$2-1,$D5:$EE5)/12)*(1+XLOOKUP(BJ$2,Assumptions!$C$94:$M$94,Assumptions!$C$97:$M$97)))</f>
        <v>0</v>
      </c>
      <c r="BK5" s="229">
        <f t="array" ref="BK5">IF(BK$2=1,Assumptions!$P5/12,(SUMIF($D$2:$EE$2,BK$2-1,$D5:$EE5)/12)*(1+XLOOKUP(BK$2,Assumptions!$C$94:$M$94,Assumptions!$C$97:$M$97)))</f>
        <v>0</v>
      </c>
      <c r="BL5" s="229">
        <f t="array" ref="BL5">IF(BL$2=1,Assumptions!$P5/12,(SUMIF($D$2:$EE$2,BL$2-1,$D5:$EE5)/12)*(1+XLOOKUP(BL$2,Assumptions!$C$94:$M$94,Assumptions!$C$97:$M$97)))</f>
        <v>0</v>
      </c>
      <c r="BM5" s="229">
        <f t="array" ref="BM5">IF(BM$2=1,Assumptions!$P5/12,(SUMIF($D$2:$EE$2,BM$2-1,$D5:$EE5)/12)*(1+XLOOKUP(BM$2,Assumptions!$C$94:$M$94,Assumptions!$C$97:$M$97)))</f>
        <v>0</v>
      </c>
      <c r="BN5" s="229">
        <f t="array" ref="BN5">IF(BN$2=1,Assumptions!$P5/12,(SUMIF($D$2:$EE$2,BN$2-1,$D5:$EE5)/12)*(1+XLOOKUP(BN$2,Assumptions!$C$94:$M$94,Assumptions!$C$97:$M$97)))</f>
        <v>0</v>
      </c>
      <c r="BO5" s="229">
        <f t="array" ref="BO5">IF(BO$2=1,Assumptions!$P5/12,(SUMIF($D$2:$EE$2,BO$2-1,$D5:$EE5)/12)*(1+XLOOKUP(BO$2,Assumptions!$C$94:$M$94,Assumptions!$C$97:$M$97)))</f>
        <v>0</v>
      </c>
      <c r="BP5" s="229">
        <f t="array" ref="BP5">IF(BP$2=1,Assumptions!$P5/12,(SUMIF($D$2:$EE$2,BP$2-1,$D5:$EE5)/12)*(1+XLOOKUP(BP$2,Assumptions!$C$94:$M$94,Assumptions!$C$97:$M$97)))</f>
        <v>0</v>
      </c>
      <c r="BQ5" s="229">
        <f t="array" ref="BQ5">IF(BQ$2=1,Assumptions!$P5/12,(SUMIF($D$2:$EE$2,BQ$2-1,$D5:$EE5)/12)*(1+XLOOKUP(BQ$2,Assumptions!$C$94:$M$94,Assumptions!$C$97:$M$97)))</f>
        <v>0</v>
      </c>
      <c r="BR5" s="229">
        <f t="array" ref="BR5">IF(BR$2=1,Assumptions!$P5/12,(SUMIF($D$2:$EE$2,BR$2-1,$D5:$EE5)/12)*(1+XLOOKUP(BR$2,Assumptions!$C$94:$M$94,Assumptions!$C$97:$M$97)))</f>
        <v>0</v>
      </c>
      <c r="BS5" s="229">
        <f t="array" ref="BS5">IF(BS$2=1,Assumptions!$P5/12,(SUMIF($D$2:$EE$2,BS$2-1,$D5:$EE5)/12)*(1+XLOOKUP(BS$2,Assumptions!$C$94:$M$94,Assumptions!$C$97:$M$97)))</f>
        <v>0</v>
      </c>
      <c r="BT5" s="229">
        <f t="array" ref="BT5">IF(BT$2=1,Assumptions!$P5/12,(SUMIF($D$2:$EE$2,BT$2-1,$D5:$EE5)/12)*(1+XLOOKUP(BT$2,Assumptions!$C$94:$M$94,Assumptions!$C$97:$M$97)))</f>
        <v>0</v>
      </c>
      <c r="BU5" s="229">
        <f t="array" ref="BU5">IF(BU$2=1,Assumptions!$P5/12,(SUMIF($D$2:$EE$2,BU$2-1,$D5:$EE5)/12)*(1+XLOOKUP(BU$2,Assumptions!$C$94:$M$94,Assumptions!$C$97:$M$97)))</f>
        <v>0</v>
      </c>
      <c r="BV5" s="229">
        <f t="array" ref="BV5">IF(BV$2=1,Assumptions!$P5/12,(SUMIF($D$2:$EE$2,BV$2-1,$D5:$EE5)/12)*(1+XLOOKUP(BV$2,Assumptions!$C$94:$M$94,Assumptions!$C$97:$M$97)))</f>
        <v>0</v>
      </c>
      <c r="BW5" s="229">
        <f t="array" ref="BW5">IF(BW$2=1,Assumptions!$P5/12,(SUMIF($D$2:$EE$2,BW$2-1,$D5:$EE5)/12)*(1+XLOOKUP(BW$2,Assumptions!$C$94:$M$94,Assumptions!$C$97:$M$97)))</f>
        <v>0</v>
      </c>
      <c r="BX5" s="229">
        <f t="array" ref="BX5">IF(BX$2=1,Assumptions!$P5/12,(SUMIF($D$2:$EE$2,BX$2-1,$D5:$EE5)/12)*(1+XLOOKUP(BX$2,Assumptions!$C$94:$M$94,Assumptions!$C$97:$M$97)))</f>
        <v>0</v>
      </c>
      <c r="BY5" s="229">
        <f t="array" ref="BY5">IF(BY$2=1,Assumptions!$P5/12,(SUMIF($D$2:$EE$2,BY$2-1,$D5:$EE5)/12)*(1+XLOOKUP(BY$2,Assumptions!$C$94:$M$94,Assumptions!$C$97:$M$97)))</f>
        <v>0</v>
      </c>
      <c r="BZ5" s="229">
        <f t="array" ref="BZ5">IF(BZ$2=1,Assumptions!$P5/12,(SUMIF($D$2:$EE$2,BZ$2-1,$D5:$EE5)/12)*(1+XLOOKUP(BZ$2,Assumptions!$C$94:$M$94,Assumptions!$C$97:$M$97)))</f>
        <v>0</v>
      </c>
      <c r="CA5" s="229">
        <f t="array" ref="CA5">IF(CA$2=1,Assumptions!$P5/12,(SUMIF($D$2:$EE$2,CA$2-1,$D5:$EE5)/12)*(1+XLOOKUP(CA$2,Assumptions!$C$94:$M$94,Assumptions!$C$97:$M$97)))</f>
        <v>0</v>
      </c>
      <c r="CB5" s="229">
        <f t="array" ref="CB5">IF(CB$2=1,Assumptions!$P5/12,(SUMIF($D$2:$EE$2,CB$2-1,$D5:$EE5)/12)*(1+XLOOKUP(CB$2,Assumptions!$C$94:$M$94,Assumptions!$C$97:$M$97)))</f>
        <v>0</v>
      </c>
      <c r="CC5" s="229">
        <f t="array" ref="CC5">IF(CC$2=1,Assumptions!$P5/12,(SUMIF($D$2:$EE$2,CC$2-1,$D5:$EE5)/12)*(1+XLOOKUP(CC$2,Assumptions!$C$94:$M$94,Assumptions!$C$97:$M$97)))</f>
        <v>0</v>
      </c>
      <c r="CD5" s="229">
        <f t="array" ref="CD5">IF(CD$2=1,Assumptions!$P5/12,(SUMIF($D$2:$EE$2,CD$2-1,$D5:$EE5)/12)*(1+XLOOKUP(CD$2,Assumptions!$C$94:$M$94,Assumptions!$C$97:$M$97)))</f>
        <v>0</v>
      </c>
      <c r="CE5" s="229">
        <f t="array" ref="CE5">IF(CE$2=1,Assumptions!$P5/12,(SUMIF($D$2:$EE$2,CE$2-1,$D5:$EE5)/12)*(1+XLOOKUP(CE$2,Assumptions!$C$94:$M$94,Assumptions!$C$97:$M$97)))</f>
        <v>0</v>
      </c>
      <c r="CF5" s="229">
        <f t="array" ref="CF5">IF(CF$2=1,Assumptions!$P5/12,(SUMIF($D$2:$EE$2,CF$2-1,$D5:$EE5)/12)*(1+XLOOKUP(CF$2,Assumptions!$C$94:$M$94,Assumptions!$C$97:$M$97)))</f>
        <v>0</v>
      </c>
      <c r="CG5" s="229">
        <f t="array" ref="CG5">IF(CG$2=1,Assumptions!$P5/12,(SUMIF($D$2:$EE$2,CG$2-1,$D5:$EE5)/12)*(1+XLOOKUP(CG$2,Assumptions!$C$94:$M$94,Assumptions!$C$97:$M$97)))</f>
        <v>0</v>
      </c>
      <c r="CH5" s="229">
        <f t="array" ref="CH5">IF(CH$2=1,Assumptions!$P5/12,(SUMIF($D$2:$EE$2,CH$2-1,$D5:$EE5)/12)*(1+XLOOKUP(CH$2,Assumptions!$C$94:$M$94,Assumptions!$C$97:$M$97)))</f>
        <v>0</v>
      </c>
      <c r="CI5" s="229">
        <f t="array" ref="CI5">IF(CI$2=1,Assumptions!$P5/12,(SUMIF($D$2:$EE$2,CI$2-1,$D5:$EE5)/12)*(1+XLOOKUP(CI$2,Assumptions!$C$94:$M$94,Assumptions!$C$97:$M$97)))</f>
        <v>0</v>
      </c>
      <c r="CJ5" s="229">
        <f t="array" ref="CJ5">IF(CJ$2=1,Assumptions!$P5/12,(SUMIF($D$2:$EE$2,CJ$2-1,$D5:$EE5)/12)*(1+XLOOKUP(CJ$2,Assumptions!$C$94:$M$94,Assumptions!$C$97:$M$97)))</f>
        <v>0</v>
      </c>
      <c r="CK5" s="229">
        <f t="array" ref="CK5">IF(CK$2=1,Assumptions!$P5/12,(SUMIF($D$2:$EE$2,CK$2-1,$D5:$EE5)/12)*(1+XLOOKUP(CK$2,Assumptions!$C$94:$M$94,Assumptions!$C$97:$M$97)))</f>
        <v>0</v>
      </c>
      <c r="CL5" s="229">
        <f t="array" ref="CL5">IF(CL$2=1,Assumptions!$P5/12,(SUMIF($D$2:$EE$2,CL$2-1,$D5:$EE5)/12)*(1+XLOOKUP(CL$2,Assumptions!$C$94:$M$94,Assumptions!$C$97:$M$97)))</f>
        <v>0</v>
      </c>
      <c r="CM5" s="229">
        <f t="array" ref="CM5">IF(CM$2=1,Assumptions!$P5/12,(SUMIF($D$2:$EE$2,CM$2-1,$D5:$EE5)/12)*(1+XLOOKUP(CM$2,Assumptions!$C$94:$M$94,Assumptions!$C$97:$M$97)))</f>
        <v>0</v>
      </c>
      <c r="CN5" s="229">
        <f t="array" ref="CN5">IF(CN$2=1,Assumptions!$P5/12,(SUMIF($D$2:$EE$2,CN$2-1,$D5:$EE5)/12)*(1+XLOOKUP(CN$2,Assumptions!$C$94:$M$94,Assumptions!$C$97:$M$97)))</f>
        <v>0</v>
      </c>
      <c r="CO5" s="229">
        <f t="array" ref="CO5">IF(CO$2=1,Assumptions!$P5/12,(SUMIF($D$2:$EE$2,CO$2-1,$D5:$EE5)/12)*(1+XLOOKUP(CO$2,Assumptions!$C$94:$M$94,Assumptions!$C$97:$M$97)))</f>
        <v>0</v>
      </c>
      <c r="CP5" s="229">
        <f t="array" ref="CP5">IF(CP$2=1,Assumptions!$P5/12,(SUMIF($D$2:$EE$2,CP$2-1,$D5:$EE5)/12)*(1+XLOOKUP(CP$2,Assumptions!$C$94:$M$94,Assumptions!$C$97:$M$97)))</f>
        <v>0</v>
      </c>
      <c r="CQ5" s="229">
        <f t="array" ref="CQ5">IF(CQ$2=1,Assumptions!$P5/12,(SUMIF($D$2:$EE$2,CQ$2-1,$D5:$EE5)/12)*(1+XLOOKUP(CQ$2,Assumptions!$C$94:$M$94,Assumptions!$C$97:$M$97)))</f>
        <v>0</v>
      </c>
      <c r="CR5" s="229">
        <f t="array" ref="CR5">IF(CR$2=1,Assumptions!$P5/12,(SUMIF($D$2:$EE$2,CR$2-1,$D5:$EE5)/12)*(1+XLOOKUP(CR$2,Assumptions!$C$94:$M$94,Assumptions!$C$97:$M$97)))</f>
        <v>0</v>
      </c>
      <c r="CS5" s="229">
        <f t="array" ref="CS5">IF(CS$2=1,Assumptions!$P5/12,(SUMIF($D$2:$EE$2,CS$2-1,$D5:$EE5)/12)*(1+XLOOKUP(CS$2,Assumptions!$C$94:$M$94,Assumptions!$C$97:$M$97)))</f>
        <v>0</v>
      </c>
      <c r="CT5" s="229">
        <f t="array" ref="CT5">IF(CT$2=1,Assumptions!$P5/12,(SUMIF($D$2:$EE$2,CT$2-1,$D5:$EE5)/12)*(1+XLOOKUP(CT$2,Assumptions!$C$94:$M$94,Assumptions!$C$97:$M$97)))</f>
        <v>0</v>
      </c>
      <c r="CU5" s="229">
        <f t="array" ref="CU5">IF(CU$2=1,Assumptions!$P5/12,(SUMIF($D$2:$EE$2,CU$2-1,$D5:$EE5)/12)*(1+XLOOKUP(CU$2,Assumptions!$C$94:$M$94,Assumptions!$C$97:$M$97)))</f>
        <v>0</v>
      </c>
      <c r="CV5" s="229">
        <f t="array" ref="CV5">IF(CV$2=1,Assumptions!$P5/12,(SUMIF($D$2:$EE$2,CV$2-1,$D5:$EE5)/12)*(1+XLOOKUP(CV$2,Assumptions!$C$94:$M$94,Assumptions!$C$97:$M$97)))</f>
        <v>0</v>
      </c>
      <c r="CW5" s="229">
        <f t="array" ref="CW5">IF(CW$2=1,Assumptions!$P5/12,(SUMIF($D$2:$EE$2,CW$2-1,$D5:$EE5)/12)*(1+XLOOKUP(CW$2,Assumptions!$C$94:$M$94,Assumptions!$C$97:$M$97)))</f>
        <v>0</v>
      </c>
      <c r="CX5" s="229">
        <f t="array" ref="CX5">IF(CX$2=1,Assumptions!$P5/12,(SUMIF($D$2:$EE$2,CX$2-1,$D5:$EE5)/12)*(1+XLOOKUP(CX$2,Assumptions!$C$94:$M$94,Assumptions!$C$97:$M$97)))</f>
        <v>0</v>
      </c>
      <c r="CY5" s="229">
        <f t="array" ref="CY5">IF(CY$2=1,Assumptions!$P5/12,(SUMIF($D$2:$EE$2,CY$2-1,$D5:$EE5)/12)*(1+XLOOKUP(CY$2,Assumptions!$C$94:$M$94,Assumptions!$C$97:$M$97)))</f>
        <v>0</v>
      </c>
      <c r="CZ5" s="229">
        <f t="array" ref="CZ5">IF(CZ$2=1,Assumptions!$P5/12,(SUMIF($D$2:$EE$2,CZ$2-1,$D5:$EE5)/12)*(1+XLOOKUP(CZ$2,Assumptions!$C$94:$M$94,Assumptions!$C$97:$M$97)))</f>
        <v>0</v>
      </c>
      <c r="DA5" s="229">
        <f t="array" ref="DA5">IF(DA$2=1,Assumptions!$P5/12,(SUMIF($D$2:$EE$2,DA$2-1,$D5:$EE5)/12)*(1+XLOOKUP(DA$2,Assumptions!$C$94:$M$94,Assumptions!$C$97:$M$97)))</f>
        <v>0</v>
      </c>
      <c r="DB5" s="229">
        <f t="array" ref="DB5">IF(DB$2=1,Assumptions!$P5/12,(SUMIF($D$2:$EE$2,DB$2-1,$D5:$EE5)/12)*(1+XLOOKUP(DB$2,Assumptions!$C$94:$M$94,Assumptions!$C$97:$M$97)))</f>
        <v>0</v>
      </c>
      <c r="DC5" s="229">
        <f t="array" ref="DC5">IF(DC$2=1,Assumptions!$P5/12,(SUMIF($D$2:$EE$2,DC$2-1,$D5:$EE5)/12)*(1+XLOOKUP(DC$2,Assumptions!$C$94:$M$94,Assumptions!$C$97:$M$97)))</f>
        <v>0</v>
      </c>
      <c r="DD5" s="229">
        <f t="array" ref="DD5">IF(DD$2=1,Assumptions!$P5/12,(SUMIF($D$2:$EE$2,DD$2-1,$D5:$EE5)/12)*(1+XLOOKUP(DD$2,Assumptions!$C$94:$M$94,Assumptions!$C$97:$M$97)))</f>
        <v>0</v>
      </c>
      <c r="DE5" s="229">
        <f t="array" ref="DE5">IF(DE$2=1,Assumptions!$P5/12,(SUMIF($D$2:$EE$2,DE$2-1,$D5:$EE5)/12)*(1+XLOOKUP(DE$2,Assumptions!$C$94:$M$94,Assumptions!$C$97:$M$97)))</f>
        <v>0</v>
      </c>
      <c r="DF5" s="229">
        <f t="array" ref="DF5">IF(DF$2=1,Assumptions!$P5/12,(SUMIF($D$2:$EE$2,DF$2-1,$D5:$EE5)/12)*(1+XLOOKUP(DF$2,Assumptions!$C$94:$M$94,Assumptions!$C$97:$M$97)))</f>
        <v>0</v>
      </c>
      <c r="DG5" s="229">
        <f t="array" ref="DG5">IF(DG$2=1,Assumptions!$P5/12,(SUMIF($D$2:$EE$2,DG$2-1,$D5:$EE5)/12)*(1+XLOOKUP(DG$2,Assumptions!$C$94:$M$94,Assumptions!$C$97:$M$97)))</f>
        <v>0</v>
      </c>
      <c r="DH5" s="229">
        <f t="array" ref="DH5">IF(DH$2=1,Assumptions!$P5/12,(SUMIF($D$2:$EE$2,DH$2-1,$D5:$EE5)/12)*(1+XLOOKUP(DH$2,Assumptions!$C$94:$M$94,Assumptions!$C$97:$M$97)))</f>
        <v>0</v>
      </c>
      <c r="DI5" s="229">
        <f t="array" ref="DI5">IF(DI$2=1,Assumptions!$P5/12,(SUMIF($D$2:$EE$2,DI$2-1,$D5:$EE5)/12)*(1+XLOOKUP(DI$2,Assumptions!$C$94:$M$94,Assumptions!$C$97:$M$97)))</f>
        <v>0</v>
      </c>
      <c r="DJ5" s="229">
        <f t="array" ref="DJ5">IF(DJ$2=1,Assumptions!$P5/12,(SUMIF($D$2:$EE$2,DJ$2-1,$D5:$EE5)/12)*(1+XLOOKUP(DJ$2,Assumptions!$C$94:$M$94,Assumptions!$C$97:$M$97)))</f>
        <v>0</v>
      </c>
      <c r="DK5" s="229">
        <f t="array" ref="DK5">IF(DK$2=1,Assumptions!$P5/12,(SUMIF($D$2:$EE$2,DK$2-1,$D5:$EE5)/12)*(1+XLOOKUP(DK$2,Assumptions!$C$94:$M$94,Assumptions!$C$97:$M$97)))</f>
        <v>0</v>
      </c>
      <c r="DL5" s="229">
        <f t="array" ref="DL5">IF(DL$2=1,Assumptions!$P5/12,(SUMIF($D$2:$EE$2,DL$2-1,$D5:$EE5)/12)*(1+XLOOKUP(DL$2,Assumptions!$C$94:$M$94,Assumptions!$C$97:$M$97)))</f>
        <v>0</v>
      </c>
      <c r="DM5" s="229">
        <f t="array" ref="DM5">IF(DM$2=1,Assumptions!$P5/12,(SUMIF($D$2:$EE$2,DM$2-1,$D5:$EE5)/12)*(1+XLOOKUP(DM$2,Assumptions!$C$94:$M$94,Assumptions!$C$97:$M$97)))</f>
        <v>0</v>
      </c>
      <c r="DN5" s="229">
        <f t="array" ref="DN5">IF(DN$2=1,Assumptions!$P5/12,(SUMIF($D$2:$EE$2,DN$2-1,$D5:$EE5)/12)*(1+XLOOKUP(DN$2,Assumptions!$C$94:$M$94,Assumptions!$C$97:$M$97)))</f>
        <v>0</v>
      </c>
      <c r="DO5" s="229">
        <f t="array" ref="DO5">IF(DO$2=1,Assumptions!$P5/12,(SUMIF($D$2:$EE$2,DO$2-1,$D5:$EE5)/12)*(1+XLOOKUP(DO$2,Assumptions!$C$94:$M$94,Assumptions!$C$97:$M$97)))</f>
        <v>0</v>
      </c>
      <c r="DP5" s="229">
        <f t="array" ref="DP5">IF(DP$2=1,Assumptions!$P5/12,(SUMIF($D$2:$EE$2,DP$2-1,$D5:$EE5)/12)*(1+XLOOKUP(DP$2,Assumptions!$C$94:$M$94,Assumptions!$C$97:$M$97)))</f>
        <v>0</v>
      </c>
      <c r="DQ5" s="229">
        <f t="array" ref="DQ5">IF(DQ$2=1,Assumptions!$P5/12,(SUMIF($D$2:$EE$2,DQ$2-1,$D5:$EE5)/12)*(1+XLOOKUP(DQ$2,Assumptions!$C$94:$M$94,Assumptions!$C$97:$M$97)))</f>
        <v>0</v>
      </c>
      <c r="DR5" s="229">
        <f t="array" ref="DR5">IF(DR$2=1,Assumptions!$P5/12,(SUMIF($D$2:$EE$2,DR$2-1,$D5:$EE5)/12)*(1+XLOOKUP(DR$2,Assumptions!$C$94:$M$94,Assumptions!$C$97:$M$97)))</f>
        <v>0</v>
      </c>
      <c r="DS5" s="229">
        <f t="array" ref="DS5">IF(DS$2=1,Assumptions!$P5/12,(SUMIF($D$2:$EE$2,DS$2-1,$D5:$EE5)/12)*(1+XLOOKUP(DS$2,Assumptions!$C$94:$M$94,Assumptions!$C$97:$M$97)))</f>
        <v>0</v>
      </c>
      <c r="DT5" s="229">
        <f t="array" ref="DT5">IF(DT$2=1,Assumptions!$P5/12,(SUMIF($D$2:$EE$2,DT$2-1,$D5:$EE5)/12)*(1+XLOOKUP(DT$2,Assumptions!$C$94:$M$94,Assumptions!$C$97:$M$97)))</f>
        <v>0</v>
      </c>
      <c r="DU5" s="229">
        <f t="array" ref="DU5">IF(DU$2=1,Assumptions!$P5/12,(SUMIF($D$2:$EE$2,DU$2-1,$D5:$EE5)/12)*(1+XLOOKUP(DU$2,Assumptions!$C$94:$M$94,Assumptions!$C$97:$M$97)))</f>
        <v>0</v>
      </c>
      <c r="DV5" s="229">
        <f t="array" ref="DV5">IF(DV$2=1,Assumptions!$P5/12,(SUMIF($D$2:$EE$2,DV$2-1,$D5:$EE5)/12)*(1+XLOOKUP(DV$2,Assumptions!$C$94:$M$94,Assumptions!$C$97:$M$97)))</f>
        <v>0</v>
      </c>
      <c r="DW5" s="229">
        <f t="array" ref="DW5">IF(DW$2=1,Assumptions!$P5/12,(SUMIF($D$2:$EE$2,DW$2-1,$D5:$EE5)/12)*(1+XLOOKUP(DW$2,Assumptions!$C$94:$M$94,Assumptions!$C$97:$M$97)))</f>
        <v>0</v>
      </c>
      <c r="DX5" s="229">
        <f t="array" ref="DX5">IF(DX$2=1,Assumptions!$P5/12,(SUMIF($D$2:$EE$2,DX$2-1,$D5:$EE5)/12)*(1+XLOOKUP(DX$2,Assumptions!$C$94:$M$94,Assumptions!$C$97:$M$97)))</f>
        <v>0</v>
      </c>
      <c r="DY5" s="229">
        <f t="array" ref="DY5">IF(DY$2=1,Assumptions!$P5/12,(SUMIF($D$2:$EE$2,DY$2-1,$D5:$EE5)/12)*(1+XLOOKUP(DY$2,Assumptions!$C$94:$M$94,Assumptions!$C$97:$M$97)))</f>
        <v>0</v>
      </c>
      <c r="DZ5" s="229">
        <f t="array" ref="DZ5">IF(DZ$2=1,Assumptions!$P5/12,(SUMIF($D$2:$EE$2,DZ$2-1,$D5:$EE5)/12)*(1+XLOOKUP(DZ$2,Assumptions!$C$94:$M$94,Assumptions!$C$97:$M$97)))</f>
        <v>0</v>
      </c>
      <c r="EA5" s="229">
        <f t="array" ref="EA5">IF(EA$2=1,Assumptions!$P5/12,(SUMIF($D$2:$EE$2,EA$2-1,$D5:$EE5)/12)*(1+XLOOKUP(EA$2,Assumptions!$C$94:$M$94,Assumptions!$C$97:$M$97)))</f>
        <v>0</v>
      </c>
      <c r="EB5" s="229">
        <f t="array" ref="EB5">IF(EB$2=1,Assumptions!$P5/12,(SUMIF($D$2:$EE$2,EB$2-1,$D5:$EE5)/12)*(1+XLOOKUP(EB$2,Assumptions!$C$94:$M$94,Assumptions!$C$97:$M$97)))</f>
        <v>0</v>
      </c>
      <c r="EC5" s="229">
        <f t="array" ref="EC5">IF(EC$2=1,Assumptions!$P5/12,(SUMIF($D$2:$EE$2,EC$2-1,$D5:$EE5)/12)*(1+XLOOKUP(EC$2,Assumptions!$C$94:$M$94,Assumptions!$C$97:$M$97)))</f>
        <v>0</v>
      </c>
      <c r="ED5" s="229">
        <f t="array" ref="ED5">IF(ED$2=1,Assumptions!$P5/12,(SUMIF($D$2:$EE$2,ED$2-1,$D5:$EE5)/12)*(1+XLOOKUP(ED$2,Assumptions!$C$94:$M$94,Assumptions!$C$97:$M$97)))</f>
        <v>0</v>
      </c>
      <c r="EE5" s="229">
        <f t="array" ref="EE5">IF(EE$2=1,Assumptions!$P5/12,(SUMIF($D$2:$EE$2,EE$2-1,$D5:$EE5)/12)*(1+XLOOKUP(EE$2,Assumptions!$C$94:$M$94,Assumptions!$C$97:$M$97)))</f>
        <v>0</v>
      </c>
    </row>
    <row r="6" ht="15.75" customHeight="1">
      <c r="A6" s="1"/>
      <c r="B6" s="1"/>
      <c r="C6" s="1" t="str">
        <f>Assumptions!J6</f>
        <v>Studio B&amp;C</v>
      </c>
      <c r="D6" s="229">
        <f t="array" ref="D6">IF(D$2=1,Assumptions!$P6/12,(SUMIF($D$2:$EE$2,D$2-1,$D6:$EE6)/12)*(1+XLOOKUP(D$2,Assumptions!$C$94:$M$94,Assumptions!$C$97:$M$97)))</f>
        <v>0</v>
      </c>
      <c r="E6" s="229">
        <f t="array" ref="E6">IF(E$2=1,Assumptions!$P6/12,(SUMIF($D$2:$EE$2,E$2-1,$D6:$EE6)/12)*(1+XLOOKUP(E$2,Assumptions!$C$94:$M$94,Assumptions!$C$97:$M$97)))</f>
        <v>0</v>
      </c>
      <c r="F6" s="229">
        <f t="array" ref="F6">IF(F$2=1,Assumptions!$P6/12,(SUMIF($D$2:$EE$2,F$2-1,$D6:$EE6)/12)*(1+XLOOKUP(F$2,Assumptions!$C$94:$M$94,Assumptions!$C$97:$M$97)))</f>
        <v>0</v>
      </c>
      <c r="G6" s="229">
        <f t="array" ref="G6">IF(G$2=1,Assumptions!$P6/12,(SUMIF($D$2:$EE$2,G$2-1,$D6:$EE6)/12)*(1+XLOOKUP(G$2,Assumptions!$C$94:$M$94,Assumptions!$C$97:$M$97)))</f>
        <v>0</v>
      </c>
      <c r="H6" s="229">
        <f t="array" ref="H6">IF(H$2=1,Assumptions!$P6/12,(SUMIF($D$2:$EE$2,H$2-1,$D6:$EE6)/12)*(1+XLOOKUP(H$2,Assumptions!$C$94:$M$94,Assumptions!$C$97:$M$97)))</f>
        <v>0</v>
      </c>
      <c r="I6" s="229">
        <f t="array" ref="I6">IF(I$2=1,Assumptions!$P6/12,(SUMIF($D$2:$EE$2,I$2-1,$D6:$EE6)/12)*(1+XLOOKUP(I$2,Assumptions!$C$94:$M$94,Assumptions!$C$97:$M$97)))</f>
        <v>0</v>
      </c>
      <c r="J6" s="229">
        <f t="array" ref="J6">IF(J$2=1,Assumptions!$P6/12,(SUMIF($D$2:$EE$2,J$2-1,$D6:$EE6)/12)*(1+XLOOKUP(J$2,Assumptions!$C$94:$M$94,Assumptions!$C$97:$M$97)))</f>
        <v>0</v>
      </c>
      <c r="K6" s="229">
        <f t="array" ref="K6">IF(K$2=1,Assumptions!$P6/12,(SUMIF($D$2:$EE$2,K$2-1,$D6:$EE6)/12)*(1+XLOOKUP(K$2,Assumptions!$C$94:$M$94,Assumptions!$C$97:$M$97)))</f>
        <v>0</v>
      </c>
      <c r="L6" s="229">
        <f t="array" ref="L6">IF(L$2=1,Assumptions!$P6/12,(SUMIF($D$2:$EE$2,L$2-1,$D6:$EE6)/12)*(1+XLOOKUP(L$2,Assumptions!$C$94:$M$94,Assumptions!$C$97:$M$97)))</f>
        <v>0</v>
      </c>
      <c r="M6" s="229">
        <f t="array" ref="M6">IF(M$2=1,Assumptions!$P6/12,(SUMIF($D$2:$EE$2,M$2-1,$D6:$EE6)/12)*(1+XLOOKUP(M$2,Assumptions!$C$94:$M$94,Assumptions!$C$97:$M$97)))</f>
        <v>0</v>
      </c>
      <c r="N6" s="229">
        <f t="array" ref="N6">IF(N$2=1,Assumptions!$P6/12,(SUMIF($D$2:$EE$2,N$2-1,$D6:$EE6)/12)*(1+XLOOKUP(N$2,Assumptions!$C$94:$M$94,Assumptions!$C$97:$M$97)))</f>
        <v>0</v>
      </c>
      <c r="O6" s="229">
        <f t="array" ref="O6">IF(O$2=1,Assumptions!$P6/12,(SUMIF($D$2:$EE$2,O$2-1,$D6:$EE6)/12)*(1+XLOOKUP(O$2,Assumptions!$C$94:$M$94,Assumptions!$C$97:$M$97)))</f>
        <v>0</v>
      </c>
      <c r="P6" s="229">
        <f t="array" ref="P6">IF(P$2=1,Assumptions!$P6/12,(SUMIF($D$2:$EE$2,P$2-1,$D6:$EE6)/12)*(1+XLOOKUP(P$2,Assumptions!$C$94:$M$94,Assumptions!$C$97:$M$97)))</f>
        <v>0</v>
      </c>
      <c r="Q6" s="229">
        <f t="array" ref="Q6">IF(Q$2=1,Assumptions!$P6/12,(SUMIF($D$2:$EE$2,Q$2-1,$D6:$EE6)/12)*(1+XLOOKUP(Q$2,Assumptions!$C$94:$M$94,Assumptions!$C$97:$M$97)))</f>
        <v>0</v>
      </c>
      <c r="R6" s="229">
        <f t="array" ref="R6">IF(R$2=1,Assumptions!$P6/12,(SUMIF($D$2:$EE$2,R$2-1,$D6:$EE6)/12)*(1+XLOOKUP(R$2,Assumptions!$C$94:$M$94,Assumptions!$C$97:$M$97)))</f>
        <v>0</v>
      </c>
      <c r="S6" s="229">
        <f t="array" ref="S6">IF(S$2=1,Assumptions!$P6/12,(SUMIF($D$2:$EE$2,S$2-1,$D6:$EE6)/12)*(1+XLOOKUP(S$2,Assumptions!$C$94:$M$94,Assumptions!$C$97:$M$97)))</f>
        <v>0</v>
      </c>
      <c r="T6" s="229">
        <f t="array" ref="T6">IF(T$2=1,Assumptions!$P6/12,(SUMIF($D$2:$EE$2,T$2-1,$D6:$EE6)/12)*(1+XLOOKUP(T$2,Assumptions!$C$94:$M$94,Assumptions!$C$97:$M$97)))</f>
        <v>0</v>
      </c>
      <c r="U6" s="229">
        <f t="array" ref="U6">IF(U$2=1,Assumptions!$P6/12,(SUMIF($D$2:$EE$2,U$2-1,$D6:$EE6)/12)*(1+XLOOKUP(U$2,Assumptions!$C$94:$M$94,Assumptions!$C$97:$M$97)))</f>
        <v>0</v>
      </c>
      <c r="V6" s="229">
        <f t="array" ref="V6">IF(V$2=1,Assumptions!$P6/12,(SUMIF($D$2:$EE$2,V$2-1,$D6:$EE6)/12)*(1+XLOOKUP(V$2,Assumptions!$C$94:$M$94,Assumptions!$C$97:$M$97)))</f>
        <v>0</v>
      </c>
      <c r="W6" s="229">
        <f t="array" ref="W6">IF(W$2=1,Assumptions!$P6/12,(SUMIF($D$2:$EE$2,W$2-1,$D6:$EE6)/12)*(1+XLOOKUP(W$2,Assumptions!$C$94:$M$94,Assumptions!$C$97:$M$97)))</f>
        <v>0</v>
      </c>
      <c r="X6" s="229">
        <f t="array" ref="X6">IF(X$2=1,Assumptions!$P6/12,(SUMIF($D$2:$EE$2,X$2-1,$D6:$EE6)/12)*(1+XLOOKUP(X$2,Assumptions!$C$94:$M$94,Assumptions!$C$97:$M$97)))</f>
        <v>0</v>
      </c>
      <c r="Y6" s="229">
        <f t="array" ref="Y6">IF(Y$2=1,Assumptions!$P6/12,(SUMIF($D$2:$EE$2,Y$2-1,$D6:$EE6)/12)*(1+XLOOKUP(Y$2,Assumptions!$C$94:$M$94,Assumptions!$C$97:$M$97)))</f>
        <v>0</v>
      </c>
      <c r="Z6" s="229">
        <f t="array" ref="Z6">IF(Z$2=1,Assumptions!$P6/12,(SUMIF($D$2:$EE$2,Z$2-1,$D6:$EE6)/12)*(1+XLOOKUP(Z$2,Assumptions!$C$94:$M$94,Assumptions!$C$97:$M$97)))</f>
        <v>0</v>
      </c>
      <c r="AA6" s="229">
        <f t="array" ref="AA6">IF(AA$2=1,Assumptions!$P6/12,(SUMIF($D$2:$EE$2,AA$2-1,$D6:$EE6)/12)*(1+XLOOKUP(AA$2,Assumptions!$C$94:$M$94,Assumptions!$C$97:$M$97)))</f>
        <v>0</v>
      </c>
      <c r="AB6" s="229">
        <f t="array" ref="AB6">IF(AB$2=1,Assumptions!$P6/12,(SUMIF($D$2:$EE$2,AB$2-1,$D6:$EE6)/12)*(1+XLOOKUP(AB$2,Assumptions!$C$94:$M$94,Assumptions!$C$97:$M$97)))</f>
        <v>0</v>
      </c>
      <c r="AC6" s="229">
        <f t="array" ref="AC6">IF(AC$2=1,Assumptions!$P6/12,(SUMIF($D$2:$EE$2,AC$2-1,$D6:$EE6)/12)*(1+XLOOKUP(AC$2,Assumptions!$C$94:$M$94,Assumptions!$C$97:$M$97)))</f>
        <v>0</v>
      </c>
      <c r="AD6" s="229">
        <f t="array" ref="AD6">IF(AD$2=1,Assumptions!$P6/12,(SUMIF($D$2:$EE$2,AD$2-1,$D6:$EE6)/12)*(1+XLOOKUP(AD$2,Assumptions!$C$94:$M$94,Assumptions!$C$97:$M$97)))</f>
        <v>0</v>
      </c>
      <c r="AE6" s="229">
        <f t="array" ref="AE6">IF(AE$2=1,Assumptions!$P6/12,(SUMIF($D$2:$EE$2,AE$2-1,$D6:$EE6)/12)*(1+XLOOKUP(AE$2,Assumptions!$C$94:$M$94,Assumptions!$C$97:$M$97)))</f>
        <v>0</v>
      </c>
      <c r="AF6" s="229">
        <f t="array" ref="AF6">IF(AF$2=1,Assumptions!$P6/12,(SUMIF($D$2:$EE$2,AF$2-1,$D6:$EE6)/12)*(1+XLOOKUP(AF$2,Assumptions!$C$94:$M$94,Assumptions!$C$97:$M$97)))</f>
        <v>0</v>
      </c>
      <c r="AG6" s="229">
        <f t="array" ref="AG6">IF(AG$2=1,Assumptions!$P6/12,(SUMIF($D$2:$EE$2,AG$2-1,$D6:$EE6)/12)*(1+XLOOKUP(AG$2,Assumptions!$C$94:$M$94,Assumptions!$C$97:$M$97)))</f>
        <v>0</v>
      </c>
      <c r="AH6" s="229">
        <f t="array" ref="AH6">IF(AH$2=1,Assumptions!$P6/12,(SUMIF($D$2:$EE$2,AH$2-1,$D6:$EE6)/12)*(1+XLOOKUP(AH$2,Assumptions!$C$94:$M$94,Assumptions!$C$97:$M$97)))</f>
        <v>0</v>
      </c>
      <c r="AI6" s="229">
        <f t="array" ref="AI6">IF(AI$2=1,Assumptions!$P6/12,(SUMIF($D$2:$EE$2,AI$2-1,$D6:$EE6)/12)*(1+XLOOKUP(AI$2,Assumptions!$C$94:$M$94,Assumptions!$C$97:$M$97)))</f>
        <v>0</v>
      </c>
      <c r="AJ6" s="229">
        <f t="array" ref="AJ6">IF(AJ$2=1,Assumptions!$P6/12,(SUMIF($D$2:$EE$2,AJ$2-1,$D6:$EE6)/12)*(1+XLOOKUP(AJ$2,Assumptions!$C$94:$M$94,Assumptions!$C$97:$M$97)))</f>
        <v>0</v>
      </c>
      <c r="AK6" s="229">
        <f t="array" ref="AK6">IF(AK$2=1,Assumptions!$P6/12,(SUMIF($D$2:$EE$2,AK$2-1,$D6:$EE6)/12)*(1+XLOOKUP(AK$2,Assumptions!$C$94:$M$94,Assumptions!$C$97:$M$97)))</f>
        <v>0</v>
      </c>
      <c r="AL6" s="229">
        <f t="array" ref="AL6">IF(AL$2=1,Assumptions!$P6/12,(SUMIF($D$2:$EE$2,AL$2-1,$D6:$EE6)/12)*(1+XLOOKUP(AL$2,Assumptions!$C$94:$M$94,Assumptions!$C$97:$M$97)))</f>
        <v>0</v>
      </c>
      <c r="AM6" s="229">
        <f t="array" ref="AM6">IF(AM$2=1,Assumptions!$P6/12,(SUMIF($D$2:$EE$2,AM$2-1,$D6:$EE6)/12)*(1+XLOOKUP(AM$2,Assumptions!$C$94:$M$94,Assumptions!$C$97:$M$97)))</f>
        <v>0</v>
      </c>
      <c r="AN6" s="229">
        <f t="array" ref="AN6">IF(AN$2=1,Assumptions!$P6/12,(SUMIF($D$2:$EE$2,AN$2-1,$D6:$EE6)/12)*(1+XLOOKUP(AN$2,Assumptions!$C$94:$M$94,Assumptions!$C$97:$M$97)))</f>
        <v>0</v>
      </c>
      <c r="AO6" s="229">
        <f t="array" ref="AO6">IF(AO$2=1,Assumptions!$P6/12,(SUMIF($D$2:$EE$2,AO$2-1,$D6:$EE6)/12)*(1+XLOOKUP(AO$2,Assumptions!$C$94:$M$94,Assumptions!$C$97:$M$97)))</f>
        <v>0</v>
      </c>
      <c r="AP6" s="229">
        <f t="array" ref="AP6">IF(AP$2=1,Assumptions!$P6/12,(SUMIF($D$2:$EE$2,AP$2-1,$D6:$EE6)/12)*(1+XLOOKUP(AP$2,Assumptions!$C$94:$M$94,Assumptions!$C$97:$M$97)))</f>
        <v>0</v>
      </c>
      <c r="AQ6" s="229">
        <f t="array" ref="AQ6">IF(AQ$2=1,Assumptions!$P6/12,(SUMIF($D$2:$EE$2,AQ$2-1,$D6:$EE6)/12)*(1+XLOOKUP(AQ$2,Assumptions!$C$94:$M$94,Assumptions!$C$97:$M$97)))</f>
        <v>0</v>
      </c>
      <c r="AR6" s="229">
        <f t="array" ref="AR6">IF(AR$2=1,Assumptions!$P6/12,(SUMIF($D$2:$EE$2,AR$2-1,$D6:$EE6)/12)*(1+XLOOKUP(AR$2,Assumptions!$C$94:$M$94,Assumptions!$C$97:$M$97)))</f>
        <v>0</v>
      </c>
      <c r="AS6" s="229">
        <f t="array" ref="AS6">IF(AS$2=1,Assumptions!$P6/12,(SUMIF($D$2:$EE$2,AS$2-1,$D6:$EE6)/12)*(1+XLOOKUP(AS$2,Assumptions!$C$94:$M$94,Assumptions!$C$97:$M$97)))</f>
        <v>0</v>
      </c>
      <c r="AT6" s="229">
        <f t="array" ref="AT6">IF(AT$2=1,Assumptions!$P6/12,(SUMIF($D$2:$EE$2,AT$2-1,$D6:$EE6)/12)*(1+XLOOKUP(AT$2,Assumptions!$C$94:$M$94,Assumptions!$C$97:$M$97)))</f>
        <v>0</v>
      </c>
      <c r="AU6" s="229">
        <f t="array" ref="AU6">IF(AU$2=1,Assumptions!$P6/12,(SUMIF($D$2:$EE$2,AU$2-1,$D6:$EE6)/12)*(1+XLOOKUP(AU$2,Assumptions!$C$94:$M$94,Assumptions!$C$97:$M$97)))</f>
        <v>0</v>
      </c>
      <c r="AV6" s="229">
        <f t="array" ref="AV6">IF(AV$2=1,Assumptions!$P6/12,(SUMIF($D$2:$EE$2,AV$2-1,$D6:$EE6)/12)*(1+XLOOKUP(AV$2,Assumptions!$C$94:$M$94,Assumptions!$C$97:$M$97)))</f>
        <v>0</v>
      </c>
      <c r="AW6" s="229">
        <f t="array" ref="AW6">IF(AW$2=1,Assumptions!$P6/12,(SUMIF($D$2:$EE$2,AW$2-1,$D6:$EE6)/12)*(1+XLOOKUP(AW$2,Assumptions!$C$94:$M$94,Assumptions!$C$97:$M$97)))</f>
        <v>0</v>
      </c>
      <c r="AX6" s="229">
        <f t="array" ref="AX6">IF(AX$2=1,Assumptions!$P6/12,(SUMIF($D$2:$EE$2,AX$2-1,$D6:$EE6)/12)*(1+XLOOKUP(AX$2,Assumptions!$C$94:$M$94,Assumptions!$C$97:$M$97)))</f>
        <v>0</v>
      </c>
      <c r="AY6" s="229">
        <f t="array" ref="AY6">IF(AY$2=1,Assumptions!$P6/12,(SUMIF($D$2:$EE$2,AY$2-1,$D6:$EE6)/12)*(1+XLOOKUP(AY$2,Assumptions!$C$94:$M$94,Assumptions!$C$97:$M$97)))</f>
        <v>0</v>
      </c>
      <c r="AZ6" s="229">
        <f t="array" ref="AZ6">IF(AZ$2=1,Assumptions!$P6/12,(SUMIF($D$2:$EE$2,AZ$2-1,$D6:$EE6)/12)*(1+XLOOKUP(AZ$2,Assumptions!$C$94:$M$94,Assumptions!$C$97:$M$97)))</f>
        <v>0</v>
      </c>
      <c r="BA6" s="229">
        <f t="array" ref="BA6">IF(BA$2=1,Assumptions!$P6/12,(SUMIF($D$2:$EE$2,BA$2-1,$D6:$EE6)/12)*(1+XLOOKUP(BA$2,Assumptions!$C$94:$M$94,Assumptions!$C$97:$M$97)))</f>
        <v>0</v>
      </c>
      <c r="BB6" s="229">
        <f t="array" ref="BB6">IF(BB$2=1,Assumptions!$P6/12,(SUMIF($D$2:$EE$2,BB$2-1,$D6:$EE6)/12)*(1+XLOOKUP(BB$2,Assumptions!$C$94:$M$94,Assumptions!$C$97:$M$97)))</f>
        <v>0</v>
      </c>
      <c r="BC6" s="229">
        <f t="array" ref="BC6">IF(BC$2=1,Assumptions!$P6/12,(SUMIF($D$2:$EE$2,BC$2-1,$D6:$EE6)/12)*(1+XLOOKUP(BC$2,Assumptions!$C$94:$M$94,Assumptions!$C$97:$M$97)))</f>
        <v>0</v>
      </c>
      <c r="BD6" s="229">
        <f t="array" ref="BD6">IF(BD$2=1,Assumptions!$P6/12,(SUMIF($D$2:$EE$2,BD$2-1,$D6:$EE6)/12)*(1+XLOOKUP(BD$2,Assumptions!$C$94:$M$94,Assumptions!$C$97:$M$97)))</f>
        <v>0</v>
      </c>
      <c r="BE6" s="229">
        <f t="array" ref="BE6">IF(BE$2=1,Assumptions!$P6/12,(SUMIF($D$2:$EE$2,BE$2-1,$D6:$EE6)/12)*(1+XLOOKUP(BE$2,Assumptions!$C$94:$M$94,Assumptions!$C$97:$M$97)))</f>
        <v>0</v>
      </c>
      <c r="BF6" s="229">
        <f t="array" ref="BF6">IF(BF$2=1,Assumptions!$P6/12,(SUMIF($D$2:$EE$2,BF$2-1,$D6:$EE6)/12)*(1+XLOOKUP(BF$2,Assumptions!$C$94:$M$94,Assumptions!$C$97:$M$97)))</f>
        <v>0</v>
      </c>
      <c r="BG6" s="229">
        <f t="array" ref="BG6">IF(BG$2=1,Assumptions!$P6/12,(SUMIF($D$2:$EE$2,BG$2-1,$D6:$EE6)/12)*(1+XLOOKUP(BG$2,Assumptions!$C$94:$M$94,Assumptions!$C$97:$M$97)))</f>
        <v>0</v>
      </c>
      <c r="BH6" s="229">
        <f t="array" ref="BH6">IF(BH$2=1,Assumptions!$P6/12,(SUMIF($D$2:$EE$2,BH$2-1,$D6:$EE6)/12)*(1+XLOOKUP(BH$2,Assumptions!$C$94:$M$94,Assumptions!$C$97:$M$97)))</f>
        <v>0</v>
      </c>
      <c r="BI6" s="229">
        <f t="array" ref="BI6">IF(BI$2=1,Assumptions!$P6/12,(SUMIF($D$2:$EE$2,BI$2-1,$D6:$EE6)/12)*(1+XLOOKUP(BI$2,Assumptions!$C$94:$M$94,Assumptions!$C$97:$M$97)))</f>
        <v>0</v>
      </c>
      <c r="BJ6" s="229">
        <f t="array" ref="BJ6">IF(BJ$2=1,Assumptions!$P6/12,(SUMIF($D$2:$EE$2,BJ$2-1,$D6:$EE6)/12)*(1+XLOOKUP(BJ$2,Assumptions!$C$94:$M$94,Assumptions!$C$97:$M$97)))</f>
        <v>0</v>
      </c>
      <c r="BK6" s="229">
        <f t="array" ref="BK6">IF(BK$2=1,Assumptions!$P6/12,(SUMIF($D$2:$EE$2,BK$2-1,$D6:$EE6)/12)*(1+XLOOKUP(BK$2,Assumptions!$C$94:$M$94,Assumptions!$C$97:$M$97)))</f>
        <v>0</v>
      </c>
      <c r="BL6" s="229">
        <f t="array" ref="BL6">IF(BL$2=1,Assumptions!$P6/12,(SUMIF($D$2:$EE$2,BL$2-1,$D6:$EE6)/12)*(1+XLOOKUP(BL$2,Assumptions!$C$94:$M$94,Assumptions!$C$97:$M$97)))</f>
        <v>0</v>
      </c>
      <c r="BM6" s="229">
        <f t="array" ref="BM6">IF(BM$2=1,Assumptions!$P6/12,(SUMIF($D$2:$EE$2,BM$2-1,$D6:$EE6)/12)*(1+XLOOKUP(BM$2,Assumptions!$C$94:$M$94,Assumptions!$C$97:$M$97)))</f>
        <v>0</v>
      </c>
      <c r="BN6" s="229">
        <f t="array" ref="BN6">IF(BN$2=1,Assumptions!$P6/12,(SUMIF($D$2:$EE$2,BN$2-1,$D6:$EE6)/12)*(1+XLOOKUP(BN$2,Assumptions!$C$94:$M$94,Assumptions!$C$97:$M$97)))</f>
        <v>0</v>
      </c>
      <c r="BO6" s="229">
        <f t="array" ref="BO6">IF(BO$2=1,Assumptions!$P6/12,(SUMIF($D$2:$EE$2,BO$2-1,$D6:$EE6)/12)*(1+XLOOKUP(BO$2,Assumptions!$C$94:$M$94,Assumptions!$C$97:$M$97)))</f>
        <v>0</v>
      </c>
      <c r="BP6" s="229">
        <f t="array" ref="BP6">IF(BP$2=1,Assumptions!$P6/12,(SUMIF($D$2:$EE$2,BP$2-1,$D6:$EE6)/12)*(1+XLOOKUP(BP$2,Assumptions!$C$94:$M$94,Assumptions!$C$97:$M$97)))</f>
        <v>0</v>
      </c>
      <c r="BQ6" s="229">
        <f t="array" ref="BQ6">IF(BQ$2=1,Assumptions!$P6/12,(SUMIF($D$2:$EE$2,BQ$2-1,$D6:$EE6)/12)*(1+XLOOKUP(BQ$2,Assumptions!$C$94:$M$94,Assumptions!$C$97:$M$97)))</f>
        <v>0</v>
      </c>
      <c r="BR6" s="229">
        <f t="array" ref="BR6">IF(BR$2=1,Assumptions!$P6/12,(SUMIF($D$2:$EE$2,BR$2-1,$D6:$EE6)/12)*(1+XLOOKUP(BR$2,Assumptions!$C$94:$M$94,Assumptions!$C$97:$M$97)))</f>
        <v>0</v>
      </c>
      <c r="BS6" s="229">
        <f t="array" ref="BS6">IF(BS$2=1,Assumptions!$P6/12,(SUMIF($D$2:$EE$2,BS$2-1,$D6:$EE6)/12)*(1+XLOOKUP(BS$2,Assumptions!$C$94:$M$94,Assumptions!$C$97:$M$97)))</f>
        <v>0</v>
      </c>
      <c r="BT6" s="229">
        <f t="array" ref="BT6">IF(BT$2=1,Assumptions!$P6/12,(SUMIF($D$2:$EE$2,BT$2-1,$D6:$EE6)/12)*(1+XLOOKUP(BT$2,Assumptions!$C$94:$M$94,Assumptions!$C$97:$M$97)))</f>
        <v>0</v>
      </c>
      <c r="BU6" s="229">
        <f t="array" ref="BU6">IF(BU$2=1,Assumptions!$P6/12,(SUMIF($D$2:$EE$2,BU$2-1,$D6:$EE6)/12)*(1+XLOOKUP(BU$2,Assumptions!$C$94:$M$94,Assumptions!$C$97:$M$97)))</f>
        <v>0</v>
      </c>
      <c r="BV6" s="229">
        <f t="array" ref="BV6">IF(BV$2=1,Assumptions!$P6/12,(SUMIF($D$2:$EE$2,BV$2-1,$D6:$EE6)/12)*(1+XLOOKUP(BV$2,Assumptions!$C$94:$M$94,Assumptions!$C$97:$M$97)))</f>
        <v>0</v>
      </c>
      <c r="BW6" s="229">
        <f t="array" ref="BW6">IF(BW$2=1,Assumptions!$P6/12,(SUMIF($D$2:$EE$2,BW$2-1,$D6:$EE6)/12)*(1+XLOOKUP(BW$2,Assumptions!$C$94:$M$94,Assumptions!$C$97:$M$97)))</f>
        <v>0</v>
      </c>
      <c r="BX6" s="229">
        <f t="array" ref="BX6">IF(BX$2=1,Assumptions!$P6/12,(SUMIF($D$2:$EE$2,BX$2-1,$D6:$EE6)/12)*(1+XLOOKUP(BX$2,Assumptions!$C$94:$M$94,Assumptions!$C$97:$M$97)))</f>
        <v>0</v>
      </c>
      <c r="BY6" s="229">
        <f t="array" ref="BY6">IF(BY$2=1,Assumptions!$P6/12,(SUMIF($D$2:$EE$2,BY$2-1,$D6:$EE6)/12)*(1+XLOOKUP(BY$2,Assumptions!$C$94:$M$94,Assumptions!$C$97:$M$97)))</f>
        <v>0</v>
      </c>
      <c r="BZ6" s="229">
        <f t="array" ref="BZ6">IF(BZ$2=1,Assumptions!$P6/12,(SUMIF($D$2:$EE$2,BZ$2-1,$D6:$EE6)/12)*(1+XLOOKUP(BZ$2,Assumptions!$C$94:$M$94,Assumptions!$C$97:$M$97)))</f>
        <v>0</v>
      </c>
      <c r="CA6" s="229">
        <f t="array" ref="CA6">IF(CA$2=1,Assumptions!$P6/12,(SUMIF($D$2:$EE$2,CA$2-1,$D6:$EE6)/12)*(1+XLOOKUP(CA$2,Assumptions!$C$94:$M$94,Assumptions!$C$97:$M$97)))</f>
        <v>0</v>
      </c>
      <c r="CB6" s="229">
        <f t="array" ref="CB6">IF(CB$2=1,Assumptions!$P6/12,(SUMIF($D$2:$EE$2,CB$2-1,$D6:$EE6)/12)*(1+XLOOKUP(CB$2,Assumptions!$C$94:$M$94,Assumptions!$C$97:$M$97)))</f>
        <v>0</v>
      </c>
      <c r="CC6" s="229">
        <f t="array" ref="CC6">IF(CC$2=1,Assumptions!$P6/12,(SUMIF($D$2:$EE$2,CC$2-1,$D6:$EE6)/12)*(1+XLOOKUP(CC$2,Assumptions!$C$94:$M$94,Assumptions!$C$97:$M$97)))</f>
        <v>0</v>
      </c>
      <c r="CD6" s="229">
        <f t="array" ref="CD6">IF(CD$2=1,Assumptions!$P6/12,(SUMIF($D$2:$EE$2,CD$2-1,$D6:$EE6)/12)*(1+XLOOKUP(CD$2,Assumptions!$C$94:$M$94,Assumptions!$C$97:$M$97)))</f>
        <v>0</v>
      </c>
      <c r="CE6" s="229">
        <f t="array" ref="CE6">IF(CE$2=1,Assumptions!$P6/12,(SUMIF($D$2:$EE$2,CE$2-1,$D6:$EE6)/12)*(1+XLOOKUP(CE$2,Assumptions!$C$94:$M$94,Assumptions!$C$97:$M$97)))</f>
        <v>0</v>
      </c>
      <c r="CF6" s="229">
        <f t="array" ref="CF6">IF(CF$2=1,Assumptions!$P6/12,(SUMIF($D$2:$EE$2,CF$2-1,$D6:$EE6)/12)*(1+XLOOKUP(CF$2,Assumptions!$C$94:$M$94,Assumptions!$C$97:$M$97)))</f>
        <v>0</v>
      </c>
      <c r="CG6" s="229">
        <f t="array" ref="CG6">IF(CG$2=1,Assumptions!$P6/12,(SUMIF($D$2:$EE$2,CG$2-1,$D6:$EE6)/12)*(1+XLOOKUP(CG$2,Assumptions!$C$94:$M$94,Assumptions!$C$97:$M$97)))</f>
        <v>0</v>
      </c>
      <c r="CH6" s="229">
        <f t="array" ref="CH6">IF(CH$2=1,Assumptions!$P6/12,(SUMIF($D$2:$EE$2,CH$2-1,$D6:$EE6)/12)*(1+XLOOKUP(CH$2,Assumptions!$C$94:$M$94,Assumptions!$C$97:$M$97)))</f>
        <v>0</v>
      </c>
      <c r="CI6" s="229">
        <f t="array" ref="CI6">IF(CI$2=1,Assumptions!$P6/12,(SUMIF($D$2:$EE$2,CI$2-1,$D6:$EE6)/12)*(1+XLOOKUP(CI$2,Assumptions!$C$94:$M$94,Assumptions!$C$97:$M$97)))</f>
        <v>0</v>
      </c>
      <c r="CJ6" s="229">
        <f t="array" ref="CJ6">IF(CJ$2=1,Assumptions!$P6/12,(SUMIF($D$2:$EE$2,CJ$2-1,$D6:$EE6)/12)*(1+XLOOKUP(CJ$2,Assumptions!$C$94:$M$94,Assumptions!$C$97:$M$97)))</f>
        <v>0</v>
      </c>
      <c r="CK6" s="229">
        <f t="array" ref="CK6">IF(CK$2=1,Assumptions!$P6/12,(SUMIF($D$2:$EE$2,CK$2-1,$D6:$EE6)/12)*(1+XLOOKUP(CK$2,Assumptions!$C$94:$M$94,Assumptions!$C$97:$M$97)))</f>
        <v>0</v>
      </c>
      <c r="CL6" s="229">
        <f t="array" ref="CL6">IF(CL$2=1,Assumptions!$P6/12,(SUMIF($D$2:$EE$2,CL$2-1,$D6:$EE6)/12)*(1+XLOOKUP(CL$2,Assumptions!$C$94:$M$94,Assumptions!$C$97:$M$97)))</f>
        <v>0</v>
      </c>
      <c r="CM6" s="229">
        <f t="array" ref="CM6">IF(CM$2=1,Assumptions!$P6/12,(SUMIF($D$2:$EE$2,CM$2-1,$D6:$EE6)/12)*(1+XLOOKUP(CM$2,Assumptions!$C$94:$M$94,Assumptions!$C$97:$M$97)))</f>
        <v>0</v>
      </c>
      <c r="CN6" s="229">
        <f t="array" ref="CN6">IF(CN$2=1,Assumptions!$P6/12,(SUMIF($D$2:$EE$2,CN$2-1,$D6:$EE6)/12)*(1+XLOOKUP(CN$2,Assumptions!$C$94:$M$94,Assumptions!$C$97:$M$97)))</f>
        <v>0</v>
      </c>
      <c r="CO6" s="229">
        <f t="array" ref="CO6">IF(CO$2=1,Assumptions!$P6/12,(SUMIF($D$2:$EE$2,CO$2-1,$D6:$EE6)/12)*(1+XLOOKUP(CO$2,Assumptions!$C$94:$M$94,Assumptions!$C$97:$M$97)))</f>
        <v>0</v>
      </c>
      <c r="CP6" s="229">
        <f t="array" ref="CP6">IF(CP$2=1,Assumptions!$P6/12,(SUMIF($D$2:$EE$2,CP$2-1,$D6:$EE6)/12)*(1+XLOOKUP(CP$2,Assumptions!$C$94:$M$94,Assumptions!$C$97:$M$97)))</f>
        <v>0</v>
      </c>
      <c r="CQ6" s="229">
        <f t="array" ref="CQ6">IF(CQ$2=1,Assumptions!$P6/12,(SUMIF($D$2:$EE$2,CQ$2-1,$D6:$EE6)/12)*(1+XLOOKUP(CQ$2,Assumptions!$C$94:$M$94,Assumptions!$C$97:$M$97)))</f>
        <v>0</v>
      </c>
      <c r="CR6" s="229">
        <f t="array" ref="CR6">IF(CR$2=1,Assumptions!$P6/12,(SUMIF($D$2:$EE$2,CR$2-1,$D6:$EE6)/12)*(1+XLOOKUP(CR$2,Assumptions!$C$94:$M$94,Assumptions!$C$97:$M$97)))</f>
        <v>0</v>
      </c>
      <c r="CS6" s="229">
        <f t="array" ref="CS6">IF(CS$2=1,Assumptions!$P6/12,(SUMIF($D$2:$EE$2,CS$2-1,$D6:$EE6)/12)*(1+XLOOKUP(CS$2,Assumptions!$C$94:$M$94,Assumptions!$C$97:$M$97)))</f>
        <v>0</v>
      </c>
      <c r="CT6" s="229">
        <f t="array" ref="CT6">IF(CT$2=1,Assumptions!$P6/12,(SUMIF($D$2:$EE$2,CT$2-1,$D6:$EE6)/12)*(1+XLOOKUP(CT$2,Assumptions!$C$94:$M$94,Assumptions!$C$97:$M$97)))</f>
        <v>0</v>
      </c>
      <c r="CU6" s="229">
        <f t="array" ref="CU6">IF(CU$2=1,Assumptions!$P6/12,(SUMIF($D$2:$EE$2,CU$2-1,$D6:$EE6)/12)*(1+XLOOKUP(CU$2,Assumptions!$C$94:$M$94,Assumptions!$C$97:$M$97)))</f>
        <v>0</v>
      </c>
      <c r="CV6" s="229">
        <f t="array" ref="CV6">IF(CV$2=1,Assumptions!$P6/12,(SUMIF($D$2:$EE$2,CV$2-1,$D6:$EE6)/12)*(1+XLOOKUP(CV$2,Assumptions!$C$94:$M$94,Assumptions!$C$97:$M$97)))</f>
        <v>0</v>
      </c>
      <c r="CW6" s="229">
        <f t="array" ref="CW6">IF(CW$2=1,Assumptions!$P6/12,(SUMIF($D$2:$EE$2,CW$2-1,$D6:$EE6)/12)*(1+XLOOKUP(CW$2,Assumptions!$C$94:$M$94,Assumptions!$C$97:$M$97)))</f>
        <v>0</v>
      </c>
      <c r="CX6" s="229">
        <f t="array" ref="CX6">IF(CX$2=1,Assumptions!$P6/12,(SUMIF($D$2:$EE$2,CX$2-1,$D6:$EE6)/12)*(1+XLOOKUP(CX$2,Assumptions!$C$94:$M$94,Assumptions!$C$97:$M$97)))</f>
        <v>0</v>
      </c>
      <c r="CY6" s="229">
        <f t="array" ref="CY6">IF(CY$2=1,Assumptions!$P6/12,(SUMIF($D$2:$EE$2,CY$2-1,$D6:$EE6)/12)*(1+XLOOKUP(CY$2,Assumptions!$C$94:$M$94,Assumptions!$C$97:$M$97)))</f>
        <v>0</v>
      </c>
      <c r="CZ6" s="229">
        <f t="array" ref="CZ6">IF(CZ$2=1,Assumptions!$P6/12,(SUMIF($D$2:$EE$2,CZ$2-1,$D6:$EE6)/12)*(1+XLOOKUP(CZ$2,Assumptions!$C$94:$M$94,Assumptions!$C$97:$M$97)))</f>
        <v>0</v>
      </c>
      <c r="DA6" s="229">
        <f t="array" ref="DA6">IF(DA$2=1,Assumptions!$P6/12,(SUMIF($D$2:$EE$2,DA$2-1,$D6:$EE6)/12)*(1+XLOOKUP(DA$2,Assumptions!$C$94:$M$94,Assumptions!$C$97:$M$97)))</f>
        <v>0</v>
      </c>
      <c r="DB6" s="229">
        <f t="array" ref="DB6">IF(DB$2=1,Assumptions!$P6/12,(SUMIF($D$2:$EE$2,DB$2-1,$D6:$EE6)/12)*(1+XLOOKUP(DB$2,Assumptions!$C$94:$M$94,Assumptions!$C$97:$M$97)))</f>
        <v>0</v>
      </c>
      <c r="DC6" s="229">
        <f t="array" ref="DC6">IF(DC$2=1,Assumptions!$P6/12,(SUMIF($D$2:$EE$2,DC$2-1,$D6:$EE6)/12)*(1+XLOOKUP(DC$2,Assumptions!$C$94:$M$94,Assumptions!$C$97:$M$97)))</f>
        <v>0</v>
      </c>
      <c r="DD6" s="229">
        <f t="array" ref="DD6">IF(DD$2=1,Assumptions!$P6/12,(SUMIF($D$2:$EE$2,DD$2-1,$D6:$EE6)/12)*(1+XLOOKUP(DD$2,Assumptions!$C$94:$M$94,Assumptions!$C$97:$M$97)))</f>
        <v>0</v>
      </c>
      <c r="DE6" s="229">
        <f t="array" ref="DE6">IF(DE$2=1,Assumptions!$P6/12,(SUMIF($D$2:$EE$2,DE$2-1,$D6:$EE6)/12)*(1+XLOOKUP(DE$2,Assumptions!$C$94:$M$94,Assumptions!$C$97:$M$97)))</f>
        <v>0</v>
      </c>
      <c r="DF6" s="229">
        <f t="array" ref="DF6">IF(DF$2=1,Assumptions!$P6/12,(SUMIF($D$2:$EE$2,DF$2-1,$D6:$EE6)/12)*(1+XLOOKUP(DF$2,Assumptions!$C$94:$M$94,Assumptions!$C$97:$M$97)))</f>
        <v>0</v>
      </c>
      <c r="DG6" s="229">
        <f t="array" ref="DG6">IF(DG$2=1,Assumptions!$P6/12,(SUMIF($D$2:$EE$2,DG$2-1,$D6:$EE6)/12)*(1+XLOOKUP(DG$2,Assumptions!$C$94:$M$94,Assumptions!$C$97:$M$97)))</f>
        <v>0</v>
      </c>
      <c r="DH6" s="229">
        <f t="array" ref="DH6">IF(DH$2=1,Assumptions!$P6/12,(SUMIF($D$2:$EE$2,DH$2-1,$D6:$EE6)/12)*(1+XLOOKUP(DH$2,Assumptions!$C$94:$M$94,Assumptions!$C$97:$M$97)))</f>
        <v>0</v>
      </c>
      <c r="DI6" s="229">
        <f t="array" ref="DI6">IF(DI$2=1,Assumptions!$P6/12,(SUMIF($D$2:$EE$2,DI$2-1,$D6:$EE6)/12)*(1+XLOOKUP(DI$2,Assumptions!$C$94:$M$94,Assumptions!$C$97:$M$97)))</f>
        <v>0</v>
      </c>
      <c r="DJ6" s="229">
        <f t="array" ref="DJ6">IF(DJ$2=1,Assumptions!$P6/12,(SUMIF($D$2:$EE$2,DJ$2-1,$D6:$EE6)/12)*(1+XLOOKUP(DJ$2,Assumptions!$C$94:$M$94,Assumptions!$C$97:$M$97)))</f>
        <v>0</v>
      </c>
      <c r="DK6" s="229">
        <f t="array" ref="DK6">IF(DK$2=1,Assumptions!$P6/12,(SUMIF($D$2:$EE$2,DK$2-1,$D6:$EE6)/12)*(1+XLOOKUP(DK$2,Assumptions!$C$94:$M$94,Assumptions!$C$97:$M$97)))</f>
        <v>0</v>
      </c>
      <c r="DL6" s="229">
        <f t="array" ref="DL6">IF(DL$2=1,Assumptions!$P6/12,(SUMIF($D$2:$EE$2,DL$2-1,$D6:$EE6)/12)*(1+XLOOKUP(DL$2,Assumptions!$C$94:$M$94,Assumptions!$C$97:$M$97)))</f>
        <v>0</v>
      </c>
      <c r="DM6" s="229">
        <f t="array" ref="DM6">IF(DM$2=1,Assumptions!$P6/12,(SUMIF($D$2:$EE$2,DM$2-1,$D6:$EE6)/12)*(1+XLOOKUP(DM$2,Assumptions!$C$94:$M$94,Assumptions!$C$97:$M$97)))</f>
        <v>0</v>
      </c>
      <c r="DN6" s="229">
        <f t="array" ref="DN6">IF(DN$2=1,Assumptions!$P6/12,(SUMIF($D$2:$EE$2,DN$2-1,$D6:$EE6)/12)*(1+XLOOKUP(DN$2,Assumptions!$C$94:$M$94,Assumptions!$C$97:$M$97)))</f>
        <v>0</v>
      </c>
      <c r="DO6" s="229">
        <f t="array" ref="DO6">IF(DO$2=1,Assumptions!$P6/12,(SUMIF($D$2:$EE$2,DO$2-1,$D6:$EE6)/12)*(1+XLOOKUP(DO$2,Assumptions!$C$94:$M$94,Assumptions!$C$97:$M$97)))</f>
        <v>0</v>
      </c>
      <c r="DP6" s="229">
        <f t="array" ref="DP6">IF(DP$2=1,Assumptions!$P6/12,(SUMIF($D$2:$EE$2,DP$2-1,$D6:$EE6)/12)*(1+XLOOKUP(DP$2,Assumptions!$C$94:$M$94,Assumptions!$C$97:$M$97)))</f>
        <v>0</v>
      </c>
      <c r="DQ6" s="229">
        <f t="array" ref="DQ6">IF(DQ$2=1,Assumptions!$P6/12,(SUMIF($D$2:$EE$2,DQ$2-1,$D6:$EE6)/12)*(1+XLOOKUP(DQ$2,Assumptions!$C$94:$M$94,Assumptions!$C$97:$M$97)))</f>
        <v>0</v>
      </c>
      <c r="DR6" s="229">
        <f t="array" ref="DR6">IF(DR$2=1,Assumptions!$P6/12,(SUMIF($D$2:$EE$2,DR$2-1,$D6:$EE6)/12)*(1+XLOOKUP(DR$2,Assumptions!$C$94:$M$94,Assumptions!$C$97:$M$97)))</f>
        <v>0</v>
      </c>
      <c r="DS6" s="229">
        <f t="array" ref="DS6">IF(DS$2=1,Assumptions!$P6/12,(SUMIF($D$2:$EE$2,DS$2-1,$D6:$EE6)/12)*(1+XLOOKUP(DS$2,Assumptions!$C$94:$M$94,Assumptions!$C$97:$M$97)))</f>
        <v>0</v>
      </c>
      <c r="DT6" s="229">
        <f t="array" ref="DT6">IF(DT$2=1,Assumptions!$P6/12,(SUMIF($D$2:$EE$2,DT$2-1,$D6:$EE6)/12)*(1+XLOOKUP(DT$2,Assumptions!$C$94:$M$94,Assumptions!$C$97:$M$97)))</f>
        <v>0</v>
      </c>
      <c r="DU6" s="229">
        <f t="array" ref="DU6">IF(DU$2=1,Assumptions!$P6/12,(SUMIF($D$2:$EE$2,DU$2-1,$D6:$EE6)/12)*(1+XLOOKUP(DU$2,Assumptions!$C$94:$M$94,Assumptions!$C$97:$M$97)))</f>
        <v>0</v>
      </c>
      <c r="DV6" s="229">
        <f t="array" ref="DV6">IF(DV$2=1,Assumptions!$P6/12,(SUMIF($D$2:$EE$2,DV$2-1,$D6:$EE6)/12)*(1+XLOOKUP(DV$2,Assumptions!$C$94:$M$94,Assumptions!$C$97:$M$97)))</f>
        <v>0</v>
      </c>
      <c r="DW6" s="229">
        <f t="array" ref="DW6">IF(DW$2=1,Assumptions!$P6/12,(SUMIF($D$2:$EE$2,DW$2-1,$D6:$EE6)/12)*(1+XLOOKUP(DW$2,Assumptions!$C$94:$M$94,Assumptions!$C$97:$M$97)))</f>
        <v>0</v>
      </c>
      <c r="DX6" s="229">
        <f t="array" ref="DX6">IF(DX$2=1,Assumptions!$P6/12,(SUMIF($D$2:$EE$2,DX$2-1,$D6:$EE6)/12)*(1+XLOOKUP(DX$2,Assumptions!$C$94:$M$94,Assumptions!$C$97:$M$97)))</f>
        <v>0</v>
      </c>
      <c r="DY6" s="229">
        <f t="array" ref="DY6">IF(DY$2=1,Assumptions!$P6/12,(SUMIF($D$2:$EE$2,DY$2-1,$D6:$EE6)/12)*(1+XLOOKUP(DY$2,Assumptions!$C$94:$M$94,Assumptions!$C$97:$M$97)))</f>
        <v>0</v>
      </c>
      <c r="DZ6" s="229">
        <f t="array" ref="DZ6">IF(DZ$2=1,Assumptions!$P6/12,(SUMIF($D$2:$EE$2,DZ$2-1,$D6:$EE6)/12)*(1+XLOOKUP(DZ$2,Assumptions!$C$94:$M$94,Assumptions!$C$97:$M$97)))</f>
        <v>0</v>
      </c>
      <c r="EA6" s="229">
        <f t="array" ref="EA6">IF(EA$2=1,Assumptions!$P6/12,(SUMIF($D$2:$EE$2,EA$2-1,$D6:$EE6)/12)*(1+XLOOKUP(EA$2,Assumptions!$C$94:$M$94,Assumptions!$C$97:$M$97)))</f>
        <v>0</v>
      </c>
      <c r="EB6" s="229">
        <f t="array" ref="EB6">IF(EB$2=1,Assumptions!$P6/12,(SUMIF($D$2:$EE$2,EB$2-1,$D6:$EE6)/12)*(1+XLOOKUP(EB$2,Assumptions!$C$94:$M$94,Assumptions!$C$97:$M$97)))</f>
        <v>0</v>
      </c>
      <c r="EC6" s="229">
        <f t="array" ref="EC6">IF(EC$2=1,Assumptions!$P6/12,(SUMIF($D$2:$EE$2,EC$2-1,$D6:$EE6)/12)*(1+XLOOKUP(EC$2,Assumptions!$C$94:$M$94,Assumptions!$C$97:$M$97)))</f>
        <v>0</v>
      </c>
      <c r="ED6" s="229">
        <f t="array" ref="ED6">IF(ED$2=1,Assumptions!$P6/12,(SUMIF($D$2:$EE$2,ED$2-1,$D6:$EE6)/12)*(1+XLOOKUP(ED$2,Assumptions!$C$94:$M$94,Assumptions!$C$97:$M$97)))</f>
        <v>0</v>
      </c>
      <c r="EE6" s="229">
        <f t="array" ref="EE6">IF(EE$2=1,Assumptions!$P6/12,(SUMIF($D$2:$EE$2,EE$2-1,$D6:$EE6)/12)*(1+XLOOKUP(EE$2,Assumptions!$C$94:$M$94,Assumptions!$C$97:$M$97)))</f>
        <v>0</v>
      </c>
    </row>
    <row r="7" ht="15.75" customHeight="1">
      <c r="A7" s="1"/>
      <c r="B7" s="1"/>
      <c r="C7" s="1" t="str">
        <f>Assumptions!J7</f>
        <v>1 Bedroom A&amp;B</v>
      </c>
      <c r="D7" s="229">
        <f t="array" ref="D7">IF(D$2=1,Assumptions!$P7/12,(SUMIF($D$2:$EE$2,D$2-1,$D7:$EE7)/12)*(1+XLOOKUP(D$2,Assumptions!$C$94:$M$94,Assumptions!$C$97:$M$97)))</f>
        <v>0</v>
      </c>
      <c r="E7" s="229">
        <f t="array" ref="E7">IF(E$2=1,Assumptions!$P7/12,(SUMIF($D$2:$EE$2,E$2-1,$D7:$EE7)/12)*(1+XLOOKUP(E$2,Assumptions!$C$94:$M$94,Assumptions!$C$97:$M$97)))</f>
        <v>0</v>
      </c>
      <c r="F7" s="229">
        <f t="array" ref="F7">IF(F$2=1,Assumptions!$P7/12,(SUMIF($D$2:$EE$2,F$2-1,$D7:$EE7)/12)*(1+XLOOKUP(F$2,Assumptions!$C$94:$M$94,Assumptions!$C$97:$M$97)))</f>
        <v>0</v>
      </c>
      <c r="G7" s="229">
        <f t="array" ref="G7">IF(G$2=1,Assumptions!$P7/12,(SUMIF($D$2:$EE$2,G$2-1,$D7:$EE7)/12)*(1+XLOOKUP(G$2,Assumptions!$C$94:$M$94,Assumptions!$C$97:$M$97)))</f>
        <v>0</v>
      </c>
      <c r="H7" s="229">
        <f t="array" ref="H7">IF(H$2=1,Assumptions!$P7/12,(SUMIF($D$2:$EE$2,H$2-1,$D7:$EE7)/12)*(1+XLOOKUP(H$2,Assumptions!$C$94:$M$94,Assumptions!$C$97:$M$97)))</f>
        <v>0</v>
      </c>
      <c r="I7" s="229">
        <f t="array" ref="I7">IF(I$2=1,Assumptions!$P7/12,(SUMIF($D$2:$EE$2,I$2-1,$D7:$EE7)/12)*(1+XLOOKUP(I$2,Assumptions!$C$94:$M$94,Assumptions!$C$97:$M$97)))</f>
        <v>0</v>
      </c>
      <c r="J7" s="229">
        <f t="array" ref="J7">IF(J$2=1,Assumptions!$P7/12,(SUMIF($D$2:$EE$2,J$2-1,$D7:$EE7)/12)*(1+XLOOKUP(J$2,Assumptions!$C$94:$M$94,Assumptions!$C$97:$M$97)))</f>
        <v>0</v>
      </c>
      <c r="K7" s="229">
        <f t="array" ref="K7">IF(K$2=1,Assumptions!$P7/12,(SUMIF($D$2:$EE$2,K$2-1,$D7:$EE7)/12)*(1+XLOOKUP(K$2,Assumptions!$C$94:$M$94,Assumptions!$C$97:$M$97)))</f>
        <v>0</v>
      </c>
      <c r="L7" s="229">
        <f t="array" ref="L7">IF(L$2=1,Assumptions!$P7/12,(SUMIF($D$2:$EE$2,L$2-1,$D7:$EE7)/12)*(1+XLOOKUP(L$2,Assumptions!$C$94:$M$94,Assumptions!$C$97:$M$97)))</f>
        <v>0</v>
      </c>
      <c r="M7" s="229">
        <f t="array" ref="M7">IF(M$2=1,Assumptions!$P7/12,(SUMIF($D$2:$EE$2,M$2-1,$D7:$EE7)/12)*(1+XLOOKUP(M$2,Assumptions!$C$94:$M$94,Assumptions!$C$97:$M$97)))</f>
        <v>0</v>
      </c>
      <c r="N7" s="229">
        <f t="array" ref="N7">IF(N$2=1,Assumptions!$P7/12,(SUMIF($D$2:$EE$2,N$2-1,$D7:$EE7)/12)*(1+XLOOKUP(N$2,Assumptions!$C$94:$M$94,Assumptions!$C$97:$M$97)))</f>
        <v>0</v>
      </c>
      <c r="O7" s="229">
        <f t="array" ref="O7">IF(O$2=1,Assumptions!$P7/12,(SUMIF($D$2:$EE$2,O$2-1,$D7:$EE7)/12)*(1+XLOOKUP(O$2,Assumptions!$C$94:$M$94,Assumptions!$C$97:$M$97)))</f>
        <v>0</v>
      </c>
      <c r="P7" s="229">
        <f t="array" ref="P7">IF(P$2=1,Assumptions!$P7/12,(SUMIF($D$2:$EE$2,P$2-1,$D7:$EE7)/12)*(1+XLOOKUP(P$2,Assumptions!$C$94:$M$94,Assumptions!$C$97:$M$97)))</f>
        <v>0</v>
      </c>
      <c r="Q7" s="229">
        <f t="array" ref="Q7">IF(Q$2=1,Assumptions!$P7/12,(SUMIF($D$2:$EE$2,Q$2-1,$D7:$EE7)/12)*(1+XLOOKUP(Q$2,Assumptions!$C$94:$M$94,Assumptions!$C$97:$M$97)))</f>
        <v>0</v>
      </c>
      <c r="R7" s="229">
        <f t="array" ref="R7">IF(R$2=1,Assumptions!$P7/12,(SUMIF($D$2:$EE$2,R$2-1,$D7:$EE7)/12)*(1+XLOOKUP(R$2,Assumptions!$C$94:$M$94,Assumptions!$C$97:$M$97)))</f>
        <v>0</v>
      </c>
      <c r="S7" s="229">
        <f t="array" ref="S7">IF(S$2=1,Assumptions!$P7/12,(SUMIF($D$2:$EE$2,S$2-1,$D7:$EE7)/12)*(1+XLOOKUP(S$2,Assumptions!$C$94:$M$94,Assumptions!$C$97:$M$97)))</f>
        <v>0</v>
      </c>
      <c r="T7" s="229">
        <f t="array" ref="T7">IF(T$2=1,Assumptions!$P7/12,(SUMIF($D$2:$EE$2,T$2-1,$D7:$EE7)/12)*(1+XLOOKUP(T$2,Assumptions!$C$94:$M$94,Assumptions!$C$97:$M$97)))</f>
        <v>0</v>
      </c>
      <c r="U7" s="229">
        <f t="array" ref="U7">IF(U$2=1,Assumptions!$P7/12,(SUMIF($D$2:$EE$2,U$2-1,$D7:$EE7)/12)*(1+XLOOKUP(U$2,Assumptions!$C$94:$M$94,Assumptions!$C$97:$M$97)))</f>
        <v>0</v>
      </c>
      <c r="V7" s="229">
        <f t="array" ref="V7">IF(V$2=1,Assumptions!$P7/12,(SUMIF($D$2:$EE$2,V$2-1,$D7:$EE7)/12)*(1+XLOOKUP(V$2,Assumptions!$C$94:$M$94,Assumptions!$C$97:$M$97)))</f>
        <v>0</v>
      </c>
      <c r="W7" s="229">
        <f t="array" ref="W7">IF(W$2=1,Assumptions!$P7/12,(SUMIF($D$2:$EE$2,W$2-1,$D7:$EE7)/12)*(1+XLOOKUP(W$2,Assumptions!$C$94:$M$94,Assumptions!$C$97:$M$97)))</f>
        <v>0</v>
      </c>
      <c r="X7" s="229">
        <f t="array" ref="X7">IF(X$2=1,Assumptions!$P7/12,(SUMIF($D$2:$EE$2,X$2-1,$D7:$EE7)/12)*(1+XLOOKUP(X$2,Assumptions!$C$94:$M$94,Assumptions!$C$97:$M$97)))</f>
        <v>0</v>
      </c>
      <c r="Y7" s="229">
        <f t="array" ref="Y7">IF(Y$2=1,Assumptions!$P7/12,(SUMIF($D$2:$EE$2,Y$2-1,$D7:$EE7)/12)*(1+XLOOKUP(Y$2,Assumptions!$C$94:$M$94,Assumptions!$C$97:$M$97)))</f>
        <v>0</v>
      </c>
      <c r="Z7" s="229">
        <f t="array" ref="Z7">IF(Z$2=1,Assumptions!$P7/12,(SUMIF($D$2:$EE$2,Z$2-1,$D7:$EE7)/12)*(1+XLOOKUP(Z$2,Assumptions!$C$94:$M$94,Assumptions!$C$97:$M$97)))</f>
        <v>0</v>
      </c>
      <c r="AA7" s="229">
        <f t="array" ref="AA7">IF(AA$2=1,Assumptions!$P7/12,(SUMIF($D$2:$EE$2,AA$2-1,$D7:$EE7)/12)*(1+XLOOKUP(AA$2,Assumptions!$C$94:$M$94,Assumptions!$C$97:$M$97)))</f>
        <v>0</v>
      </c>
      <c r="AB7" s="229">
        <f t="array" ref="AB7">IF(AB$2=1,Assumptions!$P7/12,(SUMIF($D$2:$EE$2,AB$2-1,$D7:$EE7)/12)*(1+XLOOKUP(AB$2,Assumptions!$C$94:$M$94,Assumptions!$C$97:$M$97)))</f>
        <v>0</v>
      </c>
      <c r="AC7" s="229">
        <f t="array" ref="AC7">IF(AC$2=1,Assumptions!$P7/12,(SUMIF($D$2:$EE$2,AC$2-1,$D7:$EE7)/12)*(1+XLOOKUP(AC$2,Assumptions!$C$94:$M$94,Assumptions!$C$97:$M$97)))</f>
        <v>0</v>
      </c>
      <c r="AD7" s="229">
        <f t="array" ref="AD7">IF(AD$2=1,Assumptions!$P7/12,(SUMIF($D$2:$EE$2,AD$2-1,$D7:$EE7)/12)*(1+XLOOKUP(AD$2,Assumptions!$C$94:$M$94,Assumptions!$C$97:$M$97)))</f>
        <v>0</v>
      </c>
      <c r="AE7" s="229">
        <f t="array" ref="AE7">IF(AE$2=1,Assumptions!$P7/12,(SUMIF($D$2:$EE$2,AE$2-1,$D7:$EE7)/12)*(1+XLOOKUP(AE$2,Assumptions!$C$94:$M$94,Assumptions!$C$97:$M$97)))</f>
        <v>0</v>
      </c>
      <c r="AF7" s="229">
        <f t="array" ref="AF7">IF(AF$2=1,Assumptions!$P7/12,(SUMIF($D$2:$EE$2,AF$2-1,$D7:$EE7)/12)*(1+XLOOKUP(AF$2,Assumptions!$C$94:$M$94,Assumptions!$C$97:$M$97)))</f>
        <v>0</v>
      </c>
      <c r="AG7" s="229">
        <f t="array" ref="AG7">IF(AG$2=1,Assumptions!$P7/12,(SUMIF($D$2:$EE$2,AG$2-1,$D7:$EE7)/12)*(1+XLOOKUP(AG$2,Assumptions!$C$94:$M$94,Assumptions!$C$97:$M$97)))</f>
        <v>0</v>
      </c>
      <c r="AH7" s="229">
        <f t="array" ref="AH7">IF(AH$2=1,Assumptions!$P7/12,(SUMIF($D$2:$EE$2,AH$2-1,$D7:$EE7)/12)*(1+XLOOKUP(AH$2,Assumptions!$C$94:$M$94,Assumptions!$C$97:$M$97)))</f>
        <v>0</v>
      </c>
      <c r="AI7" s="229">
        <f t="array" ref="AI7">IF(AI$2=1,Assumptions!$P7/12,(SUMIF($D$2:$EE$2,AI$2-1,$D7:$EE7)/12)*(1+XLOOKUP(AI$2,Assumptions!$C$94:$M$94,Assumptions!$C$97:$M$97)))</f>
        <v>0</v>
      </c>
      <c r="AJ7" s="229">
        <f t="array" ref="AJ7">IF(AJ$2=1,Assumptions!$P7/12,(SUMIF($D$2:$EE$2,AJ$2-1,$D7:$EE7)/12)*(1+XLOOKUP(AJ$2,Assumptions!$C$94:$M$94,Assumptions!$C$97:$M$97)))</f>
        <v>0</v>
      </c>
      <c r="AK7" s="229">
        <f t="array" ref="AK7">IF(AK$2=1,Assumptions!$P7/12,(SUMIF($D$2:$EE$2,AK$2-1,$D7:$EE7)/12)*(1+XLOOKUP(AK$2,Assumptions!$C$94:$M$94,Assumptions!$C$97:$M$97)))</f>
        <v>0</v>
      </c>
      <c r="AL7" s="229">
        <f t="array" ref="AL7">IF(AL$2=1,Assumptions!$P7/12,(SUMIF($D$2:$EE$2,AL$2-1,$D7:$EE7)/12)*(1+XLOOKUP(AL$2,Assumptions!$C$94:$M$94,Assumptions!$C$97:$M$97)))</f>
        <v>0</v>
      </c>
      <c r="AM7" s="229">
        <f t="array" ref="AM7">IF(AM$2=1,Assumptions!$P7/12,(SUMIF($D$2:$EE$2,AM$2-1,$D7:$EE7)/12)*(1+XLOOKUP(AM$2,Assumptions!$C$94:$M$94,Assumptions!$C$97:$M$97)))</f>
        <v>0</v>
      </c>
      <c r="AN7" s="229">
        <f t="array" ref="AN7">IF(AN$2=1,Assumptions!$P7/12,(SUMIF($D$2:$EE$2,AN$2-1,$D7:$EE7)/12)*(1+XLOOKUP(AN$2,Assumptions!$C$94:$M$94,Assumptions!$C$97:$M$97)))</f>
        <v>0</v>
      </c>
      <c r="AO7" s="229">
        <f t="array" ref="AO7">IF(AO$2=1,Assumptions!$P7/12,(SUMIF($D$2:$EE$2,AO$2-1,$D7:$EE7)/12)*(1+XLOOKUP(AO$2,Assumptions!$C$94:$M$94,Assumptions!$C$97:$M$97)))</f>
        <v>0</v>
      </c>
      <c r="AP7" s="229">
        <f t="array" ref="AP7">IF(AP$2=1,Assumptions!$P7/12,(SUMIF($D$2:$EE$2,AP$2-1,$D7:$EE7)/12)*(1+XLOOKUP(AP$2,Assumptions!$C$94:$M$94,Assumptions!$C$97:$M$97)))</f>
        <v>0</v>
      </c>
      <c r="AQ7" s="229">
        <f t="array" ref="AQ7">IF(AQ$2=1,Assumptions!$P7/12,(SUMIF($D$2:$EE$2,AQ$2-1,$D7:$EE7)/12)*(1+XLOOKUP(AQ$2,Assumptions!$C$94:$M$94,Assumptions!$C$97:$M$97)))</f>
        <v>0</v>
      </c>
      <c r="AR7" s="229">
        <f t="array" ref="AR7">IF(AR$2=1,Assumptions!$P7/12,(SUMIF($D$2:$EE$2,AR$2-1,$D7:$EE7)/12)*(1+XLOOKUP(AR$2,Assumptions!$C$94:$M$94,Assumptions!$C$97:$M$97)))</f>
        <v>0</v>
      </c>
      <c r="AS7" s="229">
        <f t="array" ref="AS7">IF(AS$2=1,Assumptions!$P7/12,(SUMIF($D$2:$EE$2,AS$2-1,$D7:$EE7)/12)*(1+XLOOKUP(AS$2,Assumptions!$C$94:$M$94,Assumptions!$C$97:$M$97)))</f>
        <v>0</v>
      </c>
      <c r="AT7" s="229">
        <f t="array" ref="AT7">IF(AT$2=1,Assumptions!$P7/12,(SUMIF($D$2:$EE$2,AT$2-1,$D7:$EE7)/12)*(1+XLOOKUP(AT$2,Assumptions!$C$94:$M$94,Assumptions!$C$97:$M$97)))</f>
        <v>0</v>
      </c>
      <c r="AU7" s="229">
        <f t="array" ref="AU7">IF(AU$2=1,Assumptions!$P7/12,(SUMIF($D$2:$EE$2,AU$2-1,$D7:$EE7)/12)*(1+XLOOKUP(AU$2,Assumptions!$C$94:$M$94,Assumptions!$C$97:$M$97)))</f>
        <v>0</v>
      </c>
      <c r="AV7" s="229">
        <f t="array" ref="AV7">IF(AV$2=1,Assumptions!$P7/12,(SUMIF($D$2:$EE$2,AV$2-1,$D7:$EE7)/12)*(1+XLOOKUP(AV$2,Assumptions!$C$94:$M$94,Assumptions!$C$97:$M$97)))</f>
        <v>0</v>
      </c>
      <c r="AW7" s="229">
        <f t="array" ref="AW7">IF(AW$2=1,Assumptions!$P7/12,(SUMIF($D$2:$EE$2,AW$2-1,$D7:$EE7)/12)*(1+XLOOKUP(AW$2,Assumptions!$C$94:$M$94,Assumptions!$C$97:$M$97)))</f>
        <v>0</v>
      </c>
      <c r="AX7" s="229">
        <f t="array" ref="AX7">IF(AX$2=1,Assumptions!$P7/12,(SUMIF($D$2:$EE$2,AX$2-1,$D7:$EE7)/12)*(1+XLOOKUP(AX$2,Assumptions!$C$94:$M$94,Assumptions!$C$97:$M$97)))</f>
        <v>0</v>
      </c>
      <c r="AY7" s="229">
        <f t="array" ref="AY7">IF(AY$2=1,Assumptions!$P7/12,(SUMIF($D$2:$EE$2,AY$2-1,$D7:$EE7)/12)*(1+XLOOKUP(AY$2,Assumptions!$C$94:$M$94,Assumptions!$C$97:$M$97)))</f>
        <v>0</v>
      </c>
      <c r="AZ7" s="229">
        <f t="array" ref="AZ7">IF(AZ$2=1,Assumptions!$P7/12,(SUMIF($D$2:$EE$2,AZ$2-1,$D7:$EE7)/12)*(1+XLOOKUP(AZ$2,Assumptions!$C$94:$M$94,Assumptions!$C$97:$M$97)))</f>
        <v>0</v>
      </c>
      <c r="BA7" s="229">
        <f t="array" ref="BA7">IF(BA$2=1,Assumptions!$P7/12,(SUMIF($D$2:$EE$2,BA$2-1,$D7:$EE7)/12)*(1+XLOOKUP(BA$2,Assumptions!$C$94:$M$94,Assumptions!$C$97:$M$97)))</f>
        <v>0</v>
      </c>
      <c r="BB7" s="229">
        <f t="array" ref="BB7">IF(BB$2=1,Assumptions!$P7/12,(SUMIF($D$2:$EE$2,BB$2-1,$D7:$EE7)/12)*(1+XLOOKUP(BB$2,Assumptions!$C$94:$M$94,Assumptions!$C$97:$M$97)))</f>
        <v>0</v>
      </c>
      <c r="BC7" s="229">
        <f t="array" ref="BC7">IF(BC$2=1,Assumptions!$P7/12,(SUMIF($D$2:$EE$2,BC$2-1,$D7:$EE7)/12)*(1+XLOOKUP(BC$2,Assumptions!$C$94:$M$94,Assumptions!$C$97:$M$97)))</f>
        <v>0</v>
      </c>
      <c r="BD7" s="229">
        <f t="array" ref="BD7">IF(BD$2=1,Assumptions!$P7/12,(SUMIF($D$2:$EE$2,BD$2-1,$D7:$EE7)/12)*(1+XLOOKUP(BD$2,Assumptions!$C$94:$M$94,Assumptions!$C$97:$M$97)))</f>
        <v>0</v>
      </c>
      <c r="BE7" s="229">
        <f t="array" ref="BE7">IF(BE$2=1,Assumptions!$P7/12,(SUMIF($D$2:$EE$2,BE$2-1,$D7:$EE7)/12)*(1+XLOOKUP(BE$2,Assumptions!$C$94:$M$94,Assumptions!$C$97:$M$97)))</f>
        <v>0</v>
      </c>
      <c r="BF7" s="229">
        <f t="array" ref="BF7">IF(BF$2=1,Assumptions!$P7/12,(SUMIF($D$2:$EE$2,BF$2-1,$D7:$EE7)/12)*(1+XLOOKUP(BF$2,Assumptions!$C$94:$M$94,Assumptions!$C$97:$M$97)))</f>
        <v>0</v>
      </c>
      <c r="BG7" s="229">
        <f t="array" ref="BG7">IF(BG$2=1,Assumptions!$P7/12,(SUMIF($D$2:$EE$2,BG$2-1,$D7:$EE7)/12)*(1+XLOOKUP(BG$2,Assumptions!$C$94:$M$94,Assumptions!$C$97:$M$97)))</f>
        <v>0</v>
      </c>
      <c r="BH7" s="229">
        <f t="array" ref="BH7">IF(BH$2=1,Assumptions!$P7/12,(SUMIF($D$2:$EE$2,BH$2-1,$D7:$EE7)/12)*(1+XLOOKUP(BH$2,Assumptions!$C$94:$M$94,Assumptions!$C$97:$M$97)))</f>
        <v>0</v>
      </c>
      <c r="BI7" s="229">
        <f t="array" ref="BI7">IF(BI$2=1,Assumptions!$P7/12,(SUMIF($D$2:$EE$2,BI$2-1,$D7:$EE7)/12)*(1+XLOOKUP(BI$2,Assumptions!$C$94:$M$94,Assumptions!$C$97:$M$97)))</f>
        <v>0</v>
      </c>
      <c r="BJ7" s="229">
        <f t="array" ref="BJ7">IF(BJ$2=1,Assumptions!$P7/12,(SUMIF($D$2:$EE$2,BJ$2-1,$D7:$EE7)/12)*(1+XLOOKUP(BJ$2,Assumptions!$C$94:$M$94,Assumptions!$C$97:$M$97)))</f>
        <v>0</v>
      </c>
      <c r="BK7" s="229">
        <f t="array" ref="BK7">IF(BK$2=1,Assumptions!$P7/12,(SUMIF($D$2:$EE$2,BK$2-1,$D7:$EE7)/12)*(1+XLOOKUP(BK$2,Assumptions!$C$94:$M$94,Assumptions!$C$97:$M$97)))</f>
        <v>0</v>
      </c>
      <c r="BL7" s="229">
        <f t="array" ref="BL7">IF(BL$2=1,Assumptions!$P7/12,(SUMIF($D$2:$EE$2,BL$2-1,$D7:$EE7)/12)*(1+XLOOKUP(BL$2,Assumptions!$C$94:$M$94,Assumptions!$C$97:$M$97)))</f>
        <v>0</v>
      </c>
      <c r="BM7" s="229">
        <f t="array" ref="BM7">IF(BM$2=1,Assumptions!$P7/12,(SUMIF($D$2:$EE$2,BM$2-1,$D7:$EE7)/12)*(1+XLOOKUP(BM$2,Assumptions!$C$94:$M$94,Assumptions!$C$97:$M$97)))</f>
        <v>0</v>
      </c>
      <c r="BN7" s="229">
        <f t="array" ref="BN7">IF(BN$2=1,Assumptions!$P7/12,(SUMIF($D$2:$EE$2,BN$2-1,$D7:$EE7)/12)*(1+XLOOKUP(BN$2,Assumptions!$C$94:$M$94,Assumptions!$C$97:$M$97)))</f>
        <v>0</v>
      </c>
      <c r="BO7" s="229">
        <f t="array" ref="BO7">IF(BO$2=1,Assumptions!$P7/12,(SUMIF($D$2:$EE$2,BO$2-1,$D7:$EE7)/12)*(1+XLOOKUP(BO$2,Assumptions!$C$94:$M$94,Assumptions!$C$97:$M$97)))</f>
        <v>0</v>
      </c>
      <c r="BP7" s="229">
        <f t="array" ref="BP7">IF(BP$2=1,Assumptions!$P7/12,(SUMIF($D$2:$EE$2,BP$2-1,$D7:$EE7)/12)*(1+XLOOKUP(BP$2,Assumptions!$C$94:$M$94,Assumptions!$C$97:$M$97)))</f>
        <v>0</v>
      </c>
      <c r="BQ7" s="229">
        <f t="array" ref="BQ7">IF(BQ$2=1,Assumptions!$P7/12,(SUMIF($D$2:$EE$2,BQ$2-1,$D7:$EE7)/12)*(1+XLOOKUP(BQ$2,Assumptions!$C$94:$M$94,Assumptions!$C$97:$M$97)))</f>
        <v>0</v>
      </c>
      <c r="BR7" s="229">
        <f t="array" ref="BR7">IF(BR$2=1,Assumptions!$P7/12,(SUMIF($D$2:$EE$2,BR$2-1,$D7:$EE7)/12)*(1+XLOOKUP(BR$2,Assumptions!$C$94:$M$94,Assumptions!$C$97:$M$97)))</f>
        <v>0</v>
      </c>
      <c r="BS7" s="229">
        <f t="array" ref="BS7">IF(BS$2=1,Assumptions!$P7/12,(SUMIF($D$2:$EE$2,BS$2-1,$D7:$EE7)/12)*(1+XLOOKUP(BS$2,Assumptions!$C$94:$M$94,Assumptions!$C$97:$M$97)))</f>
        <v>0</v>
      </c>
      <c r="BT7" s="229">
        <f t="array" ref="BT7">IF(BT$2=1,Assumptions!$P7/12,(SUMIF($D$2:$EE$2,BT$2-1,$D7:$EE7)/12)*(1+XLOOKUP(BT$2,Assumptions!$C$94:$M$94,Assumptions!$C$97:$M$97)))</f>
        <v>0</v>
      </c>
      <c r="BU7" s="229">
        <f t="array" ref="BU7">IF(BU$2=1,Assumptions!$P7/12,(SUMIF($D$2:$EE$2,BU$2-1,$D7:$EE7)/12)*(1+XLOOKUP(BU$2,Assumptions!$C$94:$M$94,Assumptions!$C$97:$M$97)))</f>
        <v>0</v>
      </c>
      <c r="BV7" s="229">
        <f t="array" ref="BV7">IF(BV$2=1,Assumptions!$P7/12,(SUMIF($D$2:$EE$2,BV$2-1,$D7:$EE7)/12)*(1+XLOOKUP(BV$2,Assumptions!$C$94:$M$94,Assumptions!$C$97:$M$97)))</f>
        <v>0</v>
      </c>
      <c r="BW7" s="229">
        <f t="array" ref="BW7">IF(BW$2=1,Assumptions!$P7/12,(SUMIF($D$2:$EE$2,BW$2-1,$D7:$EE7)/12)*(1+XLOOKUP(BW$2,Assumptions!$C$94:$M$94,Assumptions!$C$97:$M$97)))</f>
        <v>0</v>
      </c>
      <c r="BX7" s="229">
        <f t="array" ref="BX7">IF(BX$2=1,Assumptions!$P7/12,(SUMIF($D$2:$EE$2,BX$2-1,$D7:$EE7)/12)*(1+XLOOKUP(BX$2,Assumptions!$C$94:$M$94,Assumptions!$C$97:$M$97)))</f>
        <v>0</v>
      </c>
      <c r="BY7" s="229">
        <f t="array" ref="BY7">IF(BY$2=1,Assumptions!$P7/12,(SUMIF($D$2:$EE$2,BY$2-1,$D7:$EE7)/12)*(1+XLOOKUP(BY$2,Assumptions!$C$94:$M$94,Assumptions!$C$97:$M$97)))</f>
        <v>0</v>
      </c>
      <c r="BZ7" s="229">
        <f t="array" ref="BZ7">IF(BZ$2=1,Assumptions!$P7/12,(SUMIF($D$2:$EE$2,BZ$2-1,$D7:$EE7)/12)*(1+XLOOKUP(BZ$2,Assumptions!$C$94:$M$94,Assumptions!$C$97:$M$97)))</f>
        <v>0</v>
      </c>
      <c r="CA7" s="229">
        <f t="array" ref="CA7">IF(CA$2=1,Assumptions!$P7/12,(SUMIF($D$2:$EE$2,CA$2-1,$D7:$EE7)/12)*(1+XLOOKUP(CA$2,Assumptions!$C$94:$M$94,Assumptions!$C$97:$M$97)))</f>
        <v>0</v>
      </c>
      <c r="CB7" s="229">
        <f t="array" ref="CB7">IF(CB$2=1,Assumptions!$P7/12,(SUMIF($D$2:$EE$2,CB$2-1,$D7:$EE7)/12)*(1+XLOOKUP(CB$2,Assumptions!$C$94:$M$94,Assumptions!$C$97:$M$97)))</f>
        <v>0</v>
      </c>
      <c r="CC7" s="229">
        <f t="array" ref="CC7">IF(CC$2=1,Assumptions!$P7/12,(SUMIF($D$2:$EE$2,CC$2-1,$D7:$EE7)/12)*(1+XLOOKUP(CC$2,Assumptions!$C$94:$M$94,Assumptions!$C$97:$M$97)))</f>
        <v>0</v>
      </c>
      <c r="CD7" s="229">
        <f t="array" ref="CD7">IF(CD$2=1,Assumptions!$P7/12,(SUMIF($D$2:$EE$2,CD$2-1,$D7:$EE7)/12)*(1+XLOOKUP(CD$2,Assumptions!$C$94:$M$94,Assumptions!$C$97:$M$97)))</f>
        <v>0</v>
      </c>
      <c r="CE7" s="229">
        <f t="array" ref="CE7">IF(CE$2=1,Assumptions!$P7/12,(SUMIF($D$2:$EE$2,CE$2-1,$D7:$EE7)/12)*(1+XLOOKUP(CE$2,Assumptions!$C$94:$M$94,Assumptions!$C$97:$M$97)))</f>
        <v>0</v>
      </c>
      <c r="CF7" s="229">
        <f t="array" ref="CF7">IF(CF$2=1,Assumptions!$P7/12,(SUMIF($D$2:$EE$2,CF$2-1,$D7:$EE7)/12)*(1+XLOOKUP(CF$2,Assumptions!$C$94:$M$94,Assumptions!$C$97:$M$97)))</f>
        <v>0</v>
      </c>
      <c r="CG7" s="229">
        <f t="array" ref="CG7">IF(CG$2=1,Assumptions!$P7/12,(SUMIF($D$2:$EE$2,CG$2-1,$D7:$EE7)/12)*(1+XLOOKUP(CG$2,Assumptions!$C$94:$M$94,Assumptions!$C$97:$M$97)))</f>
        <v>0</v>
      </c>
      <c r="CH7" s="229">
        <f t="array" ref="CH7">IF(CH$2=1,Assumptions!$P7/12,(SUMIF($D$2:$EE$2,CH$2-1,$D7:$EE7)/12)*(1+XLOOKUP(CH$2,Assumptions!$C$94:$M$94,Assumptions!$C$97:$M$97)))</f>
        <v>0</v>
      </c>
      <c r="CI7" s="229">
        <f t="array" ref="CI7">IF(CI$2=1,Assumptions!$P7/12,(SUMIF($D$2:$EE$2,CI$2-1,$D7:$EE7)/12)*(1+XLOOKUP(CI$2,Assumptions!$C$94:$M$94,Assumptions!$C$97:$M$97)))</f>
        <v>0</v>
      </c>
      <c r="CJ7" s="229">
        <f t="array" ref="CJ7">IF(CJ$2=1,Assumptions!$P7/12,(SUMIF($D$2:$EE$2,CJ$2-1,$D7:$EE7)/12)*(1+XLOOKUP(CJ$2,Assumptions!$C$94:$M$94,Assumptions!$C$97:$M$97)))</f>
        <v>0</v>
      </c>
      <c r="CK7" s="229">
        <f t="array" ref="CK7">IF(CK$2=1,Assumptions!$P7/12,(SUMIF($D$2:$EE$2,CK$2-1,$D7:$EE7)/12)*(1+XLOOKUP(CK$2,Assumptions!$C$94:$M$94,Assumptions!$C$97:$M$97)))</f>
        <v>0</v>
      </c>
      <c r="CL7" s="229">
        <f t="array" ref="CL7">IF(CL$2=1,Assumptions!$P7/12,(SUMIF($D$2:$EE$2,CL$2-1,$D7:$EE7)/12)*(1+XLOOKUP(CL$2,Assumptions!$C$94:$M$94,Assumptions!$C$97:$M$97)))</f>
        <v>0</v>
      </c>
      <c r="CM7" s="229">
        <f t="array" ref="CM7">IF(CM$2=1,Assumptions!$P7/12,(SUMIF($D$2:$EE$2,CM$2-1,$D7:$EE7)/12)*(1+XLOOKUP(CM$2,Assumptions!$C$94:$M$94,Assumptions!$C$97:$M$97)))</f>
        <v>0</v>
      </c>
      <c r="CN7" s="229">
        <f t="array" ref="CN7">IF(CN$2=1,Assumptions!$P7/12,(SUMIF($D$2:$EE$2,CN$2-1,$D7:$EE7)/12)*(1+XLOOKUP(CN$2,Assumptions!$C$94:$M$94,Assumptions!$C$97:$M$97)))</f>
        <v>0</v>
      </c>
      <c r="CO7" s="229">
        <f t="array" ref="CO7">IF(CO$2=1,Assumptions!$P7/12,(SUMIF($D$2:$EE$2,CO$2-1,$D7:$EE7)/12)*(1+XLOOKUP(CO$2,Assumptions!$C$94:$M$94,Assumptions!$C$97:$M$97)))</f>
        <v>0</v>
      </c>
      <c r="CP7" s="229">
        <f t="array" ref="CP7">IF(CP$2=1,Assumptions!$P7/12,(SUMIF($D$2:$EE$2,CP$2-1,$D7:$EE7)/12)*(1+XLOOKUP(CP$2,Assumptions!$C$94:$M$94,Assumptions!$C$97:$M$97)))</f>
        <v>0</v>
      </c>
      <c r="CQ7" s="229">
        <f t="array" ref="CQ7">IF(CQ$2=1,Assumptions!$P7/12,(SUMIF($D$2:$EE$2,CQ$2-1,$D7:$EE7)/12)*(1+XLOOKUP(CQ$2,Assumptions!$C$94:$M$94,Assumptions!$C$97:$M$97)))</f>
        <v>0</v>
      </c>
      <c r="CR7" s="229">
        <f t="array" ref="CR7">IF(CR$2=1,Assumptions!$P7/12,(SUMIF($D$2:$EE$2,CR$2-1,$D7:$EE7)/12)*(1+XLOOKUP(CR$2,Assumptions!$C$94:$M$94,Assumptions!$C$97:$M$97)))</f>
        <v>0</v>
      </c>
      <c r="CS7" s="229">
        <f t="array" ref="CS7">IF(CS$2=1,Assumptions!$P7/12,(SUMIF($D$2:$EE$2,CS$2-1,$D7:$EE7)/12)*(1+XLOOKUP(CS$2,Assumptions!$C$94:$M$94,Assumptions!$C$97:$M$97)))</f>
        <v>0</v>
      </c>
      <c r="CT7" s="229">
        <f t="array" ref="CT7">IF(CT$2=1,Assumptions!$P7/12,(SUMIF($D$2:$EE$2,CT$2-1,$D7:$EE7)/12)*(1+XLOOKUP(CT$2,Assumptions!$C$94:$M$94,Assumptions!$C$97:$M$97)))</f>
        <v>0</v>
      </c>
      <c r="CU7" s="229">
        <f t="array" ref="CU7">IF(CU$2=1,Assumptions!$P7/12,(SUMIF($D$2:$EE$2,CU$2-1,$D7:$EE7)/12)*(1+XLOOKUP(CU$2,Assumptions!$C$94:$M$94,Assumptions!$C$97:$M$97)))</f>
        <v>0</v>
      </c>
      <c r="CV7" s="229">
        <f t="array" ref="CV7">IF(CV$2=1,Assumptions!$P7/12,(SUMIF($D$2:$EE$2,CV$2-1,$D7:$EE7)/12)*(1+XLOOKUP(CV$2,Assumptions!$C$94:$M$94,Assumptions!$C$97:$M$97)))</f>
        <v>0</v>
      </c>
      <c r="CW7" s="229">
        <f t="array" ref="CW7">IF(CW$2=1,Assumptions!$P7/12,(SUMIF($D$2:$EE$2,CW$2-1,$D7:$EE7)/12)*(1+XLOOKUP(CW$2,Assumptions!$C$94:$M$94,Assumptions!$C$97:$M$97)))</f>
        <v>0</v>
      </c>
      <c r="CX7" s="229">
        <f t="array" ref="CX7">IF(CX$2=1,Assumptions!$P7/12,(SUMIF($D$2:$EE$2,CX$2-1,$D7:$EE7)/12)*(1+XLOOKUP(CX$2,Assumptions!$C$94:$M$94,Assumptions!$C$97:$M$97)))</f>
        <v>0</v>
      </c>
      <c r="CY7" s="229">
        <f t="array" ref="CY7">IF(CY$2=1,Assumptions!$P7/12,(SUMIF($D$2:$EE$2,CY$2-1,$D7:$EE7)/12)*(1+XLOOKUP(CY$2,Assumptions!$C$94:$M$94,Assumptions!$C$97:$M$97)))</f>
        <v>0</v>
      </c>
      <c r="CZ7" s="229">
        <f t="array" ref="CZ7">IF(CZ$2=1,Assumptions!$P7/12,(SUMIF($D$2:$EE$2,CZ$2-1,$D7:$EE7)/12)*(1+XLOOKUP(CZ$2,Assumptions!$C$94:$M$94,Assumptions!$C$97:$M$97)))</f>
        <v>0</v>
      </c>
      <c r="DA7" s="229">
        <f t="array" ref="DA7">IF(DA$2=1,Assumptions!$P7/12,(SUMIF($D$2:$EE$2,DA$2-1,$D7:$EE7)/12)*(1+XLOOKUP(DA$2,Assumptions!$C$94:$M$94,Assumptions!$C$97:$M$97)))</f>
        <v>0</v>
      </c>
      <c r="DB7" s="229">
        <f t="array" ref="DB7">IF(DB$2=1,Assumptions!$P7/12,(SUMIF($D$2:$EE$2,DB$2-1,$D7:$EE7)/12)*(1+XLOOKUP(DB$2,Assumptions!$C$94:$M$94,Assumptions!$C$97:$M$97)))</f>
        <v>0</v>
      </c>
      <c r="DC7" s="229">
        <f t="array" ref="DC7">IF(DC$2=1,Assumptions!$P7/12,(SUMIF($D$2:$EE$2,DC$2-1,$D7:$EE7)/12)*(1+XLOOKUP(DC$2,Assumptions!$C$94:$M$94,Assumptions!$C$97:$M$97)))</f>
        <v>0</v>
      </c>
      <c r="DD7" s="229">
        <f t="array" ref="DD7">IF(DD$2=1,Assumptions!$P7/12,(SUMIF($D$2:$EE$2,DD$2-1,$D7:$EE7)/12)*(1+XLOOKUP(DD$2,Assumptions!$C$94:$M$94,Assumptions!$C$97:$M$97)))</f>
        <v>0</v>
      </c>
      <c r="DE7" s="229">
        <f t="array" ref="DE7">IF(DE$2=1,Assumptions!$P7/12,(SUMIF($D$2:$EE$2,DE$2-1,$D7:$EE7)/12)*(1+XLOOKUP(DE$2,Assumptions!$C$94:$M$94,Assumptions!$C$97:$M$97)))</f>
        <v>0</v>
      </c>
      <c r="DF7" s="229">
        <f t="array" ref="DF7">IF(DF$2=1,Assumptions!$P7/12,(SUMIF($D$2:$EE$2,DF$2-1,$D7:$EE7)/12)*(1+XLOOKUP(DF$2,Assumptions!$C$94:$M$94,Assumptions!$C$97:$M$97)))</f>
        <v>0</v>
      </c>
      <c r="DG7" s="229">
        <f t="array" ref="DG7">IF(DG$2=1,Assumptions!$P7/12,(SUMIF($D$2:$EE$2,DG$2-1,$D7:$EE7)/12)*(1+XLOOKUP(DG$2,Assumptions!$C$94:$M$94,Assumptions!$C$97:$M$97)))</f>
        <v>0</v>
      </c>
      <c r="DH7" s="229">
        <f t="array" ref="DH7">IF(DH$2=1,Assumptions!$P7/12,(SUMIF($D$2:$EE$2,DH$2-1,$D7:$EE7)/12)*(1+XLOOKUP(DH$2,Assumptions!$C$94:$M$94,Assumptions!$C$97:$M$97)))</f>
        <v>0</v>
      </c>
      <c r="DI7" s="229">
        <f t="array" ref="DI7">IF(DI$2=1,Assumptions!$P7/12,(SUMIF($D$2:$EE$2,DI$2-1,$D7:$EE7)/12)*(1+XLOOKUP(DI$2,Assumptions!$C$94:$M$94,Assumptions!$C$97:$M$97)))</f>
        <v>0</v>
      </c>
      <c r="DJ7" s="229">
        <f t="array" ref="DJ7">IF(DJ$2=1,Assumptions!$P7/12,(SUMIF($D$2:$EE$2,DJ$2-1,$D7:$EE7)/12)*(1+XLOOKUP(DJ$2,Assumptions!$C$94:$M$94,Assumptions!$C$97:$M$97)))</f>
        <v>0</v>
      </c>
      <c r="DK7" s="229">
        <f t="array" ref="DK7">IF(DK$2=1,Assumptions!$P7/12,(SUMIF($D$2:$EE$2,DK$2-1,$D7:$EE7)/12)*(1+XLOOKUP(DK$2,Assumptions!$C$94:$M$94,Assumptions!$C$97:$M$97)))</f>
        <v>0</v>
      </c>
      <c r="DL7" s="229">
        <f t="array" ref="DL7">IF(DL$2=1,Assumptions!$P7/12,(SUMIF($D$2:$EE$2,DL$2-1,$D7:$EE7)/12)*(1+XLOOKUP(DL$2,Assumptions!$C$94:$M$94,Assumptions!$C$97:$M$97)))</f>
        <v>0</v>
      </c>
      <c r="DM7" s="229">
        <f t="array" ref="DM7">IF(DM$2=1,Assumptions!$P7/12,(SUMIF($D$2:$EE$2,DM$2-1,$D7:$EE7)/12)*(1+XLOOKUP(DM$2,Assumptions!$C$94:$M$94,Assumptions!$C$97:$M$97)))</f>
        <v>0</v>
      </c>
      <c r="DN7" s="229">
        <f t="array" ref="DN7">IF(DN$2=1,Assumptions!$P7/12,(SUMIF($D$2:$EE$2,DN$2-1,$D7:$EE7)/12)*(1+XLOOKUP(DN$2,Assumptions!$C$94:$M$94,Assumptions!$C$97:$M$97)))</f>
        <v>0</v>
      </c>
      <c r="DO7" s="229">
        <f t="array" ref="DO7">IF(DO$2=1,Assumptions!$P7/12,(SUMIF($D$2:$EE$2,DO$2-1,$D7:$EE7)/12)*(1+XLOOKUP(DO$2,Assumptions!$C$94:$M$94,Assumptions!$C$97:$M$97)))</f>
        <v>0</v>
      </c>
      <c r="DP7" s="229">
        <f t="array" ref="DP7">IF(DP$2=1,Assumptions!$P7/12,(SUMIF($D$2:$EE$2,DP$2-1,$D7:$EE7)/12)*(1+XLOOKUP(DP$2,Assumptions!$C$94:$M$94,Assumptions!$C$97:$M$97)))</f>
        <v>0</v>
      </c>
      <c r="DQ7" s="229">
        <f t="array" ref="DQ7">IF(DQ$2=1,Assumptions!$P7/12,(SUMIF($D$2:$EE$2,DQ$2-1,$D7:$EE7)/12)*(1+XLOOKUP(DQ$2,Assumptions!$C$94:$M$94,Assumptions!$C$97:$M$97)))</f>
        <v>0</v>
      </c>
      <c r="DR7" s="229">
        <f t="array" ref="DR7">IF(DR$2=1,Assumptions!$P7/12,(SUMIF($D$2:$EE$2,DR$2-1,$D7:$EE7)/12)*(1+XLOOKUP(DR$2,Assumptions!$C$94:$M$94,Assumptions!$C$97:$M$97)))</f>
        <v>0</v>
      </c>
      <c r="DS7" s="229">
        <f t="array" ref="DS7">IF(DS$2=1,Assumptions!$P7/12,(SUMIF($D$2:$EE$2,DS$2-1,$D7:$EE7)/12)*(1+XLOOKUP(DS$2,Assumptions!$C$94:$M$94,Assumptions!$C$97:$M$97)))</f>
        <v>0</v>
      </c>
      <c r="DT7" s="229">
        <f t="array" ref="DT7">IF(DT$2=1,Assumptions!$P7/12,(SUMIF($D$2:$EE$2,DT$2-1,$D7:$EE7)/12)*(1+XLOOKUP(DT$2,Assumptions!$C$94:$M$94,Assumptions!$C$97:$M$97)))</f>
        <v>0</v>
      </c>
      <c r="DU7" s="229">
        <f t="array" ref="DU7">IF(DU$2=1,Assumptions!$P7/12,(SUMIF($D$2:$EE$2,DU$2-1,$D7:$EE7)/12)*(1+XLOOKUP(DU$2,Assumptions!$C$94:$M$94,Assumptions!$C$97:$M$97)))</f>
        <v>0</v>
      </c>
      <c r="DV7" s="229">
        <f t="array" ref="DV7">IF(DV$2=1,Assumptions!$P7/12,(SUMIF($D$2:$EE$2,DV$2-1,$D7:$EE7)/12)*(1+XLOOKUP(DV$2,Assumptions!$C$94:$M$94,Assumptions!$C$97:$M$97)))</f>
        <v>0</v>
      </c>
      <c r="DW7" s="229">
        <f t="array" ref="DW7">IF(DW$2=1,Assumptions!$P7/12,(SUMIF($D$2:$EE$2,DW$2-1,$D7:$EE7)/12)*(1+XLOOKUP(DW$2,Assumptions!$C$94:$M$94,Assumptions!$C$97:$M$97)))</f>
        <v>0</v>
      </c>
      <c r="DX7" s="229">
        <f t="array" ref="DX7">IF(DX$2=1,Assumptions!$P7/12,(SUMIF($D$2:$EE$2,DX$2-1,$D7:$EE7)/12)*(1+XLOOKUP(DX$2,Assumptions!$C$94:$M$94,Assumptions!$C$97:$M$97)))</f>
        <v>0</v>
      </c>
      <c r="DY7" s="229">
        <f t="array" ref="DY7">IF(DY$2=1,Assumptions!$P7/12,(SUMIF($D$2:$EE$2,DY$2-1,$D7:$EE7)/12)*(1+XLOOKUP(DY$2,Assumptions!$C$94:$M$94,Assumptions!$C$97:$M$97)))</f>
        <v>0</v>
      </c>
      <c r="DZ7" s="229">
        <f t="array" ref="DZ7">IF(DZ$2=1,Assumptions!$P7/12,(SUMIF($D$2:$EE$2,DZ$2-1,$D7:$EE7)/12)*(1+XLOOKUP(DZ$2,Assumptions!$C$94:$M$94,Assumptions!$C$97:$M$97)))</f>
        <v>0</v>
      </c>
      <c r="EA7" s="229">
        <f t="array" ref="EA7">IF(EA$2=1,Assumptions!$P7/12,(SUMIF($D$2:$EE$2,EA$2-1,$D7:$EE7)/12)*(1+XLOOKUP(EA$2,Assumptions!$C$94:$M$94,Assumptions!$C$97:$M$97)))</f>
        <v>0</v>
      </c>
      <c r="EB7" s="229">
        <f t="array" ref="EB7">IF(EB$2=1,Assumptions!$P7/12,(SUMIF($D$2:$EE$2,EB$2-1,$D7:$EE7)/12)*(1+XLOOKUP(EB$2,Assumptions!$C$94:$M$94,Assumptions!$C$97:$M$97)))</f>
        <v>0</v>
      </c>
      <c r="EC7" s="229">
        <f t="array" ref="EC7">IF(EC$2=1,Assumptions!$P7/12,(SUMIF($D$2:$EE$2,EC$2-1,$D7:$EE7)/12)*(1+XLOOKUP(EC$2,Assumptions!$C$94:$M$94,Assumptions!$C$97:$M$97)))</f>
        <v>0</v>
      </c>
      <c r="ED7" s="229">
        <f t="array" ref="ED7">IF(ED$2=1,Assumptions!$P7/12,(SUMIF($D$2:$EE$2,ED$2-1,$D7:$EE7)/12)*(1+XLOOKUP(ED$2,Assumptions!$C$94:$M$94,Assumptions!$C$97:$M$97)))</f>
        <v>0</v>
      </c>
      <c r="EE7" s="229">
        <f t="array" ref="EE7">IF(EE$2=1,Assumptions!$P7/12,(SUMIF($D$2:$EE$2,EE$2-1,$D7:$EE7)/12)*(1+XLOOKUP(EE$2,Assumptions!$C$94:$M$94,Assumptions!$C$97:$M$97)))</f>
        <v>0</v>
      </c>
    </row>
    <row r="8" ht="15.75" customHeight="1">
      <c r="A8" s="1"/>
      <c r="B8" s="1"/>
      <c r="C8" s="1" t="str">
        <f>Assumptions!J8</f>
        <v>1 Bedroom C</v>
      </c>
      <c r="D8" s="229">
        <f t="array" ref="D8">IF(D$2=1,Assumptions!$P8/12,(SUMIF($D$2:$EE$2,D$2-1,$D8:$EE8)/12)*(1+XLOOKUP(D$2,Assumptions!$C$94:$M$94,Assumptions!$C$97:$M$97)))</f>
        <v>0</v>
      </c>
      <c r="E8" s="229">
        <f t="array" ref="E8">IF(E$2=1,Assumptions!$P8/12,(SUMIF($D$2:$EE$2,E$2-1,$D8:$EE8)/12)*(1+XLOOKUP(E$2,Assumptions!$C$94:$M$94,Assumptions!$C$97:$M$97)))</f>
        <v>0</v>
      </c>
      <c r="F8" s="229">
        <f t="array" ref="F8">IF(F$2=1,Assumptions!$P8/12,(SUMIF($D$2:$EE$2,F$2-1,$D8:$EE8)/12)*(1+XLOOKUP(F$2,Assumptions!$C$94:$M$94,Assumptions!$C$97:$M$97)))</f>
        <v>0</v>
      </c>
      <c r="G8" s="229">
        <f t="array" ref="G8">IF(G$2=1,Assumptions!$P8/12,(SUMIF($D$2:$EE$2,G$2-1,$D8:$EE8)/12)*(1+XLOOKUP(G$2,Assumptions!$C$94:$M$94,Assumptions!$C$97:$M$97)))</f>
        <v>0</v>
      </c>
      <c r="H8" s="229">
        <f t="array" ref="H8">IF(H$2=1,Assumptions!$P8/12,(SUMIF($D$2:$EE$2,H$2-1,$D8:$EE8)/12)*(1+XLOOKUP(H$2,Assumptions!$C$94:$M$94,Assumptions!$C$97:$M$97)))</f>
        <v>0</v>
      </c>
      <c r="I8" s="229">
        <f t="array" ref="I8">IF(I$2=1,Assumptions!$P8/12,(SUMIF($D$2:$EE$2,I$2-1,$D8:$EE8)/12)*(1+XLOOKUP(I$2,Assumptions!$C$94:$M$94,Assumptions!$C$97:$M$97)))</f>
        <v>0</v>
      </c>
      <c r="J8" s="229">
        <f t="array" ref="J8">IF(J$2=1,Assumptions!$P8/12,(SUMIF($D$2:$EE$2,J$2-1,$D8:$EE8)/12)*(1+XLOOKUP(J$2,Assumptions!$C$94:$M$94,Assumptions!$C$97:$M$97)))</f>
        <v>0</v>
      </c>
      <c r="K8" s="229">
        <f t="array" ref="K8">IF(K$2=1,Assumptions!$P8/12,(SUMIF($D$2:$EE$2,K$2-1,$D8:$EE8)/12)*(1+XLOOKUP(K$2,Assumptions!$C$94:$M$94,Assumptions!$C$97:$M$97)))</f>
        <v>0</v>
      </c>
      <c r="L8" s="229">
        <f t="array" ref="L8">IF(L$2=1,Assumptions!$P8/12,(SUMIF($D$2:$EE$2,L$2-1,$D8:$EE8)/12)*(1+XLOOKUP(L$2,Assumptions!$C$94:$M$94,Assumptions!$C$97:$M$97)))</f>
        <v>0</v>
      </c>
      <c r="M8" s="229">
        <f t="array" ref="M8">IF(M$2=1,Assumptions!$P8/12,(SUMIF($D$2:$EE$2,M$2-1,$D8:$EE8)/12)*(1+XLOOKUP(M$2,Assumptions!$C$94:$M$94,Assumptions!$C$97:$M$97)))</f>
        <v>0</v>
      </c>
      <c r="N8" s="229">
        <f t="array" ref="N8">IF(N$2=1,Assumptions!$P8/12,(SUMIF($D$2:$EE$2,N$2-1,$D8:$EE8)/12)*(1+XLOOKUP(N$2,Assumptions!$C$94:$M$94,Assumptions!$C$97:$M$97)))</f>
        <v>0</v>
      </c>
      <c r="O8" s="229">
        <f t="array" ref="O8">IF(O$2=1,Assumptions!$P8/12,(SUMIF($D$2:$EE$2,O$2-1,$D8:$EE8)/12)*(1+XLOOKUP(O$2,Assumptions!$C$94:$M$94,Assumptions!$C$97:$M$97)))</f>
        <v>0</v>
      </c>
      <c r="P8" s="229">
        <f t="array" ref="P8">IF(P$2=1,Assumptions!$P8/12,(SUMIF($D$2:$EE$2,P$2-1,$D8:$EE8)/12)*(1+XLOOKUP(P$2,Assumptions!$C$94:$M$94,Assumptions!$C$97:$M$97)))</f>
        <v>0</v>
      </c>
      <c r="Q8" s="229">
        <f t="array" ref="Q8">IF(Q$2=1,Assumptions!$P8/12,(SUMIF($D$2:$EE$2,Q$2-1,$D8:$EE8)/12)*(1+XLOOKUP(Q$2,Assumptions!$C$94:$M$94,Assumptions!$C$97:$M$97)))</f>
        <v>0</v>
      </c>
      <c r="R8" s="229">
        <f t="array" ref="R8">IF(R$2=1,Assumptions!$P8/12,(SUMIF($D$2:$EE$2,R$2-1,$D8:$EE8)/12)*(1+XLOOKUP(R$2,Assumptions!$C$94:$M$94,Assumptions!$C$97:$M$97)))</f>
        <v>0</v>
      </c>
      <c r="S8" s="229">
        <f t="array" ref="S8">IF(S$2=1,Assumptions!$P8/12,(SUMIF($D$2:$EE$2,S$2-1,$D8:$EE8)/12)*(1+XLOOKUP(S$2,Assumptions!$C$94:$M$94,Assumptions!$C$97:$M$97)))</f>
        <v>0</v>
      </c>
      <c r="T8" s="229">
        <f t="array" ref="T8">IF(T$2=1,Assumptions!$P8/12,(SUMIF($D$2:$EE$2,T$2-1,$D8:$EE8)/12)*(1+XLOOKUP(T$2,Assumptions!$C$94:$M$94,Assumptions!$C$97:$M$97)))</f>
        <v>0</v>
      </c>
      <c r="U8" s="229">
        <f t="array" ref="U8">IF(U$2=1,Assumptions!$P8/12,(SUMIF($D$2:$EE$2,U$2-1,$D8:$EE8)/12)*(1+XLOOKUP(U$2,Assumptions!$C$94:$M$94,Assumptions!$C$97:$M$97)))</f>
        <v>0</v>
      </c>
      <c r="V8" s="229">
        <f t="array" ref="V8">IF(V$2=1,Assumptions!$P8/12,(SUMIF($D$2:$EE$2,V$2-1,$D8:$EE8)/12)*(1+XLOOKUP(V$2,Assumptions!$C$94:$M$94,Assumptions!$C$97:$M$97)))</f>
        <v>0</v>
      </c>
      <c r="W8" s="229">
        <f t="array" ref="W8">IF(W$2=1,Assumptions!$P8/12,(SUMIF($D$2:$EE$2,W$2-1,$D8:$EE8)/12)*(1+XLOOKUP(W$2,Assumptions!$C$94:$M$94,Assumptions!$C$97:$M$97)))</f>
        <v>0</v>
      </c>
      <c r="X8" s="229">
        <f t="array" ref="X8">IF(X$2=1,Assumptions!$P8/12,(SUMIF($D$2:$EE$2,X$2-1,$D8:$EE8)/12)*(1+XLOOKUP(X$2,Assumptions!$C$94:$M$94,Assumptions!$C$97:$M$97)))</f>
        <v>0</v>
      </c>
      <c r="Y8" s="229">
        <f t="array" ref="Y8">IF(Y$2=1,Assumptions!$P8/12,(SUMIF($D$2:$EE$2,Y$2-1,$D8:$EE8)/12)*(1+XLOOKUP(Y$2,Assumptions!$C$94:$M$94,Assumptions!$C$97:$M$97)))</f>
        <v>0</v>
      </c>
      <c r="Z8" s="229">
        <f t="array" ref="Z8">IF(Z$2=1,Assumptions!$P8/12,(SUMIF($D$2:$EE$2,Z$2-1,$D8:$EE8)/12)*(1+XLOOKUP(Z$2,Assumptions!$C$94:$M$94,Assumptions!$C$97:$M$97)))</f>
        <v>0</v>
      </c>
      <c r="AA8" s="229">
        <f t="array" ref="AA8">IF(AA$2=1,Assumptions!$P8/12,(SUMIF($D$2:$EE$2,AA$2-1,$D8:$EE8)/12)*(1+XLOOKUP(AA$2,Assumptions!$C$94:$M$94,Assumptions!$C$97:$M$97)))</f>
        <v>0</v>
      </c>
      <c r="AB8" s="229">
        <f t="array" ref="AB8">IF(AB$2=1,Assumptions!$P8/12,(SUMIF($D$2:$EE$2,AB$2-1,$D8:$EE8)/12)*(1+XLOOKUP(AB$2,Assumptions!$C$94:$M$94,Assumptions!$C$97:$M$97)))</f>
        <v>0</v>
      </c>
      <c r="AC8" s="229">
        <f t="array" ref="AC8">IF(AC$2=1,Assumptions!$P8/12,(SUMIF($D$2:$EE$2,AC$2-1,$D8:$EE8)/12)*(1+XLOOKUP(AC$2,Assumptions!$C$94:$M$94,Assumptions!$C$97:$M$97)))</f>
        <v>0</v>
      </c>
      <c r="AD8" s="229">
        <f t="array" ref="AD8">IF(AD$2=1,Assumptions!$P8/12,(SUMIF($D$2:$EE$2,AD$2-1,$D8:$EE8)/12)*(1+XLOOKUP(AD$2,Assumptions!$C$94:$M$94,Assumptions!$C$97:$M$97)))</f>
        <v>0</v>
      </c>
      <c r="AE8" s="229">
        <f t="array" ref="AE8">IF(AE$2=1,Assumptions!$P8/12,(SUMIF($D$2:$EE$2,AE$2-1,$D8:$EE8)/12)*(1+XLOOKUP(AE$2,Assumptions!$C$94:$M$94,Assumptions!$C$97:$M$97)))</f>
        <v>0</v>
      </c>
      <c r="AF8" s="229">
        <f t="array" ref="AF8">IF(AF$2=1,Assumptions!$P8/12,(SUMIF($D$2:$EE$2,AF$2-1,$D8:$EE8)/12)*(1+XLOOKUP(AF$2,Assumptions!$C$94:$M$94,Assumptions!$C$97:$M$97)))</f>
        <v>0</v>
      </c>
      <c r="AG8" s="229">
        <f t="array" ref="AG8">IF(AG$2=1,Assumptions!$P8/12,(SUMIF($D$2:$EE$2,AG$2-1,$D8:$EE8)/12)*(1+XLOOKUP(AG$2,Assumptions!$C$94:$M$94,Assumptions!$C$97:$M$97)))</f>
        <v>0</v>
      </c>
      <c r="AH8" s="229">
        <f t="array" ref="AH8">IF(AH$2=1,Assumptions!$P8/12,(SUMIF($D$2:$EE$2,AH$2-1,$D8:$EE8)/12)*(1+XLOOKUP(AH$2,Assumptions!$C$94:$M$94,Assumptions!$C$97:$M$97)))</f>
        <v>0</v>
      </c>
      <c r="AI8" s="229">
        <f t="array" ref="AI8">IF(AI$2=1,Assumptions!$P8/12,(SUMIF($D$2:$EE$2,AI$2-1,$D8:$EE8)/12)*(1+XLOOKUP(AI$2,Assumptions!$C$94:$M$94,Assumptions!$C$97:$M$97)))</f>
        <v>0</v>
      </c>
      <c r="AJ8" s="229">
        <f t="array" ref="AJ8">IF(AJ$2=1,Assumptions!$P8/12,(SUMIF($D$2:$EE$2,AJ$2-1,$D8:$EE8)/12)*(1+XLOOKUP(AJ$2,Assumptions!$C$94:$M$94,Assumptions!$C$97:$M$97)))</f>
        <v>0</v>
      </c>
      <c r="AK8" s="229">
        <f t="array" ref="AK8">IF(AK$2=1,Assumptions!$P8/12,(SUMIF($D$2:$EE$2,AK$2-1,$D8:$EE8)/12)*(1+XLOOKUP(AK$2,Assumptions!$C$94:$M$94,Assumptions!$C$97:$M$97)))</f>
        <v>0</v>
      </c>
      <c r="AL8" s="229">
        <f t="array" ref="AL8">IF(AL$2=1,Assumptions!$P8/12,(SUMIF($D$2:$EE$2,AL$2-1,$D8:$EE8)/12)*(1+XLOOKUP(AL$2,Assumptions!$C$94:$M$94,Assumptions!$C$97:$M$97)))</f>
        <v>0</v>
      </c>
      <c r="AM8" s="229">
        <f t="array" ref="AM8">IF(AM$2=1,Assumptions!$P8/12,(SUMIF($D$2:$EE$2,AM$2-1,$D8:$EE8)/12)*(1+XLOOKUP(AM$2,Assumptions!$C$94:$M$94,Assumptions!$C$97:$M$97)))</f>
        <v>0</v>
      </c>
      <c r="AN8" s="229">
        <f t="array" ref="AN8">IF(AN$2=1,Assumptions!$P8/12,(SUMIF($D$2:$EE$2,AN$2-1,$D8:$EE8)/12)*(1+XLOOKUP(AN$2,Assumptions!$C$94:$M$94,Assumptions!$C$97:$M$97)))</f>
        <v>0</v>
      </c>
      <c r="AO8" s="229">
        <f t="array" ref="AO8">IF(AO$2=1,Assumptions!$P8/12,(SUMIF($D$2:$EE$2,AO$2-1,$D8:$EE8)/12)*(1+XLOOKUP(AO$2,Assumptions!$C$94:$M$94,Assumptions!$C$97:$M$97)))</f>
        <v>0</v>
      </c>
      <c r="AP8" s="229">
        <f t="array" ref="AP8">IF(AP$2=1,Assumptions!$P8/12,(SUMIF($D$2:$EE$2,AP$2-1,$D8:$EE8)/12)*(1+XLOOKUP(AP$2,Assumptions!$C$94:$M$94,Assumptions!$C$97:$M$97)))</f>
        <v>0</v>
      </c>
      <c r="AQ8" s="229">
        <f t="array" ref="AQ8">IF(AQ$2=1,Assumptions!$P8/12,(SUMIF($D$2:$EE$2,AQ$2-1,$D8:$EE8)/12)*(1+XLOOKUP(AQ$2,Assumptions!$C$94:$M$94,Assumptions!$C$97:$M$97)))</f>
        <v>0</v>
      </c>
      <c r="AR8" s="229">
        <f t="array" ref="AR8">IF(AR$2=1,Assumptions!$P8/12,(SUMIF($D$2:$EE$2,AR$2-1,$D8:$EE8)/12)*(1+XLOOKUP(AR$2,Assumptions!$C$94:$M$94,Assumptions!$C$97:$M$97)))</f>
        <v>0</v>
      </c>
      <c r="AS8" s="229">
        <f t="array" ref="AS8">IF(AS$2=1,Assumptions!$P8/12,(SUMIF($D$2:$EE$2,AS$2-1,$D8:$EE8)/12)*(1+XLOOKUP(AS$2,Assumptions!$C$94:$M$94,Assumptions!$C$97:$M$97)))</f>
        <v>0</v>
      </c>
      <c r="AT8" s="229">
        <f t="array" ref="AT8">IF(AT$2=1,Assumptions!$P8/12,(SUMIF($D$2:$EE$2,AT$2-1,$D8:$EE8)/12)*(1+XLOOKUP(AT$2,Assumptions!$C$94:$M$94,Assumptions!$C$97:$M$97)))</f>
        <v>0</v>
      </c>
      <c r="AU8" s="229">
        <f t="array" ref="AU8">IF(AU$2=1,Assumptions!$P8/12,(SUMIF($D$2:$EE$2,AU$2-1,$D8:$EE8)/12)*(1+XLOOKUP(AU$2,Assumptions!$C$94:$M$94,Assumptions!$C$97:$M$97)))</f>
        <v>0</v>
      </c>
      <c r="AV8" s="229">
        <f t="array" ref="AV8">IF(AV$2=1,Assumptions!$P8/12,(SUMIF($D$2:$EE$2,AV$2-1,$D8:$EE8)/12)*(1+XLOOKUP(AV$2,Assumptions!$C$94:$M$94,Assumptions!$C$97:$M$97)))</f>
        <v>0</v>
      </c>
      <c r="AW8" s="229">
        <f t="array" ref="AW8">IF(AW$2=1,Assumptions!$P8/12,(SUMIF($D$2:$EE$2,AW$2-1,$D8:$EE8)/12)*(1+XLOOKUP(AW$2,Assumptions!$C$94:$M$94,Assumptions!$C$97:$M$97)))</f>
        <v>0</v>
      </c>
      <c r="AX8" s="229">
        <f t="array" ref="AX8">IF(AX$2=1,Assumptions!$P8/12,(SUMIF($D$2:$EE$2,AX$2-1,$D8:$EE8)/12)*(1+XLOOKUP(AX$2,Assumptions!$C$94:$M$94,Assumptions!$C$97:$M$97)))</f>
        <v>0</v>
      </c>
      <c r="AY8" s="229">
        <f t="array" ref="AY8">IF(AY$2=1,Assumptions!$P8/12,(SUMIF($D$2:$EE$2,AY$2-1,$D8:$EE8)/12)*(1+XLOOKUP(AY$2,Assumptions!$C$94:$M$94,Assumptions!$C$97:$M$97)))</f>
        <v>0</v>
      </c>
      <c r="AZ8" s="229">
        <f t="array" ref="AZ8">IF(AZ$2=1,Assumptions!$P8/12,(SUMIF($D$2:$EE$2,AZ$2-1,$D8:$EE8)/12)*(1+XLOOKUP(AZ$2,Assumptions!$C$94:$M$94,Assumptions!$C$97:$M$97)))</f>
        <v>0</v>
      </c>
      <c r="BA8" s="229">
        <f t="array" ref="BA8">IF(BA$2=1,Assumptions!$P8/12,(SUMIF($D$2:$EE$2,BA$2-1,$D8:$EE8)/12)*(1+XLOOKUP(BA$2,Assumptions!$C$94:$M$94,Assumptions!$C$97:$M$97)))</f>
        <v>0</v>
      </c>
      <c r="BB8" s="229">
        <f t="array" ref="BB8">IF(BB$2=1,Assumptions!$P8/12,(SUMIF($D$2:$EE$2,BB$2-1,$D8:$EE8)/12)*(1+XLOOKUP(BB$2,Assumptions!$C$94:$M$94,Assumptions!$C$97:$M$97)))</f>
        <v>0</v>
      </c>
      <c r="BC8" s="229">
        <f t="array" ref="BC8">IF(BC$2=1,Assumptions!$P8/12,(SUMIF($D$2:$EE$2,BC$2-1,$D8:$EE8)/12)*(1+XLOOKUP(BC$2,Assumptions!$C$94:$M$94,Assumptions!$C$97:$M$97)))</f>
        <v>0</v>
      </c>
      <c r="BD8" s="229">
        <f t="array" ref="BD8">IF(BD$2=1,Assumptions!$P8/12,(SUMIF($D$2:$EE$2,BD$2-1,$D8:$EE8)/12)*(1+XLOOKUP(BD$2,Assumptions!$C$94:$M$94,Assumptions!$C$97:$M$97)))</f>
        <v>0</v>
      </c>
      <c r="BE8" s="229">
        <f t="array" ref="BE8">IF(BE$2=1,Assumptions!$P8/12,(SUMIF($D$2:$EE$2,BE$2-1,$D8:$EE8)/12)*(1+XLOOKUP(BE$2,Assumptions!$C$94:$M$94,Assumptions!$C$97:$M$97)))</f>
        <v>0</v>
      </c>
      <c r="BF8" s="229">
        <f t="array" ref="BF8">IF(BF$2=1,Assumptions!$P8/12,(SUMIF($D$2:$EE$2,BF$2-1,$D8:$EE8)/12)*(1+XLOOKUP(BF$2,Assumptions!$C$94:$M$94,Assumptions!$C$97:$M$97)))</f>
        <v>0</v>
      </c>
      <c r="BG8" s="229">
        <f t="array" ref="BG8">IF(BG$2=1,Assumptions!$P8/12,(SUMIF($D$2:$EE$2,BG$2-1,$D8:$EE8)/12)*(1+XLOOKUP(BG$2,Assumptions!$C$94:$M$94,Assumptions!$C$97:$M$97)))</f>
        <v>0</v>
      </c>
      <c r="BH8" s="229">
        <f t="array" ref="BH8">IF(BH$2=1,Assumptions!$P8/12,(SUMIF($D$2:$EE$2,BH$2-1,$D8:$EE8)/12)*(1+XLOOKUP(BH$2,Assumptions!$C$94:$M$94,Assumptions!$C$97:$M$97)))</f>
        <v>0</v>
      </c>
      <c r="BI8" s="229">
        <f t="array" ref="BI8">IF(BI$2=1,Assumptions!$P8/12,(SUMIF($D$2:$EE$2,BI$2-1,$D8:$EE8)/12)*(1+XLOOKUP(BI$2,Assumptions!$C$94:$M$94,Assumptions!$C$97:$M$97)))</f>
        <v>0</v>
      </c>
      <c r="BJ8" s="229">
        <f t="array" ref="BJ8">IF(BJ$2=1,Assumptions!$P8/12,(SUMIF($D$2:$EE$2,BJ$2-1,$D8:$EE8)/12)*(1+XLOOKUP(BJ$2,Assumptions!$C$94:$M$94,Assumptions!$C$97:$M$97)))</f>
        <v>0</v>
      </c>
      <c r="BK8" s="229">
        <f t="array" ref="BK8">IF(BK$2=1,Assumptions!$P8/12,(SUMIF($D$2:$EE$2,BK$2-1,$D8:$EE8)/12)*(1+XLOOKUP(BK$2,Assumptions!$C$94:$M$94,Assumptions!$C$97:$M$97)))</f>
        <v>0</v>
      </c>
      <c r="BL8" s="229">
        <f t="array" ref="BL8">IF(BL$2=1,Assumptions!$P8/12,(SUMIF($D$2:$EE$2,BL$2-1,$D8:$EE8)/12)*(1+XLOOKUP(BL$2,Assumptions!$C$94:$M$94,Assumptions!$C$97:$M$97)))</f>
        <v>0</v>
      </c>
      <c r="BM8" s="229">
        <f t="array" ref="BM8">IF(BM$2=1,Assumptions!$P8/12,(SUMIF($D$2:$EE$2,BM$2-1,$D8:$EE8)/12)*(1+XLOOKUP(BM$2,Assumptions!$C$94:$M$94,Assumptions!$C$97:$M$97)))</f>
        <v>0</v>
      </c>
      <c r="BN8" s="229">
        <f t="array" ref="BN8">IF(BN$2=1,Assumptions!$P8/12,(SUMIF($D$2:$EE$2,BN$2-1,$D8:$EE8)/12)*(1+XLOOKUP(BN$2,Assumptions!$C$94:$M$94,Assumptions!$C$97:$M$97)))</f>
        <v>0</v>
      </c>
      <c r="BO8" s="229">
        <f t="array" ref="BO8">IF(BO$2=1,Assumptions!$P8/12,(SUMIF($D$2:$EE$2,BO$2-1,$D8:$EE8)/12)*(1+XLOOKUP(BO$2,Assumptions!$C$94:$M$94,Assumptions!$C$97:$M$97)))</f>
        <v>0</v>
      </c>
      <c r="BP8" s="229">
        <f t="array" ref="BP8">IF(BP$2=1,Assumptions!$P8/12,(SUMIF($D$2:$EE$2,BP$2-1,$D8:$EE8)/12)*(1+XLOOKUP(BP$2,Assumptions!$C$94:$M$94,Assumptions!$C$97:$M$97)))</f>
        <v>0</v>
      </c>
      <c r="BQ8" s="229">
        <f t="array" ref="BQ8">IF(BQ$2=1,Assumptions!$P8/12,(SUMIF($D$2:$EE$2,BQ$2-1,$D8:$EE8)/12)*(1+XLOOKUP(BQ$2,Assumptions!$C$94:$M$94,Assumptions!$C$97:$M$97)))</f>
        <v>0</v>
      </c>
      <c r="BR8" s="229">
        <f t="array" ref="BR8">IF(BR$2=1,Assumptions!$P8/12,(SUMIF($D$2:$EE$2,BR$2-1,$D8:$EE8)/12)*(1+XLOOKUP(BR$2,Assumptions!$C$94:$M$94,Assumptions!$C$97:$M$97)))</f>
        <v>0</v>
      </c>
      <c r="BS8" s="229">
        <f t="array" ref="BS8">IF(BS$2=1,Assumptions!$P8/12,(SUMIF($D$2:$EE$2,BS$2-1,$D8:$EE8)/12)*(1+XLOOKUP(BS$2,Assumptions!$C$94:$M$94,Assumptions!$C$97:$M$97)))</f>
        <v>0</v>
      </c>
      <c r="BT8" s="229">
        <f t="array" ref="BT8">IF(BT$2=1,Assumptions!$P8/12,(SUMIF($D$2:$EE$2,BT$2-1,$D8:$EE8)/12)*(1+XLOOKUP(BT$2,Assumptions!$C$94:$M$94,Assumptions!$C$97:$M$97)))</f>
        <v>0</v>
      </c>
      <c r="BU8" s="229">
        <f t="array" ref="BU8">IF(BU$2=1,Assumptions!$P8/12,(SUMIF($D$2:$EE$2,BU$2-1,$D8:$EE8)/12)*(1+XLOOKUP(BU$2,Assumptions!$C$94:$M$94,Assumptions!$C$97:$M$97)))</f>
        <v>0</v>
      </c>
      <c r="BV8" s="229">
        <f t="array" ref="BV8">IF(BV$2=1,Assumptions!$P8/12,(SUMIF($D$2:$EE$2,BV$2-1,$D8:$EE8)/12)*(1+XLOOKUP(BV$2,Assumptions!$C$94:$M$94,Assumptions!$C$97:$M$97)))</f>
        <v>0</v>
      </c>
      <c r="BW8" s="229">
        <f t="array" ref="BW8">IF(BW$2=1,Assumptions!$P8/12,(SUMIF($D$2:$EE$2,BW$2-1,$D8:$EE8)/12)*(1+XLOOKUP(BW$2,Assumptions!$C$94:$M$94,Assumptions!$C$97:$M$97)))</f>
        <v>0</v>
      </c>
      <c r="BX8" s="229">
        <f t="array" ref="BX8">IF(BX$2=1,Assumptions!$P8/12,(SUMIF($D$2:$EE$2,BX$2-1,$D8:$EE8)/12)*(1+XLOOKUP(BX$2,Assumptions!$C$94:$M$94,Assumptions!$C$97:$M$97)))</f>
        <v>0</v>
      </c>
      <c r="BY8" s="229">
        <f t="array" ref="BY8">IF(BY$2=1,Assumptions!$P8/12,(SUMIF($D$2:$EE$2,BY$2-1,$D8:$EE8)/12)*(1+XLOOKUP(BY$2,Assumptions!$C$94:$M$94,Assumptions!$C$97:$M$97)))</f>
        <v>0</v>
      </c>
      <c r="BZ8" s="229">
        <f t="array" ref="BZ8">IF(BZ$2=1,Assumptions!$P8/12,(SUMIF($D$2:$EE$2,BZ$2-1,$D8:$EE8)/12)*(1+XLOOKUP(BZ$2,Assumptions!$C$94:$M$94,Assumptions!$C$97:$M$97)))</f>
        <v>0</v>
      </c>
      <c r="CA8" s="229">
        <f t="array" ref="CA8">IF(CA$2=1,Assumptions!$P8/12,(SUMIF($D$2:$EE$2,CA$2-1,$D8:$EE8)/12)*(1+XLOOKUP(CA$2,Assumptions!$C$94:$M$94,Assumptions!$C$97:$M$97)))</f>
        <v>0</v>
      </c>
      <c r="CB8" s="229">
        <f t="array" ref="CB8">IF(CB$2=1,Assumptions!$P8/12,(SUMIF($D$2:$EE$2,CB$2-1,$D8:$EE8)/12)*(1+XLOOKUP(CB$2,Assumptions!$C$94:$M$94,Assumptions!$C$97:$M$97)))</f>
        <v>0</v>
      </c>
      <c r="CC8" s="229">
        <f t="array" ref="CC8">IF(CC$2=1,Assumptions!$P8/12,(SUMIF($D$2:$EE$2,CC$2-1,$D8:$EE8)/12)*(1+XLOOKUP(CC$2,Assumptions!$C$94:$M$94,Assumptions!$C$97:$M$97)))</f>
        <v>0</v>
      </c>
      <c r="CD8" s="229">
        <f t="array" ref="CD8">IF(CD$2=1,Assumptions!$P8/12,(SUMIF($D$2:$EE$2,CD$2-1,$D8:$EE8)/12)*(1+XLOOKUP(CD$2,Assumptions!$C$94:$M$94,Assumptions!$C$97:$M$97)))</f>
        <v>0</v>
      </c>
      <c r="CE8" s="229">
        <f t="array" ref="CE8">IF(CE$2=1,Assumptions!$P8/12,(SUMIF($D$2:$EE$2,CE$2-1,$D8:$EE8)/12)*(1+XLOOKUP(CE$2,Assumptions!$C$94:$M$94,Assumptions!$C$97:$M$97)))</f>
        <v>0</v>
      </c>
      <c r="CF8" s="229">
        <f t="array" ref="CF8">IF(CF$2=1,Assumptions!$P8/12,(SUMIF($D$2:$EE$2,CF$2-1,$D8:$EE8)/12)*(1+XLOOKUP(CF$2,Assumptions!$C$94:$M$94,Assumptions!$C$97:$M$97)))</f>
        <v>0</v>
      </c>
      <c r="CG8" s="229">
        <f t="array" ref="CG8">IF(CG$2=1,Assumptions!$P8/12,(SUMIF($D$2:$EE$2,CG$2-1,$D8:$EE8)/12)*(1+XLOOKUP(CG$2,Assumptions!$C$94:$M$94,Assumptions!$C$97:$M$97)))</f>
        <v>0</v>
      </c>
      <c r="CH8" s="229">
        <f t="array" ref="CH8">IF(CH$2=1,Assumptions!$P8/12,(SUMIF($D$2:$EE$2,CH$2-1,$D8:$EE8)/12)*(1+XLOOKUP(CH$2,Assumptions!$C$94:$M$94,Assumptions!$C$97:$M$97)))</f>
        <v>0</v>
      </c>
      <c r="CI8" s="229">
        <f t="array" ref="CI8">IF(CI$2=1,Assumptions!$P8/12,(SUMIF($D$2:$EE$2,CI$2-1,$D8:$EE8)/12)*(1+XLOOKUP(CI$2,Assumptions!$C$94:$M$94,Assumptions!$C$97:$M$97)))</f>
        <v>0</v>
      </c>
      <c r="CJ8" s="229">
        <f t="array" ref="CJ8">IF(CJ$2=1,Assumptions!$P8/12,(SUMIF($D$2:$EE$2,CJ$2-1,$D8:$EE8)/12)*(1+XLOOKUP(CJ$2,Assumptions!$C$94:$M$94,Assumptions!$C$97:$M$97)))</f>
        <v>0</v>
      </c>
      <c r="CK8" s="229">
        <f t="array" ref="CK8">IF(CK$2=1,Assumptions!$P8/12,(SUMIF($D$2:$EE$2,CK$2-1,$D8:$EE8)/12)*(1+XLOOKUP(CK$2,Assumptions!$C$94:$M$94,Assumptions!$C$97:$M$97)))</f>
        <v>0</v>
      </c>
      <c r="CL8" s="229">
        <f t="array" ref="CL8">IF(CL$2=1,Assumptions!$P8/12,(SUMIF($D$2:$EE$2,CL$2-1,$D8:$EE8)/12)*(1+XLOOKUP(CL$2,Assumptions!$C$94:$M$94,Assumptions!$C$97:$M$97)))</f>
        <v>0</v>
      </c>
      <c r="CM8" s="229">
        <f t="array" ref="CM8">IF(CM$2=1,Assumptions!$P8/12,(SUMIF($D$2:$EE$2,CM$2-1,$D8:$EE8)/12)*(1+XLOOKUP(CM$2,Assumptions!$C$94:$M$94,Assumptions!$C$97:$M$97)))</f>
        <v>0</v>
      </c>
      <c r="CN8" s="229">
        <f t="array" ref="CN8">IF(CN$2=1,Assumptions!$P8/12,(SUMIF($D$2:$EE$2,CN$2-1,$D8:$EE8)/12)*(1+XLOOKUP(CN$2,Assumptions!$C$94:$M$94,Assumptions!$C$97:$M$97)))</f>
        <v>0</v>
      </c>
      <c r="CO8" s="229">
        <f t="array" ref="CO8">IF(CO$2=1,Assumptions!$P8/12,(SUMIF($D$2:$EE$2,CO$2-1,$D8:$EE8)/12)*(1+XLOOKUP(CO$2,Assumptions!$C$94:$M$94,Assumptions!$C$97:$M$97)))</f>
        <v>0</v>
      </c>
      <c r="CP8" s="229">
        <f t="array" ref="CP8">IF(CP$2=1,Assumptions!$P8/12,(SUMIF($D$2:$EE$2,CP$2-1,$D8:$EE8)/12)*(1+XLOOKUP(CP$2,Assumptions!$C$94:$M$94,Assumptions!$C$97:$M$97)))</f>
        <v>0</v>
      </c>
      <c r="CQ8" s="229">
        <f t="array" ref="CQ8">IF(CQ$2=1,Assumptions!$P8/12,(SUMIF($D$2:$EE$2,CQ$2-1,$D8:$EE8)/12)*(1+XLOOKUP(CQ$2,Assumptions!$C$94:$M$94,Assumptions!$C$97:$M$97)))</f>
        <v>0</v>
      </c>
      <c r="CR8" s="229">
        <f t="array" ref="CR8">IF(CR$2=1,Assumptions!$P8/12,(SUMIF($D$2:$EE$2,CR$2-1,$D8:$EE8)/12)*(1+XLOOKUP(CR$2,Assumptions!$C$94:$M$94,Assumptions!$C$97:$M$97)))</f>
        <v>0</v>
      </c>
      <c r="CS8" s="229">
        <f t="array" ref="CS8">IF(CS$2=1,Assumptions!$P8/12,(SUMIF($D$2:$EE$2,CS$2-1,$D8:$EE8)/12)*(1+XLOOKUP(CS$2,Assumptions!$C$94:$M$94,Assumptions!$C$97:$M$97)))</f>
        <v>0</v>
      </c>
      <c r="CT8" s="229">
        <f t="array" ref="CT8">IF(CT$2=1,Assumptions!$P8/12,(SUMIF($D$2:$EE$2,CT$2-1,$D8:$EE8)/12)*(1+XLOOKUP(CT$2,Assumptions!$C$94:$M$94,Assumptions!$C$97:$M$97)))</f>
        <v>0</v>
      </c>
      <c r="CU8" s="229">
        <f t="array" ref="CU8">IF(CU$2=1,Assumptions!$P8/12,(SUMIF($D$2:$EE$2,CU$2-1,$D8:$EE8)/12)*(1+XLOOKUP(CU$2,Assumptions!$C$94:$M$94,Assumptions!$C$97:$M$97)))</f>
        <v>0</v>
      </c>
      <c r="CV8" s="229">
        <f t="array" ref="CV8">IF(CV$2=1,Assumptions!$P8/12,(SUMIF($D$2:$EE$2,CV$2-1,$D8:$EE8)/12)*(1+XLOOKUP(CV$2,Assumptions!$C$94:$M$94,Assumptions!$C$97:$M$97)))</f>
        <v>0</v>
      </c>
      <c r="CW8" s="229">
        <f t="array" ref="CW8">IF(CW$2=1,Assumptions!$P8/12,(SUMIF($D$2:$EE$2,CW$2-1,$D8:$EE8)/12)*(1+XLOOKUP(CW$2,Assumptions!$C$94:$M$94,Assumptions!$C$97:$M$97)))</f>
        <v>0</v>
      </c>
      <c r="CX8" s="229">
        <f t="array" ref="CX8">IF(CX$2=1,Assumptions!$P8/12,(SUMIF($D$2:$EE$2,CX$2-1,$D8:$EE8)/12)*(1+XLOOKUP(CX$2,Assumptions!$C$94:$M$94,Assumptions!$C$97:$M$97)))</f>
        <v>0</v>
      </c>
      <c r="CY8" s="229">
        <f t="array" ref="CY8">IF(CY$2=1,Assumptions!$P8/12,(SUMIF($D$2:$EE$2,CY$2-1,$D8:$EE8)/12)*(1+XLOOKUP(CY$2,Assumptions!$C$94:$M$94,Assumptions!$C$97:$M$97)))</f>
        <v>0</v>
      </c>
      <c r="CZ8" s="229">
        <f t="array" ref="CZ8">IF(CZ$2=1,Assumptions!$P8/12,(SUMIF($D$2:$EE$2,CZ$2-1,$D8:$EE8)/12)*(1+XLOOKUP(CZ$2,Assumptions!$C$94:$M$94,Assumptions!$C$97:$M$97)))</f>
        <v>0</v>
      </c>
      <c r="DA8" s="229">
        <f t="array" ref="DA8">IF(DA$2=1,Assumptions!$P8/12,(SUMIF($D$2:$EE$2,DA$2-1,$D8:$EE8)/12)*(1+XLOOKUP(DA$2,Assumptions!$C$94:$M$94,Assumptions!$C$97:$M$97)))</f>
        <v>0</v>
      </c>
      <c r="DB8" s="229">
        <f t="array" ref="DB8">IF(DB$2=1,Assumptions!$P8/12,(SUMIF($D$2:$EE$2,DB$2-1,$D8:$EE8)/12)*(1+XLOOKUP(DB$2,Assumptions!$C$94:$M$94,Assumptions!$C$97:$M$97)))</f>
        <v>0</v>
      </c>
      <c r="DC8" s="229">
        <f t="array" ref="DC8">IF(DC$2=1,Assumptions!$P8/12,(SUMIF($D$2:$EE$2,DC$2-1,$D8:$EE8)/12)*(1+XLOOKUP(DC$2,Assumptions!$C$94:$M$94,Assumptions!$C$97:$M$97)))</f>
        <v>0</v>
      </c>
      <c r="DD8" s="229">
        <f t="array" ref="DD8">IF(DD$2=1,Assumptions!$P8/12,(SUMIF($D$2:$EE$2,DD$2-1,$D8:$EE8)/12)*(1+XLOOKUP(DD$2,Assumptions!$C$94:$M$94,Assumptions!$C$97:$M$97)))</f>
        <v>0</v>
      </c>
      <c r="DE8" s="229">
        <f t="array" ref="DE8">IF(DE$2=1,Assumptions!$P8/12,(SUMIF($D$2:$EE$2,DE$2-1,$D8:$EE8)/12)*(1+XLOOKUP(DE$2,Assumptions!$C$94:$M$94,Assumptions!$C$97:$M$97)))</f>
        <v>0</v>
      </c>
      <c r="DF8" s="229">
        <f t="array" ref="DF8">IF(DF$2=1,Assumptions!$P8/12,(SUMIF($D$2:$EE$2,DF$2-1,$D8:$EE8)/12)*(1+XLOOKUP(DF$2,Assumptions!$C$94:$M$94,Assumptions!$C$97:$M$97)))</f>
        <v>0</v>
      </c>
      <c r="DG8" s="229">
        <f t="array" ref="DG8">IF(DG$2=1,Assumptions!$P8/12,(SUMIF($D$2:$EE$2,DG$2-1,$D8:$EE8)/12)*(1+XLOOKUP(DG$2,Assumptions!$C$94:$M$94,Assumptions!$C$97:$M$97)))</f>
        <v>0</v>
      </c>
      <c r="DH8" s="229">
        <f t="array" ref="DH8">IF(DH$2=1,Assumptions!$P8/12,(SUMIF($D$2:$EE$2,DH$2-1,$D8:$EE8)/12)*(1+XLOOKUP(DH$2,Assumptions!$C$94:$M$94,Assumptions!$C$97:$M$97)))</f>
        <v>0</v>
      </c>
      <c r="DI8" s="229">
        <f t="array" ref="DI8">IF(DI$2=1,Assumptions!$P8/12,(SUMIF($D$2:$EE$2,DI$2-1,$D8:$EE8)/12)*(1+XLOOKUP(DI$2,Assumptions!$C$94:$M$94,Assumptions!$C$97:$M$97)))</f>
        <v>0</v>
      </c>
      <c r="DJ8" s="229">
        <f t="array" ref="DJ8">IF(DJ$2=1,Assumptions!$P8/12,(SUMIF($D$2:$EE$2,DJ$2-1,$D8:$EE8)/12)*(1+XLOOKUP(DJ$2,Assumptions!$C$94:$M$94,Assumptions!$C$97:$M$97)))</f>
        <v>0</v>
      </c>
      <c r="DK8" s="229">
        <f t="array" ref="DK8">IF(DK$2=1,Assumptions!$P8/12,(SUMIF($D$2:$EE$2,DK$2-1,$D8:$EE8)/12)*(1+XLOOKUP(DK$2,Assumptions!$C$94:$M$94,Assumptions!$C$97:$M$97)))</f>
        <v>0</v>
      </c>
      <c r="DL8" s="229">
        <f t="array" ref="DL8">IF(DL$2=1,Assumptions!$P8/12,(SUMIF($D$2:$EE$2,DL$2-1,$D8:$EE8)/12)*(1+XLOOKUP(DL$2,Assumptions!$C$94:$M$94,Assumptions!$C$97:$M$97)))</f>
        <v>0</v>
      </c>
      <c r="DM8" s="229">
        <f t="array" ref="DM8">IF(DM$2=1,Assumptions!$P8/12,(SUMIF($D$2:$EE$2,DM$2-1,$D8:$EE8)/12)*(1+XLOOKUP(DM$2,Assumptions!$C$94:$M$94,Assumptions!$C$97:$M$97)))</f>
        <v>0</v>
      </c>
      <c r="DN8" s="229">
        <f t="array" ref="DN8">IF(DN$2=1,Assumptions!$P8/12,(SUMIF($D$2:$EE$2,DN$2-1,$D8:$EE8)/12)*(1+XLOOKUP(DN$2,Assumptions!$C$94:$M$94,Assumptions!$C$97:$M$97)))</f>
        <v>0</v>
      </c>
      <c r="DO8" s="229">
        <f t="array" ref="DO8">IF(DO$2=1,Assumptions!$P8/12,(SUMIF($D$2:$EE$2,DO$2-1,$D8:$EE8)/12)*(1+XLOOKUP(DO$2,Assumptions!$C$94:$M$94,Assumptions!$C$97:$M$97)))</f>
        <v>0</v>
      </c>
      <c r="DP8" s="229">
        <f t="array" ref="DP8">IF(DP$2=1,Assumptions!$P8/12,(SUMIF($D$2:$EE$2,DP$2-1,$D8:$EE8)/12)*(1+XLOOKUP(DP$2,Assumptions!$C$94:$M$94,Assumptions!$C$97:$M$97)))</f>
        <v>0</v>
      </c>
      <c r="DQ8" s="229">
        <f t="array" ref="DQ8">IF(DQ$2=1,Assumptions!$P8/12,(SUMIF($D$2:$EE$2,DQ$2-1,$D8:$EE8)/12)*(1+XLOOKUP(DQ$2,Assumptions!$C$94:$M$94,Assumptions!$C$97:$M$97)))</f>
        <v>0</v>
      </c>
      <c r="DR8" s="229">
        <f t="array" ref="DR8">IF(DR$2=1,Assumptions!$P8/12,(SUMIF($D$2:$EE$2,DR$2-1,$D8:$EE8)/12)*(1+XLOOKUP(DR$2,Assumptions!$C$94:$M$94,Assumptions!$C$97:$M$97)))</f>
        <v>0</v>
      </c>
      <c r="DS8" s="229">
        <f t="array" ref="DS8">IF(DS$2=1,Assumptions!$P8/12,(SUMIF($D$2:$EE$2,DS$2-1,$D8:$EE8)/12)*(1+XLOOKUP(DS$2,Assumptions!$C$94:$M$94,Assumptions!$C$97:$M$97)))</f>
        <v>0</v>
      </c>
      <c r="DT8" s="229">
        <f t="array" ref="DT8">IF(DT$2=1,Assumptions!$P8/12,(SUMIF($D$2:$EE$2,DT$2-1,$D8:$EE8)/12)*(1+XLOOKUP(DT$2,Assumptions!$C$94:$M$94,Assumptions!$C$97:$M$97)))</f>
        <v>0</v>
      </c>
      <c r="DU8" s="229">
        <f t="array" ref="DU8">IF(DU$2=1,Assumptions!$P8/12,(SUMIF($D$2:$EE$2,DU$2-1,$D8:$EE8)/12)*(1+XLOOKUP(DU$2,Assumptions!$C$94:$M$94,Assumptions!$C$97:$M$97)))</f>
        <v>0</v>
      </c>
      <c r="DV8" s="229">
        <f t="array" ref="DV8">IF(DV$2=1,Assumptions!$P8/12,(SUMIF($D$2:$EE$2,DV$2-1,$D8:$EE8)/12)*(1+XLOOKUP(DV$2,Assumptions!$C$94:$M$94,Assumptions!$C$97:$M$97)))</f>
        <v>0</v>
      </c>
      <c r="DW8" s="229">
        <f t="array" ref="DW8">IF(DW$2=1,Assumptions!$P8/12,(SUMIF($D$2:$EE$2,DW$2-1,$D8:$EE8)/12)*(1+XLOOKUP(DW$2,Assumptions!$C$94:$M$94,Assumptions!$C$97:$M$97)))</f>
        <v>0</v>
      </c>
      <c r="DX8" s="229">
        <f t="array" ref="DX8">IF(DX$2=1,Assumptions!$P8/12,(SUMIF($D$2:$EE$2,DX$2-1,$D8:$EE8)/12)*(1+XLOOKUP(DX$2,Assumptions!$C$94:$M$94,Assumptions!$C$97:$M$97)))</f>
        <v>0</v>
      </c>
      <c r="DY8" s="229">
        <f t="array" ref="DY8">IF(DY$2=1,Assumptions!$P8/12,(SUMIF($D$2:$EE$2,DY$2-1,$D8:$EE8)/12)*(1+XLOOKUP(DY$2,Assumptions!$C$94:$M$94,Assumptions!$C$97:$M$97)))</f>
        <v>0</v>
      </c>
      <c r="DZ8" s="229">
        <f t="array" ref="DZ8">IF(DZ$2=1,Assumptions!$P8/12,(SUMIF($D$2:$EE$2,DZ$2-1,$D8:$EE8)/12)*(1+XLOOKUP(DZ$2,Assumptions!$C$94:$M$94,Assumptions!$C$97:$M$97)))</f>
        <v>0</v>
      </c>
      <c r="EA8" s="229">
        <f t="array" ref="EA8">IF(EA$2=1,Assumptions!$P8/12,(SUMIF($D$2:$EE$2,EA$2-1,$D8:$EE8)/12)*(1+XLOOKUP(EA$2,Assumptions!$C$94:$M$94,Assumptions!$C$97:$M$97)))</f>
        <v>0</v>
      </c>
      <c r="EB8" s="229">
        <f t="array" ref="EB8">IF(EB$2=1,Assumptions!$P8/12,(SUMIF($D$2:$EE$2,EB$2-1,$D8:$EE8)/12)*(1+XLOOKUP(EB$2,Assumptions!$C$94:$M$94,Assumptions!$C$97:$M$97)))</f>
        <v>0</v>
      </c>
      <c r="EC8" s="229">
        <f t="array" ref="EC8">IF(EC$2=1,Assumptions!$P8/12,(SUMIF($D$2:$EE$2,EC$2-1,$D8:$EE8)/12)*(1+XLOOKUP(EC$2,Assumptions!$C$94:$M$94,Assumptions!$C$97:$M$97)))</f>
        <v>0</v>
      </c>
      <c r="ED8" s="229">
        <f t="array" ref="ED8">IF(ED$2=1,Assumptions!$P8/12,(SUMIF($D$2:$EE$2,ED$2-1,$D8:$EE8)/12)*(1+XLOOKUP(ED$2,Assumptions!$C$94:$M$94,Assumptions!$C$97:$M$97)))</f>
        <v>0</v>
      </c>
      <c r="EE8" s="229">
        <f t="array" ref="EE8">IF(EE$2=1,Assumptions!$P8/12,(SUMIF($D$2:$EE$2,EE$2-1,$D8:$EE8)/12)*(1+XLOOKUP(EE$2,Assumptions!$C$94:$M$94,Assumptions!$C$97:$M$97)))</f>
        <v>0</v>
      </c>
    </row>
    <row r="9" ht="15.75" customHeight="1">
      <c r="A9" s="1"/>
      <c r="B9" s="1"/>
      <c r="C9" s="1" t="str">
        <f>Assumptions!J9</f>
        <v>1 Bedroom D&amp;E L1 &amp; L2</v>
      </c>
      <c r="D9" s="229">
        <f t="array" ref="D9">IF(D$2=1,Assumptions!$P9/12,(SUMIF($D$2:$EE$2,D$2-1,$D9:$EE9)/12)*(1+XLOOKUP(D$2,Assumptions!$C$94:$M$94,Assumptions!$C$97:$M$97)))</f>
        <v>0</v>
      </c>
      <c r="E9" s="229">
        <f t="array" ref="E9">IF(E$2=1,Assumptions!$P9/12,(SUMIF($D$2:$EE$2,E$2-1,$D9:$EE9)/12)*(1+XLOOKUP(E$2,Assumptions!$C$94:$M$94,Assumptions!$C$97:$M$97)))</f>
        <v>0</v>
      </c>
      <c r="F9" s="229">
        <f t="array" ref="F9">IF(F$2=1,Assumptions!$P9/12,(SUMIF($D$2:$EE$2,F$2-1,$D9:$EE9)/12)*(1+XLOOKUP(F$2,Assumptions!$C$94:$M$94,Assumptions!$C$97:$M$97)))</f>
        <v>0</v>
      </c>
      <c r="G9" s="229">
        <f t="array" ref="G9">IF(G$2=1,Assumptions!$P9/12,(SUMIF($D$2:$EE$2,G$2-1,$D9:$EE9)/12)*(1+XLOOKUP(G$2,Assumptions!$C$94:$M$94,Assumptions!$C$97:$M$97)))</f>
        <v>0</v>
      </c>
      <c r="H9" s="229">
        <f t="array" ref="H9">IF(H$2=1,Assumptions!$P9/12,(SUMIF($D$2:$EE$2,H$2-1,$D9:$EE9)/12)*(1+XLOOKUP(H$2,Assumptions!$C$94:$M$94,Assumptions!$C$97:$M$97)))</f>
        <v>0</v>
      </c>
      <c r="I9" s="229">
        <f t="array" ref="I9">IF(I$2=1,Assumptions!$P9/12,(SUMIF($D$2:$EE$2,I$2-1,$D9:$EE9)/12)*(1+XLOOKUP(I$2,Assumptions!$C$94:$M$94,Assumptions!$C$97:$M$97)))</f>
        <v>0</v>
      </c>
      <c r="J9" s="229">
        <f t="array" ref="J9">IF(J$2=1,Assumptions!$P9/12,(SUMIF($D$2:$EE$2,J$2-1,$D9:$EE9)/12)*(1+XLOOKUP(J$2,Assumptions!$C$94:$M$94,Assumptions!$C$97:$M$97)))</f>
        <v>0</v>
      </c>
      <c r="K9" s="229">
        <f t="array" ref="K9">IF(K$2=1,Assumptions!$P9/12,(SUMIF($D$2:$EE$2,K$2-1,$D9:$EE9)/12)*(1+XLOOKUP(K$2,Assumptions!$C$94:$M$94,Assumptions!$C$97:$M$97)))</f>
        <v>0</v>
      </c>
      <c r="L9" s="229">
        <f t="array" ref="L9">IF(L$2=1,Assumptions!$P9/12,(SUMIF($D$2:$EE$2,L$2-1,$D9:$EE9)/12)*(1+XLOOKUP(L$2,Assumptions!$C$94:$M$94,Assumptions!$C$97:$M$97)))</f>
        <v>0</v>
      </c>
      <c r="M9" s="229">
        <f t="array" ref="M9">IF(M$2=1,Assumptions!$P9/12,(SUMIF($D$2:$EE$2,M$2-1,$D9:$EE9)/12)*(1+XLOOKUP(M$2,Assumptions!$C$94:$M$94,Assumptions!$C$97:$M$97)))</f>
        <v>0</v>
      </c>
      <c r="N9" s="229">
        <f t="array" ref="N9">IF(N$2=1,Assumptions!$P9/12,(SUMIF($D$2:$EE$2,N$2-1,$D9:$EE9)/12)*(1+XLOOKUP(N$2,Assumptions!$C$94:$M$94,Assumptions!$C$97:$M$97)))</f>
        <v>0</v>
      </c>
      <c r="O9" s="229">
        <f t="array" ref="O9">IF(O$2=1,Assumptions!$P9/12,(SUMIF($D$2:$EE$2,O$2-1,$D9:$EE9)/12)*(1+XLOOKUP(O$2,Assumptions!$C$94:$M$94,Assumptions!$C$97:$M$97)))</f>
        <v>0</v>
      </c>
      <c r="P9" s="229">
        <f t="array" ref="P9">IF(P$2=1,Assumptions!$P9/12,(SUMIF($D$2:$EE$2,P$2-1,$D9:$EE9)/12)*(1+XLOOKUP(P$2,Assumptions!$C$94:$M$94,Assumptions!$C$97:$M$97)))</f>
        <v>0</v>
      </c>
      <c r="Q9" s="229">
        <f t="array" ref="Q9">IF(Q$2=1,Assumptions!$P9/12,(SUMIF($D$2:$EE$2,Q$2-1,$D9:$EE9)/12)*(1+XLOOKUP(Q$2,Assumptions!$C$94:$M$94,Assumptions!$C$97:$M$97)))</f>
        <v>0</v>
      </c>
      <c r="R9" s="229">
        <f t="array" ref="R9">IF(R$2=1,Assumptions!$P9/12,(SUMIF($D$2:$EE$2,R$2-1,$D9:$EE9)/12)*(1+XLOOKUP(R$2,Assumptions!$C$94:$M$94,Assumptions!$C$97:$M$97)))</f>
        <v>0</v>
      </c>
      <c r="S9" s="229">
        <f t="array" ref="S9">IF(S$2=1,Assumptions!$P9/12,(SUMIF($D$2:$EE$2,S$2-1,$D9:$EE9)/12)*(1+XLOOKUP(S$2,Assumptions!$C$94:$M$94,Assumptions!$C$97:$M$97)))</f>
        <v>0</v>
      </c>
      <c r="T9" s="229">
        <f t="array" ref="T9">IF(T$2=1,Assumptions!$P9/12,(SUMIF($D$2:$EE$2,T$2-1,$D9:$EE9)/12)*(1+XLOOKUP(T$2,Assumptions!$C$94:$M$94,Assumptions!$C$97:$M$97)))</f>
        <v>0</v>
      </c>
      <c r="U9" s="229">
        <f t="array" ref="U9">IF(U$2=1,Assumptions!$P9/12,(SUMIF($D$2:$EE$2,U$2-1,$D9:$EE9)/12)*(1+XLOOKUP(U$2,Assumptions!$C$94:$M$94,Assumptions!$C$97:$M$97)))</f>
        <v>0</v>
      </c>
      <c r="V9" s="229">
        <f t="array" ref="V9">IF(V$2=1,Assumptions!$P9/12,(SUMIF($D$2:$EE$2,V$2-1,$D9:$EE9)/12)*(1+XLOOKUP(V$2,Assumptions!$C$94:$M$94,Assumptions!$C$97:$M$97)))</f>
        <v>0</v>
      </c>
      <c r="W9" s="229">
        <f t="array" ref="W9">IF(W$2=1,Assumptions!$P9/12,(SUMIF($D$2:$EE$2,W$2-1,$D9:$EE9)/12)*(1+XLOOKUP(W$2,Assumptions!$C$94:$M$94,Assumptions!$C$97:$M$97)))</f>
        <v>0</v>
      </c>
      <c r="X9" s="229">
        <f t="array" ref="X9">IF(X$2=1,Assumptions!$P9/12,(SUMIF($D$2:$EE$2,X$2-1,$D9:$EE9)/12)*(1+XLOOKUP(X$2,Assumptions!$C$94:$M$94,Assumptions!$C$97:$M$97)))</f>
        <v>0</v>
      </c>
      <c r="Y9" s="229">
        <f t="array" ref="Y9">IF(Y$2=1,Assumptions!$P9/12,(SUMIF($D$2:$EE$2,Y$2-1,$D9:$EE9)/12)*(1+XLOOKUP(Y$2,Assumptions!$C$94:$M$94,Assumptions!$C$97:$M$97)))</f>
        <v>0</v>
      </c>
      <c r="Z9" s="229">
        <f t="array" ref="Z9">IF(Z$2=1,Assumptions!$P9/12,(SUMIF($D$2:$EE$2,Z$2-1,$D9:$EE9)/12)*(1+XLOOKUP(Z$2,Assumptions!$C$94:$M$94,Assumptions!$C$97:$M$97)))</f>
        <v>0</v>
      </c>
      <c r="AA9" s="229">
        <f t="array" ref="AA9">IF(AA$2=1,Assumptions!$P9/12,(SUMIF($D$2:$EE$2,AA$2-1,$D9:$EE9)/12)*(1+XLOOKUP(AA$2,Assumptions!$C$94:$M$94,Assumptions!$C$97:$M$97)))</f>
        <v>0</v>
      </c>
      <c r="AB9" s="229">
        <f t="array" ref="AB9">IF(AB$2=1,Assumptions!$P9/12,(SUMIF($D$2:$EE$2,AB$2-1,$D9:$EE9)/12)*(1+XLOOKUP(AB$2,Assumptions!$C$94:$M$94,Assumptions!$C$97:$M$97)))</f>
        <v>0</v>
      </c>
      <c r="AC9" s="229">
        <f t="array" ref="AC9">IF(AC$2=1,Assumptions!$P9/12,(SUMIF($D$2:$EE$2,AC$2-1,$D9:$EE9)/12)*(1+XLOOKUP(AC$2,Assumptions!$C$94:$M$94,Assumptions!$C$97:$M$97)))</f>
        <v>0</v>
      </c>
      <c r="AD9" s="229">
        <f t="array" ref="AD9">IF(AD$2=1,Assumptions!$P9/12,(SUMIF($D$2:$EE$2,AD$2-1,$D9:$EE9)/12)*(1+XLOOKUP(AD$2,Assumptions!$C$94:$M$94,Assumptions!$C$97:$M$97)))</f>
        <v>0</v>
      </c>
      <c r="AE9" s="229">
        <f t="array" ref="AE9">IF(AE$2=1,Assumptions!$P9/12,(SUMIF($D$2:$EE$2,AE$2-1,$D9:$EE9)/12)*(1+XLOOKUP(AE$2,Assumptions!$C$94:$M$94,Assumptions!$C$97:$M$97)))</f>
        <v>0</v>
      </c>
      <c r="AF9" s="229">
        <f t="array" ref="AF9">IF(AF$2=1,Assumptions!$P9/12,(SUMIF($D$2:$EE$2,AF$2-1,$D9:$EE9)/12)*(1+XLOOKUP(AF$2,Assumptions!$C$94:$M$94,Assumptions!$C$97:$M$97)))</f>
        <v>0</v>
      </c>
      <c r="AG9" s="229">
        <f t="array" ref="AG9">IF(AG$2=1,Assumptions!$P9/12,(SUMIF($D$2:$EE$2,AG$2-1,$D9:$EE9)/12)*(1+XLOOKUP(AG$2,Assumptions!$C$94:$M$94,Assumptions!$C$97:$M$97)))</f>
        <v>0</v>
      </c>
      <c r="AH9" s="229">
        <f t="array" ref="AH9">IF(AH$2=1,Assumptions!$P9/12,(SUMIF($D$2:$EE$2,AH$2-1,$D9:$EE9)/12)*(1+XLOOKUP(AH$2,Assumptions!$C$94:$M$94,Assumptions!$C$97:$M$97)))</f>
        <v>0</v>
      </c>
      <c r="AI9" s="229">
        <f t="array" ref="AI9">IF(AI$2=1,Assumptions!$P9/12,(SUMIF($D$2:$EE$2,AI$2-1,$D9:$EE9)/12)*(1+XLOOKUP(AI$2,Assumptions!$C$94:$M$94,Assumptions!$C$97:$M$97)))</f>
        <v>0</v>
      </c>
      <c r="AJ9" s="229">
        <f t="array" ref="AJ9">IF(AJ$2=1,Assumptions!$P9/12,(SUMIF($D$2:$EE$2,AJ$2-1,$D9:$EE9)/12)*(1+XLOOKUP(AJ$2,Assumptions!$C$94:$M$94,Assumptions!$C$97:$M$97)))</f>
        <v>0</v>
      </c>
      <c r="AK9" s="229">
        <f t="array" ref="AK9">IF(AK$2=1,Assumptions!$P9/12,(SUMIF($D$2:$EE$2,AK$2-1,$D9:$EE9)/12)*(1+XLOOKUP(AK$2,Assumptions!$C$94:$M$94,Assumptions!$C$97:$M$97)))</f>
        <v>0</v>
      </c>
      <c r="AL9" s="229">
        <f t="array" ref="AL9">IF(AL$2=1,Assumptions!$P9/12,(SUMIF($D$2:$EE$2,AL$2-1,$D9:$EE9)/12)*(1+XLOOKUP(AL$2,Assumptions!$C$94:$M$94,Assumptions!$C$97:$M$97)))</f>
        <v>0</v>
      </c>
      <c r="AM9" s="229">
        <f t="array" ref="AM9">IF(AM$2=1,Assumptions!$P9/12,(SUMIF($D$2:$EE$2,AM$2-1,$D9:$EE9)/12)*(1+XLOOKUP(AM$2,Assumptions!$C$94:$M$94,Assumptions!$C$97:$M$97)))</f>
        <v>0</v>
      </c>
      <c r="AN9" s="229">
        <f t="array" ref="AN9">IF(AN$2=1,Assumptions!$P9/12,(SUMIF($D$2:$EE$2,AN$2-1,$D9:$EE9)/12)*(1+XLOOKUP(AN$2,Assumptions!$C$94:$M$94,Assumptions!$C$97:$M$97)))</f>
        <v>0</v>
      </c>
      <c r="AO9" s="229">
        <f t="array" ref="AO9">IF(AO$2=1,Assumptions!$P9/12,(SUMIF($D$2:$EE$2,AO$2-1,$D9:$EE9)/12)*(1+XLOOKUP(AO$2,Assumptions!$C$94:$M$94,Assumptions!$C$97:$M$97)))</f>
        <v>0</v>
      </c>
      <c r="AP9" s="229">
        <f t="array" ref="AP9">IF(AP$2=1,Assumptions!$P9/12,(SUMIF($D$2:$EE$2,AP$2-1,$D9:$EE9)/12)*(1+XLOOKUP(AP$2,Assumptions!$C$94:$M$94,Assumptions!$C$97:$M$97)))</f>
        <v>0</v>
      </c>
      <c r="AQ9" s="229">
        <f t="array" ref="AQ9">IF(AQ$2=1,Assumptions!$P9/12,(SUMIF($D$2:$EE$2,AQ$2-1,$D9:$EE9)/12)*(1+XLOOKUP(AQ$2,Assumptions!$C$94:$M$94,Assumptions!$C$97:$M$97)))</f>
        <v>0</v>
      </c>
      <c r="AR9" s="229">
        <f t="array" ref="AR9">IF(AR$2=1,Assumptions!$P9/12,(SUMIF($D$2:$EE$2,AR$2-1,$D9:$EE9)/12)*(1+XLOOKUP(AR$2,Assumptions!$C$94:$M$94,Assumptions!$C$97:$M$97)))</f>
        <v>0</v>
      </c>
      <c r="AS9" s="229">
        <f t="array" ref="AS9">IF(AS$2=1,Assumptions!$P9/12,(SUMIF($D$2:$EE$2,AS$2-1,$D9:$EE9)/12)*(1+XLOOKUP(AS$2,Assumptions!$C$94:$M$94,Assumptions!$C$97:$M$97)))</f>
        <v>0</v>
      </c>
      <c r="AT9" s="229">
        <f t="array" ref="AT9">IF(AT$2=1,Assumptions!$P9/12,(SUMIF($D$2:$EE$2,AT$2-1,$D9:$EE9)/12)*(1+XLOOKUP(AT$2,Assumptions!$C$94:$M$94,Assumptions!$C$97:$M$97)))</f>
        <v>0</v>
      </c>
      <c r="AU9" s="229">
        <f t="array" ref="AU9">IF(AU$2=1,Assumptions!$P9/12,(SUMIF($D$2:$EE$2,AU$2-1,$D9:$EE9)/12)*(1+XLOOKUP(AU$2,Assumptions!$C$94:$M$94,Assumptions!$C$97:$M$97)))</f>
        <v>0</v>
      </c>
      <c r="AV9" s="229">
        <f t="array" ref="AV9">IF(AV$2=1,Assumptions!$P9/12,(SUMIF($D$2:$EE$2,AV$2-1,$D9:$EE9)/12)*(1+XLOOKUP(AV$2,Assumptions!$C$94:$M$94,Assumptions!$C$97:$M$97)))</f>
        <v>0</v>
      </c>
      <c r="AW9" s="229">
        <f t="array" ref="AW9">IF(AW$2=1,Assumptions!$P9/12,(SUMIF($D$2:$EE$2,AW$2-1,$D9:$EE9)/12)*(1+XLOOKUP(AW$2,Assumptions!$C$94:$M$94,Assumptions!$C$97:$M$97)))</f>
        <v>0</v>
      </c>
      <c r="AX9" s="229">
        <f t="array" ref="AX9">IF(AX$2=1,Assumptions!$P9/12,(SUMIF($D$2:$EE$2,AX$2-1,$D9:$EE9)/12)*(1+XLOOKUP(AX$2,Assumptions!$C$94:$M$94,Assumptions!$C$97:$M$97)))</f>
        <v>0</v>
      </c>
      <c r="AY9" s="229">
        <f t="array" ref="AY9">IF(AY$2=1,Assumptions!$P9/12,(SUMIF($D$2:$EE$2,AY$2-1,$D9:$EE9)/12)*(1+XLOOKUP(AY$2,Assumptions!$C$94:$M$94,Assumptions!$C$97:$M$97)))</f>
        <v>0</v>
      </c>
      <c r="AZ9" s="229">
        <f t="array" ref="AZ9">IF(AZ$2=1,Assumptions!$P9/12,(SUMIF($D$2:$EE$2,AZ$2-1,$D9:$EE9)/12)*(1+XLOOKUP(AZ$2,Assumptions!$C$94:$M$94,Assumptions!$C$97:$M$97)))</f>
        <v>0</v>
      </c>
      <c r="BA9" s="229">
        <f t="array" ref="BA9">IF(BA$2=1,Assumptions!$P9/12,(SUMIF($D$2:$EE$2,BA$2-1,$D9:$EE9)/12)*(1+XLOOKUP(BA$2,Assumptions!$C$94:$M$94,Assumptions!$C$97:$M$97)))</f>
        <v>0</v>
      </c>
      <c r="BB9" s="229">
        <f t="array" ref="BB9">IF(BB$2=1,Assumptions!$P9/12,(SUMIF($D$2:$EE$2,BB$2-1,$D9:$EE9)/12)*(1+XLOOKUP(BB$2,Assumptions!$C$94:$M$94,Assumptions!$C$97:$M$97)))</f>
        <v>0</v>
      </c>
      <c r="BC9" s="229">
        <f t="array" ref="BC9">IF(BC$2=1,Assumptions!$P9/12,(SUMIF($D$2:$EE$2,BC$2-1,$D9:$EE9)/12)*(1+XLOOKUP(BC$2,Assumptions!$C$94:$M$94,Assumptions!$C$97:$M$97)))</f>
        <v>0</v>
      </c>
      <c r="BD9" s="229">
        <f t="array" ref="BD9">IF(BD$2=1,Assumptions!$P9/12,(SUMIF($D$2:$EE$2,BD$2-1,$D9:$EE9)/12)*(1+XLOOKUP(BD$2,Assumptions!$C$94:$M$94,Assumptions!$C$97:$M$97)))</f>
        <v>0</v>
      </c>
      <c r="BE9" s="229">
        <f t="array" ref="BE9">IF(BE$2=1,Assumptions!$P9/12,(SUMIF($D$2:$EE$2,BE$2-1,$D9:$EE9)/12)*(1+XLOOKUP(BE$2,Assumptions!$C$94:$M$94,Assumptions!$C$97:$M$97)))</f>
        <v>0</v>
      </c>
      <c r="BF9" s="229">
        <f t="array" ref="BF9">IF(BF$2=1,Assumptions!$P9/12,(SUMIF($D$2:$EE$2,BF$2-1,$D9:$EE9)/12)*(1+XLOOKUP(BF$2,Assumptions!$C$94:$M$94,Assumptions!$C$97:$M$97)))</f>
        <v>0</v>
      </c>
      <c r="BG9" s="229">
        <f t="array" ref="BG9">IF(BG$2=1,Assumptions!$P9/12,(SUMIF($D$2:$EE$2,BG$2-1,$D9:$EE9)/12)*(1+XLOOKUP(BG$2,Assumptions!$C$94:$M$94,Assumptions!$C$97:$M$97)))</f>
        <v>0</v>
      </c>
      <c r="BH9" s="229">
        <f t="array" ref="BH9">IF(BH$2=1,Assumptions!$P9/12,(SUMIF($D$2:$EE$2,BH$2-1,$D9:$EE9)/12)*(1+XLOOKUP(BH$2,Assumptions!$C$94:$M$94,Assumptions!$C$97:$M$97)))</f>
        <v>0</v>
      </c>
      <c r="BI9" s="229">
        <f t="array" ref="BI9">IF(BI$2=1,Assumptions!$P9/12,(SUMIF($D$2:$EE$2,BI$2-1,$D9:$EE9)/12)*(1+XLOOKUP(BI$2,Assumptions!$C$94:$M$94,Assumptions!$C$97:$M$97)))</f>
        <v>0</v>
      </c>
      <c r="BJ9" s="229">
        <f t="array" ref="BJ9">IF(BJ$2=1,Assumptions!$P9/12,(SUMIF($D$2:$EE$2,BJ$2-1,$D9:$EE9)/12)*(1+XLOOKUP(BJ$2,Assumptions!$C$94:$M$94,Assumptions!$C$97:$M$97)))</f>
        <v>0</v>
      </c>
      <c r="BK9" s="229">
        <f t="array" ref="BK9">IF(BK$2=1,Assumptions!$P9/12,(SUMIF($D$2:$EE$2,BK$2-1,$D9:$EE9)/12)*(1+XLOOKUP(BK$2,Assumptions!$C$94:$M$94,Assumptions!$C$97:$M$97)))</f>
        <v>0</v>
      </c>
      <c r="BL9" s="229">
        <f t="array" ref="BL9">IF(BL$2=1,Assumptions!$P9/12,(SUMIF($D$2:$EE$2,BL$2-1,$D9:$EE9)/12)*(1+XLOOKUP(BL$2,Assumptions!$C$94:$M$94,Assumptions!$C$97:$M$97)))</f>
        <v>0</v>
      </c>
      <c r="BM9" s="229">
        <f t="array" ref="BM9">IF(BM$2=1,Assumptions!$P9/12,(SUMIF($D$2:$EE$2,BM$2-1,$D9:$EE9)/12)*(1+XLOOKUP(BM$2,Assumptions!$C$94:$M$94,Assumptions!$C$97:$M$97)))</f>
        <v>0</v>
      </c>
      <c r="BN9" s="229">
        <f t="array" ref="BN9">IF(BN$2=1,Assumptions!$P9/12,(SUMIF($D$2:$EE$2,BN$2-1,$D9:$EE9)/12)*(1+XLOOKUP(BN$2,Assumptions!$C$94:$M$94,Assumptions!$C$97:$M$97)))</f>
        <v>0</v>
      </c>
      <c r="BO9" s="229">
        <f t="array" ref="BO9">IF(BO$2=1,Assumptions!$P9/12,(SUMIF($D$2:$EE$2,BO$2-1,$D9:$EE9)/12)*(1+XLOOKUP(BO$2,Assumptions!$C$94:$M$94,Assumptions!$C$97:$M$97)))</f>
        <v>0</v>
      </c>
      <c r="BP9" s="229">
        <f t="array" ref="BP9">IF(BP$2=1,Assumptions!$P9/12,(SUMIF($D$2:$EE$2,BP$2-1,$D9:$EE9)/12)*(1+XLOOKUP(BP$2,Assumptions!$C$94:$M$94,Assumptions!$C$97:$M$97)))</f>
        <v>0</v>
      </c>
      <c r="BQ9" s="229">
        <f t="array" ref="BQ9">IF(BQ$2=1,Assumptions!$P9/12,(SUMIF($D$2:$EE$2,BQ$2-1,$D9:$EE9)/12)*(1+XLOOKUP(BQ$2,Assumptions!$C$94:$M$94,Assumptions!$C$97:$M$97)))</f>
        <v>0</v>
      </c>
      <c r="BR9" s="229">
        <f t="array" ref="BR9">IF(BR$2=1,Assumptions!$P9/12,(SUMIF($D$2:$EE$2,BR$2-1,$D9:$EE9)/12)*(1+XLOOKUP(BR$2,Assumptions!$C$94:$M$94,Assumptions!$C$97:$M$97)))</f>
        <v>0</v>
      </c>
      <c r="BS9" s="229">
        <f t="array" ref="BS9">IF(BS$2=1,Assumptions!$P9/12,(SUMIF($D$2:$EE$2,BS$2-1,$D9:$EE9)/12)*(1+XLOOKUP(BS$2,Assumptions!$C$94:$M$94,Assumptions!$C$97:$M$97)))</f>
        <v>0</v>
      </c>
      <c r="BT9" s="229">
        <f t="array" ref="BT9">IF(BT$2=1,Assumptions!$P9/12,(SUMIF($D$2:$EE$2,BT$2-1,$D9:$EE9)/12)*(1+XLOOKUP(BT$2,Assumptions!$C$94:$M$94,Assumptions!$C$97:$M$97)))</f>
        <v>0</v>
      </c>
      <c r="BU9" s="229">
        <f t="array" ref="BU9">IF(BU$2=1,Assumptions!$P9/12,(SUMIF($D$2:$EE$2,BU$2-1,$D9:$EE9)/12)*(1+XLOOKUP(BU$2,Assumptions!$C$94:$M$94,Assumptions!$C$97:$M$97)))</f>
        <v>0</v>
      </c>
      <c r="BV9" s="229">
        <f t="array" ref="BV9">IF(BV$2=1,Assumptions!$P9/12,(SUMIF($D$2:$EE$2,BV$2-1,$D9:$EE9)/12)*(1+XLOOKUP(BV$2,Assumptions!$C$94:$M$94,Assumptions!$C$97:$M$97)))</f>
        <v>0</v>
      </c>
      <c r="BW9" s="229">
        <f t="array" ref="BW9">IF(BW$2=1,Assumptions!$P9/12,(SUMIF($D$2:$EE$2,BW$2-1,$D9:$EE9)/12)*(1+XLOOKUP(BW$2,Assumptions!$C$94:$M$94,Assumptions!$C$97:$M$97)))</f>
        <v>0</v>
      </c>
      <c r="BX9" s="229">
        <f t="array" ref="BX9">IF(BX$2=1,Assumptions!$P9/12,(SUMIF($D$2:$EE$2,BX$2-1,$D9:$EE9)/12)*(1+XLOOKUP(BX$2,Assumptions!$C$94:$M$94,Assumptions!$C$97:$M$97)))</f>
        <v>0</v>
      </c>
      <c r="BY9" s="229">
        <f t="array" ref="BY9">IF(BY$2=1,Assumptions!$P9/12,(SUMIF($D$2:$EE$2,BY$2-1,$D9:$EE9)/12)*(1+XLOOKUP(BY$2,Assumptions!$C$94:$M$94,Assumptions!$C$97:$M$97)))</f>
        <v>0</v>
      </c>
      <c r="BZ9" s="229">
        <f t="array" ref="BZ9">IF(BZ$2=1,Assumptions!$P9/12,(SUMIF($D$2:$EE$2,BZ$2-1,$D9:$EE9)/12)*(1+XLOOKUP(BZ$2,Assumptions!$C$94:$M$94,Assumptions!$C$97:$M$97)))</f>
        <v>0</v>
      </c>
      <c r="CA9" s="229">
        <f t="array" ref="CA9">IF(CA$2=1,Assumptions!$P9/12,(SUMIF($D$2:$EE$2,CA$2-1,$D9:$EE9)/12)*(1+XLOOKUP(CA$2,Assumptions!$C$94:$M$94,Assumptions!$C$97:$M$97)))</f>
        <v>0</v>
      </c>
      <c r="CB9" s="229">
        <f t="array" ref="CB9">IF(CB$2=1,Assumptions!$P9/12,(SUMIF($D$2:$EE$2,CB$2-1,$D9:$EE9)/12)*(1+XLOOKUP(CB$2,Assumptions!$C$94:$M$94,Assumptions!$C$97:$M$97)))</f>
        <v>0</v>
      </c>
      <c r="CC9" s="229">
        <f t="array" ref="CC9">IF(CC$2=1,Assumptions!$P9/12,(SUMIF($D$2:$EE$2,CC$2-1,$D9:$EE9)/12)*(1+XLOOKUP(CC$2,Assumptions!$C$94:$M$94,Assumptions!$C$97:$M$97)))</f>
        <v>0</v>
      </c>
      <c r="CD9" s="229">
        <f t="array" ref="CD9">IF(CD$2=1,Assumptions!$P9/12,(SUMIF($D$2:$EE$2,CD$2-1,$D9:$EE9)/12)*(1+XLOOKUP(CD$2,Assumptions!$C$94:$M$94,Assumptions!$C$97:$M$97)))</f>
        <v>0</v>
      </c>
      <c r="CE9" s="229">
        <f t="array" ref="CE9">IF(CE$2=1,Assumptions!$P9/12,(SUMIF($D$2:$EE$2,CE$2-1,$D9:$EE9)/12)*(1+XLOOKUP(CE$2,Assumptions!$C$94:$M$94,Assumptions!$C$97:$M$97)))</f>
        <v>0</v>
      </c>
      <c r="CF9" s="229">
        <f t="array" ref="CF9">IF(CF$2=1,Assumptions!$P9/12,(SUMIF($D$2:$EE$2,CF$2-1,$D9:$EE9)/12)*(1+XLOOKUP(CF$2,Assumptions!$C$94:$M$94,Assumptions!$C$97:$M$97)))</f>
        <v>0</v>
      </c>
      <c r="CG9" s="229">
        <f t="array" ref="CG9">IF(CG$2=1,Assumptions!$P9/12,(SUMIF($D$2:$EE$2,CG$2-1,$D9:$EE9)/12)*(1+XLOOKUP(CG$2,Assumptions!$C$94:$M$94,Assumptions!$C$97:$M$97)))</f>
        <v>0</v>
      </c>
      <c r="CH9" s="229">
        <f t="array" ref="CH9">IF(CH$2=1,Assumptions!$P9/12,(SUMIF($D$2:$EE$2,CH$2-1,$D9:$EE9)/12)*(1+XLOOKUP(CH$2,Assumptions!$C$94:$M$94,Assumptions!$C$97:$M$97)))</f>
        <v>0</v>
      </c>
      <c r="CI9" s="229">
        <f t="array" ref="CI9">IF(CI$2=1,Assumptions!$P9/12,(SUMIF($D$2:$EE$2,CI$2-1,$D9:$EE9)/12)*(1+XLOOKUP(CI$2,Assumptions!$C$94:$M$94,Assumptions!$C$97:$M$97)))</f>
        <v>0</v>
      </c>
      <c r="CJ9" s="229">
        <f t="array" ref="CJ9">IF(CJ$2=1,Assumptions!$P9/12,(SUMIF($D$2:$EE$2,CJ$2-1,$D9:$EE9)/12)*(1+XLOOKUP(CJ$2,Assumptions!$C$94:$M$94,Assumptions!$C$97:$M$97)))</f>
        <v>0</v>
      </c>
      <c r="CK9" s="229">
        <f t="array" ref="CK9">IF(CK$2=1,Assumptions!$P9/12,(SUMIF($D$2:$EE$2,CK$2-1,$D9:$EE9)/12)*(1+XLOOKUP(CK$2,Assumptions!$C$94:$M$94,Assumptions!$C$97:$M$97)))</f>
        <v>0</v>
      </c>
      <c r="CL9" s="229">
        <f t="array" ref="CL9">IF(CL$2=1,Assumptions!$P9/12,(SUMIF($D$2:$EE$2,CL$2-1,$D9:$EE9)/12)*(1+XLOOKUP(CL$2,Assumptions!$C$94:$M$94,Assumptions!$C$97:$M$97)))</f>
        <v>0</v>
      </c>
      <c r="CM9" s="229">
        <f t="array" ref="CM9">IF(CM$2=1,Assumptions!$P9/12,(SUMIF($D$2:$EE$2,CM$2-1,$D9:$EE9)/12)*(1+XLOOKUP(CM$2,Assumptions!$C$94:$M$94,Assumptions!$C$97:$M$97)))</f>
        <v>0</v>
      </c>
      <c r="CN9" s="229">
        <f t="array" ref="CN9">IF(CN$2=1,Assumptions!$P9/12,(SUMIF($D$2:$EE$2,CN$2-1,$D9:$EE9)/12)*(1+XLOOKUP(CN$2,Assumptions!$C$94:$M$94,Assumptions!$C$97:$M$97)))</f>
        <v>0</v>
      </c>
      <c r="CO9" s="229">
        <f t="array" ref="CO9">IF(CO$2=1,Assumptions!$P9/12,(SUMIF($D$2:$EE$2,CO$2-1,$D9:$EE9)/12)*(1+XLOOKUP(CO$2,Assumptions!$C$94:$M$94,Assumptions!$C$97:$M$97)))</f>
        <v>0</v>
      </c>
      <c r="CP9" s="229">
        <f t="array" ref="CP9">IF(CP$2=1,Assumptions!$P9/12,(SUMIF($D$2:$EE$2,CP$2-1,$D9:$EE9)/12)*(1+XLOOKUP(CP$2,Assumptions!$C$94:$M$94,Assumptions!$C$97:$M$97)))</f>
        <v>0</v>
      </c>
      <c r="CQ9" s="229">
        <f t="array" ref="CQ9">IF(CQ$2=1,Assumptions!$P9/12,(SUMIF($D$2:$EE$2,CQ$2-1,$D9:$EE9)/12)*(1+XLOOKUP(CQ$2,Assumptions!$C$94:$M$94,Assumptions!$C$97:$M$97)))</f>
        <v>0</v>
      </c>
      <c r="CR9" s="229">
        <f t="array" ref="CR9">IF(CR$2=1,Assumptions!$P9/12,(SUMIF($D$2:$EE$2,CR$2-1,$D9:$EE9)/12)*(1+XLOOKUP(CR$2,Assumptions!$C$94:$M$94,Assumptions!$C$97:$M$97)))</f>
        <v>0</v>
      </c>
      <c r="CS9" s="229">
        <f t="array" ref="CS9">IF(CS$2=1,Assumptions!$P9/12,(SUMIF($D$2:$EE$2,CS$2-1,$D9:$EE9)/12)*(1+XLOOKUP(CS$2,Assumptions!$C$94:$M$94,Assumptions!$C$97:$M$97)))</f>
        <v>0</v>
      </c>
      <c r="CT9" s="229">
        <f t="array" ref="CT9">IF(CT$2=1,Assumptions!$P9/12,(SUMIF($D$2:$EE$2,CT$2-1,$D9:$EE9)/12)*(1+XLOOKUP(CT$2,Assumptions!$C$94:$M$94,Assumptions!$C$97:$M$97)))</f>
        <v>0</v>
      </c>
      <c r="CU9" s="229">
        <f t="array" ref="CU9">IF(CU$2=1,Assumptions!$P9/12,(SUMIF($D$2:$EE$2,CU$2-1,$D9:$EE9)/12)*(1+XLOOKUP(CU$2,Assumptions!$C$94:$M$94,Assumptions!$C$97:$M$97)))</f>
        <v>0</v>
      </c>
      <c r="CV9" s="229">
        <f t="array" ref="CV9">IF(CV$2=1,Assumptions!$P9/12,(SUMIF($D$2:$EE$2,CV$2-1,$D9:$EE9)/12)*(1+XLOOKUP(CV$2,Assumptions!$C$94:$M$94,Assumptions!$C$97:$M$97)))</f>
        <v>0</v>
      </c>
      <c r="CW9" s="229">
        <f t="array" ref="CW9">IF(CW$2=1,Assumptions!$P9/12,(SUMIF($D$2:$EE$2,CW$2-1,$D9:$EE9)/12)*(1+XLOOKUP(CW$2,Assumptions!$C$94:$M$94,Assumptions!$C$97:$M$97)))</f>
        <v>0</v>
      </c>
      <c r="CX9" s="229">
        <f t="array" ref="CX9">IF(CX$2=1,Assumptions!$P9/12,(SUMIF($D$2:$EE$2,CX$2-1,$D9:$EE9)/12)*(1+XLOOKUP(CX$2,Assumptions!$C$94:$M$94,Assumptions!$C$97:$M$97)))</f>
        <v>0</v>
      </c>
      <c r="CY9" s="229">
        <f t="array" ref="CY9">IF(CY$2=1,Assumptions!$P9/12,(SUMIF($D$2:$EE$2,CY$2-1,$D9:$EE9)/12)*(1+XLOOKUP(CY$2,Assumptions!$C$94:$M$94,Assumptions!$C$97:$M$97)))</f>
        <v>0</v>
      </c>
      <c r="CZ9" s="229">
        <f t="array" ref="CZ9">IF(CZ$2=1,Assumptions!$P9/12,(SUMIF($D$2:$EE$2,CZ$2-1,$D9:$EE9)/12)*(1+XLOOKUP(CZ$2,Assumptions!$C$94:$M$94,Assumptions!$C$97:$M$97)))</f>
        <v>0</v>
      </c>
      <c r="DA9" s="229">
        <f t="array" ref="DA9">IF(DA$2=1,Assumptions!$P9/12,(SUMIF($D$2:$EE$2,DA$2-1,$D9:$EE9)/12)*(1+XLOOKUP(DA$2,Assumptions!$C$94:$M$94,Assumptions!$C$97:$M$97)))</f>
        <v>0</v>
      </c>
      <c r="DB9" s="229">
        <f t="array" ref="DB9">IF(DB$2=1,Assumptions!$P9/12,(SUMIF($D$2:$EE$2,DB$2-1,$D9:$EE9)/12)*(1+XLOOKUP(DB$2,Assumptions!$C$94:$M$94,Assumptions!$C$97:$M$97)))</f>
        <v>0</v>
      </c>
      <c r="DC9" s="229">
        <f t="array" ref="DC9">IF(DC$2=1,Assumptions!$P9/12,(SUMIF($D$2:$EE$2,DC$2-1,$D9:$EE9)/12)*(1+XLOOKUP(DC$2,Assumptions!$C$94:$M$94,Assumptions!$C$97:$M$97)))</f>
        <v>0</v>
      </c>
      <c r="DD9" s="229">
        <f t="array" ref="DD9">IF(DD$2=1,Assumptions!$P9/12,(SUMIF($D$2:$EE$2,DD$2-1,$D9:$EE9)/12)*(1+XLOOKUP(DD$2,Assumptions!$C$94:$M$94,Assumptions!$C$97:$M$97)))</f>
        <v>0</v>
      </c>
      <c r="DE9" s="229">
        <f t="array" ref="DE9">IF(DE$2=1,Assumptions!$P9/12,(SUMIF($D$2:$EE$2,DE$2-1,$D9:$EE9)/12)*(1+XLOOKUP(DE$2,Assumptions!$C$94:$M$94,Assumptions!$C$97:$M$97)))</f>
        <v>0</v>
      </c>
      <c r="DF9" s="229">
        <f t="array" ref="DF9">IF(DF$2=1,Assumptions!$P9/12,(SUMIF($D$2:$EE$2,DF$2-1,$D9:$EE9)/12)*(1+XLOOKUP(DF$2,Assumptions!$C$94:$M$94,Assumptions!$C$97:$M$97)))</f>
        <v>0</v>
      </c>
      <c r="DG9" s="229">
        <f t="array" ref="DG9">IF(DG$2=1,Assumptions!$P9/12,(SUMIF($D$2:$EE$2,DG$2-1,$D9:$EE9)/12)*(1+XLOOKUP(DG$2,Assumptions!$C$94:$M$94,Assumptions!$C$97:$M$97)))</f>
        <v>0</v>
      </c>
      <c r="DH9" s="229">
        <f t="array" ref="DH9">IF(DH$2=1,Assumptions!$P9/12,(SUMIF($D$2:$EE$2,DH$2-1,$D9:$EE9)/12)*(1+XLOOKUP(DH$2,Assumptions!$C$94:$M$94,Assumptions!$C$97:$M$97)))</f>
        <v>0</v>
      </c>
      <c r="DI9" s="229">
        <f t="array" ref="DI9">IF(DI$2=1,Assumptions!$P9/12,(SUMIF($D$2:$EE$2,DI$2-1,$D9:$EE9)/12)*(1+XLOOKUP(DI$2,Assumptions!$C$94:$M$94,Assumptions!$C$97:$M$97)))</f>
        <v>0</v>
      </c>
      <c r="DJ9" s="229">
        <f t="array" ref="DJ9">IF(DJ$2=1,Assumptions!$P9/12,(SUMIF($D$2:$EE$2,DJ$2-1,$D9:$EE9)/12)*(1+XLOOKUP(DJ$2,Assumptions!$C$94:$M$94,Assumptions!$C$97:$M$97)))</f>
        <v>0</v>
      </c>
      <c r="DK9" s="229">
        <f t="array" ref="DK9">IF(DK$2=1,Assumptions!$P9/12,(SUMIF($D$2:$EE$2,DK$2-1,$D9:$EE9)/12)*(1+XLOOKUP(DK$2,Assumptions!$C$94:$M$94,Assumptions!$C$97:$M$97)))</f>
        <v>0</v>
      </c>
      <c r="DL9" s="229">
        <f t="array" ref="DL9">IF(DL$2=1,Assumptions!$P9/12,(SUMIF($D$2:$EE$2,DL$2-1,$D9:$EE9)/12)*(1+XLOOKUP(DL$2,Assumptions!$C$94:$M$94,Assumptions!$C$97:$M$97)))</f>
        <v>0</v>
      </c>
      <c r="DM9" s="229">
        <f t="array" ref="DM9">IF(DM$2=1,Assumptions!$P9/12,(SUMIF($D$2:$EE$2,DM$2-1,$D9:$EE9)/12)*(1+XLOOKUP(DM$2,Assumptions!$C$94:$M$94,Assumptions!$C$97:$M$97)))</f>
        <v>0</v>
      </c>
      <c r="DN9" s="229">
        <f t="array" ref="DN9">IF(DN$2=1,Assumptions!$P9/12,(SUMIF($D$2:$EE$2,DN$2-1,$D9:$EE9)/12)*(1+XLOOKUP(DN$2,Assumptions!$C$94:$M$94,Assumptions!$C$97:$M$97)))</f>
        <v>0</v>
      </c>
      <c r="DO9" s="229">
        <f t="array" ref="DO9">IF(DO$2=1,Assumptions!$P9/12,(SUMIF($D$2:$EE$2,DO$2-1,$D9:$EE9)/12)*(1+XLOOKUP(DO$2,Assumptions!$C$94:$M$94,Assumptions!$C$97:$M$97)))</f>
        <v>0</v>
      </c>
      <c r="DP9" s="229">
        <f t="array" ref="DP9">IF(DP$2=1,Assumptions!$P9/12,(SUMIF($D$2:$EE$2,DP$2-1,$D9:$EE9)/12)*(1+XLOOKUP(DP$2,Assumptions!$C$94:$M$94,Assumptions!$C$97:$M$97)))</f>
        <v>0</v>
      </c>
      <c r="DQ9" s="229">
        <f t="array" ref="DQ9">IF(DQ$2=1,Assumptions!$P9/12,(SUMIF($D$2:$EE$2,DQ$2-1,$D9:$EE9)/12)*(1+XLOOKUP(DQ$2,Assumptions!$C$94:$M$94,Assumptions!$C$97:$M$97)))</f>
        <v>0</v>
      </c>
      <c r="DR9" s="229">
        <f t="array" ref="DR9">IF(DR$2=1,Assumptions!$P9/12,(SUMIF($D$2:$EE$2,DR$2-1,$D9:$EE9)/12)*(1+XLOOKUP(DR$2,Assumptions!$C$94:$M$94,Assumptions!$C$97:$M$97)))</f>
        <v>0</v>
      </c>
      <c r="DS9" s="229">
        <f t="array" ref="DS9">IF(DS$2=1,Assumptions!$P9/12,(SUMIF($D$2:$EE$2,DS$2-1,$D9:$EE9)/12)*(1+XLOOKUP(DS$2,Assumptions!$C$94:$M$94,Assumptions!$C$97:$M$97)))</f>
        <v>0</v>
      </c>
      <c r="DT9" s="229">
        <f t="array" ref="DT9">IF(DT$2=1,Assumptions!$P9/12,(SUMIF($D$2:$EE$2,DT$2-1,$D9:$EE9)/12)*(1+XLOOKUP(DT$2,Assumptions!$C$94:$M$94,Assumptions!$C$97:$M$97)))</f>
        <v>0</v>
      </c>
      <c r="DU9" s="229">
        <f t="array" ref="DU9">IF(DU$2=1,Assumptions!$P9/12,(SUMIF($D$2:$EE$2,DU$2-1,$D9:$EE9)/12)*(1+XLOOKUP(DU$2,Assumptions!$C$94:$M$94,Assumptions!$C$97:$M$97)))</f>
        <v>0</v>
      </c>
      <c r="DV9" s="229">
        <f t="array" ref="DV9">IF(DV$2=1,Assumptions!$P9/12,(SUMIF($D$2:$EE$2,DV$2-1,$D9:$EE9)/12)*(1+XLOOKUP(DV$2,Assumptions!$C$94:$M$94,Assumptions!$C$97:$M$97)))</f>
        <v>0</v>
      </c>
      <c r="DW9" s="229">
        <f t="array" ref="DW9">IF(DW$2=1,Assumptions!$P9/12,(SUMIF($D$2:$EE$2,DW$2-1,$D9:$EE9)/12)*(1+XLOOKUP(DW$2,Assumptions!$C$94:$M$94,Assumptions!$C$97:$M$97)))</f>
        <v>0</v>
      </c>
      <c r="DX9" s="229">
        <f t="array" ref="DX9">IF(DX$2=1,Assumptions!$P9/12,(SUMIF($D$2:$EE$2,DX$2-1,$D9:$EE9)/12)*(1+XLOOKUP(DX$2,Assumptions!$C$94:$M$94,Assumptions!$C$97:$M$97)))</f>
        <v>0</v>
      </c>
      <c r="DY9" s="229">
        <f t="array" ref="DY9">IF(DY$2=1,Assumptions!$P9/12,(SUMIF($D$2:$EE$2,DY$2-1,$D9:$EE9)/12)*(1+XLOOKUP(DY$2,Assumptions!$C$94:$M$94,Assumptions!$C$97:$M$97)))</f>
        <v>0</v>
      </c>
      <c r="DZ9" s="229">
        <f t="array" ref="DZ9">IF(DZ$2=1,Assumptions!$P9/12,(SUMIF($D$2:$EE$2,DZ$2-1,$D9:$EE9)/12)*(1+XLOOKUP(DZ$2,Assumptions!$C$94:$M$94,Assumptions!$C$97:$M$97)))</f>
        <v>0</v>
      </c>
      <c r="EA9" s="229">
        <f t="array" ref="EA9">IF(EA$2=1,Assumptions!$P9/12,(SUMIF($D$2:$EE$2,EA$2-1,$D9:$EE9)/12)*(1+XLOOKUP(EA$2,Assumptions!$C$94:$M$94,Assumptions!$C$97:$M$97)))</f>
        <v>0</v>
      </c>
      <c r="EB9" s="229">
        <f t="array" ref="EB9">IF(EB$2=1,Assumptions!$P9/12,(SUMIF($D$2:$EE$2,EB$2-1,$D9:$EE9)/12)*(1+XLOOKUP(EB$2,Assumptions!$C$94:$M$94,Assumptions!$C$97:$M$97)))</f>
        <v>0</v>
      </c>
      <c r="EC9" s="229">
        <f t="array" ref="EC9">IF(EC$2=1,Assumptions!$P9/12,(SUMIF($D$2:$EE$2,EC$2-1,$D9:$EE9)/12)*(1+XLOOKUP(EC$2,Assumptions!$C$94:$M$94,Assumptions!$C$97:$M$97)))</f>
        <v>0</v>
      </c>
      <c r="ED9" s="229">
        <f t="array" ref="ED9">IF(ED$2=1,Assumptions!$P9/12,(SUMIF($D$2:$EE$2,ED$2-1,$D9:$EE9)/12)*(1+XLOOKUP(ED$2,Assumptions!$C$94:$M$94,Assumptions!$C$97:$M$97)))</f>
        <v>0</v>
      </c>
      <c r="EE9" s="229">
        <f t="array" ref="EE9">IF(EE$2=1,Assumptions!$P9/12,(SUMIF($D$2:$EE$2,EE$2-1,$D9:$EE9)/12)*(1+XLOOKUP(EE$2,Assumptions!$C$94:$M$94,Assumptions!$C$97:$M$97)))</f>
        <v>0</v>
      </c>
    </row>
    <row r="10" ht="15.75" customHeight="1">
      <c r="A10" s="1"/>
      <c r="B10" s="1"/>
      <c r="C10" s="1" t="str">
        <f>Assumptions!J10</f>
        <v>2 Bedroom L3</v>
      </c>
      <c r="D10" s="229">
        <f t="array" ref="D10">IF(D$2=1,Assumptions!$P10/12,(SUMIF($D$2:$EE$2,D$2-1,$D10:$EE10)/12)*(1+XLOOKUP(D$2,Assumptions!$C$94:$M$94,Assumptions!$C$97:$M$97)))</f>
        <v>0</v>
      </c>
      <c r="E10" s="229">
        <f t="array" ref="E10">IF(E$2=1,Assumptions!$P10/12,(SUMIF($D$2:$EE$2,E$2-1,$D10:$EE10)/12)*(1+XLOOKUP(E$2,Assumptions!$C$94:$M$94,Assumptions!$C$97:$M$97)))</f>
        <v>0</v>
      </c>
      <c r="F10" s="229">
        <f t="array" ref="F10">IF(F$2=1,Assumptions!$P10/12,(SUMIF($D$2:$EE$2,F$2-1,$D10:$EE10)/12)*(1+XLOOKUP(F$2,Assumptions!$C$94:$M$94,Assumptions!$C$97:$M$97)))</f>
        <v>0</v>
      </c>
      <c r="G10" s="229">
        <f t="array" ref="G10">IF(G$2=1,Assumptions!$P10/12,(SUMIF($D$2:$EE$2,G$2-1,$D10:$EE10)/12)*(1+XLOOKUP(G$2,Assumptions!$C$94:$M$94,Assumptions!$C$97:$M$97)))</f>
        <v>0</v>
      </c>
      <c r="H10" s="229">
        <f t="array" ref="H10">IF(H$2=1,Assumptions!$P10/12,(SUMIF($D$2:$EE$2,H$2-1,$D10:$EE10)/12)*(1+XLOOKUP(H$2,Assumptions!$C$94:$M$94,Assumptions!$C$97:$M$97)))</f>
        <v>0</v>
      </c>
      <c r="I10" s="229">
        <f t="array" ref="I10">IF(I$2=1,Assumptions!$P10/12,(SUMIF($D$2:$EE$2,I$2-1,$D10:$EE10)/12)*(1+XLOOKUP(I$2,Assumptions!$C$94:$M$94,Assumptions!$C$97:$M$97)))</f>
        <v>0</v>
      </c>
      <c r="J10" s="229">
        <f t="array" ref="J10">IF(J$2=1,Assumptions!$P10/12,(SUMIF($D$2:$EE$2,J$2-1,$D10:$EE10)/12)*(1+XLOOKUP(J$2,Assumptions!$C$94:$M$94,Assumptions!$C$97:$M$97)))</f>
        <v>0</v>
      </c>
      <c r="K10" s="229">
        <f t="array" ref="K10">IF(K$2=1,Assumptions!$P10/12,(SUMIF($D$2:$EE$2,K$2-1,$D10:$EE10)/12)*(1+XLOOKUP(K$2,Assumptions!$C$94:$M$94,Assumptions!$C$97:$M$97)))</f>
        <v>0</v>
      </c>
      <c r="L10" s="229">
        <f t="array" ref="L10">IF(L$2=1,Assumptions!$P10/12,(SUMIF($D$2:$EE$2,L$2-1,$D10:$EE10)/12)*(1+XLOOKUP(L$2,Assumptions!$C$94:$M$94,Assumptions!$C$97:$M$97)))</f>
        <v>0</v>
      </c>
      <c r="M10" s="229">
        <f t="array" ref="M10">IF(M$2=1,Assumptions!$P10/12,(SUMIF($D$2:$EE$2,M$2-1,$D10:$EE10)/12)*(1+XLOOKUP(M$2,Assumptions!$C$94:$M$94,Assumptions!$C$97:$M$97)))</f>
        <v>0</v>
      </c>
      <c r="N10" s="229">
        <f t="array" ref="N10">IF(N$2=1,Assumptions!$P10/12,(SUMIF($D$2:$EE$2,N$2-1,$D10:$EE10)/12)*(1+XLOOKUP(N$2,Assumptions!$C$94:$M$94,Assumptions!$C$97:$M$97)))</f>
        <v>0</v>
      </c>
      <c r="O10" s="229">
        <f t="array" ref="O10">IF(O$2=1,Assumptions!$P10/12,(SUMIF($D$2:$EE$2,O$2-1,$D10:$EE10)/12)*(1+XLOOKUP(O$2,Assumptions!$C$94:$M$94,Assumptions!$C$97:$M$97)))</f>
        <v>0</v>
      </c>
      <c r="P10" s="229">
        <f t="array" ref="P10">IF(P$2=1,Assumptions!$P10/12,(SUMIF($D$2:$EE$2,P$2-1,$D10:$EE10)/12)*(1+XLOOKUP(P$2,Assumptions!$C$94:$M$94,Assumptions!$C$97:$M$97)))</f>
        <v>0</v>
      </c>
      <c r="Q10" s="229">
        <f t="array" ref="Q10">IF(Q$2=1,Assumptions!$P10/12,(SUMIF($D$2:$EE$2,Q$2-1,$D10:$EE10)/12)*(1+XLOOKUP(Q$2,Assumptions!$C$94:$M$94,Assumptions!$C$97:$M$97)))</f>
        <v>0</v>
      </c>
      <c r="R10" s="229">
        <f t="array" ref="R10">IF(R$2=1,Assumptions!$P10/12,(SUMIF($D$2:$EE$2,R$2-1,$D10:$EE10)/12)*(1+XLOOKUP(R$2,Assumptions!$C$94:$M$94,Assumptions!$C$97:$M$97)))</f>
        <v>0</v>
      </c>
      <c r="S10" s="229">
        <f t="array" ref="S10">IF(S$2=1,Assumptions!$P10/12,(SUMIF($D$2:$EE$2,S$2-1,$D10:$EE10)/12)*(1+XLOOKUP(S$2,Assumptions!$C$94:$M$94,Assumptions!$C$97:$M$97)))</f>
        <v>0</v>
      </c>
      <c r="T10" s="229">
        <f t="array" ref="T10">IF(T$2=1,Assumptions!$P10/12,(SUMIF($D$2:$EE$2,T$2-1,$D10:$EE10)/12)*(1+XLOOKUP(T$2,Assumptions!$C$94:$M$94,Assumptions!$C$97:$M$97)))</f>
        <v>0</v>
      </c>
      <c r="U10" s="229">
        <f t="array" ref="U10">IF(U$2=1,Assumptions!$P10/12,(SUMIF($D$2:$EE$2,U$2-1,$D10:$EE10)/12)*(1+XLOOKUP(U$2,Assumptions!$C$94:$M$94,Assumptions!$C$97:$M$97)))</f>
        <v>0</v>
      </c>
      <c r="V10" s="229">
        <f t="array" ref="V10">IF(V$2=1,Assumptions!$P10/12,(SUMIF($D$2:$EE$2,V$2-1,$D10:$EE10)/12)*(1+XLOOKUP(V$2,Assumptions!$C$94:$M$94,Assumptions!$C$97:$M$97)))</f>
        <v>0</v>
      </c>
      <c r="W10" s="229">
        <f t="array" ref="W10">IF(W$2=1,Assumptions!$P10/12,(SUMIF($D$2:$EE$2,W$2-1,$D10:$EE10)/12)*(1+XLOOKUP(W$2,Assumptions!$C$94:$M$94,Assumptions!$C$97:$M$97)))</f>
        <v>0</v>
      </c>
      <c r="X10" s="229">
        <f t="array" ref="X10">IF(X$2=1,Assumptions!$P10/12,(SUMIF($D$2:$EE$2,X$2-1,$D10:$EE10)/12)*(1+XLOOKUP(X$2,Assumptions!$C$94:$M$94,Assumptions!$C$97:$M$97)))</f>
        <v>0</v>
      </c>
      <c r="Y10" s="229">
        <f t="array" ref="Y10">IF(Y$2=1,Assumptions!$P10/12,(SUMIF($D$2:$EE$2,Y$2-1,$D10:$EE10)/12)*(1+XLOOKUP(Y$2,Assumptions!$C$94:$M$94,Assumptions!$C$97:$M$97)))</f>
        <v>0</v>
      </c>
      <c r="Z10" s="229">
        <f t="array" ref="Z10">IF(Z$2=1,Assumptions!$P10/12,(SUMIF($D$2:$EE$2,Z$2-1,$D10:$EE10)/12)*(1+XLOOKUP(Z$2,Assumptions!$C$94:$M$94,Assumptions!$C$97:$M$97)))</f>
        <v>0</v>
      </c>
      <c r="AA10" s="229">
        <f t="array" ref="AA10">IF(AA$2=1,Assumptions!$P10/12,(SUMIF($D$2:$EE$2,AA$2-1,$D10:$EE10)/12)*(1+XLOOKUP(AA$2,Assumptions!$C$94:$M$94,Assumptions!$C$97:$M$97)))</f>
        <v>0</v>
      </c>
      <c r="AB10" s="229">
        <f t="array" ref="AB10">IF(AB$2=1,Assumptions!$P10/12,(SUMIF($D$2:$EE$2,AB$2-1,$D10:$EE10)/12)*(1+XLOOKUP(AB$2,Assumptions!$C$94:$M$94,Assumptions!$C$97:$M$97)))</f>
        <v>0</v>
      </c>
      <c r="AC10" s="229">
        <f t="array" ref="AC10">IF(AC$2=1,Assumptions!$P10/12,(SUMIF($D$2:$EE$2,AC$2-1,$D10:$EE10)/12)*(1+XLOOKUP(AC$2,Assumptions!$C$94:$M$94,Assumptions!$C$97:$M$97)))</f>
        <v>0</v>
      </c>
      <c r="AD10" s="229">
        <f t="array" ref="AD10">IF(AD$2=1,Assumptions!$P10/12,(SUMIF($D$2:$EE$2,AD$2-1,$D10:$EE10)/12)*(1+XLOOKUP(AD$2,Assumptions!$C$94:$M$94,Assumptions!$C$97:$M$97)))</f>
        <v>0</v>
      </c>
      <c r="AE10" s="229">
        <f t="array" ref="AE10">IF(AE$2=1,Assumptions!$P10/12,(SUMIF($D$2:$EE$2,AE$2-1,$D10:$EE10)/12)*(1+XLOOKUP(AE$2,Assumptions!$C$94:$M$94,Assumptions!$C$97:$M$97)))</f>
        <v>0</v>
      </c>
      <c r="AF10" s="229">
        <f t="array" ref="AF10">IF(AF$2=1,Assumptions!$P10/12,(SUMIF($D$2:$EE$2,AF$2-1,$D10:$EE10)/12)*(1+XLOOKUP(AF$2,Assumptions!$C$94:$M$94,Assumptions!$C$97:$M$97)))</f>
        <v>0</v>
      </c>
      <c r="AG10" s="229">
        <f t="array" ref="AG10">IF(AG$2=1,Assumptions!$P10/12,(SUMIF($D$2:$EE$2,AG$2-1,$D10:$EE10)/12)*(1+XLOOKUP(AG$2,Assumptions!$C$94:$M$94,Assumptions!$C$97:$M$97)))</f>
        <v>0</v>
      </c>
      <c r="AH10" s="229">
        <f t="array" ref="AH10">IF(AH$2=1,Assumptions!$P10/12,(SUMIF($D$2:$EE$2,AH$2-1,$D10:$EE10)/12)*(1+XLOOKUP(AH$2,Assumptions!$C$94:$M$94,Assumptions!$C$97:$M$97)))</f>
        <v>0</v>
      </c>
      <c r="AI10" s="229">
        <f t="array" ref="AI10">IF(AI$2=1,Assumptions!$P10/12,(SUMIF($D$2:$EE$2,AI$2-1,$D10:$EE10)/12)*(1+XLOOKUP(AI$2,Assumptions!$C$94:$M$94,Assumptions!$C$97:$M$97)))</f>
        <v>0</v>
      </c>
      <c r="AJ10" s="229">
        <f t="array" ref="AJ10">IF(AJ$2=1,Assumptions!$P10/12,(SUMIF($D$2:$EE$2,AJ$2-1,$D10:$EE10)/12)*(1+XLOOKUP(AJ$2,Assumptions!$C$94:$M$94,Assumptions!$C$97:$M$97)))</f>
        <v>0</v>
      </c>
      <c r="AK10" s="229">
        <f t="array" ref="AK10">IF(AK$2=1,Assumptions!$P10/12,(SUMIF($D$2:$EE$2,AK$2-1,$D10:$EE10)/12)*(1+XLOOKUP(AK$2,Assumptions!$C$94:$M$94,Assumptions!$C$97:$M$97)))</f>
        <v>0</v>
      </c>
      <c r="AL10" s="229">
        <f t="array" ref="AL10">IF(AL$2=1,Assumptions!$P10/12,(SUMIF($D$2:$EE$2,AL$2-1,$D10:$EE10)/12)*(1+XLOOKUP(AL$2,Assumptions!$C$94:$M$94,Assumptions!$C$97:$M$97)))</f>
        <v>0</v>
      </c>
      <c r="AM10" s="229">
        <f t="array" ref="AM10">IF(AM$2=1,Assumptions!$P10/12,(SUMIF($D$2:$EE$2,AM$2-1,$D10:$EE10)/12)*(1+XLOOKUP(AM$2,Assumptions!$C$94:$M$94,Assumptions!$C$97:$M$97)))</f>
        <v>0</v>
      </c>
      <c r="AN10" s="229">
        <f t="array" ref="AN10">IF(AN$2=1,Assumptions!$P10/12,(SUMIF($D$2:$EE$2,AN$2-1,$D10:$EE10)/12)*(1+XLOOKUP(AN$2,Assumptions!$C$94:$M$94,Assumptions!$C$97:$M$97)))</f>
        <v>0</v>
      </c>
      <c r="AO10" s="229">
        <f t="array" ref="AO10">IF(AO$2=1,Assumptions!$P10/12,(SUMIF($D$2:$EE$2,AO$2-1,$D10:$EE10)/12)*(1+XLOOKUP(AO$2,Assumptions!$C$94:$M$94,Assumptions!$C$97:$M$97)))</f>
        <v>0</v>
      </c>
      <c r="AP10" s="229">
        <f t="array" ref="AP10">IF(AP$2=1,Assumptions!$P10/12,(SUMIF($D$2:$EE$2,AP$2-1,$D10:$EE10)/12)*(1+XLOOKUP(AP$2,Assumptions!$C$94:$M$94,Assumptions!$C$97:$M$97)))</f>
        <v>0</v>
      </c>
      <c r="AQ10" s="229">
        <f t="array" ref="AQ10">IF(AQ$2=1,Assumptions!$P10/12,(SUMIF($D$2:$EE$2,AQ$2-1,$D10:$EE10)/12)*(1+XLOOKUP(AQ$2,Assumptions!$C$94:$M$94,Assumptions!$C$97:$M$97)))</f>
        <v>0</v>
      </c>
      <c r="AR10" s="229">
        <f t="array" ref="AR10">IF(AR$2=1,Assumptions!$P10/12,(SUMIF($D$2:$EE$2,AR$2-1,$D10:$EE10)/12)*(1+XLOOKUP(AR$2,Assumptions!$C$94:$M$94,Assumptions!$C$97:$M$97)))</f>
        <v>0</v>
      </c>
      <c r="AS10" s="229">
        <f t="array" ref="AS10">IF(AS$2=1,Assumptions!$P10/12,(SUMIF($D$2:$EE$2,AS$2-1,$D10:$EE10)/12)*(1+XLOOKUP(AS$2,Assumptions!$C$94:$M$94,Assumptions!$C$97:$M$97)))</f>
        <v>0</v>
      </c>
      <c r="AT10" s="229">
        <f t="array" ref="AT10">IF(AT$2=1,Assumptions!$P10/12,(SUMIF($D$2:$EE$2,AT$2-1,$D10:$EE10)/12)*(1+XLOOKUP(AT$2,Assumptions!$C$94:$M$94,Assumptions!$C$97:$M$97)))</f>
        <v>0</v>
      </c>
      <c r="AU10" s="229">
        <f t="array" ref="AU10">IF(AU$2=1,Assumptions!$P10/12,(SUMIF($D$2:$EE$2,AU$2-1,$D10:$EE10)/12)*(1+XLOOKUP(AU$2,Assumptions!$C$94:$M$94,Assumptions!$C$97:$M$97)))</f>
        <v>0</v>
      </c>
      <c r="AV10" s="229">
        <f t="array" ref="AV10">IF(AV$2=1,Assumptions!$P10/12,(SUMIF($D$2:$EE$2,AV$2-1,$D10:$EE10)/12)*(1+XLOOKUP(AV$2,Assumptions!$C$94:$M$94,Assumptions!$C$97:$M$97)))</f>
        <v>0</v>
      </c>
      <c r="AW10" s="229">
        <f t="array" ref="AW10">IF(AW$2=1,Assumptions!$P10/12,(SUMIF($D$2:$EE$2,AW$2-1,$D10:$EE10)/12)*(1+XLOOKUP(AW$2,Assumptions!$C$94:$M$94,Assumptions!$C$97:$M$97)))</f>
        <v>0</v>
      </c>
      <c r="AX10" s="229">
        <f t="array" ref="AX10">IF(AX$2=1,Assumptions!$P10/12,(SUMIF($D$2:$EE$2,AX$2-1,$D10:$EE10)/12)*(1+XLOOKUP(AX$2,Assumptions!$C$94:$M$94,Assumptions!$C$97:$M$97)))</f>
        <v>0</v>
      </c>
      <c r="AY10" s="229">
        <f t="array" ref="AY10">IF(AY$2=1,Assumptions!$P10/12,(SUMIF($D$2:$EE$2,AY$2-1,$D10:$EE10)/12)*(1+XLOOKUP(AY$2,Assumptions!$C$94:$M$94,Assumptions!$C$97:$M$97)))</f>
        <v>0</v>
      </c>
      <c r="AZ10" s="229">
        <f t="array" ref="AZ10">IF(AZ$2=1,Assumptions!$P10/12,(SUMIF($D$2:$EE$2,AZ$2-1,$D10:$EE10)/12)*(1+XLOOKUP(AZ$2,Assumptions!$C$94:$M$94,Assumptions!$C$97:$M$97)))</f>
        <v>0</v>
      </c>
      <c r="BA10" s="229">
        <f t="array" ref="BA10">IF(BA$2=1,Assumptions!$P10/12,(SUMIF($D$2:$EE$2,BA$2-1,$D10:$EE10)/12)*(1+XLOOKUP(BA$2,Assumptions!$C$94:$M$94,Assumptions!$C$97:$M$97)))</f>
        <v>0</v>
      </c>
      <c r="BB10" s="229">
        <f t="array" ref="BB10">IF(BB$2=1,Assumptions!$P10/12,(SUMIF($D$2:$EE$2,BB$2-1,$D10:$EE10)/12)*(1+XLOOKUP(BB$2,Assumptions!$C$94:$M$94,Assumptions!$C$97:$M$97)))</f>
        <v>0</v>
      </c>
      <c r="BC10" s="229">
        <f t="array" ref="BC10">IF(BC$2=1,Assumptions!$P10/12,(SUMIF($D$2:$EE$2,BC$2-1,$D10:$EE10)/12)*(1+XLOOKUP(BC$2,Assumptions!$C$94:$M$94,Assumptions!$C$97:$M$97)))</f>
        <v>0</v>
      </c>
      <c r="BD10" s="229">
        <f t="array" ref="BD10">IF(BD$2=1,Assumptions!$P10/12,(SUMIF($D$2:$EE$2,BD$2-1,$D10:$EE10)/12)*(1+XLOOKUP(BD$2,Assumptions!$C$94:$M$94,Assumptions!$C$97:$M$97)))</f>
        <v>0</v>
      </c>
      <c r="BE10" s="229">
        <f t="array" ref="BE10">IF(BE$2=1,Assumptions!$P10/12,(SUMIF($D$2:$EE$2,BE$2-1,$D10:$EE10)/12)*(1+XLOOKUP(BE$2,Assumptions!$C$94:$M$94,Assumptions!$C$97:$M$97)))</f>
        <v>0</v>
      </c>
      <c r="BF10" s="229">
        <f t="array" ref="BF10">IF(BF$2=1,Assumptions!$P10/12,(SUMIF($D$2:$EE$2,BF$2-1,$D10:$EE10)/12)*(1+XLOOKUP(BF$2,Assumptions!$C$94:$M$94,Assumptions!$C$97:$M$97)))</f>
        <v>0</v>
      </c>
      <c r="BG10" s="229">
        <f t="array" ref="BG10">IF(BG$2=1,Assumptions!$P10/12,(SUMIF($D$2:$EE$2,BG$2-1,$D10:$EE10)/12)*(1+XLOOKUP(BG$2,Assumptions!$C$94:$M$94,Assumptions!$C$97:$M$97)))</f>
        <v>0</v>
      </c>
      <c r="BH10" s="229">
        <f t="array" ref="BH10">IF(BH$2=1,Assumptions!$P10/12,(SUMIF($D$2:$EE$2,BH$2-1,$D10:$EE10)/12)*(1+XLOOKUP(BH$2,Assumptions!$C$94:$M$94,Assumptions!$C$97:$M$97)))</f>
        <v>0</v>
      </c>
      <c r="BI10" s="229">
        <f t="array" ref="BI10">IF(BI$2=1,Assumptions!$P10/12,(SUMIF($D$2:$EE$2,BI$2-1,$D10:$EE10)/12)*(1+XLOOKUP(BI$2,Assumptions!$C$94:$M$94,Assumptions!$C$97:$M$97)))</f>
        <v>0</v>
      </c>
      <c r="BJ10" s="229">
        <f t="array" ref="BJ10">IF(BJ$2=1,Assumptions!$P10/12,(SUMIF($D$2:$EE$2,BJ$2-1,$D10:$EE10)/12)*(1+XLOOKUP(BJ$2,Assumptions!$C$94:$M$94,Assumptions!$C$97:$M$97)))</f>
        <v>0</v>
      </c>
      <c r="BK10" s="229">
        <f t="array" ref="BK10">IF(BK$2=1,Assumptions!$P10/12,(SUMIF($D$2:$EE$2,BK$2-1,$D10:$EE10)/12)*(1+XLOOKUP(BK$2,Assumptions!$C$94:$M$94,Assumptions!$C$97:$M$97)))</f>
        <v>0</v>
      </c>
      <c r="BL10" s="229">
        <f t="array" ref="BL10">IF(BL$2=1,Assumptions!$P10/12,(SUMIF($D$2:$EE$2,BL$2-1,$D10:$EE10)/12)*(1+XLOOKUP(BL$2,Assumptions!$C$94:$M$94,Assumptions!$C$97:$M$97)))</f>
        <v>0</v>
      </c>
      <c r="BM10" s="229">
        <f t="array" ref="BM10">IF(BM$2=1,Assumptions!$P10/12,(SUMIF($D$2:$EE$2,BM$2-1,$D10:$EE10)/12)*(1+XLOOKUP(BM$2,Assumptions!$C$94:$M$94,Assumptions!$C$97:$M$97)))</f>
        <v>0</v>
      </c>
      <c r="BN10" s="229">
        <f t="array" ref="BN10">IF(BN$2=1,Assumptions!$P10/12,(SUMIF($D$2:$EE$2,BN$2-1,$D10:$EE10)/12)*(1+XLOOKUP(BN$2,Assumptions!$C$94:$M$94,Assumptions!$C$97:$M$97)))</f>
        <v>0</v>
      </c>
      <c r="BO10" s="229">
        <f t="array" ref="BO10">IF(BO$2=1,Assumptions!$P10/12,(SUMIF($D$2:$EE$2,BO$2-1,$D10:$EE10)/12)*(1+XLOOKUP(BO$2,Assumptions!$C$94:$M$94,Assumptions!$C$97:$M$97)))</f>
        <v>0</v>
      </c>
      <c r="BP10" s="229">
        <f t="array" ref="BP10">IF(BP$2=1,Assumptions!$P10/12,(SUMIF($D$2:$EE$2,BP$2-1,$D10:$EE10)/12)*(1+XLOOKUP(BP$2,Assumptions!$C$94:$M$94,Assumptions!$C$97:$M$97)))</f>
        <v>0</v>
      </c>
      <c r="BQ10" s="229">
        <f t="array" ref="BQ10">IF(BQ$2=1,Assumptions!$P10/12,(SUMIF($D$2:$EE$2,BQ$2-1,$D10:$EE10)/12)*(1+XLOOKUP(BQ$2,Assumptions!$C$94:$M$94,Assumptions!$C$97:$M$97)))</f>
        <v>0</v>
      </c>
      <c r="BR10" s="229">
        <f t="array" ref="BR10">IF(BR$2=1,Assumptions!$P10/12,(SUMIF($D$2:$EE$2,BR$2-1,$D10:$EE10)/12)*(1+XLOOKUP(BR$2,Assumptions!$C$94:$M$94,Assumptions!$C$97:$M$97)))</f>
        <v>0</v>
      </c>
      <c r="BS10" s="229">
        <f t="array" ref="BS10">IF(BS$2=1,Assumptions!$P10/12,(SUMIF($D$2:$EE$2,BS$2-1,$D10:$EE10)/12)*(1+XLOOKUP(BS$2,Assumptions!$C$94:$M$94,Assumptions!$C$97:$M$97)))</f>
        <v>0</v>
      </c>
      <c r="BT10" s="229">
        <f t="array" ref="BT10">IF(BT$2=1,Assumptions!$P10/12,(SUMIF($D$2:$EE$2,BT$2-1,$D10:$EE10)/12)*(1+XLOOKUP(BT$2,Assumptions!$C$94:$M$94,Assumptions!$C$97:$M$97)))</f>
        <v>0</v>
      </c>
      <c r="BU10" s="229">
        <f t="array" ref="BU10">IF(BU$2=1,Assumptions!$P10/12,(SUMIF($D$2:$EE$2,BU$2-1,$D10:$EE10)/12)*(1+XLOOKUP(BU$2,Assumptions!$C$94:$M$94,Assumptions!$C$97:$M$97)))</f>
        <v>0</v>
      </c>
      <c r="BV10" s="229">
        <f t="array" ref="BV10">IF(BV$2=1,Assumptions!$P10/12,(SUMIF($D$2:$EE$2,BV$2-1,$D10:$EE10)/12)*(1+XLOOKUP(BV$2,Assumptions!$C$94:$M$94,Assumptions!$C$97:$M$97)))</f>
        <v>0</v>
      </c>
      <c r="BW10" s="229">
        <f t="array" ref="BW10">IF(BW$2=1,Assumptions!$P10/12,(SUMIF($D$2:$EE$2,BW$2-1,$D10:$EE10)/12)*(1+XLOOKUP(BW$2,Assumptions!$C$94:$M$94,Assumptions!$C$97:$M$97)))</f>
        <v>0</v>
      </c>
      <c r="BX10" s="229">
        <f t="array" ref="BX10">IF(BX$2=1,Assumptions!$P10/12,(SUMIF($D$2:$EE$2,BX$2-1,$D10:$EE10)/12)*(1+XLOOKUP(BX$2,Assumptions!$C$94:$M$94,Assumptions!$C$97:$M$97)))</f>
        <v>0</v>
      </c>
      <c r="BY10" s="229">
        <f t="array" ref="BY10">IF(BY$2=1,Assumptions!$P10/12,(SUMIF($D$2:$EE$2,BY$2-1,$D10:$EE10)/12)*(1+XLOOKUP(BY$2,Assumptions!$C$94:$M$94,Assumptions!$C$97:$M$97)))</f>
        <v>0</v>
      </c>
      <c r="BZ10" s="229">
        <f t="array" ref="BZ10">IF(BZ$2=1,Assumptions!$P10/12,(SUMIF($D$2:$EE$2,BZ$2-1,$D10:$EE10)/12)*(1+XLOOKUP(BZ$2,Assumptions!$C$94:$M$94,Assumptions!$C$97:$M$97)))</f>
        <v>0</v>
      </c>
      <c r="CA10" s="229">
        <f t="array" ref="CA10">IF(CA$2=1,Assumptions!$P10/12,(SUMIF($D$2:$EE$2,CA$2-1,$D10:$EE10)/12)*(1+XLOOKUP(CA$2,Assumptions!$C$94:$M$94,Assumptions!$C$97:$M$97)))</f>
        <v>0</v>
      </c>
      <c r="CB10" s="229">
        <f t="array" ref="CB10">IF(CB$2=1,Assumptions!$P10/12,(SUMIF($D$2:$EE$2,CB$2-1,$D10:$EE10)/12)*(1+XLOOKUP(CB$2,Assumptions!$C$94:$M$94,Assumptions!$C$97:$M$97)))</f>
        <v>0</v>
      </c>
      <c r="CC10" s="229">
        <f t="array" ref="CC10">IF(CC$2=1,Assumptions!$P10/12,(SUMIF($D$2:$EE$2,CC$2-1,$D10:$EE10)/12)*(1+XLOOKUP(CC$2,Assumptions!$C$94:$M$94,Assumptions!$C$97:$M$97)))</f>
        <v>0</v>
      </c>
      <c r="CD10" s="229">
        <f t="array" ref="CD10">IF(CD$2=1,Assumptions!$P10/12,(SUMIF($D$2:$EE$2,CD$2-1,$D10:$EE10)/12)*(1+XLOOKUP(CD$2,Assumptions!$C$94:$M$94,Assumptions!$C$97:$M$97)))</f>
        <v>0</v>
      </c>
      <c r="CE10" s="229">
        <f t="array" ref="CE10">IF(CE$2=1,Assumptions!$P10/12,(SUMIF($D$2:$EE$2,CE$2-1,$D10:$EE10)/12)*(1+XLOOKUP(CE$2,Assumptions!$C$94:$M$94,Assumptions!$C$97:$M$97)))</f>
        <v>0</v>
      </c>
      <c r="CF10" s="229">
        <f t="array" ref="CF10">IF(CF$2=1,Assumptions!$P10/12,(SUMIF($D$2:$EE$2,CF$2-1,$D10:$EE10)/12)*(1+XLOOKUP(CF$2,Assumptions!$C$94:$M$94,Assumptions!$C$97:$M$97)))</f>
        <v>0</v>
      </c>
      <c r="CG10" s="229">
        <f t="array" ref="CG10">IF(CG$2=1,Assumptions!$P10/12,(SUMIF($D$2:$EE$2,CG$2-1,$D10:$EE10)/12)*(1+XLOOKUP(CG$2,Assumptions!$C$94:$M$94,Assumptions!$C$97:$M$97)))</f>
        <v>0</v>
      </c>
      <c r="CH10" s="229">
        <f t="array" ref="CH10">IF(CH$2=1,Assumptions!$P10/12,(SUMIF($D$2:$EE$2,CH$2-1,$D10:$EE10)/12)*(1+XLOOKUP(CH$2,Assumptions!$C$94:$M$94,Assumptions!$C$97:$M$97)))</f>
        <v>0</v>
      </c>
      <c r="CI10" s="229">
        <f t="array" ref="CI10">IF(CI$2=1,Assumptions!$P10/12,(SUMIF($D$2:$EE$2,CI$2-1,$D10:$EE10)/12)*(1+XLOOKUP(CI$2,Assumptions!$C$94:$M$94,Assumptions!$C$97:$M$97)))</f>
        <v>0</v>
      </c>
      <c r="CJ10" s="229">
        <f t="array" ref="CJ10">IF(CJ$2=1,Assumptions!$P10/12,(SUMIF($D$2:$EE$2,CJ$2-1,$D10:$EE10)/12)*(1+XLOOKUP(CJ$2,Assumptions!$C$94:$M$94,Assumptions!$C$97:$M$97)))</f>
        <v>0</v>
      </c>
      <c r="CK10" s="229">
        <f t="array" ref="CK10">IF(CK$2=1,Assumptions!$P10/12,(SUMIF($D$2:$EE$2,CK$2-1,$D10:$EE10)/12)*(1+XLOOKUP(CK$2,Assumptions!$C$94:$M$94,Assumptions!$C$97:$M$97)))</f>
        <v>0</v>
      </c>
      <c r="CL10" s="229">
        <f t="array" ref="CL10">IF(CL$2=1,Assumptions!$P10/12,(SUMIF($D$2:$EE$2,CL$2-1,$D10:$EE10)/12)*(1+XLOOKUP(CL$2,Assumptions!$C$94:$M$94,Assumptions!$C$97:$M$97)))</f>
        <v>0</v>
      </c>
      <c r="CM10" s="229">
        <f t="array" ref="CM10">IF(CM$2=1,Assumptions!$P10/12,(SUMIF($D$2:$EE$2,CM$2-1,$D10:$EE10)/12)*(1+XLOOKUP(CM$2,Assumptions!$C$94:$M$94,Assumptions!$C$97:$M$97)))</f>
        <v>0</v>
      </c>
      <c r="CN10" s="229">
        <f t="array" ref="CN10">IF(CN$2=1,Assumptions!$P10/12,(SUMIF($D$2:$EE$2,CN$2-1,$D10:$EE10)/12)*(1+XLOOKUP(CN$2,Assumptions!$C$94:$M$94,Assumptions!$C$97:$M$97)))</f>
        <v>0</v>
      </c>
      <c r="CO10" s="229">
        <f t="array" ref="CO10">IF(CO$2=1,Assumptions!$P10/12,(SUMIF($D$2:$EE$2,CO$2-1,$D10:$EE10)/12)*(1+XLOOKUP(CO$2,Assumptions!$C$94:$M$94,Assumptions!$C$97:$M$97)))</f>
        <v>0</v>
      </c>
      <c r="CP10" s="229">
        <f t="array" ref="CP10">IF(CP$2=1,Assumptions!$P10/12,(SUMIF($D$2:$EE$2,CP$2-1,$D10:$EE10)/12)*(1+XLOOKUP(CP$2,Assumptions!$C$94:$M$94,Assumptions!$C$97:$M$97)))</f>
        <v>0</v>
      </c>
      <c r="CQ10" s="229">
        <f t="array" ref="CQ10">IF(CQ$2=1,Assumptions!$P10/12,(SUMIF($D$2:$EE$2,CQ$2-1,$D10:$EE10)/12)*(1+XLOOKUP(CQ$2,Assumptions!$C$94:$M$94,Assumptions!$C$97:$M$97)))</f>
        <v>0</v>
      </c>
      <c r="CR10" s="229">
        <f t="array" ref="CR10">IF(CR$2=1,Assumptions!$P10/12,(SUMIF($D$2:$EE$2,CR$2-1,$D10:$EE10)/12)*(1+XLOOKUP(CR$2,Assumptions!$C$94:$M$94,Assumptions!$C$97:$M$97)))</f>
        <v>0</v>
      </c>
      <c r="CS10" s="229">
        <f t="array" ref="CS10">IF(CS$2=1,Assumptions!$P10/12,(SUMIF($D$2:$EE$2,CS$2-1,$D10:$EE10)/12)*(1+XLOOKUP(CS$2,Assumptions!$C$94:$M$94,Assumptions!$C$97:$M$97)))</f>
        <v>0</v>
      </c>
      <c r="CT10" s="229">
        <f t="array" ref="CT10">IF(CT$2=1,Assumptions!$P10/12,(SUMIF($D$2:$EE$2,CT$2-1,$D10:$EE10)/12)*(1+XLOOKUP(CT$2,Assumptions!$C$94:$M$94,Assumptions!$C$97:$M$97)))</f>
        <v>0</v>
      </c>
      <c r="CU10" s="229">
        <f t="array" ref="CU10">IF(CU$2=1,Assumptions!$P10/12,(SUMIF($D$2:$EE$2,CU$2-1,$D10:$EE10)/12)*(1+XLOOKUP(CU$2,Assumptions!$C$94:$M$94,Assumptions!$C$97:$M$97)))</f>
        <v>0</v>
      </c>
      <c r="CV10" s="229">
        <f t="array" ref="CV10">IF(CV$2=1,Assumptions!$P10/12,(SUMIF($D$2:$EE$2,CV$2-1,$D10:$EE10)/12)*(1+XLOOKUP(CV$2,Assumptions!$C$94:$M$94,Assumptions!$C$97:$M$97)))</f>
        <v>0</v>
      </c>
      <c r="CW10" s="229">
        <f t="array" ref="CW10">IF(CW$2=1,Assumptions!$P10/12,(SUMIF($D$2:$EE$2,CW$2-1,$D10:$EE10)/12)*(1+XLOOKUP(CW$2,Assumptions!$C$94:$M$94,Assumptions!$C$97:$M$97)))</f>
        <v>0</v>
      </c>
      <c r="CX10" s="229">
        <f t="array" ref="CX10">IF(CX$2=1,Assumptions!$P10/12,(SUMIF($D$2:$EE$2,CX$2-1,$D10:$EE10)/12)*(1+XLOOKUP(CX$2,Assumptions!$C$94:$M$94,Assumptions!$C$97:$M$97)))</f>
        <v>0</v>
      </c>
      <c r="CY10" s="229">
        <f t="array" ref="CY10">IF(CY$2=1,Assumptions!$P10/12,(SUMIF($D$2:$EE$2,CY$2-1,$D10:$EE10)/12)*(1+XLOOKUP(CY$2,Assumptions!$C$94:$M$94,Assumptions!$C$97:$M$97)))</f>
        <v>0</v>
      </c>
      <c r="CZ10" s="229">
        <f t="array" ref="CZ10">IF(CZ$2=1,Assumptions!$P10/12,(SUMIF($D$2:$EE$2,CZ$2-1,$D10:$EE10)/12)*(1+XLOOKUP(CZ$2,Assumptions!$C$94:$M$94,Assumptions!$C$97:$M$97)))</f>
        <v>0</v>
      </c>
      <c r="DA10" s="229">
        <f t="array" ref="DA10">IF(DA$2=1,Assumptions!$P10/12,(SUMIF($D$2:$EE$2,DA$2-1,$D10:$EE10)/12)*(1+XLOOKUP(DA$2,Assumptions!$C$94:$M$94,Assumptions!$C$97:$M$97)))</f>
        <v>0</v>
      </c>
      <c r="DB10" s="229">
        <f t="array" ref="DB10">IF(DB$2=1,Assumptions!$P10/12,(SUMIF($D$2:$EE$2,DB$2-1,$D10:$EE10)/12)*(1+XLOOKUP(DB$2,Assumptions!$C$94:$M$94,Assumptions!$C$97:$M$97)))</f>
        <v>0</v>
      </c>
      <c r="DC10" s="229">
        <f t="array" ref="DC10">IF(DC$2=1,Assumptions!$P10/12,(SUMIF($D$2:$EE$2,DC$2-1,$D10:$EE10)/12)*(1+XLOOKUP(DC$2,Assumptions!$C$94:$M$94,Assumptions!$C$97:$M$97)))</f>
        <v>0</v>
      </c>
      <c r="DD10" s="229">
        <f t="array" ref="DD10">IF(DD$2=1,Assumptions!$P10/12,(SUMIF($D$2:$EE$2,DD$2-1,$D10:$EE10)/12)*(1+XLOOKUP(DD$2,Assumptions!$C$94:$M$94,Assumptions!$C$97:$M$97)))</f>
        <v>0</v>
      </c>
      <c r="DE10" s="229">
        <f t="array" ref="DE10">IF(DE$2=1,Assumptions!$P10/12,(SUMIF($D$2:$EE$2,DE$2-1,$D10:$EE10)/12)*(1+XLOOKUP(DE$2,Assumptions!$C$94:$M$94,Assumptions!$C$97:$M$97)))</f>
        <v>0</v>
      </c>
      <c r="DF10" s="229">
        <f t="array" ref="DF10">IF(DF$2=1,Assumptions!$P10/12,(SUMIF($D$2:$EE$2,DF$2-1,$D10:$EE10)/12)*(1+XLOOKUP(DF$2,Assumptions!$C$94:$M$94,Assumptions!$C$97:$M$97)))</f>
        <v>0</v>
      </c>
      <c r="DG10" s="229">
        <f t="array" ref="DG10">IF(DG$2=1,Assumptions!$P10/12,(SUMIF($D$2:$EE$2,DG$2-1,$D10:$EE10)/12)*(1+XLOOKUP(DG$2,Assumptions!$C$94:$M$94,Assumptions!$C$97:$M$97)))</f>
        <v>0</v>
      </c>
      <c r="DH10" s="229">
        <f t="array" ref="DH10">IF(DH$2=1,Assumptions!$P10/12,(SUMIF($D$2:$EE$2,DH$2-1,$D10:$EE10)/12)*(1+XLOOKUP(DH$2,Assumptions!$C$94:$M$94,Assumptions!$C$97:$M$97)))</f>
        <v>0</v>
      </c>
      <c r="DI10" s="229">
        <f t="array" ref="DI10">IF(DI$2=1,Assumptions!$P10/12,(SUMIF($D$2:$EE$2,DI$2-1,$D10:$EE10)/12)*(1+XLOOKUP(DI$2,Assumptions!$C$94:$M$94,Assumptions!$C$97:$M$97)))</f>
        <v>0</v>
      </c>
      <c r="DJ10" s="229">
        <f t="array" ref="DJ10">IF(DJ$2=1,Assumptions!$P10/12,(SUMIF($D$2:$EE$2,DJ$2-1,$D10:$EE10)/12)*(1+XLOOKUP(DJ$2,Assumptions!$C$94:$M$94,Assumptions!$C$97:$M$97)))</f>
        <v>0</v>
      </c>
      <c r="DK10" s="229">
        <f t="array" ref="DK10">IF(DK$2=1,Assumptions!$P10/12,(SUMIF($D$2:$EE$2,DK$2-1,$D10:$EE10)/12)*(1+XLOOKUP(DK$2,Assumptions!$C$94:$M$94,Assumptions!$C$97:$M$97)))</f>
        <v>0</v>
      </c>
      <c r="DL10" s="229">
        <f t="array" ref="DL10">IF(DL$2=1,Assumptions!$P10/12,(SUMIF($D$2:$EE$2,DL$2-1,$D10:$EE10)/12)*(1+XLOOKUP(DL$2,Assumptions!$C$94:$M$94,Assumptions!$C$97:$M$97)))</f>
        <v>0</v>
      </c>
      <c r="DM10" s="229">
        <f t="array" ref="DM10">IF(DM$2=1,Assumptions!$P10/12,(SUMIF($D$2:$EE$2,DM$2-1,$D10:$EE10)/12)*(1+XLOOKUP(DM$2,Assumptions!$C$94:$M$94,Assumptions!$C$97:$M$97)))</f>
        <v>0</v>
      </c>
      <c r="DN10" s="229">
        <f t="array" ref="DN10">IF(DN$2=1,Assumptions!$P10/12,(SUMIF($D$2:$EE$2,DN$2-1,$D10:$EE10)/12)*(1+XLOOKUP(DN$2,Assumptions!$C$94:$M$94,Assumptions!$C$97:$M$97)))</f>
        <v>0</v>
      </c>
      <c r="DO10" s="229">
        <f t="array" ref="DO10">IF(DO$2=1,Assumptions!$P10/12,(SUMIF($D$2:$EE$2,DO$2-1,$D10:$EE10)/12)*(1+XLOOKUP(DO$2,Assumptions!$C$94:$M$94,Assumptions!$C$97:$M$97)))</f>
        <v>0</v>
      </c>
      <c r="DP10" s="229">
        <f t="array" ref="DP10">IF(DP$2=1,Assumptions!$P10/12,(SUMIF($D$2:$EE$2,DP$2-1,$D10:$EE10)/12)*(1+XLOOKUP(DP$2,Assumptions!$C$94:$M$94,Assumptions!$C$97:$M$97)))</f>
        <v>0</v>
      </c>
      <c r="DQ10" s="229">
        <f t="array" ref="DQ10">IF(DQ$2=1,Assumptions!$P10/12,(SUMIF($D$2:$EE$2,DQ$2-1,$D10:$EE10)/12)*(1+XLOOKUP(DQ$2,Assumptions!$C$94:$M$94,Assumptions!$C$97:$M$97)))</f>
        <v>0</v>
      </c>
      <c r="DR10" s="229">
        <f t="array" ref="DR10">IF(DR$2=1,Assumptions!$P10/12,(SUMIF($D$2:$EE$2,DR$2-1,$D10:$EE10)/12)*(1+XLOOKUP(DR$2,Assumptions!$C$94:$M$94,Assumptions!$C$97:$M$97)))</f>
        <v>0</v>
      </c>
      <c r="DS10" s="229">
        <f t="array" ref="DS10">IF(DS$2=1,Assumptions!$P10/12,(SUMIF($D$2:$EE$2,DS$2-1,$D10:$EE10)/12)*(1+XLOOKUP(DS$2,Assumptions!$C$94:$M$94,Assumptions!$C$97:$M$97)))</f>
        <v>0</v>
      </c>
      <c r="DT10" s="229">
        <f t="array" ref="DT10">IF(DT$2=1,Assumptions!$P10/12,(SUMIF($D$2:$EE$2,DT$2-1,$D10:$EE10)/12)*(1+XLOOKUP(DT$2,Assumptions!$C$94:$M$94,Assumptions!$C$97:$M$97)))</f>
        <v>0</v>
      </c>
      <c r="DU10" s="229">
        <f t="array" ref="DU10">IF(DU$2=1,Assumptions!$P10/12,(SUMIF($D$2:$EE$2,DU$2-1,$D10:$EE10)/12)*(1+XLOOKUP(DU$2,Assumptions!$C$94:$M$94,Assumptions!$C$97:$M$97)))</f>
        <v>0</v>
      </c>
      <c r="DV10" s="229">
        <f t="array" ref="DV10">IF(DV$2=1,Assumptions!$P10/12,(SUMIF($D$2:$EE$2,DV$2-1,$D10:$EE10)/12)*(1+XLOOKUP(DV$2,Assumptions!$C$94:$M$94,Assumptions!$C$97:$M$97)))</f>
        <v>0</v>
      </c>
      <c r="DW10" s="229">
        <f t="array" ref="DW10">IF(DW$2=1,Assumptions!$P10/12,(SUMIF($D$2:$EE$2,DW$2-1,$D10:$EE10)/12)*(1+XLOOKUP(DW$2,Assumptions!$C$94:$M$94,Assumptions!$C$97:$M$97)))</f>
        <v>0</v>
      </c>
      <c r="DX10" s="229">
        <f t="array" ref="DX10">IF(DX$2=1,Assumptions!$P10/12,(SUMIF($D$2:$EE$2,DX$2-1,$D10:$EE10)/12)*(1+XLOOKUP(DX$2,Assumptions!$C$94:$M$94,Assumptions!$C$97:$M$97)))</f>
        <v>0</v>
      </c>
      <c r="DY10" s="229">
        <f t="array" ref="DY10">IF(DY$2=1,Assumptions!$P10/12,(SUMIF($D$2:$EE$2,DY$2-1,$D10:$EE10)/12)*(1+XLOOKUP(DY$2,Assumptions!$C$94:$M$94,Assumptions!$C$97:$M$97)))</f>
        <v>0</v>
      </c>
      <c r="DZ10" s="229">
        <f t="array" ref="DZ10">IF(DZ$2=1,Assumptions!$P10/12,(SUMIF($D$2:$EE$2,DZ$2-1,$D10:$EE10)/12)*(1+XLOOKUP(DZ$2,Assumptions!$C$94:$M$94,Assumptions!$C$97:$M$97)))</f>
        <v>0</v>
      </c>
      <c r="EA10" s="229">
        <f t="array" ref="EA10">IF(EA$2=1,Assumptions!$P10/12,(SUMIF($D$2:$EE$2,EA$2-1,$D10:$EE10)/12)*(1+XLOOKUP(EA$2,Assumptions!$C$94:$M$94,Assumptions!$C$97:$M$97)))</f>
        <v>0</v>
      </c>
      <c r="EB10" s="229">
        <f t="array" ref="EB10">IF(EB$2=1,Assumptions!$P10/12,(SUMIF($D$2:$EE$2,EB$2-1,$D10:$EE10)/12)*(1+XLOOKUP(EB$2,Assumptions!$C$94:$M$94,Assumptions!$C$97:$M$97)))</f>
        <v>0</v>
      </c>
      <c r="EC10" s="229">
        <f t="array" ref="EC10">IF(EC$2=1,Assumptions!$P10/12,(SUMIF($D$2:$EE$2,EC$2-1,$D10:$EE10)/12)*(1+XLOOKUP(EC$2,Assumptions!$C$94:$M$94,Assumptions!$C$97:$M$97)))</f>
        <v>0</v>
      </c>
      <c r="ED10" s="229">
        <f t="array" ref="ED10">IF(ED$2=1,Assumptions!$P10/12,(SUMIF($D$2:$EE$2,ED$2-1,$D10:$EE10)/12)*(1+XLOOKUP(ED$2,Assumptions!$C$94:$M$94,Assumptions!$C$97:$M$97)))</f>
        <v>0</v>
      </c>
      <c r="EE10" s="229">
        <f t="array" ref="EE10">IF(EE$2=1,Assumptions!$P10/12,(SUMIF($D$2:$EE$2,EE$2-1,$D10:$EE10)/12)*(1+XLOOKUP(EE$2,Assumptions!$C$94:$M$94,Assumptions!$C$97:$M$97)))</f>
        <v>0</v>
      </c>
    </row>
    <row r="11" ht="15.75" customHeight="1">
      <c r="A11" s="1"/>
      <c r="B11" s="1"/>
      <c r="C11" s="1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</row>
    <row r="12" ht="15.75" customHeight="1">
      <c r="A12" s="1"/>
      <c r="B12" s="21"/>
      <c r="C12" s="1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</row>
    <row r="13" ht="15.75" customHeight="1">
      <c r="A13" s="1"/>
      <c r="B13" s="120"/>
      <c r="C13" s="44" t="s">
        <v>211</v>
      </c>
      <c r="D13" s="240">
        <f t="shared" ref="D13:EE13" si="3">SUM(D5:D12)</f>
        <v>0</v>
      </c>
      <c r="E13" s="240">
        <f t="shared" si="3"/>
        <v>0</v>
      </c>
      <c r="F13" s="240">
        <f t="shared" si="3"/>
        <v>0</v>
      </c>
      <c r="G13" s="240">
        <f t="shared" si="3"/>
        <v>0</v>
      </c>
      <c r="H13" s="240">
        <f t="shared" si="3"/>
        <v>0</v>
      </c>
      <c r="I13" s="240">
        <f t="shared" si="3"/>
        <v>0</v>
      </c>
      <c r="J13" s="240">
        <f t="shared" si="3"/>
        <v>0</v>
      </c>
      <c r="K13" s="240">
        <f t="shared" si="3"/>
        <v>0</v>
      </c>
      <c r="L13" s="240">
        <f t="shared" si="3"/>
        <v>0</v>
      </c>
      <c r="M13" s="240">
        <f t="shared" si="3"/>
        <v>0</v>
      </c>
      <c r="N13" s="240">
        <f t="shared" si="3"/>
        <v>0</v>
      </c>
      <c r="O13" s="240">
        <f t="shared" si="3"/>
        <v>0</v>
      </c>
      <c r="P13" s="240">
        <f t="shared" si="3"/>
        <v>0</v>
      </c>
      <c r="Q13" s="240">
        <f t="shared" si="3"/>
        <v>0</v>
      </c>
      <c r="R13" s="240">
        <f t="shared" si="3"/>
        <v>0</v>
      </c>
      <c r="S13" s="240">
        <f t="shared" si="3"/>
        <v>0</v>
      </c>
      <c r="T13" s="240">
        <f t="shared" si="3"/>
        <v>0</v>
      </c>
      <c r="U13" s="240">
        <f t="shared" si="3"/>
        <v>0</v>
      </c>
      <c r="V13" s="240">
        <f t="shared" si="3"/>
        <v>0</v>
      </c>
      <c r="W13" s="240">
        <f t="shared" si="3"/>
        <v>0</v>
      </c>
      <c r="X13" s="240">
        <f t="shared" si="3"/>
        <v>0</v>
      </c>
      <c r="Y13" s="240">
        <f t="shared" si="3"/>
        <v>0</v>
      </c>
      <c r="Z13" s="240">
        <f t="shared" si="3"/>
        <v>0</v>
      </c>
      <c r="AA13" s="240">
        <f t="shared" si="3"/>
        <v>0</v>
      </c>
      <c r="AB13" s="240">
        <f t="shared" si="3"/>
        <v>0</v>
      </c>
      <c r="AC13" s="240">
        <f t="shared" si="3"/>
        <v>0</v>
      </c>
      <c r="AD13" s="240">
        <f t="shared" si="3"/>
        <v>0</v>
      </c>
      <c r="AE13" s="240">
        <f t="shared" si="3"/>
        <v>0</v>
      </c>
      <c r="AF13" s="240">
        <f t="shared" si="3"/>
        <v>0</v>
      </c>
      <c r="AG13" s="240">
        <f t="shared" si="3"/>
        <v>0</v>
      </c>
      <c r="AH13" s="240">
        <f t="shared" si="3"/>
        <v>0</v>
      </c>
      <c r="AI13" s="240">
        <f t="shared" si="3"/>
        <v>0</v>
      </c>
      <c r="AJ13" s="240">
        <f t="shared" si="3"/>
        <v>0</v>
      </c>
      <c r="AK13" s="240">
        <f t="shared" si="3"/>
        <v>0</v>
      </c>
      <c r="AL13" s="240">
        <f t="shared" si="3"/>
        <v>0</v>
      </c>
      <c r="AM13" s="240">
        <f t="shared" si="3"/>
        <v>0</v>
      </c>
      <c r="AN13" s="240">
        <f t="shared" si="3"/>
        <v>0</v>
      </c>
      <c r="AO13" s="240">
        <f t="shared" si="3"/>
        <v>0</v>
      </c>
      <c r="AP13" s="240">
        <f t="shared" si="3"/>
        <v>0</v>
      </c>
      <c r="AQ13" s="240">
        <f t="shared" si="3"/>
        <v>0</v>
      </c>
      <c r="AR13" s="240">
        <f t="shared" si="3"/>
        <v>0</v>
      </c>
      <c r="AS13" s="240">
        <f t="shared" si="3"/>
        <v>0</v>
      </c>
      <c r="AT13" s="240">
        <f t="shared" si="3"/>
        <v>0</v>
      </c>
      <c r="AU13" s="240">
        <f t="shared" si="3"/>
        <v>0</v>
      </c>
      <c r="AV13" s="240">
        <f t="shared" si="3"/>
        <v>0</v>
      </c>
      <c r="AW13" s="240">
        <f t="shared" si="3"/>
        <v>0</v>
      </c>
      <c r="AX13" s="240">
        <f t="shared" si="3"/>
        <v>0</v>
      </c>
      <c r="AY13" s="240">
        <f t="shared" si="3"/>
        <v>0</v>
      </c>
      <c r="AZ13" s="240">
        <f t="shared" si="3"/>
        <v>0</v>
      </c>
      <c r="BA13" s="240">
        <f t="shared" si="3"/>
        <v>0</v>
      </c>
      <c r="BB13" s="240">
        <f t="shared" si="3"/>
        <v>0</v>
      </c>
      <c r="BC13" s="240">
        <f t="shared" si="3"/>
        <v>0</v>
      </c>
      <c r="BD13" s="240">
        <f t="shared" si="3"/>
        <v>0</v>
      </c>
      <c r="BE13" s="240">
        <f t="shared" si="3"/>
        <v>0</v>
      </c>
      <c r="BF13" s="240">
        <f t="shared" si="3"/>
        <v>0</v>
      </c>
      <c r="BG13" s="240">
        <f t="shared" si="3"/>
        <v>0</v>
      </c>
      <c r="BH13" s="240">
        <f t="shared" si="3"/>
        <v>0</v>
      </c>
      <c r="BI13" s="240">
        <f t="shared" si="3"/>
        <v>0</v>
      </c>
      <c r="BJ13" s="240">
        <f t="shared" si="3"/>
        <v>0</v>
      </c>
      <c r="BK13" s="240">
        <f t="shared" si="3"/>
        <v>0</v>
      </c>
      <c r="BL13" s="240">
        <f t="shared" si="3"/>
        <v>0</v>
      </c>
      <c r="BM13" s="240">
        <f t="shared" si="3"/>
        <v>0</v>
      </c>
      <c r="BN13" s="240">
        <f t="shared" si="3"/>
        <v>0</v>
      </c>
      <c r="BO13" s="240">
        <f t="shared" si="3"/>
        <v>0</v>
      </c>
      <c r="BP13" s="240">
        <f t="shared" si="3"/>
        <v>0</v>
      </c>
      <c r="BQ13" s="240">
        <f t="shared" si="3"/>
        <v>0</v>
      </c>
      <c r="BR13" s="240">
        <f t="shared" si="3"/>
        <v>0</v>
      </c>
      <c r="BS13" s="240">
        <f t="shared" si="3"/>
        <v>0</v>
      </c>
      <c r="BT13" s="240">
        <f t="shared" si="3"/>
        <v>0</v>
      </c>
      <c r="BU13" s="240">
        <f t="shared" si="3"/>
        <v>0</v>
      </c>
      <c r="BV13" s="240">
        <f t="shared" si="3"/>
        <v>0</v>
      </c>
      <c r="BW13" s="240">
        <f t="shared" si="3"/>
        <v>0</v>
      </c>
      <c r="BX13" s="240">
        <f t="shared" si="3"/>
        <v>0</v>
      </c>
      <c r="BY13" s="240">
        <f t="shared" si="3"/>
        <v>0</v>
      </c>
      <c r="BZ13" s="240">
        <f t="shared" si="3"/>
        <v>0</v>
      </c>
      <c r="CA13" s="240">
        <f t="shared" si="3"/>
        <v>0</v>
      </c>
      <c r="CB13" s="240">
        <f t="shared" si="3"/>
        <v>0</v>
      </c>
      <c r="CC13" s="240">
        <f t="shared" si="3"/>
        <v>0</v>
      </c>
      <c r="CD13" s="240">
        <f t="shared" si="3"/>
        <v>0</v>
      </c>
      <c r="CE13" s="240">
        <f t="shared" si="3"/>
        <v>0</v>
      </c>
      <c r="CF13" s="240">
        <f t="shared" si="3"/>
        <v>0</v>
      </c>
      <c r="CG13" s="240">
        <f t="shared" si="3"/>
        <v>0</v>
      </c>
      <c r="CH13" s="240">
        <f t="shared" si="3"/>
        <v>0</v>
      </c>
      <c r="CI13" s="240">
        <f t="shared" si="3"/>
        <v>0</v>
      </c>
      <c r="CJ13" s="240">
        <f t="shared" si="3"/>
        <v>0</v>
      </c>
      <c r="CK13" s="240">
        <f t="shared" si="3"/>
        <v>0</v>
      </c>
      <c r="CL13" s="240">
        <f t="shared" si="3"/>
        <v>0</v>
      </c>
      <c r="CM13" s="240">
        <f t="shared" si="3"/>
        <v>0</v>
      </c>
      <c r="CN13" s="240">
        <f t="shared" si="3"/>
        <v>0</v>
      </c>
      <c r="CO13" s="240">
        <f t="shared" si="3"/>
        <v>0</v>
      </c>
      <c r="CP13" s="240">
        <f t="shared" si="3"/>
        <v>0</v>
      </c>
      <c r="CQ13" s="240">
        <f t="shared" si="3"/>
        <v>0</v>
      </c>
      <c r="CR13" s="240">
        <f t="shared" si="3"/>
        <v>0</v>
      </c>
      <c r="CS13" s="240">
        <f t="shared" si="3"/>
        <v>0</v>
      </c>
      <c r="CT13" s="240">
        <f t="shared" si="3"/>
        <v>0</v>
      </c>
      <c r="CU13" s="240">
        <f t="shared" si="3"/>
        <v>0</v>
      </c>
      <c r="CV13" s="240">
        <f t="shared" si="3"/>
        <v>0</v>
      </c>
      <c r="CW13" s="240">
        <f t="shared" si="3"/>
        <v>0</v>
      </c>
      <c r="CX13" s="240">
        <f t="shared" si="3"/>
        <v>0</v>
      </c>
      <c r="CY13" s="240">
        <f t="shared" si="3"/>
        <v>0</v>
      </c>
      <c r="CZ13" s="240">
        <f t="shared" si="3"/>
        <v>0</v>
      </c>
      <c r="DA13" s="240">
        <f t="shared" si="3"/>
        <v>0</v>
      </c>
      <c r="DB13" s="240">
        <f t="shared" si="3"/>
        <v>0</v>
      </c>
      <c r="DC13" s="240">
        <f t="shared" si="3"/>
        <v>0</v>
      </c>
      <c r="DD13" s="240">
        <f t="shared" si="3"/>
        <v>0</v>
      </c>
      <c r="DE13" s="240">
        <f t="shared" si="3"/>
        <v>0</v>
      </c>
      <c r="DF13" s="240">
        <f t="shared" si="3"/>
        <v>0</v>
      </c>
      <c r="DG13" s="240">
        <f t="shared" si="3"/>
        <v>0</v>
      </c>
      <c r="DH13" s="240">
        <f t="shared" si="3"/>
        <v>0</v>
      </c>
      <c r="DI13" s="240">
        <f t="shared" si="3"/>
        <v>0</v>
      </c>
      <c r="DJ13" s="240">
        <f t="shared" si="3"/>
        <v>0</v>
      </c>
      <c r="DK13" s="240">
        <f t="shared" si="3"/>
        <v>0</v>
      </c>
      <c r="DL13" s="240">
        <f t="shared" si="3"/>
        <v>0</v>
      </c>
      <c r="DM13" s="240">
        <f t="shared" si="3"/>
        <v>0</v>
      </c>
      <c r="DN13" s="240">
        <f t="shared" si="3"/>
        <v>0</v>
      </c>
      <c r="DO13" s="240">
        <f t="shared" si="3"/>
        <v>0</v>
      </c>
      <c r="DP13" s="240">
        <f t="shared" si="3"/>
        <v>0</v>
      </c>
      <c r="DQ13" s="240">
        <f t="shared" si="3"/>
        <v>0</v>
      </c>
      <c r="DR13" s="240">
        <f t="shared" si="3"/>
        <v>0</v>
      </c>
      <c r="DS13" s="240">
        <f t="shared" si="3"/>
        <v>0</v>
      </c>
      <c r="DT13" s="240">
        <f t="shared" si="3"/>
        <v>0</v>
      </c>
      <c r="DU13" s="240">
        <f t="shared" si="3"/>
        <v>0</v>
      </c>
      <c r="DV13" s="240">
        <f t="shared" si="3"/>
        <v>0</v>
      </c>
      <c r="DW13" s="240">
        <f t="shared" si="3"/>
        <v>0</v>
      </c>
      <c r="DX13" s="240">
        <f t="shared" si="3"/>
        <v>0</v>
      </c>
      <c r="DY13" s="240">
        <f t="shared" si="3"/>
        <v>0</v>
      </c>
      <c r="DZ13" s="240">
        <f t="shared" si="3"/>
        <v>0</v>
      </c>
      <c r="EA13" s="240">
        <f t="shared" si="3"/>
        <v>0</v>
      </c>
      <c r="EB13" s="240">
        <f t="shared" si="3"/>
        <v>0</v>
      </c>
      <c r="EC13" s="240">
        <f t="shared" si="3"/>
        <v>0</v>
      </c>
      <c r="ED13" s="240">
        <f t="shared" si="3"/>
        <v>0</v>
      </c>
      <c r="EE13" s="240">
        <f t="shared" si="3"/>
        <v>0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229">
        <f t="array" ref="D15">-D$13*IF(D$2=(Assumptions!$D$68+1),Assumptions!$D$67,XLOOKUP(D$2,Assumptions!$C$94:$M$94,Assumptions!$C$95:$M$95))</f>
        <v>0</v>
      </c>
      <c r="E15" s="229">
        <f t="array" ref="E15">-E$13*IF(E$2=(Assumptions!$D$68+1),Assumptions!$D$67,XLOOKUP(E$2,Assumptions!$C$94:$M$94,Assumptions!$C$95:$M$95))</f>
        <v>0</v>
      </c>
      <c r="F15" s="229">
        <f t="array" ref="F15">-F$13*IF(F$2=(Assumptions!$D$68+1),Assumptions!$D$67,XLOOKUP(F$2,Assumptions!$C$94:$M$94,Assumptions!$C$95:$M$95))</f>
        <v>0</v>
      </c>
      <c r="G15" s="229">
        <f t="array" ref="G15">-G$13*IF(G$2=(Assumptions!$D$68+1),Assumptions!$D$67,XLOOKUP(G$2,Assumptions!$C$94:$M$94,Assumptions!$C$95:$M$95))</f>
        <v>0</v>
      </c>
      <c r="H15" s="229">
        <f t="array" ref="H15">-H$13*IF(H$2=(Assumptions!$D$68+1),Assumptions!$D$67,XLOOKUP(H$2,Assumptions!$C$94:$M$94,Assumptions!$C$95:$M$95))</f>
        <v>0</v>
      </c>
      <c r="I15" s="229">
        <f t="array" ref="I15">-I$13*IF(I$2=(Assumptions!$D$68+1),Assumptions!$D$67,XLOOKUP(I$2,Assumptions!$C$94:$M$94,Assumptions!$C$95:$M$95))</f>
        <v>0</v>
      </c>
      <c r="J15" s="229">
        <f t="array" ref="J15">-J$13*IF(J$2=(Assumptions!$D$68+1),Assumptions!$D$67,XLOOKUP(J$2,Assumptions!$C$94:$M$94,Assumptions!$C$95:$M$95))</f>
        <v>0</v>
      </c>
      <c r="K15" s="229">
        <f t="array" ref="K15">-K$13*IF(K$2=(Assumptions!$D$68+1),Assumptions!$D$67,XLOOKUP(K$2,Assumptions!$C$94:$M$94,Assumptions!$C$95:$M$95))</f>
        <v>0</v>
      </c>
      <c r="L15" s="229">
        <f t="array" ref="L15">-L$13*IF(L$2=(Assumptions!$D$68+1),Assumptions!$D$67,XLOOKUP(L$2,Assumptions!$C$94:$M$94,Assumptions!$C$95:$M$95))</f>
        <v>0</v>
      </c>
      <c r="M15" s="229">
        <f t="array" ref="M15">-M$13*IF(M$2=(Assumptions!$D$68+1),Assumptions!$D$67,XLOOKUP(M$2,Assumptions!$C$94:$M$94,Assumptions!$C$95:$M$95))</f>
        <v>0</v>
      </c>
      <c r="N15" s="229">
        <f t="array" ref="N15">-N$13*IF(N$2=(Assumptions!$D$68+1),Assumptions!$D$67,XLOOKUP(N$2,Assumptions!$C$94:$M$94,Assumptions!$C$95:$M$95))</f>
        <v>0</v>
      </c>
      <c r="O15" s="229">
        <f t="array" ref="O15">-O$13*IF(O$2=(Assumptions!$D$68+1),Assumptions!$D$67,XLOOKUP(O$2,Assumptions!$C$94:$M$94,Assumptions!$C$95:$M$95))</f>
        <v>0</v>
      </c>
      <c r="P15" s="229">
        <f t="array" ref="P15">-P$13*IF(P$2=(Assumptions!$D$68+1),Assumptions!$D$67,XLOOKUP(P$2,Assumptions!$C$94:$M$94,Assumptions!$C$95:$M$95))</f>
        <v>0</v>
      </c>
      <c r="Q15" s="229">
        <f t="array" ref="Q15">-Q$13*IF(Q$2=(Assumptions!$D$68+1),Assumptions!$D$67,XLOOKUP(Q$2,Assumptions!$C$94:$M$94,Assumptions!$C$95:$M$95))</f>
        <v>0</v>
      </c>
      <c r="R15" s="229">
        <f t="array" ref="R15">-R$13*IF(R$2=(Assumptions!$D$68+1),Assumptions!$D$67,XLOOKUP(R$2,Assumptions!$C$94:$M$94,Assumptions!$C$95:$M$95))</f>
        <v>0</v>
      </c>
      <c r="S15" s="229">
        <f t="array" ref="S15">-S$13*IF(S$2=(Assumptions!$D$68+1),Assumptions!$D$67,XLOOKUP(S$2,Assumptions!$C$94:$M$94,Assumptions!$C$95:$M$95))</f>
        <v>0</v>
      </c>
      <c r="T15" s="229">
        <f t="array" ref="T15">-T$13*IF(T$2=(Assumptions!$D$68+1),Assumptions!$D$67,XLOOKUP(T$2,Assumptions!$C$94:$M$94,Assumptions!$C$95:$M$95))</f>
        <v>0</v>
      </c>
      <c r="U15" s="229">
        <f t="array" ref="U15">-U$13*IF(U$2=(Assumptions!$D$68+1),Assumptions!$D$67,XLOOKUP(U$2,Assumptions!$C$94:$M$94,Assumptions!$C$95:$M$95))</f>
        <v>0</v>
      </c>
      <c r="V15" s="229">
        <f t="array" ref="V15">-V$13*IF(V$2=(Assumptions!$D$68+1),Assumptions!$D$67,XLOOKUP(V$2,Assumptions!$C$94:$M$94,Assumptions!$C$95:$M$95))</f>
        <v>0</v>
      </c>
      <c r="W15" s="229">
        <f t="array" ref="W15">-W$13*IF(W$2=(Assumptions!$D$68+1),Assumptions!$D$67,XLOOKUP(W$2,Assumptions!$C$94:$M$94,Assumptions!$C$95:$M$95))</f>
        <v>0</v>
      </c>
      <c r="X15" s="229">
        <f t="array" ref="X15">-X$13*IF(X$2=(Assumptions!$D$68+1),Assumptions!$D$67,XLOOKUP(X$2,Assumptions!$C$94:$M$94,Assumptions!$C$95:$M$95))</f>
        <v>0</v>
      </c>
      <c r="Y15" s="229">
        <f t="array" ref="Y15">-Y$13*IF(Y$2=(Assumptions!$D$68+1),Assumptions!$D$67,XLOOKUP(Y$2,Assumptions!$C$94:$M$94,Assumptions!$C$95:$M$95))</f>
        <v>0</v>
      </c>
      <c r="Z15" s="229">
        <f t="array" ref="Z15">-Z$13*IF(Z$2=(Assumptions!$D$68+1),Assumptions!$D$67,XLOOKUP(Z$2,Assumptions!$C$94:$M$94,Assumptions!$C$95:$M$95))</f>
        <v>0</v>
      </c>
      <c r="AA15" s="229">
        <f t="array" ref="AA15">-AA$13*IF(AA$2=(Assumptions!$D$68+1),Assumptions!$D$67,XLOOKUP(AA$2,Assumptions!$C$94:$M$94,Assumptions!$C$95:$M$95))</f>
        <v>0</v>
      </c>
      <c r="AB15" s="229">
        <f t="array" ref="AB15">-AB$13*IF(AB$2=(Assumptions!$D$68+1),Assumptions!$D$67,XLOOKUP(AB$2,Assumptions!$C$94:$M$94,Assumptions!$C$95:$M$95))</f>
        <v>0</v>
      </c>
      <c r="AC15" s="229">
        <f t="array" ref="AC15">-AC$13*IF(AC$2=(Assumptions!$D$68+1),Assumptions!$D$67,XLOOKUP(AC$2,Assumptions!$C$94:$M$94,Assumptions!$C$95:$M$95))</f>
        <v>0</v>
      </c>
      <c r="AD15" s="229">
        <f t="array" ref="AD15">-AD$13*IF(AD$2=(Assumptions!$D$68+1),Assumptions!$D$67,XLOOKUP(AD$2,Assumptions!$C$94:$M$94,Assumptions!$C$95:$M$95))</f>
        <v>0</v>
      </c>
      <c r="AE15" s="229">
        <f t="array" ref="AE15">-AE$13*IF(AE$2=(Assumptions!$D$68+1),Assumptions!$D$67,XLOOKUP(AE$2,Assumptions!$C$94:$M$94,Assumptions!$C$95:$M$95))</f>
        <v>0</v>
      </c>
      <c r="AF15" s="229">
        <f t="array" ref="AF15">-AF$13*IF(AF$2=(Assumptions!$D$68+1),Assumptions!$D$67,XLOOKUP(AF$2,Assumptions!$C$94:$M$94,Assumptions!$C$95:$M$95))</f>
        <v>0</v>
      </c>
      <c r="AG15" s="229">
        <f t="array" ref="AG15">-AG$13*IF(AG$2=(Assumptions!$D$68+1),Assumptions!$D$67,XLOOKUP(AG$2,Assumptions!$C$94:$M$94,Assumptions!$C$95:$M$95))</f>
        <v>0</v>
      </c>
      <c r="AH15" s="229">
        <f t="array" ref="AH15">-AH$13*IF(AH$2=(Assumptions!$D$68+1),Assumptions!$D$67,XLOOKUP(AH$2,Assumptions!$C$94:$M$94,Assumptions!$C$95:$M$95))</f>
        <v>0</v>
      </c>
      <c r="AI15" s="229">
        <f t="array" ref="AI15">-AI$13*IF(AI$2=(Assumptions!$D$68+1),Assumptions!$D$67,XLOOKUP(AI$2,Assumptions!$C$94:$M$94,Assumptions!$C$95:$M$95))</f>
        <v>0</v>
      </c>
      <c r="AJ15" s="229">
        <f t="array" ref="AJ15">-AJ$13*IF(AJ$2=(Assumptions!$D$68+1),Assumptions!$D$67,XLOOKUP(AJ$2,Assumptions!$C$94:$M$94,Assumptions!$C$95:$M$95))</f>
        <v>0</v>
      </c>
      <c r="AK15" s="229">
        <f t="array" ref="AK15">-AK$13*IF(AK$2=(Assumptions!$D$68+1),Assumptions!$D$67,XLOOKUP(AK$2,Assumptions!$C$94:$M$94,Assumptions!$C$95:$M$95))</f>
        <v>0</v>
      </c>
      <c r="AL15" s="229">
        <f t="array" ref="AL15">-AL$13*IF(AL$2=(Assumptions!$D$68+1),Assumptions!$D$67,XLOOKUP(AL$2,Assumptions!$C$94:$M$94,Assumptions!$C$95:$M$95))</f>
        <v>0</v>
      </c>
      <c r="AM15" s="229">
        <f t="array" ref="AM15">-AM$13*IF(AM$2=(Assumptions!$D$68+1),Assumptions!$D$67,XLOOKUP(AM$2,Assumptions!$C$94:$M$94,Assumptions!$C$95:$M$95))</f>
        <v>0</v>
      </c>
      <c r="AN15" s="229">
        <f t="array" ref="AN15">-AN$13*IF(AN$2=(Assumptions!$D$68+1),Assumptions!$D$67,XLOOKUP(AN$2,Assumptions!$C$94:$M$94,Assumptions!$C$95:$M$95))</f>
        <v>0</v>
      </c>
      <c r="AO15" s="229">
        <f t="array" ref="AO15">-AO$13*IF(AO$2=(Assumptions!$D$68+1),Assumptions!$D$67,XLOOKUP(AO$2,Assumptions!$C$94:$M$94,Assumptions!$C$95:$M$95))</f>
        <v>0</v>
      </c>
      <c r="AP15" s="229">
        <f t="array" ref="AP15">-AP$13*IF(AP$2=(Assumptions!$D$68+1),Assumptions!$D$67,XLOOKUP(AP$2,Assumptions!$C$94:$M$94,Assumptions!$C$95:$M$95))</f>
        <v>0</v>
      </c>
      <c r="AQ15" s="229">
        <f t="array" ref="AQ15">-AQ$13*IF(AQ$2=(Assumptions!$D$68+1),Assumptions!$D$67,XLOOKUP(AQ$2,Assumptions!$C$94:$M$94,Assumptions!$C$95:$M$95))</f>
        <v>0</v>
      </c>
      <c r="AR15" s="229">
        <f t="array" ref="AR15">-AR$13*IF(AR$2=(Assumptions!$D$68+1),Assumptions!$D$67,XLOOKUP(AR$2,Assumptions!$C$94:$M$94,Assumptions!$C$95:$M$95))</f>
        <v>0</v>
      </c>
      <c r="AS15" s="229">
        <f t="array" ref="AS15">-AS$13*IF(AS$2=(Assumptions!$D$68+1),Assumptions!$D$67,XLOOKUP(AS$2,Assumptions!$C$94:$M$94,Assumptions!$C$95:$M$95))</f>
        <v>0</v>
      </c>
      <c r="AT15" s="229">
        <f t="array" ref="AT15">-AT$13*IF(AT$2=(Assumptions!$D$68+1),Assumptions!$D$67,XLOOKUP(AT$2,Assumptions!$C$94:$M$94,Assumptions!$C$95:$M$95))</f>
        <v>0</v>
      </c>
      <c r="AU15" s="229">
        <f t="array" ref="AU15">-AU$13*IF(AU$2=(Assumptions!$D$68+1),Assumptions!$D$67,XLOOKUP(AU$2,Assumptions!$C$94:$M$94,Assumptions!$C$95:$M$95))</f>
        <v>0</v>
      </c>
      <c r="AV15" s="229">
        <f t="array" ref="AV15">-AV$13*IF(AV$2=(Assumptions!$D$68+1),Assumptions!$D$67,XLOOKUP(AV$2,Assumptions!$C$94:$M$94,Assumptions!$C$95:$M$95))</f>
        <v>0</v>
      </c>
      <c r="AW15" s="229">
        <f t="array" ref="AW15">-AW$13*IF(AW$2=(Assumptions!$D$68+1),Assumptions!$D$67,XLOOKUP(AW$2,Assumptions!$C$94:$M$94,Assumptions!$C$95:$M$95))</f>
        <v>0</v>
      </c>
      <c r="AX15" s="229">
        <f t="array" ref="AX15">-AX$13*IF(AX$2=(Assumptions!$D$68+1),Assumptions!$D$67,XLOOKUP(AX$2,Assumptions!$C$94:$M$94,Assumptions!$C$95:$M$95))</f>
        <v>0</v>
      </c>
      <c r="AY15" s="229">
        <f t="array" ref="AY15">-AY$13*IF(AY$2=(Assumptions!$D$68+1),Assumptions!$D$67,XLOOKUP(AY$2,Assumptions!$C$94:$M$94,Assumptions!$C$95:$M$95))</f>
        <v>0</v>
      </c>
      <c r="AZ15" s="229">
        <f t="array" ref="AZ15">-AZ$13*IF(AZ$2=(Assumptions!$D$68+1),Assumptions!$D$67,XLOOKUP(AZ$2,Assumptions!$C$94:$M$94,Assumptions!$C$95:$M$95))</f>
        <v>0</v>
      </c>
      <c r="BA15" s="229">
        <f t="array" ref="BA15">-BA$13*IF(BA$2=(Assumptions!$D$68+1),Assumptions!$D$67,XLOOKUP(BA$2,Assumptions!$C$94:$M$94,Assumptions!$C$95:$M$95))</f>
        <v>0</v>
      </c>
      <c r="BB15" s="229">
        <f t="array" ref="BB15">-BB$13*IF(BB$2=(Assumptions!$D$68+1),Assumptions!$D$67,XLOOKUP(BB$2,Assumptions!$C$94:$M$94,Assumptions!$C$95:$M$95))</f>
        <v>0</v>
      </c>
      <c r="BC15" s="229">
        <f t="array" ref="BC15">-BC$13*IF(BC$2=(Assumptions!$D$68+1),Assumptions!$D$67,XLOOKUP(BC$2,Assumptions!$C$94:$M$94,Assumptions!$C$95:$M$95))</f>
        <v>0</v>
      </c>
      <c r="BD15" s="229">
        <f t="array" ref="BD15">-BD$13*IF(BD$2=(Assumptions!$D$68+1),Assumptions!$D$67,XLOOKUP(BD$2,Assumptions!$C$94:$M$94,Assumptions!$C$95:$M$95))</f>
        <v>0</v>
      </c>
      <c r="BE15" s="229">
        <f t="array" ref="BE15">-BE$13*IF(BE$2=(Assumptions!$D$68+1),Assumptions!$D$67,XLOOKUP(BE$2,Assumptions!$C$94:$M$94,Assumptions!$C$95:$M$95))</f>
        <v>0</v>
      </c>
      <c r="BF15" s="229">
        <f t="array" ref="BF15">-BF$13*IF(BF$2=(Assumptions!$D$68+1),Assumptions!$D$67,XLOOKUP(BF$2,Assumptions!$C$94:$M$94,Assumptions!$C$95:$M$95))</f>
        <v>0</v>
      </c>
      <c r="BG15" s="229">
        <f t="array" ref="BG15">-BG$13*IF(BG$2=(Assumptions!$D$68+1),Assumptions!$D$67,XLOOKUP(BG$2,Assumptions!$C$94:$M$94,Assumptions!$C$95:$M$95))</f>
        <v>0</v>
      </c>
      <c r="BH15" s="229">
        <f t="array" ref="BH15">-BH$13*IF(BH$2=(Assumptions!$D$68+1),Assumptions!$D$67,XLOOKUP(BH$2,Assumptions!$C$94:$M$94,Assumptions!$C$95:$M$95))</f>
        <v>0</v>
      </c>
      <c r="BI15" s="229">
        <f t="array" ref="BI15">-BI$13*IF(BI$2=(Assumptions!$D$68+1),Assumptions!$D$67,XLOOKUP(BI$2,Assumptions!$C$94:$M$94,Assumptions!$C$95:$M$95))</f>
        <v>0</v>
      </c>
      <c r="BJ15" s="229">
        <f t="array" ref="BJ15">-BJ$13*IF(BJ$2=(Assumptions!$D$68+1),Assumptions!$D$67,XLOOKUP(BJ$2,Assumptions!$C$94:$M$94,Assumptions!$C$95:$M$95))</f>
        <v>0</v>
      </c>
      <c r="BK15" s="229">
        <f t="array" ref="BK15">-BK$13*IF(BK$2=(Assumptions!$D$68+1),Assumptions!$D$67,XLOOKUP(BK$2,Assumptions!$C$94:$M$94,Assumptions!$C$95:$M$95))</f>
        <v>0</v>
      </c>
      <c r="BL15" s="229">
        <f t="array" ref="BL15">-BL$13*IF(BL$2=(Assumptions!$D$68+1),Assumptions!$D$67,XLOOKUP(BL$2,Assumptions!$C$94:$M$94,Assumptions!$C$95:$M$95))</f>
        <v>0</v>
      </c>
      <c r="BM15" s="229">
        <f t="array" ref="BM15">-BM$13*IF(BM$2=(Assumptions!$D$68+1),Assumptions!$D$67,XLOOKUP(BM$2,Assumptions!$C$94:$M$94,Assumptions!$C$95:$M$95))</f>
        <v>0</v>
      </c>
      <c r="BN15" s="229">
        <f t="array" ref="BN15">-BN$13*IF(BN$2=(Assumptions!$D$68+1),Assumptions!$D$67,XLOOKUP(BN$2,Assumptions!$C$94:$M$94,Assumptions!$C$95:$M$95))</f>
        <v>0</v>
      </c>
      <c r="BO15" s="229">
        <f t="array" ref="BO15">-BO$13*IF(BO$2=(Assumptions!$D$68+1),Assumptions!$D$67,XLOOKUP(BO$2,Assumptions!$C$94:$M$94,Assumptions!$C$95:$M$95))</f>
        <v>0</v>
      </c>
      <c r="BP15" s="229">
        <f t="array" ref="BP15">-BP$13*IF(BP$2=(Assumptions!$D$68+1),Assumptions!$D$67,XLOOKUP(BP$2,Assumptions!$C$94:$M$94,Assumptions!$C$95:$M$95))</f>
        <v>0</v>
      </c>
      <c r="BQ15" s="229">
        <f t="array" ref="BQ15">-BQ$13*IF(BQ$2=(Assumptions!$D$68+1),Assumptions!$D$67,XLOOKUP(BQ$2,Assumptions!$C$94:$M$94,Assumptions!$C$95:$M$95))</f>
        <v>0</v>
      </c>
      <c r="BR15" s="229">
        <f t="array" ref="BR15">-BR$13*IF(BR$2=(Assumptions!$D$68+1),Assumptions!$D$67,XLOOKUP(BR$2,Assumptions!$C$94:$M$94,Assumptions!$C$95:$M$95))</f>
        <v>0</v>
      </c>
      <c r="BS15" s="229">
        <f t="array" ref="BS15">-BS$13*IF(BS$2=(Assumptions!$D$68+1),Assumptions!$D$67,XLOOKUP(BS$2,Assumptions!$C$94:$M$94,Assumptions!$C$95:$M$95))</f>
        <v>0</v>
      </c>
      <c r="BT15" s="229">
        <f t="array" ref="BT15">-BT$13*IF(BT$2=(Assumptions!$D$68+1),Assumptions!$D$67,XLOOKUP(BT$2,Assumptions!$C$94:$M$94,Assumptions!$C$95:$M$95))</f>
        <v>0</v>
      </c>
      <c r="BU15" s="229">
        <f t="array" ref="BU15">-BU$13*IF(BU$2=(Assumptions!$D$68+1),Assumptions!$D$67,XLOOKUP(BU$2,Assumptions!$C$94:$M$94,Assumptions!$C$95:$M$95))</f>
        <v>0</v>
      </c>
      <c r="BV15" s="229">
        <f t="array" ref="BV15">-BV$13*IF(BV$2=(Assumptions!$D$68+1),Assumptions!$D$67,XLOOKUP(BV$2,Assumptions!$C$94:$M$94,Assumptions!$C$95:$M$95))</f>
        <v>0</v>
      </c>
      <c r="BW15" s="229">
        <f t="array" ref="BW15">-BW$13*IF(BW$2=(Assumptions!$D$68+1),Assumptions!$D$67,XLOOKUP(BW$2,Assumptions!$C$94:$M$94,Assumptions!$C$95:$M$95))</f>
        <v>0</v>
      </c>
      <c r="BX15" s="229">
        <f t="array" ref="BX15">-BX$13*IF(BX$2=(Assumptions!$D$68+1),Assumptions!$D$67,XLOOKUP(BX$2,Assumptions!$C$94:$M$94,Assumptions!$C$95:$M$95))</f>
        <v>0</v>
      </c>
      <c r="BY15" s="229">
        <f t="array" ref="BY15">-BY$13*IF(BY$2=(Assumptions!$D$68+1),Assumptions!$D$67,XLOOKUP(BY$2,Assumptions!$C$94:$M$94,Assumptions!$C$95:$M$95))</f>
        <v>0</v>
      </c>
      <c r="BZ15" s="229">
        <f t="array" ref="BZ15">-BZ$13*IF(BZ$2=(Assumptions!$D$68+1),Assumptions!$D$67,XLOOKUP(BZ$2,Assumptions!$C$94:$M$94,Assumptions!$C$95:$M$95))</f>
        <v>0</v>
      </c>
      <c r="CA15" s="229">
        <f t="array" ref="CA15">-CA$13*IF(CA$2=(Assumptions!$D$68+1),Assumptions!$D$67,XLOOKUP(CA$2,Assumptions!$C$94:$M$94,Assumptions!$C$95:$M$95))</f>
        <v>0</v>
      </c>
      <c r="CB15" s="229">
        <f t="array" ref="CB15">-CB$13*IF(CB$2=(Assumptions!$D$68+1),Assumptions!$D$67,XLOOKUP(CB$2,Assumptions!$C$94:$M$94,Assumptions!$C$95:$M$95))</f>
        <v>0</v>
      </c>
      <c r="CC15" s="229">
        <f t="array" ref="CC15">-CC$13*IF(CC$2=(Assumptions!$D$68+1),Assumptions!$D$67,XLOOKUP(CC$2,Assumptions!$C$94:$M$94,Assumptions!$C$95:$M$95))</f>
        <v>0</v>
      </c>
      <c r="CD15" s="229">
        <f t="array" ref="CD15">-CD$13*IF(CD$2=(Assumptions!$D$68+1),Assumptions!$D$67,XLOOKUP(CD$2,Assumptions!$C$94:$M$94,Assumptions!$C$95:$M$95))</f>
        <v>0</v>
      </c>
      <c r="CE15" s="229">
        <f t="array" ref="CE15">-CE$13*IF(CE$2=(Assumptions!$D$68+1),Assumptions!$D$67,XLOOKUP(CE$2,Assumptions!$C$94:$M$94,Assumptions!$C$95:$M$95))</f>
        <v>0</v>
      </c>
      <c r="CF15" s="229">
        <f t="array" ref="CF15">-CF$13*IF(CF$2=(Assumptions!$D$68+1),Assumptions!$D$67,XLOOKUP(CF$2,Assumptions!$C$94:$M$94,Assumptions!$C$95:$M$95))</f>
        <v>0</v>
      </c>
      <c r="CG15" s="229">
        <f t="array" ref="CG15">-CG$13*IF(CG$2=(Assumptions!$D$68+1),Assumptions!$D$67,XLOOKUP(CG$2,Assumptions!$C$94:$M$94,Assumptions!$C$95:$M$95))</f>
        <v>0</v>
      </c>
      <c r="CH15" s="229">
        <f t="array" ref="CH15">-CH$13*IF(CH$2=(Assumptions!$D$68+1),Assumptions!$D$67,XLOOKUP(CH$2,Assumptions!$C$94:$M$94,Assumptions!$C$95:$M$95))</f>
        <v>0</v>
      </c>
      <c r="CI15" s="229">
        <f t="array" ref="CI15">-CI$13*IF(CI$2=(Assumptions!$D$68+1),Assumptions!$D$67,XLOOKUP(CI$2,Assumptions!$C$94:$M$94,Assumptions!$C$95:$M$95))</f>
        <v>0</v>
      </c>
      <c r="CJ15" s="229">
        <f t="array" ref="CJ15">-CJ$13*IF(CJ$2=(Assumptions!$D$68+1),Assumptions!$D$67,XLOOKUP(CJ$2,Assumptions!$C$94:$M$94,Assumptions!$C$95:$M$95))</f>
        <v>0</v>
      </c>
      <c r="CK15" s="229">
        <f t="array" ref="CK15">-CK$13*IF(CK$2=(Assumptions!$D$68+1),Assumptions!$D$67,XLOOKUP(CK$2,Assumptions!$C$94:$M$94,Assumptions!$C$95:$M$95))</f>
        <v>0</v>
      </c>
      <c r="CL15" s="229">
        <f t="array" ref="CL15">-CL$13*IF(CL$2=(Assumptions!$D$68+1),Assumptions!$D$67,XLOOKUP(CL$2,Assumptions!$C$94:$M$94,Assumptions!$C$95:$M$95))</f>
        <v>0</v>
      </c>
      <c r="CM15" s="229">
        <f t="array" ref="CM15">-CM$13*IF(CM$2=(Assumptions!$D$68+1),Assumptions!$D$67,XLOOKUP(CM$2,Assumptions!$C$94:$M$94,Assumptions!$C$95:$M$95))</f>
        <v>0</v>
      </c>
      <c r="CN15" s="229">
        <f t="array" ref="CN15">-CN$13*IF(CN$2=(Assumptions!$D$68+1),Assumptions!$D$67,XLOOKUP(CN$2,Assumptions!$C$94:$M$94,Assumptions!$C$95:$M$95))</f>
        <v>0</v>
      </c>
      <c r="CO15" s="229">
        <f t="array" ref="CO15">-CO$13*IF(CO$2=(Assumptions!$D$68+1),Assumptions!$D$67,XLOOKUP(CO$2,Assumptions!$C$94:$M$94,Assumptions!$C$95:$M$95))</f>
        <v>0</v>
      </c>
      <c r="CP15" s="229">
        <f t="array" ref="CP15">-CP$13*IF(CP$2=(Assumptions!$D$68+1),Assumptions!$D$67,XLOOKUP(CP$2,Assumptions!$C$94:$M$94,Assumptions!$C$95:$M$95))</f>
        <v>0</v>
      </c>
      <c r="CQ15" s="229">
        <f t="array" ref="CQ15">-CQ$13*IF(CQ$2=(Assumptions!$D$68+1),Assumptions!$D$67,XLOOKUP(CQ$2,Assumptions!$C$94:$M$94,Assumptions!$C$95:$M$95))</f>
        <v>0</v>
      </c>
      <c r="CR15" s="229">
        <f t="array" ref="CR15">-CR$13*IF(CR$2=(Assumptions!$D$68+1),Assumptions!$D$67,XLOOKUP(CR$2,Assumptions!$C$94:$M$94,Assumptions!$C$95:$M$95))</f>
        <v>0</v>
      </c>
      <c r="CS15" s="229">
        <f t="array" ref="CS15">-CS$13*IF(CS$2=(Assumptions!$D$68+1),Assumptions!$D$67,XLOOKUP(CS$2,Assumptions!$C$94:$M$94,Assumptions!$C$95:$M$95))</f>
        <v>0</v>
      </c>
      <c r="CT15" s="229">
        <f t="array" ref="CT15">-CT$13*IF(CT$2=(Assumptions!$D$68+1),Assumptions!$D$67,XLOOKUP(CT$2,Assumptions!$C$94:$M$94,Assumptions!$C$95:$M$95))</f>
        <v>0</v>
      </c>
      <c r="CU15" s="229">
        <f t="array" ref="CU15">-CU$13*IF(CU$2=(Assumptions!$D$68+1),Assumptions!$D$67,XLOOKUP(CU$2,Assumptions!$C$94:$M$94,Assumptions!$C$95:$M$95))</f>
        <v>0</v>
      </c>
      <c r="CV15" s="229">
        <f t="array" ref="CV15">-CV$13*IF(CV$2=(Assumptions!$D$68+1),Assumptions!$D$67,XLOOKUP(CV$2,Assumptions!$C$94:$M$94,Assumptions!$C$95:$M$95))</f>
        <v>0</v>
      </c>
      <c r="CW15" s="229">
        <f t="array" ref="CW15">-CW$13*IF(CW$2=(Assumptions!$D$68+1),Assumptions!$D$67,XLOOKUP(CW$2,Assumptions!$C$94:$M$94,Assumptions!$C$95:$M$95))</f>
        <v>0</v>
      </c>
      <c r="CX15" s="229">
        <f t="array" ref="CX15">-CX$13*IF(CX$2=(Assumptions!$D$68+1),Assumptions!$D$67,XLOOKUP(CX$2,Assumptions!$C$94:$M$94,Assumptions!$C$95:$M$95))</f>
        <v>0</v>
      </c>
      <c r="CY15" s="229">
        <f t="array" ref="CY15">-CY$13*IF(CY$2=(Assumptions!$D$68+1),Assumptions!$D$67,XLOOKUP(CY$2,Assumptions!$C$94:$M$94,Assumptions!$C$95:$M$95))</f>
        <v>0</v>
      </c>
      <c r="CZ15" s="229">
        <f t="array" ref="CZ15">-CZ$13*IF(CZ$2=(Assumptions!$D$68+1),Assumptions!$D$67,XLOOKUP(CZ$2,Assumptions!$C$94:$M$94,Assumptions!$C$95:$M$95))</f>
        <v>0</v>
      </c>
      <c r="DA15" s="229">
        <f t="array" ref="DA15">-DA$13*IF(DA$2=(Assumptions!$D$68+1),Assumptions!$D$67,XLOOKUP(DA$2,Assumptions!$C$94:$M$94,Assumptions!$C$95:$M$95))</f>
        <v>0</v>
      </c>
      <c r="DB15" s="229">
        <f t="array" ref="DB15">-DB$13*IF(DB$2=(Assumptions!$D$68+1),Assumptions!$D$67,XLOOKUP(DB$2,Assumptions!$C$94:$M$94,Assumptions!$C$95:$M$95))</f>
        <v>0</v>
      </c>
      <c r="DC15" s="229">
        <f t="array" ref="DC15">-DC$13*IF(DC$2=(Assumptions!$D$68+1),Assumptions!$D$67,XLOOKUP(DC$2,Assumptions!$C$94:$M$94,Assumptions!$C$95:$M$95))</f>
        <v>0</v>
      </c>
      <c r="DD15" s="229">
        <f t="array" ref="DD15">-DD$13*IF(DD$2=(Assumptions!$D$68+1),Assumptions!$D$67,XLOOKUP(DD$2,Assumptions!$C$94:$M$94,Assumptions!$C$95:$M$95))</f>
        <v>0</v>
      </c>
      <c r="DE15" s="229">
        <f t="array" ref="DE15">-DE$13*IF(DE$2=(Assumptions!$D$68+1),Assumptions!$D$67,XLOOKUP(DE$2,Assumptions!$C$94:$M$94,Assumptions!$C$95:$M$95))</f>
        <v>0</v>
      </c>
      <c r="DF15" s="229">
        <f t="array" ref="DF15">-DF$13*IF(DF$2=(Assumptions!$D$68+1),Assumptions!$D$67,XLOOKUP(DF$2,Assumptions!$C$94:$M$94,Assumptions!$C$95:$M$95))</f>
        <v>0</v>
      </c>
      <c r="DG15" s="229">
        <f t="array" ref="DG15">-DG$13*IF(DG$2=(Assumptions!$D$68+1),Assumptions!$D$67,XLOOKUP(DG$2,Assumptions!$C$94:$M$94,Assumptions!$C$95:$M$95))</f>
        <v>0</v>
      </c>
      <c r="DH15" s="229">
        <f t="array" ref="DH15">-DH$13*IF(DH$2=(Assumptions!$D$68+1),Assumptions!$D$67,XLOOKUP(DH$2,Assumptions!$C$94:$M$94,Assumptions!$C$95:$M$95))</f>
        <v>0</v>
      </c>
      <c r="DI15" s="229">
        <f t="array" ref="DI15">-DI$13*IF(DI$2=(Assumptions!$D$68+1),Assumptions!$D$67,XLOOKUP(DI$2,Assumptions!$C$94:$M$94,Assumptions!$C$95:$M$95))</f>
        <v>0</v>
      </c>
      <c r="DJ15" s="229">
        <f t="array" ref="DJ15">-DJ$13*IF(DJ$2=(Assumptions!$D$68+1),Assumptions!$D$67,XLOOKUP(DJ$2,Assumptions!$C$94:$M$94,Assumptions!$C$95:$M$95))</f>
        <v>0</v>
      </c>
      <c r="DK15" s="229">
        <f t="array" ref="DK15">-DK$13*IF(DK$2=(Assumptions!$D$68+1),Assumptions!$D$67,XLOOKUP(DK$2,Assumptions!$C$94:$M$94,Assumptions!$C$95:$M$95))</f>
        <v>0</v>
      </c>
      <c r="DL15" s="229">
        <f t="array" ref="DL15">-DL$13*IF(DL$2=(Assumptions!$D$68+1),Assumptions!$D$67,XLOOKUP(DL$2,Assumptions!$C$94:$M$94,Assumptions!$C$95:$M$95))</f>
        <v>0</v>
      </c>
      <c r="DM15" s="229">
        <f t="array" ref="DM15">-DM$13*IF(DM$2=(Assumptions!$D$68+1),Assumptions!$D$67,XLOOKUP(DM$2,Assumptions!$C$94:$M$94,Assumptions!$C$95:$M$95))</f>
        <v>0</v>
      </c>
      <c r="DN15" s="229">
        <f t="array" ref="DN15">-DN$13*IF(DN$2=(Assumptions!$D$68+1),Assumptions!$D$67,XLOOKUP(DN$2,Assumptions!$C$94:$M$94,Assumptions!$C$95:$M$95))</f>
        <v>0</v>
      </c>
      <c r="DO15" s="229">
        <f t="array" ref="DO15">-DO$13*IF(DO$2=(Assumptions!$D$68+1),Assumptions!$D$67,XLOOKUP(DO$2,Assumptions!$C$94:$M$94,Assumptions!$C$95:$M$95))</f>
        <v>0</v>
      </c>
      <c r="DP15" s="229">
        <f t="array" ref="DP15">-DP$13*IF(DP$2=(Assumptions!$D$68+1),Assumptions!$D$67,XLOOKUP(DP$2,Assumptions!$C$94:$M$94,Assumptions!$C$95:$M$95))</f>
        <v>0</v>
      </c>
      <c r="DQ15" s="229">
        <f t="array" ref="DQ15">-DQ$13*IF(DQ$2=(Assumptions!$D$68+1),Assumptions!$D$67,XLOOKUP(DQ$2,Assumptions!$C$94:$M$94,Assumptions!$C$95:$M$95))</f>
        <v>0</v>
      </c>
      <c r="DR15" s="229">
        <f t="array" ref="DR15">-DR$13*IF(DR$2=(Assumptions!$D$68+1),Assumptions!$D$67,XLOOKUP(DR$2,Assumptions!$C$94:$M$94,Assumptions!$C$95:$M$95))</f>
        <v>0</v>
      </c>
      <c r="DS15" s="229">
        <f t="array" ref="DS15">-DS$13*IF(DS$2=(Assumptions!$D$68+1),Assumptions!$D$67,XLOOKUP(DS$2,Assumptions!$C$94:$M$94,Assumptions!$C$95:$M$95))</f>
        <v>0</v>
      </c>
      <c r="DT15" s="229">
        <f t="array" ref="DT15">-DT$13*IF(DT$2=(Assumptions!$D$68+1),Assumptions!$D$67,XLOOKUP(DT$2,Assumptions!$C$94:$M$94,Assumptions!$C$95:$M$95))</f>
        <v>0</v>
      </c>
      <c r="DU15" s="229">
        <f t="array" ref="DU15">-DU$13*IF(DU$2=(Assumptions!$D$68+1),Assumptions!$D$67,XLOOKUP(DU$2,Assumptions!$C$94:$M$94,Assumptions!$C$95:$M$95))</f>
        <v>0</v>
      </c>
      <c r="DV15" s="229">
        <f t="array" ref="DV15">-DV$13*IF(DV$2=(Assumptions!$D$68+1),Assumptions!$D$67,XLOOKUP(DV$2,Assumptions!$C$94:$M$94,Assumptions!$C$95:$M$95))</f>
        <v>0</v>
      </c>
      <c r="DW15" s="229">
        <f t="array" ref="DW15">-DW$13*IF(DW$2=(Assumptions!$D$68+1),Assumptions!$D$67,XLOOKUP(DW$2,Assumptions!$C$94:$M$94,Assumptions!$C$95:$M$95))</f>
        <v>0</v>
      </c>
      <c r="DX15" s="229">
        <f t="array" ref="DX15">-DX$13*IF(DX$2=(Assumptions!$D$68+1),Assumptions!$D$67,XLOOKUP(DX$2,Assumptions!$C$94:$M$94,Assumptions!$C$95:$M$95))</f>
        <v>0</v>
      </c>
      <c r="DY15" s="229">
        <f t="array" ref="DY15">-DY$13*IF(DY$2=(Assumptions!$D$68+1),Assumptions!$D$67,XLOOKUP(DY$2,Assumptions!$C$94:$M$94,Assumptions!$C$95:$M$95))</f>
        <v>0</v>
      </c>
      <c r="DZ15" s="229">
        <f t="array" ref="DZ15">-DZ$13*IF(DZ$2=(Assumptions!$D$68+1),Assumptions!$D$67,XLOOKUP(DZ$2,Assumptions!$C$94:$M$94,Assumptions!$C$95:$M$95))</f>
        <v>0</v>
      </c>
      <c r="EA15" s="229">
        <f t="array" ref="EA15">-EA$13*IF(EA$2=(Assumptions!$D$68+1),Assumptions!$D$67,XLOOKUP(EA$2,Assumptions!$C$94:$M$94,Assumptions!$C$95:$M$95))</f>
        <v>0</v>
      </c>
      <c r="EB15" s="229">
        <f t="array" ref="EB15">-EB$13*IF(EB$2=(Assumptions!$D$68+1),Assumptions!$D$67,XLOOKUP(EB$2,Assumptions!$C$94:$M$94,Assumptions!$C$95:$M$95))</f>
        <v>0</v>
      </c>
      <c r="EC15" s="229">
        <f t="array" ref="EC15">-EC$13*IF(EC$2=(Assumptions!$D$68+1),Assumptions!$D$67,XLOOKUP(EC$2,Assumptions!$C$94:$M$94,Assumptions!$C$95:$M$95))</f>
        <v>0</v>
      </c>
      <c r="ED15" s="229">
        <f t="array" ref="ED15">-ED$13*IF(ED$2=(Assumptions!$D$68+1),Assumptions!$D$67,XLOOKUP(ED$2,Assumptions!$C$94:$M$94,Assumptions!$C$95:$M$95))</f>
        <v>0</v>
      </c>
      <c r="EE15" s="229">
        <f t="array" ref="EE15">-EE$13*IF(EE$2=(Assumptions!$D$68+1),Assumptions!$D$67,XLOOKUP(EE$2,Assumptions!$C$94:$M$94,Assumptions!$C$95:$M$95))</f>
        <v>0</v>
      </c>
    </row>
    <row r="16" ht="15.75" customHeight="1">
      <c r="A16" s="1"/>
      <c r="B16" s="1"/>
      <c r="C16" s="1" t="str">
        <f>Assumptions!J15</f>
        <v>Bad Debt </v>
      </c>
      <c r="D16" s="229">
        <f>-D$13*Assumptions!$N15</f>
        <v>0</v>
      </c>
      <c r="E16" s="229">
        <f>-E$13*Assumptions!$N15</f>
        <v>0</v>
      </c>
      <c r="F16" s="229">
        <f>-F$13*Assumptions!$N15</f>
        <v>0</v>
      </c>
      <c r="G16" s="229">
        <f>-G$13*Assumptions!$N15</f>
        <v>0</v>
      </c>
      <c r="H16" s="229">
        <f>-H$13*Assumptions!$N15</f>
        <v>0</v>
      </c>
      <c r="I16" s="229">
        <f>-I$13*Assumptions!$N15</f>
        <v>0</v>
      </c>
      <c r="J16" s="229">
        <f>-J$13*Assumptions!$N15</f>
        <v>0</v>
      </c>
      <c r="K16" s="229">
        <f>-K$13*Assumptions!$N15</f>
        <v>0</v>
      </c>
      <c r="L16" s="229">
        <f>-L$13*Assumptions!$N15</f>
        <v>0</v>
      </c>
      <c r="M16" s="229">
        <f>-M$13*Assumptions!$N15</f>
        <v>0</v>
      </c>
      <c r="N16" s="229">
        <f>-N$13*Assumptions!$N15</f>
        <v>0</v>
      </c>
      <c r="O16" s="229">
        <f>-O$13*Assumptions!$N15</f>
        <v>0</v>
      </c>
      <c r="P16" s="229">
        <f>-P$13*Assumptions!$N15</f>
        <v>0</v>
      </c>
      <c r="Q16" s="229">
        <f>-Q$13*Assumptions!$N15</f>
        <v>0</v>
      </c>
      <c r="R16" s="229">
        <f>-R$13*Assumptions!$N15</f>
        <v>0</v>
      </c>
      <c r="S16" s="229">
        <f>-S$13*Assumptions!$N15</f>
        <v>0</v>
      </c>
      <c r="T16" s="229">
        <f>-T$13*Assumptions!$N15</f>
        <v>0</v>
      </c>
      <c r="U16" s="229">
        <f>-U$13*Assumptions!$N15</f>
        <v>0</v>
      </c>
      <c r="V16" s="229">
        <f>-V$13*Assumptions!$N15</f>
        <v>0</v>
      </c>
      <c r="W16" s="229">
        <f>-W$13*Assumptions!$N15</f>
        <v>0</v>
      </c>
      <c r="X16" s="229">
        <f>-X$13*Assumptions!$N15</f>
        <v>0</v>
      </c>
      <c r="Y16" s="229">
        <f>-Y$13*Assumptions!$N15</f>
        <v>0</v>
      </c>
      <c r="Z16" s="229">
        <f>-Z$13*Assumptions!$N15</f>
        <v>0</v>
      </c>
      <c r="AA16" s="229">
        <f>-AA$13*Assumptions!$N15</f>
        <v>0</v>
      </c>
      <c r="AB16" s="229">
        <f>-AB$13*Assumptions!$N15</f>
        <v>0</v>
      </c>
      <c r="AC16" s="229">
        <f>-AC$13*Assumptions!$N15</f>
        <v>0</v>
      </c>
      <c r="AD16" s="229">
        <f>-AD$13*Assumptions!$N15</f>
        <v>0</v>
      </c>
      <c r="AE16" s="229">
        <f>-AE$13*Assumptions!$N15</f>
        <v>0</v>
      </c>
      <c r="AF16" s="229">
        <f>-AF$13*Assumptions!$N15</f>
        <v>0</v>
      </c>
      <c r="AG16" s="229">
        <f>-AG$13*Assumptions!$N15</f>
        <v>0</v>
      </c>
      <c r="AH16" s="229">
        <f>-AH$13*Assumptions!$N15</f>
        <v>0</v>
      </c>
      <c r="AI16" s="229">
        <f>-AI$13*Assumptions!$N15</f>
        <v>0</v>
      </c>
      <c r="AJ16" s="229">
        <f>-AJ$13*Assumptions!$N15</f>
        <v>0</v>
      </c>
      <c r="AK16" s="229">
        <f>-AK$13*Assumptions!$N15</f>
        <v>0</v>
      </c>
      <c r="AL16" s="229">
        <f>-AL$13*Assumptions!$N15</f>
        <v>0</v>
      </c>
      <c r="AM16" s="229">
        <f>-AM$13*Assumptions!$N15</f>
        <v>0</v>
      </c>
      <c r="AN16" s="229">
        <f>-AN$13*Assumptions!$N15</f>
        <v>0</v>
      </c>
      <c r="AO16" s="229">
        <f>-AO$13*Assumptions!$N15</f>
        <v>0</v>
      </c>
      <c r="AP16" s="229">
        <f>-AP$13*Assumptions!$N15</f>
        <v>0</v>
      </c>
      <c r="AQ16" s="229">
        <f>-AQ$13*Assumptions!$N15</f>
        <v>0</v>
      </c>
      <c r="AR16" s="229">
        <f>-AR$13*Assumptions!$N15</f>
        <v>0</v>
      </c>
      <c r="AS16" s="229">
        <f>-AS$13*Assumptions!$N15</f>
        <v>0</v>
      </c>
      <c r="AT16" s="229">
        <f>-AT$13*Assumptions!$N15</f>
        <v>0</v>
      </c>
      <c r="AU16" s="229">
        <f>-AU$13*Assumptions!$N15</f>
        <v>0</v>
      </c>
      <c r="AV16" s="229">
        <f>-AV$13*Assumptions!$N15</f>
        <v>0</v>
      </c>
      <c r="AW16" s="229">
        <f>-AW$13*Assumptions!$N15</f>
        <v>0</v>
      </c>
      <c r="AX16" s="229">
        <f>-AX$13*Assumptions!$N15</f>
        <v>0</v>
      </c>
      <c r="AY16" s="229">
        <f>-AY$13*Assumptions!$N15</f>
        <v>0</v>
      </c>
      <c r="AZ16" s="229">
        <f>-AZ$13*Assumptions!$N15</f>
        <v>0</v>
      </c>
      <c r="BA16" s="229">
        <f>-BA$13*Assumptions!$N15</f>
        <v>0</v>
      </c>
      <c r="BB16" s="229">
        <f>-BB$13*Assumptions!$N15</f>
        <v>0</v>
      </c>
      <c r="BC16" s="229">
        <f>-BC$13*Assumptions!$N15</f>
        <v>0</v>
      </c>
      <c r="BD16" s="229">
        <f>-BD$13*Assumptions!$N15</f>
        <v>0</v>
      </c>
      <c r="BE16" s="229">
        <f>-BE$13*Assumptions!$N15</f>
        <v>0</v>
      </c>
      <c r="BF16" s="229">
        <f>-BF$13*Assumptions!$N15</f>
        <v>0</v>
      </c>
      <c r="BG16" s="229">
        <f>-BG$13*Assumptions!$N15</f>
        <v>0</v>
      </c>
      <c r="BH16" s="229">
        <f>-BH$13*Assumptions!$N15</f>
        <v>0</v>
      </c>
      <c r="BI16" s="229">
        <f>-BI$13*Assumptions!$N15</f>
        <v>0</v>
      </c>
      <c r="BJ16" s="229">
        <f>-BJ$13*Assumptions!$N15</f>
        <v>0</v>
      </c>
      <c r="BK16" s="229">
        <f>-BK$13*Assumptions!$N15</f>
        <v>0</v>
      </c>
      <c r="BL16" s="229">
        <f>-BL$13*Assumptions!$N15</f>
        <v>0</v>
      </c>
      <c r="BM16" s="229">
        <f>-BM$13*Assumptions!$N15</f>
        <v>0</v>
      </c>
      <c r="BN16" s="229">
        <f>-BN$13*Assumptions!$N15</f>
        <v>0</v>
      </c>
      <c r="BO16" s="229">
        <f>-BO$13*Assumptions!$N15</f>
        <v>0</v>
      </c>
      <c r="BP16" s="229">
        <f>-BP$13*Assumptions!$N15</f>
        <v>0</v>
      </c>
      <c r="BQ16" s="229">
        <f>-BQ$13*Assumptions!$N15</f>
        <v>0</v>
      </c>
      <c r="BR16" s="229">
        <f>-BR$13*Assumptions!$N15</f>
        <v>0</v>
      </c>
      <c r="BS16" s="229">
        <f>-BS$13*Assumptions!$N15</f>
        <v>0</v>
      </c>
      <c r="BT16" s="229">
        <f>-BT$13*Assumptions!$N15</f>
        <v>0</v>
      </c>
      <c r="BU16" s="229">
        <f>-BU$13*Assumptions!$N15</f>
        <v>0</v>
      </c>
      <c r="BV16" s="229">
        <f>-BV$13*Assumptions!$N15</f>
        <v>0</v>
      </c>
      <c r="BW16" s="229">
        <f>-BW$13*Assumptions!$N15</f>
        <v>0</v>
      </c>
      <c r="BX16" s="229">
        <f>-BX$13*Assumptions!$N15</f>
        <v>0</v>
      </c>
      <c r="BY16" s="229">
        <f>-BY$13*Assumptions!$N15</f>
        <v>0</v>
      </c>
      <c r="BZ16" s="229">
        <f>-BZ$13*Assumptions!$N15</f>
        <v>0</v>
      </c>
      <c r="CA16" s="229">
        <f>-CA$13*Assumptions!$N15</f>
        <v>0</v>
      </c>
      <c r="CB16" s="229">
        <f>-CB$13*Assumptions!$N15</f>
        <v>0</v>
      </c>
      <c r="CC16" s="229">
        <f>-CC$13*Assumptions!$N15</f>
        <v>0</v>
      </c>
      <c r="CD16" s="229">
        <f>-CD$13*Assumptions!$N15</f>
        <v>0</v>
      </c>
      <c r="CE16" s="229">
        <f>-CE$13*Assumptions!$N15</f>
        <v>0</v>
      </c>
      <c r="CF16" s="229">
        <f>-CF$13*Assumptions!$N15</f>
        <v>0</v>
      </c>
      <c r="CG16" s="229">
        <f>-CG$13*Assumptions!$N15</f>
        <v>0</v>
      </c>
      <c r="CH16" s="229">
        <f>-CH$13*Assumptions!$N15</f>
        <v>0</v>
      </c>
      <c r="CI16" s="229">
        <f>-CI$13*Assumptions!$N15</f>
        <v>0</v>
      </c>
      <c r="CJ16" s="229">
        <f>-CJ$13*Assumptions!$N15</f>
        <v>0</v>
      </c>
      <c r="CK16" s="229">
        <f>-CK$13*Assumptions!$N15</f>
        <v>0</v>
      </c>
      <c r="CL16" s="229">
        <f>-CL$13*Assumptions!$N15</f>
        <v>0</v>
      </c>
      <c r="CM16" s="229">
        <f>-CM$13*Assumptions!$N15</f>
        <v>0</v>
      </c>
      <c r="CN16" s="229">
        <f>-CN$13*Assumptions!$N15</f>
        <v>0</v>
      </c>
      <c r="CO16" s="229">
        <f>-CO$13*Assumptions!$N15</f>
        <v>0</v>
      </c>
      <c r="CP16" s="229">
        <f>-CP$13*Assumptions!$N15</f>
        <v>0</v>
      </c>
      <c r="CQ16" s="229">
        <f>-CQ$13*Assumptions!$N15</f>
        <v>0</v>
      </c>
      <c r="CR16" s="229">
        <f>-CR$13*Assumptions!$N15</f>
        <v>0</v>
      </c>
      <c r="CS16" s="229">
        <f>-CS$13*Assumptions!$N15</f>
        <v>0</v>
      </c>
      <c r="CT16" s="229">
        <f>-CT$13*Assumptions!$N15</f>
        <v>0</v>
      </c>
      <c r="CU16" s="229">
        <f>-CU$13*Assumptions!$N15</f>
        <v>0</v>
      </c>
      <c r="CV16" s="229">
        <f>-CV$13*Assumptions!$N15</f>
        <v>0</v>
      </c>
      <c r="CW16" s="229">
        <f>-CW$13*Assumptions!$N15</f>
        <v>0</v>
      </c>
      <c r="CX16" s="229">
        <f>-CX$13*Assumptions!$N15</f>
        <v>0</v>
      </c>
      <c r="CY16" s="229">
        <f>-CY$13*Assumptions!$N15</f>
        <v>0</v>
      </c>
      <c r="CZ16" s="229">
        <f>-CZ$13*Assumptions!$N15</f>
        <v>0</v>
      </c>
      <c r="DA16" s="229">
        <f>-DA$13*Assumptions!$N15</f>
        <v>0</v>
      </c>
      <c r="DB16" s="229">
        <f>-DB$13*Assumptions!$N15</f>
        <v>0</v>
      </c>
      <c r="DC16" s="229">
        <f>-DC$13*Assumptions!$N15</f>
        <v>0</v>
      </c>
      <c r="DD16" s="229">
        <f>-DD$13*Assumptions!$N15</f>
        <v>0</v>
      </c>
      <c r="DE16" s="229">
        <f>-DE$13*Assumptions!$N15</f>
        <v>0</v>
      </c>
      <c r="DF16" s="229">
        <f>-DF$13*Assumptions!$N15</f>
        <v>0</v>
      </c>
      <c r="DG16" s="229">
        <f>-DG$13*Assumptions!$N15</f>
        <v>0</v>
      </c>
      <c r="DH16" s="229">
        <f>-DH$13*Assumptions!$N15</f>
        <v>0</v>
      </c>
      <c r="DI16" s="229">
        <f>-DI$13*Assumptions!$N15</f>
        <v>0</v>
      </c>
      <c r="DJ16" s="229">
        <f>-DJ$13*Assumptions!$N15</f>
        <v>0</v>
      </c>
      <c r="DK16" s="229">
        <f>-DK$13*Assumptions!$N15</f>
        <v>0</v>
      </c>
      <c r="DL16" s="229">
        <f>-DL$13*Assumptions!$N15</f>
        <v>0</v>
      </c>
      <c r="DM16" s="229">
        <f>-DM$13*Assumptions!$N15</f>
        <v>0</v>
      </c>
      <c r="DN16" s="229">
        <f>-DN$13*Assumptions!$N15</f>
        <v>0</v>
      </c>
      <c r="DO16" s="229">
        <f>-DO$13*Assumptions!$N15</f>
        <v>0</v>
      </c>
      <c r="DP16" s="229">
        <f>-DP$13*Assumptions!$N15</f>
        <v>0</v>
      </c>
      <c r="DQ16" s="229">
        <f>-DQ$13*Assumptions!$N15</f>
        <v>0</v>
      </c>
      <c r="DR16" s="229">
        <f>-DR$13*Assumptions!$N15</f>
        <v>0</v>
      </c>
      <c r="DS16" s="229">
        <f>-DS$13*Assumptions!$N15</f>
        <v>0</v>
      </c>
      <c r="DT16" s="229">
        <f>-DT$13*Assumptions!$N15</f>
        <v>0</v>
      </c>
      <c r="DU16" s="229">
        <f>-DU$13*Assumptions!$N15</f>
        <v>0</v>
      </c>
      <c r="DV16" s="229">
        <f>-DV$13*Assumptions!$N15</f>
        <v>0</v>
      </c>
      <c r="DW16" s="229">
        <f>-DW$13*Assumptions!$N15</f>
        <v>0</v>
      </c>
      <c r="DX16" s="229">
        <f>-DX$13*Assumptions!$N15</f>
        <v>0</v>
      </c>
      <c r="DY16" s="229">
        <f>-DY$13*Assumptions!$N15</f>
        <v>0</v>
      </c>
      <c r="DZ16" s="229">
        <f>-DZ$13*Assumptions!$N15</f>
        <v>0</v>
      </c>
      <c r="EA16" s="229">
        <f>-EA$13*Assumptions!$N15</f>
        <v>0</v>
      </c>
      <c r="EB16" s="229">
        <f>-EB$13*Assumptions!$N15</f>
        <v>0</v>
      </c>
      <c r="EC16" s="229">
        <f>-EC$13*Assumptions!$N15</f>
        <v>0</v>
      </c>
      <c r="ED16" s="229">
        <f>-ED$13*Assumptions!$N15</f>
        <v>0</v>
      </c>
      <c r="EE16" s="229">
        <f>-EE$13*Assumptions!$N15</f>
        <v>0</v>
      </c>
    </row>
    <row r="17" ht="15.75" customHeight="1">
      <c r="A17" s="1"/>
      <c r="B17" s="1"/>
      <c r="C17" s="1" t="str">
        <f>Assumptions!J16</f>
        <v>Concession</v>
      </c>
      <c r="D17" s="229">
        <f>-D$13*Assumptions!$N16</f>
        <v>0</v>
      </c>
      <c r="E17" s="229">
        <f>-E$13*Assumptions!$N16</f>
        <v>0</v>
      </c>
      <c r="F17" s="229">
        <f>-F$13*Assumptions!$N16</f>
        <v>0</v>
      </c>
      <c r="G17" s="229">
        <f>-G$13*Assumptions!$N16</f>
        <v>0</v>
      </c>
      <c r="H17" s="229">
        <f>-H$13*Assumptions!$N16</f>
        <v>0</v>
      </c>
      <c r="I17" s="229">
        <f>-I$13*Assumptions!$N16</f>
        <v>0</v>
      </c>
      <c r="J17" s="229">
        <f>-J$13*Assumptions!$N16</f>
        <v>0</v>
      </c>
      <c r="K17" s="229">
        <f>-K$13*Assumptions!$N16</f>
        <v>0</v>
      </c>
      <c r="L17" s="229">
        <f>-L$13*Assumptions!$N16</f>
        <v>0</v>
      </c>
      <c r="M17" s="229">
        <f>-M$13*Assumptions!$N16</f>
        <v>0</v>
      </c>
      <c r="N17" s="229">
        <f>-N$13*Assumptions!$N16</f>
        <v>0</v>
      </c>
      <c r="O17" s="229">
        <f>-O$13*Assumptions!$N16</f>
        <v>0</v>
      </c>
      <c r="P17" s="229">
        <f>-P$13*Assumptions!$N16</f>
        <v>0</v>
      </c>
      <c r="Q17" s="229">
        <f>-Q$13*Assumptions!$N16</f>
        <v>0</v>
      </c>
      <c r="R17" s="229">
        <f>-R$13*Assumptions!$N16</f>
        <v>0</v>
      </c>
      <c r="S17" s="229">
        <f>-S$13*Assumptions!$N16</f>
        <v>0</v>
      </c>
      <c r="T17" s="229">
        <f>-T$13*Assumptions!$N16</f>
        <v>0</v>
      </c>
      <c r="U17" s="229">
        <f>-U$13*Assumptions!$N16</f>
        <v>0</v>
      </c>
      <c r="V17" s="229">
        <f>-V$13*Assumptions!$N16</f>
        <v>0</v>
      </c>
      <c r="W17" s="229">
        <f>-W$13*Assumptions!$N16</f>
        <v>0</v>
      </c>
      <c r="X17" s="229">
        <f>-X$13*Assumptions!$N16</f>
        <v>0</v>
      </c>
      <c r="Y17" s="229">
        <f>-Y$13*Assumptions!$N16</f>
        <v>0</v>
      </c>
      <c r="Z17" s="229">
        <f>-Z$13*Assumptions!$N16</f>
        <v>0</v>
      </c>
      <c r="AA17" s="229">
        <f>-AA$13*Assumptions!$N16</f>
        <v>0</v>
      </c>
      <c r="AB17" s="229">
        <f>-AB$13*Assumptions!$N16</f>
        <v>0</v>
      </c>
      <c r="AC17" s="229">
        <f>-AC$13*Assumptions!$N16</f>
        <v>0</v>
      </c>
      <c r="AD17" s="229">
        <f>-AD$13*Assumptions!$N16</f>
        <v>0</v>
      </c>
      <c r="AE17" s="229">
        <f>-AE$13*Assumptions!$N16</f>
        <v>0</v>
      </c>
      <c r="AF17" s="229">
        <f>-AF$13*Assumptions!$N16</f>
        <v>0</v>
      </c>
      <c r="AG17" s="229">
        <f>-AG$13*Assumptions!$N16</f>
        <v>0</v>
      </c>
      <c r="AH17" s="229">
        <f>-AH$13*Assumptions!$N16</f>
        <v>0</v>
      </c>
      <c r="AI17" s="229">
        <f>-AI$13*Assumptions!$N16</f>
        <v>0</v>
      </c>
      <c r="AJ17" s="229">
        <f>-AJ$13*Assumptions!$N16</f>
        <v>0</v>
      </c>
      <c r="AK17" s="229">
        <f>-AK$13*Assumptions!$N16</f>
        <v>0</v>
      </c>
      <c r="AL17" s="229">
        <f>-AL$13*Assumptions!$N16</f>
        <v>0</v>
      </c>
      <c r="AM17" s="229">
        <f>-AM$13*Assumptions!$N16</f>
        <v>0</v>
      </c>
      <c r="AN17" s="229">
        <f>-AN$13*Assumptions!$N16</f>
        <v>0</v>
      </c>
      <c r="AO17" s="229">
        <f>-AO$13*Assumptions!$N16</f>
        <v>0</v>
      </c>
      <c r="AP17" s="229">
        <f>-AP$13*Assumptions!$N16</f>
        <v>0</v>
      </c>
      <c r="AQ17" s="229">
        <f>-AQ$13*Assumptions!$N16</f>
        <v>0</v>
      </c>
      <c r="AR17" s="229">
        <f>-AR$13*Assumptions!$N16</f>
        <v>0</v>
      </c>
      <c r="AS17" s="229">
        <f>-AS$13*Assumptions!$N16</f>
        <v>0</v>
      </c>
      <c r="AT17" s="229">
        <f>-AT$13*Assumptions!$N16</f>
        <v>0</v>
      </c>
      <c r="AU17" s="229">
        <f>-AU$13*Assumptions!$N16</f>
        <v>0</v>
      </c>
      <c r="AV17" s="229">
        <f>-AV$13*Assumptions!$N16</f>
        <v>0</v>
      </c>
      <c r="AW17" s="229">
        <f>-AW$13*Assumptions!$N16</f>
        <v>0</v>
      </c>
      <c r="AX17" s="229">
        <f>-AX$13*Assumptions!$N16</f>
        <v>0</v>
      </c>
      <c r="AY17" s="229">
        <f>-AY$13*Assumptions!$N16</f>
        <v>0</v>
      </c>
      <c r="AZ17" s="229">
        <f>-AZ$13*Assumptions!$N16</f>
        <v>0</v>
      </c>
      <c r="BA17" s="229">
        <f>-BA$13*Assumptions!$N16</f>
        <v>0</v>
      </c>
      <c r="BB17" s="229">
        <f>-BB$13*Assumptions!$N16</f>
        <v>0</v>
      </c>
      <c r="BC17" s="229">
        <f>-BC$13*Assumptions!$N16</f>
        <v>0</v>
      </c>
      <c r="BD17" s="229">
        <f>-BD$13*Assumptions!$N16</f>
        <v>0</v>
      </c>
      <c r="BE17" s="229">
        <f>-BE$13*Assumptions!$N16</f>
        <v>0</v>
      </c>
      <c r="BF17" s="229">
        <f>-BF$13*Assumptions!$N16</f>
        <v>0</v>
      </c>
      <c r="BG17" s="229">
        <f>-BG$13*Assumptions!$N16</f>
        <v>0</v>
      </c>
      <c r="BH17" s="229">
        <f>-BH$13*Assumptions!$N16</f>
        <v>0</v>
      </c>
      <c r="BI17" s="229">
        <f>-BI$13*Assumptions!$N16</f>
        <v>0</v>
      </c>
      <c r="BJ17" s="229">
        <f>-BJ$13*Assumptions!$N16</f>
        <v>0</v>
      </c>
      <c r="BK17" s="229">
        <f>-BK$13*Assumptions!$N16</f>
        <v>0</v>
      </c>
      <c r="BL17" s="229">
        <f>-BL$13*Assumptions!$N16</f>
        <v>0</v>
      </c>
      <c r="BM17" s="229">
        <f>-BM$13*Assumptions!$N16</f>
        <v>0</v>
      </c>
      <c r="BN17" s="229">
        <f>-BN$13*Assumptions!$N16</f>
        <v>0</v>
      </c>
      <c r="BO17" s="229">
        <f>-BO$13*Assumptions!$N16</f>
        <v>0</v>
      </c>
      <c r="BP17" s="229">
        <f>-BP$13*Assumptions!$N16</f>
        <v>0</v>
      </c>
      <c r="BQ17" s="229">
        <f>-BQ$13*Assumptions!$N16</f>
        <v>0</v>
      </c>
      <c r="BR17" s="229">
        <f>-BR$13*Assumptions!$N16</f>
        <v>0</v>
      </c>
      <c r="BS17" s="229">
        <f>-BS$13*Assumptions!$N16</f>
        <v>0</v>
      </c>
      <c r="BT17" s="229">
        <f>-BT$13*Assumptions!$N16</f>
        <v>0</v>
      </c>
      <c r="BU17" s="229">
        <f>-BU$13*Assumptions!$N16</f>
        <v>0</v>
      </c>
      <c r="BV17" s="229">
        <f>-BV$13*Assumptions!$N16</f>
        <v>0</v>
      </c>
      <c r="BW17" s="229">
        <f>-BW$13*Assumptions!$N16</f>
        <v>0</v>
      </c>
      <c r="BX17" s="229">
        <f>-BX$13*Assumptions!$N16</f>
        <v>0</v>
      </c>
      <c r="BY17" s="229">
        <f>-BY$13*Assumptions!$N16</f>
        <v>0</v>
      </c>
      <c r="BZ17" s="229">
        <f>-BZ$13*Assumptions!$N16</f>
        <v>0</v>
      </c>
      <c r="CA17" s="229">
        <f>-CA$13*Assumptions!$N16</f>
        <v>0</v>
      </c>
      <c r="CB17" s="229">
        <f>-CB$13*Assumptions!$N16</f>
        <v>0</v>
      </c>
      <c r="CC17" s="229">
        <f>-CC$13*Assumptions!$N16</f>
        <v>0</v>
      </c>
      <c r="CD17" s="229">
        <f>-CD$13*Assumptions!$N16</f>
        <v>0</v>
      </c>
      <c r="CE17" s="229">
        <f>-CE$13*Assumptions!$N16</f>
        <v>0</v>
      </c>
      <c r="CF17" s="229">
        <f>-CF$13*Assumptions!$N16</f>
        <v>0</v>
      </c>
      <c r="CG17" s="229">
        <f>-CG$13*Assumptions!$N16</f>
        <v>0</v>
      </c>
      <c r="CH17" s="229">
        <f>-CH$13*Assumptions!$N16</f>
        <v>0</v>
      </c>
      <c r="CI17" s="229">
        <f>-CI$13*Assumptions!$N16</f>
        <v>0</v>
      </c>
      <c r="CJ17" s="229">
        <f>-CJ$13*Assumptions!$N16</f>
        <v>0</v>
      </c>
      <c r="CK17" s="229">
        <f>-CK$13*Assumptions!$N16</f>
        <v>0</v>
      </c>
      <c r="CL17" s="229">
        <f>-CL$13*Assumptions!$N16</f>
        <v>0</v>
      </c>
      <c r="CM17" s="229">
        <f>-CM$13*Assumptions!$N16</f>
        <v>0</v>
      </c>
      <c r="CN17" s="229">
        <f>-CN$13*Assumptions!$N16</f>
        <v>0</v>
      </c>
      <c r="CO17" s="229">
        <f>-CO$13*Assumptions!$N16</f>
        <v>0</v>
      </c>
      <c r="CP17" s="229">
        <f>-CP$13*Assumptions!$N16</f>
        <v>0</v>
      </c>
      <c r="CQ17" s="229">
        <f>-CQ$13*Assumptions!$N16</f>
        <v>0</v>
      </c>
      <c r="CR17" s="229">
        <f>-CR$13*Assumptions!$N16</f>
        <v>0</v>
      </c>
      <c r="CS17" s="229">
        <f>-CS$13*Assumptions!$N16</f>
        <v>0</v>
      </c>
      <c r="CT17" s="229">
        <f>-CT$13*Assumptions!$N16</f>
        <v>0</v>
      </c>
      <c r="CU17" s="229">
        <f>-CU$13*Assumptions!$N16</f>
        <v>0</v>
      </c>
      <c r="CV17" s="229">
        <f>-CV$13*Assumptions!$N16</f>
        <v>0</v>
      </c>
      <c r="CW17" s="229">
        <f>-CW$13*Assumptions!$N16</f>
        <v>0</v>
      </c>
      <c r="CX17" s="229">
        <f>-CX$13*Assumptions!$N16</f>
        <v>0</v>
      </c>
      <c r="CY17" s="229">
        <f>-CY$13*Assumptions!$N16</f>
        <v>0</v>
      </c>
      <c r="CZ17" s="229">
        <f>-CZ$13*Assumptions!$N16</f>
        <v>0</v>
      </c>
      <c r="DA17" s="229">
        <f>-DA$13*Assumptions!$N16</f>
        <v>0</v>
      </c>
      <c r="DB17" s="229">
        <f>-DB$13*Assumptions!$N16</f>
        <v>0</v>
      </c>
      <c r="DC17" s="229">
        <f>-DC$13*Assumptions!$N16</f>
        <v>0</v>
      </c>
      <c r="DD17" s="229">
        <f>-DD$13*Assumptions!$N16</f>
        <v>0</v>
      </c>
      <c r="DE17" s="229">
        <f>-DE$13*Assumptions!$N16</f>
        <v>0</v>
      </c>
      <c r="DF17" s="229">
        <f>-DF$13*Assumptions!$N16</f>
        <v>0</v>
      </c>
      <c r="DG17" s="229">
        <f>-DG$13*Assumptions!$N16</f>
        <v>0</v>
      </c>
      <c r="DH17" s="229">
        <f>-DH$13*Assumptions!$N16</f>
        <v>0</v>
      </c>
      <c r="DI17" s="229">
        <f>-DI$13*Assumptions!$N16</f>
        <v>0</v>
      </c>
      <c r="DJ17" s="229">
        <f>-DJ$13*Assumptions!$N16</f>
        <v>0</v>
      </c>
      <c r="DK17" s="229">
        <f>-DK$13*Assumptions!$N16</f>
        <v>0</v>
      </c>
      <c r="DL17" s="229">
        <f>-DL$13*Assumptions!$N16</f>
        <v>0</v>
      </c>
      <c r="DM17" s="229">
        <f>-DM$13*Assumptions!$N16</f>
        <v>0</v>
      </c>
      <c r="DN17" s="229">
        <f>-DN$13*Assumptions!$N16</f>
        <v>0</v>
      </c>
      <c r="DO17" s="229">
        <f>-DO$13*Assumptions!$N16</f>
        <v>0</v>
      </c>
      <c r="DP17" s="229">
        <f>-DP$13*Assumptions!$N16</f>
        <v>0</v>
      </c>
      <c r="DQ17" s="229">
        <f>-DQ$13*Assumptions!$N16</f>
        <v>0</v>
      </c>
      <c r="DR17" s="229">
        <f>-DR$13*Assumptions!$N16</f>
        <v>0</v>
      </c>
      <c r="DS17" s="229">
        <f>-DS$13*Assumptions!$N16</f>
        <v>0</v>
      </c>
      <c r="DT17" s="229">
        <f>-DT$13*Assumptions!$N16</f>
        <v>0</v>
      </c>
      <c r="DU17" s="229">
        <f>-DU$13*Assumptions!$N16</f>
        <v>0</v>
      </c>
      <c r="DV17" s="229">
        <f>-DV$13*Assumptions!$N16</f>
        <v>0</v>
      </c>
      <c r="DW17" s="229">
        <f>-DW$13*Assumptions!$N16</f>
        <v>0</v>
      </c>
      <c r="DX17" s="229">
        <f>-DX$13*Assumptions!$N16</f>
        <v>0</v>
      </c>
      <c r="DY17" s="229">
        <f>-DY$13*Assumptions!$N16</f>
        <v>0</v>
      </c>
      <c r="DZ17" s="229">
        <f>-DZ$13*Assumptions!$N16</f>
        <v>0</v>
      </c>
      <c r="EA17" s="229">
        <f>-EA$13*Assumptions!$N16</f>
        <v>0</v>
      </c>
      <c r="EB17" s="229">
        <f>-EB$13*Assumptions!$N16</f>
        <v>0</v>
      </c>
      <c r="EC17" s="229">
        <f>-EC$13*Assumptions!$N16</f>
        <v>0</v>
      </c>
      <c r="ED17" s="229">
        <f>-ED$13*Assumptions!$N16</f>
        <v>0</v>
      </c>
      <c r="EE17" s="229">
        <f>-EE$13*Assumptions!$N16</f>
        <v>0</v>
      </c>
    </row>
    <row r="18" ht="15.75" customHeight="1">
      <c r="A18" s="1"/>
      <c r="B18" s="6"/>
      <c r="C18" s="63" t="s">
        <v>71</v>
      </c>
      <c r="D18" s="232">
        <f t="shared" ref="D18:EE18" si="4">D13+D15+D16+D17</f>
        <v>0</v>
      </c>
      <c r="E18" s="232">
        <f t="shared" si="4"/>
        <v>0</v>
      </c>
      <c r="F18" s="232">
        <f t="shared" si="4"/>
        <v>0</v>
      </c>
      <c r="G18" s="232">
        <f t="shared" si="4"/>
        <v>0</v>
      </c>
      <c r="H18" s="232">
        <f t="shared" si="4"/>
        <v>0</v>
      </c>
      <c r="I18" s="232">
        <f t="shared" si="4"/>
        <v>0</v>
      </c>
      <c r="J18" s="232">
        <f t="shared" si="4"/>
        <v>0</v>
      </c>
      <c r="K18" s="232">
        <f t="shared" si="4"/>
        <v>0</v>
      </c>
      <c r="L18" s="232">
        <f t="shared" si="4"/>
        <v>0</v>
      </c>
      <c r="M18" s="232">
        <f t="shared" si="4"/>
        <v>0</v>
      </c>
      <c r="N18" s="232">
        <f t="shared" si="4"/>
        <v>0</v>
      </c>
      <c r="O18" s="232">
        <f t="shared" si="4"/>
        <v>0</v>
      </c>
      <c r="P18" s="232">
        <f t="shared" si="4"/>
        <v>0</v>
      </c>
      <c r="Q18" s="232">
        <f t="shared" si="4"/>
        <v>0</v>
      </c>
      <c r="R18" s="232">
        <f t="shared" si="4"/>
        <v>0</v>
      </c>
      <c r="S18" s="232">
        <f t="shared" si="4"/>
        <v>0</v>
      </c>
      <c r="T18" s="232">
        <f t="shared" si="4"/>
        <v>0</v>
      </c>
      <c r="U18" s="232">
        <f t="shared" si="4"/>
        <v>0</v>
      </c>
      <c r="V18" s="232">
        <f t="shared" si="4"/>
        <v>0</v>
      </c>
      <c r="W18" s="232">
        <f t="shared" si="4"/>
        <v>0</v>
      </c>
      <c r="X18" s="232">
        <f t="shared" si="4"/>
        <v>0</v>
      </c>
      <c r="Y18" s="232">
        <f t="shared" si="4"/>
        <v>0</v>
      </c>
      <c r="Z18" s="232">
        <f t="shared" si="4"/>
        <v>0</v>
      </c>
      <c r="AA18" s="232">
        <f t="shared" si="4"/>
        <v>0</v>
      </c>
      <c r="AB18" s="232">
        <f t="shared" si="4"/>
        <v>0</v>
      </c>
      <c r="AC18" s="232">
        <f t="shared" si="4"/>
        <v>0</v>
      </c>
      <c r="AD18" s="232">
        <f t="shared" si="4"/>
        <v>0</v>
      </c>
      <c r="AE18" s="232">
        <f t="shared" si="4"/>
        <v>0</v>
      </c>
      <c r="AF18" s="232">
        <f t="shared" si="4"/>
        <v>0</v>
      </c>
      <c r="AG18" s="232">
        <f t="shared" si="4"/>
        <v>0</v>
      </c>
      <c r="AH18" s="232">
        <f t="shared" si="4"/>
        <v>0</v>
      </c>
      <c r="AI18" s="232">
        <f t="shared" si="4"/>
        <v>0</v>
      </c>
      <c r="AJ18" s="232">
        <f t="shared" si="4"/>
        <v>0</v>
      </c>
      <c r="AK18" s="232">
        <f t="shared" si="4"/>
        <v>0</v>
      </c>
      <c r="AL18" s="232">
        <f t="shared" si="4"/>
        <v>0</v>
      </c>
      <c r="AM18" s="232">
        <f t="shared" si="4"/>
        <v>0</v>
      </c>
      <c r="AN18" s="232">
        <f t="shared" si="4"/>
        <v>0</v>
      </c>
      <c r="AO18" s="232">
        <f t="shared" si="4"/>
        <v>0</v>
      </c>
      <c r="AP18" s="232">
        <f t="shared" si="4"/>
        <v>0</v>
      </c>
      <c r="AQ18" s="232">
        <f t="shared" si="4"/>
        <v>0</v>
      </c>
      <c r="AR18" s="232">
        <f t="shared" si="4"/>
        <v>0</v>
      </c>
      <c r="AS18" s="232">
        <f t="shared" si="4"/>
        <v>0</v>
      </c>
      <c r="AT18" s="232">
        <f t="shared" si="4"/>
        <v>0</v>
      </c>
      <c r="AU18" s="232">
        <f t="shared" si="4"/>
        <v>0</v>
      </c>
      <c r="AV18" s="232">
        <f t="shared" si="4"/>
        <v>0</v>
      </c>
      <c r="AW18" s="232">
        <f t="shared" si="4"/>
        <v>0</v>
      </c>
      <c r="AX18" s="232">
        <f t="shared" si="4"/>
        <v>0</v>
      </c>
      <c r="AY18" s="232">
        <f t="shared" si="4"/>
        <v>0</v>
      </c>
      <c r="AZ18" s="232">
        <f t="shared" si="4"/>
        <v>0</v>
      </c>
      <c r="BA18" s="232">
        <f t="shared" si="4"/>
        <v>0</v>
      </c>
      <c r="BB18" s="232">
        <f t="shared" si="4"/>
        <v>0</v>
      </c>
      <c r="BC18" s="232">
        <f t="shared" si="4"/>
        <v>0</v>
      </c>
      <c r="BD18" s="232">
        <f t="shared" si="4"/>
        <v>0</v>
      </c>
      <c r="BE18" s="232">
        <f t="shared" si="4"/>
        <v>0</v>
      </c>
      <c r="BF18" s="232">
        <f t="shared" si="4"/>
        <v>0</v>
      </c>
      <c r="BG18" s="232">
        <f t="shared" si="4"/>
        <v>0</v>
      </c>
      <c r="BH18" s="232">
        <f t="shared" si="4"/>
        <v>0</v>
      </c>
      <c r="BI18" s="232">
        <f t="shared" si="4"/>
        <v>0</v>
      </c>
      <c r="BJ18" s="232">
        <f t="shared" si="4"/>
        <v>0</v>
      </c>
      <c r="BK18" s="232">
        <f t="shared" si="4"/>
        <v>0</v>
      </c>
      <c r="BL18" s="232">
        <f t="shared" si="4"/>
        <v>0</v>
      </c>
      <c r="BM18" s="232">
        <f t="shared" si="4"/>
        <v>0</v>
      </c>
      <c r="BN18" s="232">
        <f t="shared" si="4"/>
        <v>0</v>
      </c>
      <c r="BO18" s="232">
        <f t="shared" si="4"/>
        <v>0</v>
      </c>
      <c r="BP18" s="232">
        <f t="shared" si="4"/>
        <v>0</v>
      </c>
      <c r="BQ18" s="232">
        <f t="shared" si="4"/>
        <v>0</v>
      </c>
      <c r="BR18" s="232">
        <f t="shared" si="4"/>
        <v>0</v>
      </c>
      <c r="BS18" s="232">
        <f t="shared" si="4"/>
        <v>0</v>
      </c>
      <c r="BT18" s="232">
        <f t="shared" si="4"/>
        <v>0</v>
      </c>
      <c r="BU18" s="232">
        <f t="shared" si="4"/>
        <v>0</v>
      </c>
      <c r="BV18" s="232">
        <f t="shared" si="4"/>
        <v>0</v>
      </c>
      <c r="BW18" s="232">
        <f t="shared" si="4"/>
        <v>0</v>
      </c>
      <c r="BX18" s="232">
        <f t="shared" si="4"/>
        <v>0</v>
      </c>
      <c r="BY18" s="232">
        <f t="shared" si="4"/>
        <v>0</v>
      </c>
      <c r="BZ18" s="232">
        <f t="shared" si="4"/>
        <v>0</v>
      </c>
      <c r="CA18" s="232">
        <f t="shared" si="4"/>
        <v>0</v>
      </c>
      <c r="CB18" s="232">
        <f t="shared" si="4"/>
        <v>0</v>
      </c>
      <c r="CC18" s="232">
        <f t="shared" si="4"/>
        <v>0</v>
      </c>
      <c r="CD18" s="232">
        <f t="shared" si="4"/>
        <v>0</v>
      </c>
      <c r="CE18" s="232">
        <f t="shared" si="4"/>
        <v>0</v>
      </c>
      <c r="CF18" s="232">
        <f t="shared" si="4"/>
        <v>0</v>
      </c>
      <c r="CG18" s="232">
        <f t="shared" si="4"/>
        <v>0</v>
      </c>
      <c r="CH18" s="232">
        <f t="shared" si="4"/>
        <v>0</v>
      </c>
      <c r="CI18" s="232">
        <f t="shared" si="4"/>
        <v>0</v>
      </c>
      <c r="CJ18" s="232">
        <f t="shared" si="4"/>
        <v>0</v>
      </c>
      <c r="CK18" s="232">
        <f t="shared" si="4"/>
        <v>0</v>
      </c>
      <c r="CL18" s="232">
        <f t="shared" si="4"/>
        <v>0</v>
      </c>
      <c r="CM18" s="232">
        <f t="shared" si="4"/>
        <v>0</v>
      </c>
      <c r="CN18" s="232">
        <f t="shared" si="4"/>
        <v>0</v>
      </c>
      <c r="CO18" s="232">
        <f t="shared" si="4"/>
        <v>0</v>
      </c>
      <c r="CP18" s="232">
        <f t="shared" si="4"/>
        <v>0</v>
      </c>
      <c r="CQ18" s="232">
        <f t="shared" si="4"/>
        <v>0</v>
      </c>
      <c r="CR18" s="232">
        <f t="shared" si="4"/>
        <v>0</v>
      </c>
      <c r="CS18" s="232">
        <f t="shared" si="4"/>
        <v>0</v>
      </c>
      <c r="CT18" s="232">
        <f t="shared" si="4"/>
        <v>0</v>
      </c>
      <c r="CU18" s="232">
        <f t="shared" si="4"/>
        <v>0</v>
      </c>
      <c r="CV18" s="232">
        <f t="shared" si="4"/>
        <v>0</v>
      </c>
      <c r="CW18" s="232">
        <f t="shared" si="4"/>
        <v>0</v>
      </c>
      <c r="CX18" s="232">
        <f t="shared" si="4"/>
        <v>0</v>
      </c>
      <c r="CY18" s="232">
        <f t="shared" si="4"/>
        <v>0</v>
      </c>
      <c r="CZ18" s="232">
        <f t="shared" si="4"/>
        <v>0</v>
      </c>
      <c r="DA18" s="232">
        <f t="shared" si="4"/>
        <v>0</v>
      </c>
      <c r="DB18" s="232">
        <f t="shared" si="4"/>
        <v>0</v>
      </c>
      <c r="DC18" s="232">
        <f t="shared" si="4"/>
        <v>0</v>
      </c>
      <c r="DD18" s="232">
        <f t="shared" si="4"/>
        <v>0</v>
      </c>
      <c r="DE18" s="232">
        <f t="shared" si="4"/>
        <v>0</v>
      </c>
      <c r="DF18" s="232">
        <f t="shared" si="4"/>
        <v>0</v>
      </c>
      <c r="DG18" s="232">
        <f t="shared" si="4"/>
        <v>0</v>
      </c>
      <c r="DH18" s="232">
        <f t="shared" si="4"/>
        <v>0</v>
      </c>
      <c r="DI18" s="232">
        <f t="shared" si="4"/>
        <v>0</v>
      </c>
      <c r="DJ18" s="232">
        <f t="shared" si="4"/>
        <v>0</v>
      </c>
      <c r="DK18" s="232">
        <f t="shared" si="4"/>
        <v>0</v>
      </c>
      <c r="DL18" s="232">
        <f t="shared" si="4"/>
        <v>0</v>
      </c>
      <c r="DM18" s="232">
        <f t="shared" si="4"/>
        <v>0</v>
      </c>
      <c r="DN18" s="232">
        <f t="shared" si="4"/>
        <v>0</v>
      </c>
      <c r="DO18" s="232">
        <f t="shared" si="4"/>
        <v>0</v>
      </c>
      <c r="DP18" s="232">
        <f t="shared" si="4"/>
        <v>0</v>
      </c>
      <c r="DQ18" s="232">
        <f t="shared" si="4"/>
        <v>0</v>
      </c>
      <c r="DR18" s="232">
        <f t="shared" si="4"/>
        <v>0</v>
      </c>
      <c r="DS18" s="232">
        <f t="shared" si="4"/>
        <v>0</v>
      </c>
      <c r="DT18" s="232">
        <f t="shared" si="4"/>
        <v>0</v>
      </c>
      <c r="DU18" s="232">
        <f t="shared" si="4"/>
        <v>0</v>
      </c>
      <c r="DV18" s="232">
        <f t="shared" si="4"/>
        <v>0</v>
      </c>
      <c r="DW18" s="232">
        <f t="shared" si="4"/>
        <v>0</v>
      </c>
      <c r="DX18" s="232">
        <f t="shared" si="4"/>
        <v>0</v>
      </c>
      <c r="DY18" s="232">
        <f t="shared" si="4"/>
        <v>0</v>
      </c>
      <c r="DZ18" s="232">
        <f t="shared" si="4"/>
        <v>0</v>
      </c>
      <c r="EA18" s="232">
        <f t="shared" si="4"/>
        <v>0</v>
      </c>
      <c r="EB18" s="232">
        <f t="shared" si="4"/>
        <v>0</v>
      </c>
      <c r="EC18" s="232">
        <f t="shared" si="4"/>
        <v>0</v>
      </c>
      <c r="ED18" s="232">
        <f t="shared" si="4"/>
        <v>0</v>
      </c>
      <c r="EE18" s="232">
        <f t="shared" si="4"/>
        <v>0</v>
      </c>
    </row>
    <row r="19" ht="15.75" customHeight="1">
      <c r="A19" s="1"/>
      <c r="B19" s="1"/>
      <c r="C19" s="1" t="str">
        <f>Assumptions!J19</f>
        <v>Other Income</v>
      </c>
      <c r="D19" s="229">
        <f t="array" ref="D19">IF(D$2=1,Assumptions!$P19/12,(SUMIF($D$2:$EE$2,D$2-1,$D19:$EE19)/12)*(1+XLOOKUP(D$2,Assumptions!$C$94:$M$94,Assumptions!$C$96:$M$96)))</f>
        <v>0</v>
      </c>
      <c r="E19" s="229">
        <f t="array" ref="E19">IF(E$2=1,Assumptions!$P19/12,(SUMIF($D$2:$EE$2,E$2-1,$D19:$EE19)/12)*(1+XLOOKUP(E$2,Assumptions!$C$94:$M$94,Assumptions!$C$96:$M$96)))</f>
        <v>0</v>
      </c>
      <c r="F19" s="229">
        <f t="array" ref="F19">IF(F$2=1,Assumptions!$P19/12,(SUMIF($D$2:$EE$2,F$2-1,$D19:$EE19)/12)*(1+XLOOKUP(F$2,Assumptions!$C$94:$M$94,Assumptions!$C$96:$M$96)))</f>
        <v>0</v>
      </c>
      <c r="G19" s="229">
        <f t="array" ref="G19">IF(G$2=1,Assumptions!$P19/12,(SUMIF($D$2:$EE$2,G$2-1,$D19:$EE19)/12)*(1+XLOOKUP(G$2,Assumptions!$C$94:$M$94,Assumptions!$C$96:$M$96)))</f>
        <v>0</v>
      </c>
      <c r="H19" s="229">
        <f t="array" ref="H19">IF(H$2=1,Assumptions!$P19/12,(SUMIF($D$2:$EE$2,H$2-1,$D19:$EE19)/12)*(1+XLOOKUP(H$2,Assumptions!$C$94:$M$94,Assumptions!$C$96:$M$96)))</f>
        <v>0</v>
      </c>
      <c r="I19" s="229">
        <f t="array" ref="I19">IF(I$2=1,Assumptions!$P19/12,(SUMIF($D$2:$EE$2,I$2-1,$D19:$EE19)/12)*(1+XLOOKUP(I$2,Assumptions!$C$94:$M$94,Assumptions!$C$96:$M$96)))</f>
        <v>0</v>
      </c>
      <c r="J19" s="229">
        <f t="array" ref="J19">IF(J$2=1,Assumptions!$P19/12,(SUMIF($D$2:$EE$2,J$2-1,$D19:$EE19)/12)*(1+XLOOKUP(J$2,Assumptions!$C$94:$M$94,Assumptions!$C$96:$M$96)))</f>
        <v>0</v>
      </c>
      <c r="K19" s="229">
        <f t="array" ref="K19">IF(K$2=1,Assumptions!$P19/12,(SUMIF($D$2:$EE$2,K$2-1,$D19:$EE19)/12)*(1+XLOOKUP(K$2,Assumptions!$C$94:$M$94,Assumptions!$C$96:$M$96)))</f>
        <v>0</v>
      </c>
      <c r="L19" s="229">
        <f t="array" ref="L19">IF(L$2=1,Assumptions!$P19/12,(SUMIF($D$2:$EE$2,L$2-1,$D19:$EE19)/12)*(1+XLOOKUP(L$2,Assumptions!$C$94:$M$94,Assumptions!$C$96:$M$96)))</f>
        <v>0</v>
      </c>
      <c r="M19" s="229">
        <f t="array" ref="M19">IF(M$2=1,Assumptions!$P19/12,(SUMIF($D$2:$EE$2,M$2-1,$D19:$EE19)/12)*(1+XLOOKUP(M$2,Assumptions!$C$94:$M$94,Assumptions!$C$96:$M$96)))</f>
        <v>0</v>
      </c>
      <c r="N19" s="229">
        <f t="array" ref="N19">IF(N$2=1,Assumptions!$P19/12,(SUMIF($D$2:$EE$2,N$2-1,$D19:$EE19)/12)*(1+XLOOKUP(N$2,Assumptions!$C$94:$M$94,Assumptions!$C$96:$M$96)))</f>
        <v>0</v>
      </c>
      <c r="O19" s="229">
        <f t="array" ref="O19">IF(O$2=1,Assumptions!$P19/12,(SUMIF($D$2:$EE$2,O$2-1,$D19:$EE19)/12)*(1+XLOOKUP(O$2,Assumptions!$C$94:$M$94,Assumptions!$C$96:$M$96)))</f>
        <v>0</v>
      </c>
      <c r="P19" s="229">
        <f t="array" ref="P19">IF(P$2=1,Assumptions!$P19/12,(SUMIF($D$2:$EE$2,P$2-1,$D19:$EE19)/12)*(1+XLOOKUP(P$2,Assumptions!$C$94:$M$94,Assumptions!$C$96:$M$96)))</f>
        <v>0</v>
      </c>
      <c r="Q19" s="229">
        <f t="array" ref="Q19">IF(Q$2=1,Assumptions!$P19/12,(SUMIF($D$2:$EE$2,Q$2-1,$D19:$EE19)/12)*(1+XLOOKUP(Q$2,Assumptions!$C$94:$M$94,Assumptions!$C$96:$M$96)))</f>
        <v>0</v>
      </c>
      <c r="R19" s="229">
        <f t="array" ref="R19">IF(R$2=1,Assumptions!$P19/12,(SUMIF($D$2:$EE$2,R$2-1,$D19:$EE19)/12)*(1+XLOOKUP(R$2,Assumptions!$C$94:$M$94,Assumptions!$C$96:$M$96)))</f>
        <v>0</v>
      </c>
      <c r="S19" s="229">
        <f t="array" ref="S19">IF(S$2=1,Assumptions!$P19/12,(SUMIF($D$2:$EE$2,S$2-1,$D19:$EE19)/12)*(1+XLOOKUP(S$2,Assumptions!$C$94:$M$94,Assumptions!$C$96:$M$96)))</f>
        <v>0</v>
      </c>
      <c r="T19" s="229">
        <f t="array" ref="T19">IF(T$2=1,Assumptions!$P19/12,(SUMIF($D$2:$EE$2,T$2-1,$D19:$EE19)/12)*(1+XLOOKUP(T$2,Assumptions!$C$94:$M$94,Assumptions!$C$96:$M$96)))</f>
        <v>0</v>
      </c>
      <c r="U19" s="229">
        <f t="array" ref="U19">IF(U$2=1,Assumptions!$P19/12,(SUMIF($D$2:$EE$2,U$2-1,$D19:$EE19)/12)*(1+XLOOKUP(U$2,Assumptions!$C$94:$M$94,Assumptions!$C$96:$M$96)))</f>
        <v>0</v>
      </c>
      <c r="V19" s="229">
        <f t="array" ref="V19">IF(V$2=1,Assumptions!$P19/12,(SUMIF($D$2:$EE$2,V$2-1,$D19:$EE19)/12)*(1+XLOOKUP(V$2,Assumptions!$C$94:$M$94,Assumptions!$C$96:$M$96)))</f>
        <v>0</v>
      </c>
      <c r="W19" s="229">
        <f t="array" ref="W19">IF(W$2=1,Assumptions!$P19/12,(SUMIF($D$2:$EE$2,W$2-1,$D19:$EE19)/12)*(1+XLOOKUP(W$2,Assumptions!$C$94:$M$94,Assumptions!$C$96:$M$96)))</f>
        <v>0</v>
      </c>
      <c r="X19" s="229">
        <f t="array" ref="X19">IF(X$2=1,Assumptions!$P19/12,(SUMIF($D$2:$EE$2,X$2-1,$D19:$EE19)/12)*(1+XLOOKUP(X$2,Assumptions!$C$94:$M$94,Assumptions!$C$96:$M$96)))</f>
        <v>0</v>
      </c>
      <c r="Y19" s="229">
        <f t="array" ref="Y19">IF(Y$2=1,Assumptions!$P19/12,(SUMIF($D$2:$EE$2,Y$2-1,$D19:$EE19)/12)*(1+XLOOKUP(Y$2,Assumptions!$C$94:$M$94,Assumptions!$C$96:$M$96)))</f>
        <v>0</v>
      </c>
      <c r="Z19" s="229">
        <f t="array" ref="Z19">IF(Z$2=1,Assumptions!$P19/12,(SUMIF($D$2:$EE$2,Z$2-1,$D19:$EE19)/12)*(1+XLOOKUP(Z$2,Assumptions!$C$94:$M$94,Assumptions!$C$96:$M$96)))</f>
        <v>0</v>
      </c>
      <c r="AA19" s="229">
        <f t="array" ref="AA19">IF(AA$2=1,Assumptions!$P19/12,(SUMIF($D$2:$EE$2,AA$2-1,$D19:$EE19)/12)*(1+XLOOKUP(AA$2,Assumptions!$C$94:$M$94,Assumptions!$C$96:$M$96)))</f>
        <v>0</v>
      </c>
      <c r="AB19" s="229">
        <f t="array" ref="AB19">IF(AB$2=1,Assumptions!$P19/12,(SUMIF($D$2:$EE$2,AB$2-1,$D19:$EE19)/12)*(1+XLOOKUP(AB$2,Assumptions!$C$94:$M$94,Assumptions!$C$96:$M$96)))</f>
        <v>0</v>
      </c>
      <c r="AC19" s="229">
        <f t="array" ref="AC19">IF(AC$2=1,Assumptions!$P19/12,(SUMIF($D$2:$EE$2,AC$2-1,$D19:$EE19)/12)*(1+XLOOKUP(AC$2,Assumptions!$C$94:$M$94,Assumptions!$C$96:$M$96)))</f>
        <v>0</v>
      </c>
      <c r="AD19" s="229">
        <f t="array" ref="AD19">IF(AD$2=1,Assumptions!$P19/12,(SUMIF($D$2:$EE$2,AD$2-1,$D19:$EE19)/12)*(1+XLOOKUP(AD$2,Assumptions!$C$94:$M$94,Assumptions!$C$96:$M$96)))</f>
        <v>0</v>
      </c>
      <c r="AE19" s="229">
        <f t="array" ref="AE19">IF(AE$2=1,Assumptions!$P19/12,(SUMIF($D$2:$EE$2,AE$2-1,$D19:$EE19)/12)*(1+XLOOKUP(AE$2,Assumptions!$C$94:$M$94,Assumptions!$C$96:$M$96)))</f>
        <v>0</v>
      </c>
      <c r="AF19" s="229">
        <f t="array" ref="AF19">IF(AF$2=1,Assumptions!$P19/12,(SUMIF($D$2:$EE$2,AF$2-1,$D19:$EE19)/12)*(1+XLOOKUP(AF$2,Assumptions!$C$94:$M$94,Assumptions!$C$96:$M$96)))</f>
        <v>0</v>
      </c>
      <c r="AG19" s="229">
        <f t="array" ref="AG19">IF(AG$2=1,Assumptions!$P19/12,(SUMIF($D$2:$EE$2,AG$2-1,$D19:$EE19)/12)*(1+XLOOKUP(AG$2,Assumptions!$C$94:$M$94,Assumptions!$C$96:$M$96)))</f>
        <v>0</v>
      </c>
      <c r="AH19" s="229">
        <f t="array" ref="AH19">IF(AH$2=1,Assumptions!$P19/12,(SUMIF($D$2:$EE$2,AH$2-1,$D19:$EE19)/12)*(1+XLOOKUP(AH$2,Assumptions!$C$94:$M$94,Assumptions!$C$96:$M$96)))</f>
        <v>0</v>
      </c>
      <c r="AI19" s="229">
        <f t="array" ref="AI19">IF(AI$2=1,Assumptions!$P19/12,(SUMIF($D$2:$EE$2,AI$2-1,$D19:$EE19)/12)*(1+XLOOKUP(AI$2,Assumptions!$C$94:$M$94,Assumptions!$C$96:$M$96)))</f>
        <v>0</v>
      </c>
      <c r="AJ19" s="229">
        <f t="array" ref="AJ19">IF(AJ$2=1,Assumptions!$P19/12,(SUMIF($D$2:$EE$2,AJ$2-1,$D19:$EE19)/12)*(1+XLOOKUP(AJ$2,Assumptions!$C$94:$M$94,Assumptions!$C$96:$M$96)))</f>
        <v>0</v>
      </c>
      <c r="AK19" s="229">
        <f t="array" ref="AK19">IF(AK$2=1,Assumptions!$P19/12,(SUMIF($D$2:$EE$2,AK$2-1,$D19:$EE19)/12)*(1+XLOOKUP(AK$2,Assumptions!$C$94:$M$94,Assumptions!$C$96:$M$96)))</f>
        <v>0</v>
      </c>
      <c r="AL19" s="229">
        <f t="array" ref="AL19">IF(AL$2=1,Assumptions!$P19/12,(SUMIF($D$2:$EE$2,AL$2-1,$D19:$EE19)/12)*(1+XLOOKUP(AL$2,Assumptions!$C$94:$M$94,Assumptions!$C$96:$M$96)))</f>
        <v>0</v>
      </c>
      <c r="AM19" s="229">
        <f t="array" ref="AM19">IF(AM$2=1,Assumptions!$P19/12,(SUMIF($D$2:$EE$2,AM$2-1,$D19:$EE19)/12)*(1+XLOOKUP(AM$2,Assumptions!$C$94:$M$94,Assumptions!$C$96:$M$96)))</f>
        <v>0</v>
      </c>
      <c r="AN19" s="229">
        <f t="array" ref="AN19">IF(AN$2=1,Assumptions!$P19/12,(SUMIF($D$2:$EE$2,AN$2-1,$D19:$EE19)/12)*(1+XLOOKUP(AN$2,Assumptions!$C$94:$M$94,Assumptions!$C$96:$M$96)))</f>
        <v>0</v>
      </c>
      <c r="AO19" s="229">
        <f t="array" ref="AO19">IF(AO$2=1,Assumptions!$P19/12,(SUMIF($D$2:$EE$2,AO$2-1,$D19:$EE19)/12)*(1+XLOOKUP(AO$2,Assumptions!$C$94:$M$94,Assumptions!$C$96:$M$96)))</f>
        <v>0</v>
      </c>
      <c r="AP19" s="229">
        <f t="array" ref="AP19">IF(AP$2=1,Assumptions!$P19/12,(SUMIF($D$2:$EE$2,AP$2-1,$D19:$EE19)/12)*(1+XLOOKUP(AP$2,Assumptions!$C$94:$M$94,Assumptions!$C$96:$M$96)))</f>
        <v>0</v>
      </c>
      <c r="AQ19" s="229">
        <f t="array" ref="AQ19">IF(AQ$2=1,Assumptions!$P19/12,(SUMIF($D$2:$EE$2,AQ$2-1,$D19:$EE19)/12)*(1+XLOOKUP(AQ$2,Assumptions!$C$94:$M$94,Assumptions!$C$96:$M$96)))</f>
        <v>0</v>
      </c>
      <c r="AR19" s="229">
        <f t="array" ref="AR19">IF(AR$2=1,Assumptions!$P19/12,(SUMIF($D$2:$EE$2,AR$2-1,$D19:$EE19)/12)*(1+XLOOKUP(AR$2,Assumptions!$C$94:$M$94,Assumptions!$C$96:$M$96)))</f>
        <v>0</v>
      </c>
      <c r="AS19" s="229">
        <f t="array" ref="AS19">IF(AS$2=1,Assumptions!$P19/12,(SUMIF($D$2:$EE$2,AS$2-1,$D19:$EE19)/12)*(1+XLOOKUP(AS$2,Assumptions!$C$94:$M$94,Assumptions!$C$96:$M$96)))</f>
        <v>0</v>
      </c>
      <c r="AT19" s="229">
        <f t="array" ref="AT19">IF(AT$2=1,Assumptions!$P19/12,(SUMIF($D$2:$EE$2,AT$2-1,$D19:$EE19)/12)*(1+XLOOKUP(AT$2,Assumptions!$C$94:$M$94,Assumptions!$C$96:$M$96)))</f>
        <v>0</v>
      </c>
      <c r="AU19" s="229">
        <f t="array" ref="AU19">IF(AU$2=1,Assumptions!$P19/12,(SUMIF($D$2:$EE$2,AU$2-1,$D19:$EE19)/12)*(1+XLOOKUP(AU$2,Assumptions!$C$94:$M$94,Assumptions!$C$96:$M$96)))</f>
        <v>0</v>
      </c>
      <c r="AV19" s="229">
        <f t="array" ref="AV19">IF(AV$2=1,Assumptions!$P19/12,(SUMIF($D$2:$EE$2,AV$2-1,$D19:$EE19)/12)*(1+XLOOKUP(AV$2,Assumptions!$C$94:$M$94,Assumptions!$C$96:$M$96)))</f>
        <v>0</v>
      </c>
      <c r="AW19" s="229">
        <f t="array" ref="AW19">IF(AW$2=1,Assumptions!$P19/12,(SUMIF($D$2:$EE$2,AW$2-1,$D19:$EE19)/12)*(1+XLOOKUP(AW$2,Assumptions!$C$94:$M$94,Assumptions!$C$96:$M$96)))</f>
        <v>0</v>
      </c>
      <c r="AX19" s="229">
        <f t="array" ref="AX19">IF(AX$2=1,Assumptions!$P19/12,(SUMIF($D$2:$EE$2,AX$2-1,$D19:$EE19)/12)*(1+XLOOKUP(AX$2,Assumptions!$C$94:$M$94,Assumptions!$C$96:$M$96)))</f>
        <v>0</v>
      </c>
      <c r="AY19" s="229">
        <f t="array" ref="AY19">IF(AY$2=1,Assumptions!$P19/12,(SUMIF($D$2:$EE$2,AY$2-1,$D19:$EE19)/12)*(1+XLOOKUP(AY$2,Assumptions!$C$94:$M$94,Assumptions!$C$96:$M$96)))</f>
        <v>0</v>
      </c>
      <c r="AZ19" s="229">
        <f t="array" ref="AZ19">IF(AZ$2=1,Assumptions!$P19/12,(SUMIF($D$2:$EE$2,AZ$2-1,$D19:$EE19)/12)*(1+XLOOKUP(AZ$2,Assumptions!$C$94:$M$94,Assumptions!$C$96:$M$96)))</f>
        <v>0</v>
      </c>
      <c r="BA19" s="229">
        <f t="array" ref="BA19">IF(BA$2=1,Assumptions!$P19/12,(SUMIF($D$2:$EE$2,BA$2-1,$D19:$EE19)/12)*(1+XLOOKUP(BA$2,Assumptions!$C$94:$M$94,Assumptions!$C$96:$M$96)))</f>
        <v>0</v>
      </c>
      <c r="BB19" s="229">
        <f t="array" ref="BB19">IF(BB$2=1,Assumptions!$P19/12,(SUMIF($D$2:$EE$2,BB$2-1,$D19:$EE19)/12)*(1+XLOOKUP(BB$2,Assumptions!$C$94:$M$94,Assumptions!$C$96:$M$96)))</f>
        <v>0</v>
      </c>
      <c r="BC19" s="229">
        <f t="array" ref="BC19">IF(BC$2=1,Assumptions!$P19/12,(SUMIF($D$2:$EE$2,BC$2-1,$D19:$EE19)/12)*(1+XLOOKUP(BC$2,Assumptions!$C$94:$M$94,Assumptions!$C$96:$M$96)))</f>
        <v>0</v>
      </c>
      <c r="BD19" s="229">
        <f t="array" ref="BD19">IF(BD$2=1,Assumptions!$P19/12,(SUMIF($D$2:$EE$2,BD$2-1,$D19:$EE19)/12)*(1+XLOOKUP(BD$2,Assumptions!$C$94:$M$94,Assumptions!$C$96:$M$96)))</f>
        <v>0</v>
      </c>
      <c r="BE19" s="229">
        <f t="array" ref="BE19">IF(BE$2=1,Assumptions!$P19/12,(SUMIF($D$2:$EE$2,BE$2-1,$D19:$EE19)/12)*(1+XLOOKUP(BE$2,Assumptions!$C$94:$M$94,Assumptions!$C$96:$M$96)))</f>
        <v>0</v>
      </c>
      <c r="BF19" s="229">
        <f t="array" ref="BF19">IF(BF$2=1,Assumptions!$P19/12,(SUMIF($D$2:$EE$2,BF$2-1,$D19:$EE19)/12)*(1+XLOOKUP(BF$2,Assumptions!$C$94:$M$94,Assumptions!$C$96:$M$96)))</f>
        <v>0</v>
      </c>
      <c r="BG19" s="229">
        <f t="array" ref="BG19">IF(BG$2=1,Assumptions!$P19/12,(SUMIF($D$2:$EE$2,BG$2-1,$D19:$EE19)/12)*(1+XLOOKUP(BG$2,Assumptions!$C$94:$M$94,Assumptions!$C$96:$M$96)))</f>
        <v>0</v>
      </c>
      <c r="BH19" s="229">
        <f t="array" ref="BH19">IF(BH$2=1,Assumptions!$P19/12,(SUMIF($D$2:$EE$2,BH$2-1,$D19:$EE19)/12)*(1+XLOOKUP(BH$2,Assumptions!$C$94:$M$94,Assumptions!$C$96:$M$96)))</f>
        <v>0</v>
      </c>
      <c r="BI19" s="229">
        <f t="array" ref="BI19">IF(BI$2=1,Assumptions!$P19/12,(SUMIF($D$2:$EE$2,BI$2-1,$D19:$EE19)/12)*(1+XLOOKUP(BI$2,Assumptions!$C$94:$M$94,Assumptions!$C$96:$M$96)))</f>
        <v>0</v>
      </c>
      <c r="BJ19" s="229">
        <f t="array" ref="BJ19">IF(BJ$2=1,Assumptions!$P19/12,(SUMIF($D$2:$EE$2,BJ$2-1,$D19:$EE19)/12)*(1+XLOOKUP(BJ$2,Assumptions!$C$94:$M$94,Assumptions!$C$96:$M$96)))</f>
        <v>0</v>
      </c>
      <c r="BK19" s="229">
        <f t="array" ref="BK19">IF(BK$2=1,Assumptions!$P19/12,(SUMIF($D$2:$EE$2,BK$2-1,$D19:$EE19)/12)*(1+XLOOKUP(BK$2,Assumptions!$C$94:$M$94,Assumptions!$C$96:$M$96)))</f>
        <v>0</v>
      </c>
      <c r="BL19" s="229">
        <f t="array" ref="BL19">IF(BL$2=1,Assumptions!$P19/12,(SUMIF($D$2:$EE$2,BL$2-1,$D19:$EE19)/12)*(1+XLOOKUP(BL$2,Assumptions!$C$94:$M$94,Assumptions!$C$96:$M$96)))</f>
        <v>0</v>
      </c>
      <c r="BM19" s="229">
        <f t="array" ref="BM19">IF(BM$2=1,Assumptions!$P19/12,(SUMIF($D$2:$EE$2,BM$2-1,$D19:$EE19)/12)*(1+XLOOKUP(BM$2,Assumptions!$C$94:$M$94,Assumptions!$C$96:$M$96)))</f>
        <v>0</v>
      </c>
      <c r="BN19" s="229">
        <f t="array" ref="BN19">IF(BN$2=1,Assumptions!$P19/12,(SUMIF($D$2:$EE$2,BN$2-1,$D19:$EE19)/12)*(1+XLOOKUP(BN$2,Assumptions!$C$94:$M$94,Assumptions!$C$96:$M$96)))</f>
        <v>0</v>
      </c>
      <c r="BO19" s="229">
        <f t="array" ref="BO19">IF(BO$2=1,Assumptions!$P19/12,(SUMIF($D$2:$EE$2,BO$2-1,$D19:$EE19)/12)*(1+XLOOKUP(BO$2,Assumptions!$C$94:$M$94,Assumptions!$C$96:$M$96)))</f>
        <v>0</v>
      </c>
      <c r="BP19" s="229">
        <f t="array" ref="BP19">IF(BP$2=1,Assumptions!$P19/12,(SUMIF($D$2:$EE$2,BP$2-1,$D19:$EE19)/12)*(1+XLOOKUP(BP$2,Assumptions!$C$94:$M$94,Assumptions!$C$96:$M$96)))</f>
        <v>0</v>
      </c>
      <c r="BQ19" s="229">
        <f t="array" ref="BQ19">IF(BQ$2=1,Assumptions!$P19/12,(SUMIF($D$2:$EE$2,BQ$2-1,$D19:$EE19)/12)*(1+XLOOKUP(BQ$2,Assumptions!$C$94:$M$94,Assumptions!$C$96:$M$96)))</f>
        <v>0</v>
      </c>
      <c r="BR19" s="229">
        <f t="array" ref="BR19">IF(BR$2=1,Assumptions!$P19/12,(SUMIF($D$2:$EE$2,BR$2-1,$D19:$EE19)/12)*(1+XLOOKUP(BR$2,Assumptions!$C$94:$M$94,Assumptions!$C$96:$M$96)))</f>
        <v>0</v>
      </c>
      <c r="BS19" s="229">
        <f t="array" ref="BS19">IF(BS$2=1,Assumptions!$P19/12,(SUMIF($D$2:$EE$2,BS$2-1,$D19:$EE19)/12)*(1+XLOOKUP(BS$2,Assumptions!$C$94:$M$94,Assumptions!$C$96:$M$96)))</f>
        <v>0</v>
      </c>
      <c r="BT19" s="229">
        <f t="array" ref="BT19">IF(BT$2=1,Assumptions!$P19/12,(SUMIF($D$2:$EE$2,BT$2-1,$D19:$EE19)/12)*(1+XLOOKUP(BT$2,Assumptions!$C$94:$M$94,Assumptions!$C$96:$M$96)))</f>
        <v>0</v>
      </c>
      <c r="BU19" s="229">
        <f t="array" ref="BU19">IF(BU$2=1,Assumptions!$P19/12,(SUMIF($D$2:$EE$2,BU$2-1,$D19:$EE19)/12)*(1+XLOOKUP(BU$2,Assumptions!$C$94:$M$94,Assumptions!$C$96:$M$96)))</f>
        <v>0</v>
      </c>
      <c r="BV19" s="229">
        <f t="array" ref="BV19">IF(BV$2=1,Assumptions!$P19/12,(SUMIF($D$2:$EE$2,BV$2-1,$D19:$EE19)/12)*(1+XLOOKUP(BV$2,Assumptions!$C$94:$M$94,Assumptions!$C$96:$M$96)))</f>
        <v>0</v>
      </c>
      <c r="BW19" s="229">
        <f t="array" ref="BW19">IF(BW$2=1,Assumptions!$P19/12,(SUMIF($D$2:$EE$2,BW$2-1,$D19:$EE19)/12)*(1+XLOOKUP(BW$2,Assumptions!$C$94:$M$94,Assumptions!$C$96:$M$96)))</f>
        <v>0</v>
      </c>
      <c r="BX19" s="229">
        <f t="array" ref="BX19">IF(BX$2=1,Assumptions!$P19/12,(SUMIF($D$2:$EE$2,BX$2-1,$D19:$EE19)/12)*(1+XLOOKUP(BX$2,Assumptions!$C$94:$M$94,Assumptions!$C$96:$M$96)))</f>
        <v>0</v>
      </c>
      <c r="BY19" s="229">
        <f t="array" ref="BY19">IF(BY$2=1,Assumptions!$P19/12,(SUMIF($D$2:$EE$2,BY$2-1,$D19:$EE19)/12)*(1+XLOOKUP(BY$2,Assumptions!$C$94:$M$94,Assumptions!$C$96:$M$96)))</f>
        <v>0</v>
      </c>
      <c r="BZ19" s="229">
        <f t="array" ref="BZ19">IF(BZ$2=1,Assumptions!$P19/12,(SUMIF($D$2:$EE$2,BZ$2-1,$D19:$EE19)/12)*(1+XLOOKUP(BZ$2,Assumptions!$C$94:$M$94,Assumptions!$C$96:$M$96)))</f>
        <v>0</v>
      </c>
      <c r="CA19" s="229">
        <f t="array" ref="CA19">IF(CA$2=1,Assumptions!$P19/12,(SUMIF($D$2:$EE$2,CA$2-1,$D19:$EE19)/12)*(1+XLOOKUP(CA$2,Assumptions!$C$94:$M$94,Assumptions!$C$96:$M$96)))</f>
        <v>0</v>
      </c>
      <c r="CB19" s="229">
        <f t="array" ref="CB19">IF(CB$2=1,Assumptions!$P19/12,(SUMIF($D$2:$EE$2,CB$2-1,$D19:$EE19)/12)*(1+XLOOKUP(CB$2,Assumptions!$C$94:$M$94,Assumptions!$C$96:$M$96)))</f>
        <v>0</v>
      </c>
      <c r="CC19" s="229">
        <f t="array" ref="CC19">IF(CC$2=1,Assumptions!$P19/12,(SUMIF($D$2:$EE$2,CC$2-1,$D19:$EE19)/12)*(1+XLOOKUP(CC$2,Assumptions!$C$94:$M$94,Assumptions!$C$96:$M$96)))</f>
        <v>0</v>
      </c>
      <c r="CD19" s="229">
        <f t="array" ref="CD19">IF(CD$2=1,Assumptions!$P19/12,(SUMIF($D$2:$EE$2,CD$2-1,$D19:$EE19)/12)*(1+XLOOKUP(CD$2,Assumptions!$C$94:$M$94,Assumptions!$C$96:$M$96)))</f>
        <v>0</v>
      </c>
      <c r="CE19" s="229">
        <f t="array" ref="CE19">IF(CE$2=1,Assumptions!$P19/12,(SUMIF($D$2:$EE$2,CE$2-1,$D19:$EE19)/12)*(1+XLOOKUP(CE$2,Assumptions!$C$94:$M$94,Assumptions!$C$96:$M$96)))</f>
        <v>0</v>
      </c>
      <c r="CF19" s="229">
        <f t="array" ref="CF19">IF(CF$2=1,Assumptions!$P19/12,(SUMIF($D$2:$EE$2,CF$2-1,$D19:$EE19)/12)*(1+XLOOKUP(CF$2,Assumptions!$C$94:$M$94,Assumptions!$C$96:$M$96)))</f>
        <v>0</v>
      </c>
      <c r="CG19" s="229">
        <f t="array" ref="CG19">IF(CG$2=1,Assumptions!$P19/12,(SUMIF($D$2:$EE$2,CG$2-1,$D19:$EE19)/12)*(1+XLOOKUP(CG$2,Assumptions!$C$94:$M$94,Assumptions!$C$96:$M$96)))</f>
        <v>0</v>
      </c>
      <c r="CH19" s="229">
        <f t="array" ref="CH19">IF(CH$2=1,Assumptions!$P19/12,(SUMIF($D$2:$EE$2,CH$2-1,$D19:$EE19)/12)*(1+XLOOKUP(CH$2,Assumptions!$C$94:$M$94,Assumptions!$C$96:$M$96)))</f>
        <v>0</v>
      </c>
      <c r="CI19" s="229">
        <f t="array" ref="CI19">IF(CI$2=1,Assumptions!$P19/12,(SUMIF($D$2:$EE$2,CI$2-1,$D19:$EE19)/12)*(1+XLOOKUP(CI$2,Assumptions!$C$94:$M$94,Assumptions!$C$96:$M$96)))</f>
        <v>0</v>
      </c>
      <c r="CJ19" s="229">
        <f t="array" ref="CJ19">IF(CJ$2=1,Assumptions!$P19/12,(SUMIF($D$2:$EE$2,CJ$2-1,$D19:$EE19)/12)*(1+XLOOKUP(CJ$2,Assumptions!$C$94:$M$94,Assumptions!$C$96:$M$96)))</f>
        <v>0</v>
      </c>
      <c r="CK19" s="229">
        <f t="array" ref="CK19">IF(CK$2=1,Assumptions!$P19/12,(SUMIF($D$2:$EE$2,CK$2-1,$D19:$EE19)/12)*(1+XLOOKUP(CK$2,Assumptions!$C$94:$M$94,Assumptions!$C$96:$M$96)))</f>
        <v>0</v>
      </c>
      <c r="CL19" s="229">
        <f t="array" ref="CL19">IF(CL$2=1,Assumptions!$P19/12,(SUMIF($D$2:$EE$2,CL$2-1,$D19:$EE19)/12)*(1+XLOOKUP(CL$2,Assumptions!$C$94:$M$94,Assumptions!$C$96:$M$96)))</f>
        <v>0</v>
      </c>
      <c r="CM19" s="229">
        <f t="array" ref="CM19">IF(CM$2=1,Assumptions!$P19/12,(SUMIF($D$2:$EE$2,CM$2-1,$D19:$EE19)/12)*(1+XLOOKUP(CM$2,Assumptions!$C$94:$M$94,Assumptions!$C$96:$M$96)))</f>
        <v>0</v>
      </c>
      <c r="CN19" s="229">
        <f t="array" ref="CN19">IF(CN$2=1,Assumptions!$P19/12,(SUMIF($D$2:$EE$2,CN$2-1,$D19:$EE19)/12)*(1+XLOOKUP(CN$2,Assumptions!$C$94:$M$94,Assumptions!$C$96:$M$96)))</f>
        <v>0</v>
      </c>
      <c r="CO19" s="229">
        <f t="array" ref="CO19">IF(CO$2=1,Assumptions!$P19/12,(SUMIF($D$2:$EE$2,CO$2-1,$D19:$EE19)/12)*(1+XLOOKUP(CO$2,Assumptions!$C$94:$M$94,Assumptions!$C$96:$M$96)))</f>
        <v>0</v>
      </c>
      <c r="CP19" s="229">
        <f t="array" ref="CP19">IF(CP$2=1,Assumptions!$P19/12,(SUMIF($D$2:$EE$2,CP$2-1,$D19:$EE19)/12)*(1+XLOOKUP(CP$2,Assumptions!$C$94:$M$94,Assumptions!$C$96:$M$96)))</f>
        <v>0</v>
      </c>
      <c r="CQ19" s="229">
        <f t="array" ref="CQ19">IF(CQ$2=1,Assumptions!$P19/12,(SUMIF($D$2:$EE$2,CQ$2-1,$D19:$EE19)/12)*(1+XLOOKUP(CQ$2,Assumptions!$C$94:$M$94,Assumptions!$C$96:$M$96)))</f>
        <v>0</v>
      </c>
      <c r="CR19" s="229">
        <f t="array" ref="CR19">IF(CR$2=1,Assumptions!$P19/12,(SUMIF($D$2:$EE$2,CR$2-1,$D19:$EE19)/12)*(1+XLOOKUP(CR$2,Assumptions!$C$94:$M$94,Assumptions!$C$96:$M$96)))</f>
        <v>0</v>
      </c>
      <c r="CS19" s="229">
        <f t="array" ref="CS19">IF(CS$2=1,Assumptions!$P19/12,(SUMIF($D$2:$EE$2,CS$2-1,$D19:$EE19)/12)*(1+XLOOKUP(CS$2,Assumptions!$C$94:$M$94,Assumptions!$C$96:$M$96)))</f>
        <v>0</v>
      </c>
      <c r="CT19" s="229">
        <f t="array" ref="CT19">IF(CT$2=1,Assumptions!$P19/12,(SUMIF($D$2:$EE$2,CT$2-1,$D19:$EE19)/12)*(1+XLOOKUP(CT$2,Assumptions!$C$94:$M$94,Assumptions!$C$96:$M$96)))</f>
        <v>0</v>
      </c>
      <c r="CU19" s="229">
        <f t="array" ref="CU19">IF(CU$2=1,Assumptions!$P19/12,(SUMIF($D$2:$EE$2,CU$2-1,$D19:$EE19)/12)*(1+XLOOKUP(CU$2,Assumptions!$C$94:$M$94,Assumptions!$C$96:$M$96)))</f>
        <v>0</v>
      </c>
      <c r="CV19" s="229">
        <f t="array" ref="CV19">IF(CV$2=1,Assumptions!$P19/12,(SUMIF($D$2:$EE$2,CV$2-1,$D19:$EE19)/12)*(1+XLOOKUP(CV$2,Assumptions!$C$94:$M$94,Assumptions!$C$96:$M$96)))</f>
        <v>0</v>
      </c>
      <c r="CW19" s="229">
        <f t="array" ref="CW19">IF(CW$2=1,Assumptions!$P19/12,(SUMIF($D$2:$EE$2,CW$2-1,$D19:$EE19)/12)*(1+XLOOKUP(CW$2,Assumptions!$C$94:$M$94,Assumptions!$C$96:$M$96)))</f>
        <v>0</v>
      </c>
      <c r="CX19" s="229">
        <f t="array" ref="CX19">IF(CX$2=1,Assumptions!$P19/12,(SUMIF($D$2:$EE$2,CX$2-1,$D19:$EE19)/12)*(1+XLOOKUP(CX$2,Assumptions!$C$94:$M$94,Assumptions!$C$96:$M$96)))</f>
        <v>0</v>
      </c>
      <c r="CY19" s="229">
        <f t="array" ref="CY19">IF(CY$2=1,Assumptions!$P19/12,(SUMIF($D$2:$EE$2,CY$2-1,$D19:$EE19)/12)*(1+XLOOKUP(CY$2,Assumptions!$C$94:$M$94,Assumptions!$C$96:$M$96)))</f>
        <v>0</v>
      </c>
      <c r="CZ19" s="229">
        <f t="array" ref="CZ19">IF(CZ$2=1,Assumptions!$P19/12,(SUMIF($D$2:$EE$2,CZ$2-1,$D19:$EE19)/12)*(1+XLOOKUP(CZ$2,Assumptions!$C$94:$M$94,Assumptions!$C$96:$M$96)))</f>
        <v>0</v>
      </c>
      <c r="DA19" s="229">
        <f t="array" ref="DA19">IF(DA$2=1,Assumptions!$P19/12,(SUMIF($D$2:$EE$2,DA$2-1,$D19:$EE19)/12)*(1+XLOOKUP(DA$2,Assumptions!$C$94:$M$94,Assumptions!$C$96:$M$96)))</f>
        <v>0</v>
      </c>
      <c r="DB19" s="229">
        <f t="array" ref="DB19">IF(DB$2=1,Assumptions!$P19/12,(SUMIF($D$2:$EE$2,DB$2-1,$D19:$EE19)/12)*(1+XLOOKUP(DB$2,Assumptions!$C$94:$M$94,Assumptions!$C$96:$M$96)))</f>
        <v>0</v>
      </c>
      <c r="DC19" s="229">
        <f t="array" ref="DC19">IF(DC$2=1,Assumptions!$P19/12,(SUMIF($D$2:$EE$2,DC$2-1,$D19:$EE19)/12)*(1+XLOOKUP(DC$2,Assumptions!$C$94:$M$94,Assumptions!$C$96:$M$96)))</f>
        <v>0</v>
      </c>
      <c r="DD19" s="229">
        <f t="array" ref="DD19">IF(DD$2=1,Assumptions!$P19/12,(SUMIF($D$2:$EE$2,DD$2-1,$D19:$EE19)/12)*(1+XLOOKUP(DD$2,Assumptions!$C$94:$M$94,Assumptions!$C$96:$M$96)))</f>
        <v>0</v>
      </c>
      <c r="DE19" s="229">
        <f t="array" ref="DE19">IF(DE$2=1,Assumptions!$P19/12,(SUMIF($D$2:$EE$2,DE$2-1,$D19:$EE19)/12)*(1+XLOOKUP(DE$2,Assumptions!$C$94:$M$94,Assumptions!$C$96:$M$96)))</f>
        <v>0</v>
      </c>
      <c r="DF19" s="229">
        <f t="array" ref="DF19">IF(DF$2=1,Assumptions!$P19/12,(SUMIF($D$2:$EE$2,DF$2-1,$D19:$EE19)/12)*(1+XLOOKUP(DF$2,Assumptions!$C$94:$M$94,Assumptions!$C$96:$M$96)))</f>
        <v>0</v>
      </c>
      <c r="DG19" s="229">
        <f t="array" ref="DG19">IF(DG$2=1,Assumptions!$P19/12,(SUMIF($D$2:$EE$2,DG$2-1,$D19:$EE19)/12)*(1+XLOOKUP(DG$2,Assumptions!$C$94:$M$94,Assumptions!$C$96:$M$96)))</f>
        <v>0</v>
      </c>
      <c r="DH19" s="229">
        <f t="array" ref="DH19">IF(DH$2=1,Assumptions!$P19/12,(SUMIF($D$2:$EE$2,DH$2-1,$D19:$EE19)/12)*(1+XLOOKUP(DH$2,Assumptions!$C$94:$M$94,Assumptions!$C$96:$M$96)))</f>
        <v>0</v>
      </c>
      <c r="DI19" s="229">
        <f t="array" ref="DI19">IF(DI$2=1,Assumptions!$P19/12,(SUMIF($D$2:$EE$2,DI$2-1,$D19:$EE19)/12)*(1+XLOOKUP(DI$2,Assumptions!$C$94:$M$94,Assumptions!$C$96:$M$96)))</f>
        <v>0</v>
      </c>
      <c r="DJ19" s="229">
        <f t="array" ref="DJ19">IF(DJ$2=1,Assumptions!$P19/12,(SUMIF($D$2:$EE$2,DJ$2-1,$D19:$EE19)/12)*(1+XLOOKUP(DJ$2,Assumptions!$C$94:$M$94,Assumptions!$C$96:$M$96)))</f>
        <v>0</v>
      </c>
      <c r="DK19" s="229">
        <f t="array" ref="DK19">IF(DK$2=1,Assumptions!$P19/12,(SUMIF($D$2:$EE$2,DK$2-1,$D19:$EE19)/12)*(1+XLOOKUP(DK$2,Assumptions!$C$94:$M$94,Assumptions!$C$96:$M$96)))</f>
        <v>0</v>
      </c>
      <c r="DL19" s="229">
        <f t="array" ref="DL19">IF(DL$2=1,Assumptions!$P19/12,(SUMIF($D$2:$EE$2,DL$2-1,$D19:$EE19)/12)*(1+XLOOKUP(DL$2,Assumptions!$C$94:$M$94,Assumptions!$C$96:$M$96)))</f>
        <v>0</v>
      </c>
      <c r="DM19" s="229">
        <f t="array" ref="DM19">IF(DM$2=1,Assumptions!$P19/12,(SUMIF($D$2:$EE$2,DM$2-1,$D19:$EE19)/12)*(1+XLOOKUP(DM$2,Assumptions!$C$94:$M$94,Assumptions!$C$96:$M$96)))</f>
        <v>0</v>
      </c>
      <c r="DN19" s="229">
        <f t="array" ref="DN19">IF(DN$2=1,Assumptions!$P19/12,(SUMIF($D$2:$EE$2,DN$2-1,$D19:$EE19)/12)*(1+XLOOKUP(DN$2,Assumptions!$C$94:$M$94,Assumptions!$C$96:$M$96)))</f>
        <v>0</v>
      </c>
      <c r="DO19" s="229">
        <f t="array" ref="DO19">IF(DO$2=1,Assumptions!$P19/12,(SUMIF($D$2:$EE$2,DO$2-1,$D19:$EE19)/12)*(1+XLOOKUP(DO$2,Assumptions!$C$94:$M$94,Assumptions!$C$96:$M$96)))</f>
        <v>0</v>
      </c>
      <c r="DP19" s="229">
        <f t="array" ref="DP19">IF(DP$2=1,Assumptions!$P19/12,(SUMIF($D$2:$EE$2,DP$2-1,$D19:$EE19)/12)*(1+XLOOKUP(DP$2,Assumptions!$C$94:$M$94,Assumptions!$C$96:$M$96)))</f>
        <v>0</v>
      </c>
      <c r="DQ19" s="229">
        <f t="array" ref="DQ19">IF(DQ$2=1,Assumptions!$P19/12,(SUMIF($D$2:$EE$2,DQ$2-1,$D19:$EE19)/12)*(1+XLOOKUP(DQ$2,Assumptions!$C$94:$M$94,Assumptions!$C$96:$M$96)))</f>
        <v>0</v>
      </c>
      <c r="DR19" s="229">
        <f t="array" ref="DR19">IF(DR$2=1,Assumptions!$P19/12,(SUMIF($D$2:$EE$2,DR$2-1,$D19:$EE19)/12)*(1+XLOOKUP(DR$2,Assumptions!$C$94:$M$94,Assumptions!$C$96:$M$96)))</f>
        <v>0</v>
      </c>
      <c r="DS19" s="229">
        <f t="array" ref="DS19">IF(DS$2=1,Assumptions!$P19/12,(SUMIF($D$2:$EE$2,DS$2-1,$D19:$EE19)/12)*(1+XLOOKUP(DS$2,Assumptions!$C$94:$M$94,Assumptions!$C$96:$M$96)))</f>
        <v>0</v>
      </c>
      <c r="DT19" s="229">
        <f t="array" ref="DT19">IF(DT$2=1,Assumptions!$P19/12,(SUMIF($D$2:$EE$2,DT$2-1,$D19:$EE19)/12)*(1+XLOOKUP(DT$2,Assumptions!$C$94:$M$94,Assumptions!$C$96:$M$96)))</f>
        <v>0</v>
      </c>
      <c r="DU19" s="229">
        <f t="array" ref="DU19">IF(DU$2=1,Assumptions!$P19/12,(SUMIF($D$2:$EE$2,DU$2-1,$D19:$EE19)/12)*(1+XLOOKUP(DU$2,Assumptions!$C$94:$M$94,Assumptions!$C$96:$M$96)))</f>
        <v>0</v>
      </c>
      <c r="DV19" s="229">
        <f t="array" ref="DV19">IF(DV$2=1,Assumptions!$P19/12,(SUMIF($D$2:$EE$2,DV$2-1,$D19:$EE19)/12)*(1+XLOOKUP(DV$2,Assumptions!$C$94:$M$94,Assumptions!$C$96:$M$96)))</f>
        <v>0</v>
      </c>
      <c r="DW19" s="229">
        <f t="array" ref="DW19">IF(DW$2=1,Assumptions!$P19/12,(SUMIF($D$2:$EE$2,DW$2-1,$D19:$EE19)/12)*(1+XLOOKUP(DW$2,Assumptions!$C$94:$M$94,Assumptions!$C$96:$M$96)))</f>
        <v>0</v>
      </c>
      <c r="DX19" s="229">
        <f t="array" ref="DX19">IF(DX$2=1,Assumptions!$P19/12,(SUMIF($D$2:$EE$2,DX$2-1,$D19:$EE19)/12)*(1+XLOOKUP(DX$2,Assumptions!$C$94:$M$94,Assumptions!$C$96:$M$96)))</f>
        <v>0</v>
      </c>
      <c r="DY19" s="229">
        <f t="array" ref="DY19">IF(DY$2=1,Assumptions!$P19/12,(SUMIF($D$2:$EE$2,DY$2-1,$D19:$EE19)/12)*(1+XLOOKUP(DY$2,Assumptions!$C$94:$M$94,Assumptions!$C$96:$M$96)))</f>
        <v>0</v>
      </c>
      <c r="DZ19" s="229">
        <f t="array" ref="DZ19">IF(DZ$2=1,Assumptions!$P19/12,(SUMIF($D$2:$EE$2,DZ$2-1,$D19:$EE19)/12)*(1+XLOOKUP(DZ$2,Assumptions!$C$94:$M$94,Assumptions!$C$96:$M$96)))</f>
        <v>0</v>
      </c>
      <c r="EA19" s="229">
        <f t="array" ref="EA19">IF(EA$2=1,Assumptions!$P19/12,(SUMIF($D$2:$EE$2,EA$2-1,$D19:$EE19)/12)*(1+XLOOKUP(EA$2,Assumptions!$C$94:$M$94,Assumptions!$C$96:$M$96)))</f>
        <v>0</v>
      </c>
      <c r="EB19" s="229">
        <f t="array" ref="EB19">IF(EB$2=1,Assumptions!$P19/12,(SUMIF($D$2:$EE$2,EB$2-1,$D19:$EE19)/12)*(1+XLOOKUP(EB$2,Assumptions!$C$94:$M$94,Assumptions!$C$96:$M$96)))</f>
        <v>0</v>
      </c>
      <c r="EC19" s="229">
        <f t="array" ref="EC19">IF(EC$2=1,Assumptions!$P19/12,(SUMIF($D$2:$EE$2,EC$2-1,$D19:$EE19)/12)*(1+XLOOKUP(EC$2,Assumptions!$C$94:$M$94,Assumptions!$C$96:$M$96)))</f>
        <v>0</v>
      </c>
      <c r="ED19" s="229">
        <f t="array" ref="ED19">IF(ED$2=1,Assumptions!$P19/12,(SUMIF($D$2:$EE$2,ED$2-1,$D19:$EE19)/12)*(1+XLOOKUP(ED$2,Assumptions!$C$94:$M$94,Assumptions!$C$96:$M$96)))</f>
        <v>0</v>
      </c>
      <c r="EE19" s="229">
        <f t="array" ref="EE19">IF(EE$2=1,Assumptions!$P19/12,(SUMIF($D$2:$EE$2,EE$2-1,$D19:$EE19)/12)*(1+XLOOKUP(EE$2,Assumptions!$C$94:$M$94,Assumptions!$C$96:$M$96)))</f>
        <v>0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229">
        <f>-D$27*(1+Assumptions!$M$21)*IF(D2&lt;Assumptions!$F$21,0,1)</f>
        <v>0</v>
      </c>
      <c r="E20" s="229">
        <f>-E$27*(1+Assumptions!$M$21)*IF(E2&lt;Assumptions!$F$21,0,1)</f>
        <v>0</v>
      </c>
      <c r="F20" s="229">
        <f>-F$27*(1+Assumptions!$M$21)*IF(F2&lt;Assumptions!$F$21,0,1)</f>
        <v>0</v>
      </c>
      <c r="G20" s="229">
        <f>-G$27*(1+Assumptions!$M$21)*IF(G2&lt;Assumptions!$F$21,0,1)</f>
        <v>0</v>
      </c>
      <c r="H20" s="229">
        <f>-H$27*(1+Assumptions!$M$21)*IF(H2&lt;Assumptions!$F$21,0,1)</f>
        <v>0</v>
      </c>
      <c r="I20" s="229">
        <f>-I$27*(1+Assumptions!$M$21)*IF(I2&lt;Assumptions!$F$21,0,1)</f>
        <v>0</v>
      </c>
      <c r="J20" s="229">
        <f>-J$27*(1+Assumptions!$M$21)*IF(J2&lt;Assumptions!$F$21,0,1)</f>
        <v>0</v>
      </c>
      <c r="K20" s="229">
        <f>-K$27*(1+Assumptions!$M$21)*IF(K2&lt;Assumptions!$F$21,0,1)</f>
        <v>0</v>
      </c>
      <c r="L20" s="229">
        <f>-L$27*(1+Assumptions!$M$21)*IF(L2&lt;Assumptions!$F$21,0,1)</f>
        <v>0</v>
      </c>
      <c r="M20" s="229">
        <f>-M$27*(1+Assumptions!$M$21)*IF(M2&lt;Assumptions!$F$21,0,1)</f>
        <v>0</v>
      </c>
      <c r="N20" s="229">
        <f>-N$27*(1+Assumptions!$M$21)*IF(N2&lt;Assumptions!$F$21,0,1)</f>
        <v>0</v>
      </c>
      <c r="O20" s="229">
        <f>-O$27*(1+Assumptions!$M$21)*IF(O2&lt;Assumptions!$F$21,0,1)</f>
        <v>0</v>
      </c>
      <c r="P20" s="229">
        <f>-P$27*(1+Assumptions!$M$21)*IF(P2&lt;Assumptions!$F$21,0,1)</f>
        <v>0</v>
      </c>
      <c r="Q20" s="229">
        <f>-Q$27*(1+Assumptions!$M$21)*IF(Q2&lt;Assumptions!$F$21,0,1)</f>
        <v>0</v>
      </c>
      <c r="R20" s="229">
        <f>-R$27*(1+Assumptions!$M$21)*IF(R2&lt;Assumptions!$F$21,0,1)</f>
        <v>0</v>
      </c>
      <c r="S20" s="229">
        <f>-S$27*(1+Assumptions!$M$21)*IF(S2&lt;Assumptions!$F$21,0,1)</f>
        <v>0</v>
      </c>
      <c r="T20" s="229">
        <f>-T$27*(1+Assumptions!$M$21)*IF(T2&lt;Assumptions!$F$21,0,1)</f>
        <v>0</v>
      </c>
      <c r="U20" s="229">
        <f>-U$27*(1+Assumptions!$M$21)*IF(U2&lt;Assumptions!$F$21,0,1)</f>
        <v>0</v>
      </c>
      <c r="V20" s="229">
        <f>-V$27*(1+Assumptions!$M$21)*IF(V2&lt;Assumptions!$F$21,0,1)</f>
        <v>0</v>
      </c>
      <c r="W20" s="229">
        <f>-W$27*(1+Assumptions!$M$21)*IF(W2&lt;Assumptions!$F$21,0,1)</f>
        <v>0</v>
      </c>
      <c r="X20" s="229">
        <f>-X$27*(1+Assumptions!$M$21)*IF(X2&lt;Assumptions!$F$21,0,1)</f>
        <v>0</v>
      </c>
      <c r="Y20" s="229">
        <f>-Y$27*(1+Assumptions!$M$21)*IF(Y2&lt;Assumptions!$F$21,0,1)</f>
        <v>0</v>
      </c>
      <c r="Z20" s="229">
        <f>-Z$27*(1+Assumptions!$M$21)*IF(Z2&lt;Assumptions!$F$21,0,1)</f>
        <v>0</v>
      </c>
      <c r="AA20" s="229">
        <f>-AA$27*(1+Assumptions!$M$21)*IF(AA2&lt;Assumptions!$F$21,0,1)</f>
        <v>0</v>
      </c>
      <c r="AB20" s="229">
        <f>-AB$27*(1+Assumptions!$M$21)*IF(AB2&lt;Assumptions!$F$21,0,1)</f>
        <v>0</v>
      </c>
      <c r="AC20" s="229">
        <f>-AC$27*(1+Assumptions!$M$21)*IF(AC2&lt;Assumptions!$F$21,0,1)</f>
        <v>0</v>
      </c>
      <c r="AD20" s="229">
        <f>-AD$27*(1+Assumptions!$M$21)*IF(AD2&lt;Assumptions!$F$21,0,1)</f>
        <v>0</v>
      </c>
      <c r="AE20" s="229">
        <f>-AE$27*(1+Assumptions!$M$21)*IF(AE2&lt;Assumptions!$F$21,0,1)</f>
        <v>0</v>
      </c>
      <c r="AF20" s="229">
        <f>-AF$27*(1+Assumptions!$M$21)*IF(AF2&lt;Assumptions!$F$21,0,1)</f>
        <v>0</v>
      </c>
      <c r="AG20" s="229">
        <f>-AG$27*(1+Assumptions!$M$21)*IF(AG2&lt;Assumptions!$F$21,0,1)</f>
        <v>0</v>
      </c>
      <c r="AH20" s="229">
        <f>-AH$27*(1+Assumptions!$M$21)*IF(AH2&lt;Assumptions!$F$21,0,1)</f>
        <v>0</v>
      </c>
      <c r="AI20" s="229">
        <f>-AI$27*(1+Assumptions!$M$21)*IF(AI2&lt;Assumptions!$F$21,0,1)</f>
        <v>0</v>
      </c>
      <c r="AJ20" s="229">
        <f>-AJ$27*(1+Assumptions!$M$21)*IF(AJ2&lt;Assumptions!$F$21,0,1)</f>
        <v>0</v>
      </c>
      <c r="AK20" s="229">
        <f>-AK$27*(1+Assumptions!$M$21)*IF(AK2&lt;Assumptions!$F$21,0,1)</f>
        <v>0</v>
      </c>
      <c r="AL20" s="229">
        <f>-AL$27*(1+Assumptions!$M$21)*IF(AL2&lt;Assumptions!$F$21,0,1)</f>
        <v>0</v>
      </c>
      <c r="AM20" s="229">
        <f>-AM$27*(1+Assumptions!$M$21)*IF(AM2&lt;Assumptions!$F$21,0,1)</f>
        <v>0</v>
      </c>
      <c r="AN20" s="229">
        <f>-AN$27*(1+Assumptions!$M$21)*IF(AN2&lt;Assumptions!$F$21,0,1)</f>
        <v>0</v>
      </c>
      <c r="AO20" s="229">
        <f>-AO$27*(1+Assumptions!$M$21)*IF(AO2&lt;Assumptions!$F$21,0,1)</f>
        <v>0</v>
      </c>
      <c r="AP20" s="229">
        <f>-AP$27*(1+Assumptions!$M$21)*IF(AP2&lt;Assumptions!$F$21,0,1)</f>
        <v>0</v>
      </c>
      <c r="AQ20" s="229">
        <f>-AQ$27*(1+Assumptions!$M$21)*IF(AQ2&lt;Assumptions!$F$21,0,1)</f>
        <v>0</v>
      </c>
      <c r="AR20" s="229">
        <f>-AR$27*(1+Assumptions!$M$21)*IF(AR2&lt;Assumptions!$F$21,0,1)</f>
        <v>0</v>
      </c>
      <c r="AS20" s="229">
        <f>-AS$27*(1+Assumptions!$M$21)*IF(AS2&lt;Assumptions!$F$21,0,1)</f>
        <v>0</v>
      </c>
      <c r="AT20" s="229">
        <f>-AT$27*(1+Assumptions!$M$21)*IF(AT2&lt;Assumptions!$F$21,0,1)</f>
        <v>0</v>
      </c>
      <c r="AU20" s="229">
        <f>-AU$27*(1+Assumptions!$M$21)*IF(AU2&lt;Assumptions!$F$21,0,1)</f>
        <v>0</v>
      </c>
      <c r="AV20" s="229">
        <f>-AV$27*(1+Assumptions!$M$21)*IF(AV2&lt;Assumptions!$F$21,0,1)</f>
        <v>0</v>
      </c>
      <c r="AW20" s="229">
        <f>-AW$27*(1+Assumptions!$M$21)*IF(AW2&lt;Assumptions!$F$21,0,1)</f>
        <v>0</v>
      </c>
      <c r="AX20" s="229">
        <f>-AX$27*(1+Assumptions!$M$21)*IF(AX2&lt;Assumptions!$F$21,0,1)</f>
        <v>0</v>
      </c>
      <c r="AY20" s="229">
        <f>-AY$27*(1+Assumptions!$M$21)*IF(AY2&lt;Assumptions!$F$21,0,1)</f>
        <v>0</v>
      </c>
      <c r="AZ20" s="229">
        <f>-AZ$27*(1+Assumptions!$M$21)*IF(AZ2&lt;Assumptions!$F$21,0,1)</f>
        <v>0</v>
      </c>
      <c r="BA20" s="229">
        <f>-BA$27*(1+Assumptions!$M$21)*IF(BA2&lt;Assumptions!$F$21,0,1)</f>
        <v>0</v>
      </c>
      <c r="BB20" s="229">
        <f>-BB$27*(1+Assumptions!$M$21)*IF(BB2&lt;Assumptions!$F$21,0,1)</f>
        <v>0</v>
      </c>
      <c r="BC20" s="229">
        <f>-BC$27*(1+Assumptions!$M$21)*IF(BC2&lt;Assumptions!$F$21,0,1)</f>
        <v>0</v>
      </c>
      <c r="BD20" s="229">
        <f>-BD$27*(1+Assumptions!$M$21)*IF(BD2&lt;Assumptions!$F$21,0,1)</f>
        <v>0</v>
      </c>
      <c r="BE20" s="229">
        <f>-BE$27*(1+Assumptions!$M$21)*IF(BE2&lt;Assumptions!$F$21,0,1)</f>
        <v>0</v>
      </c>
      <c r="BF20" s="229">
        <f>-BF$27*(1+Assumptions!$M$21)*IF(BF2&lt;Assumptions!$F$21,0,1)</f>
        <v>0</v>
      </c>
      <c r="BG20" s="229">
        <f>-BG$27*(1+Assumptions!$M$21)*IF(BG2&lt;Assumptions!$F$21,0,1)</f>
        <v>0</v>
      </c>
      <c r="BH20" s="229">
        <f>-BH$27*(1+Assumptions!$M$21)*IF(BH2&lt;Assumptions!$F$21,0,1)</f>
        <v>0</v>
      </c>
      <c r="BI20" s="229">
        <f>-BI$27*(1+Assumptions!$M$21)*IF(BI2&lt;Assumptions!$F$21,0,1)</f>
        <v>0</v>
      </c>
      <c r="BJ20" s="229">
        <f>-BJ$27*(1+Assumptions!$M$21)*IF(BJ2&lt;Assumptions!$F$21,0,1)</f>
        <v>0</v>
      </c>
      <c r="BK20" s="229">
        <f>-BK$27*(1+Assumptions!$M$21)*IF(BK2&lt;Assumptions!$F$21,0,1)</f>
        <v>0</v>
      </c>
      <c r="BL20" s="229">
        <f>-BL$27*(1+Assumptions!$M$21)*IF(BL2&lt;Assumptions!$F$21,0,1)</f>
        <v>0</v>
      </c>
      <c r="BM20" s="229">
        <f>-BM$27*(1+Assumptions!$M$21)*IF(BM2&lt;Assumptions!$F$21,0,1)</f>
        <v>0</v>
      </c>
      <c r="BN20" s="229">
        <f>-BN$27*(1+Assumptions!$M$21)*IF(BN2&lt;Assumptions!$F$21,0,1)</f>
        <v>0</v>
      </c>
      <c r="BO20" s="229">
        <f>-BO$27*(1+Assumptions!$M$21)*IF(BO2&lt;Assumptions!$F$21,0,1)</f>
        <v>0</v>
      </c>
      <c r="BP20" s="229">
        <f>-BP$27*(1+Assumptions!$M$21)*IF(BP2&lt;Assumptions!$F$21,0,1)</f>
        <v>0</v>
      </c>
      <c r="BQ20" s="229">
        <f>-BQ$27*(1+Assumptions!$M$21)*IF(BQ2&lt;Assumptions!$F$21,0,1)</f>
        <v>0</v>
      </c>
      <c r="BR20" s="229">
        <f>-BR$27*(1+Assumptions!$M$21)*IF(BR2&lt;Assumptions!$F$21,0,1)</f>
        <v>0</v>
      </c>
      <c r="BS20" s="229">
        <f>-BS$27*(1+Assumptions!$M$21)*IF(BS2&lt;Assumptions!$F$21,0,1)</f>
        <v>0</v>
      </c>
      <c r="BT20" s="229">
        <f>-BT$27*(1+Assumptions!$M$21)*IF(BT2&lt;Assumptions!$F$21,0,1)</f>
        <v>0</v>
      </c>
      <c r="BU20" s="229">
        <f>-BU$27*(1+Assumptions!$M$21)*IF(BU2&lt;Assumptions!$F$21,0,1)</f>
        <v>0</v>
      </c>
      <c r="BV20" s="229">
        <f>-BV$27*(1+Assumptions!$M$21)*IF(BV2&lt;Assumptions!$F$21,0,1)</f>
        <v>0</v>
      </c>
      <c r="BW20" s="229">
        <f>-BW$27*(1+Assumptions!$M$21)*IF(BW2&lt;Assumptions!$F$21,0,1)</f>
        <v>0</v>
      </c>
      <c r="BX20" s="229">
        <f>-BX$27*(1+Assumptions!$M$21)*IF(BX2&lt;Assumptions!$F$21,0,1)</f>
        <v>0</v>
      </c>
      <c r="BY20" s="229">
        <f>-BY$27*(1+Assumptions!$M$21)*IF(BY2&lt;Assumptions!$F$21,0,1)</f>
        <v>0</v>
      </c>
      <c r="BZ20" s="229">
        <f>-BZ$27*(1+Assumptions!$M$21)*IF(BZ2&lt;Assumptions!$F$21,0,1)</f>
        <v>0</v>
      </c>
      <c r="CA20" s="229">
        <f>-CA$27*(1+Assumptions!$M$21)*IF(CA2&lt;Assumptions!$F$21,0,1)</f>
        <v>0</v>
      </c>
      <c r="CB20" s="229">
        <f>-CB$27*(1+Assumptions!$M$21)*IF(CB2&lt;Assumptions!$F$21,0,1)</f>
        <v>0</v>
      </c>
      <c r="CC20" s="229">
        <f>-CC$27*(1+Assumptions!$M$21)*IF(CC2&lt;Assumptions!$F$21,0,1)</f>
        <v>0</v>
      </c>
      <c r="CD20" s="229">
        <f>-CD$27*(1+Assumptions!$M$21)*IF(CD2&lt;Assumptions!$F$21,0,1)</f>
        <v>0</v>
      </c>
      <c r="CE20" s="229">
        <f>-CE$27*(1+Assumptions!$M$21)*IF(CE2&lt;Assumptions!$F$21,0,1)</f>
        <v>0</v>
      </c>
      <c r="CF20" s="229">
        <f>-CF$27*(1+Assumptions!$M$21)*IF(CF2&lt;Assumptions!$F$21,0,1)</f>
        <v>0</v>
      </c>
      <c r="CG20" s="229">
        <f>-CG$27*(1+Assumptions!$M$21)*IF(CG2&lt;Assumptions!$F$21,0,1)</f>
        <v>0</v>
      </c>
      <c r="CH20" s="229">
        <f>-CH$27*(1+Assumptions!$M$21)*IF(CH2&lt;Assumptions!$F$21,0,1)</f>
        <v>0</v>
      </c>
      <c r="CI20" s="229">
        <f>-CI$27*(1+Assumptions!$M$21)*IF(CI2&lt;Assumptions!$F$21,0,1)</f>
        <v>0</v>
      </c>
      <c r="CJ20" s="229">
        <f>-CJ$27*(1+Assumptions!$M$21)*IF(CJ2&lt;Assumptions!$F$21,0,1)</f>
        <v>0</v>
      </c>
      <c r="CK20" s="229">
        <f>-CK$27*(1+Assumptions!$M$21)*IF(CK2&lt;Assumptions!$F$21,0,1)</f>
        <v>0</v>
      </c>
      <c r="CL20" s="229">
        <f>-CL$27*(1+Assumptions!$M$21)*IF(CL2&lt;Assumptions!$F$21,0,1)</f>
        <v>0</v>
      </c>
      <c r="CM20" s="229">
        <f>-CM$27*(1+Assumptions!$M$21)*IF(CM2&lt;Assumptions!$F$21,0,1)</f>
        <v>0</v>
      </c>
      <c r="CN20" s="229">
        <f>-CN$27*(1+Assumptions!$M$21)*IF(CN2&lt;Assumptions!$F$21,0,1)</f>
        <v>0</v>
      </c>
      <c r="CO20" s="229">
        <f>-CO$27*(1+Assumptions!$M$21)*IF(CO2&lt;Assumptions!$F$21,0,1)</f>
        <v>0</v>
      </c>
      <c r="CP20" s="229">
        <f>-CP$27*(1+Assumptions!$M$21)*IF(CP2&lt;Assumptions!$F$21,0,1)</f>
        <v>0</v>
      </c>
      <c r="CQ20" s="229">
        <f>-CQ$27*(1+Assumptions!$M$21)*IF(CQ2&lt;Assumptions!$F$21,0,1)</f>
        <v>0</v>
      </c>
      <c r="CR20" s="229">
        <f>-CR$27*(1+Assumptions!$M$21)*IF(CR2&lt;Assumptions!$F$21,0,1)</f>
        <v>0</v>
      </c>
      <c r="CS20" s="229">
        <f>-CS$27*(1+Assumptions!$M$21)*IF(CS2&lt;Assumptions!$F$21,0,1)</f>
        <v>0</v>
      </c>
      <c r="CT20" s="229">
        <f>-CT$27*(1+Assumptions!$M$21)*IF(CT2&lt;Assumptions!$F$21,0,1)</f>
        <v>0</v>
      </c>
      <c r="CU20" s="229">
        <f>-CU$27*(1+Assumptions!$M$21)*IF(CU2&lt;Assumptions!$F$21,0,1)</f>
        <v>0</v>
      </c>
      <c r="CV20" s="229">
        <f>-CV$27*(1+Assumptions!$M$21)*IF(CV2&lt;Assumptions!$F$21,0,1)</f>
        <v>0</v>
      </c>
      <c r="CW20" s="229">
        <f>-CW$27*(1+Assumptions!$M$21)*IF(CW2&lt;Assumptions!$F$21,0,1)</f>
        <v>0</v>
      </c>
      <c r="CX20" s="229">
        <f>-CX$27*(1+Assumptions!$M$21)*IF(CX2&lt;Assumptions!$F$21,0,1)</f>
        <v>0</v>
      </c>
      <c r="CY20" s="229">
        <f>-CY$27*(1+Assumptions!$M$21)*IF(CY2&lt;Assumptions!$F$21,0,1)</f>
        <v>0</v>
      </c>
      <c r="CZ20" s="229">
        <f>-CZ$27*(1+Assumptions!$M$21)*IF(CZ2&lt;Assumptions!$F$21,0,1)</f>
        <v>0</v>
      </c>
      <c r="DA20" s="229">
        <f>-DA$27*(1+Assumptions!$M$21)*IF(DA2&lt;Assumptions!$F$21,0,1)</f>
        <v>0</v>
      </c>
      <c r="DB20" s="229">
        <f>-DB$27*(1+Assumptions!$M$21)*IF(DB2&lt;Assumptions!$F$21,0,1)</f>
        <v>0</v>
      </c>
      <c r="DC20" s="229">
        <f>-DC$27*(1+Assumptions!$M$21)*IF(DC2&lt;Assumptions!$F$21,0,1)</f>
        <v>0</v>
      </c>
      <c r="DD20" s="229">
        <f>-DD$27*(1+Assumptions!$M$21)*IF(DD2&lt;Assumptions!$F$21,0,1)</f>
        <v>0</v>
      </c>
      <c r="DE20" s="229">
        <f>-DE$27*(1+Assumptions!$M$21)*IF(DE2&lt;Assumptions!$F$21,0,1)</f>
        <v>0</v>
      </c>
      <c r="DF20" s="229">
        <f>-DF$27*(1+Assumptions!$M$21)*IF(DF2&lt;Assumptions!$F$21,0,1)</f>
        <v>0</v>
      </c>
      <c r="DG20" s="229">
        <f>-DG$27*(1+Assumptions!$M$21)*IF(DG2&lt;Assumptions!$F$21,0,1)</f>
        <v>0</v>
      </c>
      <c r="DH20" s="229">
        <f>-DH$27*(1+Assumptions!$M$21)*IF(DH2&lt;Assumptions!$F$21,0,1)</f>
        <v>0</v>
      </c>
      <c r="DI20" s="229">
        <f>-DI$27*(1+Assumptions!$M$21)*IF(DI2&lt;Assumptions!$F$21,0,1)</f>
        <v>0</v>
      </c>
      <c r="DJ20" s="229">
        <f>-DJ$27*(1+Assumptions!$M$21)*IF(DJ2&lt;Assumptions!$F$21,0,1)</f>
        <v>0</v>
      </c>
      <c r="DK20" s="229">
        <f>-DK$27*(1+Assumptions!$M$21)*IF(DK2&lt;Assumptions!$F$21,0,1)</f>
        <v>0</v>
      </c>
      <c r="DL20" s="229">
        <f>-DL$27*(1+Assumptions!$M$21)*IF(DL2&lt;Assumptions!$F$21,0,1)</f>
        <v>0</v>
      </c>
      <c r="DM20" s="229">
        <f>-DM$27*(1+Assumptions!$M$21)*IF(DM2&lt;Assumptions!$F$21,0,1)</f>
        <v>0</v>
      </c>
      <c r="DN20" s="229">
        <f>-DN$27*(1+Assumptions!$M$21)*IF(DN2&lt;Assumptions!$F$21,0,1)</f>
        <v>0</v>
      </c>
      <c r="DO20" s="229">
        <f>-DO$27*(1+Assumptions!$M$21)*IF(DO2&lt;Assumptions!$F$21,0,1)</f>
        <v>0</v>
      </c>
      <c r="DP20" s="229">
        <f>-DP$27*(1+Assumptions!$M$21)*IF(DP2&lt;Assumptions!$F$21,0,1)</f>
        <v>0</v>
      </c>
      <c r="DQ20" s="229">
        <f>-DQ$27*(1+Assumptions!$M$21)*IF(DQ2&lt;Assumptions!$F$21,0,1)</f>
        <v>0</v>
      </c>
      <c r="DR20" s="229">
        <f>-DR$27*(1+Assumptions!$M$21)*IF(DR2&lt;Assumptions!$F$21,0,1)</f>
        <v>0</v>
      </c>
      <c r="DS20" s="229">
        <f>-DS$27*(1+Assumptions!$M$21)*IF(DS2&lt;Assumptions!$F$21,0,1)</f>
        <v>0</v>
      </c>
      <c r="DT20" s="229">
        <f>-DT$27*(1+Assumptions!$M$21)*IF(DT2&lt;Assumptions!$F$21,0,1)</f>
        <v>0</v>
      </c>
      <c r="DU20" s="229">
        <f>-DU$27*(1+Assumptions!$M$21)*IF(DU2&lt;Assumptions!$F$21,0,1)</f>
        <v>0</v>
      </c>
      <c r="DV20" s="229">
        <f>-DV$27*(1+Assumptions!$M$21)*IF(DV2&lt;Assumptions!$F$21,0,1)</f>
        <v>0</v>
      </c>
      <c r="DW20" s="229">
        <f>-DW$27*(1+Assumptions!$M$21)*IF(DW2&lt;Assumptions!$F$21,0,1)</f>
        <v>0</v>
      </c>
      <c r="DX20" s="229">
        <f>-DX$27*(1+Assumptions!$M$21)*IF(DX2&lt;Assumptions!$F$21,0,1)</f>
        <v>0</v>
      </c>
      <c r="DY20" s="229">
        <f>-DY$27*(1+Assumptions!$M$21)*IF(DY2&lt;Assumptions!$F$21,0,1)</f>
        <v>0</v>
      </c>
      <c r="DZ20" s="229">
        <f>-DZ$27*(1+Assumptions!$M$21)*IF(DZ2&lt;Assumptions!$F$21,0,1)</f>
        <v>0</v>
      </c>
      <c r="EA20" s="229">
        <f>-EA$27*(1+Assumptions!$M$21)*IF(EA2&lt;Assumptions!$F$21,0,1)</f>
        <v>0</v>
      </c>
      <c r="EB20" s="229">
        <f>-EB$27*(1+Assumptions!$M$21)*IF(EB2&lt;Assumptions!$F$21,0,1)</f>
        <v>0</v>
      </c>
      <c r="EC20" s="229">
        <f>-EC$27*(1+Assumptions!$M$21)*IF(EC2&lt;Assumptions!$F$21,0,1)</f>
        <v>0</v>
      </c>
      <c r="ED20" s="229">
        <f>-ED$27*(1+Assumptions!$M$21)*IF(ED2&lt;Assumptions!$F$21,0,1)</f>
        <v>0</v>
      </c>
      <c r="EE20" s="229">
        <f>-EE$27*(1+Assumptions!$M$21)*IF(EE2&lt;Assumptions!$F$21,0,1)</f>
        <v>0</v>
      </c>
    </row>
    <row r="21" ht="15.75" customHeight="1">
      <c r="A21" s="1"/>
      <c r="B21" s="44" t="s">
        <v>75</v>
      </c>
      <c r="C21" s="44"/>
      <c r="D21" s="240">
        <f t="shared" ref="D21:EE21" si="5">SUM(D18:D20)</f>
        <v>0</v>
      </c>
      <c r="E21" s="240">
        <f t="shared" si="5"/>
        <v>0</v>
      </c>
      <c r="F21" s="240">
        <f t="shared" si="5"/>
        <v>0</v>
      </c>
      <c r="G21" s="240">
        <f t="shared" si="5"/>
        <v>0</v>
      </c>
      <c r="H21" s="240">
        <f t="shared" si="5"/>
        <v>0</v>
      </c>
      <c r="I21" s="240">
        <f t="shared" si="5"/>
        <v>0</v>
      </c>
      <c r="J21" s="240">
        <f t="shared" si="5"/>
        <v>0</v>
      </c>
      <c r="K21" s="240">
        <f t="shared" si="5"/>
        <v>0</v>
      </c>
      <c r="L21" s="240">
        <f t="shared" si="5"/>
        <v>0</v>
      </c>
      <c r="M21" s="240">
        <f t="shared" si="5"/>
        <v>0</v>
      </c>
      <c r="N21" s="240">
        <f t="shared" si="5"/>
        <v>0</v>
      </c>
      <c r="O21" s="240">
        <f t="shared" si="5"/>
        <v>0</v>
      </c>
      <c r="P21" s="240">
        <f t="shared" si="5"/>
        <v>0</v>
      </c>
      <c r="Q21" s="240">
        <f t="shared" si="5"/>
        <v>0</v>
      </c>
      <c r="R21" s="240">
        <f t="shared" si="5"/>
        <v>0</v>
      </c>
      <c r="S21" s="240">
        <f t="shared" si="5"/>
        <v>0</v>
      </c>
      <c r="T21" s="240">
        <f t="shared" si="5"/>
        <v>0</v>
      </c>
      <c r="U21" s="240">
        <f t="shared" si="5"/>
        <v>0</v>
      </c>
      <c r="V21" s="240">
        <f t="shared" si="5"/>
        <v>0</v>
      </c>
      <c r="W21" s="240">
        <f t="shared" si="5"/>
        <v>0</v>
      </c>
      <c r="X21" s="240">
        <f t="shared" si="5"/>
        <v>0</v>
      </c>
      <c r="Y21" s="240">
        <f t="shared" si="5"/>
        <v>0</v>
      </c>
      <c r="Z21" s="240">
        <f t="shared" si="5"/>
        <v>0</v>
      </c>
      <c r="AA21" s="240">
        <f t="shared" si="5"/>
        <v>0</v>
      </c>
      <c r="AB21" s="240">
        <f t="shared" si="5"/>
        <v>0</v>
      </c>
      <c r="AC21" s="240">
        <f t="shared" si="5"/>
        <v>0</v>
      </c>
      <c r="AD21" s="240">
        <f t="shared" si="5"/>
        <v>0</v>
      </c>
      <c r="AE21" s="240">
        <f t="shared" si="5"/>
        <v>0</v>
      </c>
      <c r="AF21" s="240">
        <f t="shared" si="5"/>
        <v>0</v>
      </c>
      <c r="AG21" s="240">
        <f t="shared" si="5"/>
        <v>0</v>
      </c>
      <c r="AH21" s="240">
        <f t="shared" si="5"/>
        <v>0</v>
      </c>
      <c r="AI21" s="240">
        <f t="shared" si="5"/>
        <v>0</v>
      </c>
      <c r="AJ21" s="240">
        <f t="shared" si="5"/>
        <v>0</v>
      </c>
      <c r="AK21" s="240">
        <f t="shared" si="5"/>
        <v>0</v>
      </c>
      <c r="AL21" s="240">
        <f t="shared" si="5"/>
        <v>0</v>
      </c>
      <c r="AM21" s="240">
        <f t="shared" si="5"/>
        <v>0</v>
      </c>
      <c r="AN21" s="240">
        <f t="shared" si="5"/>
        <v>0</v>
      </c>
      <c r="AO21" s="240">
        <f t="shared" si="5"/>
        <v>0</v>
      </c>
      <c r="AP21" s="240">
        <f t="shared" si="5"/>
        <v>0</v>
      </c>
      <c r="AQ21" s="240">
        <f t="shared" si="5"/>
        <v>0</v>
      </c>
      <c r="AR21" s="240">
        <f t="shared" si="5"/>
        <v>0</v>
      </c>
      <c r="AS21" s="240">
        <f t="shared" si="5"/>
        <v>0</v>
      </c>
      <c r="AT21" s="240">
        <f t="shared" si="5"/>
        <v>0</v>
      </c>
      <c r="AU21" s="240">
        <f t="shared" si="5"/>
        <v>0</v>
      </c>
      <c r="AV21" s="240">
        <f t="shared" si="5"/>
        <v>0</v>
      </c>
      <c r="AW21" s="240">
        <f t="shared" si="5"/>
        <v>0</v>
      </c>
      <c r="AX21" s="240">
        <f t="shared" si="5"/>
        <v>0</v>
      </c>
      <c r="AY21" s="240">
        <f t="shared" si="5"/>
        <v>0</v>
      </c>
      <c r="AZ21" s="240">
        <f t="shared" si="5"/>
        <v>0</v>
      </c>
      <c r="BA21" s="240">
        <f t="shared" si="5"/>
        <v>0</v>
      </c>
      <c r="BB21" s="240">
        <f t="shared" si="5"/>
        <v>0</v>
      </c>
      <c r="BC21" s="240">
        <f t="shared" si="5"/>
        <v>0</v>
      </c>
      <c r="BD21" s="240">
        <f t="shared" si="5"/>
        <v>0</v>
      </c>
      <c r="BE21" s="240">
        <f t="shared" si="5"/>
        <v>0</v>
      </c>
      <c r="BF21" s="240">
        <f t="shared" si="5"/>
        <v>0</v>
      </c>
      <c r="BG21" s="240">
        <f t="shared" si="5"/>
        <v>0</v>
      </c>
      <c r="BH21" s="240">
        <f t="shared" si="5"/>
        <v>0</v>
      </c>
      <c r="BI21" s="240">
        <f t="shared" si="5"/>
        <v>0</v>
      </c>
      <c r="BJ21" s="240">
        <f t="shared" si="5"/>
        <v>0</v>
      </c>
      <c r="BK21" s="240">
        <f t="shared" si="5"/>
        <v>0</v>
      </c>
      <c r="BL21" s="240">
        <f t="shared" si="5"/>
        <v>0</v>
      </c>
      <c r="BM21" s="240">
        <f t="shared" si="5"/>
        <v>0</v>
      </c>
      <c r="BN21" s="240">
        <f t="shared" si="5"/>
        <v>0</v>
      </c>
      <c r="BO21" s="240">
        <f t="shared" si="5"/>
        <v>0</v>
      </c>
      <c r="BP21" s="240">
        <f t="shared" si="5"/>
        <v>0</v>
      </c>
      <c r="BQ21" s="240">
        <f t="shared" si="5"/>
        <v>0</v>
      </c>
      <c r="BR21" s="240">
        <f t="shared" si="5"/>
        <v>0</v>
      </c>
      <c r="BS21" s="240">
        <f t="shared" si="5"/>
        <v>0</v>
      </c>
      <c r="BT21" s="240">
        <f t="shared" si="5"/>
        <v>0</v>
      </c>
      <c r="BU21" s="240">
        <f t="shared" si="5"/>
        <v>0</v>
      </c>
      <c r="BV21" s="240">
        <f t="shared" si="5"/>
        <v>0</v>
      </c>
      <c r="BW21" s="240">
        <f t="shared" si="5"/>
        <v>0</v>
      </c>
      <c r="BX21" s="240">
        <f t="shared" si="5"/>
        <v>0</v>
      </c>
      <c r="BY21" s="240">
        <f t="shared" si="5"/>
        <v>0</v>
      </c>
      <c r="BZ21" s="240">
        <f t="shared" si="5"/>
        <v>0</v>
      </c>
      <c r="CA21" s="240">
        <f t="shared" si="5"/>
        <v>0</v>
      </c>
      <c r="CB21" s="240">
        <f t="shared" si="5"/>
        <v>0</v>
      </c>
      <c r="CC21" s="240">
        <f t="shared" si="5"/>
        <v>0</v>
      </c>
      <c r="CD21" s="240">
        <f t="shared" si="5"/>
        <v>0</v>
      </c>
      <c r="CE21" s="240">
        <f t="shared" si="5"/>
        <v>0</v>
      </c>
      <c r="CF21" s="240">
        <f t="shared" si="5"/>
        <v>0</v>
      </c>
      <c r="CG21" s="240">
        <f t="shared" si="5"/>
        <v>0</v>
      </c>
      <c r="CH21" s="240">
        <f t="shared" si="5"/>
        <v>0</v>
      </c>
      <c r="CI21" s="240">
        <f t="shared" si="5"/>
        <v>0</v>
      </c>
      <c r="CJ21" s="240">
        <f t="shared" si="5"/>
        <v>0</v>
      </c>
      <c r="CK21" s="240">
        <f t="shared" si="5"/>
        <v>0</v>
      </c>
      <c r="CL21" s="240">
        <f t="shared" si="5"/>
        <v>0</v>
      </c>
      <c r="CM21" s="240">
        <f t="shared" si="5"/>
        <v>0</v>
      </c>
      <c r="CN21" s="240">
        <f t="shared" si="5"/>
        <v>0</v>
      </c>
      <c r="CO21" s="240">
        <f t="shared" si="5"/>
        <v>0</v>
      </c>
      <c r="CP21" s="240">
        <f t="shared" si="5"/>
        <v>0</v>
      </c>
      <c r="CQ21" s="240">
        <f t="shared" si="5"/>
        <v>0</v>
      </c>
      <c r="CR21" s="240">
        <f t="shared" si="5"/>
        <v>0</v>
      </c>
      <c r="CS21" s="240">
        <f t="shared" si="5"/>
        <v>0</v>
      </c>
      <c r="CT21" s="240">
        <f t="shared" si="5"/>
        <v>0</v>
      </c>
      <c r="CU21" s="240">
        <f t="shared" si="5"/>
        <v>0</v>
      </c>
      <c r="CV21" s="240">
        <f t="shared" si="5"/>
        <v>0</v>
      </c>
      <c r="CW21" s="240">
        <f t="shared" si="5"/>
        <v>0</v>
      </c>
      <c r="CX21" s="240">
        <f t="shared" si="5"/>
        <v>0</v>
      </c>
      <c r="CY21" s="240">
        <f t="shared" si="5"/>
        <v>0</v>
      </c>
      <c r="CZ21" s="240">
        <f t="shared" si="5"/>
        <v>0</v>
      </c>
      <c r="DA21" s="240">
        <f t="shared" si="5"/>
        <v>0</v>
      </c>
      <c r="DB21" s="240">
        <f t="shared" si="5"/>
        <v>0</v>
      </c>
      <c r="DC21" s="240">
        <f t="shared" si="5"/>
        <v>0</v>
      </c>
      <c r="DD21" s="240">
        <f t="shared" si="5"/>
        <v>0</v>
      </c>
      <c r="DE21" s="240">
        <f t="shared" si="5"/>
        <v>0</v>
      </c>
      <c r="DF21" s="240">
        <f t="shared" si="5"/>
        <v>0</v>
      </c>
      <c r="DG21" s="240">
        <f t="shared" si="5"/>
        <v>0</v>
      </c>
      <c r="DH21" s="240">
        <f t="shared" si="5"/>
        <v>0</v>
      </c>
      <c r="DI21" s="240">
        <f t="shared" si="5"/>
        <v>0</v>
      </c>
      <c r="DJ21" s="240">
        <f t="shared" si="5"/>
        <v>0</v>
      </c>
      <c r="DK21" s="240">
        <f t="shared" si="5"/>
        <v>0</v>
      </c>
      <c r="DL21" s="240">
        <f t="shared" si="5"/>
        <v>0</v>
      </c>
      <c r="DM21" s="240">
        <f t="shared" si="5"/>
        <v>0</v>
      </c>
      <c r="DN21" s="240">
        <f t="shared" si="5"/>
        <v>0</v>
      </c>
      <c r="DO21" s="240">
        <f t="shared" si="5"/>
        <v>0</v>
      </c>
      <c r="DP21" s="240">
        <f t="shared" si="5"/>
        <v>0</v>
      </c>
      <c r="DQ21" s="240">
        <f t="shared" si="5"/>
        <v>0</v>
      </c>
      <c r="DR21" s="240">
        <f t="shared" si="5"/>
        <v>0</v>
      </c>
      <c r="DS21" s="240">
        <f t="shared" si="5"/>
        <v>0</v>
      </c>
      <c r="DT21" s="240">
        <f t="shared" si="5"/>
        <v>0</v>
      </c>
      <c r="DU21" s="240">
        <f t="shared" si="5"/>
        <v>0</v>
      </c>
      <c r="DV21" s="240">
        <f t="shared" si="5"/>
        <v>0</v>
      </c>
      <c r="DW21" s="240">
        <f t="shared" si="5"/>
        <v>0</v>
      </c>
      <c r="DX21" s="240">
        <f t="shared" si="5"/>
        <v>0</v>
      </c>
      <c r="DY21" s="240">
        <f t="shared" si="5"/>
        <v>0</v>
      </c>
      <c r="DZ21" s="240">
        <f t="shared" si="5"/>
        <v>0</v>
      </c>
      <c r="EA21" s="240">
        <f t="shared" si="5"/>
        <v>0</v>
      </c>
      <c r="EB21" s="240">
        <f t="shared" si="5"/>
        <v>0</v>
      </c>
      <c r="EC21" s="240">
        <f t="shared" si="5"/>
        <v>0</v>
      </c>
      <c r="ED21" s="240">
        <f t="shared" si="5"/>
        <v>0</v>
      </c>
      <c r="EE21" s="240">
        <f t="shared" si="5"/>
        <v>0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229">
        <f>-Assumptions!$N$25*D$21</f>
        <v>0</v>
      </c>
      <c r="E24" s="229">
        <f>-Assumptions!$N$25*E$21</f>
        <v>0</v>
      </c>
      <c r="F24" s="229">
        <f>-Assumptions!$N$25*F$21</f>
        <v>0</v>
      </c>
      <c r="G24" s="229">
        <f>-Assumptions!$N$25*G$21</f>
        <v>0</v>
      </c>
      <c r="H24" s="229">
        <f>-Assumptions!$N$25*H$21</f>
        <v>0</v>
      </c>
      <c r="I24" s="229">
        <f>-Assumptions!$N$25*I$21</f>
        <v>0</v>
      </c>
      <c r="J24" s="229">
        <f>-Assumptions!$N$25*J$21</f>
        <v>0</v>
      </c>
      <c r="K24" s="229">
        <f>-Assumptions!$N$25*K$21</f>
        <v>0</v>
      </c>
      <c r="L24" s="229">
        <f>-Assumptions!$N$25*L$21</f>
        <v>0</v>
      </c>
      <c r="M24" s="229">
        <f>-Assumptions!$N$25*M$21</f>
        <v>0</v>
      </c>
      <c r="N24" s="229">
        <f>-Assumptions!$N$25*N$21</f>
        <v>0</v>
      </c>
      <c r="O24" s="229">
        <f>-Assumptions!$N$25*O$21</f>
        <v>0</v>
      </c>
      <c r="P24" s="229">
        <f>-Assumptions!$N$25*P$21</f>
        <v>0</v>
      </c>
      <c r="Q24" s="229">
        <f>-Assumptions!$N$25*Q$21</f>
        <v>0</v>
      </c>
      <c r="R24" s="229">
        <f>-Assumptions!$N$25*R$21</f>
        <v>0</v>
      </c>
      <c r="S24" s="229">
        <f>-Assumptions!$N$25*S$21</f>
        <v>0</v>
      </c>
      <c r="T24" s="229">
        <f>-Assumptions!$N$25*T$21</f>
        <v>0</v>
      </c>
      <c r="U24" s="229">
        <f>-Assumptions!$N$25*U$21</f>
        <v>0</v>
      </c>
      <c r="V24" s="229">
        <f>-Assumptions!$N$25*V$21</f>
        <v>0</v>
      </c>
      <c r="W24" s="229">
        <f>-Assumptions!$N$25*W$21</f>
        <v>0</v>
      </c>
      <c r="X24" s="229">
        <f>-Assumptions!$N$25*X$21</f>
        <v>0</v>
      </c>
      <c r="Y24" s="229">
        <f>-Assumptions!$N$25*Y$21</f>
        <v>0</v>
      </c>
      <c r="Z24" s="229">
        <f>-Assumptions!$N$25*Z$21</f>
        <v>0</v>
      </c>
      <c r="AA24" s="229">
        <f>-Assumptions!$N$25*AA$21</f>
        <v>0</v>
      </c>
      <c r="AB24" s="229">
        <f>-Assumptions!$N$25*AB$21</f>
        <v>0</v>
      </c>
      <c r="AC24" s="229">
        <f>-Assumptions!$N$25*AC$21</f>
        <v>0</v>
      </c>
      <c r="AD24" s="229">
        <f>-Assumptions!$N$25*AD$21</f>
        <v>0</v>
      </c>
      <c r="AE24" s="229">
        <f>-Assumptions!$N$25*AE$21</f>
        <v>0</v>
      </c>
      <c r="AF24" s="229">
        <f>-Assumptions!$N$25*AF$21</f>
        <v>0</v>
      </c>
      <c r="AG24" s="229">
        <f>-Assumptions!$N$25*AG$21</f>
        <v>0</v>
      </c>
      <c r="AH24" s="229">
        <f>-Assumptions!$N$25*AH$21</f>
        <v>0</v>
      </c>
      <c r="AI24" s="229">
        <f>-Assumptions!$N$25*AI$21</f>
        <v>0</v>
      </c>
      <c r="AJ24" s="229">
        <f>-Assumptions!$N$25*AJ$21</f>
        <v>0</v>
      </c>
      <c r="AK24" s="229">
        <f>-Assumptions!$N$25*AK$21</f>
        <v>0</v>
      </c>
      <c r="AL24" s="229">
        <f>-Assumptions!$N$25*AL$21</f>
        <v>0</v>
      </c>
      <c r="AM24" s="229">
        <f>-Assumptions!$N$25*AM$21</f>
        <v>0</v>
      </c>
      <c r="AN24" s="229">
        <f>-Assumptions!$N$25*AN$21</f>
        <v>0</v>
      </c>
      <c r="AO24" s="229">
        <f>-Assumptions!$N$25*AO$21</f>
        <v>0</v>
      </c>
      <c r="AP24" s="229">
        <f>-Assumptions!$N$25*AP$21</f>
        <v>0</v>
      </c>
      <c r="AQ24" s="229">
        <f>-Assumptions!$N$25*AQ$21</f>
        <v>0</v>
      </c>
      <c r="AR24" s="229">
        <f>-Assumptions!$N$25*AR$21</f>
        <v>0</v>
      </c>
      <c r="AS24" s="229">
        <f>-Assumptions!$N$25*AS$21</f>
        <v>0</v>
      </c>
      <c r="AT24" s="229">
        <f>-Assumptions!$N$25*AT$21</f>
        <v>0</v>
      </c>
      <c r="AU24" s="229">
        <f>-Assumptions!$N$25*AU$21</f>
        <v>0</v>
      </c>
      <c r="AV24" s="229">
        <f>-Assumptions!$N$25*AV$21</f>
        <v>0</v>
      </c>
      <c r="AW24" s="229">
        <f>-Assumptions!$N$25*AW$21</f>
        <v>0</v>
      </c>
      <c r="AX24" s="229">
        <f>-Assumptions!$N$25*AX$21</f>
        <v>0</v>
      </c>
      <c r="AY24" s="229">
        <f>-Assumptions!$N$25*AY$21</f>
        <v>0</v>
      </c>
      <c r="AZ24" s="229">
        <f>-Assumptions!$N$25*AZ$21</f>
        <v>0</v>
      </c>
      <c r="BA24" s="229">
        <f>-Assumptions!$N$25*BA$21</f>
        <v>0</v>
      </c>
      <c r="BB24" s="229">
        <f>-Assumptions!$N$25*BB$21</f>
        <v>0</v>
      </c>
      <c r="BC24" s="229">
        <f>-Assumptions!$N$25*BC$21</f>
        <v>0</v>
      </c>
      <c r="BD24" s="229">
        <f>-Assumptions!$N$25*BD$21</f>
        <v>0</v>
      </c>
      <c r="BE24" s="229">
        <f>-Assumptions!$N$25*BE$21</f>
        <v>0</v>
      </c>
      <c r="BF24" s="229">
        <f>-Assumptions!$N$25*BF$21</f>
        <v>0</v>
      </c>
      <c r="BG24" s="229">
        <f>-Assumptions!$N$25*BG$21</f>
        <v>0</v>
      </c>
      <c r="BH24" s="229">
        <f>-Assumptions!$N$25*BH$21</f>
        <v>0</v>
      </c>
      <c r="BI24" s="229">
        <f>-Assumptions!$N$25*BI$21</f>
        <v>0</v>
      </c>
      <c r="BJ24" s="229">
        <f>-Assumptions!$N$25*BJ$21</f>
        <v>0</v>
      </c>
      <c r="BK24" s="229">
        <f>-Assumptions!$N$25*BK$21</f>
        <v>0</v>
      </c>
      <c r="BL24" s="229">
        <f>-Assumptions!$N$25*BL$21</f>
        <v>0</v>
      </c>
      <c r="BM24" s="229">
        <f>-Assumptions!$N$25*BM$21</f>
        <v>0</v>
      </c>
      <c r="BN24" s="229">
        <f>-Assumptions!$N$25*BN$21</f>
        <v>0</v>
      </c>
      <c r="BO24" s="229">
        <f>-Assumptions!$N$25*BO$21</f>
        <v>0</v>
      </c>
      <c r="BP24" s="229">
        <f>-Assumptions!$N$25*BP$21</f>
        <v>0</v>
      </c>
      <c r="BQ24" s="229">
        <f>-Assumptions!$N$25*BQ$21</f>
        <v>0</v>
      </c>
      <c r="BR24" s="229">
        <f>-Assumptions!$N$25*BR$21</f>
        <v>0</v>
      </c>
      <c r="BS24" s="229">
        <f>-Assumptions!$N$25*BS$21</f>
        <v>0</v>
      </c>
      <c r="BT24" s="229">
        <f>-Assumptions!$N$25*BT$21</f>
        <v>0</v>
      </c>
      <c r="BU24" s="229">
        <f>-Assumptions!$N$25*BU$21</f>
        <v>0</v>
      </c>
      <c r="BV24" s="229">
        <f>-Assumptions!$N$25*BV$21</f>
        <v>0</v>
      </c>
      <c r="BW24" s="229">
        <f>-Assumptions!$N$25*BW$21</f>
        <v>0</v>
      </c>
      <c r="BX24" s="229">
        <f>-Assumptions!$N$25*BX$21</f>
        <v>0</v>
      </c>
      <c r="BY24" s="229">
        <f>-Assumptions!$N$25*BY$21</f>
        <v>0</v>
      </c>
      <c r="BZ24" s="229">
        <f>-Assumptions!$N$25*BZ$21</f>
        <v>0</v>
      </c>
      <c r="CA24" s="229">
        <f>-Assumptions!$N$25*CA$21</f>
        <v>0</v>
      </c>
      <c r="CB24" s="229">
        <f>-Assumptions!$N$25*CB$21</f>
        <v>0</v>
      </c>
      <c r="CC24" s="229">
        <f>-Assumptions!$N$25*CC$21</f>
        <v>0</v>
      </c>
      <c r="CD24" s="229">
        <f>-Assumptions!$N$25*CD$21</f>
        <v>0</v>
      </c>
      <c r="CE24" s="229">
        <f>-Assumptions!$N$25*CE$21</f>
        <v>0</v>
      </c>
      <c r="CF24" s="229">
        <f>-Assumptions!$N$25*CF$21</f>
        <v>0</v>
      </c>
      <c r="CG24" s="229">
        <f>-Assumptions!$N$25*CG$21</f>
        <v>0</v>
      </c>
      <c r="CH24" s="229">
        <f>-Assumptions!$N$25*CH$21</f>
        <v>0</v>
      </c>
      <c r="CI24" s="229">
        <f>-Assumptions!$N$25*CI$21</f>
        <v>0</v>
      </c>
      <c r="CJ24" s="229">
        <f>-Assumptions!$N$25*CJ$21</f>
        <v>0</v>
      </c>
      <c r="CK24" s="229">
        <f>-Assumptions!$N$25*CK$21</f>
        <v>0</v>
      </c>
      <c r="CL24" s="229">
        <f>-Assumptions!$N$25*CL$21</f>
        <v>0</v>
      </c>
      <c r="CM24" s="229">
        <f>-Assumptions!$N$25*CM$21</f>
        <v>0</v>
      </c>
      <c r="CN24" s="229">
        <f>-Assumptions!$N$25*CN$21</f>
        <v>0</v>
      </c>
      <c r="CO24" s="229">
        <f>-Assumptions!$N$25*CO$21</f>
        <v>0</v>
      </c>
      <c r="CP24" s="229">
        <f>-Assumptions!$N$25*CP$21</f>
        <v>0</v>
      </c>
      <c r="CQ24" s="229">
        <f>-Assumptions!$N$25*CQ$21</f>
        <v>0</v>
      </c>
      <c r="CR24" s="229">
        <f>-Assumptions!$N$25*CR$21</f>
        <v>0</v>
      </c>
      <c r="CS24" s="229">
        <f>-Assumptions!$N$25*CS$21</f>
        <v>0</v>
      </c>
      <c r="CT24" s="229">
        <f>-Assumptions!$N$25*CT$21</f>
        <v>0</v>
      </c>
      <c r="CU24" s="229">
        <f>-Assumptions!$N$25*CU$21</f>
        <v>0</v>
      </c>
      <c r="CV24" s="229">
        <f>-Assumptions!$N$25*CV$21</f>
        <v>0</v>
      </c>
      <c r="CW24" s="229">
        <f>-Assumptions!$N$25*CW$21</f>
        <v>0</v>
      </c>
      <c r="CX24" s="229">
        <f>-Assumptions!$N$25*CX$21</f>
        <v>0</v>
      </c>
      <c r="CY24" s="229">
        <f>-Assumptions!$N$25*CY$21</f>
        <v>0</v>
      </c>
      <c r="CZ24" s="229">
        <f>-Assumptions!$N$25*CZ$21</f>
        <v>0</v>
      </c>
      <c r="DA24" s="229">
        <f>-Assumptions!$N$25*DA$21</f>
        <v>0</v>
      </c>
      <c r="DB24" s="229">
        <f>-Assumptions!$N$25*DB$21</f>
        <v>0</v>
      </c>
      <c r="DC24" s="229">
        <f>-Assumptions!$N$25*DC$21</f>
        <v>0</v>
      </c>
      <c r="DD24" s="229">
        <f>-Assumptions!$N$25*DD$21</f>
        <v>0</v>
      </c>
      <c r="DE24" s="229">
        <f>-Assumptions!$N$25*DE$21</f>
        <v>0</v>
      </c>
      <c r="DF24" s="229">
        <f>-Assumptions!$N$25*DF$21</f>
        <v>0</v>
      </c>
      <c r="DG24" s="229">
        <f>-Assumptions!$N$25*DG$21</f>
        <v>0</v>
      </c>
      <c r="DH24" s="229">
        <f>-Assumptions!$N$25*DH$21</f>
        <v>0</v>
      </c>
      <c r="DI24" s="229">
        <f>-Assumptions!$N$25*DI$21</f>
        <v>0</v>
      </c>
      <c r="DJ24" s="229">
        <f>-Assumptions!$N$25*DJ$21</f>
        <v>0</v>
      </c>
      <c r="DK24" s="229">
        <f>-Assumptions!$N$25*DK$21</f>
        <v>0</v>
      </c>
      <c r="DL24" s="229">
        <f>-Assumptions!$N$25*DL$21</f>
        <v>0</v>
      </c>
      <c r="DM24" s="229">
        <f>-Assumptions!$N$25*DM$21</f>
        <v>0</v>
      </c>
      <c r="DN24" s="229">
        <f>-Assumptions!$N$25*DN$21</f>
        <v>0</v>
      </c>
      <c r="DO24" s="229">
        <f>-Assumptions!$N$25*DO$21</f>
        <v>0</v>
      </c>
      <c r="DP24" s="229">
        <f>-Assumptions!$N$25*DP$21</f>
        <v>0</v>
      </c>
      <c r="DQ24" s="229">
        <f>-Assumptions!$N$25*DQ$21</f>
        <v>0</v>
      </c>
      <c r="DR24" s="229">
        <f>-Assumptions!$N$25*DR$21</f>
        <v>0</v>
      </c>
      <c r="DS24" s="229">
        <f>-Assumptions!$N$25*DS$21</f>
        <v>0</v>
      </c>
      <c r="DT24" s="229">
        <f>-Assumptions!$N$25*DT$21</f>
        <v>0</v>
      </c>
      <c r="DU24" s="229">
        <f>-Assumptions!$N$25*DU$21</f>
        <v>0</v>
      </c>
      <c r="DV24" s="229">
        <f>-Assumptions!$N$25*DV$21</f>
        <v>0</v>
      </c>
      <c r="DW24" s="229">
        <f>-Assumptions!$N$25*DW$21</f>
        <v>0</v>
      </c>
      <c r="DX24" s="229">
        <f>-Assumptions!$N$25*DX$21</f>
        <v>0</v>
      </c>
      <c r="DY24" s="229">
        <f>-Assumptions!$N$25*DY$21</f>
        <v>0</v>
      </c>
      <c r="DZ24" s="229">
        <f>-Assumptions!$N$25*DZ$21</f>
        <v>0</v>
      </c>
      <c r="EA24" s="229">
        <f>-Assumptions!$N$25*EA$21</f>
        <v>0</v>
      </c>
      <c r="EB24" s="229">
        <f>-Assumptions!$N$25*EB$21</f>
        <v>0</v>
      </c>
      <c r="EC24" s="229">
        <f>-Assumptions!$N$25*EC$21</f>
        <v>0</v>
      </c>
      <c r="ED24" s="229">
        <f>-Assumptions!$N$25*ED$21</f>
        <v>0</v>
      </c>
      <c r="EE24" s="229">
        <f>-Assumptions!$N$25*EE$21</f>
        <v>0</v>
      </c>
    </row>
    <row r="25" ht="15.75" customHeight="1">
      <c r="A25" s="1"/>
      <c r="B25" s="1"/>
      <c r="C25" s="1" t="str">
        <f>Assumptions!J26</f>
        <v>Maintenance - Recurring</v>
      </c>
      <c r="D25" s="229">
        <f>-Assumptions!$N$26*D$21</f>
        <v>0</v>
      </c>
      <c r="E25" s="229">
        <f>-Assumptions!$N$26*E$21</f>
        <v>0</v>
      </c>
      <c r="F25" s="229">
        <f>-Assumptions!$N$26*F$21</f>
        <v>0</v>
      </c>
      <c r="G25" s="229">
        <f>-Assumptions!$N$26*G$21</f>
        <v>0</v>
      </c>
      <c r="H25" s="229">
        <f>-Assumptions!$N$26*H$21</f>
        <v>0</v>
      </c>
      <c r="I25" s="229">
        <f>-Assumptions!$N$26*I$21</f>
        <v>0</v>
      </c>
      <c r="J25" s="229">
        <f>-Assumptions!$N$26*J$21</f>
        <v>0</v>
      </c>
      <c r="K25" s="229">
        <f>-Assumptions!$N$26*K$21</f>
        <v>0</v>
      </c>
      <c r="L25" s="229">
        <f>-Assumptions!$N$26*L$21</f>
        <v>0</v>
      </c>
      <c r="M25" s="229">
        <f>-Assumptions!$N$26*M$21</f>
        <v>0</v>
      </c>
      <c r="N25" s="229">
        <f>-Assumptions!$N$26*N$21</f>
        <v>0</v>
      </c>
      <c r="O25" s="229">
        <f>-Assumptions!$N$26*O$21</f>
        <v>0</v>
      </c>
      <c r="P25" s="229">
        <f>-Assumptions!$N$26*P$21</f>
        <v>0</v>
      </c>
      <c r="Q25" s="229">
        <f>-Assumptions!$N$26*Q$21</f>
        <v>0</v>
      </c>
      <c r="R25" s="229">
        <f>-Assumptions!$N$26*R$21</f>
        <v>0</v>
      </c>
      <c r="S25" s="229">
        <f>-Assumptions!$N$26*S$21</f>
        <v>0</v>
      </c>
      <c r="T25" s="229">
        <f>-Assumptions!$N$26*T$21</f>
        <v>0</v>
      </c>
      <c r="U25" s="229">
        <f>-Assumptions!$N$26*U$21</f>
        <v>0</v>
      </c>
      <c r="V25" s="229">
        <f>-Assumptions!$N$26*V$21</f>
        <v>0</v>
      </c>
      <c r="W25" s="229">
        <f>-Assumptions!$N$26*W$21</f>
        <v>0</v>
      </c>
      <c r="X25" s="229">
        <f>-Assumptions!$N$26*X$21</f>
        <v>0</v>
      </c>
      <c r="Y25" s="229">
        <f>-Assumptions!$N$26*Y$21</f>
        <v>0</v>
      </c>
      <c r="Z25" s="229">
        <f>-Assumptions!$N$26*Z$21</f>
        <v>0</v>
      </c>
      <c r="AA25" s="229">
        <f>-Assumptions!$N$26*AA$21</f>
        <v>0</v>
      </c>
      <c r="AB25" s="229">
        <f>-Assumptions!$N$26*AB$21</f>
        <v>0</v>
      </c>
      <c r="AC25" s="229">
        <f>-Assumptions!$N$26*AC$21</f>
        <v>0</v>
      </c>
      <c r="AD25" s="229">
        <f>-Assumptions!$N$26*AD$21</f>
        <v>0</v>
      </c>
      <c r="AE25" s="229">
        <f>-Assumptions!$N$26*AE$21</f>
        <v>0</v>
      </c>
      <c r="AF25" s="229">
        <f>-Assumptions!$N$26*AF$21</f>
        <v>0</v>
      </c>
      <c r="AG25" s="229">
        <f>-Assumptions!$N$26*AG$21</f>
        <v>0</v>
      </c>
      <c r="AH25" s="229">
        <f>-Assumptions!$N$26*AH$21</f>
        <v>0</v>
      </c>
      <c r="AI25" s="229">
        <f>-Assumptions!$N$26*AI$21</f>
        <v>0</v>
      </c>
      <c r="AJ25" s="229">
        <f>-Assumptions!$N$26*AJ$21</f>
        <v>0</v>
      </c>
      <c r="AK25" s="229">
        <f>-Assumptions!$N$26*AK$21</f>
        <v>0</v>
      </c>
      <c r="AL25" s="229">
        <f>-Assumptions!$N$26*AL$21</f>
        <v>0</v>
      </c>
      <c r="AM25" s="229">
        <f>-Assumptions!$N$26*AM$21</f>
        <v>0</v>
      </c>
      <c r="AN25" s="229">
        <f>-Assumptions!$N$26*AN$21</f>
        <v>0</v>
      </c>
      <c r="AO25" s="229">
        <f>-Assumptions!$N$26*AO$21</f>
        <v>0</v>
      </c>
      <c r="AP25" s="229">
        <f>-Assumptions!$N$26*AP$21</f>
        <v>0</v>
      </c>
      <c r="AQ25" s="229">
        <f>-Assumptions!$N$26*AQ$21</f>
        <v>0</v>
      </c>
      <c r="AR25" s="229">
        <f>-Assumptions!$N$26*AR$21</f>
        <v>0</v>
      </c>
      <c r="AS25" s="229">
        <f>-Assumptions!$N$26*AS$21</f>
        <v>0</v>
      </c>
      <c r="AT25" s="229">
        <f>-Assumptions!$N$26*AT$21</f>
        <v>0</v>
      </c>
      <c r="AU25" s="229">
        <f>-Assumptions!$N$26*AU$21</f>
        <v>0</v>
      </c>
      <c r="AV25" s="229">
        <f>-Assumptions!$N$26*AV$21</f>
        <v>0</v>
      </c>
      <c r="AW25" s="229">
        <f>-Assumptions!$N$26*AW$21</f>
        <v>0</v>
      </c>
      <c r="AX25" s="229">
        <f>-Assumptions!$N$26*AX$21</f>
        <v>0</v>
      </c>
      <c r="AY25" s="229">
        <f>-Assumptions!$N$26*AY$21</f>
        <v>0</v>
      </c>
      <c r="AZ25" s="229">
        <f>-Assumptions!$N$26*AZ$21</f>
        <v>0</v>
      </c>
      <c r="BA25" s="229">
        <f>-Assumptions!$N$26*BA$21</f>
        <v>0</v>
      </c>
      <c r="BB25" s="229">
        <f>-Assumptions!$N$26*BB$21</f>
        <v>0</v>
      </c>
      <c r="BC25" s="229">
        <f>-Assumptions!$N$26*BC$21</f>
        <v>0</v>
      </c>
      <c r="BD25" s="229">
        <f>-Assumptions!$N$26*BD$21</f>
        <v>0</v>
      </c>
      <c r="BE25" s="229">
        <f>-Assumptions!$N$26*BE$21</f>
        <v>0</v>
      </c>
      <c r="BF25" s="229">
        <f>-Assumptions!$N$26*BF$21</f>
        <v>0</v>
      </c>
      <c r="BG25" s="229">
        <f>-Assumptions!$N$26*BG$21</f>
        <v>0</v>
      </c>
      <c r="BH25" s="229">
        <f>-Assumptions!$N$26*BH$21</f>
        <v>0</v>
      </c>
      <c r="BI25" s="229">
        <f>-Assumptions!$N$26*BI$21</f>
        <v>0</v>
      </c>
      <c r="BJ25" s="229">
        <f>-Assumptions!$N$26*BJ$21</f>
        <v>0</v>
      </c>
      <c r="BK25" s="229">
        <f>-Assumptions!$N$26*BK$21</f>
        <v>0</v>
      </c>
      <c r="BL25" s="229">
        <f>-Assumptions!$N$26*BL$21</f>
        <v>0</v>
      </c>
      <c r="BM25" s="229">
        <f>-Assumptions!$N$26*BM$21</f>
        <v>0</v>
      </c>
      <c r="BN25" s="229">
        <f>-Assumptions!$N$26*BN$21</f>
        <v>0</v>
      </c>
      <c r="BO25" s="229">
        <f>-Assumptions!$N$26*BO$21</f>
        <v>0</v>
      </c>
      <c r="BP25" s="229">
        <f>-Assumptions!$N$26*BP$21</f>
        <v>0</v>
      </c>
      <c r="BQ25" s="229">
        <f>-Assumptions!$N$26*BQ$21</f>
        <v>0</v>
      </c>
      <c r="BR25" s="229">
        <f>-Assumptions!$N$26*BR$21</f>
        <v>0</v>
      </c>
      <c r="BS25" s="229">
        <f>-Assumptions!$N$26*BS$21</f>
        <v>0</v>
      </c>
      <c r="BT25" s="229">
        <f>-Assumptions!$N$26*BT$21</f>
        <v>0</v>
      </c>
      <c r="BU25" s="229">
        <f>-Assumptions!$N$26*BU$21</f>
        <v>0</v>
      </c>
      <c r="BV25" s="229">
        <f>-Assumptions!$N$26*BV$21</f>
        <v>0</v>
      </c>
      <c r="BW25" s="229">
        <f>-Assumptions!$N$26*BW$21</f>
        <v>0</v>
      </c>
      <c r="BX25" s="229">
        <f>-Assumptions!$N$26*BX$21</f>
        <v>0</v>
      </c>
      <c r="BY25" s="229">
        <f>-Assumptions!$N$26*BY$21</f>
        <v>0</v>
      </c>
      <c r="BZ25" s="229">
        <f>-Assumptions!$N$26*BZ$21</f>
        <v>0</v>
      </c>
      <c r="CA25" s="229">
        <f>-Assumptions!$N$26*CA$21</f>
        <v>0</v>
      </c>
      <c r="CB25" s="229">
        <f>-Assumptions!$N$26*CB$21</f>
        <v>0</v>
      </c>
      <c r="CC25" s="229">
        <f>-Assumptions!$N$26*CC$21</f>
        <v>0</v>
      </c>
      <c r="CD25" s="229">
        <f>-Assumptions!$N$26*CD$21</f>
        <v>0</v>
      </c>
      <c r="CE25" s="229">
        <f>-Assumptions!$N$26*CE$21</f>
        <v>0</v>
      </c>
      <c r="CF25" s="229">
        <f>-Assumptions!$N$26*CF$21</f>
        <v>0</v>
      </c>
      <c r="CG25" s="229">
        <f>-Assumptions!$N$26*CG$21</f>
        <v>0</v>
      </c>
      <c r="CH25" s="229">
        <f>-Assumptions!$N$26*CH$21</f>
        <v>0</v>
      </c>
      <c r="CI25" s="229">
        <f>-Assumptions!$N$26*CI$21</f>
        <v>0</v>
      </c>
      <c r="CJ25" s="229">
        <f>-Assumptions!$N$26*CJ$21</f>
        <v>0</v>
      </c>
      <c r="CK25" s="229">
        <f>-Assumptions!$N$26*CK$21</f>
        <v>0</v>
      </c>
      <c r="CL25" s="229">
        <f>-Assumptions!$N$26*CL$21</f>
        <v>0</v>
      </c>
      <c r="CM25" s="229">
        <f>-Assumptions!$N$26*CM$21</f>
        <v>0</v>
      </c>
      <c r="CN25" s="229">
        <f>-Assumptions!$N$26*CN$21</f>
        <v>0</v>
      </c>
      <c r="CO25" s="229">
        <f>-Assumptions!$N$26*CO$21</f>
        <v>0</v>
      </c>
      <c r="CP25" s="229">
        <f>-Assumptions!$N$26*CP$21</f>
        <v>0</v>
      </c>
      <c r="CQ25" s="229">
        <f>-Assumptions!$N$26*CQ$21</f>
        <v>0</v>
      </c>
      <c r="CR25" s="229">
        <f>-Assumptions!$N$26*CR$21</f>
        <v>0</v>
      </c>
      <c r="CS25" s="229">
        <f>-Assumptions!$N$26*CS$21</f>
        <v>0</v>
      </c>
      <c r="CT25" s="229">
        <f>-Assumptions!$N$26*CT$21</f>
        <v>0</v>
      </c>
      <c r="CU25" s="229">
        <f>-Assumptions!$N$26*CU$21</f>
        <v>0</v>
      </c>
      <c r="CV25" s="229">
        <f>-Assumptions!$N$26*CV$21</f>
        <v>0</v>
      </c>
      <c r="CW25" s="229">
        <f>-Assumptions!$N$26*CW$21</f>
        <v>0</v>
      </c>
      <c r="CX25" s="229">
        <f>-Assumptions!$N$26*CX$21</f>
        <v>0</v>
      </c>
      <c r="CY25" s="229">
        <f>-Assumptions!$N$26*CY$21</f>
        <v>0</v>
      </c>
      <c r="CZ25" s="229">
        <f>-Assumptions!$N$26*CZ$21</f>
        <v>0</v>
      </c>
      <c r="DA25" s="229">
        <f>-Assumptions!$N$26*DA$21</f>
        <v>0</v>
      </c>
      <c r="DB25" s="229">
        <f>-Assumptions!$N$26*DB$21</f>
        <v>0</v>
      </c>
      <c r="DC25" s="229">
        <f>-Assumptions!$N$26*DC$21</f>
        <v>0</v>
      </c>
      <c r="DD25" s="229">
        <f>-Assumptions!$N$26*DD$21</f>
        <v>0</v>
      </c>
      <c r="DE25" s="229">
        <f>-Assumptions!$N$26*DE$21</f>
        <v>0</v>
      </c>
      <c r="DF25" s="229">
        <f>-Assumptions!$N$26*DF$21</f>
        <v>0</v>
      </c>
      <c r="DG25" s="229">
        <f>-Assumptions!$N$26*DG$21</f>
        <v>0</v>
      </c>
      <c r="DH25" s="229">
        <f>-Assumptions!$N$26*DH$21</f>
        <v>0</v>
      </c>
      <c r="DI25" s="229">
        <f>-Assumptions!$N$26*DI$21</f>
        <v>0</v>
      </c>
      <c r="DJ25" s="229">
        <f>-Assumptions!$N$26*DJ$21</f>
        <v>0</v>
      </c>
      <c r="DK25" s="229">
        <f>-Assumptions!$N$26*DK$21</f>
        <v>0</v>
      </c>
      <c r="DL25" s="229">
        <f>-Assumptions!$N$26*DL$21</f>
        <v>0</v>
      </c>
      <c r="DM25" s="229">
        <f>-Assumptions!$N$26*DM$21</f>
        <v>0</v>
      </c>
      <c r="DN25" s="229">
        <f>-Assumptions!$N$26*DN$21</f>
        <v>0</v>
      </c>
      <c r="DO25" s="229">
        <f>-Assumptions!$N$26*DO$21</f>
        <v>0</v>
      </c>
      <c r="DP25" s="229">
        <f>-Assumptions!$N$26*DP$21</f>
        <v>0</v>
      </c>
      <c r="DQ25" s="229">
        <f>-Assumptions!$N$26*DQ$21</f>
        <v>0</v>
      </c>
      <c r="DR25" s="229">
        <f>-Assumptions!$N$26*DR$21</f>
        <v>0</v>
      </c>
      <c r="DS25" s="229">
        <f>-Assumptions!$N$26*DS$21</f>
        <v>0</v>
      </c>
      <c r="DT25" s="229">
        <f>-Assumptions!$N$26*DT$21</f>
        <v>0</v>
      </c>
      <c r="DU25" s="229">
        <f>-Assumptions!$N$26*DU$21</f>
        <v>0</v>
      </c>
      <c r="DV25" s="229">
        <f>-Assumptions!$N$26*DV$21</f>
        <v>0</v>
      </c>
      <c r="DW25" s="229">
        <f>-Assumptions!$N$26*DW$21</f>
        <v>0</v>
      </c>
      <c r="DX25" s="229">
        <f>-Assumptions!$N$26*DX$21</f>
        <v>0</v>
      </c>
      <c r="DY25" s="229">
        <f>-Assumptions!$N$26*DY$21</f>
        <v>0</v>
      </c>
      <c r="DZ25" s="229">
        <f>-Assumptions!$N$26*DZ$21</f>
        <v>0</v>
      </c>
      <c r="EA25" s="229">
        <f>-Assumptions!$N$26*EA$21</f>
        <v>0</v>
      </c>
      <c r="EB25" s="229">
        <f>-Assumptions!$N$26*EB$21</f>
        <v>0</v>
      </c>
      <c r="EC25" s="229">
        <f>-Assumptions!$N$26*EC$21</f>
        <v>0</v>
      </c>
      <c r="ED25" s="229">
        <f>-Assumptions!$N$26*ED$21</f>
        <v>0</v>
      </c>
      <c r="EE25" s="229">
        <f>-Assumptions!$N$26*EE$21</f>
        <v>0</v>
      </c>
    </row>
    <row r="26" ht="15.75" customHeight="1">
      <c r="A26" s="1"/>
      <c r="B26" s="1"/>
      <c r="C26" s="1" t="str">
        <f>Assumptions!J27</f>
        <v>Study &amp; Fitness Center Expense</v>
      </c>
      <c r="D26" s="229">
        <f t="array" ref="D26">-(IF(D$2=1,Assumptions!$P27/12,-(SUMIF($D$2:$EE$2,D$2-1,$D26:$EE26)/12)*(1+XLOOKUP(D$2,Assumptions!$C$94:$M$94,Assumptions!$C$98:$M$98))))</f>
        <v>0</v>
      </c>
      <c r="E26" s="229">
        <f t="array" ref="E26">-(IF(E$2=1,Assumptions!$P27/12,-(SUMIF($D$2:$EE$2,E$2-1,$D26:$EE26)/12)*(1+XLOOKUP(E$2,Assumptions!$C$94:$M$94,Assumptions!$C$98:$M$98))))</f>
        <v>0</v>
      </c>
      <c r="F26" s="229">
        <f t="array" ref="F26">-(IF(F$2=1,Assumptions!$P27/12,-(SUMIF($D$2:$EE$2,F$2-1,$D26:$EE26)/12)*(1+XLOOKUP(F$2,Assumptions!$C$94:$M$94,Assumptions!$C$98:$M$98))))</f>
        <v>0</v>
      </c>
      <c r="G26" s="229">
        <f t="array" ref="G26">-(IF(G$2=1,Assumptions!$P27/12,-(SUMIF($D$2:$EE$2,G$2-1,$D26:$EE26)/12)*(1+XLOOKUP(G$2,Assumptions!$C$94:$M$94,Assumptions!$C$98:$M$98))))</f>
        <v>0</v>
      </c>
      <c r="H26" s="229">
        <f t="array" ref="H26">-(IF(H$2=1,Assumptions!$P27/12,-(SUMIF($D$2:$EE$2,H$2-1,$D26:$EE26)/12)*(1+XLOOKUP(H$2,Assumptions!$C$94:$M$94,Assumptions!$C$98:$M$98))))</f>
        <v>0</v>
      </c>
      <c r="I26" s="229">
        <f t="array" ref="I26">-(IF(I$2=1,Assumptions!$P27/12,-(SUMIF($D$2:$EE$2,I$2-1,$D26:$EE26)/12)*(1+XLOOKUP(I$2,Assumptions!$C$94:$M$94,Assumptions!$C$98:$M$98))))</f>
        <v>0</v>
      </c>
      <c r="J26" s="229">
        <f t="array" ref="J26">-(IF(J$2=1,Assumptions!$P27/12,-(SUMIF($D$2:$EE$2,J$2-1,$D26:$EE26)/12)*(1+XLOOKUP(J$2,Assumptions!$C$94:$M$94,Assumptions!$C$98:$M$98))))</f>
        <v>0</v>
      </c>
      <c r="K26" s="229">
        <f t="array" ref="K26">-(IF(K$2=1,Assumptions!$P27/12,-(SUMIF($D$2:$EE$2,K$2-1,$D26:$EE26)/12)*(1+XLOOKUP(K$2,Assumptions!$C$94:$M$94,Assumptions!$C$98:$M$98))))</f>
        <v>0</v>
      </c>
      <c r="L26" s="229">
        <f t="array" ref="L26">-(IF(L$2=1,Assumptions!$P27/12,-(SUMIF($D$2:$EE$2,L$2-1,$D26:$EE26)/12)*(1+XLOOKUP(L$2,Assumptions!$C$94:$M$94,Assumptions!$C$98:$M$98))))</f>
        <v>0</v>
      </c>
      <c r="M26" s="229">
        <f t="array" ref="M26">-(IF(M$2=1,Assumptions!$P27/12,-(SUMIF($D$2:$EE$2,M$2-1,$D26:$EE26)/12)*(1+XLOOKUP(M$2,Assumptions!$C$94:$M$94,Assumptions!$C$98:$M$98))))</f>
        <v>0</v>
      </c>
      <c r="N26" s="229">
        <f t="array" ref="N26">-(IF(N$2=1,Assumptions!$P27/12,-(SUMIF($D$2:$EE$2,N$2-1,$D26:$EE26)/12)*(1+XLOOKUP(N$2,Assumptions!$C$94:$M$94,Assumptions!$C$98:$M$98))))</f>
        <v>0</v>
      </c>
      <c r="O26" s="229">
        <f t="array" ref="O26">-(IF(O$2=1,Assumptions!$P27/12,-(SUMIF($D$2:$EE$2,O$2-1,$D26:$EE26)/12)*(1+XLOOKUP(O$2,Assumptions!$C$94:$M$94,Assumptions!$C$98:$M$98))))</f>
        <v>0</v>
      </c>
      <c r="P26" s="229">
        <f t="array" ref="P26">-(IF(P$2=1,Assumptions!$P27/12,-(SUMIF($D$2:$EE$2,P$2-1,$D26:$EE26)/12)*(1+XLOOKUP(P$2,Assumptions!$C$94:$M$94,Assumptions!$C$98:$M$98))))</f>
        <v>0</v>
      </c>
      <c r="Q26" s="229">
        <f t="array" ref="Q26">-(IF(Q$2=1,Assumptions!$P27/12,-(SUMIF($D$2:$EE$2,Q$2-1,$D26:$EE26)/12)*(1+XLOOKUP(Q$2,Assumptions!$C$94:$M$94,Assumptions!$C$98:$M$98))))</f>
        <v>0</v>
      </c>
      <c r="R26" s="229">
        <f t="array" ref="R26">-(IF(R$2=1,Assumptions!$P27/12,-(SUMIF($D$2:$EE$2,R$2-1,$D26:$EE26)/12)*(1+XLOOKUP(R$2,Assumptions!$C$94:$M$94,Assumptions!$C$98:$M$98))))</f>
        <v>0</v>
      </c>
      <c r="S26" s="229">
        <f t="array" ref="S26">-(IF(S$2=1,Assumptions!$P27/12,-(SUMIF($D$2:$EE$2,S$2-1,$D26:$EE26)/12)*(1+XLOOKUP(S$2,Assumptions!$C$94:$M$94,Assumptions!$C$98:$M$98))))</f>
        <v>0</v>
      </c>
      <c r="T26" s="229">
        <f t="array" ref="T26">-(IF(T$2=1,Assumptions!$P27/12,-(SUMIF($D$2:$EE$2,T$2-1,$D26:$EE26)/12)*(1+XLOOKUP(T$2,Assumptions!$C$94:$M$94,Assumptions!$C$98:$M$98))))</f>
        <v>0</v>
      </c>
      <c r="U26" s="229">
        <f t="array" ref="U26">-(IF(U$2=1,Assumptions!$P27/12,-(SUMIF($D$2:$EE$2,U$2-1,$D26:$EE26)/12)*(1+XLOOKUP(U$2,Assumptions!$C$94:$M$94,Assumptions!$C$98:$M$98))))</f>
        <v>0</v>
      </c>
      <c r="V26" s="229">
        <f t="array" ref="V26">-(IF(V$2=1,Assumptions!$P27/12,-(SUMIF($D$2:$EE$2,V$2-1,$D26:$EE26)/12)*(1+XLOOKUP(V$2,Assumptions!$C$94:$M$94,Assumptions!$C$98:$M$98))))</f>
        <v>0</v>
      </c>
      <c r="W26" s="229">
        <f t="array" ref="W26">-(IF(W$2=1,Assumptions!$P27/12,-(SUMIF($D$2:$EE$2,W$2-1,$D26:$EE26)/12)*(1+XLOOKUP(W$2,Assumptions!$C$94:$M$94,Assumptions!$C$98:$M$98))))</f>
        <v>0</v>
      </c>
      <c r="X26" s="229">
        <f t="array" ref="X26">-(IF(X$2=1,Assumptions!$P27/12,-(SUMIF($D$2:$EE$2,X$2-1,$D26:$EE26)/12)*(1+XLOOKUP(X$2,Assumptions!$C$94:$M$94,Assumptions!$C$98:$M$98))))</f>
        <v>0</v>
      </c>
      <c r="Y26" s="229">
        <f t="array" ref="Y26">-(IF(Y$2=1,Assumptions!$P27/12,-(SUMIF($D$2:$EE$2,Y$2-1,$D26:$EE26)/12)*(1+XLOOKUP(Y$2,Assumptions!$C$94:$M$94,Assumptions!$C$98:$M$98))))</f>
        <v>0</v>
      </c>
      <c r="Z26" s="229">
        <f t="array" ref="Z26">-(IF(Z$2=1,Assumptions!$P27/12,-(SUMIF($D$2:$EE$2,Z$2-1,$D26:$EE26)/12)*(1+XLOOKUP(Z$2,Assumptions!$C$94:$M$94,Assumptions!$C$98:$M$98))))</f>
        <v>0</v>
      </c>
      <c r="AA26" s="229">
        <f t="array" ref="AA26">-(IF(AA$2=1,Assumptions!$P27/12,-(SUMIF($D$2:$EE$2,AA$2-1,$D26:$EE26)/12)*(1+XLOOKUP(AA$2,Assumptions!$C$94:$M$94,Assumptions!$C$98:$M$98))))</f>
        <v>0</v>
      </c>
      <c r="AB26" s="229">
        <f t="array" ref="AB26">-(IF(AB$2=1,Assumptions!$P27/12,-(SUMIF($D$2:$EE$2,AB$2-1,$D26:$EE26)/12)*(1+XLOOKUP(AB$2,Assumptions!$C$94:$M$94,Assumptions!$C$98:$M$98))))</f>
        <v>0</v>
      </c>
      <c r="AC26" s="229">
        <f t="array" ref="AC26">-(IF(AC$2=1,Assumptions!$P27/12,-(SUMIF($D$2:$EE$2,AC$2-1,$D26:$EE26)/12)*(1+XLOOKUP(AC$2,Assumptions!$C$94:$M$94,Assumptions!$C$98:$M$98))))</f>
        <v>0</v>
      </c>
      <c r="AD26" s="229">
        <f t="array" ref="AD26">-(IF(AD$2=1,Assumptions!$P27/12,-(SUMIF($D$2:$EE$2,AD$2-1,$D26:$EE26)/12)*(1+XLOOKUP(AD$2,Assumptions!$C$94:$M$94,Assumptions!$C$98:$M$98))))</f>
        <v>0</v>
      </c>
      <c r="AE26" s="229">
        <f t="array" ref="AE26">-(IF(AE$2=1,Assumptions!$P27/12,-(SUMIF($D$2:$EE$2,AE$2-1,$D26:$EE26)/12)*(1+XLOOKUP(AE$2,Assumptions!$C$94:$M$94,Assumptions!$C$98:$M$98))))</f>
        <v>0</v>
      </c>
      <c r="AF26" s="229">
        <f t="array" ref="AF26">-(IF(AF$2=1,Assumptions!$P27/12,-(SUMIF($D$2:$EE$2,AF$2-1,$D26:$EE26)/12)*(1+XLOOKUP(AF$2,Assumptions!$C$94:$M$94,Assumptions!$C$98:$M$98))))</f>
        <v>0</v>
      </c>
      <c r="AG26" s="229">
        <f t="array" ref="AG26">-(IF(AG$2=1,Assumptions!$P27/12,-(SUMIF($D$2:$EE$2,AG$2-1,$D26:$EE26)/12)*(1+XLOOKUP(AG$2,Assumptions!$C$94:$M$94,Assumptions!$C$98:$M$98))))</f>
        <v>0</v>
      </c>
      <c r="AH26" s="229">
        <f t="array" ref="AH26">-(IF(AH$2=1,Assumptions!$P27/12,-(SUMIF($D$2:$EE$2,AH$2-1,$D26:$EE26)/12)*(1+XLOOKUP(AH$2,Assumptions!$C$94:$M$94,Assumptions!$C$98:$M$98))))</f>
        <v>0</v>
      </c>
      <c r="AI26" s="229">
        <f t="array" ref="AI26">-(IF(AI$2=1,Assumptions!$P27/12,-(SUMIF($D$2:$EE$2,AI$2-1,$D26:$EE26)/12)*(1+XLOOKUP(AI$2,Assumptions!$C$94:$M$94,Assumptions!$C$98:$M$98))))</f>
        <v>0</v>
      </c>
      <c r="AJ26" s="229">
        <f t="array" ref="AJ26">-(IF(AJ$2=1,Assumptions!$P27/12,-(SUMIF($D$2:$EE$2,AJ$2-1,$D26:$EE26)/12)*(1+XLOOKUP(AJ$2,Assumptions!$C$94:$M$94,Assumptions!$C$98:$M$98))))</f>
        <v>0</v>
      </c>
      <c r="AK26" s="229">
        <f t="array" ref="AK26">-(IF(AK$2=1,Assumptions!$P27/12,-(SUMIF($D$2:$EE$2,AK$2-1,$D26:$EE26)/12)*(1+XLOOKUP(AK$2,Assumptions!$C$94:$M$94,Assumptions!$C$98:$M$98))))</f>
        <v>0</v>
      </c>
      <c r="AL26" s="229">
        <f t="array" ref="AL26">-(IF(AL$2=1,Assumptions!$P27/12,-(SUMIF($D$2:$EE$2,AL$2-1,$D26:$EE26)/12)*(1+XLOOKUP(AL$2,Assumptions!$C$94:$M$94,Assumptions!$C$98:$M$98))))</f>
        <v>0</v>
      </c>
      <c r="AM26" s="229">
        <f t="array" ref="AM26">-(IF(AM$2=1,Assumptions!$P27/12,-(SUMIF($D$2:$EE$2,AM$2-1,$D26:$EE26)/12)*(1+XLOOKUP(AM$2,Assumptions!$C$94:$M$94,Assumptions!$C$98:$M$98))))</f>
        <v>0</v>
      </c>
      <c r="AN26" s="229">
        <f t="array" ref="AN26">-(IF(AN$2=1,Assumptions!$P27/12,-(SUMIF($D$2:$EE$2,AN$2-1,$D26:$EE26)/12)*(1+XLOOKUP(AN$2,Assumptions!$C$94:$M$94,Assumptions!$C$98:$M$98))))</f>
        <v>0</v>
      </c>
      <c r="AO26" s="229">
        <f t="array" ref="AO26">-(IF(AO$2=1,Assumptions!$P27/12,-(SUMIF($D$2:$EE$2,AO$2-1,$D26:$EE26)/12)*(1+XLOOKUP(AO$2,Assumptions!$C$94:$M$94,Assumptions!$C$98:$M$98))))</f>
        <v>0</v>
      </c>
      <c r="AP26" s="229">
        <f t="array" ref="AP26">-(IF(AP$2=1,Assumptions!$P27/12,-(SUMIF($D$2:$EE$2,AP$2-1,$D26:$EE26)/12)*(1+XLOOKUP(AP$2,Assumptions!$C$94:$M$94,Assumptions!$C$98:$M$98))))</f>
        <v>0</v>
      </c>
      <c r="AQ26" s="229">
        <f t="array" ref="AQ26">-(IF(AQ$2=1,Assumptions!$P27/12,-(SUMIF($D$2:$EE$2,AQ$2-1,$D26:$EE26)/12)*(1+XLOOKUP(AQ$2,Assumptions!$C$94:$M$94,Assumptions!$C$98:$M$98))))</f>
        <v>0</v>
      </c>
      <c r="AR26" s="229">
        <f t="array" ref="AR26">-(IF(AR$2=1,Assumptions!$P27/12,-(SUMIF($D$2:$EE$2,AR$2-1,$D26:$EE26)/12)*(1+XLOOKUP(AR$2,Assumptions!$C$94:$M$94,Assumptions!$C$98:$M$98))))</f>
        <v>0</v>
      </c>
      <c r="AS26" s="229">
        <f t="array" ref="AS26">-(IF(AS$2=1,Assumptions!$P27/12,-(SUMIF($D$2:$EE$2,AS$2-1,$D26:$EE26)/12)*(1+XLOOKUP(AS$2,Assumptions!$C$94:$M$94,Assumptions!$C$98:$M$98))))</f>
        <v>0</v>
      </c>
      <c r="AT26" s="229">
        <f t="array" ref="AT26">-(IF(AT$2=1,Assumptions!$P27/12,-(SUMIF($D$2:$EE$2,AT$2-1,$D26:$EE26)/12)*(1+XLOOKUP(AT$2,Assumptions!$C$94:$M$94,Assumptions!$C$98:$M$98))))</f>
        <v>0</v>
      </c>
      <c r="AU26" s="229">
        <f t="array" ref="AU26">-(IF(AU$2=1,Assumptions!$P27/12,-(SUMIF($D$2:$EE$2,AU$2-1,$D26:$EE26)/12)*(1+XLOOKUP(AU$2,Assumptions!$C$94:$M$94,Assumptions!$C$98:$M$98))))</f>
        <v>0</v>
      </c>
      <c r="AV26" s="229">
        <f t="array" ref="AV26">-(IF(AV$2=1,Assumptions!$P27/12,-(SUMIF($D$2:$EE$2,AV$2-1,$D26:$EE26)/12)*(1+XLOOKUP(AV$2,Assumptions!$C$94:$M$94,Assumptions!$C$98:$M$98))))</f>
        <v>0</v>
      </c>
      <c r="AW26" s="229">
        <f t="array" ref="AW26">-(IF(AW$2=1,Assumptions!$P27/12,-(SUMIF($D$2:$EE$2,AW$2-1,$D26:$EE26)/12)*(1+XLOOKUP(AW$2,Assumptions!$C$94:$M$94,Assumptions!$C$98:$M$98))))</f>
        <v>0</v>
      </c>
      <c r="AX26" s="229">
        <f t="array" ref="AX26">-(IF(AX$2=1,Assumptions!$P27/12,-(SUMIF($D$2:$EE$2,AX$2-1,$D26:$EE26)/12)*(1+XLOOKUP(AX$2,Assumptions!$C$94:$M$94,Assumptions!$C$98:$M$98))))</f>
        <v>0</v>
      </c>
      <c r="AY26" s="229">
        <f t="array" ref="AY26">-(IF(AY$2=1,Assumptions!$P27/12,-(SUMIF($D$2:$EE$2,AY$2-1,$D26:$EE26)/12)*(1+XLOOKUP(AY$2,Assumptions!$C$94:$M$94,Assumptions!$C$98:$M$98))))</f>
        <v>0</v>
      </c>
      <c r="AZ26" s="229">
        <f t="array" ref="AZ26">-(IF(AZ$2=1,Assumptions!$P27/12,-(SUMIF($D$2:$EE$2,AZ$2-1,$D26:$EE26)/12)*(1+XLOOKUP(AZ$2,Assumptions!$C$94:$M$94,Assumptions!$C$98:$M$98))))</f>
        <v>0</v>
      </c>
      <c r="BA26" s="229">
        <f t="array" ref="BA26">-(IF(BA$2=1,Assumptions!$P27/12,-(SUMIF($D$2:$EE$2,BA$2-1,$D26:$EE26)/12)*(1+XLOOKUP(BA$2,Assumptions!$C$94:$M$94,Assumptions!$C$98:$M$98))))</f>
        <v>0</v>
      </c>
      <c r="BB26" s="229">
        <f t="array" ref="BB26">-(IF(BB$2=1,Assumptions!$P27/12,-(SUMIF($D$2:$EE$2,BB$2-1,$D26:$EE26)/12)*(1+XLOOKUP(BB$2,Assumptions!$C$94:$M$94,Assumptions!$C$98:$M$98))))</f>
        <v>0</v>
      </c>
      <c r="BC26" s="229">
        <f t="array" ref="BC26">-(IF(BC$2=1,Assumptions!$P27/12,-(SUMIF($D$2:$EE$2,BC$2-1,$D26:$EE26)/12)*(1+XLOOKUP(BC$2,Assumptions!$C$94:$M$94,Assumptions!$C$98:$M$98))))</f>
        <v>0</v>
      </c>
      <c r="BD26" s="229">
        <f t="array" ref="BD26">-(IF(BD$2=1,Assumptions!$P27/12,-(SUMIF($D$2:$EE$2,BD$2-1,$D26:$EE26)/12)*(1+XLOOKUP(BD$2,Assumptions!$C$94:$M$94,Assumptions!$C$98:$M$98))))</f>
        <v>0</v>
      </c>
      <c r="BE26" s="229">
        <f t="array" ref="BE26">-(IF(BE$2=1,Assumptions!$P27/12,-(SUMIF($D$2:$EE$2,BE$2-1,$D26:$EE26)/12)*(1+XLOOKUP(BE$2,Assumptions!$C$94:$M$94,Assumptions!$C$98:$M$98))))</f>
        <v>0</v>
      </c>
      <c r="BF26" s="229">
        <f t="array" ref="BF26">-(IF(BF$2=1,Assumptions!$P27/12,-(SUMIF($D$2:$EE$2,BF$2-1,$D26:$EE26)/12)*(1+XLOOKUP(BF$2,Assumptions!$C$94:$M$94,Assumptions!$C$98:$M$98))))</f>
        <v>0</v>
      </c>
      <c r="BG26" s="229">
        <f t="array" ref="BG26">-(IF(BG$2=1,Assumptions!$P27/12,-(SUMIF($D$2:$EE$2,BG$2-1,$D26:$EE26)/12)*(1+XLOOKUP(BG$2,Assumptions!$C$94:$M$94,Assumptions!$C$98:$M$98))))</f>
        <v>0</v>
      </c>
      <c r="BH26" s="229">
        <f t="array" ref="BH26">-(IF(BH$2=1,Assumptions!$P27/12,-(SUMIF($D$2:$EE$2,BH$2-1,$D26:$EE26)/12)*(1+XLOOKUP(BH$2,Assumptions!$C$94:$M$94,Assumptions!$C$98:$M$98))))</f>
        <v>0</v>
      </c>
      <c r="BI26" s="229">
        <f t="array" ref="BI26">-(IF(BI$2=1,Assumptions!$P27/12,-(SUMIF($D$2:$EE$2,BI$2-1,$D26:$EE26)/12)*(1+XLOOKUP(BI$2,Assumptions!$C$94:$M$94,Assumptions!$C$98:$M$98))))</f>
        <v>0</v>
      </c>
      <c r="BJ26" s="229">
        <f t="array" ref="BJ26">-(IF(BJ$2=1,Assumptions!$P27/12,-(SUMIF($D$2:$EE$2,BJ$2-1,$D26:$EE26)/12)*(1+XLOOKUP(BJ$2,Assumptions!$C$94:$M$94,Assumptions!$C$98:$M$98))))</f>
        <v>0</v>
      </c>
      <c r="BK26" s="229">
        <f t="array" ref="BK26">-(IF(BK$2=1,Assumptions!$P27/12,-(SUMIF($D$2:$EE$2,BK$2-1,$D26:$EE26)/12)*(1+XLOOKUP(BK$2,Assumptions!$C$94:$M$94,Assumptions!$C$98:$M$98))))</f>
        <v>0</v>
      </c>
      <c r="BL26" s="229">
        <f t="array" ref="BL26">-(IF(BL$2=1,Assumptions!$P27/12,-(SUMIF($D$2:$EE$2,BL$2-1,$D26:$EE26)/12)*(1+XLOOKUP(BL$2,Assumptions!$C$94:$M$94,Assumptions!$C$98:$M$98))))</f>
        <v>0</v>
      </c>
      <c r="BM26" s="229">
        <f t="array" ref="BM26">-(IF(BM$2=1,Assumptions!$P27/12,-(SUMIF($D$2:$EE$2,BM$2-1,$D26:$EE26)/12)*(1+XLOOKUP(BM$2,Assumptions!$C$94:$M$94,Assumptions!$C$98:$M$98))))</f>
        <v>0</v>
      </c>
      <c r="BN26" s="229">
        <f t="array" ref="BN26">-(IF(BN$2=1,Assumptions!$P27/12,-(SUMIF($D$2:$EE$2,BN$2-1,$D26:$EE26)/12)*(1+XLOOKUP(BN$2,Assumptions!$C$94:$M$94,Assumptions!$C$98:$M$98))))</f>
        <v>0</v>
      </c>
      <c r="BO26" s="229">
        <f t="array" ref="BO26">-(IF(BO$2=1,Assumptions!$P27/12,-(SUMIF($D$2:$EE$2,BO$2-1,$D26:$EE26)/12)*(1+XLOOKUP(BO$2,Assumptions!$C$94:$M$94,Assumptions!$C$98:$M$98))))</f>
        <v>0</v>
      </c>
      <c r="BP26" s="229">
        <f t="array" ref="BP26">-(IF(BP$2=1,Assumptions!$P27/12,-(SUMIF($D$2:$EE$2,BP$2-1,$D26:$EE26)/12)*(1+XLOOKUP(BP$2,Assumptions!$C$94:$M$94,Assumptions!$C$98:$M$98))))</f>
        <v>0</v>
      </c>
      <c r="BQ26" s="229">
        <f t="array" ref="BQ26">-(IF(BQ$2=1,Assumptions!$P27/12,-(SUMIF($D$2:$EE$2,BQ$2-1,$D26:$EE26)/12)*(1+XLOOKUP(BQ$2,Assumptions!$C$94:$M$94,Assumptions!$C$98:$M$98))))</f>
        <v>0</v>
      </c>
      <c r="BR26" s="229">
        <f t="array" ref="BR26">-(IF(BR$2=1,Assumptions!$P27/12,-(SUMIF($D$2:$EE$2,BR$2-1,$D26:$EE26)/12)*(1+XLOOKUP(BR$2,Assumptions!$C$94:$M$94,Assumptions!$C$98:$M$98))))</f>
        <v>0</v>
      </c>
      <c r="BS26" s="229">
        <f t="array" ref="BS26">-(IF(BS$2=1,Assumptions!$P27/12,-(SUMIF($D$2:$EE$2,BS$2-1,$D26:$EE26)/12)*(1+XLOOKUP(BS$2,Assumptions!$C$94:$M$94,Assumptions!$C$98:$M$98))))</f>
        <v>0</v>
      </c>
      <c r="BT26" s="229">
        <f t="array" ref="BT26">-(IF(BT$2=1,Assumptions!$P27/12,-(SUMIF($D$2:$EE$2,BT$2-1,$D26:$EE26)/12)*(1+XLOOKUP(BT$2,Assumptions!$C$94:$M$94,Assumptions!$C$98:$M$98))))</f>
        <v>0</v>
      </c>
      <c r="BU26" s="229">
        <f t="array" ref="BU26">-(IF(BU$2=1,Assumptions!$P27/12,-(SUMIF($D$2:$EE$2,BU$2-1,$D26:$EE26)/12)*(1+XLOOKUP(BU$2,Assumptions!$C$94:$M$94,Assumptions!$C$98:$M$98))))</f>
        <v>0</v>
      </c>
      <c r="BV26" s="229">
        <f t="array" ref="BV26">-(IF(BV$2=1,Assumptions!$P27/12,-(SUMIF($D$2:$EE$2,BV$2-1,$D26:$EE26)/12)*(1+XLOOKUP(BV$2,Assumptions!$C$94:$M$94,Assumptions!$C$98:$M$98))))</f>
        <v>0</v>
      </c>
      <c r="BW26" s="229">
        <f t="array" ref="BW26">-(IF(BW$2=1,Assumptions!$P27/12,-(SUMIF($D$2:$EE$2,BW$2-1,$D26:$EE26)/12)*(1+XLOOKUP(BW$2,Assumptions!$C$94:$M$94,Assumptions!$C$98:$M$98))))</f>
        <v>0</v>
      </c>
      <c r="BX26" s="229">
        <f t="array" ref="BX26">-(IF(BX$2=1,Assumptions!$P27/12,-(SUMIF($D$2:$EE$2,BX$2-1,$D26:$EE26)/12)*(1+XLOOKUP(BX$2,Assumptions!$C$94:$M$94,Assumptions!$C$98:$M$98))))</f>
        <v>0</v>
      </c>
      <c r="BY26" s="229">
        <f t="array" ref="BY26">-(IF(BY$2=1,Assumptions!$P27/12,-(SUMIF($D$2:$EE$2,BY$2-1,$D26:$EE26)/12)*(1+XLOOKUP(BY$2,Assumptions!$C$94:$M$94,Assumptions!$C$98:$M$98))))</f>
        <v>0</v>
      </c>
      <c r="BZ26" s="229">
        <f t="array" ref="BZ26">-(IF(BZ$2=1,Assumptions!$P27/12,-(SUMIF($D$2:$EE$2,BZ$2-1,$D26:$EE26)/12)*(1+XLOOKUP(BZ$2,Assumptions!$C$94:$M$94,Assumptions!$C$98:$M$98))))</f>
        <v>0</v>
      </c>
      <c r="CA26" s="229">
        <f t="array" ref="CA26">-(IF(CA$2=1,Assumptions!$P27/12,-(SUMIF($D$2:$EE$2,CA$2-1,$D26:$EE26)/12)*(1+XLOOKUP(CA$2,Assumptions!$C$94:$M$94,Assumptions!$C$98:$M$98))))</f>
        <v>0</v>
      </c>
      <c r="CB26" s="229">
        <f t="array" ref="CB26">-(IF(CB$2=1,Assumptions!$P27/12,-(SUMIF($D$2:$EE$2,CB$2-1,$D26:$EE26)/12)*(1+XLOOKUP(CB$2,Assumptions!$C$94:$M$94,Assumptions!$C$98:$M$98))))</f>
        <v>0</v>
      </c>
      <c r="CC26" s="229">
        <f t="array" ref="CC26">-(IF(CC$2=1,Assumptions!$P27/12,-(SUMIF($D$2:$EE$2,CC$2-1,$D26:$EE26)/12)*(1+XLOOKUP(CC$2,Assumptions!$C$94:$M$94,Assumptions!$C$98:$M$98))))</f>
        <v>0</v>
      </c>
      <c r="CD26" s="229">
        <f t="array" ref="CD26">-(IF(CD$2=1,Assumptions!$P27/12,-(SUMIF($D$2:$EE$2,CD$2-1,$D26:$EE26)/12)*(1+XLOOKUP(CD$2,Assumptions!$C$94:$M$94,Assumptions!$C$98:$M$98))))</f>
        <v>0</v>
      </c>
      <c r="CE26" s="229">
        <f t="array" ref="CE26">-(IF(CE$2=1,Assumptions!$P27/12,-(SUMIF($D$2:$EE$2,CE$2-1,$D26:$EE26)/12)*(1+XLOOKUP(CE$2,Assumptions!$C$94:$M$94,Assumptions!$C$98:$M$98))))</f>
        <v>0</v>
      </c>
      <c r="CF26" s="229">
        <f t="array" ref="CF26">-(IF(CF$2=1,Assumptions!$P27/12,-(SUMIF($D$2:$EE$2,CF$2-1,$D26:$EE26)/12)*(1+XLOOKUP(CF$2,Assumptions!$C$94:$M$94,Assumptions!$C$98:$M$98))))</f>
        <v>0</v>
      </c>
      <c r="CG26" s="229">
        <f t="array" ref="CG26">-(IF(CG$2=1,Assumptions!$P27/12,-(SUMIF($D$2:$EE$2,CG$2-1,$D26:$EE26)/12)*(1+XLOOKUP(CG$2,Assumptions!$C$94:$M$94,Assumptions!$C$98:$M$98))))</f>
        <v>0</v>
      </c>
      <c r="CH26" s="229">
        <f t="array" ref="CH26">-(IF(CH$2=1,Assumptions!$P27/12,-(SUMIF($D$2:$EE$2,CH$2-1,$D26:$EE26)/12)*(1+XLOOKUP(CH$2,Assumptions!$C$94:$M$94,Assumptions!$C$98:$M$98))))</f>
        <v>0</v>
      </c>
      <c r="CI26" s="229">
        <f t="array" ref="CI26">-(IF(CI$2=1,Assumptions!$P27/12,-(SUMIF($D$2:$EE$2,CI$2-1,$D26:$EE26)/12)*(1+XLOOKUP(CI$2,Assumptions!$C$94:$M$94,Assumptions!$C$98:$M$98))))</f>
        <v>0</v>
      </c>
      <c r="CJ26" s="229">
        <f t="array" ref="CJ26">-(IF(CJ$2=1,Assumptions!$P27/12,-(SUMIF($D$2:$EE$2,CJ$2-1,$D26:$EE26)/12)*(1+XLOOKUP(CJ$2,Assumptions!$C$94:$M$94,Assumptions!$C$98:$M$98))))</f>
        <v>0</v>
      </c>
      <c r="CK26" s="229">
        <f t="array" ref="CK26">-(IF(CK$2=1,Assumptions!$P27/12,-(SUMIF($D$2:$EE$2,CK$2-1,$D26:$EE26)/12)*(1+XLOOKUP(CK$2,Assumptions!$C$94:$M$94,Assumptions!$C$98:$M$98))))</f>
        <v>0</v>
      </c>
      <c r="CL26" s="229">
        <f t="array" ref="CL26">-(IF(CL$2=1,Assumptions!$P27/12,-(SUMIF($D$2:$EE$2,CL$2-1,$D26:$EE26)/12)*(1+XLOOKUP(CL$2,Assumptions!$C$94:$M$94,Assumptions!$C$98:$M$98))))</f>
        <v>0</v>
      </c>
      <c r="CM26" s="229">
        <f t="array" ref="CM26">-(IF(CM$2=1,Assumptions!$P27/12,-(SUMIF($D$2:$EE$2,CM$2-1,$D26:$EE26)/12)*(1+XLOOKUP(CM$2,Assumptions!$C$94:$M$94,Assumptions!$C$98:$M$98))))</f>
        <v>0</v>
      </c>
      <c r="CN26" s="229">
        <f t="array" ref="CN26">-(IF(CN$2=1,Assumptions!$P27/12,-(SUMIF($D$2:$EE$2,CN$2-1,$D26:$EE26)/12)*(1+XLOOKUP(CN$2,Assumptions!$C$94:$M$94,Assumptions!$C$98:$M$98))))</f>
        <v>0</v>
      </c>
      <c r="CO26" s="229">
        <f t="array" ref="CO26">-(IF(CO$2=1,Assumptions!$P27/12,-(SUMIF($D$2:$EE$2,CO$2-1,$D26:$EE26)/12)*(1+XLOOKUP(CO$2,Assumptions!$C$94:$M$94,Assumptions!$C$98:$M$98))))</f>
        <v>0</v>
      </c>
      <c r="CP26" s="229">
        <f t="array" ref="CP26">-(IF(CP$2=1,Assumptions!$P27/12,-(SUMIF($D$2:$EE$2,CP$2-1,$D26:$EE26)/12)*(1+XLOOKUP(CP$2,Assumptions!$C$94:$M$94,Assumptions!$C$98:$M$98))))</f>
        <v>0</v>
      </c>
      <c r="CQ26" s="229">
        <f t="array" ref="CQ26">-(IF(CQ$2=1,Assumptions!$P27/12,-(SUMIF($D$2:$EE$2,CQ$2-1,$D26:$EE26)/12)*(1+XLOOKUP(CQ$2,Assumptions!$C$94:$M$94,Assumptions!$C$98:$M$98))))</f>
        <v>0</v>
      </c>
      <c r="CR26" s="229">
        <f t="array" ref="CR26">-(IF(CR$2=1,Assumptions!$P27/12,-(SUMIF($D$2:$EE$2,CR$2-1,$D26:$EE26)/12)*(1+XLOOKUP(CR$2,Assumptions!$C$94:$M$94,Assumptions!$C$98:$M$98))))</f>
        <v>0</v>
      </c>
      <c r="CS26" s="229">
        <f t="array" ref="CS26">-(IF(CS$2=1,Assumptions!$P27/12,-(SUMIF($D$2:$EE$2,CS$2-1,$D26:$EE26)/12)*(1+XLOOKUP(CS$2,Assumptions!$C$94:$M$94,Assumptions!$C$98:$M$98))))</f>
        <v>0</v>
      </c>
      <c r="CT26" s="229">
        <f t="array" ref="CT26">-(IF(CT$2=1,Assumptions!$P27/12,-(SUMIF($D$2:$EE$2,CT$2-1,$D26:$EE26)/12)*(1+XLOOKUP(CT$2,Assumptions!$C$94:$M$94,Assumptions!$C$98:$M$98))))</f>
        <v>0</v>
      </c>
      <c r="CU26" s="229">
        <f t="array" ref="CU26">-(IF(CU$2=1,Assumptions!$P27/12,-(SUMIF($D$2:$EE$2,CU$2-1,$D26:$EE26)/12)*(1+XLOOKUP(CU$2,Assumptions!$C$94:$M$94,Assumptions!$C$98:$M$98))))</f>
        <v>0</v>
      </c>
      <c r="CV26" s="229">
        <f t="array" ref="CV26">-(IF(CV$2=1,Assumptions!$P27/12,-(SUMIF($D$2:$EE$2,CV$2-1,$D26:$EE26)/12)*(1+XLOOKUP(CV$2,Assumptions!$C$94:$M$94,Assumptions!$C$98:$M$98))))</f>
        <v>0</v>
      </c>
      <c r="CW26" s="229">
        <f t="array" ref="CW26">-(IF(CW$2=1,Assumptions!$P27/12,-(SUMIF($D$2:$EE$2,CW$2-1,$D26:$EE26)/12)*(1+XLOOKUP(CW$2,Assumptions!$C$94:$M$94,Assumptions!$C$98:$M$98))))</f>
        <v>0</v>
      </c>
      <c r="CX26" s="229">
        <f t="array" ref="CX26">-(IF(CX$2=1,Assumptions!$P27/12,-(SUMIF($D$2:$EE$2,CX$2-1,$D26:$EE26)/12)*(1+XLOOKUP(CX$2,Assumptions!$C$94:$M$94,Assumptions!$C$98:$M$98))))</f>
        <v>0</v>
      </c>
      <c r="CY26" s="229">
        <f t="array" ref="CY26">-(IF(CY$2=1,Assumptions!$P27/12,-(SUMIF($D$2:$EE$2,CY$2-1,$D26:$EE26)/12)*(1+XLOOKUP(CY$2,Assumptions!$C$94:$M$94,Assumptions!$C$98:$M$98))))</f>
        <v>0</v>
      </c>
      <c r="CZ26" s="229">
        <f t="array" ref="CZ26">-(IF(CZ$2=1,Assumptions!$P27/12,-(SUMIF($D$2:$EE$2,CZ$2-1,$D26:$EE26)/12)*(1+XLOOKUP(CZ$2,Assumptions!$C$94:$M$94,Assumptions!$C$98:$M$98))))</f>
        <v>0</v>
      </c>
      <c r="DA26" s="229">
        <f t="array" ref="DA26">-(IF(DA$2=1,Assumptions!$P27/12,-(SUMIF($D$2:$EE$2,DA$2-1,$D26:$EE26)/12)*(1+XLOOKUP(DA$2,Assumptions!$C$94:$M$94,Assumptions!$C$98:$M$98))))</f>
        <v>0</v>
      </c>
      <c r="DB26" s="229">
        <f t="array" ref="DB26">-(IF(DB$2=1,Assumptions!$P27/12,-(SUMIF($D$2:$EE$2,DB$2-1,$D26:$EE26)/12)*(1+XLOOKUP(DB$2,Assumptions!$C$94:$M$94,Assumptions!$C$98:$M$98))))</f>
        <v>0</v>
      </c>
      <c r="DC26" s="229">
        <f t="array" ref="DC26">-(IF(DC$2=1,Assumptions!$P27/12,-(SUMIF($D$2:$EE$2,DC$2-1,$D26:$EE26)/12)*(1+XLOOKUP(DC$2,Assumptions!$C$94:$M$94,Assumptions!$C$98:$M$98))))</f>
        <v>0</v>
      </c>
      <c r="DD26" s="229">
        <f t="array" ref="DD26">-(IF(DD$2=1,Assumptions!$P27/12,-(SUMIF($D$2:$EE$2,DD$2-1,$D26:$EE26)/12)*(1+XLOOKUP(DD$2,Assumptions!$C$94:$M$94,Assumptions!$C$98:$M$98))))</f>
        <v>0</v>
      </c>
      <c r="DE26" s="229">
        <f t="array" ref="DE26">-(IF(DE$2=1,Assumptions!$P27/12,-(SUMIF($D$2:$EE$2,DE$2-1,$D26:$EE26)/12)*(1+XLOOKUP(DE$2,Assumptions!$C$94:$M$94,Assumptions!$C$98:$M$98))))</f>
        <v>0</v>
      </c>
      <c r="DF26" s="229">
        <f t="array" ref="DF26">-(IF(DF$2=1,Assumptions!$P27/12,-(SUMIF($D$2:$EE$2,DF$2-1,$D26:$EE26)/12)*(1+XLOOKUP(DF$2,Assumptions!$C$94:$M$94,Assumptions!$C$98:$M$98))))</f>
        <v>0</v>
      </c>
      <c r="DG26" s="229">
        <f t="array" ref="DG26">-(IF(DG$2=1,Assumptions!$P27/12,-(SUMIF($D$2:$EE$2,DG$2-1,$D26:$EE26)/12)*(1+XLOOKUP(DG$2,Assumptions!$C$94:$M$94,Assumptions!$C$98:$M$98))))</f>
        <v>0</v>
      </c>
      <c r="DH26" s="229">
        <f t="array" ref="DH26">-(IF(DH$2=1,Assumptions!$P27/12,-(SUMIF($D$2:$EE$2,DH$2-1,$D26:$EE26)/12)*(1+XLOOKUP(DH$2,Assumptions!$C$94:$M$94,Assumptions!$C$98:$M$98))))</f>
        <v>0</v>
      </c>
      <c r="DI26" s="229">
        <f t="array" ref="DI26">-(IF(DI$2=1,Assumptions!$P27/12,-(SUMIF($D$2:$EE$2,DI$2-1,$D26:$EE26)/12)*(1+XLOOKUP(DI$2,Assumptions!$C$94:$M$94,Assumptions!$C$98:$M$98))))</f>
        <v>0</v>
      </c>
      <c r="DJ26" s="229">
        <f t="array" ref="DJ26">-(IF(DJ$2=1,Assumptions!$P27/12,-(SUMIF($D$2:$EE$2,DJ$2-1,$D26:$EE26)/12)*(1+XLOOKUP(DJ$2,Assumptions!$C$94:$M$94,Assumptions!$C$98:$M$98))))</f>
        <v>0</v>
      </c>
      <c r="DK26" s="229">
        <f t="array" ref="DK26">-(IF(DK$2=1,Assumptions!$P27/12,-(SUMIF($D$2:$EE$2,DK$2-1,$D26:$EE26)/12)*(1+XLOOKUP(DK$2,Assumptions!$C$94:$M$94,Assumptions!$C$98:$M$98))))</f>
        <v>0</v>
      </c>
      <c r="DL26" s="229">
        <f t="array" ref="DL26">-(IF(DL$2=1,Assumptions!$P27/12,-(SUMIF($D$2:$EE$2,DL$2-1,$D26:$EE26)/12)*(1+XLOOKUP(DL$2,Assumptions!$C$94:$M$94,Assumptions!$C$98:$M$98))))</f>
        <v>0</v>
      </c>
      <c r="DM26" s="229">
        <f t="array" ref="DM26">-(IF(DM$2=1,Assumptions!$P27/12,-(SUMIF($D$2:$EE$2,DM$2-1,$D26:$EE26)/12)*(1+XLOOKUP(DM$2,Assumptions!$C$94:$M$94,Assumptions!$C$98:$M$98))))</f>
        <v>0</v>
      </c>
      <c r="DN26" s="229">
        <f t="array" ref="DN26">-(IF(DN$2=1,Assumptions!$P27/12,-(SUMIF($D$2:$EE$2,DN$2-1,$D26:$EE26)/12)*(1+XLOOKUP(DN$2,Assumptions!$C$94:$M$94,Assumptions!$C$98:$M$98))))</f>
        <v>0</v>
      </c>
      <c r="DO26" s="229">
        <f t="array" ref="DO26">-(IF(DO$2=1,Assumptions!$P27/12,-(SUMIF($D$2:$EE$2,DO$2-1,$D26:$EE26)/12)*(1+XLOOKUP(DO$2,Assumptions!$C$94:$M$94,Assumptions!$C$98:$M$98))))</f>
        <v>0</v>
      </c>
      <c r="DP26" s="229">
        <f t="array" ref="DP26">-(IF(DP$2=1,Assumptions!$P27/12,-(SUMIF($D$2:$EE$2,DP$2-1,$D26:$EE26)/12)*(1+XLOOKUP(DP$2,Assumptions!$C$94:$M$94,Assumptions!$C$98:$M$98))))</f>
        <v>0</v>
      </c>
      <c r="DQ26" s="229">
        <f t="array" ref="DQ26">-(IF(DQ$2=1,Assumptions!$P27/12,-(SUMIF($D$2:$EE$2,DQ$2-1,$D26:$EE26)/12)*(1+XLOOKUP(DQ$2,Assumptions!$C$94:$M$94,Assumptions!$C$98:$M$98))))</f>
        <v>0</v>
      </c>
      <c r="DR26" s="229">
        <f t="array" ref="DR26">-(IF(DR$2=1,Assumptions!$P27/12,-(SUMIF($D$2:$EE$2,DR$2-1,$D26:$EE26)/12)*(1+XLOOKUP(DR$2,Assumptions!$C$94:$M$94,Assumptions!$C$98:$M$98))))</f>
        <v>0</v>
      </c>
      <c r="DS26" s="229">
        <f t="array" ref="DS26">-(IF(DS$2=1,Assumptions!$P27/12,-(SUMIF($D$2:$EE$2,DS$2-1,$D26:$EE26)/12)*(1+XLOOKUP(DS$2,Assumptions!$C$94:$M$94,Assumptions!$C$98:$M$98))))</f>
        <v>0</v>
      </c>
      <c r="DT26" s="229">
        <f t="array" ref="DT26">-(IF(DT$2=1,Assumptions!$P27/12,-(SUMIF($D$2:$EE$2,DT$2-1,$D26:$EE26)/12)*(1+XLOOKUP(DT$2,Assumptions!$C$94:$M$94,Assumptions!$C$98:$M$98))))</f>
        <v>0</v>
      </c>
      <c r="DU26" s="229">
        <f t="array" ref="DU26">-(IF(DU$2=1,Assumptions!$P27/12,-(SUMIF($D$2:$EE$2,DU$2-1,$D26:$EE26)/12)*(1+XLOOKUP(DU$2,Assumptions!$C$94:$M$94,Assumptions!$C$98:$M$98))))</f>
        <v>0</v>
      </c>
      <c r="DV26" s="229">
        <f t="array" ref="DV26">-(IF(DV$2=1,Assumptions!$P27/12,-(SUMIF($D$2:$EE$2,DV$2-1,$D26:$EE26)/12)*(1+XLOOKUP(DV$2,Assumptions!$C$94:$M$94,Assumptions!$C$98:$M$98))))</f>
        <v>0</v>
      </c>
      <c r="DW26" s="229">
        <f t="array" ref="DW26">-(IF(DW$2=1,Assumptions!$P27/12,-(SUMIF($D$2:$EE$2,DW$2-1,$D26:$EE26)/12)*(1+XLOOKUP(DW$2,Assumptions!$C$94:$M$94,Assumptions!$C$98:$M$98))))</f>
        <v>0</v>
      </c>
      <c r="DX26" s="229">
        <f t="array" ref="DX26">-(IF(DX$2=1,Assumptions!$P27/12,-(SUMIF($D$2:$EE$2,DX$2-1,$D26:$EE26)/12)*(1+XLOOKUP(DX$2,Assumptions!$C$94:$M$94,Assumptions!$C$98:$M$98))))</f>
        <v>0</v>
      </c>
      <c r="DY26" s="229">
        <f t="array" ref="DY26">-(IF(DY$2=1,Assumptions!$P27/12,-(SUMIF($D$2:$EE$2,DY$2-1,$D26:$EE26)/12)*(1+XLOOKUP(DY$2,Assumptions!$C$94:$M$94,Assumptions!$C$98:$M$98))))</f>
        <v>0</v>
      </c>
      <c r="DZ26" s="229">
        <f t="array" ref="DZ26">-(IF(DZ$2=1,Assumptions!$P27/12,-(SUMIF($D$2:$EE$2,DZ$2-1,$D26:$EE26)/12)*(1+XLOOKUP(DZ$2,Assumptions!$C$94:$M$94,Assumptions!$C$98:$M$98))))</f>
        <v>0</v>
      </c>
      <c r="EA26" s="229">
        <f t="array" ref="EA26">-(IF(EA$2=1,Assumptions!$P27/12,-(SUMIF($D$2:$EE$2,EA$2-1,$D26:$EE26)/12)*(1+XLOOKUP(EA$2,Assumptions!$C$94:$M$94,Assumptions!$C$98:$M$98))))</f>
        <v>0</v>
      </c>
      <c r="EB26" s="229">
        <f t="array" ref="EB26">-(IF(EB$2=1,Assumptions!$P27/12,-(SUMIF($D$2:$EE$2,EB$2-1,$D26:$EE26)/12)*(1+XLOOKUP(EB$2,Assumptions!$C$94:$M$94,Assumptions!$C$98:$M$98))))</f>
        <v>0</v>
      </c>
      <c r="EC26" s="229">
        <f t="array" ref="EC26">-(IF(EC$2=1,Assumptions!$P27/12,-(SUMIF($D$2:$EE$2,EC$2-1,$D26:$EE26)/12)*(1+XLOOKUP(EC$2,Assumptions!$C$94:$M$94,Assumptions!$C$98:$M$98))))</f>
        <v>0</v>
      </c>
      <c r="ED26" s="229">
        <f t="array" ref="ED26">-(IF(ED$2=1,Assumptions!$P27/12,-(SUMIF($D$2:$EE$2,ED$2-1,$D26:$EE26)/12)*(1+XLOOKUP(ED$2,Assumptions!$C$94:$M$94,Assumptions!$C$98:$M$98))))</f>
        <v>0</v>
      </c>
      <c r="EE26" s="229">
        <f t="array" ref="EE26">-(IF(EE$2=1,Assumptions!$P27/12,-(SUMIF($D$2:$EE$2,EE$2-1,$D26:$EE26)/12)*(1+XLOOKUP(EE$2,Assumptions!$C$94:$M$94,Assumptions!$C$98:$M$98))))</f>
        <v>0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229">
        <f t="array" ref="D27">-(IF(D$2=1,Assumptions!$P28/12,-(SUMIF($D$2:$EE$2,D$2-1,$D27:$EE27)/12)*(1+XLOOKUP(D$2,Assumptions!$C$94:$M$94,Assumptions!$C$98:$M$98))))</f>
        <v>0</v>
      </c>
      <c r="E27" s="229">
        <f t="array" ref="E27">-(IF(E$2=1,Assumptions!$P28/12,-(SUMIF($D$2:$EE$2,E$2-1,$D27:$EE27)/12)*(1+XLOOKUP(E$2,Assumptions!$C$94:$M$94,Assumptions!$C$98:$M$98))))</f>
        <v>0</v>
      </c>
      <c r="F27" s="229">
        <f t="array" ref="F27">-(IF(F$2=1,Assumptions!$P28/12,-(SUMIF($D$2:$EE$2,F$2-1,$D27:$EE27)/12)*(1+XLOOKUP(F$2,Assumptions!$C$94:$M$94,Assumptions!$C$98:$M$98))))</f>
        <v>0</v>
      </c>
      <c r="G27" s="229">
        <f t="array" ref="G27">-(IF(G$2=1,Assumptions!$P28/12,-(SUMIF($D$2:$EE$2,G$2-1,$D27:$EE27)/12)*(1+XLOOKUP(G$2,Assumptions!$C$94:$M$94,Assumptions!$C$98:$M$98))))</f>
        <v>0</v>
      </c>
      <c r="H27" s="229">
        <f t="array" ref="H27">-(IF(H$2=1,Assumptions!$P28/12,-(SUMIF($D$2:$EE$2,H$2-1,$D27:$EE27)/12)*(1+XLOOKUP(H$2,Assumptions!$C$94:$M$94,Assumptions!$C$98:$M$98))))</f>
        <v>0</v>
      </c>
      <c r="I27" s="229">
        <f t="array" ref="I27">-(IF(I$2=1,Assumptions!$P28/12,-(SUMIF($D$2:$EE$2,I$2-1,$D27:$EE27)/12)*(1+XLOOKUP(I$2,Assumptions!$C$94:$M$94,Assumptions!$C$98:$M$98))))</f>
        <v>0</v>
      </c>
      <c r="J27" s="229">
        <f t="array" ref="J27">-(IF(J$2=1,Assumptions!$P28/12,-(SUMIF($D$2:$EE$2,J$2-1,$D27:$EE27)/12)*(1+XLOOKUP(J$2,Assumptions!$C$94:$M$94,Assumptions!$C$98:$M$98))))</f>
        <v>0</v>
      </c>
      <c r="K27" s="229">
        <f t="array" ref="K27">-(IF(K$2=1,Assumptions!$P28/12,-(SUMIF($D$2:$EE$2,K$2-1,$D27:$EE27)/12)*(1+XLOOKUP(K$2,Assumptions!$C$94:$M$94,Assumptions!$C$98:$M$98))))</f>
        <v>0</v>
      </c>
      <c r="L27" s="229">
        <f t="array" ref="L27">-(IF(L$2=1,Assumptions!$P28/12,-(SUMIF($D$2:$EE$2,L$2-1,$D27:$EE27)/12)*(1+XLOOKUP(L$2,Assumptions!$C$94:$M$94,Assumptions!$C$98:$M$98))))</f>
        <v>0</v>
      </c>
      <c r="M27" s="229">
        <f t="array" ref="M27">-(IF(M$2=1,Assumptions!$P28/12,-(SUMIF($D$2:$EE$2,M$2-1,$D27:$EE27)/12)*(1+XLOOKUP(M$2,Assumptions!$C$94:$M$94,Assumptions!$C$98:$M$98))))</f>
        <v>0</v>
      </c>
      <c r="N27" s="229">
        <f t="array" ref="N27">-(IF(N$2=1,Assumptions!$P28/12,-(SUMIF($D$2:$EE$2,N$2-1,$D27:$EE27)/12)*(1+XLOOKUP(N$2,Assumptions!$C$94:$M$94,Assumptions!$C$98:$M$98))))</f>
        <v>0</v>
      </c>
      <c r="O27" s="229">
        <f t="array" ref="O27">-(IF(O$2=1,Assumptions!$P28/12,-(SUMIF($D$2:$EE$2,O$2-1,$D27:$EE27)/12)*(1+XLOOKUP(O$2,Assumptions!$C$94:$M$94,Assumptions!$C$98:$M$98))))</f>
        <v>0</v>
      </c>
      <c r="P27" s="229">
        <f t="array" ref="P27">-(IF(P$2=1,Assumptions!$P28/12,-(SUMIF($D$2:$EE$2,P$2-1,$D27:$EE27)/12)*(1+XLOOKUP(P$2,Assumptions!$C$94:$M$94,Assumptions!$C$98:$M$98))))</f>
        <v>0</v>
      </c>
      <c r="Q27" s="229">
        <f t="array" ref="Q27">-(IF(Q$2=1,Assumptions!$P28/12,-(SUMIF($D$2:$EE$2,Q$2-1,$D27:$EE27)/12)*(1+XLOOKUP(Q$2,Assumptions!$C$94:$M$94,Assumptions!$C$98:$M$98))))</f>
        <v>0</v>
      </c>
      <c r="R27" s="229">
        <f t="array" ref="R27">-(IF(R$2=1,Assumptions!$P28/12,-(SUMIF($D$2:$EE$2,R$2-1,$D27:$EE27)/12)*(1+XLOOKUP(R$2,Assumptions!$C$94:$M$94,Assumptions!$C$98:$M$98))))</f>
        <v>0</v>
      </c>
      <c r="S27" s="229">
        <f t="array" ref="S27">-(IF(S$2=1,Assumptions!$P28/12,-(SUMIF($D$2:$EE$2,S$2-1,$D27:$EE27)/12)*(1+XLOOKUP(S$2,Assumptions!$C$94:$M$94,Assumptions!$C$98:$M$98))))</f>
        <v>0</v>
      </c>
      <c r="T27" s="229">
        <f t="array" ref="T27">-(IF(T$2=1,Assumptions!$P28/12,-(SUMIF($D$2:$EE$2,T$2-1,$D27:$EE27)/12)*(1+XLOOKUP(T$2,Assumptions!$C$94:$M$94,Assumptions!$C$98:$M$98))))</f>
        <v>0</v>
      </c>
      <c r="U27" s="229">
        <f t="array" ref="U27">-(IF(U$2=1,Assumptions!$P28/12,-(SUMIF($D$2:$EE$2,U$2-1,$D27:$EE27)/12)*(1+XLOOKUP(U$2,Assumptions!$C$94:$M$94,Assumptions!$C$98:$M$98))))</f>
        <v>0</v>
      </c>
      <c r="V27" s="229">
        <f t="array" ref="V27">-(IF(V$2=1,Assumptions!$P28/12,-(SUMIF($D$2:$EE$2,V$2-1,$D27:$EE27)/12)*(1+XLOOKUP(V$2,Assumptions!$C$94:$M$94,Assumptions!$C$98:$M$98))))</f>
        <v>0</v>
      </c>
      <c r="W27" s="229">
        <f t="array" ref="W27">-(IF(W$2=1,Assumptions!$P28/12,-(SUMIF($D$2:$EE$2,W$2-1,$D27:$EE27)/12)*(1+XLOOKUP(W$2,Assumptions!$C$94:$M$94,Assumptions!$C$98:$M$98))))</f>
        <v>0</v>
      </c>
      <c r="X27" s="229">
        <f t="array" ref="X27">-(IF(X$2=1,Assumptions!$P28/12,-(SUMIF($D$2:$EE$2,X$2-1,$D27:$EE27)/12)*(1+XLOOKUP(X$2,Assumptions!$C$94:$M$94,Assumptions!$C$98:$M$98))))</f>
        <v>0</v>
      </c>
      <c r="Y27" s="229">
        <f t="array" ref="Y27">-(IF(Y$2=1,Assumptions!$P28/12,-(SUMIF($D$2:$EE$2,Y$2-1,$D27:$EE27)/12)*(1+XLOOKUP(Y$2,Assumptions!$C$94:$M$94,Assumptions!$C$98:$M$98))))</f>
        <v>0</v>
      </c>
      <c r="Z27" s="229">
        <f t="array" ref="Z27">-(IF(Z$2=1,Assumptions!$P28/12,-(SUMIF($D$2:$EE$2,Z$2-1,$D27:$EE27)/12)*(1+XLOOKUP(Z$2,Assumptions!$C$94:$M$94,Assumptions!$C$98:$M$98))))</f>
        <v>0</v>
      </c>
      <c r="AA27" s="229">
        <f t="array" ref="AA27">-(IF(AA$2=1,Assumptions!$P28/12,-(SUMIF($D$2:$EE$2,AA$2-1,$D27:$EE27)/12)*(1+XLOOKUP(AA$2,Assumptions!$C$94:$M$94,Assumptions!$C$98:$M$98))))</f>
        <v>0</v>
      </c>
      <c r="AB27" s="229">
        <f t="array" ref="AB27">-(IF(AB$2=1,Assumptions!$P28/12,-(SUMIF($D$2:$EE$2,AB$2-1,$D27:$EE27)/12)*(1+XLOOKUP(AB$2,Assumptions!$C$94:$M$94,Assumptions!$C$98:$M$98))))</f>
        <v>0</v>
      </c>
      <c r="AC27" s="229">
        <f t="array" ref="AC27">-(IF(AC$2=1,Assumptions!$P28/12,-(SUMIF($D$2:$EE$2,AC$2-1,$D27:$EE27)/12)*(1+XLOOKUP(AC$2,Assumptions!$C$94:$M$94,Assumptions!$C$98:$M$98))))</f>
        <v>0</v>
      </c>
      <c r="AD27" s="229">
        <f t="array" ref="AD27">-(IF(AD$2=1,Assumptions!$P28/12,-(SUMIF($D$2:$EE$2,AD$2-1,$D27:$EE27)/12)*(1+XLOOKUP(AD$2,Assumptions!$C$94:$M$94,Assumptions!$C$98:$M$98))))</f>
        <v>0</v>
      </c>
      <c r="AE27" s="229">
        <f t="array" ref="AE27">-(IF(AE$2=1,Assumptions!$P28/12,-(SUMIF($D$2:$EE$2,AE$2-1,$D27:$EE27)/12)*(1+XLOOKUP(AE$2,Assumptions!$C$94:$M$94,Assumptions!$C$98:$M$98))))</f>
        <v>0</v>
      </c>
      <c r="AF27" s="229">
        <f t="array" ref="AF27">-(IF(AF$2=1,Assumptions!$P28/12,-(SUMIF($D$2:$EE$2,AF$2-1,$D27:$EE27)/12)*(1+XLOOKUP(AF$2,Assumptions!$C$94:$M$94,Assumptions!$C$98:$M$98))))</f>
        <v>0</v>
      </c>
      <c r="AG27" s="229">
        <f t="array" ref="AG27">-(IF(AG$2=1,Assumptions!$P28/12,-(SUMIF($D$2:$EE$2,AG$2-1,$D27:$EE27)/12)*(1+XLOOKUP(AG$2,Assumptions!$C$94:$M$94,Assumptions!$C$98:$M$98))))</f>
        <v>0</v>
      </c>
      <c r="AH27" s="229">
        <f t="array" ref="AH27">-(IF(AH$2=1,Assumptions!$P28/12,-(SUMIF($D$2:$EE$2,AH$2-1,$D27:$EE27)/12)*(1+XLOOKUP(AH$2,Assumptions!$C$94:$M$94,Assumptions!$C$98:$M$98))))</f>
        <v>0</v>
      </c>
      <c r="AI27" s="229">
        <f t="array" ref="AI27">-(IF(AI$2=1,Assumptions!$P28/12,-(SUMIF($D$2:$EE$2,AI$2-1,$D27:$EE27)/12)*(1+XLOOKUP(AI$2,Assumptions!$C$94:$M$94,Assumptions!$C$98:$M$98))))</f>
        <v>0</v>
      </c>
      <c r="AJ27" s="229">
        <f t="array" ref="AJ27">-(IF(AJ$2=1,Assumptions!$P28/12,-(SUMIF($D$2:$EE$2,AJ$2-1,$D27:$EE27)/12)*(1+XLOOKUP(AJ$2,Assumptions!$C$94:$M$94,Assumptions!$C$98:$M$98))))</f>
        <v>0</v>
      </c>
      <c r="AK27" s="229">
        <f t="array" ref="AK27">-(IF(AK$2=1,Assumptions!$P28/12,-(SUMIF($D$2:$EE$2,AK$2-1,$D27:$EE27)/12)*(1+XLOOKUP(AK$2,Assumptions!$C$94:$M$94,Assumptions!$C$98:$M$98))))</f>
        <v>0</v>
      </c>
      <c r="AL27" s="229">
        <f t="array" ref="AL27">-(IF(AL$2=1,Assumptions!$P28/12,-(SUMIF($D$2:$EE$2,AL$2-1,$D27:$EE27)/12)*(1+XLOOKUP(AL$2,Assumptions!$C$94:$M$94,Assumptions!$C$98:$M$98))))</f>
        <v>0</v>
      </c>
      <c r="AM27" s="229">
        <f t="array" ref="AM27">-(IF(AM$2=1,Assumptions!$P28/12,-(SUMIF($D$2:$EE$2,AM$2-1,$D27:$EE27)/12)*(1+XLOOKUP(AM$2,Assumptions!$C$94:$M$94,Assumptions!$C$98:$M$98))))</f>
        <v>0</v>
      </c>
      <c r="AN27" s="229">
        <f t="array" ref="AN27">-(IF(AN$2=1,Assumptions!$P28/12,-(SUMIF($D$2:$EE$2,AN$2-1,$D27:$EE27)/12)*(1+XLOOKUP(AN$2,Assumptions!$C$94:$M$94,Assumptions!$C$98:$M$98))))</f>
        <v>0</v>
      </c>
      <c r="AO27" s="229">
        <f t="array" ref="AO27">-(IF(AO$2=1,Assumptions!$P28/12,-(SUMIF($D$2:$EE$2,AO$2-1,$D27:$EE27)/12)*(1+XLOOKUP(AO$2,Assumptions!$C$94:$M$94,Assumptions!$C$98:$M$98))))</f>
        <v>0</v>
      </c>
      <c r="AP27" s="229">
        <f t="array" ref="AP27">-(IF(AP$2=1,Assumptions!$P28/12,-(SUMIF($D$2:$EE$2,AP$2-1,$D27:$EE27)/12)*(1+XLOOKUP(AP$2,Assumptions!$C$94:$M$94,Assumptions!$C$98:$M$98))))</f>
        <v>0</v>
      </c>
      <c r="AQ27" s="229">
        <f t="array" ref="AQ27">-(IF(AQ$2=1,Assumptions!$P28/12,-(SUMIF($D$2:$EE$2,AQ$2-1,$D27:$EE27)/12)*(1+XLOOKUP(AQ$2,Assumptions!$C$94:$M$94,Assumptions!$C$98:$M$98))))</f>
        <v>0</v>
      </c>
      <c r="AR27" s="229">
        <f t="array" ref="AR27">-(IF(AR$2=1,Assumptions!$P28/12,-(SUMIF($D$2:$EE$2,AR$2-1,$D27:$EE27)/12)*(1+XLOOKUP(AR$2,Assumptions!$C$94:$M$94,Assumptions!$C$98:$M$98))))</f>
        <v>0</v>
      </c>
      <c r="AS27" s="229">
        <f t="array" ref="AS27">-(IF(AS$2=1,Assumptions!$P28/12,-(SUMIF($D$2:$EE$2,AS$2-1,$D27:$EE27)/12)*(1+XLOOKUP(AS$2,Assumptions!$C$94:$M$94,Assumptions!$C$98:$M$98))))</f>
        <v>0</v>
      </c>
      <c r="AT27" s="229">
        <f t="array" ref="AT27">-(IF(AT$2=1,Assumptions!$P28/12,-(SUMIF($D$2:$EE$2,AT$2-1,$D27:$EE27)/12)*(1+XLOOKUP(AT$2,Assumptions!$C$94:$M$94,Assumptions!$C$98:$M$98))))</f>
        <v>0</v>
      </c>
      <c r="AU27" s="229">
        <f t="array" ref="AU27">-(IF(AU$2=1,Assumptions!$P28/12,-(SUMIF($D$2:$EE$2,AU$2-1,$D27:$EE27)/12)*(1+XLOOKUP(AU$2,Assumptions!$C$94:$M$94,Assumptions!$C$98:$M$98))))</f>
        <v>0</v>
      </c>
      <c r="AV27" s="229">
        <f t="array" ref="AV27">-(IF(AV$2=1,Assumptions!$P28/12,-(SUMIF($D$2:$EE$2,AV$2-1,$D27:$EE27)/12)*(1+XLOOKUP(AV$2,Assumptions!$C$94:$M$94,Assumptions!$C$98:$M$98))))</f>
        <v>0</v>
      </c>
      <c r="AW27" s="229">
        <f t="array" ref="AW27">-(IF(AW$2=1,Assumptions!$P28/12,-(SUMIF($D$2:$EE$2,AW$2-1,$D27:$EE27)/12)*(1+XLOOKUP(AW$2,Assumptions!$C$94:$M$94,Assumptions!$C$98:$M$98))))</f>
        <v>0</v>
      </c>
      <c r="AX27" s="229">
        <f t="array" ref="AX27">-(IF(AX$2=1,Assumptions!$P28/12,-(SUMIF($D$2:$EE$2,AX$2-1,$D27:$EE27)/12)*(1+XLOOKUP(AX$2,Assumptions!$C$94:$M$94,Assumptions!$C$98:$M$98))))</f>
        <v>0</v>
      </c>
      <c r="AY27" s="229">
        <f t="array" ref="AY27">-(IF(AY$2=1,Assumptions!$P28/12,-(SUMIF($D$2:$EE$2,AY$2-1,$D27:$EE27)/12)*(1+XLOOKUP(AY$2,Assumptions!$C$94:$M$94,Assumptions!$C$98:$M$98))))</f>
        <v>0</v>
      </c>
      <c r="AZ27" s="229">
        <f t="array" ref="AZ27">-(IF(AZ$2=1,Assumptions!$P28/12,-(SUMIF($D$2:$EE$2,AZ$2-1,$D27:$EE27)/12)*(1+XLOOKUP(AZ$2,Assumptions!$C$94:$M$94,Assumptions!$C$98:$M$98))))</f>
        <v>0</v>
      </c>
      <c r="BA27" s="229">
        <f t="array" ref="BA27">-(IF(BA$2=1,Assumptions!$P28/12,-(SUMIF($D$2:$EE$2,BA$2-1,$D27:$EE27)/12)*(1+XLOOKUP(BA$2,Assumptions!$C$94:$M$94,Assumptions!$C$98:$M$98))))</f>
        <v>0</v>
      </c>
      <c r="BB27" s="229">
        <f t="array" ref="BB27">-(IF(BB$2=1,Assumptions!$P28/12,-(SUMIF($D$2:$EE$2,BB$2-1,$D27:$EE27)/12)*(1+XLOOKUP(BB$2,Assumptions!$C$94:$M$94,Assumptions!$C$98:$M$98))))</f>
        <v>0</v>
      </c>
      <c r="BC27" s="229">
        <f t="array" ref="BC27">-(IF(BC$2=1,Assumptions!$P28/12,-(SUMIF($D$2:$EE$2,BC$2-1,$D27:$EE27)/12)*(1+XLOOKUP(BC$2,Assumptions!$C$94:$M$94,Assumptions!$C$98:$M$98))))</f>
        <v>0</v>
      </c>
      <c r="BD27" s="229">
        <f t="array" ref="BD27">-(IF(BD$2=1,Assumptions!$P28/12,-(SUMIF($D$2:$EE$2,BD$2-1,$D27:$EE27)/12)*(1+XLOOKUP(BD$2,Assumptions!$C$94:$M$94,Assumptions!$C$98:$M$98))))</f>
        <v>0</v>
      </c>
      <c r="BE27" s="229">
        <f t="array" ref="BE27">-(IF(BE$2=1,Assumptions!$P28/12,-(SUMIF($D$2:$EE$2,BE$2-1,$D27:$EE27)/12)*(1+XLOOKUP(BE$2,Assumptions!$C$94:$M$94,Assumptions!$C$98:$M$98))))</f>
        <v>0</v>
      </c>
      <c r="BF27" s="229">
        <f t="array" ref="BF27">-(IF(BF$2=1,Assumptions!$P28/12,-(SUMIF($D$2:$EE$2,BF$2-1,$D27:$EE27)/12)*(1+XLOOKUP(BF$2,Assumptions!$C$94:$M$94,Assumptions!$C$98:$M$98))))</f>
        <v>0</v>
      </c>
      <c r="BG27" s="229">
        <f t="array" ref="BG27">-(IF(BG$2=1,Assumptions!$P28/12,-(SUMIF($D$2:$EE$2,BG$2-1,$D27:$EE27)/12)*(1+XLOOKUP(BG$2,Assumptions!$C$94:$M$94,Assumptions!$C$98:$M$98))))</f>
        <v>0</v>
      </c>
      <c r="BH27" s="229">
        <f t="array" ref="BH27">-(IF(BH$2=1,Assumptions!$P28/12,-(SUMIF($D$2:$EE$2,BH$2-1,$D27:$EE27)/12)*(1+XLOOKUP(BH$2,Assumptions!$C$94:$M$94,Assumptions!$C$98:$M$98))))</f>
        <v>0</v>
      </c>
      <c r="BI27" s="229">
        <f t="array" ref="BI27">-(IF(BI$2=1,Assumptions!$P28/12,-(SUMIF($D$2:$EE$2,BI$2-1,$D27:$EE27)/12)*(1+XLOOKUP(BI$2,Assumptions!$C$94:$M$94,Assumptions!$C$98:$M$98))))</f>
        <v>0</v>
      </c>
      <c r="BJ27" s="229">
        <f t="array" ref="BJ27">-(IF(BJ$2=1,Assumptions!$P28/12,-(SUMIF($D$2:$EE$2,BJ$2-1,$D27:$EE27)/12)*(1+XLOOKUP(BJ$2,Assumptions!$C$94:$M$94,Assumptions!$C$98:$M$98))))</f>
        <v>0</v>
      </c>
      <c r="BK27" s="229">
        <f t="array" ref="BK27">-(IF(BK$2=1,Assumptions!$P28/12,-(SUMIF($D$2:$EE$2,BK$2-1,$D27:$EE27)/12)*(1+XLOOKUP(BK$2,Assumptions!$C$94:$M$94,Assumptions!$C$98:$M$98))))</f>
        <v>0</v>
      </c>
      <c r="BL27" s="229">
        <f t="array" ref="BL27">-(IF(BL$2=1,Assumptions!$P28/12,-(SUMIF($D$2:$EE$2,BL$2-1,$D27:$EE27)/12)*(1+XLOOKUP(BL$2,Assumptions!$C$94:$M$94,Assumptions!$C$98:$M$98))))</f>
        <v>0</v>
      </c>
      <c r="BM27" s="229">
        <f t="array" ref="BM27">-(IF(BM$2=1,Assumptions!$P28/12,-(SUMIF($D$2:$EE$2,BM$2-1,$D27:$EE27)/12)*(1+XLOOKUP(BM$2,Assumptions!$C$94:$M$94,Assumptions!$C$98:$M$98))))</f>
        <v>0</v>
      </c>
      <c r="BN27" s="229">
        <f t="array" ref="BN27">-(IF(BN$2=1,Assumptions!$P28/12,-(SUMIF($D$2:$EE$2,BN$2-1,$D27:$EE27)/12)*(1+XLOOKUP(BN$2,Assumptions!$C$94:$M$94,Assumptions!$C$98:$M$98))))</f>
        <v>0</v>
      </c>
      <c r="BO27" s="229">
        <f t="array" ref="BO27">-(IF(BO$2=1,Assumptions!$P28/12,-(SUMIF($D$2:$EE$2,BO$2-1,$D27:$EE27)/12)*(1+XLOOKUP(BO$2,Assumptions!$C$94:$M$94,Assumptions!$C$98:$M$98))))</f>
        <v>0</v>
      </c>
      <c r="BP27" s="229">
        <f t="array" ref="BP27">-(IF(BP$2=1,Assumptions!$P28/12,-(SUMIF($D$2:$EE$2,BP$2-1,$D27:$EE27)/12)*(1+XLOOKUP(BP$2,Assumptions!$C$94:$M$94,Assumptions!$C$98:$M$98))))</f>
        <v>0</v>
      </c>
      <c r="BQ27" s="229">
        <f t="array" ref="BQ27">-(IF(BQ$2=1,Assumptions!$P28/12,-(SUMIF($D$2:$EE$2,BQ$2-1,$D27:$EE27)/12)*(1+XLOOKUP(BQ$2,Assumptions!$C$94:$M$94,Assumptions!$C$98:$M$98))))</f>
        <v>0</v>
      </c>
      <c r="BR27" s="229">
        <f t="array" ref="BR27">-(IF(BR$2=1,Assumptions!$P28/12,-(SUMIF($D$2:$EE$2,BR$2-1,$D27:$EE27)/12)*(1+XLOOKUP(BR$2,Assumptions!$C$94:$M$94,Assumptions!$C$98:$M$98))))</f>
        <v>0</v>
      </c>
      <c r="BS27" s="229">
        <f t="array" ref="BS27">-(IF(BS$2=1,Assumptions!$P28/12,-(SUMIF($D$2:$EE$2,BS$2-1,$D27:$EE27)/12)*(1+XLOOKUP(BS$2,Assumptions!$C$94:$M$94,Assumptions!$C$98:$M$98))))</f>
        <v>0</v>
      </c>
      <c r="BT27" s="229">
        <f t="array" ref="BT27">-(IF(BT$2=1,Assumptions!$P28/12,-(SUMIF($D$2:$EE$2,BT$2-1,$D27:$EE27)/12)*(1+XLOOKUP(BT$2,Assumptions!$C$94:$M$94,Assumptions!$C$98:$M$98))))</f>
        <v>0</v>
      </c>
      <c r="BU27" s="229">
        <f t="array" ref="BU27">-(IF(BU$2=1,Assumptions!$P28/12,-(SUMIF($D$2:$EE$2,BU$2-1,$D27:$EE27)/12)*(1+XLOOKUP(BU$2,Assumptions!$C$94:$M$94,Assumptions!$C$98:$M$98))))</f>
        <v>0</v>
      </c>
      <c r="BV27" s="229">
        <f t="array" ref="BV27">-(IF(BV$2=1,Assumptions!$P28/12,-(SUMIF($D$2:$EE$2,BV$2-1,$D27:$EE27)/12)*(1+XLOOKUP(BV$2,Assumptions!$C$94:$M$94,Assumptions!$C$98:$M$98))))</f>
        <v>0</v>
      </c>
      <c r="BW27" s="229">
        <f t="array" ref="BW27">-(IF(BW$2=1,Assumptions!$P28/12,-(SUMIF($D$2:$EE$2,BW$2-1,$D27:$EE27)/12)*(1+XLOOKUP(BW$2,Assumptions!$C$94:$M$94,Assumptions!$C$98:$M$98))))</f>
        <v>0</v>
      </c>
      <c r="BX27" s="229">
        <f t="array" ref="BX27">-(IF(BX$2=1,Assumptions!$P28/12,-(SUMIF($D$2:$EE$2,BX$2-1,$D27:$EE27)/12)*(1+XLOOKUP(BX$2,Assumptions!$C$94:$M$94,Assumptions!$C$98:$M$98))))</f>
        <v>0</v>
      </c>
      <c r="BY27" s="229">
        <f t="array" ref="BY27">-(IF(BY$2=1,Assumptions!$P28/12,-(SUMIF($D$2:$EE$2,BY$2-1,$D27:$EE27)/12)*(1+XLOOKUP(BY$2,Assumptions!$C$94:$M$94,Assumptions!$C$98:$M$98))))</f>
        <v>0</v>
      </c>
      <c r="BZ27" s="229">
        <f t="array" ref="BZ27">-(IF(BZ$2=1,Assumptions!$P28/12,-(SUMIF($D$2:$EE$2,BZ$2-1,$D27:$EE27)/12)*(1+XLOOKUP(BZ$2,Assumptions!$C$94:$M$94,Assumptions!$C$98:$M$98))))</f>
        <v>0</v>
      </c>
      <c r="CA27" s="229">
        <f t="array" ref="CA27">-(IF(CA$2=1,Assumptions!$P28/12,-(SUMIF($D$2:$EE$2,CA$2-1,$D27:$EE27)/12)*(1+XLOOKUP(CA$2,Assumptions!$C$94:$M$94,Assumptions!$C$98:$M$98))))</f>
        <v>0</v>
      </c>
      <c r="CB27" s="229">
        <f t="array" ref="CB27">-(IF(CB$2=1,Assumptions!$P28/12,-(SUMIF($D$2:$EE$2,CB$2-1,$D27:$EE27)/12)*(1+XLOOKUP(CB$2,Assumptions!$C$94:$M$94,Assumptions!$C$98:$M$98))))</f>
        <v>0</v>
      </c>
      <c r="CC27" s="229">
        <f t="array" ref="CC27">-(IF(CC$2=1,Assumptions!$P28/12,-(SUMIF($D$2:$EE$2,CC$2-1,$D27:$EE27)/12)*(1+XLOOKUP(CC$2,Assumptions!$C$94:$M$94,Assumptions!$C$98:$M$98))))</f>
        <v>0</v>
      </c>
      <c r="CD27" s="229">
        <f t="array" ref="CD27">-(IF(CD$2=1,Assumptions!$P28/12,-(SUMIF($D$2:$EE$2,CD$2-1,$D27:$EE27)/12)*(1+XLOOKUP(CD$2,Assumptions!$C$94:$M$94,Assumptions!$C$98:$M$98))))</f>
        <v>0</v>
      </c>
      <c r="CE27" s="229">
        <f t="array" ref="CE27">-(IF(CE$2=1,Assumptions!$P28/12,-(SUMIF($D$2:$EE$2,CE$2-1,$D27:$EE27)/12)*(1+XLOOKUP(CE$2,Assumptions!$C$94:$M$94,Assumptions!$C$98:$M$98))))</f>
        <v>0</v>
      </c>
      <c r="CF27" s="229">
        <f t="array" ref="CF27">-(IF(CF$2=1,Assumptions!$P28/12,-(SUMIF($D$2:$EE$2,CF$2-1,$D27:$EE27)/12)*(1+XLOOKUP(CF$2,Assumptions!$C$94:$M$94,Assumptions!$C$98:$M$98))))</f>
        <v>0</v>
      </c>
      <c r="CG27" s="229">
        <f t="array" ref="CG27">-(IF(CG$2=1,Assumptions!$P28/12,-(SUMIF($D$2:$EE$2,CG$2-1,$D27:$EE27)/12)*(1+XLOOKUP(CG$2,Assumptions!$C$94:$M$94,Assumptions!$C$98:$M$98))))</f>
        <v>0</v>
      </c>
      <c r="CH27" s="229">
        <f t="array" ref="CH27">-(IF(CH$2=1,Assumptions!$P28/12,-(SUMIF($D$2:$EE$2,CH$2-1,$D27:$EE27)/12)*(1+XLOOKUP(CH$2,Assumptions!$C$94:$M$94,Assumptions!$C$98:$M$98))))</f>
        <v>0</v>
      </c>
      <c r="CI27" s="229">
        <f t="array" ref="CI27">-(IF(CI$2=1,Assumptions!$P28/12,-(SUMIF($D$2:$EE$2,CI$2-1,$D27:$EE27)/12)*(1+XLOOKUP(CI$2,Assumptions!$C$94:$M$94,Assumptions!$C$98:$M$98))))</f>
        <v>0</v>
      </c>
      <c r="CJ27" s="229">
        <f t="array" ref="CJ27">-(IF(CJ$2=1,Assumptions!$P28/12,-(SUMIF($D$2:$EE$2,CJ$2-1,$D27:$EE27)/12)*(1+XLOOKUP(CJ$2,Assumptions!$C$94:$M$94,Assumptions!$C$98:$M$98))))</f>
        <v>0</v>
      </c>
      <c r="CK27" s="229">
        <f t="array" ref="CK27">-(IF(CK$2=1,Assumptions!$P28/12,-(SUMIF($D$2:$EE$2,CK$2-1,$D27:$EE27)/12)*(1+XLOOKUP(CK$2,Assumptions!$C$94:$M$94,Assumptions!$C$98:$M$98))))</f>
        <v>0</v>
      </c>
      <c r="CL27" s="229">
        <f t="array" ref="CL27">-(IF(CL$2=1,Assumptions!$P28/12,-(SUMIF($D$2:$EE$2,CL$2-1,$D27:$EE27)/12)*(1+XLOOKUP(CL$2,Assumptions!$C$94:$M$94,Assumptions!$C$98:$M$98))))</f>
        <v>0</v>
      </c>
      <c r="CM27" s="229">
        <f t="array" ref="CM27">-(IF(CM$2=1,Assumptions!$P28/12,-(SUMIF($D$2:$EE$2,CM$2-1,$D27:$EE27)/12)*(1+XLOOKUP(CM$2,Assumptions!$C$94:$M$94,Assumptions!$C$98:$M$98))))</f>
        <v>0</v>
      </c>
      <c r="CN27" s="229">
        <f t="array" ref="CN27">-(IF(CN$2=1,Assumptions!$P28/12,-(SUMIF($D$2:$EE$2,CN$2-1,$D27:$EE27)/12)*(1+XLOOKUP(CN$2,Assumptions!$C$94:$M$94,Assumptions!$C$98:$M$98))))</f>
        <v>0</v>
      </c>
      <c r="CO27" s="229">
        <f t="array" ref="CO27">-(IF(CO$2=1,Assumptions!$P28/12,-(SUMIF($D$2:$EE$2,CO$2-1,$D27:$EE27)/12)*(1+XLOOKUP(CO$2,Assumptions!$C$94:$M$94,Assumptions!$C$98:$M$98))))</f>
        <v>0</v>
      </c>
      <c r="CP27" s="229">
        <f t="array" ref="CP27">-(IF(CP$2=1,Assumptions!$P28/12,-(SUMIF($D$2:$EE$2,CP$2-1,$D27:$EE27)/12)*(1+XLOOKUP(CP$2,Assumptions!$C$94:$M$94,Assumptions!$C$98:$M$98))))</f>
        <v>0</v>
      </c>
      <c r="CQ27" s="229">
        <f t="array" ref="CQ27">-(IF(CQ$2=1,Assumptions!$P28/12,-(SUMIF($D$2:$EE$2,CQ$2-1,$D27:$EE27)/12)*(1+XLOOKUP(CQ$2,Assumptions!$C$94:$M$94,Assumptions!$C$98:$M$98))))</f>
        <v>0</v>
      </c>
      <c r="CR27" s="229">
        <f t="array" ref="CR27">-(IF(CR$2=1,Assumptions!$P28/12,-(SUMIF($D$2:$EE$2,CR$2-1,$D27:$EE27)/12)*(1+XLOOKUP(CR$2,Assumptions!$C$94:$M$94,Assumptions!$C$98:$M$98))))</f>
        <v>0</v>
      </c>
      <c r="CS27" s="229">
        <f t="array" ref="CS27">-(IF(CS$2=1,Assumptions!$P28/12,-(SUMIF($D$2:$EE$2,CS$2-1,$D27:$EE27)/12)*(1+XLOOKUP(CS$2,Assumptions!$C$94:$M$94,Assumptions!$C$98:$M$98))))</f>
        <v>0</v>
      </c>
      <c r="CT27" s="229">
        <f t="array" ref="CT27">-(IF(CT$2=1,Assumptions!$P28/12,-(SUMIF($D$2:$EE$2,CT$2-1,$D27:$EE27)/12)*(1+XLOOKUP(CT$2,Assumptions!$C$94:$M$94,Assumptions!$C$98:$M$98))))</f>
        <v>0</v>
      </c>
      <c r="CU27" s="229">
        <f t="array" ref="CU27">-(IF(CU$2=1,Assumptions!$P28/12,-(SUMIF($D$2:$EE$2,CU$2-1,$D27:$EE27)/12)*(1+XLOOKUP(CU$2,Assumptions!$C$94:$M$94,Assumptions!$C$98:$M$98))))</f>
        <v>0</v>
      </c>
      <c r="CV27" s="229">
        <f t="array" ref="CV27">-(IF(CV$2=1,Assumptions!$P28/12,-(SUMIF($D$2:$EE$2,CV$2-1,$D27:$EE27)/12)*(1+XLOOKUP(CV$2,Assumptions!$C$94:$M$94,Assumptions!$C$98:$M$98))))</f>
        <v>0</v>
      </c>
      <c r="CW27" s="229">
        <f t="array" ref="CW27">-(IF(CW$2=1,Assumptions!$P28/12,-(SUMIF($D$2:$EE$2,CW$2-1,$D27:$EE27)/12)*(1+XLOOKUP(CW$2,Assumptions!$C$94:$M$94,Assumptions!$C$98:$M$98))))</f>
        <v>0</v>
      </c>
      <c r="CX27" s="229">
        <f t="array" ref="CX27">-(IF(CX$2=1,Assumptions!$P28/12,-(SUMIF($D$2:$EE$2,CX$2-1,$D27:$EE27)/12)*(1+XLOOKUP(CX$2,Assumptions!$C$94:$M$94,Assumptions!$C$98:$M$98))))</f>
        <v>0</v>
      </c>
      <c r="CY27" s="229">
        <f t="array" ref="CY27">-(IF(CY$2=1,Assumptions!$P28/12,-(SUMIF($D$2:$EE$2,CY$2-1,$D27:$EE27)/12)*(1+XLOOKUP(CY$2,Assumptions!$C$94:$M$94,Assumptions!$C$98:$M$98))))</f>
        <v>0</v>
      </c>
      <c r="CZ27" s="229">
        <f t="array" ref="CZ27">-(IF(CZ$2=1,Assumptions!$P28/12,-(SUMIF($D$2:$EE$2,CZ$2-1,$D27:$EE27)/12)*(1+XLOOKUP(CZ$2,Assumptions!$C$94:$M$94,Assumptions!$C$98:$M$98))))</f>
        <v>0</v>
      </c>
      <c r="DA27" s="229">
        <f t="array" ref="DA27">-(IF(DA$2=1,Assumptions!$P28/12,-(SUMIF($D$2:$EE$2,DA$2-1,$D27:$EE27)/12)*(1+XLOOKUP(DA$2,Assumptions!$C$94:$M$94,Assumptions!$C$98:$M$98))))</f>
        <v>0</v>
      </c>
      <c r="DB27" s="229">
        <f t="array" ref="DB27">-(IF(DB$2=1,Assumptions!$P28/12,-(SUMIF($D$2:$EE$2,DB$2-1,$D27:$EE27)/12)*(1+XLOOKUP(DB$2,Assumptions!$C$94:$M$94,Assumptions!$C$98:$M$98))))</f>
        <v>0</v>
      </c>
      <c r="DC27" s="229">
        <f t="array" ref="DC27">-(IF(DC$2=1,Assumptions!$P28/12,-(SUMIF($D$2:$EE$2,DC$2-1,$D27:$EE27)/12)*(1+XLOOKUP(DC$2,Assumptions!$C$94:$M$94,Assumptions!$C$98:$M$98))))</f>
        <v>0</v>
      </c>
      <c r="DD27" s="229">
        <f t="array" ref="DD27">-(IF(DD$2=1,Assumptions!$P28/12,-(SUMIF($D$2:$EE$2,DD$2-1,$D27:$EE27)/12)*(1+XLOOKUP(DD$2,Assumptions!$C$94:$M$94,Assumptions!$C$98:$M$98))))</f>
        <v>0</v>
      </c>
      <c r="DE27" s="229">
        <f t="array" ref="DE27">-(IF(DE$2=1,Assumptions!$P28/12,-(SUMIF($D$2:$EE$2,DE$2-1,$D27:$EE27)/12)*(1+XLOOKUP(DE$2,Assumptions!$C$94:$M$94,Assumptions!$C$98:$M$98))))</f>
        <v>0</v>
      </c>
      <c r="DF27" s="229">
        <f t="array" ref="DF27">-(IF(DF$2=1,Assumptions!$P28/12,-(SUMIF($D$2:$EE$2,DF$2-1,$D27:$EE27)/12)*(1+XLOOKUP(DF$2,Assumptions!$C$94:$M$94,Assumptions!$C$98:$M$98))))</f>
        <v>0</v>
      </c>
      <c r="DG27" s="229">
        <f t="array" ref="DG27">-(IF(DG$2=1,Assumptions!$P28/12,-(SUMIF($D$2:$EE$2,DG$2-1,$D27:$EE27)/12)*(1+XLOOKUP(DG$2,Assumptions!$C$94:$M$94,Assumptions!$C$98:$M$98))))</f>
        <v>0</v>
      </c>
      <c r="DH27" s="229">
        <f t="array" ref="DH27">-(IF(DH$2=1,Assumptions!$P28/12,-(SUMIF($D$2:$EE$2,DH$2-1,$D27:$EE27)/12)*(1+XLOOKUP(DH$2,Assumptions!$C$94:$M$94,Assumptions!$C$98:$M$98))))</f>
        <v>0</v>
      </c>
      <c r="DI27" s="229">
        <f t="array" ref="DI27">-(IF(DI$2=1,Assumptions!$P28/12,-(SUMIF($D$2:$EE$2,DI$2-1,$D27:$EE27)/12)*(1+XLOOKUP(DI$2,Assumptions!$C$94:$M$94,Assumptions!$C$98:$M$98))))</f>
        <v>0</v>
      </c>
      <c r="DJ27" s="229">
        <f t="array" ref="DJ27">-(IF(DJ$2=1,Assumptions!$P28/12,-(SUMIF($D$2:$EE$2,DJ$2-1,$D27:$EE27)/12)*(1+XLOOKUP(DJ$2,Assumptions!$C$94:$M$94,Assumptions!$C$98:$M$98))))</f>
        <v>0</v>
      </c>
      <c r="DK27" s="229">
        <f t="array" ref="DK27">-(IF(DK$2=1,Assumptions!$P28/12,-(SUMIF($D$2:$EE$2,DK$2-1,$D27:$EE27)/12)*(1+XLOOKUP(DK$2,Assumptions!$C$94:$M$94,Assumptions!$C$98:$M$98))))</f>
        <v>0</v>
      </c>
      <c r="DL27" s="229">
        <f t="array" ref="DL27">-(IF(DL$2=1,Assumptions!$P28/12,-(SUMIF($D$2:$EE$2,DL$2-1,$D27:$EE27)/12)*(1+XLOOKUP(DL$2,Assumptions!$C$94:$M$94,Assumptions!$C$98:$M$98))))</f>
        <v>0</v>
      </c>
      <c r="DM27" s="229">
        <f t="array" ref="DM27">-(IF(DM$2=1,Assumptions!$P28/12,-(SUMIF($D$2:$EE$2,DM$2-1,$D27:$EE27)/12)*(1+XLOOKUP(DM$2,Assumptions!$C$94:$M$94,Assumptions!$C$98:$M$98))))</f>
        <v>0</v>
      </c>
      <c r="DN27" s="229">
        <f t="array" ref="DN27">-(IF(DN$2=1,Assumptions!$P28/12,-(SUMIF($D$2:$EE$2,DN$2-1,$D27:$EE27)/12)*(1+XLOOKUP(DN$2,Assumptions!$C$94:$M$94,Assumptions!$C$98:$M$98))))</f>
        <v>0</v>
      </c>
      <c r="DO27" s="229">
        <f t="array" ref="DO27">-(IF(DO$2=1,Assumptions!$P28/12,-(SUMIF($D$2:$EE$2,DO$2-1,$D27:$EE27)/12)*(1+XLOOKUP(DO$2,Assumptions!$C$94:$M$94,Assumptions!$C$98:$M$98))))</f>
        <v>0</v>
      </c>
      <c r="DP27" s="229">
        <f t="array" ref="DP27">-(IF(DP$2=1,Assumptions!$P28/12,-(SUMIF($D$2:$EE$2,DP$2-1,$D27:$EE27)/12)*(1+XLOOKUP(DP$2,Assumptions!$C$94:$M$94,Assumptions!$C$98:$M$98))))</f>
        <v>0</v>
      </c>
      <c r="DQ27" s="229">
        <f t="array" ref="DQ27">-(IF(DQ$2=1,Assumptions!$P28/12,-(SUMIF($D$2:$EE$2,DQ$2-1,$D27:$EE27)/12)*(1+XLOOKUP(DQ$2,Assumptions!$C$94:$M$94,Assumptions!$C$98:$M$98))))</f>
        <v>0</v>
      </c>
      <c r="DR27" s="229">
        <f t="array" ref="DR27">-(IF(DR$2=1,Assumptions!$P28/12,-(SUMIF($D$2:$EE$2,DR$2-1,$D27:$EE27)/12)*(1+XLOOKUP(DR$2,Assumptions!$C$94:$M$94,Assumptions!$C$98:$M$98))))</f>
        <v>0</v>
      </c>
      <c r="DS27" s="229">
        <f t="array" ref="DS27">-(IF(DS$2=1,Assumptions!$P28/12,-(SUMIF($D$2:$EE$2,DS$2-1,$D27:$EE27)/12)*(1+XLOOKUP(DS$2,Assumptions!$C$94:$M$94,Assumptions!$C$98:$M$98))))</f>
        <v>0</v>
      </c>
      <c r="DT27" s="229">
        <f t="array" ref="DT27">-(IF(DT$2=1,Assumptions!$P28/12,-(SUMIF($D$2:$EE$2,DT$2-1,$D27:$EE27)/12)*(1+XLOOKUP(DT$2,Assumptions!$C$94:$M$94,Assumptions!$C$98:$M$98))))</f>
        <v>0</v>
      </c>
      <c r="DU27" s="229">
        <f t="array" ref="DU27">-(IF(DU$2=1,Assumptions!$P28/12,-(SUMIF($D$2:$EE$2,DU$2-1,$D27:$EE27)/12)*(1+XLOOKUP(DU$2,Assumptions!$C$94:$M$94,Assumptions!$C$98:$M$98))))</f>
        <v>0</v>
      </c>
      <c r="DV27" s="229">
        <f t="array" ref="DV27">-(IF(DV$2=1,Assumptions!$P28/12,-(SUMIF($D$2:$EE$2,DV$2-1,$D27:$EE27)/12)*(1+XLOOKUP(DV$2,Assumptions!$C$94:$M$94,Assumptions!$C$98:$M$98))))</f>
        <v>0</v>
      </c>
      <c r="DW27" s="229">
        <f t="array" ref="DW27">-(IF(DW$2=1,Assumptions!$P28/12,-(SUMIF($D$2:$EE$2,DW$2-1,$D27:$EE27)/12)*(1+XLOOKUP(DW$2,Assumptions!$C$94:$M$94,Assumptions!$C$98:$M$98))))</f>
        <v>0</v>
      </c>
      <c r="DX27" s="229">
        <f t="array" ref="DX27">-(IF(DX$2=1,Assumptions!$P28/12,-(SUMIF($D$2:$EE$2,DX$2-1,$D27:$EE27)/12)*(1+XLOOKUP(DX$2,Assumptions!$C$94:$M$94,Assumptions!$C$98:$M$98))))</f>
        <v>0</v>
      </c>
      <c r="DY27" s="229">
        <f t="array" ref="DY27">-(IF(DY$2=1,Assumptions!$P28/12,-(SUMIF($D$2:$EE$2,DY$2-1,$D27:$EE27)/12)*(1+XLOOKUP(DY$2,Assumptions!$C$94:$M$94,Assumptions!$C$98:$M$98))))</f>
        <v>0</v>
      </c>
      <c r="DZ27" s="229">
        <f t="array" ref="DZ27">-(IF(DZ$2=1,Assumptions!$P28/12,-(SUMIF($D$2:$EE$2,DZ$2-1,$D27:$EE27)/12)*(1+XLOOKUP(DZ$2,Assumptions!$C$94:$M$94,Assumptions!$C$98:$M$98))))</f>
        <v>0</v>
      </c>
      <c r="EA27" s="229">
        <f t="array" ref="EA27">-(IF(EA$2=1,Assumptions!$P28/12,-(SUMIF($D$2:$EE$2,EA$2-1,$D27:$EE27)/12)*(1+XLOOKUP(EA$2,Assumptions!$C$94:$M$94,Assumptions!$C$98:$M$98))))</f>
        <v>0</v>
      </c>
      <c r="EB27" s="229">
        <f t="array" ref="EB27">-(IF(EB$2=1,Assumptions!$P28/12,-(SUMIF($D$2:$EE$2,EB$2-1,$D27:$EE27)/12)*(1+XLOOKUP(EB$2,Assumptions!$C$94:$M$94,Assumptions!$C$98:$M$98))))</f>
        <v>0</v>
      </c>
      <c r="EC27" s="229">
        <f t="array" ref="EC27">-(IF(EC$2=1,Assumptions!$P28/12,-(SUMIF($D$2:$EE$2,EC$2-1,$D27:$EE27)/12)*(1+XLOOKUP(EC$2,Assumptions!$C$94:$M$94,Assumptions!$C$98:$M$98))))</f>
        <v>0</v>
      </c>
      <c r="ED27" s="229">
        <f t="array" ref="ED27">-(IF(ED$2=1,Assumptions!$P28/12,-(SUMIF($D$2:$EE$2,ED$2-1,$D27:$EE27)/12)*(1+XLOOKUP(ED$2,Assumptions!$C$94:$M$94,Assumptions!$C$98:$M$98))))</f>
        <v>0</v>
      </c>
      <c r="EE27" s="229">
        <f t="array" ref="EE27">-(IF(EE$2=1,Assumptions!$P28/12,-(SUMIF($D$2:$EE$2,EE$2-1,$D27:$EE27)/12)*(1+XLOOKUP(EE$2,Assumptions!$C$94:$M$94,Assumptions!$C$98:$M$98))))</f>
        <v>0</v>
      </c>
    </row>
    <row r="28" ht="15.75" customHeight="1">
      <c r="A28" s="1"/>
      <c r="B28" s="1"/>
      <c r="C28" s="1" t="str">
        <f>Assumptions!J29</f>
        <v>Other Utilities</v>
      </c>
      <c r="D28" s="229">
        <f t="array" ref="D28">-(IF(D$2=1,Assumptions!$P29/12,-(SUMIF($D$2:$EE$2,D$2-1,$D28:$EE28)/12)*(1+XLOOKUP(D$2,Assumptions!$C$94:$M$94,Assumptions!$C$98:$M$98))))</f>
        <v>0</v>
      </c>
      <c r="E28" s="229">
        <f t="array" ref="E28">-(IF(E$2=1,Assumptions!$P29/12,-(SUMIF($D$2:$EE$2,E$2-1,$D28:$EE28)/12)*(1+XLOOKUP(E$2,Assumptions!$C$94:$M$94,Assumptions!$C$98:$M$98))))</f>
        <v>0</v>
      </c>
      <c r="F28" s="229">
        <f t="array" ref="F28">-(IF(F$2=1,Assumptions!$P29/12,-(SUMIF($D$2:$EE$2,F$2-1,$D28:$EE28)/12)*(1+XLOOKUP(F$2,Assumptions!$C$94:$M$94,Assumptions!$C$98:$M$98))))</f>
        <v>0</v>
      </c>
      <c r="G28" s="229">
        <f t="array" ref="G28">-(IF(G$2=1,Assumptions!$P29/12,-(SUMIF($D$2:$EE$2,G$2-1,$D28:$EE28)/12)*(1+XLOOKUP(G$2,Assumptions!$C$94:$M$94,Assumptions!$C$98:$M$98))))</f>
        <v>0</v>
      </c>
      <c r="H28" s="229">
        <f t="array" ref="H28">-(IF(H$2=1,Assumptions!$P29/12,-(SUMIF($D$2:$EE$2,H$2-1,$D28:$EE28)/12)*(1+XLOOKUP(H$2,Assumptions!$C$94:$M$94,Assumptions!$C$98:$M$98))))</f>
        <v>0</v>
      </c>
      <c r="I28" s="229">
        <f t="array" ref="I28">-(IF(I$2=1,Assumptions!$P29/12,-(SUMIF($D$2:$EE$2,I$2-1,$D28:$EE28)/12)*(1+XLOOKUP(I$2,Assumptions!$C$94:$M$94,Assumptions!$C$98:$M$98))))</f>
        <v>0</v>
      </c>
      <c r="J28" s="229">
        <f t="array" ref="J28">-(IF(J$2=1,Assumptions!$P29/12,-(SUMIF($D$2:$EE$2,J$2-1,$D28:$EE28)/12)*(1+XLOOKUP(J$2,Assumptions!$C$94:$M$94,Assumptions!$C$98:$M$98))))</f>
        <v>0</v>
      </c>
      <c r="K28" s="229">
        <f t="array" ref="K28">-(IF(K$2=1,Assumptions!$P29/12,-(SUMIF($D$2:$EE$2,K$2-1,$D28:$EE28)/12)*(1+XLOOKUP(K$2,Assumptions!$C$94:$M$94,Assumptions!$C$98:$M$98))))</f>
        <v>0</v>
      </c>
      <c r="L28" s="229">
        <f t="array" ref="L28">-(IF(L$2=1,Assumptions!$P29/12,-(SUMIF($D$2:$EE$2,L$2-1,$D28:$EE28)/12)*(1+XLOOKUP(L$2,Assumptions!$C$94:$M$94,Assumptions!$C$98:$M$98))))</f>
        <v>0</v>
      </c>
      <c r="M28" s="229">
        <f t="array" ref="M28">-(IF(M$2=1,Assumptions!$P29/12,-(SUMIF($D$2:$EE$2,M$2-1,$D28:$EE28)/12)*(1+XLOOKUP(M$2,Assumptions!$C$94:$M$94,Assumptions!$C$98:$M$98))))</f>
        <v>0</v>
      </c>
      <c r="N28" s="229">
        <f t="array" ref="N28">-(IF(N$2=1,Assumptions!$P29/12,-(SUMIF($D$2:$EE$2,N$2-1,$D28:$EE28)/12)*(1+XLOOKUP(N$2,Assumptions!$C$94:$M$94,Assumptions!$C$98:$M$98))))</f>
        <v>0</v>
      </c>
      <c r="O28" s="229">
        <f t="array" ref="O28">-(IF(O$2=1,Assumptions!$P29/12,-(SUMIF($D$2:$EE$2,O$2-1,$D28:$EE28)/12)*(1+XLOOKUP(O$2,Assumptions!$C$94:$M$94,Assumptions!$C$98:$M$98))))</f>
        <v>0</v>
      </c>
      <c r="P28" s="229">
        <f t="array" ref="P28">-(IF(P$2=1,Assumptions!$P29/12,-(SUMIF($D$2:$EE$2,P$2-1,$D28:$EE28)/12)*(1+XLOOKUP(P$2,Assumptions!$C$94:$M$94,Assumptions!$C$98:$M$98))))</f>
        <v>0</v>
      </c>
      <c r="Q28" s="229">
        <f t="array" ref="Q28">-(IF(Q$2=1,Assumptions!$P29/12,-(SUMIF($D$2:$EE$2,Q$2-1,$D28:$EE28)/12)*(1+XLOOKUP(Q$2,Assumptions!$C$94:$M$94,Assumptions!$C$98:$M$98))))</f>
        <v>0</v>
      </c>
      <c r="R28" s="229">
        <f t="array" ref="R28">-(IF(R$2=1,Assumptions!$P29/12,-(SUMIF($D$2:$EE$2,R$2-1,$D28:$EE28)/12)*(1+XLOOKUP(R$2,Assumptions!$C$94:$M$94,Assumptions!$C$98:$M$98))))</f>
        <v>0</v>
      </c>
      <c r="S28" s="229">
        <f t="array" ref="S28">-(IF(S$2=1,Assumptions!$P29/12,-(SUMIF($D$2:$EE$2,S$2-1,$D28:$EE28)/12)*(1+XLOOKUP(S$2,Assumptions!$C$94:$M$94,Assumptions!$C$98:$M$98))))</f>
        <v>0</v>
      </c>
      <c r="T28" s="229">
        <f t="array" ref="T28">-(IF(T$2=1,Assumptions!$P29/12,-(SUMIF($D$2:$EE$2,T$2-1,$D28:$EE28)/12)*(1+XLOOKUP(T$2,Assumptions!$C$94:$M$94,Assumptions!$C$98:$M$98))))</f>
        <v>0</v>
      </c>
      <c r="U28" s="229">
        <f t="array" ref="U28">-(IF(U$2=1,Assumptions!$P29/12,-(SUMIF($D$2:$EE$2,U$2-1,$D28:$EE28)/12)*(1+XLOOKUP(U$2,Assumptions!$C$94:$M$94,Assumptions!$C$98:$M$98))))</f>
        <v>0</v>
      </c>
      <c r="V28" s="229">
        <f t="array" ref="V28">-(IF(V$2=1,Assumptions!$P29/12,-(SUMIF($D$2:$EE$2,V$2-1,$D28:$EE28)/12)*(1+XLOOKUP(V$2,Assumptions!$C$94:$M$94,Assumptions!$C$98:$M$98))))</f>
        <v>0</v>
      </c>
      <c r="W28" s="229">
        <f t="array" ref="W28">-(IF(W$2=1,Assumptions!$P29/12,-(SUMIF($D$2:$EE$2,W$2-1,$D28:$EE28)/12)*(1+XLOOKUP(W$2,Assumptions!$C$94:$M$94,Assumptions!$C$98:$M$98))))</f>
        <v>0</v>
      </c>
      <c r="X28" s="229">
        <f t="array" ref="X28">-(IF(X$2=1,Assumptions!$P29/12,-(SUMIF($D$2:$EE$2,X$2-1,$D28:$EE28)/12)*(1+XLOOKUP(X$2,Assumptions!$C$94:$M$94,Assumptions!$C$98:$M$98))))</f>
        <v>0</v>
      </c>
      <c r="Y28" s="229">
        <f t="array" ref="Y28">-(IF(Y$2=1,Assumptions!$P29/12,-(SUMIF($D$2:$EE$2,Y$2-1,$D28:$EE28)/12)*(1+XLOOKUP(Y$2,Assumptions!$C$94:$M$94,Assumptions!$C$98:$M$98))))</f>
        <v>0</v>
      </c>
      <c r="Z28" s="229">
        <f t="array" ref="Z28">-(IF(Z$2=1,Assumptions!$P29/12,-(SUMIF($D$2:$EE$2,Z$2-1,$D28:$EE28)/12)*(1+XLOOKUP(Z$2,Assumptions!$C$94:$M$94,Assumptions!$C$98:$M$98))))</f>
        <v>0</v>
      </c>
      <c r="AA28" s="229">
        <f t="array" ref="AA28">-(IF(AA$2=1,Assumptions!$P29/12,-(SUMIF($D$2:$EE$2,AA$2-1,$D28:$EE28)/12)*(1+XLOOKUP(AA$2,Assumptions!$C$94:$M$94,Assumptions!$C$98:$M$98))))</f>
        <v>0</v>
      </c>
      <c r="AB28" s="229">
        <f t="array" ref="AB28">-(IF(AB$2=1,Assumptions!$P29/12,-(SUMIF($D$2:$EE$2,AB$2-1,$D28:$EE28)/12)*(1+XLOOKUP(AB$2,Assumptions!$C$94:$M$94,Assumptions!$C$98:$M$98))))</f>
        <v>0</v>
      </c>
      <c r="AC28" s="229">
        <f t="array" ref="AC28">-(IF(AC$2=1,Assumptions!$P29/12,-(SUMIF($D$2:$EE$2,AC$2-1,$D28:$EE28)/12)*(1+XLOOKUP(AC$2,Assumptions!$C$94:$M$94,Assumptions!$C$98:$M$98))))</f>
        <v>0</v>
      </c>
      <c r="AD28" s="229">
        <f t="array" ref="AD28">-(IF(AD$2=1,Assumptions!$P29/12,-(SUMIF($D$2:$EE$2,AD$2-1,$D28:$EE28)/12)*(1+XLOOKUP(AD$2,Assumptions!$C$94:$M$94,Assumptions!$C$98:$M$98))))</f>
        <v>0</v>
      </c>
      <c r="AE28" s="229">
        <f t="array" ref="AE28">-(IF(AE$2=1,Assumptions!$P29/12,-(SUMIF($D$2:$EE$2,AE$2-1,$D28:$EE28)/12)*(1+XLOOKUP(AE$2,Assumptions!$C$94:$M$94,Assumptions!$C$98:$M$98))))</f>
        <v>0</v>
      </c>
      <c r="AF28" s="229">
        <f t="array" ref="AF28">-(IF(AF$2=1,Assumptions!$P29/12,-(SUMIF($D$2:$EE$2,AF$2-1,$D28:$EE28)/12)*(1+XLOOKUP(AF$2,Assumptions!$C$94:$M$94,Assumptions!$C$98:$M$98))))</f>
        <v>0</v>
      </c>
      <c r="AG28" s="229">
        <f t="array" ref="AG28">-(IF(AG$2=1,Assumptions!$P29/12,-(SUMIF($D$2:$EE$2,AG$2-1,$D28:$EE28)/12)*(1+XLOOKUP(AG$2,Assumptions!$C$94:$M$94,Assumptions!$C$98:$M$98))))</f>
        <v>0</v>
      </c>
      <c r="AH28" s="229">
        <f t="array" ref="AH28">-(IF(AH$2=1,Assumptions!$P29/12,-(SUMIF($D$2:$EE$2,AH$2-1,$D28:$EE28)/12)*(1+XLOOKUP(AH$2,Assumptions!$C$94:$M$94,Assumptions!$C$98:$M$98))))</f>
        <v>0</v>
      </c>
      <c r="AI28" s="229">
        <f t="array" ref="AI28">-(IF(AI$2=1,Assumptions!$P29/12,-(SUMIF($D$2:$EE$2,AI$2-1,$D28:$EE28)/12)*(1+XLOOKUP(AI$2,Assumptions!$C$94:$M$94,Assumptions!$C$98:$M$98))))</f>
        <v>0</v>
      </c>
      <c r="AJ28" s="229">
        <f t="array" ref="AJ28">-(IF(AJ$2=1,Assumptions!$P29/12,-(SUMIF($D$2:$EE$2,AJ$2-1,$D28:$EE28)/12)*(1+XLOOKUP(AJ$2,Assumptions!$C$94:$M$94,Assumptions!$C$98:$M$98))))</f>
        <v>0</v>
      </c>
      <c r="AK28" s="229">
        <f t="array" ref="AK28">-(IF(AK$2=1,Assumptions!$P29/12,-(SUMIF($D$2:$EE$2,AK$2-1,$D28:$EE28)/12)*(1+XLOOKUP(AK$2,Assumptions!$C$94:$M$94,Assumptions!$C$98:$M$98))))</f>
        <v>0</v>
      </c>
      <c r="AL28" s="229">
        <f t="array" ref="AL28">-(IF(AL$2=1,Assumptions!$P29/12,-(SUMIF($D$2:$EE$2,AL$2-1,$D28:$EE28)/12)*(1+XLOOKUP(AL$2,Assumptions!$C$94:$M$94,Assumptions!$C$98:$M$98))))</f>
        <v>0</v>
      </c>
      <c r="AM28" s="229">
        <f t="array" ref="AM28">-(IF(AM$2=1,Assumptions!$P29/12,-(SUMIF($D$2:$EE$2,AM$2-1,$D28:$EE28)/12)*(1+XLOOKUP(AM$2,Assumptions!$C$94:$M$94,Assumptions!$C$98:$M$98))))</f>
        <v>0</v>
      </c>
      <c r="AN28" s="229">
        <f t="array" ref="AN28">-(IF(AN$2=1,Assumptions!$P29/12,-(SUMIF($D$2:$EE$2,AN$2-1,$D28:$EE28)/12)*(1+XLOOKUP(AN$2,Assumptions!$C$94:$M$94,Assumptions!$C$98:$M$98))))</f>
        <v>0</v>
      </c>
      <c r="AO28" s="229">
        <f t="array" ref="AO28">-(IF(AO$2=1,Assumptions!$P29/12,-(SUMIF($D$2:$EE$2,AO$2-1,$D28:$EE28)/12)*(1+XLOOKUP(AO$2,Assumptions!$C$94:$M$94,Assumptions!$C$98:$M$98))))</f>
        <v>0</v>
      </c>
      <c r="AP28" s="229">
        <f t="array" ref="AP28">-(IF(AP$2=1,Assumptions!$P29/12,-(SUMIF($D$2:$EE$2,AP$2-1,$D28:$EE28)/12)*(1+XLOOKUP(AP$2,Assumptions!$C$94:$M$94,Assumptions!$C$98:$M$98))))</f>
        <v>0</v>
      </c>
      <c r="AQ28" s="229">
        <f t="array" ref="AQ28">-(IF(AQ$2=1,Assumptions!$P29/12,-(SUMIF($D$2:$EE$2,AQ$2-1,$D28:$EE28)/12)*(1+XLOOKUP(AQ$2,Assumptions!$C$94:$M$94,Assumptions!$C$98:$M$98))))</f>
        <v>0</v>
      </c>
      <c r="AR28" s="229">
        <f t="array" ref="AR28">-(IF(AR$2=1,Assumptions!$P29/12,-(SUMIF($D$2:$EE$2,AR$2-1,$D28:$EE28)/12)*(1+XLOOKUP(AR$2,Assumptions!$C$94:$M$94,Assumptions!$C$98:$M$98))))</f>
        <v>0</v>
      </c>
      <c r="AS28" s="229">
        <f t="array" ref="AS28">-(IF(AS$2=1,Assumptions!$P29/12,-(SUMIF($D$2:$EE$2,AS$2-1,$D28:$EE28)/12)*(1+XLOOKUP(AS$2,Assumptions!$C$94:$M$94,Assumptions!$C$98:$M$98))))</f>
        <v>0</v>
      </c>
      <c r="AT28" s="229">
        <f t="array" ref="AT28">-(IF(AT$2=1,Assumptions!$P29/12,-(SUMIF($D$2:$EE$2,AT$2-1,$D28:$EE28)/12)*(1+XLOOKUP(AT$2,Assumptions!$C$94:$M$94,Assumptions!$C$98:$M$98))))</f>
        <v>0</v>
      </c>
      <c r="AU28" s="229">
        <f t="array" ref="AU28">-(IF(AU$2=1,Assumptions!$P29/12,-(SUMIF($D$2:$EE$2,AU$2-1,$D28:$EE28)/12)*(1+XLOOKUP(AU$2,Assumptions!$C$94:$M$94,Assumptions!$C$98:$M$98))))</f>
        <v>0</v>
      </c>
      <c r="AV28" s="229">
        <f t="array" ref="AV28">-(IF(AV$2=1,Assumptions!$P29/12,-(SUMIF($D$2:$EE$2,AV$2-1,$D28:$EE28)/12)*(1+XLOOKUP(AV$2,Assumptions!$C$94:$M$94,Assumptions!$C$98:$M$98))))</f>
        <v>0</v>
      </c>
      <c r="AW28" s="229">
        <f t="array" ref="AW28">-(IF(AW$2=1,Assumptions!$P29/12,-(SUMIF($D$2:$EE$2,AW$2-1,$D28:$EE28)/12)*(1+XLOOKUP(AW$2,Assumptions!$C$94:$M$94,Assumptions!$C$98:$M$98))))</f>
        <v>0</v>
      </c>
      <c r="AX28" s="229">
        <f t="array" ref="AX28">-(IF(AX$2=1,Assumptions!$P29/12,-(SUMIF($D$2:$EE$2,AX$2-1,$D28:$EE28)/12)*(1+XLOOKUP(AX$2,Assumptions!$C$94:$M$94,Assumptions!$C$98:$M$98))))</f>
        <v>0</v>
      </c>
      <c r="AY28" s="229">
        <f t="array" ref="AY28">-(IF(AY$2=1,Assumptions!$P29/12,-(SUMIF($D$2:$EE$2,AY$2-1,$D28:$EE28)/12)*(1+XLOOKUP(AY$2,Assumptions!$C$94:$M$94,Assumptions!$C$98:$M$98))))</f>
        <v>0</v>
      </c>
      <c r="AZ28" s="229">
        <f t="array" ref="AZ28">-(IF(AZ$2=1,Assumptions!$P29/12,-(SUMIF($D$2:$EE$2,AZ$2-1,$D28:$EE28)/12)*(1+XLOOKUP(AZ$2,Assumptions!$C$94:$M$94,Assumptions!$C$98:$M$98))))</f>
        <v>0</v>
      </c>
      <c r="BA28" s="229">
        <f t="array" ref="BA28">-(IF(BA$2=1,Assumptions!$P29/12,-(SUMIF($D$2:$EE$2,BA$2-1,$D28:$EE28)/12)*(1+XLOOKUP(BA$2,Assumptions!$C$94:$M$94,Assumptions!$C$98:$M$98))))</f>
        <v>0</v>
      </c>
      <c r="BB28" s="229">
        <f t="array" ref="BB28">-(IF(BB$2=1,Assumptions!$P29/12,-(SUMIF($D$2:$EE$2,BB$2-1,$D28:$EE28)/12)*(1+XLOOKUP(BB$2,Assumptions!$C$94:$M$94,Assumptions!$C$98:$M$98))))</f>
        <v>0</v>
      </c>
      <c r="BC28" s="229">
        <f t="array" ref="BC28">-(IF(BC$2=1,Assumptions!$P29/12,-(SUMIF($D$2:$EE$2,BC$2-1,$D28:$EE28)/12)*(1+XLOOKUP(BC$2,Assumptions!$C$94:$M$94,Assumptions!$C$98:$M$98))))</f>
        <v>0</v>
      </c>
      <c r="BD28" s="229">
        <f t="array" ref="BD28">-(IF(BD$2=1,Assumptions!$P29/12,-(SUMIF($D$2:$EE$2,BD$2-1,$D28:$EE28)/12)*(1+XLOOKUP(BD$2,Assumptions!$C$94:$M$94,Assumptions!$C$98:$M$98))))</f>
        <v>0</v>
      </c>
      <c r="BE28" s="229">
        <f t="array" ref="BE28">-(IF(BE$2=1,Assumptions!$P29/12,-(SUMIF($D$2:$EE$2,BE$2-1,$D28:$EE28)/12)*(1+XLOOKUP(BE$2,Assumptions!$C$94:$M$94,Assumptions!$C$98:$M$98))))</f>
        <v>0</v>
      </c>
      <c r="BF28" s="229">
        <f t="array" ref="BF28">-(IF(BF$2=1,Assumptions!$P29/12,-(SUMIF($D$2:$EE$2,BF$2-1,$D28:$EE28)/12)*(1+XLOOKUP(BF$2,Assumptions!$C$94:$M$94,Assumptions!$C$98:$M$98))))</f>
        <v>0</v>
      </c>
      <c r="BG28" s="229">
        <f t="array" ref="BG28">-(IF(BG$2=1,Assumptions!$P29/12,-(SUMIF($D$2:$EE$2,BG$2-1,$D28:$EE28)/12)*(1+XLOOKUP(BG$2,Assumptions!$C$94:$M$94,Assumptions!$C$98:$M$98))))</f>
        <v>0</v>
      </c>
      <c r="BH28" s="229">
        <f t="array" ref="BH28">-(IF(BH$2=1,Assumptions!$P29/12,-(SUMIF($D$2:$EE$2,BH$2-1,$D28:$EE28)/12)*(1+XLOOKUP(BH$2,Assumptions!$C$94:$M$94,Assumptions!$C$98:$M$98))))</f>
        <v>0</v>
      </c>
      <c r="BI28" s="229">
        <f t="array" ref="BI28">-(IF(BI$2=1,Assumptions!$P29/12,-(SUMIF($D$2:$EE$2,BI$2-1,$D28:$EE28)/12)*(1+XLOOKUP(BI$2,Assumptions!$C$94:$M$94,Assumptions!$C$98:$M$98))))</f>
        <v>0</v>
      </c>
      <c r="BJ28" s="229">
        <f t="array" ref="BJ28">-(IF(BJ$2=1,Assumptions!$P29/12,-(SUMIF($D$2:$EE$2,BJ$2-1,$D28:$EE28)/12)*(1+XLOOKUP(BJ$2,Assumptions!$C$94:$M$94,Assumptions!$C$98:$M$98))))</f>
        <v>0</v>
      </c>
      <c r="BK28" s="229">
        <f t="array" ref="BK28">-(IF(BK$2=1,Assumptions!$P29/12,-(SUMIF($D$2:$EE$2,BK$2-1,$D28:$EE28)/12)*(1+XLOOKUP(BK$2,Assumptions!$C$94:$M$94,Assumptions!$C$98:$M$98))))</f>
        <v>0</v>
      </c>
      <c r="BL28" s="229">
        <f t="array" ref="BL28">-(IF(BL$2=1,Assumptions!$P29/12,-(SUMIF($D$2:$EE$2,BL$2-1,$D28:$EE28)/12)*(1+XLOOKUP(BL$2,Assumptions!$C$94:$M$94,Assumptions!$C$98:$M$98))))</f>
        <v>0</v>
      </c>
      <c r="BM28" s="229">
        <f t="array" ref="BM28">-(IF(BM$2=1,Assumptions!$P29/12,-(SUMIF($D$2:$EE$2,BM$2-1,$D28:$EE28)/12)*(1+XLOOKUP(BM$2,Assumptions!$C$94:$M$94,Assumptions!$C$98:$M$98))))</f>
        <v>0</v>
      </c>
      <c r="BN28" s="229">
        <f t="array" ref="BN28">-(IF(BN$2=1,Assumptions!$P29/12,-(SUMIF($D$2:$EE$2,BN$2-1,$D28:$EE28)/12)*(1+XLOOKUP(BN$2,Assumptions!$C$94:$M$94,Assumptions!$C$98:$M$98))))</f>
        <v>0</v>
      </c>
      <c r="BO28" s="229">
        <f t="array" ref="BO28">-(IF(BO$2=1,Assumptions!$P29/12,-(SUMIF($D$2:$EE$2,BO$2-1,$D28:$EE28)/12)*(1+XLOOKUP(BO$2,Assumptions!$C$94:$M$94,Assumptions!$C$98:$M$98))))</f>
        <v>0</v>
      </c>
      <c r="BP28" s="229">
        <f t="array" ref="BP28">-(IF(BP$2=1,Assumptions!$P29/12,-(SUMIF($D$2:$EE$2,BP$2-1,$D28:$EE28)/12)*(1+XLOOKUP(BP$2,Assumptions!$C$94:$M$94,Assumptions!$C$98:$M$98))))</f>
        <v>0</v>
      </c>
      <c r="BQ28" s="229">
        <f t="array" ref="BQ28">-(IF(BQ$2=1,Assumptions!$P29/12,-(SUMIF($D$2:$EE$2,BQ$2-1,$D28:$EE28)/12)*(1+XLOOKUP(BQ$2,Assumptions!$C$94:$M$94,Assumptions!$C$98:$M$98))))</f>
        <v>0</v>
      </c>
      <c r="BR28" s="229">
        <f t="array" ref="BR28">-(IF(BR$2=1,Assumptions!$P29/12,-(SUMIF($D$2:$EE$2,BR$2-1,$D28:$EE28)/12)*(1+XLOOKUP(BR$2,Assumptions!$C$94:$M$94,Assumptions!$C$98:$M$98))))</f>
        <v>0</v>
      </c>
      <c r="BS28" s="229">
        <f t="array" ref="BS28">-(IF(BS$2=1,Assumptions!$P29/12,-(SUMIF($D$2:$EE$2,BS$2-1,$D28:$EE28)/12)*(1+XLOOKUP(BS$2,Assumptions!$C$94:$M$94,Assumptions!$C$98:$M$98))))</f>
        <v>0</v>
      </c>
      <c r="BT28" s="229">
        <f t="array" ref="BT28">-(IF(BT$2=1,Assumptions!$P29/12,-(SUMIF($D$2:$EE$2,BT$2-1,$D28:$EE28)/12)*(1+XLOOKUP(BT$2,Assumptions!$C$94:$M$94,Assumptions!$C$98:$M$98))))</f>
        <v>0</v>
      </c>
      <c r="BU28" s="229">
        <f t="array" ref="BU28">-(IF(BU$2=1,Assumptions!$P29/12,-(SUMIF($D$2:$EE$2,BU$2-1,$D28:$EE28)/12)*(1+XLOOKUP(BU$2,Assumptions!$C$94:$M$94,Assumptions!$C$98:$M$98))))</f>
        <v>0</v>
      </c>
      <c r="BV28" s="229">
        <f t="array" ref="BV28">-(IF(BV$2=1,Assumptions!$P29/12,-(SUMIF($D$2:$EE$2,BV$2-1,$D28:$EE28)/12)*(1+XLOOKUP(BV$2,Assumptions!$C$94:$M$94,Assumptions!$C$98:$M$98))))</f>
        <v>0</v>
      </c>
      <c r="BW28" s="229">
        <f t="array" ref="BW28">-(IF(BW$2=1,Assumptions!$P29/12,-(SUMIF($D$2:$EE$2,BW$2-1,$D28:$EE28)/12)*(1+XLOOKUP(BW$2,Assumptions!$C$94:$M$94,Assumptions!$C$98:$M$98))))</f>
        <v>0</v>
      </c>
      <c r="BX28" s="229">
        <f t="array" ref="BX28">-(IF(BX$2=1,Assumptions!$P29/12,-(SUMIF($D$2:$EE$2,BX$2-1,$D28:$EE28)/12)*(1+XLOOKUP(BX$2,Assumptions!$C$94:$M$94,Assumptions!$C$98:$M$98))))</f>
        <v>0</v>
      </c>
      <c r="BY28" s="229">
        <f t="array" ref="BY28">-(IF(BY$2=1,Assumptions!$P29/12,-(SUMIF($D$2:$EE$2,BY$2-1,$D28:$EE28)/12)*(1+XLOOKUP(BY$2,Assumptions!$C$94:$M$94,Assumptions!$C$98:$M$98))))</f>
        <v>0</v>
      </c>
      <c r="BZ28" s="229">
        <f t="array" ref="BZ28">-(IF(BZ$2=1,Assumptions!$P29/12,-(SUMIF($D$2:$EE$2,BZ$2-1,$D28:$EE28)/12)*(1+XLOOKUP(BZ$2,Assumptions!$C$94:$M$94,Assumptions!$C$98:$M$98))))</f>
        <v>0</v>
      </c>
      <c r="CA28" s="229">
        <f t="array" ref="CA28">-(IF(CA$2=1,Assumptions!$P29/12,-(SUMIF($D$2:$EE$2,CA$2-1,$D28:$EE28)/12)*(1+XLOOKUP(CA$2,Assumptions!$C$94:$M$94,Assumptions!$C$98:$M$98))))</f>
        <v>0</v>
      </c>
      <c r="CB28" s="229">
        <f t="array" ref="CB28">-(IF(CB$2=1,Assumptions!$P29/12,-(SUMIF($D$2:$EE$2,CB$2-1,$D28:$EE28)/12)*(1+XLOOKUP(CB$2,Assumptions!$C$94:$M$94,Assumptions!$C$98:$M$98))))</f>
        <v>0</v>
      </c>
      <c r="CC28" s="229">
        <f t="array" ref="CC28">-(IF(CC$2=1,Assumptions!$P29/12,-(SUMIF($D$2:$EE$2,CC$2-1,$D28:$EE28)/12)*(1+XLOOKUP(CC$2,Assumptions!$C$94:$M$94,Assumptions!$C$98:$M$98))))</f>
        <v>0</v>
      </c>
      <c r="CD28" s="229">
        <f t="array" ref="CD28">-(IF(CD$2=1,Assumptions!$P29/12,-(SUMIF($D$2:$EE$2,CD$2-1,$D28:$EE28)/12)*(1+XLOOKUP(CD$2,Assumptions!$C$94:$M$94,Assumptions!$C$98:$M$98))))</f>
        <v>0</v>
      </c>
      <c r="CE28" s="229">
        <f t="array" ref="CE28">-(IF(CE$2=1,Assumptions!$P29/12,-(SUMIF($D$2:$EE$2,CE$2-1,$D28:$EE28)/12)*(1+XLOOKUP(CE$2,Assumptions!$C$94:$M$94,Assumptions!$C$98:$M$98))))</f>
        <v>0</v>
      </c>
      <c r="CF28" s="229">
        <f t="array" ref="CF28">-(IF(CF$2=1,Assumptions!$P29/12,-(SUMIF($D$2:$EE$2,CF$2-1,$D28:$EE28)/12)*(1+XLOOKUP(CF$2,Assumptions!$C$94:$M$94,Assumptions!$C$98:$M$98))))</f>
        <v>0</v>
      </c>
      <c r="CG28" s="229">
        <f t="array" ref="CG28">-(IF(CG$2=1,Assumptions!$P29/12,-(SUMIF($D$2:$EE$2,CG$2-1,$D28:$EE28)/12)*(1+XLOOKUP(CG$2,Assumptions!$C$94:$M$94,Assumptions!$C$98:$M$98))))</f>
        <v>0</v>
      </c>
      <c r="CH28" s="229">
        <f t="array" ref="CH28">-(IF(CH$2=1,Assumptions!$P29/12,-(SUMIF($D$2:$EE$2,CH$2-1,$D28:$EE28)/12)*(1+XLOOKUP(CH$2,Assumptions!$C$94:$M$94,Assumptions!$C$98:$M$98))))</f>
        <v>0</v>
      </c>
      <c r="CI28" s="229">
        <f t="array" ref="CI28">-(IF(CI$2=1,Assumptions!$P29/12,-(SUMIF($D$2:$EE$2,CI$2-1,$D28:$EE28)/12)*(1+XLOOKUP(CI$2,Assumptions!$C$94:$M$94,Assumptions!$C$98:$M$98))))</f>
        <v>0</v>
      </c>
      <c r="CJ28" s="229">
        <f t="array" ref="CJ28">-(IF(CJ$2=1,Assumptions!$P29/12,-(SUMIF($D$2:$EE$2,CJ$2-1,$D28:$EE28)/12)*(1+XLOOKUP(CJ$2,Assumptions!$C$94:$M$94,Assumptions!$C$98:$M$98))))</f>
        <v>0</v>
      </c>
      <c r="CK28" s="229">
        <f t="array" ref="CK28">-(IF(CK$2=1,Assumptions!$P29/12,-(SUMIF($D$2:$EE$2,CK$2-1,$D28:$EE28)/12)*(1+XLOOKUP(CK$2,Assumptions!$C$94:$M$94,Assumptions!$C$98:$M$98))))</f>
        <v>0</v>
      </c>
      <c r="CL28" s="229">
        <f t="array" ref="CL28">-(IF(CL$2=1,Assumptions!$P29/12,-(SUMIF($D$2:$EE$2,CL$2-1,$D28:$EE28)/12)*(1+XLOOKUP(CL$2,Assumptions!$C$94:$M$94,Assumptions!$C$98:$M$98))))</f>
        <v>0</v>
      </c>
      <c r="CM28" s="229">
        <f t="array" ref="CM28">-(IF(CM$2=1,Assumptions!$P29/12,-(SUMIF($D$2:$EE$2,CM$2-1,$D28:$EE28)/12)*(1+XLOOKUP(CM$2,Assumptions!$C$94:$M$94,Assumptions!$C$98:$M$98))))</f>
        <v>0</v>
      </c>
      <c r="CN28" s="229">
        <f t="array" ref="CN28">-(IF(CN$2=1,Assumptions!$P29/12,-(SUMIF($D$2:$EE$2,CN$2-1,$D28:$EE28)/12)*(1+XLOOKUP(CN$2,Assumptions!$C$94:$M$94,Assumptions!$C$98:$M$98))))</f>
        <v>0</v>
      </c>
      <c r="CO28" s="229">
        <f t="array" ref="CO28">-(IF(CO$2=1,Assumptions!$P29/12,-(SUMIF($D$2:$EE$2,CO$2-1,$D28:$EE28)/12)*(1+XLOOKUP(CO$2,Assumptions!$C$94:$M$94,Assumptions!$C$98:$M$98))))</f>
        <v>0</v>
      </c>
      <c r="CP28" s="229">
        <f t="array" ref="CP28">-(IF(CP$2=1,Assumptions!$P29/12,-(SUMIF($D$2:$EE$2,CP$2-1,$D28:$EE28)/12)*(1+XLOOKUP(CP$2,Assumptions!$C$94:$M$94,Assumptions!$C$98:$M$98))))</f>
        <v>0</v>
      </c>
      <c r="CQ28" s="229">
        <f t="array" ref="CQ28">-(IF(CQ$2=1,Assumptions!$P29/12,-(SUMIF($D$2:$EE$2,CQ$2-1,$D28:$EE28)/12)*(1+XLOOKUP(CQ$2,Assumptions!$C$94:$M$94,Assumptions!$C$98:$M$98))))</f>
        <v>0</v>
      </c>
      <c r="CR28" s="229">
        <f t="array" ref="CR28">-(IF(CR$2=1,Assumptions!$P29/12,-(SUMIF($D$2:$EE$2,CR$2-1,$D28:$EE28)/12)*(1+XLOOKUP(CR$2,Assumptions!$C$94:$M$94,Assumptions!$C$98:$M$98))))</f>
        <v>0</v>
      </c>
      <c r="CS28" s="229">
        <f t="array" ref="CS28">-(IF(CS$2=1,Assumptions!$P29/12,-(SUMIF($D$2:$EE$2,CS$2-1,$D28:$EE28)/12)*(1+XLOOKUP(CS$2,Assumptions!$C$94:$M$94,Assumptions!$C$98:$M$98))))</f>
        <v>0</v>
      </c>
      <c r="CT28" s="229">
        <f t="array" ref="CT28">-(IF(CT$2=1,Assumptions!$P29/12,-(SUMIF($D$2:$EE$2,CT$2-1,$D28:$EE28)/12)*(1+XLOOKUP(CT$2,Assumptions!$C$94:$M$94,Assumptions!$C$98:$M$98))))</f>
        <v>0</v>
      </c>
      <c r="CU28" s="229">
        <f t="array" ref="CU28">-(IF(CU$2=1,Assumptions!$P29/12,-(SUMIF($D$2:$EE$2,CU$2-1,$D28:$EE28)/12)*(1+XLOOKUP(CU$2,Assumptions!$C$94:$M$94,Assumptions!$C$98:$M$98))))</f>
        <v>0</v>
      </c>
      <c r="CV28" s="229">
        <f t="array" ref="CV28">-(IF(CV$2=1,Assumptions!$P29/12,-(SUMIF($D$2:$EE$2,CV$2-1,$D28:$EE28)/12)*(1+XLOOKUP(CV$2,Assumptions!$C$94:$M$94,Assumptions!$C$98:$M$98))))</f>
        <v>0</v>
      </c>
      <c r="CW28" s="229">
        <f t="array" ref="CW28">-(IF(CW$2=1,Assumptions!$P29/12,-(SUMIF($D$2:$EE$2,CW$2-1,$D28:$EE28)/12)*(1+XLOOKUP(CW$2,Assumptions!$C$94:$M$94,Assumptions!$C$98:$M$98))))</f>
        <v>0</v>
      </c>
      <c r="CX28" s="229">
        <f t="array" ref="CX28">-(IF(CX$2=1,Assumptions!$P29/12,-(SUMIF($D$2:$EE$2,CX$2-1,$D28:$EE28)/12)*(1+XLOOKUP(CX$2,Assumptions!$C$94:$M$94,Assumptions!$C$98:$M$98))))</f>
        <v>0</v>
      </c>
      <c r="CY28" s="229">
        <f t="array" ref="CY28">-(IF(CY$2=1,Assumptions!$P29/12,-(SUMIF($D$2:$EE$2,CY$2-1,$D28:$EE28)/12)*(1+XLOOKUP(CY$2,Assumptions!$C$94:$M$94,Assumptions!$C$98:$M$98))))</f>
        <v>0</v>
      </c>
      <c r="CZ28" s="229">
        <f t="array" ref="CZ28">-(IF(CZ$2=1,Assumptions!$P29/12,-(SUMIF($D$2:$EE$2,CZ$2-1,$D28:$EE28)/12)*(1+XLOOKUP(CZ$2,Assumptions!$C$94:$M$94,Assumptions!$C$98:$M$98))))</f>
        <v>0</v>
      </c>
      <c r="DA28" s="229">
        <f t="array" ref="DA28">-(IF(DA$2=1,Assumptions!$P29/12,-(SUMIF($D$2:$EE$2,DA$2-1,$D28:$EE28)/12)*(1+XLOOKUP(DA$2,Assumptions!$C$94:$M$94,Assumptions!$C$98:$M$98))))</f>
        <v>0</v>
      </c>
      <c r="DB28" s="229">
        <f t="array" ref="DB28">-(IF(DB$2=1,Assumptions!$P29/12,-(SUMIF($D$2:$EE$2,DB$2-1,$D28:$EE28)/12)*(1+XLOOKUP(DB$2,Assumptions!$C$94:$M$94,Assumptions!$C$98:$M$98))))</f>
        <v>0</v>
      </c>
      <c r="DC28" s="229">
        <f t="array" ref="DC28">-(IF(DC$2=1,Assumptions!$P29/12,-(SUMIF($D$2:$EE$2,DC$2-1,$D28:$EE28)/12)*(1+XLOOKUP(DC$2,Assumptions!$C$94:$M$94,Assumptions!$C$98:$M$98))))</f>
        <v>0</v>
      </c>
      <c r="DD28" s="229">
        <f t="array" ref="DD28">-(IF(DD$2=1,Assumptions!$P29/12,-(SUMIF($D$2:$EE$2,DD$2-1,$D28:$EE28)/12)*(1+XLOOKUP(DD$2,Assumptions!$C$94:$M$94,Assumptions!$C$98:$M$98))))</f>
        <v>0</v>
      </c>
      <c r="DE28" s="229">
        <f t="array" ref="DE28">-(IF(DE$2=1,Assumptions!$P29/12,-(SUMIF($D$2:$EE$2,DE$2-1,$D28:$EE28)/12)*(1+XLOOKUP(DE$2,Assumptions!$C$94:$M$94,Assumptions!$C$98:$M$98))))</f>
        <v>0</v>
      </c>
      <c r="DF28" s="229">
        <f t="array" ref="DF28">-(IF(DF$2=1,Assumptions!$P29/12,-(SUMIF($D$2:$EE$2,DF$2-1,$D28:$EE28)/12)*(1+XLOOKUP(DF$2,Assumptions!$C$94:$M$94,Assumptions!$C$98:$M$98))))</f>
        <v>0</v>
      </c>
      <c r="DG28" s="229">
        <f t="array" ref="DG28">-(IF(DG$2=1,Assumptions!$P29/12,-(SUMIF($D$2:$EE$2,DG$2-1,$D28:$EE28)/12)*(1+XLOOKUP(DG$2,Assumptions!$C$94:$M$94,Assumptions!$C$98:$M$98))))</f>
        <v>0</v>
      </c>
      <c r="DH28" s="229">
        <f t="array" ref="DH28">-(IF(DH$2=1,Assumptions!$P29/12,-(SUMIF($D$2:$EE$2,DH$2-1,$D28:$EE28)/12)*(1+XLOOKUP(DH$2,Assumptions!$C$94:$M$94,Assumptions!$C$98:$M$98))))</f>
        <v>0</v>
      </c>
      <c r="DI28" s="229">
        <f t="array" ref="DI28">-(IF(DI$2=1,Assumptions!$P29/12,-(SUMIF($D$2:$EE$2,DI$2-1,$D28:$EE28)/12)*(1+XLOOKUP(DI$2,Assumptions!$C$94:$M$94,Assumptions!$C$98:$M$98))))</f>
        <v>0</v>
      </c>
      <c r="DJ28" s="229">
        <f t="array" ref="DJ28">-(IF(DJ$2=1,Assumptions!$P29/12,-(SUMIF($D$2:$EE$2,DJ$2-1,$D28:$EE28)/12)*(1+XLOOKUP(DJ$2,Assumptions!$C$94:$M$94,Assumptions!$C$98:$M$98))))</f>
        <v>0</v>
      </c>
      <c r="DK28" s="229">
        <f t="array" ref="DK28">-(IF(DK$2=1,Assumptions!$P29/12,-(SUMIF($D$2:$EE$2,DK$2-1,$D28:$EE28)/12)*(1+XLOOKUP(DK$2,Assumptions!$C$94:$M$94,Assumptions!$C$98:$M$98))))</f>
        <v>0</v>
      </c>
      <c r="DL28" s="229">
        <f t="array" ref="DL28">-(IF(DL$2=1,Assumptions!$P29/12,-(SUMIF($D$2:$EE$2,DL$2-1,$D28:$EE28)/12)*(1+XLOOKUP(DL$2,Assumptions!$C$94:$M$94,Assumptions!$C$98:$M$98))))</f>
        <v>0</v>
      </c>
      <c r="DM28" s="229">
        <f t="array" ref="DM28">-(IF(DM$2=1,Assumptions!$P29/12,-(SUMIF($D$2:$EE$2,DM$2-1,$D28:$EE28)/12)*(1+XLOOKUP(DM$2,Assumptions!$C$94:$M$94,Assumptions!$C$98:$M$98))))</f>
        <v>0</v>
      </c>
      <c r="DN28" s="229">
        <f t="array" ref="DN28">-(IF(DN$2=1,Assumptions!$P29/12,-(SUMIF($D$2:$EE$2,DN$2-1,$D28:$EE28)/12)*(1+XLOOKUP(DN$2,Assumptions!$C$94:$M$94,Assumptions!$C$98:$M$98))))</f>
        <v>0</v>
      </c>
      <c r="DO28" s="229">
        <f t="array" ref="DO28">-(IF(DO$2=1,Assumptions!$P29/12,-(SUMIF($D$2:$EE$2,DO$2-1,$D28:$EE28)/12)*(1+XLOOKUP(DO$2,Assumptions!$C$94:$M$94,Assumptions!$C$98:$M$98))))</f>
        <v>0</v>
      </c>
      <c r="DP28" s="229">
        <f t="array" ref="DP28">-(IF(DP$2=1,Assumptions!$P29/12,-(SUMIF($D$2:$EE$2,DP$2-1,$D28:$EE28)/12)*(1+XLOOKUP(DP$2,Assumptions!$C$94:$M$94,Assumptions!$C$98:$M$98))))</f>
        <v>0</v>
      </c>
      <c r="DQ28" s="229">
        <f t="array" ref="DQ28">-(IF(DQ$2=1,Assumptions!$P29/12,-(SUMIF($D$2:$EE$2,DQ$2-1,$D28:$EE28)/12)*(1+XLOOKUP(DQ$2,Assumptions!$C$94:$M$94,Assumptions!$C$98:$M$98))))</f>
        <v>0</v>
      </c>
      <c r="DR28" s="229">
        <f t="array" ref="DR28">-(IF(DR$2=1,Assumptions!$P29/12,-(SUMIF($D$2:$EE$2,DR$2-1,$D28:$EE28)/12)*(1+XLOOKUP(DR$2,Assumptions!$C$94:$M$94,Assumptions!$C$98:$M$98))))</f>
        <v>0</v>
      </c>
      <c r="DS28" s="229">
        <f t="array" ref="DS28">-(IF(DS$2=1,Assumptions!$P29/12,-(SUMIF($D$2:$EE$2,DS$2-1,$D28:$EE28)/12)*(1+XLOOKUP(DS$2,Assumptions!$C$94:$M$94,Assumptions!$C$98:$M$98))))</f>
        <v>0</v>
      </c>
      <c r="DT28" s="229">
        <f t="array" ref="DT28">-(IF(DT$2=1,Assumptions!$P29/12,-(SUMIF($D$2:$EE$2,DT$2-1,$D28:$EE28)/12)*(1+XLOOKUP(DT$2,Assumptions!$C$94:$M$94,Assumptions!$C$98:$M$98))))</f>
        <v>0</v>
      </c>
      <c r="DU28" s="229">
        <f t="array" ref="DU28">-(IF(DU$2=1,Assumptions!$P29/12,-(SUMIF($D$2:$EE$2,DU$2-1,$D28:$EE28)/12)*(1+XLOOKUP(DU$2,Assumptions!$C$94:$M$94,Assumptions!$C$98:$M$98))))</f>
        <v>0</v>
      </c>
      <c r="DV28" s="229">
        <f t="array" ref="DV28">-(IF(DV$2=1,Assumptions!$P29/12,-(SUMIF($D$2:$EE$2,DV$2-1,$D28:$EE28)/12)*(1+XLOOKUP(DV$2,Assumptions!$C$94:$M$94,Assumptions!$C$98:$M$98))))</f>
        <v>0</v>
      </c>
      <c r="DW28" s="229">
        <f t="array" ref="DW28">-(IF(DW$2=1,Assumptions!$P29/12,-(SUMIF($D$2:$EE$2,DW$2-1,$D28:$EE28)/12)*(1+XLOOKUP(DW$2,Assumptions!$C$94:$M$94,Assumptions!$C$98:$M$98))))</f>
        <v>0</v>
      </c>
      <c r="DX28" s="229">
        <f t="array" ref="DX28">-(IF(DX$2=1,Assumptions!$P29/12,-(SUMIF($D$2:$EE$2,DX$2-1,$D28:$EE28)/12)*(1+XLOOKUP(DX$2,Assumptions!$C$94:$M$94,Assumptions!$C$98:$M$98))))</f>
        <v>0</v>
      </c>
      <c r="DY28" s="229">
        <f t="array" ref="DY28">-(IF(DY$2=1,Assumptions!$P29/12,-(SUMIF($D$2:$EE$2,DY$2-1,$D28:$EE28)/12)*(1+XLOOKUP(DY$2,Assumptions!$C$94:$M$94,Assumptions!$C$98:$M$98))))</f>
        <v>0</v>
      </c>
      <c r="DZ28" s="229">
        <f t="array" ref="DZ28">-(IF(DZ$2=1,Assumptions!$P29/12,-(SUMIF($D$2:$EE$2,DZ$2-1,$D28:$EE28)/12)*(1+XLOOKUP(DZ$2,Assumptions!$C$94:$M$94,Assumptions!$C$98:$M$98))))</f>
        <v>0</v>
      </c>
      <c r="EA28" s="229">
        <f t="array" ref="EA28">-(IF(EA$2=1,Assumptions!$P29/12,-(SUMIF($D$2:$EE$2,EA$2-1,$D28:$EE28)/12)*(1+XLOOKUP(EA$2,Assumptions!$C$94:$M$94,Assumptions!$C$98:$M$98))))</f>
        <v>0</v>
      </c>
      <c r="EB28" s="229">
        <f t="array" ref="EB28">-(IF(EB$2=1,Assumptions!$P29/12,-(SUMIF($D$2:$EE$2,EB$2-1,$D28:$EE28)/12)*(1+XLOOKUP(EB$2,Assumptions!$C$94:$M$94,Assumptions!$C$98:$M$98))))</f>
        <v>0</v>
      </c>
      <c r="EC28" s="229">
        <f t="array" ref="EC28">-(IF(EC$2=1,Assumptions!$P29/12,-(SUMIF($D$2:$EE$2,EC$2-1,$D28:$EE28)/12)*(1+XLOOKUP(EC$2,Assumptions!$C$94:$M$94,Assumptions!$C$98:$M$98))))</f>
        <v>0</v>
      </c>
      <c r="ED28" s="229">
        <f t="array" ref="ED28">-(IF(ED$2=1,Assumptions!$P29/12,-(SUMIF($D$2:$EE$2,ED$2-1,$D28:$EE28)/12)*(1+XLOOKUP(ED$2,Assumptions!$C$94:$M$94,Assumptions!$C$98:$M$98))))</f>
        <v>0</v>
      </c>
      <c r="EE28" s="229">
        <f t="array" ref="EE28">-(IF(EE$2=1,Assumptions!$P29/12,-(SUMIF($D$2:$EE$2,EE$2-1,$D28:$EE28)/12)*(1+XLOOKUP(EE$2,Assumptions!$C$94:$M$94,Assumptions!$C$98:$M$98))))</f>
        <v>0</v>
      </c>
    </row>
    <row r="29" ht="15.75" customHeight="1">
      <c r="A29" s="1"/>
      <c r="B29" s="1"/>
      <c r="C29" s="1" t="str">
        <f>Assumptions!J30</f>
        <v>Management Fee</v>
      </c>
      <c r="D29" s="229">
        <f>-D$18*Assumptions!$N$30</f>
        <v>0</v>
      </c>
      <c r="E29" s="229">
        <f>-E$18*Assumptions!$N$30</f>
        <v>0</v>
      </c>
      <c r="F29" s="229">
        <f>-F$18*Assumptions!$N$30</f>
        <v>0</v>
      </c>
      <c r="G29" s="229">
        <f>-G$18*Assumptions!$N$30</f>
        <v>0</v>
      </c>
      <c r="H29" s="229">
        <f>-H$18*Assumptions!$N$30</f>
        <v>0</v>
      </c>
      <c r="I29" s="229">
        <f>-I$18*Assumptions!$N$30</f>
        <v>0</v>
      </c>
      <c r="J29" s="229">
        <f>-J$18*Assumptions!$N$30</f>
        <v>0</v>
      </c>
      <c r="K29" s="229">
        <f>-K$18*Assumptions!$N$30</f>
        <v>0</v>
      </c>
      <c r="L29" s="229">
        <f>-L$18*Assumptions!$N$30</f>
        <v>0</v>
      </c>
      <c r="M29" s="229">
        <f>-M$18*Assumptions!$N$30</f>
        <v>0</v>
      </c>
      <c r="N29" s="229">
        <f>-N$18*Assumptions!$N$30</f>
        <v>0</v>
      </c>
      <c r="O29" s="229">
        <f>-O$18*Assumptions!$N$30</f>
        <v>0</v>
      </c>
      <c r="P29" s="229">
        <f>-P$18*Assumptions!$N$30</f>
        <v>0</v>
      </c>
      <c r="Q29" s="229">
        <f>-Q$18*Assumptions!$N$30</f>
        <v>0</v>
      </c>
      <c r="R29" s="229">
        <f>-R$18*Assumptions!$N$30</f>
        <v>0</v>
      </c>
      <c r="S29" s="229">
        <f>-S$18*Assumptions!$N$30</f>
        <v>0</v>
      </c>
      <c r="T29" s="229">
        <f>-T$18*Assumptions!$N$30</f>
        <v>0</v>
      </c>
      <c r="U29" s="229">
        <f>-U$18*Assumptions!$N$30</f>
        <v>0</v>
      </c>
      <c r="V29" s="229">
        <f>-V$18*Assumptions!$N$30</f>
        <v>0</v>
      </c>
      <c r="W29" s="229">
        <f>-W$18*Assumptions!$N$30</f>
        <v>0</v>
      </c>
      <c r="X29" s="229">
        <f>-X$18*Assumptions!$N$30</f>
        <v>0</v>
      </c>
      <c r="Y29" s="229">
        <f>-Y$18*Assumptions!$N$30</f>
        <v>0</v>
      </c>
      <c r="Z29" s="229">
        <f>-Z$18*Assumptions!$N$30</f>
        <v>0</v>
      </c>
      <c r="AA29" s="229">
        <f>-AA$18*Assumptions!$N$30</f>
        <v>0</v>
      </c>
      <c r="AB29" s="229">
        <f>-AB$18*Assumptions!$N$30</f>
        <v>0</v>
      </c>
      <c r="AC29" s="229">
        <f>-AC$18*Assumptions!$N$30</f>
        <v>0</v>
      </c>
      <c r="AD29" s="229">
        <f>-AD$18*Assumptions!$N$30</f>
        <v>0</v>
      </c>
      <c r="AE29" s="229">
        <f>-AE$18*Assumptions!$N$30</f>
        <v>0</v>
      </c>
      <c r="AF29" s="229">
        <f>-AF$18*Assumptions!$N$30</f>
        <v>0</v>
      </c>
      <c r="AG29" s="229">
        <f>-AG$18*Assumptions!$N$30</f>
        <v>0</v>
      </c>
      <c r="AH29" s="229">
        <f>-AH$18*Assumptions!$N$30</f>
        <v>0</v>
      </c>
      <c r="AI29" s="229">
        <f>-AI$18*Assumptions!$N$30</f>
        <v>0</v>
      </c>
      <c r="AJ29" s="229">
        <f>-AJ$18*Assumptions!$N$30</f>
        <v>0</v>
      </c>
      <c r="AK29" s="229">
        <f>-AK$18*Assumptions!$N$30</f>
        <v>0</v>
      </c>
      <c r="AL29" s="229">
        <f>-AL$18*Assumptions!$N$30</f>
        <v>0</v>
      </c>
      <c r="AM29" s="229">
        <f>-AM$18*Assumptions!$N$30</f>
        <v>0</v>
      </c>
      <c r="AN29" s="229">
        <f>-AN$18*Assumptions!$N$30</f>
        <v>0</v>
      </c>
      <c r="AO29" s="229">
        <f>-AO$18*Assumptions!$N$30</f>
        <v>0</v>
      </c>
      <c r="AP29" s="229">
        <f>-AP$18*Assumptions!$N$30</f>
        <v>0</v>
      </c>
      <c r="AQ29" s="229">
        <f>-AQ$18*Assumptions!$N$30</f>
        <v>0</v>
      </c>
      <c r="AR29" s="229">
        <f>-AR$18*Assumptions!$N$30</f>
        <v>0</v>
      </c>
      <c r="AS29" s="229">
        <f>-AS$18*Assumptions!$N$30</f>
        <v>0</v>
      </c>
      <c r="AT29" s="229">
        <f>-AT$18*Assumptions!$N$30</f>
        <v>0</v>
      </c>
      <c r="AU29" s="229">
        <f>-AU$18*Assumptions!$N$30</f>
        <v>0</v>
      </c>
      <c r="AV29" s="229">
        <f>-AV$18*Assumptions!$N$30</f>
        <v>0</v>
      </c>
      <c r="AW29" s="229">
        <f>-AW$18*Assumptions!$N$30</f>
        <v>0</v>
      </c>
      <c r="AX29" s="229">
        <f>-AX$18*Assumptions!$N$30</f>
        <v>0</v>
      </c>
      <c r="AY29" s="229">
        <f>-AY$18*Assumptions!$N$30</f>
        <v>0</v>
      </c>
      <c r="AZ29" s="229">
        <f>-AZ$18*Assumptions!$N$30</f>
        <v>0</v>
      </c>
      <c r="BA29" s="229">
        <f>-BA$18*Assumptions!$N$30</f>
        <v>0</v>
      </c>
      <c r="BB29" s="229">
        <f>-BB$18*Assumptions!$N$30</f>
        <v>0</v>
      </c>
      <c r="BC29" s="229">
        <f>-BC$18*Assumptions!$N$30</f>
        <v>0</v>
      </c>
      <c r="BD29" s="229">
        <f>-BD$18*Assumptions!$N$30</f>
        <v>0</v>
      </c>
      <c r="BE29" s="229">
        <f>-BE$18*Assumptions!$N$30</f>
        <v>0</v>
      </c>
      <c r="BF29" s="229">
        <f>-BF$18*Assumptions!$N$30</f>
        <v>0</v>
      </c>
      <c r="BG29" s="229">
        <f>-BG$18*Assumptions!$N$30</f>
        <v>0</v>
      </c>
      <c r="BH29" s="229">
        <f>-BH$18*Assumptions!$N$30</f>
        <v>0</v>
      </c>
      <c r="BI29" s="229">
        <f>-BI$18*Assumptions!$N$30</f>
        <v>0</v>
      </c>
      <c r="BJ29" s="229">
        <f>-BJ$18*Assumptions!$N$30</f>
        <v>0</v>
      </c>
      <c r="BK29" s="229">
        <f>-BK$18*Assumptions!$N$30</f>
        <v>0</v>
      </c>
      <c r="BL29" s="229">
        <f>-BL$18*Assumptions!$N$30</f>
        <v>0</v>
      </c>
      <c r="BM29" s="229">
        <f>-BM$18*Assumptions!$N$30</f>
        <v>0</v>
      </c>
      <c r="BN29" s="229">
        <f>-BN$18*Assumptions!$N$30</f>
        <v>0</v>
      </c>
      <c r="BO29" s="229">
        <f>-BO$18*Assumptions!$N$30</f>
        <v>0</v>
      </c>
      <c r="BP29" s="229">
        <f>-BP$18*Assumptions!$N$30</f>
        <v>0</v>
      </c>
      <c r="BQ29" s="229">
        <f>-BQ$18*Assumptions!$N$30</f>
        <v>0</v>
      </c>
      <c r="BR29" s="229">
        <f>-BR$18*Assumptions!$N$30</f>
        <v>0</v>
      </c>
      <c r="BS29" s="229">
        <f>-BS$18*Assumptions!$N$30</f>
        <v>0</v>
      </c>
      <c r="BT29" s="229">
        <f>-BT$18*Assumptions!$N$30</f>
        <v>0</v>
      </c>
      <c r="BU29" s="229">
        <f>-BU$18*Assumptions!$N$30</f>
        <v>0</v>
      </c>
      <c r="BV29" s="229">
        <f>-BV$18*Assumptions!$N$30</f>
        <v>0</v>
      </c>
      <c r="BW29" s="229">
        <f>-BW$18*Assumptions!$N$30</f>
        <v>0</v>
      </c>
      <c r="BX29" s="229">
        <f>-BX$18*Assumptions!$N$30</f>
        <v>0</v>
      </c>
      <c r="BY29" s="229">
        <f>-BY$18*Assumptions!$N$30</f>
        <v>0</v>
      </c>
      <c r="BZ29" s="229">
        <f>-BZ$18*Assumptions!$N$30</f>
        <v>0</v>
      </c>
      <c r="CA29" s="229">
        <f>-CA$18*Assumptions!$N$30</f>
        <v>0</v>
      </c>
      <c r="CB29" s="229">
        <f>-CB$18*Assumptions!$N$30</f>
        <v>0</v>
      </c>
      <c r="CC29" s="229">
        <f>-CC$18*Assumptions!$N$30</f>
        <v>0</v>
      </c>
      <c r="CD29" s="229">
        <f>-CD$18*Assumptions!$N$30</f>
        <v>0</v>
      </c>
      <c r="CE29" s="229">
        <f>-CE$18*Assumptions!$N$30</f>
        <v>0</v>
      </c>
      <c r="CF29" s="229">
        <f>-CF$18*Assumptions!$N$30</f>
        <v>0</v>
      </c>
      <c r="CG29" s="229">
        <f>-CG$18*Assumptions!$N$30</f>
        <v>0</v>
      </c>
      <c r="CH29" s="229">
        <f>-CH$18*Assumptions!$N$30</f>
        <v>0</v>
      </c>
      <c r="CI29" s="229">
        <f>-CI$18*Assumptions!$N$30</f>
        <v>0</v>
      </c>
      <c r="CJ29" s="229">
        <f>-CJ$18*Assumptions!$N$30</f>
        <v>0</v>
      </c>
      <c r="CK29" s="229">
        <f>-CK$18*Assumptions!$N$30</f>
        <v>0</v>
      </c>
      <c r="CL29" s="229">
        <f>-CL$18*Assumptions!$N$30</f>
        <v>0</v>
      </c>
      <c r="CM29" s="229">
        <f>-CM$18*Assumptions!$N$30</f>
        <v>0</v>
      </c>
      <c r="CN29" s="229">
        <f>-CN$18*Assumptions!$N$30</f>
        <v>0</v>
      </c>
      <c r="CO29" s="229">
        <f>-CO$18*Assumptions!$N$30</f>
        <v>0</v>
      </c>
      <c r="CP29" s="229">
        <f>-CP$18*Assumptions!$N$30</f>
        <v>0</v>
      </c>
      <c r="CQ29" s="229">
        <f>-CQ$18*Assumptions!$N$30</f>
        <v>0</v>
      </c>
      <c r="CR29" s="229">
        <f>-CR$18*Assumptions!$N$30</f>
        <v>0</v>
      </c>
      <c r="CS29" s="229">
        <f>-CS$18*Assumptions!$N$30</f>
        <v>0</v>
      </c>
      <c r="CT29" s="229">
        <f>-CT$18*Assumptions!$N$30</f>
        <v>0</v>
      </c>
      <c r="CU29" s="229">
        <f>-CU$18*Assumptions!$N$30</f>
        <v>0</v>
      </c>
      <c r="CV29" s="229">
        <f>-CV$18*Assumptions!$N$30</f>
        <v>0</v>
      </c>
      <c r="CW29" s="229">
        <f>-CW$18*Assumptions!$N$30</f>
        <v>0</v>
      </c>
      <c r="CX29" s="229">
        <f>-CX$18*Assumptions!$N$30</f>
        <v>0</v>
      </c>
      <c r="CY29" s="229">
        <f>-CY$18*Assumptions!$N$30</f>
        <v>0</v>
      </c>
      <c r="CZ29" s="229">
        <f>-CZ$18*Assumptions!$N$30</f>
        <v>0</v>
      </c>
      <c r="DA29" s="229">
        <f>-DA$18*Assumptions!$N$30</f>
        <v>0</v>
      </c>
      <c r="DB29" s="229">
        <f>-DB$18*Assumptions!$N$30</f>
        <v>0</v>
      </c>
      <c r="DC29" s="229">
        <f>-DC$18*Assumptions!$N$30</f>
        <v>0</v>
      </c>
      <c r="DD29" s="229">
        <f>-DD$18*Assumptions!$N$30</f>
        <v>0</v>
      </c>
      <c r="DE29" s="229">
        <f>-DE$18*Assumptions!$N$30</f>
        <v>0</v>
      </c>
      <c r="DF29" s="229">
        <f>-DF$18*Assumptions!$N$30</f>
        <v>0</v>
      </c>
      <c r="DG29" s="229">
        <f>-DG$18*Assumptions!$N$30</f>
        <v>0</v>
      </c>
      <c r="DH29" s="229">
        <f>-DH$18*Assumptions!$N$30</f>
        <v>0</v>
      </c>
      <c r="DI29" s="229">
        <f>-DI$18*Assumptions!$N$30</f>
        <v>0</v>
      </c>
      <c r="DJ29" s="229">
        <f>-DJ$18*Assumptions!$N$30</f>
        <v>0</v>
      </c>
      <c r="DK29" s="229">
        <f>-DK$18*Assumptions!$N$30</f>
        <v>0</v>
      </c>
      <c r="DL29" s="229">
        <f>-DL$18*Assumptions!$N$30</f>
        <v>0</v>
      </c>
      <c r="DM29" s="229">
        <f>-DM$18*Assumptions!$N$30</f>
        <v>0</v>
      </c>
      <c r="DN29" s="229">
        <f>-DN$18*Assumptions!$N$30</f>
        <v>0</v>
      </c>
      <c r="DO29" s="229">
        <f>-DO$18*Assumptions!$N$30</f>
        <v>0</v>
      </c>
      <c r="DP29" s="229">
        <f>-DP$18*Assumptions!$N$30</f>
        <v>0</v>
      </c>
      <c r="DQ29" s="229">
        <f>-DQ$18*Assumptions!$N$30</f>
        <v>0</v>
      </c>
      <c r="DR29" s="229">
        <f>-DR$18*Assumptions!$N$30</f>
        <v>0</v>
      </c>
      <c r="DS29" s="229">
        <f>-DS$18*Assumptions!$N$30</f>
        <v>0</v>
      </c>
      <c r="DT29" s="229">
        <f>-DT$18*Assumptions!$N$30</f>
        <v>0</v>
      </c>
      <c r="DU29" s="229">
        <f>-DU$18*Assumptions!$N$30</f>
        <v>0</v>
      </c>
      <c r="DV29" s="229">
        <f>-DV$18*Assumptions!$N$30</f>
        <v>0</v>
      </c>
      <c r="DW29" s="229">
        <f>-DW$18*Assumptions!$N$30</f>
        <v>0</v>
      </c>
      <c r="DX29" s="229">
        <f>-DX$18*Assumptions!$N$30</f>
        <v>0</v>
      </c>
      <c r="DY29" s="229">
        <f>-DY$18*Assumptions!$N$30</f>
        <v>0</v>
      </c>
      <c r="DZ29" s="229">
        <f>-DZ$18*Assumptions!$N$30</f>
        <v>0</v>
      </c>
      <c r="EA29" s="229">
        <f>-EA$18*Assumptions!$N$30</f>
        <v>0</v>
      </c>
      <c r="EB29" s="229">
        <f>-EB$18*Assumptions!$N$30</f>
        <v>0</v>
      </c>
      <c r="EC29" s="229">
        <f>-EC$18*Assumptions!$N$30</f>
        <v>0</v>
      </c>
      <c r="ED29" s="229">
        <f>-ED$18*Assumptions!$N$30</f>
        <v>0</v>
      </c>
      <c r="EE29" s="229">
        <f>-EE$18*Assumptions!$N$30</f>
        <v>0</v>
      </c>
    </row>
    <row r="30" ht="15.75" customHeight="1">
      <c r="A30" s="1"/>
      <c r="B30" s="1"/>
      <c r="C30" s="1" t="str">
        <f>Assumptions!J31</f>
        <v>Hauling</v>
      </c>
      <c r="D30" s="229">
        <f t="array" ref="D30">-(IF(D$2=1,Assumptions!$P31/12,-(SUMIF($D$2:$EE$2,D$2-1,$D30:$EE30)/12)*(1+XLOOKUP(D$2,Assumptions!$C$94:$M$94,Assumptions!$C$98:$M$98))))</f>
        <v>0</v>
      </c>
      <c r="E30" s="229">
        <f t="array" ref="E30">-(IF(E$2=1,Assumptions!$P31/12,-(SUMIF($D$2:$EE$2,E$2-1,$D30:$EE30)/12)*(1+XLOOKUP(E$2,Assumptions!$C$94:$M$94,Assumptions!$C$98:$M$98))))</f>
        <v>0</v>
      </c>
      <c r="F30" s="229">
        <f t="array" ref="F30">-(IF(F$2=1,Assumptions!$P31/12,-(SUMIF($D$2:$EE$2,F$2-1,$D30:$EE30)/12)*(1+XLOOKUP(F$2,Assumptions!$C$94:$M$94,Assumptions!$C$98:$M$98))))</f>
        <v>0</v>
      </c>
      <c r="G30" s="229">
        <f t="array" ref="G30">-(IF(G$2=1,Assumptions!$P31/12,-(SUMIF($D$2:$EE$2,G$2-1,$D30:$EE30)/12)*(1+XLOOKUP(G$2,Assumptions!$C$94:$M$94,Assumptions!$C$98:$M$98))))</f>
        <v>0</v>
      </c>
      <c r="H30" s="229">
        <f t="array" ref="H30">-(IF(H$2=1,Assumptions!$P31/12,-(SUMIF($D$2:$EE$2,H$2-1,$D30:$EE30)/12)*(1+XLOOKUP(H$2,Assumptions!$C$94:$M$94,Assumptions!$C$98:$M$98))))</f>
        <v>0</v>
      </c>
      <c r="I30" s="229">
        <f t="array" ref="I30">-(IF(I$2=1,Assumptions!$P31/12,-(SUMIF($D$2:$EE$2,I$2-1,$D30:$EE30)/12)*(1+XLOOKUP(I$2,Assumptions!$C$94:$M$94,Assumptions!$C$98:$M$98))))</f>
        <v>0</v>
      </c>
      <c r="J30" s="229">
        <f t="array" ref="J30">-(IF(J$2=1,Assumptions!$P31/12,-(SUMIF($D$2:$EE$2,J$2-1,$D30:$EE30)/12)*(1+XLOOKUP(J$2,Assumptions!$C$94:$M$94,Assumptions!$C$98:$M$98))))</f>
        <v>0</v>
      </c>
      <c r="K30" s="229">
        <f t="array" ref="K30">-(IF(K$2=1,Assumptions!$P31/12,-(SUMIF($D$2:$EE$2,K$2-1,$D30:$EE30)/12)*(1+XLOOKUP(K$2,Assumptions!$C$94:$M$94,Assumptions!$C$98:$M$98))))</f>
        <v>0</v>
      </c>
      <c r="L30" s="229">
        <f t="array" ref="L30">-(IF(L$2=1,Assumptions!$P31/12,-(SUMIF($D$2:$EE$2,L$2-1,$D30:$EE30)/12)*(1+XLOOKUP(L$2,Assumptions!$C$94:$M$94,Assumptions!$C$98:$M$98))))</f>
        <v>0</v>
      </c>
      <c r="M30" s="229">
        <f t="array" ref="M30">-(IF(M$2=1,Assumptions!$P31/12,-(SUMIF($D$2:$EE$2,M$2-1,$D30:$EE30)/12)*(1+XLOOKUP(M$2,Assumptions!$C$94:$M$94,Assumptions!$C$98:$M$98))))</f>
        <v>0</v>
      </c>
      <c r="N30" s="229">
        <f t="array" ref="N30">-(IF(N$2=1,Assumptions!$P31/12,-(SUMIF($D$2:$EE$2,N$2-1,$D30:$EE30)/12)*(1+XLOOKUP(N$2,Assumptions!$C$94:$M$94,Assumptions!$C$98:$M$98))))</f>
        <v>0</v>
      </c>
      <c r="O30" s="229">
        <f t="array" ref="O30">-(IF(O$2=1,Assumptions!$P31/12,-(SUMIF($D$2:$EE$2,O$2-1,$D30:$EE30)/12)*(1+XLOOKUP(O$2,Assumptions!$C$94:$M$94,Assumptions!$C$98:$M$98))))</f>
        <v>0</v>
      </c>
      <c r="P30" s="229">
        <f t="array" ref="P30">-(IF(P$2=1,Assumptions!$P31/12,-(SUMIF($D$2:$EE$2,P$2-1,$D30:$EE30)/12)*(1+XLOOKUP(P$2,Assumptions!$C$94:$M$94,Assumptions!$C$98:$M$98))))</f>
        <v>0</v>
      </c>
      <c r="Q30" s="229">
        <f t="array" ref="Q30">-(IF(Q$2=1,Assumptions!$P31/12,-(SUMIF($D$2:$EE$2,Q$2-1,$D30:$EE30)/12)*(1+XLOOKUP(Q$2,Assumptions!$C$94:$M$94,Assumptions!$C$98:$M$98))))</f>
        <v>0</v>
      </c>
      <c r="R30" s="229">
        <f t="array" ref="R30">-(IF(R$2=1,Assumptions!$P31/12,-(SUMIF($D$2:$EE$2,R$2-1,$D30:$EE30)/12)*(1+XLOOKUP(R$2,Assumptions!$C$94:$M$94,Assumptions!$C$98:$M$98))))</f>
        <v>0</v>
      </c>
      <c r="S30" s="229">
        <f t="array" ref="S30">-(IF(S$2=1,Assumptions!$P31/12,-(SUMIF($D$2:$EE$2,S$2-1,$D30:$EE30)/12)*(1+XLOOKUP(S$2,Assumptions!$C$94:$M$94,Assumptions!$C$98:$M$98))))</f>
        <v>0</v>
      </c>
      <c r="T30" s="229">
        <f t="array" ref="T30">-(IF(T$2=1,Assumptions!$P31/12,-(SUMIF($D$2:$EE$2,T$2-1,$D30:$EE30)/12)*(1+XLOOKUP(T$2,Assumptions!$C$94:$M$94,Assumptions!$C$98:$M$98))))</f>
        <v>0</v>
      </c>
      <c r="U30" s="229">
        <f t="array" ref="U30">-(IF(U$2=1,Assumptions!$P31/12,-(SUMIF($D$2:$EE$2,U$2-1,$D30:$EE30)/12)*(1+XLOOKUP(U$2,Assumptions!$C$94:$M$94,Assumptions!$C$98:$M$98))))</f>
        <v>0</v>
      </c>
      <c r="V30" s="229">
        <f t="array" ref="V30">-(IF(V$2=1,Assumptions!$P31/12,-(SUMIF($D$2:$EE$2,V$2-1,$D30:$EE30)/12)*(1+XLOOKUP(V$2,Assumptions!$C$94:$M$94,Assumptions!$C$98:$M$98))))</f>
        <v>0</v>
      </c>
      <c r="W30" s="229">
        <f t="array" ref="W30">-(IF(W$2=1,Assumptions!$P31/12,-(SUMIF($D$2:$EE$2,W$2-1,$D30:$EE30)/12)*(1+XLOOKUP(W$2,Assumptions!$C$94:$M$94,Assumptions!$C$98:$M$98))))</f>
        <v>0</v>
      </c>
      <c r="X30" s="229">
        <f t="array" ref="X30">-(IF(X$2=1,Assumptions!$P31/12,-(SUMIF($D$2:$EE$2,X$2-1,$D30:$EE30)/12)*(1+XLOOKUP(X$2,Assumptions!$C$94:$M$94,Assumptions!$C$98:$M$98))))</f>
        <v>0</v>
      </c>
      <c r="Y30" s="229">
        <f t="array" ref="Y30">-(IF(Y$2=1,Assumptions!$P31/12,-(SUMIF($D$2:$EE$2,Y$2-1,$D30:$EE30)/12)*(1+XLOOKUP(Y$2,Assumptions!$C$94:$M$94,Assumptions!$C$98:$M$98))))</f>
        <v>0</v>
      </c>
      <c r="Z30" s="229">
        <f t="array" ref="Z30">-(IF(Z$2=1,Assumptions!$P31/12,-(SUMIF($D$2:$EE$2,Z$2-1,$D30:$EE30)/12)*(1+XLOOKUP(Z$2,Assumptions!$C$94:$M$94,Assumptions!$C$98:$M$98))))</f>
        <v>0</v>
      </c>
      <c r="AA30" s="229">
        <f t="array" ref="AA30">-(IF(AA$2=1,Assumptions!$P31/12,-(SUMIF($D$2:$EE$2,AA$2-1,$D30:$EE30)/12)*(1+XLOOKUP(AA$2,Assumptions!$C$94:$M$94,Assumptions!$C$98:$M$98))))</f>
        <v>0</v>
      </c>
      <c r="AB30" s="229">
        <f t="array" ref="AB30">-(IF(AB$2=1,Assumptions!$P31/12,-(SUMIF($D$2:$EE$2,AB$2-1,$D30:$EE30)/12)*(1+XLOOKUP(AB$2,Assumptions!$C$94:$M$94,Assumptions!$C$98:$M$98))))</f>
        <v>0</v>
      </c>
      <c r="AC30" s="229">
        <f t="array" ref="AC30">-(IF(AC$2=1,Assumptions!$P31/12,-(SUMIF($D$2:$EE$2,AC$2-1,$D30:$EE30)/12)*(1+XLOOKUP(AC$2,Assumptions!$C$94:$M$94,Assumptions!$C$98:$M$98))))</f>
        <v>0</v>
      </c>
      <c r="AD30" s="229">
        <f t="array" ref="AD30">-(IF(AD$2=1,Assumptions!$P31/12,-(SUMIF($D$2:$EE$2,AD$2-1,$D30:$EE30)/12)*(1+XLOOKUP(AD$2,Assumptions!$C$94:$M$94,Assumptions!$C$98:$M$98))))</f>
        <v>0</v>
      </c>
      <c r="AE30" s="229">
        <f t="array" ref="AE30">-(IF(AE$2=1,Assumptions!$P31/12,-(SUMIF($D$2:$EE$2,AE$2-1,$D30:$EE30)/12)*(1+XLOOKUP(AE$2,Assumptions!$C$94:$M$94,Assumptions!$C$98:$M$98))))</f>
        <v>0</v>
      </c>
      <c r="AF30" s="229">
        <f t="array" ref="AF30">-(IF(AF$2=1,Assumptions!$P31/12,-(SUMIF($D$2:$EE$2,AF$2-1,$D30:$EE30)/12)*(1+XLOOKUP(AF$2,Assumptions!$C$94:$M$94,Assumptions!$C$98:$M$98))))</f>
        <v>0</v>
      </c>
      <c r="AG30" s="229">
        <f t="array" ref="AG30">-(IF(AG$2=1,Assumptions!$P31/12,-(SUMIF($D$2:$EE$2,AG$2-1,$D30:$EE30)/12)*(1+XLOOKUP(AG$2,Assumptions!$C$94:$M$94,Assumptions!$C$98:$M$98))))</f>
        <v>0</v>
      </c>
      <c r="AH30" s="229">
        <f t="array" ref="AH30">-(IF(AH$2=1,Assumptions!$P31/12,-(SUMIF($D$2:$EE$2,AH$2-1,$D30:$EE30)/12)*(1+XLOOKUP(AH$2,Assumptions!$C$94:$M$94,Assumptions!$C$98:$M$98))))</f>
        <v>0</v>
      </c>
      <c r="AI30" s="229">
        <f t="array" ref="AI30">-(IF(AI$2=1,Assumptions!$P31/12,-(SUMIF($D$2:$EE$2,AI$2-1,$D30:$EE30)/12)*(1+XLOOKUP(AI$2,Assumptions!$C$94:$M$94,Assumptions!$C$98:$M$98))))</f>
        <v>0</v>
      </c>
      <c r="AJ30" s="229">
        <f t="array" ref="AJ30">-(IF(AJ$2=1,Assumptions!$P31/12,-(SUMIF($D$2:$EE$2,AJ$2-1,$D30:$EE30)/12)*(1+XLOOKUP(AJ$2,Assumptions!$C$94:$M$94,Assumptions!$C$98:$M$98))))</f>
        <v>0</v>
      </c>
      <c r="AK30" s="229">
        <f t="array" ref="AK30">-(IF(AK$2=1,Assumptions!$P31/12,-(SUMIF($D$2:$EE$2,AK$2-1,$D30:$EE30)/12)*(1+XLOOKUP(AK$2,Assumptions!$C$94:$M$94,Assumptions!$C$98:$M$98))))</f>
        <v>0</v>
      </c>
      <c r="AL30" s="229">
        <f t="array" ref="AL30">-(IF(AL$2=1,Assumptions!$P31/12,-(SUMIF($D$2:$EE$2,AL$2-1,$D30:$EE30)/12)*(1+XLOOKUP(AL$2,Assumptions!$C$94:$M$94,Assumptions!$C$98:$M$98))))</f>
        <v>0</v>
      </c>
      <c r="AM30" s="229">
        <f t="array" ref="AM30">-(IF(AM$2=1,Assumptions!$P31/12,-(SUMIF($D$2:$EE$2,AM$2-1,$D30:$EE30)/12)*(1+XLOOKUP(AM$2,Assumptions!$C$94:$M$94,Assumptions!$C$98:$M$98))))</f>
        <v>0</v>
      </c>
      <c r="AN30" s="229">
        <f t="array" ref="AN30">-(IF(AN$2=1,Assumptions!$P31/12,-(SUMIF($D$2:$EE$2,AN$2-1,$D30:$EE30)/12)*(1+XLOOKUP(AN$2,Assumptions!$C$94:$M$94,Assumptions!$C$98:$M$98))))</f>
        <v>0</v>
      </c>
      <c r="AO30" s="229">
        <f t="array" ref="AO30">-(IF(AO$2=1,Assumptions!$P31/12,-(SUMIF($D$2:$EE$2,AO$2-1,$D30:$EE30)/12)*(1+XLOOKUP(AO$2,Assumptions!$C$94:$M$94,Assumptions!$C$98:$M$98))))</f>
        <v>0</v>
      </c>
      <c r="AP30" s="229">
        <f t="array" ref="AP30">-(IF(AP$2=1,Assumptions!$P31/12,-(SUMIF($D$2:$EE$2,AP$2-1,$D30:$EE30)/12)*(1+XLOOKUP(AP$2,Assumptions!$C$94:$M$94,Assumptions!$C$98:$M$98))))</f>
        <v>0</v>
      </c>
      <c r="AQ30" s="229">
        <f t="array" ref="AQ30">-(IF(AQ$2=1,Assumptions!$P31/12,-(SUMIF($D$2:$EE$2,AQ$2-1,$D30:$EE30)/12)*(1+XLOOKUP(AQ$2,Assumptions!$C$94:$M$94,Assumptions!$C$98:$M$98))))</f>
        <v>0</v>
      </c>
      <c r="AR30" s="229">
        <f t="array" ref="AR30">-(IF(AR$2=1,Assumptions!$P31/12,-(SUMIF($D$2:$EE$2,AR$2-1,$D30:$EE30)/12)*(1+XLOOKUP(AR$2,Assumptions!$C$94:$M$94,Assumptions!$C$98:$M$98))))</f>
        <v>0</v>
      </c>
      <c r="AS30" s="229">
        <f t="array" ref="AS30">-(IF(AS$2=1,Assumptions!$P31/12,-(SUMIF($D$2:$EE$2,AS$2-1,$D30:$EE30)/12)*(1+XLOOKUP(AS$2,Assumptions!$C$94:$M$94,Assumptions!$C$98:$M$98))))</f>
        <v>0</v>
      </c>
      <c r="AT30" s="229">
        <f t="array" ref="AT30">-(IF(AT$2=1,Assumptions!$P31/12,-(SUMIF($D$2:$EE$2,AT$2-1,$D30:$EE30)/12)*(1+XLOOKUP(AT$2,Assumptions!$C$94:$M$94,Assumptions!$C$98:$M$98))))</f>
        <v>0</v>
      </c>
      <c r="AU30" s="229">
        <f t="array" ref="AU30">-(IF(AU$2=1,Assumptions!$P31/12,-(SUMIF($D$2:$EE$2,AU$2-1,$D30:$EE30)/12)*(1+XLOOKUP(AU$2,Assumptions!$C$94:$M$94,Assumptions!$C$98:$M$98))))</f>
        <v>0</v>
      </c>
      <c r="AV30" s="229">
        <f t="array" ref="AV30">-(IF(AV$2=1,Assumptions!$P31/12,-(SUMIF($D$2:$EE$2,AV$2-1,$D30:$EE30)/12)*(1+XLOOKUP(AV$2,Assumptions!$C$94:$M$94,Assumptions!$C$98:$M$98))))</f>
        <v>0</v>
      </c>
      <c r="AW30" s="229">
        <f t="array" ref="AW30">-(IF(AW$2=1,Assumptions!$P31/12,-(SUMIF($D$2:$EE$2,AW$2-1,$D30:$EE30)/12)*(1+XLOOKUP(AW$2,Assumptions!$C$94:$M$94,Assumptions!$C$98:$M$98))))</f>
        <v>0</v>
      </c>
      <c r="AX30" s="229">
        <f t="array" ref="AX30">-(IF(AX$2=1,Assumptions!$P31/12,-(SUMIF($D$2:$EE$2,AX$2-1,$D30:$EE30)/12)*(1+XLOOKUP(AX$2,Assumptions!$C$94:$M$94,Assumptions!$C$98:$M$98))))</f>
        <v>0</v>
      </c>
      <c r="AY30" s="229">
        <f t="array" ref="AY30">-(IF(AY$2=1,Assumptions!$P31/12,-(SUMIF($D$2:$EE$2,AY$2-1,$D30:$EE30)/12)*(1+XLOOKUP(AY$2,Assumptions!$C$94:$M$94,Assumptions!$C$98:$M$98))))</f>
        <v>0</v>
      </c>
      <c r="AZ30" s="229">
        <f t="array" ref="AZ30">-(IF(AZ$2=1,Assumptions!$P31/12,-(SUMIF($D$2:$EE$2,AZ$2-1,$D30:$EE30)/12)*(1+XLOOKUP(AZ$2,Assumptions!$C$94:$M$94,Assumptions!$C$98:$M$98))))</f>
        <v>0</v>
      </c>
      <c r="BA30" s="229">
        <f t="array" ref="BA30">-(IF(BA$2=1,Assumptions!$P31/12,-(SUMIF($D$2:$EE$2,BA$2-1,$D30:$EE30)/12)*(1+XLOOKUP(BA$2,Assumptions!$C$94:$M$94,Assumptions!$C$98:$M$98))))</f>
        <v>0</v>
      </c>
      <c r="BB30" s="229">
        <f t="array" ref="BB30">-(IF(BB$2=1,Assumptions!$P31/12,-(SUMIF($D$2:$EE$2,BB$2-1,$D30:$EE30)/12)*(1+XLOOKUP(BB$2,Assumptions!$C$94:$M$94,Assumptions!$C$98:$M$98))))</f>
        <v>0</v>
      </c>
      <c r="BC30" s="229">
        <f t="array" ref="BC30">-(IF(BC$2=1,Assumptions!$P31/12,-(SUMIF($D$2:$EE$2,BC$2-1,$D30:$EE30)/12)*(1+XLOOKUP(BC$2,Assumptions!$C$94:$M$94,Assumptions!$C$98:$M$98))))</f>
        <v>0</v>
      </c>
      <c r="BD30" s="229">
        <f t="array" ref="BD30">-(IF(BD$2=1,Assumptions!$P31/12,-(SUMIF($D$2:$EE$2,BD$2-1,$D30:$EE30)/12)*(1+XLOOKUP(BD$2,Assumptions!$C$94:$M$94,Assumptions!$C$98:$M$98))))</f>
        <v>0</v>
      </c>
      <c r="BE30" s="229">
        <f t="array" ref="BE30">-(IF(BE$2=1,Assumptions!$P31/12,-(SUMIF($D$2:$EE$2,BE$2-1,$D30:$EE30)/12)*(1+XLOOKUP(BE$2,Assumptions!$C$94:$M$94,Assumptions!$C$98:$M$98))))</f>
        <v>0</v>
      </c>
      <c r="BF30" s="229">
        <f t="array" ref="BF30">-(IF(BF$2=1,Assumptions!$P31/12,-(SUMIF($D$2:$EE$2,BF$2-1,$D30:$EE30)/12)*(1+XLOOKUP(BF$2,Assumptions!$C$94:$M$94,Assumptions!$C$98:$M$98))))</f>
        <v>0</v>
      </c>
      <c r="BG30" s="229">
        <f t="array" ref="BG30">-(IF(BG$2=1,Assumptions!$P31/12,-(SUMIF($D$2:$EE$2,BG$2-1,$D30:$EE30)/12)*(1+XLOOKUP(BG$2,Assumptions!$C$94:$M$94,Assumptions!$C$98:$M$98))))</f>
        <v>0</v>
      </c>
      <c r="BH30" s="229">
        <f t="array" ref="BH30">-(IF(BH$2=1,Assumptions!$P31/12,-(SUMIF($D$2:$EE$2,BH$2-1,$D30:$EE30)/12)*(1+XLOOKUP(BH$2,Assumptions!$C$94:$M$94,Assumptions!$C$98:$M$98))))</f>
        <v>0</v>
      </c>
      <c r="BI30" s="229">
        <f t="array" ref="BI30">-(IF(BI$2=1,Assumptions!$P31/12,-(SUMIF($D$2:$EE$2,BI$2-1,$D30:$EE30)/12)*(1+XLOOKUP(BI$2,Assumptions!$C$94:$M$94,Assumptions!$C$98:$M$98))))</f>
        <v>0</v>
      </c>
      <c r="BJ30" s="229">
        <f t="array" ref="BJ30">-(IF(BJ$2=1,Assumptions!$P31/12,-(SUMIF($D$2:$EE$2,BJ$2-1,$D30:$EE30)/12)*(1+XLOOKUP(BJ$2,Assumptions!$C$94:$M$94,Assumptions!$C$98:$M$98))))</f>
        <v>0</v>
      </c>
      <c r="BK30" s="229">
        <f t="array" ref="BK30">-(IF(BK$2=1,Assumptions!$P31/12,-(SUMIF($D$2:$EE$2,BK$2-1,$D30:$EE30)/12)*(1+XLOOKUP(BK$2,Assumptions!$C$94:$M$94,Assumptions!$C$98:$M$98))))</f>
        <v>0</v>
      </c>
      <c r="BL30" s="229">
        <f t="array" ref="BL30">-(IF(BL$2=1,Assumptions!$P31/12,-(SUMIF($D$2:$EE$2,BL$2-1,$D30:$EE30)/12)*(1+XLOOKUP(BL$2,Assumptions!$C$94:$M$94,Assumptions!$C$98:$M$98))))</f>
        <v>0</v>
      </c>
      <c r="BM30" s="229">
        <f t="array" ref="BM30">-(IF(BM$2=1,Assumptions!$P31/12,-(SUMIF($D$2:$EE$2,BM$2-1,$D30:$EE30)/12)*(1+XLOOKUP(BM$2,Assumptions!$C$94:$M$94,Assumptions!$C$98:$M$98))))</f>
        <v>0</v>
      </c>
      <c r="BN30" s="229">
        <f t="array" ref="BN30">-(IF(BN$2=1,Assumptions!$P31/12,-(SUMIF($D$2:$EE$2,BN$2-1,$D30:$EE30)/12)*(1+XLOOKUP(BN$2,Assumptions!$C$94:$M$94,Assumptions!$C$98:$M$98))))</f>
        <v>0</v>
      </c>
      <c r="BO30" s="229">
        <f t="array" ref="BO30">-(IF(BO$2=1,Assumptions!$P31/12,-(SUMIF($D$2:$EE$2,BO$2-1,$D30:$EE30)/12)*(1+XLOOKUP(BO$2,Assumptions!$C$94:$M$94,Assumptions!$C$98:$M$98))))</f>
        <v>0</v>
      </c>
      <c r="BP30" s="229">
        <f t="array" ref="BP30">-(IF(BP$2=1,Assumptions!$P31/12,-(SUMIF($D$2:$EE$2,BP$2-1,$D30:$EE30)/12)*(1+XLOOKUP(BP$2,Assumptions!$C$94:$M$94,Assumptions!$C$98:$M$98))))</f>
        <v>0</v>
      </c>
      <c r="BQ30" s="229">
        <f t="array" ref="BQ30">-(IF(BQ$2=1,Assumptions!$P31/12,-(SUMIF($D$2:$EE$2,BQ$2-1,$D30:$EE30)/12)*(1+XLOOKUP(BQ$2,Assumptions!$C$94:$M$94,Assumptions!$C$98:$M$98))))</f>
        <v>0</v>
      </c>
      <c r="BR30" s="229">
        <f t="array" ref="BR30">-(IF(BR$2=1,Assumptions!$P31/12,-(SUMIF($D$2:$EE$2,BR$2-1,$D30:$EE30)/12)*(1+XLOOKUP(BR$2,Assumptions!$C$94:$M$94,Assumptions!$C$98:$M$98))))</f>
        <v>0</v>
      </c>
      <c r="BS30" s="229">
        <f t="array" ref="BS30">-(IF(BS$2=1,Assumptions!$P31/12,-(SUMIF($D$2:$EE$2,BS$2-1,$D30:$EE30)/12)*(1+XLOOKUP(BS$2,Assumptions!$C$94:$M$94,Assumptions!$C$98:$M$98))))</f>
        <v>0</v>
      </c>
      <c r="BT30" s="229">
        <f t="array" ref="BT30">-(IF(BT$2=1,Assumptions!$P31/12,-(SUMIF($D$2:$EE$2,BT$2-1,$D30:$EE30)/12)*(1+XLOOKUP(BT$2,Assumptions!$C$94:$M$94,Assumptions!$C$98:$M$98))))</f>
        <v>0</v>
      </c>
      <c r="BU30" s="229">
        <f t="array" ref="BU30">-(IF(BU$2=1,Assumptions!$P31/12,-(SUMIF($D$2:$EE$2,BU$2-1,$D30:$EE30)/12)*(1+XLOOKUP(BU$2,Assumptions!$C$94:$M$94,Assumptions!$C$98:$M$98))))</f>
        <v>0</v>
      </c>
      <c r="BV30" s="229">
        <f t="array" ref="BV30">-(IF(BV$2=1,Assumptions!$P31/12,-(SUMIF($D$2:$EE$2,BV$2-1,$D30:$EE30)/12)*(1+XLOOKUP(BV$2,Assumptions!$C$94:$M$94,Assumptions!$C$98:$M$98))))</f>
        <v>0</v>
      </c>
      <c r="BW30" s="229">
        <f t="array" ref="BW30">-(IF(BW$2=1,Assumptions!$P31/12,-(SUMIF($D$2:$EE$2,BW$2-1,$D30:$EE30)/12)*(1+XLOOKUP(BW$2,Assumptions!$C$94:$M$94,Assumptions!$C$98:$M$98))))</f>
        <v>0</v>
      </c>
      <c r="BX30" s="229">
        <f t="array" ref="BX30">-(IF(BX$2=1,Assumptions!$P31/12,-(SUMIF($D$2:$EE$2,BX$2-1,$D30:$EE30)/12)*(1+XLOOKUP(BX$2,Assumptions!$C$94:$M$94,Assumptions!$C$98:$M$98))))</f>
        <v>0</v>
      </c>
      <c r="BY30" s="229">
        <f t="array" ref="BY30">-(IF(BY$2=1,Assumptions!$P31/12,-(SUMIF($D$2:$EE$2,BY$2-1,$D30:$EE30)/12)*(1+XLOOKUP(BY$2,Assumptions!$C$94:$M$94,Assumptions!$C$98:$M$98))))</f>
        <v>0</v>
      </c>
      <c r="BZ30" s="229">
        <f t="array" ref="BZ30">-(IF(BZ$2=1,Assumptions!$P31/12,-(SUMIF($D$2:$EE$2,BZ$2-1,$D30:$EE30)/12)*(1+XLOOKUP(BZ$2,Assumptions!$C$94:$M$94,Assumptions!$C$98:$M$98))))</f>
        <v>0</v>
      </c>
      <c r="CA30" s="229">
        <f t="array" ref="CA30">-(IF(CA$2=1,Assumptions!$P31/12,-(SUMIF($D$2:$EE$2,CA$2-1,$D30:$EE30)/12)*(1+XLOOKUP(CA$2,Assumptions!$C$94:$M$94,Assumptions!$C$98:$M$98))))</f>
        <v>0</v>
      </c>
      <c r="CB30" s="229">
        <f t="array" ref="CB30">-(IF(CB$2=1,Assumptions!$P31/12,-(SUMIF($D$2:$EE$2,CB$2-1,$D30:$EE30)/12)*(1+XLOOKUP(CB$2,Assumptions!$C$94:$M$94,Assumptions!$C$98:$M$98))))</f>
        <v>0</v>
      </c>
      <c r="CC30" s="229">
        <f t="array" ref="CC30">-(IF(CC$2=1,Assumptions!$P31/12,-(SUMIF($D$2:$EE$2,CC$2-1,$D30:$EE30)/12)*(1+XLOOKUP(CC$2,Assumptions!$C$94:$M$94,Assumptions!$C$98:$M$98))))</f>
        <v>0</v>
      </c>
      <c r="CD30" s="229">
        <f t="array" ref="CD30">-(IF(CD$2=1,Assumptions!$P31/12,-(SUMIF($D$2:$EE$2,CD$2-1,$D30:$EE30)/12)*(1+XLOOKUP(CD$2,Assumptions!$C$94:$M$94,Assumptions!$C$98:$M$98))))</f>
        <v>0</v>
      </c>
      <c r="CE30" s="229">
        <f t="array" ref="CE30">-(IF(CE$2=1,Assumptions!$P31/12,-(SUMIF($D$2:$EE$2,CE$2-1,$D30:$EE30)/12)*(1+XLOOKUP(CE$2,Assumptions!$C$94:$M$94,Assumptions!$C$98:$M$98))))</f>
        <v>0</v>
      </c>
      <c r="CF30" s="229">
        <f t="array" ref="CF30">-(IF(CF$2=1,Assumptions!$P31/12,-(SUMIF($D$2:$EE$2,CF$2-1,$D30:$EE30)/12)*(1+XLOOKUP(CF$2,Assumptions!$C$94:$M$94,Assumptions!$C$98:$M$98))))</f>
        <v>0</v>
      </c>
      <c r="CG30" s="229">
        <f t="array" ref="CG30">-(IF(CG$2=1,Assumptions!$P31/12,-(SUMIF($D$2:$EE$2,CG$2-1,$D30:$EE30)/12)*(1+XLOOKUP(CG$2,Assumptions!$C$94:$M$94,Assumptions!$C$98:$M$98))))</f>
        <v>0</v>
      </c>
      <c r="CH30" s="229">
        <f t="array" ref="CH30">-(IF(CH$2=1,Assumptions!$P31/12,-(SUMIF($D$2:$EE$2,CH$2-1,$D30:$EE30)/12)*(1+XLOOKUP(CH$2,Assumptions!$C$94:$M$94,Assumptions!$C$98:$M$98))))</f>
        <v>0</v>
      </c>
      <c r="CI30" s="229">
        <f t="array" ref="CI30">-(IF(CI$2=1,Assumptions!$P31/12,-(SUMIF($D$2:$EE$2,CI$2-1,$D30:$EE30)/12)*(1+XLOOKUP(CI$2,Assumptions!$C$94:$M$94,Assumptions!$C$98:$M$98))))</f>
        <v>0</v>
      </c>
      <c r="CJ30" s="229">
        <f t="array" ref="CJ30">-(IF(CJ$2=1,Assumptions!$P31/12,-(SUMIF($D$2:$EE$2,CJ$2-1,$D30:$EE30)/12)*(1+XLOOKUP(CJ$2,Assumptions!$C$94:$M$94,Assumptions!$C$98:$M$98))))</f>
        <v>0</v>
      </c>
      <c r="CK30" s="229">
        <f t="array" ref="CK30">-(IF(CK$2=1,Assumptions!$P31/12,-(SUMIF($D$2:$EE$2,CK$2-1,$D30:$EE30)/12)*(1+XLOOKUP(CK$2,Assumptions!$C$94:$M$94,Assumptions!$C$98:$M$98))))</f>
        <v>0</v>
      </c>
      <c r="CL30" s="229">
        <f t="array" ref="CL30">-(IF(CL$2=1,Assumptions!$P31/12,-(SUMIF($D$2:$EE$2,CL$2-1,$D30:$EE30)/12)*(1+XLOOKUP(CL$2,Assumptions!$C$94:$M$94,Assumptions!$C$98:$M$98))))</f>
        <v>0</v>
      </c>
      <c r="CM30" s="229">
        <f t="array" ref="CM30">-(IF(CM$2=1,Assumptions!$P31/12,-(SUMIF($D$2:$EE$2,CM$2-1,$D30:$EE30)/12)*(1+XLOOKUP(CM$2,Assumptions!$C$94:$M$94,Assumptions!$C$98:$M$98))))</f>
        <v>0</v>
      </c>
      <c r="CN30" s="229">
        <f t="array" ref="CN30">-(IF(CN$2=1,Assumptions!$P31/12,-(SUMIF($D$2:$EE$2,CN$2-1,$D30:$EE30)/12)*(1+XLOOKUP(CN$2,Assumptions!$C$94:$M$94,Assumptions!$C$98:$M$98))))</f>
        <v>0</v>
      </c>
      <c r="CO30" s="229">
        <f t="array" ref="CO30">-(IF(CO$2=1,Assumptions!$P31/12,-(SUMIF($D$2:$EE$2,CO$2-1,$D30:$EE30)/12)*(1+XLOOKUP(CO$2,Assumptions!$C$94:$M$94,Assumptions!$C$98:$M$98))))</f>
        <v>0</v>
      </c>
      <c r="CP30" s="229">
        <f t="array" ref="CP30">-(IF(CP$2=1,Assumptions!$P31/12,-(SUMIF($D$2:$EE$2,CP$2-1,$D30:$EE30)/12)*(1+XLOOKUP(CP$2,Assumptions!$C$94:$M$94,Assumptions!$C$98:$M$98))))</f>
        <v>0</v>
      </c>
      <c r="CQ30" s="229">
        <f t="array" ref="CQ30">-(IF(CQ$2=1,Assumptions!$P31/12,-(SUMIF($D$2:$EE$2,CQ$2-1,$D30:$EE30)/12)*(1+XLOOKUP(CQ$2,Assumptions!$C$94:$M$94,Assumptions!$C$98:$M$98))))</f>
        <v>0</v>
      </c>
      <c r="CR30" s="229">
        <f t="array" ref="CR30">-(IF(CR$2=1,Assumptions!$P31/12,-(SUMIF($D$2:$EE$2,CR$2-1,$D30:$EE30)/12)*(1+XLOOKUP(CR$2,Assumptions!$C$94:$M$94,Assumptions!$C$98:$M$98))))</f>
        <v>0</v>
      </c>
      <c r="CS30" s="229">
        <f t="array" ref="CS30">-(IF(CS$2=1,Assumptions!$P31/12,-(SUMIF($D$2:$EE$2,CS$2-1,$D30:$EE30)/12)*(1+XLOOKUP(CS$2,Assumptions!$C$94:$M$94,Assumptions!$C$98:$M$98))))</f>
        <v>0</v>
      </c>
      <c r="CT30" s="229">
        <f t="array" ref="CT30">-(IF(CT$2=1,Assumptions!$P31/12,-(SUMIF($D$2:$EE$2,CT$2-1,$D30:$EE30)/12)*(1+XLOOKUP(CT$2,Assumptions!$C$94:$M$94,Assumptions!$C$98:$M$98))))</f>
        <v>0</v>
      </c>
      <c r="CU30" s="229">
        <f t="array" ref="CU30">-(IF(CU$2=1,Assumptions!$P31/12,-(SUMIF($D$2:$EE$2,CU$2-1,$D30:$EE30)/12)*(1+XLOOKUP(CU$2,Assumptions!$C$94:$M$94,Assumptions!$C$98:$M$98))))</f>
        <v>0</v>
      </c>
      <c r="CV30" s="229">
        <f t="array" ref="CV30">-(IF(CV$2=1,Assumptions!$P31/12,-(SUMIF($D$2:$EE$2,CV$2-1,$D30:$EE30)/12)*(1+XLOOKUP(CV$2,Assumptions!$C$94:$M$94,Assumptions!$C$98:$M$98))))</f>
        <v>0</v>
      </c>
      <c r="CW30" s="229">
        <f t="array" ref="CW30">-(IF(CW$2=1,Assumptions!$P31/12,-(SUMIF($D$2:$EE$2,CW$2-1,$D30:$EE30)/12)*(1+XLOOKUP(CW$2,Assumptions!$C$94:$M$94,Assumptions!$C$98:$M$98))))</f>
        <v>0</v>
      </c>
      <c r="CX30" s="229">
        <f t="array" ref="CX30">-(IF(CX$2=1,Assumptions!$P31/12,-(SUMIF($D$2:$EE$2,CX$2-1,$D30:$EE30)/12)*(1+XLOOKUP(CX$2,Assumptions!$C$94:$M$94,Assumptions!$C$98:$M$98))))</f>
        <v>0</v>
      </c>
      <c r="CY30" s="229">
        <f t="array" ref="CY30">-(IF(CY$2=1,Assumptions!$P31/12,-(SUMIF($D$2:$EE$2,CY$2-1,$D30:$EE30)/12)*(1+XLOOKUP(CY$2,Assumptions!$C$94:$M$94,Assumptions!$C$98:$M$98))))</f>
        <v>0</v>
      </c>
      <c r="CZ30" s="229">
        <f t="array" ref="CZ30">-(IF(CZ$2=1,Assumptions!$P31/12,-(SUMIF($D$2:$EE$2,CZ$2-1,$D30:$EE30)/12)*(1+XLOOKUP(CZ$2,Assumptions!$C$94:$M$94,Assumptions!$C$98:$M$98))))</f>
        <v>0</v>
      </c>
      <c r="DA30" s="229">
        <f t="array" ref="DA30">-(IF(DA$2=1,Assumptions!$P31/12,-(SUMIF($D$2:$EE$2,DA$2-1,$D30:$EE30)/12)*(1+XLOOKUP(DA$2,Assumptions!$C$94:$M$94,Assumptions!$C$98:$M$98))))</f>
        <v>0</v>
      </c>
      <c r="DB30" s="229">
        <f t="array" ref="DB30">-(IF(DB$2=1,Assumptions!$P31/12,-(SUMIF($D$2:$EE$2,DB$2-1,$D30:$EE30)/12)*(1+XLOOKUP(DB$2,Assumptions!$C$94:$M$94,Assumptions!$C$98:$M$98))))</f>
        <v>0</v>
      </c>
      <c r="DC30" s="229">
        <f t="array" ref="DC30">-(IF(DC$2=1,Assumptions!$P31/12,-(SUMIF($D$2:$EE$2,DC$2-1,$D30:$EE30)/12)*(1+XLOOKUP(DC$2,Assumptions!$C$94:$M$94,Assumptions!$C$98:$M$98))))</f>
        <v>0</v>
      </c>
      <c r="DD30" s="229">
        <f t="array" ref="DD30">-(IF(DD$2=1,Assumptions!$P31/12,-(SUMIF($D$2:$EE$2,DD$2-1,$D30:$EE30)/12)*(1+XLOOKUP(DD$2,Assumptions!$C$94:$M$94,Assumptions!$C$98:$M$98))))</f>
        <v>0</v>
      </c>
      <c r="DE30" s="229">
        <f t="array" ref="DE30">-(IF(DE$2=1,Assumptions!$P31/12,-(SUMIF($D$2:$EE$2,DE$2-1,$D30:$EE30)/12)*(1+XLOOKUP(DE$2,Assumptions!$C$94:$M$94,Assumptions!$C$98:$M$98))))</f>
        <v>0</v>
      </c>
      <c r="DF30" s="229">
        <f t="array" ref="DF30">-(IF(DF$2=1,Assumptions!$P31/12,-(SUMIF($D$2:$EE$2,DF$2-1,$D30:$EE30)/12)*(1+XLOOKUP(DF$2,Assumptions!$C$94:$M$94,Assumptions!$C$98:$M$98))))</f>
        <v>0</v>
      </c>
      <c r="DG30" s="229">
        <f t="array" ref="DG30">-(IF(DG$2=1,Assumptions!$P31/12,-(SUMIF($D$2:$EE$2,DG$2-1,$D30:$EE30)/12)*(1+XLOOKUP(DG$2,Assumptions!$C$94:$M$94,Assumptions!$C$98:$M$98))))</f>
        <v>0</v>
      </c>
      <c r="DH30" s="229">
        <f t="array" ref="DH30">-(IF(DH$2=1,Assumptions!$P31/12,-(SUMIF($D$2:$EE$2,DH$2-1,$D30:$EE30)/12)*(1+XLOOKUP(DH$2,Assumptions!$C$94:$M$94,Assumptions!$C$98:$M$98))))</f>
        <v>0</v>
      </c>
      <c r="DI30" s="229">
        <f t="array" ref="DI30">-(IF(DI$2=1,Assumptions!$P31/12,-(SUMIF($D$2:$EE$2,DI$2-1,$D30:$EE30)/12)*(1+XLOOKUP(DI$2,Assumptions!$C$94:$M$94,Assumptions!$C$98:$M$98))))</f>
        <v>0</v>
      </c>
      <c r="DJ30" s="229">
        <f t="array" ref="DJ30">-(IF(DJ$2=1,Assumptions!$P31/12,-(SUMIF($D$2:$EE$2,DJ$2-1,$D30:$EE30)/12)*(1+XLOOKUP(DJ$2,Assumptions!$C$94:$M$94,Assumptions!$C$98:$M$98))))</f>
        <v>0</v>
      </c>
      <c r="DK30" s="229">
        <f t="array" ref="DK30">-(IF(DK$2=1,Assumptions!$P31/12,-(SUMIF($D$2:$EE$2,DK$2-1,$D30:$EE30)/12)*(1+XLOOKUP(DK$2,Assumptions!$C$94:$M$94,Assumptions!$C$98:$M$98))))</f>
        <v>0</v>
      </c>
      <c r="DL30" s="229">
        <f t="array" ref="DL30">-(IF(DL$2=1,Assumptions!$P31/12,-(SUMIF($D$2:$EE$2,DL$2-1,$D30:$EE30)/12)*(1+XLOOKUP(DL$2,Assumptions!$C$94:$M$94,Assumptions!$C$98:$M$98))))</f>
        <v>0</v>
      </c>
      <c r="DM30" s="229">
        <f t="array" ref="DM30">-(IF(DM$2=1,Assumptions!$P31/12,-(SUMIF($D$2:$EE$2,DM$2-1,$D30:$EE30)/12)*(1+XLOOKUP(DM$2,Assumptions!$C$94:$M$94,Assumptions!$C$98:$M$98))))</f>
        <v>0</v>
      </c>
      <c r="DN30" s="229">
        <f t="array" ref="DN30">-(IF(DN$2=1,Assumptions!$P31/12,-(SUMIF($D$2:$EE$2,DN$2-1,$D30:$EE30)/12)*(1+XLOOKUP(DN$2,Assumptions!$C$94:$M$94,Assumptions!$C$98:$M$98))))</f>
        <v>0</v>
      </c>
      <c r="DO30" s="229">
        <f t="array" ref="DO30">-(IF(DO$2=1,Assumptions!$P31/12,-(SUMIF($D$2:$EE$2,DO$2-1,$D30:$EE30)/12)*(1+XLOOKUP(DO$2,Assumptions!$C$94:$M$94,Assumptions!$C$98:$M$98))))</f>
        <v>0</v>
      </c>
      <c r="DP30" s="229">
        <f t="array" ref="DP30">-(IF(DP$2=1,Assumptions!$P31/12,-(SUMIF($D$2:$EE$2,DP$2-1,$D30:$EE30)/12)*(1+XLOOKUP(DP$2,Assumptions!$C$94:$M$94,Assumptions!$C$98:$M$98))))</f>
        <v>0</v>
      </c>
      <c r="DQ30" s="229">
        <f t="array" ref="DQ30">-(IF(DQ$2=1,Assumptions!$P31/12,-(SUMIF($D$2:$EE$2,DQ$2-1,$D30:$EE30)/12)*(1+XLOOKUP(DQ$2,Assumptions!$C$94:$M$94,Assumptions!$C$98:$M$98))))</f>
        <v>0</v>
      </c>
      <c r="DR30" s="229">
        <f t="array" ref="DR30">-(IF(DR$2=1,Assumptions!$P31/12,-(SUMIF($D$2:$EE$2,DR$2-1,$D30:$EE30)/12)*(1+XLOOKUP(DR$2,Assumptions!$C$94:$M$94,Assumptions!$C$98:$M$98))))</f>
        <v>0</v>
      </c>
      <c r="DS30" s="229">
        <f t="array" ref="DS30">-(IF(DS$2=1,Assumptions!$P31/12,-(SUMIF($D$2:$EE$2,DS$2-1,$D30:$EE30)/12)*(1+XLOOKUP(DS$2,Assumptions!$C$94:$M$94,Assumptions!$C$98:$M$98))))</f>
        <v>0</v>
      </c>
      <c r="DT30" s="229">
        <f t="array" ref="DT30">-(IF(DT$2=1,Assumptions!$P31/12,-(SUMIF($D$2:$EE$2,DT$2-1,$D30:$EE30)/12)*(1+XLOOKUP(DT$2,Assumptions!$C$94:$M$94,Assumptions!$C$98:$M$98))))</f>
        <v>0</v>
      </c>
      <c r="DU30" s="229">
        <f t="array" ref="DU30">-(IF(DU$2=1,Assumptions!$P31/12,-(SUMIF($D$2:$EE$2,DU$2-1,$D30:$EE30)/12)*(1+XLOOKUP(DU$2,Assumptions!$C$94:$M$94,Assumptions!$C$98:$M$98))))</f>
        <v>0</v>
      </c>
      <c r="DV30" s="229">
        <f t="array" ref="DV30">-(IF(DV$2=1,Assumptions!$P31/12,-(SUMIF($D$2:$EE$2,DV$2-1,$D30:$EE30)/12)*(1+XLOOKUP(DV$2,Assumptions!$C$94:$M$94,Assumptions!$C$98:$M$98))))</f>
        <v>0</v>
      </c>
      <c r="DW30" s="229">
        <f t="array" ref="DW30">-(IF(DW$2=1,Assumptions!$P31/12,-(SUMIF($D$2:$EE$2,DW$2-1,$D30:$EE30)/12)*(1+XLOOKUP(DW$2,Assumptions!$C$94:$M$94,Assumptions!$C$98:$M$98))))</f>
        <v>0</v>
      </c>
      <c r="DX30" s="229">
        <f t="array" ref="DX30">-(IF(DX$2=1,Assumptions!$P31/12,-(SUMIF($D$2:$EE$2,DX$2-1,$D30:$EE30)/12)*(1+XLOOKUP(DX$2,Assumptions!$C$94:$M$94,Assumptions!$C$98:$M$98))))</f>
        <v>0</v>
      </c>
      <c r="DY30" s="229">
        <f t="array" ref="DY30">-(IF(DY$2=1,Assumptions!$P31/12,-(SUMIF($D$2:$EE$2,DY$2-1,$D30:$EE30)/12)*(1+XLOOKUP(DY$2,Assumptions!$C$94:$M$94,Assumptions!$C$98:$M$98))))</f>
        <v>0</v>
      </c>
      <c r="DZ30" s="229">
        <f t="array" ref="DZ30">-(IF(DZ$2=1,Assumptions!$P31/12,-(SUMIF($D$2:$EE$2,DZ$2-1,$D30:$EE30)/12)*(1+XLOOKUP(DZ$2,Assumptions!$C$94:$M$94,Assumptions!$C$98:$M$98))))</f>
        <v>0</v>
      </c>
      <c r="EA30" s="229">
        <f t="array" ref="EA30">-(IF(EA$2=1,Assumptions!$P31/12,-(SUMIF($D$2:$EE$2,EA$2-1,$D30:$EE30)/12)*(1+XLOOKUP(EA$2,Assumptions!$C$94:$M$94,Assumptions!$C$98:$M$98))))</f>
        <v>0</v>
      </c>
      <c r="EB30" s="229">
        <f t="array" ref="EB30">-(IF(EB$2=1,Assumptions!$P31/12,-(SUMIF($D$2:$EE$2,EB$2-1,$D30:$EE30)/12)*(1+XLOOKUP(EB$2,Assumptions!$C$94:$M$94,Assumptions!$C$98:$M$98))))</f>
        <v>0</v>
      </c>
      <c r="EC30" s="229">
        <f t="array" ref="EC30">-(IF(EC$2=1,Assumptions!$P31/12,-(SUMIF($D$2:$EE$2,EC$2-1,$D30:$EE30)/12)*(1+XLOOKUP(EC$2,Assumptions!$C$94:$M$94,Assumptions!$C$98:$M$98))))</f>
        <v>0</v>
      </c>
      <c r="ED30" s="229">
        <f t="array" ref="ED30">-(IF(ED$2=1,Assumptions!$P31/12,-(SUMIF($D$2:$EE$2,ED$2-1,$D30:$EE30)/12)*(1+XLOOKUP(ED$2,Assumptions!$C$94:$M$94,Assumptions!$C$98:$M$98))))</f>
        <v>0</v>
      </c>
      <c r="EE30" s="229">
        <f t="array" ref="EE30">-(IF(EE$2=1,Assumptions!$P31/12,-(SUMIF($D$2:$EE$2,EE$2-1,$D30:$EE30)/12)*(1+XLOOKUP(EE$2,Assumptions!$C$94:$M$94,Assumptions!$C$98:$M$98))))</f>
        <v>0</v>
      </c>
    </row>
    <row r="31" ht="15.75" customHeight="1">
      <c r="A31" s="1"/>
      <c r="B31" s="1"/>
      <c r="C31" s="1" t="str">
        <f>Assumptions!J32</f>
        <v>Pest Control</v>
      </c>
      <c r="D31" s="229">
        <f t="array" ref="D31">-(IF(D$2=1,Assumptions!$P32/12,-(SUMIF($D$2:$EE$2,D$2-1,$D31:$EE31)/12)*(1+XLOOKUP(D$2,Assumptions!$C$94:$M$94,Assumptions!$C$98:$M$98))))</f>
        <v>0</v>
      </c>
      <c r="E31" s="229">
        <f t="array" ref="E31">-(IF(E$2=1,Assumptions!$P32/12,-(SUMIF($D$2:$EE$2,E$2-1,$D31:$EE31)/12)*(1+XLOOKUP(E$2,Assumptions!$C$94:$M$94,Assumptions!$C$98:$M$98))))</f>
        <v>0</v>
      </c>
      <c r="F31" s="229">
        <f t="array" ref="F31">-(IF(F$2=1,Assumptions!$P32/12,-(SUMIF($D$2:$EE$2,F$2-1,$D31:$EE31)/12)*(1+XLOOKUP(F$2,Assumptions!$C$94:$M$94,Assumptions!$C$98:$M$98))))</f>
        <v>0</v>
      </c>
      <c r="G31" s="229">
        <f t="array" ref="G31">-(IF(G$2=1,Assumptions!$P32/12,-(SUMIF($D$2:$EE$2,G$2-1,$D31:$EE31)/12)*(1+XLOOKUP(G$2,Assumptions!$C$94:$M$94,Assumptions!$C$98:$M$98))))</f>
        <v>0</v>
      </c>
      <c r="H31" s="229">
        <f t="array" ref="H31">-(IF(H$2=1,Assumptions!$P32/12,-(SUMIF($D$2:$EE$2,H$2-1,$D31:$EE31)/12)*(1+XLOOKUP(H$2,Assumptions!$C$94:$M$94,Assumptions!$C$98:$M$98))))</f>
        <v>0</v>
      </c>
      <c r="I31" s="229">
        <f t="array" ref="I31">-(IF(I$2=1,Assumptions!$P32/12,-(SUMIF($D$2:$EE$2,I$2-1,$D31:$EE31)/12)*(1+XLOOKUP(I$2,Assumptions!$C$94:$M$94,Assumptions!$C$98:$M$98))))</f>
        <v>0</v>
      </c>
      <c r="J31" s="229">
        <f t="array" ref="J31">-(IF(J$2=1,Assumptions!$P32/12,-(SUMIF($D$2:$EE$2,J$2-1,$D31:$EE31)/12)*(1+XLOOKUP(J$2,Assumptions!$C$94:$M$94,Assumptions!$C$98:$M$98))))</f>
        <v>0</v>
      </c>
      <c r="K31" s="229">
        <f t="array" ref="K31">-(IF(K$2=1,Assumptions!$P32/12,-(SUMIF($D$2:$EE$2,K$2-1,$D31:$EE31)/12)*(1+XLOOKUP(K$2,Assumptions!$C$94:$M$94,Assumptions!$C$98:$M$98))))</f>
        <v>0</v>
      </c>
      <c r="L31" s="229">
        <f t="array" ref="L31">-(IF(L$2=1,Assumptions!$P32/12,-(SUMIF($D$2:$EE$2,L$2-1,$D31:$EE31)/12)*(1+XLOOKUP(L$2,Assumptions!$C$94:$M$94,Assumptions!$C$98:$M$98))))</f>
        <v>0</v>
      </c>
      <c r="M31" s="229">
        <f t="array" ref="M31">-(IF(M$2=1,Assumptions!$P32/12,-(SUMIF($D$2:$EE$2,M$2-1,$D31:$EE31)/12)*(1+XLOOKUP(M$2,Assumptions!$C$94:$M$94,Assumptions!$C$98:$M$98))))</f>
        <v>0</v>
      </c>
      <c r="N31" s="229">
        <f t="array" ref="N31">-(IF(N$2=1,Assumptions!$P32/12,-(SUMIF($D$2:$EE$2,N$2-1,$D31:$EE31)/12)*(1+XLOOKUP(N$2,Assumptions!$C$94:$M$94,Assumptions!$C$98:$M$98))))</f>
        <v>0</v>
      </c>
      <c r="O31" s="229">
        <f t="array" ref="O31">-(IF(O$2=1,Assumptions!$P32/12,-(SUMIF($D$2:$EE$2,O$2-1,$D31:$EE31)/12)*(1+XLOOKUP(O$2,Assumptions!$C$94:$M$94,Assumptions!$C$98:$M$98))))</f>
        <v>0</v>
      </c>
      <c r="P31" s="229">
        <f t="array" ref="P31">-(IF(P$2=1,Assumptions!$P32/12,-(SUMIF($D$2:$EE$2,P$2-1,$D31:$EE31)/12)*(1+XLOOKUP(P$2,Assumptions!$C$94:$M$94,Assumptions!$C$98:$M$98))))</f>
        <v>0</v>
      </c>
      <c r="Q31" s="229">
        <f t="array" ref="Q31">-(IF(Q$2=1,Assumptions!$P32/12,-(SUMIF($D$2:$EE$2,Q$2-1,$D31:$EE31)/12)*(1+XLOOKUP(Q$2,Assumptions!$C$94:$M$94,Assumptions!$C$98:$M$98))))</f>
        <v>0</v>
      </c>
      <c r="R31" s="229">
        <f t="array" ref="R31">-(IF(R$2=1,Assumptions!$P32/12,-(SUMIF($D$2:$EE$2,R$2-1,$D31:$EE31)/12)*(1+XLOOKUP(R$2,Assumptions!$C$94:$M$94,Assumptions!$C$98:$M$98))))</f>
        <v>0</v>
      </c>
      <c r="S31" s="229">
        <f t="array" ref="S31">-(IF(S$2=1,Assumptions!$P32/12,-(SUMIF($D$2:$EE$2,S$2-1,$D31:$EE31)/12)*(1+XLOOKUP(S$2,Assumptions!$C$94:$M$94,Assumptions!$C$98:$M$98))))</f>
        <v>0</v>
      </c>
      <c r="T31" s="229">
        <f t="array" ref="T31">-(IF(T$2=1,Assumptions!$P32/12,-(SUMIF($D$2:$EE$2,T$2-1,$D31:$EE31)/12)*(1+XLOOKUP(T$2,Assumptions!$C$94:$M$94,Assumptions!$C$98:$M$98))))</f>
        <v>0</v>
      </c>
      <c r="U31" s="229">
        <f t="array" ref="U31">-(IF(U$2=1,Assumptions!$P32/12,-(SUMIF($D$2:$EE$2,U$2-1,$D31:$EE31)/12)*(1+XLOOKUP(U$2,Assumptions!$C$94:$M$94,Assumptions!$C$98:$M$98))))</f>
        <v>0</v>
      </c>
      <c r="V31" s="229">
        <f t="array" ref="V31">-(IF(V$2=1,Assumptions!$P32/12,-(SUMIF($D$2:$EE$2,V$2-1,$D31:$EE31)/12)*(1+XLOOKUP(V$2,Assumptions!$C$94:$M$94,Assumptions!$C$98:$M$98))))</f>
        <v>0</v>
      </c>
      <c r="W31" s="229">
        <f t="array" ref="W31">-(IF(W$2=1,Assumptions!$P32/12,-(SUMIF($D$2:$EE$2,W$2-1,$D31:$EE31)/12)*(1+XLOOKUP(W$2,Assumptions!$C$94:$M$94,Assumptions!$C$98:$M$98))))</f>
        <v>0</v>
      </c>
      <c r="X31" s="229">
        <f t="array" ref="X31">-(IF(X$2=1,Assumptions!$P32/12,-(SUMIF($D$2:$EE$2,X$2-1,$D31:$EE31)/12)*(1+XLOOKUP(X$2,Assumptions!$C$94:$M$94,Assumptions!$C$98:$M$98))))</f>
        <v>0</v>
      </c>
      <c r="Y31" s="229">
        <f t="array" ref="Y31">-(IF(Y$2=1,Assumptions!$P32/12,-(SUMIF($D$2:$EE$2,Y$2-1,$D31:$EE31)/12)*(1+XLOOKUP(Y$2,Assumptions!$C$94:$M$94,Assumptions!$C$98:$M$98))))</f>
        <v>0</v>
      </c>
      <c r="Z31" s="229">
        <f t="array" ref="Z31">-(IF(Z$2=1,Assumptions!$P32/12,-(SUMIF($D$2:$EE$2,Z$2-1,$D31:$EE31)/12)*(1+XLOOKUP(Z$2,Assumptions!$C$94:$M$94,Assumptions!$C$98:$M$98))))</f>
        <v>0</v>
      </c>
      <c r="AA31" s="229">
        <f t="array" ref="AA31">-(IF(AA$2=1,Assumptions!$P32/12,-(SUMIF($D$2:$EE$2,AA$2-1,$D31:$EE31)/12)*(1+XLOOKUP(AA$2,Assumptions!$C$94:$M$94,Assumptions!$C$98:$M$98))))</f>
        <v>0</v>
      </c>
      <c r="AB31" s="229">
        <f t="array" ref="AB31">-(IF(AB$2=1,Assumptions!$P32/12,-(SUMIF($D$2:$EE$2,AB$2-1,$D31:$EE31)/12)*(1+XLOOKUP(AB$2,Assumptions!$C$94:$M$94,Assumptions!$C$98:$M$98))))</f>
        <v>0</v>
      </c>
      <c r="AC31" s="229">
        <f t="array" ref="AC31">-(IF(AC$2=1,Assumptions!$P32/12,-(SUMIF($D$2:$EE$2,AC$2-1,$D31:$EE31)/12)*(1+XLOOKUP(AC$2,Assumptions!$C$94:$M$94,Assumptions!$C$98:$M$98))))</f>
        <v>0</v>
      </c>
      <c r="AD31" s="229">
        <f t="array" ref="AD31">-(IF(AD$2=1,Assumptions!$P32/12,-(SUMIF($D$2:$EE$2,AD$2-1,$D31:$EE31)/12)*(1+XLOOKUP(AD$2,Assumptions!$C$94:$M$94,Assumptions!$C$98:$M$98))))</f>
        <v>0</v>
      </c>
      <c r="AE31" s="229">
        <f t="array" ref="AE31">-(IF(AE$2=1,Assumptions!$P32/12,-(SUMIF($D$2:$EE$2,AE$2-1,$D31:$EE31)/12)*(1+XLOOKUP(AE$2,Assumptions!$C$94:$M$94,Assumptions!$C$98:$M$98))))</f>
        <v>0</v>
      </c>
      <c r="AF31" s="229">
        <f t="array" ref="AF31">-(IF(AF$2=1,Assumptions!$P32/12,-(SUMIF($D$2:$EE$2,AF$2-1,$D31:$EE31)/12)*(1+XLOOKUP(AF$2,Assumptions!$C$94:$M$94,Assumptions!$C$98:$M$98))))</f>
        <v>0</v>
      </c>
      <c r="AG31" s="229">
        <f t="array" ref="AG31">-(IF(AG$2=1,Assumptions!$P32/12,-(SUMIF($D$2:$EE$2,AG$2-1,$D31:$EE31)/12)*(1+XLOOKUP(AG$2,Assumptions!$C$94:$M$94,Assumptions!$C$98:$M$98))))</f>
        <v>0</v>
      </c>
      <c r="AH31" s="229">
        <f t="array" ref="AH31">-(IF(AH$2=1,Assumptions!$P32/12,-(SUMIF($D$2:$EE$2,AH$2-1,$D31:$EE31)/12)*(1+XLOOKUP(AH$2,Assumptions!$C$94:$M$94,Assumptions!$C$98:$M$98))))</f>
        <v>0</v>
      </c>
      <c r="AI31" s="229">
        <f t="array" ref="AI31">-(IF(AI$2=1,Assumptions!$P32/12,-(SUMIF($D$2:$EE$2,AI$2-1,$D31:$EE31)/12)*(1+XLOOKUP(AI$2,Assumptions!$C$94:$M$94,Assumptions!$C$98:$M$98))))</f>
        <v>0</v>
      </c>
      <c r="AJ31" s="229">
        <f t="array" ref="AJ31">-(IF(AJ$2=1,Assumptions!$P32/12,-(SUMIF($D$2:$EE$2,AJ$2-1,$D31:$EE31)/12)*(1+XLOOKUP(AJ$2,Assumptions!$C$94:$M$94,Assumptions!$C$98:$M$98))))</f>
        <v>0</v>
      </c>
      <c r="AK31" s="229">
        <f t="array" ref="AK31">-(IF(AK$2=1,Assumptions!$P32/12,-(SUMIF($D$2:$EE$2,AK$2-1,$D31:$EE31)/12)*(1+XLOOKUP(AK$2,Assumptions!$C$94:$M$94,Assumptions!$C$98:$M$98))))</f>
        <v>0</v>
      </c>
      <c r="AL31" s="229">
        <f t="array" ref="AL31">-(IF(AL$2=1,Assumptions!$P32/12,-(SUMIF($D$2:$EE$2,AL$2-1,$D31:$EE31)/12)*(1+XLOOKUP(AL$2,Assumptions!$C$94:$M$94,Assumptions!$C$98:$M$98))))</f>
        <v>0</v>
      </c>
      <c r="AM31" s="229">
        <f t="array" ref="AM31">-(IF(AM$2=1,Assumptions!$P32/12,-(SUMIF($D$2:$EE$2,AM$2-1,$D31:$EE31)/12)*(1+XLOOKUP(AM$2,Assumptions!$C$94:$M$94,Assumptions!$C$98:$M$98))))</f>
        <v>0</v>
      </c>
      <c r="AN31" s="229">
        <f t="array" ref="AN31">-(IF(AN$2=1,Assumptions!$P32/12,-(SUMIF($D$2:$EE$2,AN$2-1,$D31:$EE31)/12)*(1+XLOOKUP(AN$2,Assumptions!$C$94:$M$94,Assumptions!$C$98:$M$98))))</f>
        <v>0</v>
      </c>
      <c r="AO31" s="229">
        <f t="array" ref="AO31">-(IF(AO$2=1,Assumptions!$P32/12,-(SUMIF($D$2:$EE$2,AO$2-1,$D31:$EE31)/12)*(1+XLOOKUP(AO$2,Assumptions!$C$94:$M$94,Assumptions!$C$98:$M$98))))</f>
        <v>0</v>
      </c>
      <c r="AP31" s="229">
        <f t="array" ref="AP31">-(IF(AP$2=1,Assumptions!$P32/12,-(SUMIF($D$2:$EE$2,AP$2-1,$D31:$EE31)/12)*(1+XLOOKUP(AP$2,Assumptions!$C$94:$M$94,Assumptions!$C$98:$M$98))))</f>
        <v>0</v>
      </c>
      <c r="AQ31" s="229">
        <f t="array" ref="AQ31">-(IF(AQ$2=1,Assumptions!$P32/12,-(SUMIF($D$2:$EE$2,AQ$2-1,$D31:$EE31)/12)*(1+XLOOKUP(AQ$2,Assumptions!$C$94:$M$94,Assumptions!$C$98:$M$98))))</f>
        <v>0</v>
      </c>
      <c r="AR31" s="229">
        <f t="array" ref="AR31">-(IF(AR$2=1,Assumptions!$P32/12,-(SUMIF($D$2:$EE$2,AR$2-1,$D31:$EE31)/12)*(1+XLOOKUP(AR$2,Assumptions!$C$94:$M$94,Assumptions!$C$98:$M$98))))</f>
        <v>0</v>
      </c>
      <c r="AS31" s="229">
        <f t="array" ref="AS31">-(IF(AS$2=1,Assumptions!$P32/12,-(SUMIF($D$2:$EE$2,AS$2-1,$D31:$EE31)/12)*(1+XLOOKUP(AS$2,Assumptions!$C$94:$M$94,Assumptions!$C$98:$M$98))))</f>
        <v>0</v>
      </c>
      <c r="AT31" s="229">
        <f t="array" ref="AT31">-(IF(AT$2=1,Assumptions!$P32/12,-(SUMIF($D$2:$EE$2,AT$2-1,$D31:$EE31)/12)*(1+XLOOKUP(AT$2,Assumptions!$C$94:$M$94,Assumptions!$C$98:$M$98))))</f>
        <v>0</v>
      </c>
      <c r="AU31" s="229">
        <f t="array" ref="AU31">-(IF(AU$2=1,Assumptions!$P32/12,-(SUMIF($D$2:$EE$2,AU$2-1,$D31:$EE31)/12)*(1+XLOOKUP(AU$2,Assumptions!$C$94:$M$94,Assumptions!$C$98:$M$98))))</f>
        <v>0</v>
      </c>
      <c r="AV31" s="229">
        <f t="array" ref="AV31">-(IF(AV$2=1,Assumptions!$P32/12,-(SUMIF($D$2:$EE$2,AV$2-1,$D31:$EE31)/12)*(1+XLOOKUP(AV$2,Assumptions!$C$94:$M$94,Assumptions!$C$98:$M$98))))</f>
        <v>0</v>
      </c>
      <c r="AW31" s="229">
        <f t="array" ref="AW31">-(IF(AW$2=1,Assumptions!$P32/12,-(SUMIF($D$2:$EE$2,AW$2-1,$D31:$EE31)/12)*(1+XLOOKUP(AW$2,Assumptions!$C$94:$M$94,Assumptions!$C$98:$M$98))))</f>
        <v>0</v>
      </c>
      <c r="AX31" s="229">
        <f t="array" ref="AX31">-(IF(AX$2=1,Assumptions!$P32/12,-(SUMIF($D$2:$EE$2,AX$2-1,$D31:$EE31)/12)*(1+XLOOKUP(AX$2,Assumptions!$C$94:$M$94,Assumptions!$C$98:$M$98))))</f>
        <v>0</v>
      </c>
      <c r="AY31" s="229">
        <f t="array" ref="AY31">-(IF(AY$2=1,Assumptions!$P32/12,-(SUMIF($D$2:$EE$2,AY$2-1,$D31:$EE31)/12)*(1+XLOOKUP(AY$2,Assumptions!$C$94:$M$94,Assumptions!$C$98:$M$98))))</f>
        <v>0</v>
      </c>
      <c r="AZ31" s="229">
        <f t="array" ref="AZ31">-(IF(AZ$2=1,Assumptions!$P32/12,-(SUMIF($D$2:$EE$2,AZ$2-1,$D31:$EE31)/12)*(1+XLOOKUP(AZ$2,Assumptions!$C$94:$M$94,Assumptions!$C$98:$M$98))))</f>
        <v>0</v>
      </c>
      <c r="BA31" s="229">
        <f t="array" ref="BA31">-(IF(BA$2=1,Assumptions!$P32/12,-(SUMIF($D$2:$EE$2,BA$2-1,$D31:$EE31)/12)*(1+XLOOKUP(BA$2,Assumptions!$C$94:$M$94,Assumptions!$C$98:$M$98))))</f>
        <v>0</v>
      </c>
      <c r="BB31" s="229">
        <f t="array" ref="BB31">-(IF(BB$2=1,Assumptions!$P32/12,-(SUMIF($D$2:$EE$2,BB$2-1,$D31:$EE31)/12)*(1+XLOOKUP(BB$2,Assumptions!$C$94:$M$94,Assumptions!$C$98:$M$98))))</f>
        <v>0</v>
      </c>
      <c r="BC31" s="229">
        <f t="array" ref="BC31">-(IF(BC$2=1,Assumptions!$P32/12,-(SUMIF($D$2:$EE$2,BC$2-1,$D31:$EE31)/12)*(1+XLOOKUP(BC$2,Assumptions!$C$94:$M$94,Assumptions!$C$98:$M$98))))</f>
        <v>0</v>
      </c>
      <c r="BD31" s="229">
        <f t="array" ref="BD31">-(IF(BD$2=1,Assumptions!$P32/12,-(SUMIF($D$2:$EE$2,BD$2-1,$D31:$EE31)/12)*(1+XLOOKUP(BD$2,Assumptions!$C$94:$M$94,Assumptions!$C$98:$M$98))))</f>
        <v>0</v>
      </c>
      <c r="BE31" s="229">
        <f t="array" ref="BE31">-(IF(BE$2=1,Assumptions!$P32/12,-(SUMIF($D$2:$EE$2,BE$2-1,$D31:$EE31)/12)*(1+XLOOKUP(BE$2,Assumptions!$C$94:$M$94,Assumptions!$C$98:$M$98))))</f>
        <v>0</v>
      </c>
      <c r="BF31" s="229">
        <f t="array" ref="BF31">-(IF(BF$2=1,Assumptions!$P32/12,-(SUMIF($D$2:$EE$2,BF$2-1,$D31:$EE31)/12)*(1+XLOOKUP(BF$2,Assumptions!$C$94:$M$94,Assumptions!$C$98:$M$98))))</f>
        <v>0</v>
      </c>
      <c r="BG31" s="229">
        <f t="array" ref="BG31">-(IF(BG$2=1,Assumptions!$P32/12,-(SUMIF($D$2:$EE$2,BG$2-1,$D31:$EE31)/12)*(1+XLOOKUP(BG$2,Assumptions!$C$94:$M$94,Assumptions!$C$98:$M$98))))</f>
        <v>0</v>
      </c>
      <c r="BH31" s="229">
        <f t="array" ref="BH31">-(IF(BH$2=1,Assumptions!$P32/12,-(SUMIF($D$2:$EE$2,BH$2-1,$D31:$EE31)/12)*(1+XLOOKUP(BH$2,Assumptions!$C$94:$M$94,Assumptions!$C$98:$M$98))))</f>
        <v>0</v>
      </c>
      <c r="BI31" s="229">
        <f t="array" ref="BI31">-(IF(BI$2=1,Assumptions!$P32/12,-(SUMIF($D$2:$EE$2,BI$2-1,$D31:$EE31)/12)*(1+XLOOKUP(BI$2,Assumptions!$C$94:$M$94,Assumptions!$C$98:$M$98))))</f>
        <v>0</v>
      </c>
      <c r="BJ31" s="229">
        <f t="array" ref="BJ31">-(IF(BJ$2=1,Assumptions!$P32/12,-(SUMIF($D$2:$EE$2,BJ$2-1,$D31:$EE31)/12)*(1+XLOOKUP(BJ$2,Assumptions!$C$94:$M$94,Assumptions!$C$98:$M$98))))</f>
        <v>0</v>
      </c>
      <c r="BK31" s="229">
        <f t="array" ref="BK31">-(IF(BK$2=1,Assumptions!$P32/12,-(SUMIF($D$2:$EE$2,BK$2-1,$D31:$EE31)/12)*(1+XLOOKUP(BK$2,Assumptions!$C$94:$M$94,Assumptions!$C$98:$M$98))))</f>
        <v>0</v>
      </c>
      <c r="BL31" s="229">
        <f t="array" ref="BL31">-(IF(BL$2=1,Assumptions!$P32/12,-(SUMIF($D$2:$EE$2,BL$2-1,$D31:$EE31)/12)*(1+XLOOKUP(BL$2,Assumptions!$C$94:$M$94,Assumptions!$C$98:$M$98))))</f>
        <v>0</v>
      </c>
      <c r="BM31" s="229">
        <f t="array" ref="BM31">-(IF(BM$2=1,Assumptions!$P32/12,-(SUMIF($D$2:$EE$2,BM$2-1,$D31:$EE31)/12)*(1+XLOOKUP(BM$2,Assumptions!$C$94:$M$94,Assumptions!$C$98:$M$98))))</f>
        <v>0</v>
      </c>
      <c r="BN31" s="229">
        <f t="array" ref="BN31">-(IF(BN$2=1,Assumptions!$P32/12,-(SUMIF($D$2:$EE$2,BN$2-1,$D31:$EE31)/12)*(1+XLOOKUP(BN$2,Assumptions!$C$94:$M$94,Assumptions!$C$98:$M$98))))</f>
        <v>0</v>
      </c>
      <c r="BO31" s="229">
        <f t="array" ref="BO31">-(IF(BO$2=1,Assumptions!$P32/12,-(SUMIF($D$2:$EE$2,BO$2-1,$D31:$EE31)/12)*(1+XLOOKUP(BO$2,Assumptions!$C$94:$M$94,Assumptions!$C$98:$M$98))))</f>
        <v>0</v>
      </c>
      <c r="BP31" s="229">
        <f t="array" ref="BP31">-(IF(BP$2=1,Assumptions!$P32/12,-(SUMIF($D$2:$EE$2,BP$2-1,$D31:$EE31)/12)*(1+XLOOKUP(BP$2,Assumptions!$C$94:$M$94,Assumptions!$C$98:$M$98))))</f>
        <v>0</v>
      </c>
      <c r="BQ31" s="229">
        <f t="array" ref="BQ31">-(IF(BQ$2=1,Assumptions!$P32/12,-(SUMIF($D$2:$EE$2,BQ$2-1,$D31:$EE31)/12)*(1+XLOOKUP(BQ$2,Assumptions!$C$94:$M$94,Assumptions!$C$98:$M$98))))</f>
        <v>0</v>
      </c>
      <c r="BR31" s="229">
        <f t="array" ref="BR31">-(IF(BR$2=1,Assumptions!$P32/12,-(SUMIF($D$2:$EE$2,BR$2-1,$D31:$EE31)/12)*(1+XLOOKUP(BR$2,Assumptions!$C$94:$M$94,Assumptions!$C$98:$M$98))))</f>
        <v>0</v>
      </c>
      <c r="BS31" s="229">
        <f t="array" ref="BS31">-(IF(BS$2=1,Assumptions!$P32/12,-(SUMIF($D$2:$EE$2,BS$2-1,$D31:$EE31)/12)*(1+XLOOKUP(BS$2,Assumptions!$C$94:$M$94,Assumptions!$C$98:$M$98))))</f>
        <v>0</v>
      </c>
      <c r="BT31" s="229">
        <f t="array" ref="BT31">-(IF(BT$2=1,Assumptions!$P32/12,-(SUMIF($D$2:$EE$2,BT$2-1,$D31:$EE31)/12)*(1+XLOOKUP(BT$2,Assumptions!$C$94:$M$94,Assumptions!$C$98:$M$98))))</f>
        <v>0</v>
      </c>
      <c r="BU31" s="229">
        <f t="array" ref="BU31">-(IF(BU$2=1,Assumptions!$P32/12,-(SUMIF($D$2:$EE$2,BU$2-1,$D31:$EE31)/12)*(1+XLOOKUP(BU$2,Assumptions!$C$94:$M$94,Assumptions!$C$98:$M$98))))</f>
        <v>0</v>
      </c>
      <c r="BV31" s="229">
        <f t="array" ref="BV31">-(IF(BV$2=1,Assumptions!$P32/12,-(SUMIF($D$2:$EE$2,BV$2-1,$D31:$EE31)/12)*(1+XLOOKUP(BV$2,Assumptions!$C$94:$M$94,Assumptions!$C$98:$M$98))))</f>
        <v>0</v>
      </c>
      <c r="BW31" s="229">
        <f t="array" ref="BW31">-(IF(BW$2=1,Assumptions!$P32/12,-(SUMIF($D$2:$EE$2,BW$2-1,$D31:$EE31)/12)*(1+XLOOKUP(BW$2,Assumptions!$C$94:$M$94,Assumptions!$C$98:$M$98))))</f>
        <v>0</v>
      </c>
      <c r="BX31" s="229">
        <f t="array" ref="BX31">-(IF(BX$2=1,Assumptions!$P32/12,-(SUMIF($D$2:$EE$2,BX$2-1,$D31:$EE31)/12)*(1+XLOOKUP(BX$2,Assumptions!$C$94:$M$94,Assumptions!$C$98:$M$98))))</f>
        <v>0</v>
      </c>
      <c r="BY31" s="229">
        <f t="array" ref="BY31">-(IF(BY$2=1,Assumptions!$P32/12,-(SUMIF($D$2:$EE$2,BY$2-1,$D31:$EE31)/12)*(1+XLOOKUP(BY$2,Assumptions!$C$94:$M$94,Assumptions!$C$98:$M$98))))</f>
        <v>0</v>
      </c>
      <c r="BZ31" s="229">
        <f t="array" ref="BZ31">-(IF(BZ$2=1,Assumptions!$P32/12,-(SUMIF($D$2:$EE$2,BZ$2-1,$D31:$EE31)/12)*(1+XLOOKUP(BZ$2,Assumptions!$C$94:$M$94,Assumptions!$C$98:$M$98))))</f>
        <v>0</v>
      </c>
      <c r="CA31" s="229">
        <f t="array" ref="CA31">-(IF(CA$2=1,Assumptions!$P32/12,-(SUMIF($D$2:$EE$2,CA$2-1,$D31:$EE31)/12)*(1+XLOOKUP(CA$2,Assumptions!$C$94:$M$94,Assumptions!$C$98:$M$98))))</f>
        <v>0</v>
      </c>
      <c r="CB31" s="229">
        <f t="array" ref="CB31">-(IF(CB$2=1,Assumptions!$P32/12,-(SUMIF($D$2:$EE$2,CB$2-1,$D31:$EE31)/12)*(1+XLOOKUP(CB$2,Assumptions!$C$94:$M$94,Assumptions!$C$98:$M$98))))</f>
        <v>0</v>
      </c>
      <c r="CC31" s="229">
        <f t="array" ref="CC31">-(IF(CC$2=1,Assumptions!$P32/12,-(SUMIF($D$2:$EE$2,CC$2-1,$D31:$EE31)/12)*(1+XLOOKUP(CC$2,Assumptions!$C$94:$M$94,Assumptions!$C$98:$M$98))))</f>
        <v>0</v>
      </c>
      <c r="CD31" s="229">
        <f t="array" ref="CD31">-(IF(CD$2=1,Assumptions!$P32/12,-(SUMIF($D$2:$EE$2,CD$2-1,$D31:$EE31)/12)*(1+XLOOKUP(CD$2,Assumptions!$C$94:$M$94,Assumptions!$C$98:$M$98))))</f>
        <v>0</v>
      </c>
      <c r="CE31" s="229">
        <f t="array" ref="CE31">-(IF(CE$2=1,Assumptions!$P32/12,-(SUMIF($D$2:$EE$2,CE$2-1,$D31:$EE31)/12)*(1+XLOOKUP(CE$2,Assumptions!$C$94:$M$94,Assumptions!$C$98:$M$98))))</f>
        <v>0</v>
      </c>
      <c r="CF31" s="229">
        <f t="array" ref="CF31">-(IF(CF$2=1,Assumptions!$P32/12,-(SUMIF($D$2:$EE$2,CF$2-1,$D31:$EE31)/12)*(1+XLOOKUP(CF$2,Assumptions!$C$94:$M$94,Assumptions!$C$98:$M$98))))</f>
        <v>0</v>
      </c>
      <c r="CG31" s="229">
        <f t="array" ref="CG31">-(IF(CG$2=1,Assumptions!$P32/12,-(SUMIF($D$2:$EE$2,CG$2-1,$D31:$EE31)/12)*(1+XLOOKUP(CG$2,Assumptions!$C$94:$M$94,Assumptions!$C$98:$M$98))))</f>
        <v>0</v>
      </c>
      <c r="CH31" s="229">
        <f t="array" ref="CH31">-(IF(CH$2=1,Assumptions!$P32/12,-(SUMIF($D$2:$EE$2,CH$2-1,$D31:$EE31)/12)*(1+XLOOKUP(CH$2,Assumptions!$C$94:$M$94,Assumptions!$C$98:$M$98))))</f>
        <v>0</v>
      </c>
      <c r="CI31" s="229">
        <f t="array" ref="CI31">-(IF(CI$2=1,Assumptions!$P32/12,-(SUMIF($D$2:$EE$2,CI$2-1,$D31:$EE31)/12)*(1+XLOOKUP(CI$2,Assumptions!$C$94:$M$94,Assumptions!$C$98:$M$98))))</f>
        <v>0</v>
      </c>
      <c r="CJ31" s="229">
        <f t="array" ref="CJ31">-(IF(CJ$2=1,Assumptions!$P32/12,-(SUMIF($D$2:$EE$2,CJ$2-1,$D31:$EE31)/12)*(1+XLOOKUP(CJ$2,Assumptions!$C$94:$M$94,Assumptions!$C$98:$M$98))))</f>
        <v>0</v>
      </c>
      <c r="CK31" s="229">
        <f t="array" ref="CK31">-(IF(CK$2=1,Assumptions!$P32/12,-(SUMIF($D$2:$EE$2,CK$2-1,$D31:$EE31)/12)*(1+XLOOKUP(CK$2,Assumptions!$C$94:$M$94,Assumptions!$C$98:$M$98))))</f>
        <v>0</v>
      </c>
      <c r="CL31" s="229">
        <f t="array" ref="CL31">-(IF(CL$2=1,Assumptions!$P32/12,-(SUMIF($D$2:$EE$2,CL$2-1,$D31:$EE31)/12)*(1+XLOOKUP(CL$2,Assumptions!$C$94:$M$94,Assumptions!$C$98:$M$98))))</f>
        <v>0</v>
      </c>
      <c r="CM31" s="229">
        <f t="array" ref="CM31">-(IF(CM$2=1,Assumptions!$P32/12,-(SUMIF($D$2:$EE$2,CM$2-1,$D31:$EE31)/12)*(1+XLOOKUP(CM$2,Assumptions!$C$94:$M$94,Assumptions!$C$98:$M$98))))</f>
        <v>0</v>
      </c>
      <c r="CN31" s="229">
        <f t="array" ref="CN31">-(IF(CN$2=1,Assumptions!$P32/12,-(SUMIF($D$2:$EE$2,CN$2-1,$D31:$EE31)/12)*(1+XLOOKUP(CN$2,Assumptions!$C$94:$M$94,Assumptions!$C$98:$M$98))))</f>
        <v>0</v>
      </c>
      <c r="CO31" s="229">
        <f t="array" ref="CO31">-(IF(CO$2=1,Assumptions!$P32/12,-(SUMIF($D$2:$EE$2,CO$2-1,$D31:$EE31)/12)*(1+XLOOKUP(CO$2,Assumptions!$C$94:$M$94,Assumptions!$C$98:$M$98))))</f>
        <v>0</v>
      </c>
      <c r="CP31" s="229">
        <f t="array" ref="CP31">-(IF(CP$2=1,Assumptions!$P32/12,-(SUMIF($D$2:$EE$2,CP$2-1,$D31:$EE31)/12)*(1+XLOOKUP(CP$2,Assumptions!$C$94:$M$94,Assumptions!$C$98:$M$98))))</f>
        <v>0</v>
      </c>
      <c r="CQ31" s="229">
        <f t="array" ref="CQ31">-(IF(CQ$2=1,Assumptions!$P32/12,-(SUMIF($D$2:$EE$2,CQ$2-1,$D31:$EE31)/12)*(1+XLOOKUP(CQ$2,Assumptions!$C$94:$M$94,Assumptions!$C$98:$M$98))))</f>
        <v>0</v>
      </c>
      <c r="CR31" s="229">
        <f t="array" ref="CR31">-(IF(CR$2=1,Assumptions!$P32/12,-(SUMIF($D$2:$EE$2,CR$2-1,$D31:$EE31)/12)*(1+XLOOKUP(CR$2,Assumptions!$C$94:$M$94,Assumptions!$C$98:$M$98))))</f>
        <v>0</v>
      </c>
      <c r="CS31" s="229">
        <f t="array" ref="CS31">-(IF(CS$2=1,Assumptions!$P32/12,-(SUMIF($D$2:$EE$2,CS$2-1,$D31:$EE31)/12)*(1+XLOOKUP(CS$2,Assumptions!$C$94:$M$94,Assumptions!$C$98:$M$98))))</f>
        <v>0</v>
      </c>
      <c r="CT31" s="229">
        <f t="array" ref="CT31">-(IF(CT$2=1,Assumptions!$P32/12,-(SUMIF($D$2:$EE$2,CT$2-1,$D31:$EE31)/12)*(1+XLOOKUP(CT$2,Assumptions!$C$94:$M$94,Assumptions!$C$98:$M$98))))</f>
        <v>0</v>
      </c>
      <c r="CU31" s="229">
        <f t="array" ref="CU31">-(IF(CU$2=1,Assumptions!$P32/12,-(SUMIF($D$2:$EE$2,CU$2-1,$D31:$EE31)/12)*(1+XLOOKUP(CU$2,Assumptions!$C$94:$M$94,Assumptions!$C$98:$M$98))))</f>
        <v>0</v>
      </c>
      <c r="CV31" s="229">
        <f t="array" ref="CV31">-(IF(CV$2=1,Assumptions!$P32/12,-(SUMIF($D$2:$EE$2,CV$2-1,$D31:$EE31)/12)*(1+XLOOKUP(CV$2,Assumptions!$C$94:$M$94,Assumptions!$C$98:$M$98))))</f>
        <v>0</v>
      </c>
      <c r="CW31" s="229">
        <f t="array" ref="CW31">-(IF(CW$2=1,Assumptions!$P32/12,-(SUMIF($D$2:$EE$2,CW$2-1,$D31:$EE31)/12)*(1+XLOOKUP(CW$2,Assumptions!$C$94:$M$94,Assumptions!$C$98:$M$98))))</f>
        <v>0</v>
      </c>
      <c r="CX31" s="229">
        <f t="array" ref="CX31">-(IF(CX$2=1,Assumptions!$P32/12,-(SUMIF($D$2:$EE$2,CX$2-1,$D31:$EE31)/12)*(1+XLOOKUP(CX$2,Assumptions!$C$94:$M$94,Assumptions!$C$98:$M$98))))</f>
        <v>0</v>
      </c>
      <c r="CY31" s="229">
        <f t="array" ref="CY31">-(IF(CY$2=1,Assumptions!$P32/12,-(SUMIF($D$2:$EE$2,CY$2-1,$D31:$EE31)/12)*(1+XLOOKUP(CY$2,Assumptions!$C$94:$M$94,Assumptions!$C$98:$M$98))))</f>
        <v>0</v>
      </c>
      <c r="CZ31" s="229">
        <f t="array" ref="CZ31">-(IF(CZ$2=1,Assumptions!$P32/12,-(SUMIF($D$2:$EE$2,CZ$2-1,$D31:$EE31)/12)*(1+XLOOKUP(CZ$2,Assumptions!$C$94:$M$94,Assumptions!$C$98:$M$98))))</f>
        <v>0</v>
      </c>
      <c r="DA31" s="229">
        <f t="array" ref="DA31">-(IF(DA$2=1,Assumptions!$P32/12,-(SUMIF($D$2:$EE$2,DA$2-1,$D31:$EE31)/12)*(1+XLOOKUP(DA$2,Assumptions!$C$94:$M$94,Assumptions!$C$98:$M$98))))</f>
        <v>0</v>
      </c>
      <c r="DB31" s="229">
        <f t="array" ref="DB31">-(IF(DB$2=1,Assumptions!$P32/12,-(SUMIF($D$2:$EE$2,DB$2-1,$D31:$EE31)/12)*(1+XLOOKUP(DB$2,Assumptions!$C$94:$M$94,Assumptions!$C$98:$M$98))))</f>
        <v>0</v>
      </c>
      <c r="DC31" s="229">
        <f t="array" ref="DC31">-(IF(DC$2=1,Assumptions!$P32/12,-(SUMIF($D$2:$EE$2,DC$2-1,$D31:$EE31)/12)*(1+XLOOKUP(DC$2,Assumptions!$C$94:$M$94,Assumptions!$C$98:$M$98))))</f>
        <v>0</v>
      </c>
      <c r="DD31" s="229">
        <f t="array" ref="DD31">-(IF(DD$2=1,Assumptions!$P32/12,-(SUMIF($D$2:$EE$2,DD$2-1,$D31:$EE31)/12)*(1+XLOOKUP(DD$2,Assumptions!$C$94:$M$94,Assumptions!$C$98:$M$98))))</f>
        <v>0</v>
      </c>
      <c r="DE31" s="229">
        <f t="array" ref="DE31">-(IF(DE$2=1,Assumptions!$P32/12,-(SUMIF($D$2:$EE$2,DE$2-1,$D31:$EE31)/12)*(1+XLOOKUP(DE$2,Assumptions!$C$94:$M$94,Assumptions!$C$98:$M$98))))</f>
        <v>0</v>
      </c>
      <c r="DF31" s="229">
        <f t="array" ref="DF31">-(IF(DF$2=1,Assumptions!$P32/12,-(SUMIF($D$2:$EE$2,DF$2-1,$D31:$EE31)/12)*(1+XLOOKUP(DF$2,Assumptions!$C$94:$M$94,Assumptions!$C$98:$M$98))))</f>
        <v>0</v>
      </c>
      <c r="DG31" s="229">
        <f t="array" ref="DG31">-(IF(DG$2=1,Assumptions!$P32/12,-(SUMIF($D$2:$EE$2,DG$2-1,$D31:$EE31)/12)*(1+XLOOKUP(DG$2,Assumptions!$C$94:$M$94,Assumptions!$C$98:$M$98))))</f>
        <v>0</v>
      </c>
      <c r="DH31" s="229">
        <f t="array" ref="DH31">-(IF(DH$2=1,Assumptions!$P32/12,-(SUMIF($D$2:$EE$2,DH$2-1,$D31:$EE31)/12)*(1+XLOOKUP(DH$2,Assumptions!$C$94:$M$94,Assumptions!$C$98:$M$98))))</f>
        <v>0</v>
      </c>
      <c r="DI31" s="229">
        <f t="array" ref="DI31">-(IF(DI$2=1,Assumptions!$P32/12,-(SUMIF($D$2:$EE$2,DI$2-1,$D31:$EE31)/12)*(1+XLOOKUP(DI$2,Assumptions!$C$94:$M$94,Assumptions!$C$98:$M$98))))</f>
        <v>0</v>
      </c>
      <c r="DJ31" s="229">
        <f t="array" ref="DJ31">-(IF(DJ$2=1,Assumptions!$P32/12,-(SUMIF($D$2:$EE$2,DJ$2-1,$D31:$EE31)/12)*(1+XLOOKUP(DJ$2,Assumptions!$C$94:$M$94,Assumptions!$C$98:$M$98))))</f>
        <v>0</v>
      </c>
      <c r="DK31" s="229">
        <f t="array" ref="DK31">-(IF(DK$2=1,Assumptions!$P32/12,-(SUMIF($D$2:$EE$2,DK$2-1,$D31:$EE31)/12)*(1+XLOOKUP(DK$2,Assumptions!$C$94:$M$94,Assumptions!$C$98:$M$98))))</f>
        <v>0</v>
      </c>
      <c r="DL31" s="229">
        <f t="array" ref="DL31">-(IF(DL$2=1,Assumptions!$P32/12,-(SUMIF($D$2:$EE$2,DL$2-1,$D31:$EE31)/12)*(1+XLOOKUP(DL$2,Assumptions!$C$94:$M$94,Assumptions!$C$98:$M$98))))</f>
        <v>0</v>
      </c>
      <c r="DM31" s="229">
        <f t="array" ref="DM31">-(IF(DM$2=1,Assumptions!$P32/12,-(SUMIF($D$2:$EE$2,DM$2-1,$D31:$EE31)/12)*(1+XLOOKUP(DM$2,Assumptions!$C$94:$M$94,Assumptions!$C$98:$M$98))))</f>
        <v>0</v>
      </c>
      <c r="DN31" s="229">
        <f t="array" ref="DN31">-(IF(DN$2=1,Assumptions!$P32/12,-(SUMIF($D$2:$EE$2,DN$2-1,$D31:$EE31)/12)*(1+XLOOKUP(DN$2,Assumptions!$C$94:$M$94,Assumptions!$C$98:$M$98))))</f>
        <v>0</v>
      </c>
      <c r="DO31" s="229">
        <f t="array" ref="DO31">-(IF(DO$2=1,Assumptions!$P32/12,-(SUMIF($D$2:$EE$2,DO$2-1,$D31:$EE31)/12)*(1+XLOOKUP(DO$2,Assumptions!$C$94:$M$94,Assumptions!$C$98:$M$98))))</f>
        <v>0</v>
      </c>
      <c r="DP31" s="229">
        <f t="array" ref="DP31">-(IF(DP$2=1,Assumptions!$P32/12,-(SUMIF($D$2:$EE$2,DP$2-1,$D31:$EE31)/12)*(1+XLOOKUP(DP$2,Assumptions!$C$94:$M$94,Assumptions!$C$98:$M$98))))</f>
        <v>0</v>
      </c>
      <c r="DQ31" s="229">
        <f t="array" ref="DQ31">-(IF(DQ$2=1,Assumptions!$P32/12,-(SUMIF($D$2:$EE$2,DQ$2-1,$D31:$EE31)/12)*(1+XLOOKUP(DQ$2,Assumptions!$C$94:$M$94,Assumptions!$C$98:$M$98))))</f>
        <v>0</v>
      </c>
      <c r="DR31" s="229">
        <f t="array" ref="DR31">-(IF(DR$2=1,Assumptions!$P32/12,-(SUMIF($D$2:$EE$2,DR$2-1,$D31:$EE31)/12)*(1+XLOOKUP(DR$2,Assumptions!$C$94:$M$94,Assumptions!$C$98:$M$98))))</f>
        <v>0</v>
      </c>
      <c r="DS31" s="229">
        <f t="array" ref="DS31">-(IF(DS$2=1,Assumptions!$P32/12,-(SUMIF($D$2:$EE$2,DS$2-1,$D31:$EE31)/12)*(1+XLOOKUP(DS$2,Assumptions!$C$94:$M$94,Assumptions!$C$98:$M$98))))</f>
        <v>0</v>
      </c>
      <c r="DT31" s="229">
        <f t="array" ref="DT31">-(IF(DT$2=1,Assumptions!$P32/12,-(SUMIF($D$2:$EE$2,DT$2-1,$D31:$EE31)/12)*(1+XLOOKUP(DT$2,Assumptions!$C$94:$M$94,Assumptions!$C$98:$M$98))))</f>
        <v>0</v>
      </c>
      <c r="DU31" s="229">
        <f t="array" ref="DU31">-(IF(DU$2=1,Assumptions!$P32/12,-(SUMIF($D$2:$EE$2,DU$2-1,$D31:$EE31)/12)*(1+XLOOKUP(DU$2,Assumptions!$C$94:$M$94,Assumptions!$C$98:$M$98))))</f>
        <v>0</v>
      </c>
      <c r="DV31" s="229">
        <f t="array" ref="DV31">-(IF(DV$2=1,Assumptions!$P32/12,-(SUMIF($D$2:$EE$2,DV$2-1,$D31:$EE31)/12)*(1+XLOOKUP(DV$2,Assumptions!$C$94:$M$94,Assumptions!$C$98:$M$98))))</f>
        <v>0</v>
      </c>
      <c r="DW31" s="229">
        <f t="array" ref="DW31">-(IF(DW$2=1,Assumptions!$P32/12,-(SUMIF($D$2:$EE$2,DW$2-1,$D31:$EE31)/12)*(1+XLOOKUP(DW$2,Assumptions!$C$94:$M$94,Assumptions!$C$98:$M$98))))</f>
        <v>0</v>
      </c>
      <c r="DX31" s="229">
        <f t="array" ref="DX31">-(IF(DX$2=1,Assumptions!$P32/12,-(SUMIF($D$2:$EE$2,DX$2-1,$D31:$EE31)/12)*(1+XLOOKUP(DX$2,Assumptions!$C$94:$M$94,Assumptions!$C$98:$M$98))))</f>
        <v>0</v>
      </c>
      <c r="DY31" s="229">
        <f t="array" ref="DY31">-(IF(DY$2=1,Assumptions!$P32/12,-(SUMIF($D$2:$EE$2,DY$2-1,$D31:$EE31)/12)*(1+XLOOKUP(DY$2,Assumptions!$C$94:$M$94,Assumptions!$C$98:$M$98))))</f>
        <v>0</v>
      </c>
      <c r="DZ31" s="229">
        <f t="array" ref="DZ31">-(IF(DZ$2=1,Assumptions!$P32/12,-(SUMIF($D$2:$EE$2,DZ$2-1,$D31:$EE31)/12)*(1+XLOOKUP(DZ$2,Assumptions!$C$94:$M$94,Assumptions!$C$98:$M$98))))</f>
        <v>0</v>
      </c>
      <c r="EA31" s="229">
        <f t="array" ref="EA31">-(IF(EA$2=1,Assumptions!$P32/12,-(SUMIF($D$2:$EE$2,EA$2-1,$D31:$EE31)/12)*(1+XLOOKUP(EA$2,Assumptions!$C$94:$M$94,Assumptions!$C$98:$M$98))))</f>
        <v>0</v>
      </c>
      <c r="EB31" s="229">
        <f t="array" ref="EB31">-(IF(EB$2=1,Assumptions!$P32/12,-(SUMIF($D$2:$EE$2,EB$2-1,$D31:$EE31)/12)*(1+XLOOKUP(EB$2,Assumptions!$C$94:$M$94,Assumptions!$C$98:$M$98))))</f>
        <v>0</v>
      </c>
      <c r="EC31" s="229">
        <f t="array" ref="EC31">-(IF(EC$2=1,Assumptions!$P32/12,-(SUMIF($D$2:$EE$2,EC$2-1,$D31:$EE31)/12)*(1+XLOOKUP(EC$2,Assumptions!$C$94:$M$94,Assumptions!$C$98:$M$98))))</f>
        <v>0</v>
      </c>
      <c r="ED31" s="229">
        <f t="array" ref="ED31">-(IF(ED$2=1,Assumptions!$P32/12,-(SUMIF($D$2:$EE$2,ED$2-1,$D31:$EE31)/12)*(1+XLOOKUP(ED$2,Assumptions!$C$94:$M$94,Assumptions!$C$98:$M$98))))</f>
        <v>0</v>
      </c>
      <c r="EE31" s="229">
        <f t="array" ref="EE31">-(IF(EE$2=1,Assumptions!$P32/12,-(SUMIF($D$2:$EE$2,EE$2-1,$D31:$EE31)/12)*(1+XLOOKUP(EE$2,Assumptions!$C$94:$M$94,Assumptions!$C$98:$M$98))))</f>
        <v>0</v>
      </c>
    </row>
    <row r="32" ht="15.75" customHeight="1">
      <c r="A32" s="1"/>
      <c r="B32" s="1"/>
      <c r="C32" s="1" t="str">
        <f>Assumptions!J33</f>
        <v>Alarm Services</v>
      </c>
      <c r="D32" s="229">
        <f t="array" ref="D32">-(IF(D$2=1,Assumptions!$P33/12,-(SUMIF($D$2:$EE$2,D$2-1,$D32:$EE32)/12)*(1+XLOOKUP(D$2,Assumptions!$C$94:$M$94,Assumptions!$C$98:$M$98))))</f>
        <v>0</v>
      </c>
      <c r="E32" s="229">
        <f t="array" ref="E32">-(IF(E$2=1,Assumptions!$P33/12,-(SUMIF($D$2:$EE$2,E$2-1,$D32:$EE32)/12)*(1+XLOOKUP(E$2,Assumptions!$C$94:$M$94,Assumptions!$C$98:$M$98))))</f>
        <v>0</v>
      </c>
      <c r="F32" s="229">
        <f t="array" ref="F32">-(IF(F$2=1,Assumptions!$P33/12,-(SUMIF($D$2:$EE$2,F$2-1,$D32:$EE32)/12)*(1+XLOOKUP(F$2,Assumptions!$C$94:$M$94,Assumptions!$C$98:$M$98))))</f>
        <v>0</v>
      </c>
      <c r="G32" s="229">
        <f t="array" ref="G32">-(IF(G$2=1,Assumptions!$P33/12,-(SUMIF($D$2:$EE$2,G$2-1,$D32:$EE32)/12)*(1+XLOOKUP(G$2,Assumptions!$C$94:$M$94,Assumptions!$C$98:$M$98))))</f>
        <v>0</v>
      </c>
      <c r="H32" s="229">
        <f t="array" ref="H32">-(IF(H$2=1,Assumptions!$P33/12,-(SUMIF($D$2:$EE$2,H$2-1,$D32:$EE32)/12)*(1+XLOOKUP(H$2,Assumptions!$C$94:$M$94,Assumptions!$C$98:$M$98))))</f>
        <v>0</v>
      </c>
      <c r="I32" s="229">
        <f t="array" ref="I32">-(IF(I$2=1,Assumptions!$P33/12,-(SUMIF($D$2:$EE$2,I$2-1,$D32:$EE32)/12)*(1+XLOOKUP(I$2,Assumptions!$C$94:$M$94,Assumptions!$C$98:$M$98))))</f>
        <v>0</v>
      </c>
      <c r="J32" s="229">
        <f t="array" ref="J32">-(IF(J$2=1,Assumptions!$P33/12,-(SUMIF($D$2:$EE$2,J$2-1,$D32:$EE32)/12)*(1+XLOOKUP(J$2,Assumptions!$C$94:$M$94,Assumptions!$C$98:$M$98))))</f>
        <v>0</v>
      </c>
      <c r="K32" s="229">
        <f t="array" ref="K32">-(IF(K$2=1,Assumptions!$P33/12,-(SUMIF($D$2:$EE$2,K$2-1,$D32:$EE32)/12)*(1+XLOOKUP(K$2,Assumptions!$C$94:$M$94,Assumptions!$C$98:$M$98))))</f>
        <v>0</v>
      </c>
      <c r="L32" s="229">
        <f t="array" ref="L32">-(IF(L$2=1,Assumptions!$P33/12,-(SUMIF($D$2:$EE$2,L$2-1,$D32:$EE32)/12)*(1+XLOOKUP(L$2,Assumptions!$C$94:$M$94,Assumptions!$C$98:$M$98))))</f>
        <v>0</v>
      </c>
      <c r="M32" s="229">
        <f t="array" ref="M32">-(IF(M$2=1,Assumptions!$P33/12,-(SUMIF($D$2:$EE$2,M$2-1,$D32:$EE32)/12)*(1+XLOOKUP(M$2,Assumptions!$C$94:$M$94,Assumptions!$C$98:$M$98))))</f>
        <v>0</v>
      </c>
      <c r="N32" s="229">
        <f t="array" ref="N32">-(IF(N$2=1,Assumptions!$P33/12,-(SUMIF($D$2:$EE$2,N$2-1,$D32:$EE32)/12)*(1+XLOOKUP(N$2,Assumptions!$C$94:$M$94,Assumptions!$C$98:$M$98))))</f>
        <v>0</v>
      </c>
      <c r="O32" s="229">
        <f t="array" ref="O32">-(IF(O$2=1,Assumptions!$P33/12,-(SUMIF($D$2:$EE$2,O$2-1,$D32:$EE32)/12)*(1+XLOOKUP(O$2,Assumptions!$C$94:$M$94,Assumptions!$C$98:$M$98))))</f>
        <v>0</v>
      </c>
      <c r="P32" s="229">
        <f t="array" ref="P32">-(IF(P$2=1,Assumptions!$P33/12,-(SUMIF($D$2:$EE$2,P$2-1,$D32:$EE32)/12)*(1+XLOOKUP(P$2,Assumptions!$C$94:$M$94,Assumptions!$C$98:$M$98))))</f>
        <v>0</v>
      </c>
      <c r="Q32" s="229">
        <f t="array" ref="Q32">-(IF(Q$2=1,Assumptions!$P33/12,-(SUMIF($D$2:$EE$2,Q$2-1,$D32:$EE32)/12)*(1+XLOOKUP(Q$2,Assumptions!$C$94:$M$94,Assumptions!$C$98:$M$98))))</f>
        <v>0</v>
      </c>
      <c r="R32" s="229">
        <f t="array" ref="R32">-(IF(R$2=1,Assumptions!$P33/12,-(SUMIF($D$2:$EE$2,R$2-1,$D32:$EE32)/12)*(1+XLOOKUP(R$2,Assumptions!$C$94:$M$94,Assumptions!$C$98:$M$98))))</f>
        <v>0</v>
      </c>
      <c r="S32" s="229">
        <f t="array" ref="S32">-(IF(S$2=1,Assumptions!$P33/12,-(SUMIF($D$2:$EE$2,S$2-1,$D32:$EE32)/12)*(1+XLOOKUP(S$2,Assumptions!$C$94:$M$94,Assumptions!$C$98:$M$98))))</f>
        <v>0</v>
      </c>
      <c r="T32" s="229">
        <f t="array" ref="T32">-(IF(T$2=1,Assumptions!$P33/12,-(SUMIF($D$2:$EE$2,T$2-1,$D32:$EE32)/12)*(1+XLOOKUP(T$2,Assumptions!$C$94:$M$94,Assumptions!$C$98:$M$98))))</f>
        <v>0</v>
      </c>
      <c r="U32" s="229">
        <f t="array" ref="U32">-(IF(U$2=1,Assumptions!$P33/12,-(SUMIF($D$2:$EE$2,U$2-1,$D32:$EE32)/12)*(1+XLOOKUP(U$2,Assumptions!$C$94:$M$94,Assumptions!$C$98:$M$98))))</f>
        <v>0</v>
      </c>
      <c r="V32" s="229">
        <f t="array" ref="V32">-(IF(V$2=1,Assumptions!$P33/12,-(SUMIF($D$2:$EE$2,V$2-1,$D32:$EE32)/12)*(1+XLOOKUP(V$2,Assumptions!$C$94:$M$94,Assumptions!$C$98:$M$98))))</f>
        <v>0</v>
      </c>
      <c r="W32" s="229">
        <f t="array" ref="W32">-(IF(W$2=1,Assumptions!$P33/12,-(SUMIF($D$2:$EE$2,W$2-1,$D32:$EE32)/12)*(1+XLOOKUP(W$2,Assumptions!$C$94:$M$94,Assumptions!$C$98:$M$98))))</f>
        <v>0</v>
      </c>
      <c r="X32" s="229">
        <f t="array" ref="X32">-(IF(X$2=1,Assumptions!$P33/12,-(SUMIF($D$2:$EE$2,X$2-1,$D32:$EE32)/12)*(1+XLOOKUP(X$2,Assumptions!$C$94:$M$94,Assumptions!$C$98:$M$98))))</f>
        <v>0</v>
      </c>
      <c r="Y32" s="229">
        <f t="array" ref="Y32">-(IF(Y$2=1,Assumptions!$P33/12,-(SUMIF($D$2:$EE$2,Y$2-1,$D32:$EE32)/12)*(1+XLOOKUP(Y$2,Assumptions!$C$94:$M$94,Assumptions!$C$98:$M$98))))</f>
        <v>0</v>
      </c>
      <c r="Z32" s="229">
        <f t="array" ref="Z32">-(IF(Z$2=1,Assumptions!$P33/12,-(SUMIF($D$2:$EE$2,Z$2-1,$D32:$EE32)/12)*(1+XLOOKUP(Z$2,Assumptions!$C$94:$M$94,Assumptions!$C$98:$M$98))))</f>
        <v>0</v>
      </c>
      <c r="AA32" s="229">
        <f t="array" ref="AA32">-(IF(AA$2=1,Assumptions!$P33/12,-(SUMIF($D$2:$EE$2,AA$2-1,$D32:$EE32)/12)*(1+XLOOKUP(AA$2,Assumptions!$C$94:$M$94,Assumptions!$C$98:$M$98))))</f>
        <v>0</v>
      </c>
      <c r="AB32" s="229">
        <f t="array" ref="AB32">-(IF(AB$2=1,Assumptions!$P33/12,-(SUMIF($D$2:$EE$2,AB$2-1,$D32:$EE32)/12)*(1+XLOOKUP(AB$2,Assumptions!$C$94:$M$94,Assumptions!$C$98:$M$98))))</f>
        <v>0</v>
      </c>
      <c r="AC32" s="229">
        <f t="array" ref="AC32">-(IF(AC$2=1,Assumptions!$P33/12,-(SUMIF($D$2:$EE$2,AC$2-1,$D32:$EE32)/12)*(1+XLOOKUP(AC$2,Assumptions!$C$94:$M$94,Assumptions!$C$98:$M$98))))</f>
        <v>0</v>
      </c>
      <c r="AD32" s="229">
        <f t="array" ref="AD32">-(IF(AD$2=1,Assumptions!$P33/12,-(SUMIF($D$2:$EE$2,AD$2-1,$D32:$EE32)/12)*(1+XLOOKUP(AD$2,Assumptions!$C$94:$M$94,Assumptions!$C$98:$M$98))))</f>
        <v>0</v>
      </c>
      <c r="AE32" s="229">
        <f t="array" ref="AE32">-(IF(AE$2=1,Assumptions!$P33/12,-(SUMIF($D$2:$EE$2,AE$2-1,$D32:$EE32)/12)*(1+XLOOKUP(AE$2,Assumptions!$C$94:$M$94,Assumptions!$C$98:$M$98))))</f>
        <v>0</v>
      </c>
      <c r="AF32" s="229">
        <f t="array" ref="AF32">-(IF(AF$2=1,Assumptions!$P33/12,-(SUMIF($D$2:$EE$2,AF$2-1,$D32:$EE32)/12)*(1+XLOOKUP(AF$2,Assumptions!$C$94:$M$94,Assumptions!$C$98:$M$98))))</f>
        <v>0</v>
      </c>
      <c r="AG32" s="229">
        <f t="array" ref="AG32">-(IF(AG$2=1,Assumptions!$P33/12,-(SUMIF($D$2:$EE$2,AG$2-1,$D32:$EE32)/12)*(1+XLOOKUP(AG$2,Assumptions!$C$94:$M$94,Assumptions!$C$98:$M$98))))</f>
        <v>0</v>
      </c>
      <c r="AH32" s="229">
        <f t="array" ref="AH32">-(IF(AH$2=1,Assumptions!$P33/12,-(SUMIF($D$2:$EE$2,AH$2-1,$D32:$EE32)/12)*(1+XLOOKUP(AH$2,Assumptions!$C$94:$M$94,Assumptions!$C$98:$M$98))))</f>
        <v>0</v>
      </c>
      <c r="AI32" s="229">
        <f t="array" ref="AI32">-(IF(AI$2=1,Assumptions!$P33/12,-(SUMIF($D$2:$EE$2,AI$2-1,$D32:$EE32)/12)*(1+XLOOKUP(AI$2,Assumptions!$C$94:$M$94,Assumptions!$C$98:$M$98))))</f>
        <v>0</v>
      </c>
      <c r="AJ32" s="229">
        <f t="array" ref="AJ32">-(IF(AJ$2=1,Assumptions!$P33/12,-(SUMIF($D$2:$EE$2,AJ$2-1,$D32:$EE32)/12)*(1+XLOOKUP(AJ$2,Assumptions!$C$94:$M$94,Assumptions!$C$98:$M$98))))</f>
        <v>0</v>
      </c>
      <c r="AK32" s="229">
        <f t="array" ref="AK32">-(IF(AK$2=1,Assumptions!$P33/12,-(SUMIF($D$2:$EE$2,AK$2-1,$D32:$EE32)/12)*(1+XLOOKUP(AK$2,Assumptions!$C$94:$M$94,Assumptions!$C$98:$M$98))))</f>
        <v>0</v>
      </c>
      <c r="AL32" s="229">
        <f t="array" ref="AL32">-(IF(AL$2=1,Assumptions!$P33/12,-(SUMIF($D$2:$EE$2,AL$2-1,$D32:$EE32)/12)*(1+XLOOKUP(AL$2,Assumptions!$C$94:$M$94,Assumptions!$C$98:$M$98))))</f>
        <v>0</v>
      </c>
      <c r="AM32" s="229">
        <f t="array" ref="AM32">-(IF(AM$2=1,Assumptions!$P33/12,-(SUMIF($D$2:$EE$2,AM$2-1,$D32:$EE32)/12)*(1+XLOOKUP(AM$2,Assumptions!$C$94:$M$94,Assumptions!$C$98:$M$98))))</f>
        <v>0</v>
      </c>
      <c r="AN32" s="229">
        <f t="array" ref="AN32">-(IF(AN$2=1,Assumptions!$P33/12,-(SUMIF($D$2:$EE$2,AN$2-1,$D32:$EE32)/12)*(1+XLOOKUP(AN$2,Assumptions!$C$94:$M$94,Assumptions!$C$98:$M$98))))</f>
        <v>0</v>
      </c>
      <c r="AO32" s="229">
        <f t="array" ref="AO32">-(IF(AO$2=1,Assumptions!$P33/12,-(SUMIF($D$2:$EE$2,AO$2-1,$D32:$EE32)/12)*(1+XLOOKUP(AO$2,Assumptions!$C$94:$M$94,Assumptions!$C$98:$M$98))))</f>
        <v>0</v>
      </c>
      <c r="AP32" s="229">
        <f t="array" ref="AP32">-(IF(AP$2=1,Assumptions!$P33/12,-(SUMIF($D$2:$EE$2,AP$2-1,$D32:$EE32)/12)*(1+XLOOKUP(AP$2,Assumptions!$C$94:$M$94,Assumptions!$C$98:$M$98))))</f>
        <v>0</v>
      </c>
      <c r="AQ32" s="229">
        <f t="array" ref="AQ32">-(IF(AQ$2=1,Assumptions!$P33/12,-(SUMIF($D$2:$EE$2,AQ$2-1,$D32:$EE32)/12)*(1+XLOOKUP(AQ$2,Assumptions!$C$94:$M$94,Assumptions!$C$98:$M$98))))</f>
        <v>0</v>
      </c>
      <c r="AR32" s="229">
        <f t="array" ref="AR32">-(IF(AR$2=1,Assumptions!$P33/12,-(SUMIF($D$2:$EE$2,AR$2-1,$D32:$EE32)/12)*(1+XLOOKUP(AR$2,Assumptions!$C$94:$M$94,Assumptions!$C$98:$M$98))))</f>
        <v>0</v>
      </c>
      <c r="AS32" s="229">
        <f t="array" ref="AS32">-(IF(AS$2=1,Assumptions!$P33/12,-(SUMIF($D$2:$EE$2,AS$2-1,$D32:$EE32)/12)*(1+XLOOKUP(AS$2,Assumptions!$C$94:$M$94,Assumptions!$C$98:$M$98))))</f>
        <v>0</v>
      </c>
      <c r="AT32" s="229">
        <f t="array" ref="AT32">-(IF(AT$2=1,Assumptions!$P33/12,-(SUMIF($D$2:$EE$2,AT$2-1,$D32:$EE32)/12)*(1+XLOOKUP(AT$2,Assumptions!$C$94:$M$94,Assumptions!$C$98:$M$98))))</f>
        <v>0</v>
      </c>
      <c r="AU32" s="229">
        <f t="array" ref="AU32">-(IF(AU$2=1,Assumptions!$P33/12,-(SUMIF($D$2:$EE$2,AU$2-1,$D32:$EE32)/12)*(1+XLOOKUP(AU$2,Assumptions!$C$94:$M$94,Assumptions!$C$98:$M$98))))</f>
        <v>0</v>
      </c>
      <c r="AV32" s="229">
        <f t="array" ref="AV32">-(IF(AV$2=1,Assumptions!$P33/12,-(SUMIF($D$2:$EE$2,AV$2-1,$D32:$EE32)/12)*(1+XLOOKUP(AV$2,Assumptions!$C$94:$M$94,Assumptions!$C$98:$M$98))))</f>
        <v>0</v>
      </c>
      <c r="AW32" s="229">
        <f t="array" ref="AW32">-(IF(AW$2=1,Assumptions!$P33/12,-(SUMIF($D$2:$EE$2,AW$2-1,$D32:$EE32)/12)*(1+XLOOKUP(AW$2,Assumptions!$C$94:$M$94,Assumptions!$C$98:$M$98))))</f>
        <v>0</v>
      </c>
      <c r="AX32" s="229">
        <f t="array" ref="AX32">-(IF(AX$2=1,Assumptions!$P33/12,-(SUMIF($D$2:$EE$2,AX$2-1,$D32:$EE32)/12)*(1+XLOOKUP(AX$2,Assumptions!$C$94:$M$94,Assumptions!$C$98:$M$98))))</f>
        <v>0</v>
      </c>
      <c r="AY32" s="229">
        <f t="array" ref="AY32">-(IF(AY$2=1,Assumptions!$P33/12,-(SUMIF($D$2:$EE$2,AY$2-1,$D32:$EE32)/12)*(1+XLOOKUP(AY$2,Assumptions!$C$94:$M$94,Assumptions!$C$98:$M$98))))</f>
        <v>0</v>
      </c>
      <c r="AZ32" s="229">
        <f t="array" ref="AZ32">-(IF(AZ$2=1,Assumptions!$P33/12,-(SUMIF($D$2:$EE$2,AZ$2-1,$D32:$EE32)/12)*(1+XLOOKUP(AZ$2,Assumptions!$C$94:$M$94,Assumptions!$C$98:$M$98))))</f>
        <v>0</v>
      </c>
      <c r="BA32" s="229">
        <f t="array" ref="BA32">-(IF(BA$2=1,Assumptions!$P33/12,-(SUMIF($D$2:$EE$2,BA$2-1,$D32:$EE32)/12)*(1+XLOOKUP(BA$2,Assumptions!$C$94:$M$94,Assumptions!$C$98:$M$98))))</f>
        <v>0</v>
      </c>
      <c r="BB32" s="229">
        <f t="array" ref="BB32">-(IF(BB$2=1,Assumptions!$P33/12,-(SUMIF($D$2:$EE$2,BB$2-1,$D32:$EE32)/12)*(1+XLOOKUP(BB$2,Assumptions!$C$94:$M$94,Assumptions!$C$98:$M$98))))</f>
        <v>0</v>
      </c>
      <c r="BC32" s="229">
        <f t="array" ref="BC32">-(IF(BC$2=1,Assumptions!$P33/12,-(SUMIF($D$2:$EE$2,BC$2-1,$D32:$EE32)/12)*(1+XLOOKUP(BC$2,Assumptions!$C$94:$M$94,Assumptions!$C$98:$M$98))))</f>
        <v>0</v>
      </c>
      <c r="BD32" s="229">
        <f t="array" ref="BD32">-(IF(BD$2=1,Assumptions!$P33/12,-(SUMIF($D$2:$EE$2,BD$2-1,$D32:$EE32)/12)*(1+XLOOKUP(BD$2,Assumptions!$C$94:$M$94,Assumptions!$C$98:$M$98))))</f>
        <v>0</v>
      </c>
      <c r="BE32" s="229">
        <f t="array" ref="BE32">-(IF(BE$2=1,Assumptions!$P33/12,-(SUMIF($D$2:$EE$2,BE$2-1,$D32:$EE32)/12)*(1+XLOOKUP(BE$2,Assumptions!$C$94:$M$94,Assumptions!$C$98:$M$98))))</f>
        <v>0</v>
      </c>
      <c r="BF32" s="229">
        <f t="array" ref="BF32">-(IF(BF$2=1,Assumptions!$P33/12,-(SUMIF($D$2:$EE$2,BF$2-1,$D32:$EE32)/12)*(1+XLOOKUP(BF$2,Assumptions!$C$94:$M$94,Assumptions!$C$98:$M$98))))</f>
        <v>0</v>
      </c>
      <c r="BG32" s="229">
        <f t="array" ref="BG32">-(IF(BG$2=1,Assumptions!$P33/12,-(SUMIF($D$2:$EE$2,BG$2-1,$D32:$EE32)/12)*(1+XLOOKUP(BG$2,Assumptions!$C$94:$M$94,Assumptions!$C$98:$M$98))))</f>
        <v>0</v>
      </c>
      <c r="BH32" s="229">
        <f t="array" ref="BH32">-(IF(BH$2=1,Assumptions!$P33/12,-(SUMIF($D$2:$EE$2,BH$2-1,$D32:$EE32)/12)*(1+XLOOKUP(BH$2,Assumptions!$C$94:$M$94,Assumptions!$C$98:$M$98))))</f>
        <v>0</v>
      </c>
      <c r="BI32" s="229">
        <f t="array" ref="BI32">-(IF(BI$2=1,Assumptions!$P33/12,-(SUMIF($D$2:$EE$2,BI$2-1,$D32:$EE32)/12)*(1+XLOOKUP(BI$2,Assumptions!$C$94:$M$94,Assumptions!$C$98:$M$98))))</f>
        <v>0</v>
      </c>
      <c r="BJ32" s="229">
        <f t="array" ref="BJ32">-(IF(BJ$2=1,Assumptions!$P33/12,-(SUMIF($D$2:$EE$2,BJ$2-1,$D32:$EE32)/12)*(1+XLOOKUP(BJ$2,Assumptions!$C$94:$M$94,Assumptions!$C$98:$M$98))))</f>
        <v>0</v>
      </c>
      <c r="BK32" s="229">
        <f t="array" ref="BK32">-(IF(BK$2=1,Assumptions!$P33/12,-(SUMIF($D$2:$EE$2,BK$2-1,$D32:$EE32)/12)*(1+XLOOKUP(BK$2,Assumptions!$C$94:$M$94,Assumptions!$C$98:$M$98))))</f>
        <v>0</v>
      </c>
      <c r="BL32" s="229">
        <f t="array" ref="BL32">-(IF(BL$2=1,Assumptions!$P33/12,-(SUMIF($D$2:$EE$2,BL$2-1,$D32:$EE32)/12)*(1+XLOOKUP(BL$2,Assumptions!$C$94:$M$94,Assumptions!$C$98:$M$98))))</f>
        <v>0</v>
      </c>
      <c r="BM32" s="229">
        <f t="array" ref="BM32">-(IF(BM$2=1,Assumptions!$P33/12,-(SUMIF($D$2:$EE$2,BM$2-1,$D32:$EE32)/12)*(1+XLOOKUP(BM$2,Assumptions!$C$94:$M$94,Assumptions!$C$98:$M$98))))</f>
        <v>0</v>
      </c>
      <c r="BN32" s="229">
        <f t="array" ref="BN32">-(IF(BN$2=1,Assumptions!$P33/12,-(SUMIF($D$2:$EE$2,BN$2-1,$D32:$EE32)/12)*(1+XLOOKUP(BN$2,Assumptions!$C$94:$M$94,Assumptions!$C$98:$M$98))))</f>
        <v>0</v>
      </c>
      <c r="BO32" s="229">
        <f t="array" ref="BO32">-(IF(BO$2=1,Assumptions!$P33/12,-(SUMIF($D$2:$EE$2,BO$2-1,$D32:$EE32)/12)*(1+XLOOKUP(BO$2,Assumptions!$C$94:$M$94,Assumptions!$C$98:$M$98))))</f>
        <v>0</v>
      </c>
      <c r="BP32" s="229">
        <f t="array" ref="BP32">-(IF(BP$2=1,Assumptions!$P33/12,-(SUMIF($D$2:$EE$2,BP$2-1,$D32:$EE32)/12)*(1+XLOOKUP(BP$2,Assumptions!$C$94:$M$94,Assumptions!$C$98:$M$98))))</f>
        <v>0</v>
      </c>
      <c r="BQ32" s="229">
        <f t="array" ref="BQ32">-(IF(BQ$2=1,Assumptions!$P33/12,-(SUMIF($D$2:$EE$2,BQ$2-1,$D32:$EE32)/12)*(1+XLOOKUP(BQ$2,Assumptions!$C$94:$M$94,Assumptions!$C$98:$M$98))))</f>
        <v>0</v>
      </c>
      <c r="BR32" s="229">
        <f t="array" ref="BR32">-(IF(BR$2=1,Assumptions!$P33/12,-(SUMIF($D$2:$EE$2,BR$2-1,$D32:$EE32)/12)*(1+XLOOKUP(BR$2,Assumptions!$C$94:$M$94,Assumptions!$C$98:$M$98))))</f>
        <v>0</v>
      </c>
      <c r="BS32" s="229">
        <f t="array" ref="BS32">-(IF(BS$2=1,Assumptions!$P33/12,-(SUMIF($D$2:$EE$2,BS$2-1,$D32:$EE32)/12)*(1+XLOOKUP(BS$2,Assumptions!$C$94:$M$94,Assumptions!$C$98:$M$98))))</f>
        <v>0</v>
      </c>
      <c r="BT32" s="229">
        <f t="array" ref="BT32">-(IF(BT$2=1,Assumptions!$P33/12,-(SUMIF($D$2:$EE$2,BT$2-1,$D32:$EE32)/12)*(1+XLOOKUP(BT$2,Assumptions!$C$94:$M$94,Assumptions!$C$98:$M$98))))</f>
        <v>0</v>
      </c>
      <c r="BU32" s="229">
        <f t="array" ref="BU32">-(IF(BU$2=1,Assumptions!$P33/12,-(SUMIF($D$2:$EE$2,BU$2-1,$D32:$EE32)/12)*(1+XLOOKUP(BU$2,Assumptions!$C$94:$M$94,Assumptions!$C$98:$M$98))))</f>
        <v>0</v>
      </c>
      <c r="BV32" s="229">
        <f t="array" ref="BV32">-(IF(BV$2=1,Assumptions!$P33/12,-(SUMIF($D$2:$EE$2,BV$2-1,$D32:$EE32)/12)*(1+XLOOKUP(BV$2,Assumptions!$C$94:$M$94,Assumptions!$C$98:$M$98))))</f>
        <v>0</v>
      </c>
      <c r="BW32" s="229">
        <f t="array" ref="BW32">-(IF(BW$2=1,Assumptions!$P33/12,-(SUMIF($D$2:$EE$2,BW$2-1,$D32:$EE32)/12)*(1+XLOOKUP(BW$2,Assumptions!$C$94:$M$94,Assumptions!$C$98:$M$98))))</f>
        <v>0</v>
      </c>
      <c r="BX32" s="229">
        <f t="array" ref="BX32">-(IF(BX$2=1,Assumptions!$P33/12,-(SUMIF($D$2:$EE$2,BX$2-1,$D32:$EE32)/12)*(1+XLOOKUP(BX$2,Assumptions!$C$94:$M$94,Assumptions!$C$98:$M$98))))</f>
        <v>0</v>
      </c>
      <c r="BY32" s="229">
        <f t="array" ref="BY32">-(IF(BY$2=1,Assumptions!$P33/12,-(SUMIF($D$2:$EE$2,BY$2-1,$D32:$EE32)/12)*(1+XLOOKUP(BY$2,Assumptions!$C$94:$M$94,Assumptions!$C$98:$M$98))))</f>
        <v>0</v>
      </c>
      <c r="BZ32" s="229">
        <f t="array" ref="BZ32">-(IF(BZ$2=1,Assumptions!$P33/12,-(SUMIF($D$2:$EE$2,BZ$2-1,$D32:$EE32)/12)*(1+XLOOKUP(BZ$2,Assumptions!$C$94:$M$94,Assumptions!$C$98:$M$98))))</f>
        <v>0</v>
      </c>
      <c r="CA32" s="229">
        <f t="array" ref="CA32">-(IF(CA$2=1,Assumptions!$P33/12,-(SUMIF($D$2:$EE$2,CA$2-1,$D32:$EE32)/12)*(1+XLOOKUP(CA$2,Assumptions!$C$94:$M$94,Assumptions!$C$98:$M$98))))</f>
        <v>0</v>
      </c>
      <c r="CB32" s="229">
        <f t="array" ref="CB32">-(IF(CB$2=1,Assumptions!$P33/12,-(SUMIF($D$2:$EE$2,CB$2-1,$D32:$EE32)/12)*(1+XLOOKUP(CB$2,Assumptions!$C$94:$M$94,Assumptions!$C$98:$M$98))))</f>
        <v>0</v>
      </c>
      <c r="CC32" s="229">
        <f t="array" ref="CC32">-(IF(CC$2=1,Assumptions!$P33/12,-(SUMIF($D$2:$EE$2,CC$2-1,$D32:$EE32)/12)*(1+XLOOKUP(CC$2,Assumptions!$C$94:$M$94,Assumptions!$C$98:$M$98))))</f>
        <v>0</v>
      </c>
      <c r="CD32" s="229">
        <f t="array" ref="CD32">-(IF(CD$2=1,Assumptions!$P33/12,-(SUMIF($D$2:$EE$2,CD$2-1,$D32:$EE32)/12)*(1+XLOOKUP(CD$2,Assumptions!$C$94:$M$94,Assumptions!$C$98:$M$98))))</f>
        <v>0</v>
      </c>
      <c r="CE32" s="229">
        <f t="array" ref="CE32">-(IF(CE$2=1,Assumptions!$P33/12,-(SUMIF($D$2:$EE$2,CE$2-1,$D32:$EE32)/12)*(1+XLOOKUP(CE$2,Assumptions!$C$94:$M$94,Assumptions!$C$98:$M$98))))</f>
        <v>0</v>
      </c>
      <c r="CF32" s="229">
        <f t="array" ref="CF32">-(IF(CF$2=1,Assumptions!$P33/12,-(SUMIF($D$2:$EE$2,CF$2-1,$D32:$EE32)/12)*(1+XLOOKUP(CF$2,Assumptions!$C$94:$M$94,Assumptions!$C$98:$M$98))))</f>
        <v>0</v>
      </c>
      <c r="CG32" s="229">
        <f t="array" ref="CG32">-(IF(CG$2=1,Assumptions!$P33/12,-(SUMIF($D$2:$EE$2,CG$2-1,$D32:$EE32)/12)*(1+XLOOKUP(CG$2,Assumptions!$C$94:$M$94,Assumptions!$C$98:$M$98))))</f>
        <v>0</v>
      </c>
      <c r="CH32" s="229">
        <f t="array" ref="CH32">-(IF(CH$2=1,Assumptions!$P33/12,-(SUMIF($D$2:$EE$2,CH$2-1,$D32:$EE32)/12)*(1+XLOOKUP(CH$2,Assumptions!$C$94:$M$94,Assumptions!$C$98:$M$98))))</f>
        <v>0</v>
      </c>
      <c r="CI32" s="229">
        <f t="array" ref="CI32">-(IF(CI$2=1,Assumptions!$P33/12,-(SUMIF($D$2:$EE$2,CI$2-1,$D32:$EE32)/12)*(1+XLOOKUP(CI$2,Assumptions!$C$94:$M$94,Assumptions!$C$98:$M$98))))</f>
        <v>0</v>
      </c>
      <c r="CJ32" s="229">
        <f t="array" ref="CJ32">-(IF(CJ$2=1,Assumptions!$P33/12,-(SUMIF($D$2:$EE$2,CJ$2-1,$D32:$EE32)/12)*(1+XLOOKUP(CJ$2,Assumptions!$C$94:$M$94,Assumptions!$C$98:$M$98))))</f>
        <v>0</v>
      </c>
      <c r="CK32" s="229">
        <f t="array" ref="CK32">-(IF(CK$2=1,Assumptions!$P33/12,-(SUMIF($D$2:$EE$2,CK$2-1,$D32:$EE32)/12)*(1+XLOOKUP(CK$2,Assumptions!$C$94:$M$94,Assumptions!$C$98:$M$98))))</f>
        <v>0</v>
      </c>
      <c r="CL32" s="229">
        <f t="array" ref="CL32">-(IF(CL$2=1,Assumptions!$P33/12,-(SUMIF($D$2:$EE$2,CL$2-1,$D32:$EE32)/12)*(1+XLOOKUP(CL$2,Assumptions!$C$94:$M$94,Assumptions!$C$98:$M$98))))</f>
        <v>0</v>
      </c>
      <c r="CM32" s="229">
        <f t="array" ref="CM32">-(IF(CM$2=1,Assumptions!$P33/12,-(SUMIF($D$2:$EE$2,CM$2-1,$D32:$EE32)/12)*(1+XLOOKUP(CM$2,Assumptions!$C$94:$M$94,Assumptions!$C$98:$M$98))))</f>
        <v>0</v>
      </c>
      <c r="CN32" s="229">
        <f t="array" ref="CN32">-(IF(CN$2=1,Assumptions!$P33/12,-(SUMIF($D$2:$EE$2,CN$2-1,$D32:$EE32)/12)*(1+XLOOKUP(CN$2,Assumptions!$C$94:$M$94,Assumptions!$C$98:$M$98))))</f>
        <v>0</v>
      </c>
      <c r="CO32" s="229">
        <f t="array" ref="CO32">-(IF(CO$2=1,Assumptions!$P33/12,-(SUMIF($D$2:$EE$2,CO$2-1,$D32:$EE32)/12)*(1+XLOOKUP(CO$2,Assumptions!$C$94:$M$94,Assumptions!$C$98:$M$98))))</f>
        <v>0</v>
      </c>
      <c r="CP32" s="229">
        <f t="array" ref="CP32">-(IF(CP$2=1,Assumptions!$P33/12,-(SUMIF($D$2:$EE$2,CP$2-1,$D32:$EE32)/12)*(1+XLOOKUP(CP$2,Assumptions!$C$94:$M$94,Assumptions!$C$98:$M$98))))</f>
        <v>0</v>
      </c>
      <c r="CQ32" s="229">
        <f t="array" ref="CQ32">-(IF(CQ$2=1,Assumptions!$P33/12,-(SUMIF($D$2:$EE$2,CQ$2-1,$D32:$EE32)/12)*(1+XLOOKUP(CQ$2,Assumptions!$C$94:$M$94,Assumptions!$C$98:$M$98))))</f>
        <v>0</v>
      </c>
      <c r="CR32" s="229">
        <f t="array" ref="CR32">-(IF(CR$2=1,Assumptions!$P33/12,-(SUMIF($D$2:$EE$2,CR$2-1,$D32:$EE32)/12)*(1+XLOOKUP(CR$2,Assumptions!$C$94:$M$94,Assumptions!$C$98:$M$98))))</f>
        <v>0</v>
      </c>
      <c r="CS32" s="229">
        <f t="array" ref="CS32">-(IF(CS$2=1,Assumptions!$P33/12,-(SUMIF($D$2:$EE$2,CS$2-1,$D32:$EE32)/12)*(1+XLOOKUP(CS$2,Assumptions!$C$94:$M$94,Assumptions!$C$98:$M$98))))</f>
        <v>0</v>
      </c>
      <c r="CT32" s="229">
        <f t="array" ref="CT32">-(IF(CT$2=1,Assumptions!$P33/12,-(SUMIF($D$2:$EE$2,CT$2-1,$D32:$EE32)/12)*(1+XLOOKUP(CT$2,Assumptions!$C$94:$M$94,Assumptions!$C$98:$M$98))))</f>
        <v>0</v>
      </c>
      <c r="CU32" s="229">
        <f t="array" ref="CU32">-(IF(CU$2=1,Assumptions!$P33/12,-(SUMIF($D$2:$EE$2,CU$2-1,$D32:$EE32)/12)*(1+XLOOKUP(CU$2,Assumptions!$C$94:$M$94,Assumptions!$C$98:$M$98))))</f>
        <v>0</v>
      </c>
      <c r="CV32" s="229">
        <f t="array" ref="CV32">-(IF(CV$2=1,Assumptions!$P33/12,-(SUMIF($D$2:$EE$2,CV$2-1,$D32:$EE32)/12)*(1+XLOOKUP(CV$2,Assumptions!$C$94:$M$94,Assumptions!$C$98:$M$98))))</f>
        <v>0</v>
      </c>
      <c r="CW32" s="229">
        <f t="array" ref="CW32">-(IF(CW$2=1,Assumptions!$P33/12,-(SUMIF($D$2:$EE$2,CW$2-1,$D32:$EE32)/12)*(1+XLOOKUP(CW$2,Assumptions!$C$94:$M$94,Assumptions!$C$98:$M$98))))</f>
        <v>0</v>
      </c>
      <c r="CX32" s="229">
        <f t="array" ref="CX32">-(IF(CX$2=1,Assumptions!$P33/12,-(SUMIF($D$2:$EE$2,CX$2-1,$D32:$EE32)/12)*(1+XLOOKUP(CX$2,Assumptions!$C$94:$M$94,Assumptions!$C$98:$M$98))))</f>
        <v>0</v>
      </c>
      <c r="CY32" s="229">
        <f t="array" ref="CY32">-(IF(CY$2=1,Assumptions!$P33/12,-(SUMIF($D$2:$EE$2,CY$2-1,$D32:$EE32)/12)*(1+XLOOKUP(CY$2,Assumptions!$C$94:$M$94,Assumptions!$C$98:$M$98))))</f>
        <v>0</v>
      </c>
      <c r="CZ32" s="229">
        <f t="array" ref="CZ32">-(IF(CZ$2=1,Assumptions!$P33/12,-(SUMIF($D$2:$EE$2,CZ$2-1,$D32:$EE32)/12)*(1+XLOOKUP(CZ$2,Assumptions!$C$94:$M$94,Assumptions!$C$98:$M$98))))</f>
        <v>0</v>
      </c>
      <c r="DA32" s="229">
        <f t="array" ref="DA32">-(IF(DA$2=1,Assumptions!$P33/12,-(SUMIF($D$2:$EE$2,DA$2-1,$D32:$EE32)/12)*(1+XLOOKUP(DA$2,Assumptions!$C$94:$M$94,Assumptions!$C$98:$M$98))))</f>
        <v>0</v>
      </c>
      <c r="DB32" s="229">
        <f t="array" ref="DB32">-(IF(DB$2=1,Assumptions!$P33/12,-(SUMIF($D$2:$EE$2,DB$2-1,$D32:$EE32)/12)*(1+XLOOKUP(DB$2,Assumptions!$C$94:$M$94,Assumptions!$C$98:$M$98))))</f>
        <v>0</v>
      </c>
      <c r="DC32" s="229">
        <f t="array" ref="DC32">-(IF(DC$2=1,Assumptions!$P33/12,-(SUMIF($D$2:$EE$2,DC$2-1,$D32:$EE32)/12)*(1+XLOOKUP(DC$2,Assumptions!$C$94:$M$94,Assumptions!$C$98:$M$98))))</f>
        <v>0</v>
      </c>
      <c r="DD32" s="229">
        <f t="array" ref="DD32">-(IF(DD$2=1,Assumptions!$P33/12,-(SUMIF($D$2:$EE$2,DD$2-1,$D32:$EE32)/12)*(1+XLOOKUP(DD$2,Assumptions!$C$94:$M$94,Assumptions!$C$98:$M$98))))</f>
        <v>0</v>
      </c>
      <c r="DE32" s="229">
        <f t="array" ref="DE32">-(IF(DE$2=1,Assumptions!$P33/12,-(SUMIF($D$2:$EE$2,DE$2-1,$D32:$EE32)/12)*(1+XLOOKUP(DE$2,Assumptions!$C$94:$M$94,Assumptions!$C$98:$M$98))))</f>
        <v>0</v>
      </c>
      <c r="DF32" s="229">
        <f t="array" ref="DF32">-(IF(DF$2=1,Assumptions!$P33/12,-(SUMIF($D$2:$EE$2,DF$2-1,$D32:$EE32)/12)*(1+XLOOKUP(DF$2,Assumptions!$C$94:$M$94,Assumptions!$C$98:$M$98))))</f>
        <v>0</v>
      </c>
      <c r="DG32" s="229">
        <f t="array" ref="DG32">-(IF(DG$2=1,Assumptions!$P33/12,-(SUMIF($D$2:$EE$2,DG$2-1,$D32:$EE32)/12)*(1+XLOOKUP(DG$2,Assumptions!$C$94:$M$94,Assumptions!$C$98:$M$98))))</f>
        <v>0</v>
      </c>
      <c r="DH32" s="229">
        <f t="array" ref="DH32">-(IF(DH$2=1,Assumptions!$P33/12,-(SUMIF($D$2:$EE$2,DH$2-1,$D32:$EE32)/12)*(1+XLOOKUP(DH$2,Assumptions!$C$94:$M$94,Assumptions!$C$98:$M$98))))</f>
        <v>0</v>
      </c>
      <c r="DI32" s="229">
        <f t="array" ref="DI32">-(IF(DI$2=1,Assumptions!$P33/12,-(SUMIF($D$2:$EE$2,DI$2-1,$D32:$EE32)/12)*(1+XLOOKUP(DI$2,Assumptions!$C$94:$M$94,Assumptions!$C$98:$M$98))))</f>
        <v>0</v>
      </c>
      <c r="DJ32" s="229">
        <f t="array" ref="DJ32">-(IF(DJ$2=1,Assumptions!$P33/12,-(SUMIF($D$2:$EE$2,DJ$2-1,$D32:$EE32)/12)*(1+XLOOKUP(DJ$2,Assumptions!$C$94:$M$94,Assumptions!$C$98:$M$98))))</f>
        <v>0</v>
      </c>
      <c r="DK32" s="229">
        <f t="array" ref="DK32">-(IF(DK$2=1,Assumptions!$P33/12,-(SUMIF($D$2:$EE$2,DK$2-1,$D32:$EE32)/12)*(1+XLOOKUP(DK$2,Assumptions!$C$94:$M$94,Assumptions!$C$98:$M$98))))</f>
        <v>0</v>
      </c>
      <c r="DL32" s="229">
        <f t="array" ref="DL32">-(IF(DL$2=1,Assumptions!$P33/12,-(SUMIF($D$2:$EE$2,DL$2-1,$D32:$EE32)/12)*(1+XLOOKUP(DL$2,Assumptions!$C$94:$M$94,Assumptions!$C$98:$M$98))))</f>
        <v>0</v>
      </c>
      <c r="DM32" s="229">
        <f t="array" ref="DM32">-(IF(DM$2=1,Assumptions!$P33/12,-(SUMIF($D$2:$EE$2,DM$2-1,$D32:$EE32)/12)*(1+XLOOKUP(DM$2,Assumptions!$C$94:$M$94,Assumptions!$C$98:$M$98))))</f>
        <v>0</v>
      </c>
      <c r="DN32" s="229">
        <f t="array" ref="DN32">-(IF(DN$2=1,Assumptions!$P33/12,-(SUMIF($D$2:$EE$2,DN$2-1,$D32:$EE32)/12)*(1+XLOOKUP(DN$2,Assumptions!$C$94:$M$94,Assumptions!$C$98:$M$98))))</f>
        <v>0</v>
      </c>
      <c r="DO32" s="229">
        <f t="array" ref="DO32">-(IF(DO$2=1,Assumptions!$P33/12,-(SUMIF($D$2:$EE$2,DO$2-1,$D32:$EE32)/12)*(1+XLOOKUP(DO$2,Assumptions!$C$94:$M$94,Assumptions!$C$98:$M$98))))</f>
        <v>0</v>
      </c>
      <c r="DP32" s="229">
        <f t="array" ref="DP32">-(IF(DP$2=1,Assumptions!$P33/12,-(SUMIF($D$2:$EE$2,DP$2-1,$D32:$EE32)/12)*(1+XLOOKUP(DP$2,Assumptions!$C$94:$M$94,Assumptions!$C$98:$M$98))))</f>
        <v>0</v>
      </c>
      <c r="DQ32" s="229">
        <f t="array" ref="DQ32">-(IF(DQ$2=1,Assumptions!$P33/12,-(SUMIF($D$2:$EE$2,DQ$2-1,$D32:$EE32)/12)*(1+XLOOKUP(DQ$2,Assumptions!$C$94:$M$94,Assumptions!$C$98:$M$98))))</f>
        <v>0</v>
      </c>
      <c r="DR32" s="229">
        <f t="array" ref="DR32">-(IF(DR$2=1,Assumptions!$P33/12,-(SUMIF($D$2:$EE$2,DR$2-1,$D32:$EE32)/12)*(1+XLOOKUP(DR$2,Assumptions!$C$94:$M$94,Assumptions!$C$98:$M$98))))</f>
        <v>0</v>
      </c>
      <c r="DS32" s="229">
        <f t="array" ref="DS32">-(IF(DS$2=1,Assumptions!$P33/12,-(SUMIF($D$2:$EE$2,DS$2-1,$D32:$EE32)/12)*(1+XLOOKUP(DS$2,Assumptions!$C$94:$M$94,Assumptions!$C$98:$M$98))))</f>
        <v>0</v>
      </c>
      <c r="DT32" s="229">
        <f t="array" ref="DT32">-(IF(DT$2=1,Assumptions!$P33/12,-(SUMIF($D$2:$EE$2,DT$2-1,$D32:$EE32)/12)*(1+XLOOKUP(DT$2,Assumptions!$C$94:$M$94,Assumptions!$C$98:$M$98))))</f>
        <v>0</v>
      </c>
      <c r="DU32" s="229">
        <f t="array" ref="DU32">-(IF(DU$2=1,Assumptions!$P33/12,-(SUMIF($D$2:$EE$2,DU$2-1,$D32:$EE32)/12)*(1+XLOOKUP(DU$2,Assumptions!$C$94:$M$94,Assumptions!$C$98:$M$98))))</f>
        <v>0</v>
      </c>
      <c r="DV32" s="229">
        <f t="array" ref="DV32">-(IF(DV$2=1,Assumptions!$P33/12,-(SUMIF($D$2:$EE$2,DV$2-1,$D32:$EE32)/12)*(1+XLOOKUP(DV$2,Assumptions!$C$94:$M$94,Assumptions!$C$98:$M$98))))</f>
        <v>0</v>
      </c>
      <c r="DW32" s="229">
        <f t="array" ref="DW32">-(IF(DW$2=1,Assumptions!$P33/12,-(SUMIF($D$2:$EE$2,DW$2-1,$D32:$EE32)/12)*(1+XLOOKUP(DW$2,Assumptions!$C$94:$M$94,Assumptions!$C$98:$M$98))))</f>
        <v>0</v>
      </c>
      <c r="DX32" s="229">
        <f t="array" ref="DX32">-(IF(DX$2=1,Assumptions!$P33/12,-(SUMIF($D$2:$EE$2,DX$2-1,$D32:$EE32)/12)*(1+XLOOKUP(DX$2,Assumptions!$C$94:$M$94,Assumptions!$C$98:$M$98))))</f>
        <v>0</v>
      </c>
      <c r="DY32" s="229">
        <f t="array" ref="DY32">-(IF(DY$2=1,Assumptions!$P33/12,-(SUMIF($D$2:$EE$2,DY$2-1,$D32:$EE32)/12)*(1+XLOOKUP(DY$2,Assumptions!$C$94:$M$94,Assumptions!$C$98:$M$98))))</f>
        <v>0</v>
      </c>
      <c r="DZ32" s="229">
        <f t="array" ref="DZ32">-(IF(DZ$2=1,Assumptions!$P33/12,-(SUMIF($D$2:$EE$2,DZ$2-1,$D32:$EE32)/12)*(1+XLOOKUP(DZ$2,Assumptions!$C$94:$M$94,Assumptions!$C$98:$M$98))))</f>
        <v>0</v>
      </c>
      <c r="EA32" s="229">
        <f t="array" ref="EA32">-(IF(EA$2=1,Assumptions!$P33/12,-(SUMIF($D$2:$EE$2,EA$2-1,$D32:$EE32)/12)*(1+XLOOKUP(EA$2,Assumptions!$C$94:$M$94,Assumptions!$C$98:$M$98))))</f>
        <v>0</v>
      </c>
      <c r="EB32" s="229">
        <f t="array" ref="EB32">-(IF(EB$2=1,Assumptions!$P33/12,-(SUMIF($D$2:$EE$2,EB$2-1,$D32:$EE32)/12)*(1+XLOOKUP(EB$2,Assumptions!$C$94:$M$94,Assumptions!$C$98:$M$98))))</f>
        <v>0</v>
      </c>
      <c r="EC32" s="229">
        <f t="array" ref="EC32">-(IF(EC$2=1,Assumptions!$P33/12,-(SUMIF($D$2:$EE$2,EC$2-1,$D32:$EE32)/12)*(1+XLOOKUP(EC$2,Assumptions!$C$94:$M$94,Assumptions!$C$98:$M$98))))</f>
        <v>0</v>
      </c>
      <c r="ED32" s="229">
        <f t="array" ref="ED32">-(IF(ED$2=1,Assumptions!$P33/12,-(SUMIF($D$2:$EE$2,ED$2-1,$D32:$EE32)/12)*(1+XLOOKUP(ED$2,Assumptions!$C$94:$M$94,Assumptions!$C$98:$M$98))))</f>
        <v>0</v>
      </c>
      <c r="EE32" s="229">
        <f t="array" ref="EE32">-(IF(EE$2=1,Assumptions!$P33/12,-(SUMIF($D$2:$EE$2,EE$2-1,$D32:$EE32)/12)*(1+XLOOKUP(EE$2,Assumptions!$C$94:$M$94,Assumptions!$C$98:$M$98))))</f>
        <v>0</v>
      </c>
    </row>
    <row r="33" ht="15.75" customHeight="1">
      <c r="A33" s="1"/>
      <c r="B33" s="1"/>
      <c r="C33" s="1" t="str">
        <f>Assumptions!J34</f>
        <v>Tax</v>
      </c>
      <c r="D33" s="229">
        <f t="array" ref="D33">-(IF(D$2=1,Assumptions!$P34/12,-(SUMIF($D$2:$EE$2,D$2-1,$D33:$EE33)/12)*(1+XLOOKUP(D$2,Assumptions!$C$94:$M$94,Assumptions!$C$98:$M$98))))</f>
        <v>0</v>
      </c>
      <c r="E33" s="229">
        <f t="array" ref="E33">-(IF(E$2=1,Assumptions!$P34/12,-(SUMIF($D$2:$EE$2,E$2-1,$D33:$EE33)/12)*(1+XLOOKUP(E$2,Assumptions!$C$94:$M$94,Assumptions!$C$98:$M$98))))</f>
        <v>0</v>
      </c>
      <c r="F33" s="229">
        <f t="array" ref="F33">-(IF(F$2=1,Assumptions!$P34/12,-(SUMIF($D$2:$EE$2,F$2-1,$D33:$EE33)/12)*(1+XLOOKUP(F$2,Assumptions!$C$94:$M$94,Assumptions!$C$98:$M$98))))</f>
        <v>0</v>
      </c>
      <c r="G33" s="229">
        <f t="array" ref="G33">-(IF(G$2=1,Assumptions!$P34/12,-(SUMIF($D$2:$EE$2,G$2-1,$D33:$EE33)/12)*(1+XLOOKUP(G$2,Assumptions!$C$94:$M$94,Assumptions!$C$98:$M$98))))</f>
        <v>0</v>
      </c>
      <c r="H33" s="229">
        <f t="array" ref="H33">-(IF(H$2=1,Assumptions!$P34/12,-(SUMIF($D$2:$EE$2,H$2-1,$D33:$EE33)/12)*(1+XLOOKUP(H$2,Assumptions!$C$94:$M$94,Assumptions!$C$98:$M$98))))</f>
        <v>0</v>
      </c>
      <c r="I33" s="229">
        <f t="array" ref="I33">-(IF(I$2=1,Assumptions!$P34/12,-(SUMIF($D$2:$EE$2,I$2-1,$D33:$EE33)/12)*(1+XLOOKUP(I$2,Assumptions!$C$94:$M$94,Assumptions!$C$98:$M$98))))</f>
        <v>0</v>
      </c>
      <c r="J33" s="229">
        <f t="array" ref="J33">-(IF(J$2=1,Assumptions!$P34/12,-(SUMIF($D$2:$EE$2,J$2-1,$D33:$EE33)/12)*(1+XLOOKUP(J$2,Assumptions!$C$94:$M$94,Assumptions!$C$98:$M$98))))</f>
        <v>0</v>
      </c>
      <c r="K33" s="229">
        <f t="array" ref="K33">-(IF(K$2=1,Assumptions!$P34/12,-(SUMIF($D$2:$EE$2,K$2-1,$D33:$EE33)/12)*(1+XLOOKUP(K$2,Assumptions!$C$94:$M$94,Assumptions!$C$98:$M$98))))</f>
        <v>0</v>
      </c>
      <c r="L33" s="229">
        <f t="array" ref="L33">-(IF(L$2=1,Assumptions!$P34/12,-(SUMIF($D$2:$EE$2,L$2-1,$D33:$EE33)/12)*(1+XLOOKUP(L$2,Assumptions!$C$94:$M$94,Assumptions!$C$98:$M$98))))</f>
        <v>0</v>
      </c>
      <c r="M33" s="229">
        <f t="array" ref="M33">-(IF(M$2=1,Assumptions!$P34/12,-(SUMIF($D$2:$EE$2,M$2-1,$D33:$EE33)/12)*(1+XLOOKUP(M$2,Assumptions!$C$94:$M$94,Assumptions!$C$98:$M$98))))</f>
        <v>0</v>
      </c>
      <c r="N33" s="229">
        <f t="array" ref="N33">-(IF(N$2=1,Assumptions!$P34/12,-(SUMIF($D$2:$EE$2,N$2-1,$D33:$EE33)/12)*(1+XLOOKUP(N$2,Assumptions!$C$94:$M$94,Assumptions!$C$98:$M$98))))</f>
        <v>0</v>
      </c>
      <c r="O33" s="229">
        <f t="array" ref="O33">-(IF(O$2=1,Assumptions!$P34/12,-(SUMIF($D$2:$EE$2,O$2-1,$D33:$EE33)/12)*(1+XLOOKUP(O$2,Assumptions!$C$94:$M$94,Assumptions!$C$98:$M$98))))</f>
        <v>0</v>
      </c>
      <c r="P33" s="229">
        <f t="array" ref="P33">-(IF(P$2=1,Assumptions!$P34/12,-(SUMIF($D$2:$EE$2,P$2-1,$D33:$EE33)/12)*(1+XLOOKUP(P$2,Assumptions!$C$94:$M$94,Assumptions!$C$98:$M$98))))</f>
        <v>0</v>
      </c>
      <c r="Q33" s="229">
        <f t="array" ref="Q33">-(IF(Q$2=1,Assumptions!$P34/12,-(SUMIF($D$2:$EE$2,Q$2-1,$D33:$EE33)/12)*(1+XLOOKUP(Q$2,Assumptions!$C$94:$M$94,Assumptions!$C$98:$M$98))))</f>
        <v>0</v>
      </c>
      <c r="R33" s="229">
        <f t="array" ref="R33">-(IF(R$2=1,Assumptions!$P34/12,-(SUMIF($D$2:$EE$2,R$2-1,$D33:$EE33)/12)*(1+XLOOKUP(R$2,Assumptions!$C$94:$M$94,Assumptions!$C$98:$M$98))))</f>
        <v>0</v>
      </c>
      <c r="S33" s="229">
        <f t="array" ref="S33">-(IF(S$2=1,Assumptions!$P34/12,-(SUMIF($D$2:$EE$2,S$2-1,$D33:$EE33)/12)*(1+XLOOKUP(S$2,Assumptions!$C$94:$M$94,Assumptions!$C$98:$M$98))))</f>
        <v>0</v>
      </c>
      <c r="T33" s="229">
        <f t="array" ref="T33">-(IF(T$2=1,Assumptions!$P34/12,-(SUMIF($D$2:$EE$2,T$2-1,$D33:$EE33)/12)*(1+XLOOKUP(T$2,Assumptions!$C$94:$M$94,Assumptions!$C$98:$M$98))))</f>
        <v>0</v>
      </c>
      <c r="U33" s="229">
        <f t="array" ref="U33">-(IF(U$2=1,Assumptions!$P34/12,-(SUMIF($D$2:$EE$2,U$2-1,$D33:$EE33)/12)*(1+XLOOKUP(U$2,Assumptions!$C$94:$M$94,Assumptions!$C$98:$M$98))))</f>
        <v>0</v>
      </c>
      <c r="V33" s="229">
        <f t="array" ref="V33">-(IF(V$2=1,Assumptions!$P34/12,-(SUMIF($D$2:$EE$2,V$2-1,$D33:$EE33)/12)*(1+XLOOKUP(V$2,Assumptions!$C$94:$M$94,Assumptions!$C$98:$M$98))))</f>
        <v>0</v>
      </c>
      <c r="W33" s="229">
        <f t="array" ref="W33">-(IF(W$2=1,Assumptions!$P34/12,-(SUMIF($D$2:$EE$2,W$2-1,$D33:$EE33)/12)*(1+XLOOKUP(W$2,Assumptions!$C$94:$M$94,Assumptions!$C$98:$M$98))))</f>
        <v>0</v>
      </c>
      <c r="X33" s="229">
        <f t="array" ref="X33">-(IF(X$2=1,Assumptions!$P34/12,-(SUMIF($D$2:$EE$2,X$2-1,$D33:$EE33)/12)*(1+XLOOKUP(X$2,Assumptions!$C$94:$M$94,Assumptions!$C$98:$M$98))))</f>
        <v>0</v>
      </c>
      <c r="Y33" s="229">
        <f t="array" ref="Y33">-(IF(Y$2=1,Assumptions!$P34/12,-(SUMIF($D$2:$EE$2,Y$2-1,$D33:$EE33)/12)*(1+XLOOKUP(Y$2,Assumptions!$C$94:$M$94,Assumptions!$C$98:$M$98))))</f>
        <v>0</v>
      </c>
      <c r="Z33" s="229">
        <f t="array" ref="Z33">-(IF(Z$2=1,Assumptions!$P34/12,-(SUMIF($D$2:$EE$2,Z$2-1,$D33:$EE33)/12)*(1+XLOOKUP(Z$2,Assumptions!$C$94:$M$94,Assumptions!$C$98:$M$98))))</f>
        <v>0</v>
      </c>
      <c r="AA33" s="229">
        <f t="array" ref="AA33">-(IF(AA$2=1,Assumptions!$P34/12,-(SUMIF($D$2:$EE$2,AA$2-1,$D33:$EE33)/12)*(1+XLOOKUP(AA$2,Assumptions!$C$94:$M$94,Assumptions!$C$98:$M$98))))</f>
        <v>0</v>
      </c>
      <c r="AB33" s="229">
        <f t="array" ref="AB33">-(IF(AB$2=1,Assumptions!$P34/12,-(SUMIF($D$2:$EE$2,AB$2-1,$D33:$EE33)/12)*(1+XLOOKUP(AB$2,Assumptions!$C$94:$M$94,Assumptions!$C$98:$M$98))))</f>
        <v>0</v>
      </c>
      <c r="AC33" s="229">
        <f t="array" ref="AC33">-(IF(AC$2=1,Assumptions!$P34/12,-(SUMIF($D$2:$EE$2,AC$2-1,$D33:$EE33)/12)*(1+XLOOKUP(AC$2,Assumptions!$C$94:$M$94,Assumptions!$C$98:$M$98))))</f>
        <v>0</v>
      </c>
      <c r="AD33" s="229">
        <f t="array" ref="AD33">-(IF(AD$2=1,Assumptions!$P34/12,-(SUMIF($D$2:$EE$2,AD$2-1,$D33:$EE33)/12)*(1+XLOOKUP(AD$2,Assumptions!$C$94:$M$94,Assumptions!$C$98:$M$98))))</f>
        <v>0</v>
      </c>
      <c r="AE33" s="229">
        <f t="array" ref="AE33">-(IF(AE$2=1,Assumptions!$P34/12,-(SUMIF($D$2:$EE$2,AE$2-1,$D33:$EE33)/12)*(1+XLOOKUP(AE$2,Assumptions!$C$94:$M$94,Assumptions!$C$98:$M$98))))</f>
        <v>0</v>
      </c>
      <c r="AF33" s="229">
        <f t="array" ref="AF33">-(IF(AF$2=1,Assumptions!$P34/12,-(SUMIF($D$2:$EE$2,AF$2-1,$D33:$EE33)/12)*(1+XLOOKUP(AF$2,Assumptions!$C$94:$M$94,Assumptions!$C$98:$M$98))))</f>
        <v>0</v>
      </c>
      <c r="AG33" s="229">
        <f t="array" ref="AG33">-(IF(AG$2=1,Assumptions!$P34/12,-(SUMIF($D$2:$EE$2,AG$2-1,$D33:$EE33)/12)*(1+XLOOKUP(AG$2,Assumptions!$C$94:$M$94,Assumptions!$C$98:$M$98))))</f>
        <v>0</v>
      </c>
      <c r="AH33" s="229">
        <f t="array" ref="AH33">-(IF(AH$2=1,Assumptions!$P34/12,-(SUMIF($D$2:$EE$2,AH$2-1,$D33:$EE33)/12)*(1+XLOOKUP(AH$2,Assumptions!$C$94:$M$94,Assumptions!$C$98:$M$98))))</f>
        <v>0</v>
      </c>
      <c r="AI33" s="229">
        <f t="array" ref="AI33">-(IF(AI$2=1,Assumptions!$P34/12,-(SUMIF($D$2:$EE$2,AI$2-1,$D33:$EE33)/12)*(1+XLOOKUP(AI$2,Assumptions!$C$94:$M$94,Assumptions!$C$98:$M$98))))</f>
        <v>0</v>
      </c>
      <c r="AJ33" s="229">
        <f t="array" ref="AJ33">-(IF(AJ$2=1,Assumptions!$P34/12,-(SUMIF($D$2:$EE$2,AJ$2-1,$D33:$EE33)/12)*(1+XLOOKUP(AJ$2,Assumptions!$C$94:$M$94,Assumptions!$C$98:$M$98))))</f>
        <v>0</v>
      </c>
      <c r="AK33" s="229">
        <f t="array" ref="AK33">-(IF(AK$2=1,Assumptions!$P34/12,-(SUMIF($D$2:$EE$2,AK$2-1,$D33:$EE33)/12)*(1+XLOOKUP(AK$2,Assumptions!$C$94:$M$94,Assumptions!$C$98:$M$98))))</f>
        <v>0</v>
      </c>
      <c r="AL33" s="229">
        <f t="array" ref="AL33">-(IF(AL$2=1,Assumptions!$P34/12,-(SUMIF($D$2:$EE$2,AL$2-1,$D33:$EE33)/12)*(1+XLOOKUP(AL$2,Assumptions!$C$94:$M$94,Assumptions!$C$98:$M$98))))</f>
        <v>0</v>
      </c>
      <c r="AM33" s="229">
        <f t="array" ref="AM33">-(IF(AM$2=1,Assumptions!$P34/12,-(SUMIF($D$2:$EE$2,AM$2-1,$D33:$EE33)/12)*(1+XLOOKUP(AM$2,Assumptions!$C$94:$M$94,Assumptions!$C$98:$M$98))))</f>
        <v>0</v>
      </c>
      <c r="AN33" s="229">
        <f t="array" ref="AN33">-(IF(AN$2=1,Assumptions!$P34/12,-(SUMIF($D$2:$EE$2,AN$2-1,$D33:$EE33)/12)*(1+XLOOKUP(AN$2,Assumptions!$C$94:$M$94,Assumptions!$C$98:$M$98))))</f>
        <v>0</v>
      </c>
      <c r="AO33" s="229">
        <f t="array" ref="AO33">-(IF(AO$2=1,Assumptions!$P34/12,-(SUMIF($D$2:$EE$2,AO$2-1,$D33:$EE33)/12)*(1+XLOOKUP(AO$2,Assumptions!$C$94:$M$94,Assumptions!$C$98:$M$98))))</f>
        <v>0</v>
      </c>
      <c r="AP33" s="229">
        <f t="array" ref="AP33">-(IF(AP$2=1,Assumptions!$P34/12,-(SUMIF($D$2:$EE$2,AP$2-1,$D33:$EE33)/12)*(1+XLOOKUP(AP$2,Assumptions!$C$94:$M$94,Assumptions!$C$98:$M$98))))</f>
        <v>0</v>
      </c>
      <c r="AQ33" s="229">
        <f t="array" ref="AQ33">-(IF(AQ$2=1,Assumptions!$P34/12,-(SUMIF($D$2:$EE$2,AQ$2-1,$D33:$EE33)/12)*(1+XLOOKUP(AQ$2,Assumptions!$C$94:$M$94,Assumptions!$C$98:$M$98))))</f>
        <v>0</v>
      </c>
      <c r="AR33" s="229">
        <f t="array" ref="AR33">-(IF(AR$2=1,Assumptions!$P34/12,-(SUMIF($D$2:$EE$2,AR$2-1,$D33:$EE33)/12)*(1+XLOOKUP(AR$2,Assumptions!$C$94:$M$94,Assumptions!$C$98:$M$98))))</f>
        <v>0</v>
      </c>
      <c r="AS33" s="229">
        <f t="array" ref="AS33">-(IF(AS$2=1,Assumptions!$P34/12,-(SUMIF($D$2:$EE$2,AS$2-1,$D33:$EE33)/12)*(1+XLOOKUP(AS$2,Assumptions!$C$94:$M$94,Assumptions!$C$98:$M$98))))</f>
        <v>0</v>
      </c>
      <c r="AT33" s="229">
        <f t="array" ref="AT33">-(IF(AT$2=1,Assumptions!$P34/12,-(SUMIF($D$2:$EE$2,AT$2-1,$D33:$EE33)/12)*(1+XLOOKUP(AT$2,Assumptions!$C$94:$M$94,Assumptions!$C$98:$M$98))))</f>
        <v>0</v>
      </c>
      <c r="AU33" s="229">
        <f t="array" ref="AU33">-(IF(AU$2=1,Assumptions!$P34/12,-(SUMIF($D$2:$EE$2,AU$2-1,$D33:$EE33)/12)*(1+XLOOKUP(AU$2,Assumptions!$C$94:$M$94,Assumptions!$C$98:$M$98))))</f>
        <v>0</v>
      </c>
      <c r="AV33" s="229">
        <f t="array" ref="AV33">-(IF(AV$2=1,Assumptions!$P34/12,-(SUMIF($D$2:$EE$2,AV$2-1,$D33:$EE33)/12)*(1+XLOOKUP(AV$2,Assumptions!$C$94:$M$94,Assumptions!$C$98:$M$98))))</f>
        <v>0</v>
      </c>
      <c r="AW33" s="229">
        <f t="array" ref="AW33">-(IF(AW$2=1,Assumptions!$P34/12,-(SUMIF($D$2:$EE$2,AW$2-1,$D33:$EE33)/12)*(1+XLOOKUP(AW$2,Assumptions!$C$94:$M$94,Assumptions!$C$98:$M$98))))</f>
        <v>0</v>
      </c>
      <c r="AX33" s="229">
        <f t="array" ref="AX33">-(IF(AX$2=1,Assumptions!$P34/12,-(SUMIF($D$2:$EE$2,AX$2-1,$D33:$EE33)/12)*(1+XLOOKUP(AX$2,Assumptions!$C$94:$M$94,Assumptions!$C$98:$M$98))))</f>
        <v>0</v>
      </c>
      <c r="AY33" s="229">
        <f t="array" ref="AY33">-(IF(AY$2=1,Assumptions!$P34/12,-(SUMIF($D$2:$EE$2,AY$2-1,$D33:$EE33)/12)*(1+XLOOKUP(AY$2,Assumptions!$C$94:$M$94,Assumptions!$C$98:$M$98))))</f>
        <v>0</v>
      </c>
      <c r="AZ33" s="229">
        <f t="array" ref="AZ33">-(IF(AZ$2=1,Assumptions!$P34/12,-(SUMIF($D$2:$EE$2,AZ$2-1,$D33:$EE33)/12)*(1+XLOOKUP(AZ$2,Assumptions!$C$94:$M$94,Assumptions!$C$98:$M$98))))</f>
        <v>0</v>
      </c>
      <c r="BA33" s="229">
        <f t="array" ref="BA33">-(IF(BA$2=1,Assumptions!$P34/12,-(SUMIF($D$2:$EE$2,BA$2-1,$D33:$EE33)/12)*(1+XLOOKUP(BA$2,Assumptions!$C$94:$M$94,Assumptions!$C$98:$M$98))))</f>
        <v>0</v>
      </c>
      <c r="BB33" s="229">
        <f t="array" ref="BB33">-(IF(BB$2=1,Assumptions!$P34/12,-(SUMIF($D$2:$EE$2,BB$2-1,$D33:$EE33)/12)*(1+XLOOKUP(BB$2,Assumptions!$C$94:$M$94,Assumptions!$C$98:$M$98))))</f>
        <v>0</v>
      </c>
      <c r="BC33" s="229">
        <f t="array" ref="BC33">-(IF(BC$2=1,Assumptions!$P34/12,-(SUMIF($D$2:$EE$2,BC$2-1,$D33:$EE33)/12)*(1+XLOOKUP(BC$2,Assumptions!$C$94:$M$94,Assumptions!$C$98:$M$98))))</f>
        <v>0</v>
      </c>
      <c r="BD33" s="229">
        <f t="array" ref="BD33">-(IF(BD$2=1,Assumptions!$P34/12,-(SUMIF($D$2:$EE$2,BD$2-1,$D33:$EE33)/12)*(1+XLOOKUP(BD$2,Assumptions!$C$94:$M$94,Assumptions!$C$98:$M$98))))</f>
        <v>0</v>
      </c>
      <c r="BE33" s="229">
        <f t="array" ref="BE33">-(IF(BE$2=1,Assumptions!$P34/12,-(SUMIF($D$2:$EE$2,BE$2-1,$D33:$EE33)/12)*(1+XLOOKUP(BE$2,Assumptions!$C$94:$M$94,Assumptions!$C$98:$M$98))))</f>
        <v>0</v>
      </c>
      <c r="BF33" s="229">
        <f t="array" ref="BF33">-(IF(BF$2=1,Assumptions!$P34/12,-(SUMIF($D$2:$EE$2,BF$2-1,$D33:$EE33)/12)*(1+XLOOKUP(BF$2,Assumptions!$C$94:$M$94,Assumptions!$C$98:$M$98))))</f>
        <v>0</v>
      </c>
      <c r="BG33" s="229">
        <f t="array" ref="BG33">-(IF(BG$2=1,Assumptions!$P34/12,-(SUMIF($D$2:$EE$2,BG$2-1,$D33:$EE33)/12)*(1+XLOOKUP(BG$2,Assumptions!$C$94:$M$94,Assumptions!$C$98:$M$98))))</f>
        <v>0</v>
      </c>
      <c r="BH33" s="229">
        <f t="array" ref="BH33">-(IF(BH$2=1,Assumptions!$P34/12,-(SUMIF($D$2:$EE$2,BH$2-1,$D33:$EE33)/12)*(1+XLOOKUP(BH$2,Assumptions!$C$94:$M$94,Assumptions!$C$98:$M$98))))</f>
        <v>0</v>
      </c>
      <c r="BI33" s="229">
        <f t="array" ref="BI33">-(IF(BI$2=1,Assumptions!$P34/12,-(SUMIF($D$2:$EE$2,BI$2-1,$D33:$EE33)/12)*(1+XLOOKUP(BI$2,Assumptions!$C$94:$M$94,Assumptions!$C$98:$M$98))))</f>
        <v>0</v>
      </c>
      <c r="BJ33" s="229">
        <f t="array" ref="BJ33">-(IF(BJ$2=1,Assumptions!$P34/12,-(SUMIF($D$2:$EE$2,BJ$2-1,$D33:$EE33)/12)*(1+XLOOKUP(BJ$2,Assumptions!$C$94:$M$94,Assumptions!$C$98:$M$98))))</f>
        <v>0</v>
      </c>
      <c r="BK33" s="229">
        <f t="array" ref="BK33">-(IF(BK$2=1,Assumptions!$P34/12,-(SUMIF($D$2:$EE$2,BK$2-1,$D33:$EE33)/12)*(1+XLOOKUP(BK$2,Assumptions!$C$94:$M$94,Assumptions!$C$98:$M$98))))</f>
        <v>0</v>
      </c>
      <c r="BL33" s="229">
        <f t="array" ref="BL33">-(IF(BL$2=1,Assumptions!$P34/12,-(SUMIF($D$2:$EE$2,BL$2-1,$D33:$EE33)/12)*(1+XLOOKUP(BL$2,Assumptions!$C$94:$M$94,Assumptions!$C$98:$M$98))))</f>
        <v>0</v>
      </c>
      <c r="BM33" s="229">
        <f t="array" ref="BM33">-(IF(BM$2=1,Assumptions!$P34/12,-(SUMIF($D$2:$EE$2,BM$2-1,$D33:$EE33)/12)*(1+XLOOKUP(BM$2,Assumptions!$C$94:$M$94,Assumptions!$C$98:$M$98))))</f>
        <v>0</v>
      </c>
      <c r="BN33" s="229">
        <f t="array" ref="BN33">-(IF(BN$2=1,Assumptions!$P34/12,-(SUMIF($D$2:$EE$2,BN$2-1,$D33:$EE33)/12)*(1+XLOOKUP(BN$2,Assumptions!$C$94:$M$94,Assumptions!$C$98:$M$98))))</f>
        <v>0</v>
      </c>
      <c r="BO33" s="229">
        <f t="array" ref="BO33">-(IF(BO$2=1,Assumptions!$P34/12,-(SUMIF($D$2:$EE$2,BO$2-1,$D33:$EE33)/12)*(1+XLOOKUP(BO$2,Assumptions!$C$94:$M$94,Assumptions!$C$98:$M$98))))</f>
        <v>0</v>
      </c>
      <c r="BP33" s="229">
        <f t="array" ref="BP33">-(IF(BP$2=1,Assumptions!$P34/12,-(SUMIF($D$2:$EE$2,BP$2-1,$D33:$EE33)/12)*(1+XLOOKUP(BP$2,Assumptions!$C$94:$M$94,Assumptions!$C$98:$M$98))))</f>
        <v>0</v>
      </c>
      <c r="BQ33" s="229">
        <f t="array" ref="BQ33">-(IF(BQ$2=1,Assumptions!$P34/12,-(SUMIF($D$2:$EE$2,BQ$2-1,$D33:$EE33)/12)*(1+XLOOKUP(BQ$2,Assumptions!$C$94:$M$94,Assumptions!$C$98:$M$98))))</f>
        <v>0</v>
      </c>
      <c r="BR33" s="229">
        <f t="array" ref="BR33">-(IF(BR$2=1,Assumptions!$P34/12,-(SUMIF($D$2:$EE$2,BR$2-1,$D33:$EE33)/12)*(1+XLOOKUP(BR$2,Assumptions!$C$94:$M$94,Assumptions!$C$98:$M$98))))</f>
        <v>0</v>
      </c>
      <c r="BS33" s="229">
        <f t="array" ref="BS33">-(IF(BS$2=1,Assumptions!$P34/12,-(SUMIF($D$2:$EE$2,BS$2-1,$D33:$EE33)/12)*(1+XLOOKUP(BS$2,Assumptions!$C$94:$M$94,Assumptions!$C$98:$M$98))))</f>
        <v>0</v>
      </c>
      <c r="BT33" s="229">
        <f t="array" ref="BT33">-(IF(BT$2=1,Assumptions!$P34/12,-(SUMIF($D$2:$EE$2,BT$2-1,$D33:$EE33)/12)*(1+XLOOKUP(BT$2,Assumptions!$C$94:$M$94,Assumptions!$C$98:$M$98))))</f>
        <v>0</v>
      </c>
      <c r="BU33" s="229">
        <f t="array" ref="BU33">-(IF(BU$2=1,Assumptions!$P34/12,-(SUMIF($D$2:$EE$2,BU$2-1,$D33:$EE33)/12)*(1+XLOOKUP(BU$2,Assumptions!$C$94:$M$94,Assumptions!$C$98:$M$98))))</f>
        <v>0</v>
      </c>
      <c r="BV33" s="229">
        <f t="array" ref="BV33">-(IF(BV$2=1,Assumptions!$P34/12,-(SUMIF($D$2:$EE$2,BV$2-1,$D33:$EE33)/12)*(1+XLOOKUP(BV$2,Assumptions!$C$94:$M$94,Assumptions!$C$98:$M$98))))</f>
        <v>0</v>
      </c>
      <c r="BW33" s="229">
        <f t="array" ref="BW33">-(IF(BW$2=1,Assumptions!$P34/12,-(SUMIF($D$2:$EE$2,BW$2-1,$D33:$EE33)/12)*(1+XLOOKUP(BW$2,Assumptions!$C$94:$M$94,Assumptions!$C$98:$M$98))))</f>
        <v>0</v>
      </c>
      <c r="BX33" s="229">
        <f t="array" ref="BX33">-(IF(BX$2=1,Assumptions!$P34/12,-(SUMIF($D$2:$EE$2,BX$2-1,$D33:$EE33)/12)*(1+XLOOKUP(BX$2,Assumptions!$C$94:$M$94,Assumptions!$C$98:$M$98))))</f>
        <v>0</v>
      </c>
      <c r="BY33" s="229">
        <f t="array" ref="BY33">-(IF(BY$2=1,Assumptions!$P34/12,-(SUMIF($D$2:$EE$2,BY$2-1,$D33:$EE33)/12)*(1+XLOOKUP(BY$2,Assumptions!$C$94:$M$94,Assumptions!$C$98:$M$98))))</f>
        <v>0</v>
      </c>
      <c r="BZ33" s="229">
        <f t="array" ref="BZ33">-(IF(BZ$2=1,Assumptions!$P34/12,-(SUMIF($D$2:$EE$2,BZ$2-1,$D33:$EE33)/12)*(1+XLOOKUP(BZ$2,Assumptions!$C$94:$M$94,Assumptions!$C$98:$M$98))))</f>
        <v>0</v>
      </c>
      <c r="CA33" s="229">
        <f t="array" ref="CA33">-(IF(CA$2=1,Assumptions!$P34/12,-(SUMIF($D$2:$EE$2,CA$2-1,$D33:$EE33)/12)*(1+XLOOKUP(CA$2,Assumptions!$C$94:$M$94,Assumptions!$C$98:$M$98))))</f>
        <v>0</v>
      </c>
      <c r="CB33" s="229">
        <f t="array" ref="CB33">-(IF(CB$2=1,Assumptions!$P34/12,-(SUMIF($D$2:$EE$2,CB$2-1,$D33:$EE33)/12)*(1+XLOOKUP(CB$2,Assumptions!$C$94:$M$94,Assumptions!$C$98:$M$98))))</f>
        <v>0</v>
      </c>
      <c r="CC33" s="229">
        <f t="array" ref="CC33">-(IF(CC$2=1,Assumptions!$P34/12,-(SUMIF($D$2:$EE$2,CC$2-1,$D33:$EE33)/12)*(1+XLOOKUP(CC$2,Assumptions!$C$94:$M$94,Assumptions!$C$98:$M$98))))</f>
        <v>0</v>
      </c>
      <c r="CD33" s="229">
        <f t="array" ref="CD33">-(IF(CD$2=1,Assumptions!$P34/12,-(SUMIF($D$2:$EE$2,CD$2-1,$D33:$EE33)/12)*(1+XLOOKUP(CD$2,Assumptions!$C$94:$M$94,Assumptions!$C$98:$M$98))))</f>
        <v>0</v>
      </c>
      <c r="CE33" s="229">
        <f t="array" ref="CE33">-(IF(CE$2=1,Assumptions!$P34/12,-(SUMIF($D$2:$EE$2,CE$2-1,$D33:$EE33)/12)*(1+XLOOKUP(CE$2,Assumptions!$C$94:$M$94,Assumptions!$C$98:$M$98))))</f>
        <v>0</v>
      </c>
      <c r="CF33" s="229">
        <f t="array" ref="CF33">-(IF(CF$2=1,Assumptions!$P34/12,-(SUMIF($D$2:$EE$2,CF$2-1,$D33:$EE33)/12)*(1+XLOOKUP(CF$2,Assumptions!$C$94:$M$94,Assumptions!$C$98:$M$98))))</f>
        <v>0</v>
      </c>
      <c r="CG33" s="229">
        <f t="array" ref="CG33">-(IF(CG$2=1,Assumptions!$P34/12,-(SUMIF($D$2:$EE$2,CG$2-1,$D33:$EE33)/12)*(1+XLOOKUP(CG$2,Assumptions!$C$94:$M$94,Assumptions!$C$98:$M$98))))</f>
        <v>0</v>
      </c>
      <c r="CH33" s="229">
        <f t="array" ref="CH33">-(IF(CH$2=1,Assumptions!$P34/12,-(SUMIF($D$2:$EE$2,CH$2-1,$D33:$EE33)/12)*(1+XLOOKUP(CH$2,Assumptions!$C$94:$M$94,Assumptions!$C$98:$M$98))))</f>
        <v>0</v>
      </c>
      <c r="CI33" s="229">
        <f t="array" ref="CI33">-(IF(CI$2=1,Assumptions!$P34/12,-(SUMIF($D$2:$EE$2,CI$2-1,$D33:$EE33)/12)*(1+XLOOKUP(CI$2,Assumptions!$C$94:$M$94,Assumptions!$C$98:$M$98))))</f>
        <v>0</v>
      </c>
      <c r="CJ33" s="229">
        <f t="array" ref="CJ33">-(IF(CJ$2=1,Assumptions!$P34/12,-(SUMIF($D$2:$EE$2,CJ$2-1,$D33:$EE33)/12)*(1+XLOOKUP(CJ$2,Assumptions!$C$94:$M$94,Assumptions!$C$98:$M$98))))</f>
        <v>0</v>
      </c>
      <c r="CK33" s="229">
        <f t="array" ref="CK33">-(IF(CK$2=1,Assumptions!$P34/12,-(SUMIF($D$2:$EE$2,CK$2-1,$D33:$EE33)/12)*(1+XLOOKUP(CK$2,Assumptions!$C$94:$M$94,Assumptions!$C$98:$M$98))))</f>
        <v>0</v>
      </c>
      <c r="CL33" s="229">
        <f t="array" ref="CL33">-(IF(CL$2=1,Assumptions!$P34/12,-(SUMIF($D$2:$EE$2,CL$2-1,$D33:$EE33)/12)*(1+XLOOKUP(CL$2,Assumptions!$C$94:$M$94,Assumptions!$C$98:$M$98))))</f>
        <v>0</v>
      </c>
      <c r="CM33" s="229">
        <f t="array" ref="CM33">-(IF(CM$2=1,Assumptions!$P34/12,-(SUMIF($D$2:$EE$2,CM$2-1,$D33:$EE33)/12)*(1+XLOOKUP(CM$2,Assumptions!$C$94:$M$94,Assumptions!$C$98:$M$98))))</f>
        <v>0</v>
      </c>
      <c r="CN33" s="229">
        <f t="array" ref="CN33">-(IF(CN$2=1,Assumptions!$P34/12,-(SUMIF($D$2:$EE$2,CN$2-1,$D33:$EE33)/12)*(1+XLOOKUP(CN$2,Assumptions!$C$94:$M$94,Assumptions!$C$98:$M$98))))</f>
        <v>0</v>
      </c>
      <c r="CO33" s="229">
        <f t="array" ref="CO33">-(IF(CO$2=1,Assumptions!$P34/12,-(SUMIF($D$2:$EE$2,CO$2-1,$D33:$EE33)/12)*(1+XLOOKUP(CO$2,Assumptions!$C$94:$M$94,Assumptions!$C$98:$M$98))))</f>
        <v>0</v>
      </c>
      <c r="CP33" s="229">
        <f t="array" ref="CP33">-(IF(CP$2=1,Assumptions!$P34/12,-(SUMIF($D$2:$EE$2,CP$2-1,$D33:$EE33)/12)*(1+XLOOKUP(CP$2,Assumptions!$C$94:$M$94,Assumptions!$C$98:$M$98))))</f>
        <v>0</v>
      </c>
      <c r="CQ33" s="229">
        <f t="array" ref="CQ33">-(IF(CQ$2=1,Assumptions!$P34/12,-(SUMIF($D$2:$EE$2,CQ$2-1,$D33:$EE33)/12)*(1+XLOOKUP(CQ$2,Assumptions!$C$94:$M$94,Assumptions!$C$98:$M$98))))</f>
        <v>0</v>
      </c>
      <c r="CR33" s="229">
        <f t="array" ref="CR33">-(IF(CR$2=1,Assumptions!$P34/12,-(SUMIF($D$2:$EE$2,CR$2-1,$D33:$EE33)/12)*(1+XLOOKUP(CR$2,Assumptions!$C$94:$M$94,Assumptions!$C$98:$M$98))))</f>
        <v>0</v>
      </c>
      <c r="CS33" s="229">
        <f t="array" ref="CS33">-(IF(CS$2=1,Assumptions!$P34/12,-(SUMIF($D$2:$EE$2,CS$2-1,$D33:$EE33)/12)*(1+XLOOKUP(CS$2,Assumptions!$C$94:$M$94,Assumptions!$C$98:$M$98))))</f>
        <v>0</v>
      </c>
      <c r="CT33" s="229">
        <f t="array" ref="CT33">-(IF(CT$2=1,Assumptions!$P34/12,-(SUMIF($D$2:$EE$2,CT$2-1,$D33:$EE33)/12)*(1+XLOOKUP(CT$2,Assumptions!$C$94:$M$94,Assumptions!$C$98:$M$98))))</f>
        <v>0</v>
      </c>
      <c r="CU33" s="229">
        <f t="array" ref="CU33">-(IF(CU$2=1,Assumptions!$P34/12,-(SUMIF($D$2:$EE$2,CU$2-1,$D33:$EE33)/12)*(1+XLOOKUP(CU$2,Assumptions!$C$94:$M$94,Assumptions!$C$98:$M$98))))</f>
        <v>0</v>
      </c>
      <c r="CV33" s="229">
        <f t="array" ref="CV33">-(IF(CV$2=1,Assumptions!$P34/12,-(SUMIF($D$2:$EE$2,CV$2-1,$D33:$EE33)/12)*(1+XLOOKUP(CV$2,Assumptions!$C$94:$M$94,Assumptions!$C$98:$M$98))))</f>
        <v>0</v>
      </c>
      <c r="CW33" s="229">
        <f t="array" ref="CW33">-(IF(CW$2=1,Assumptions!$P34/12,-(SUMIF($D$2:$EE$2,CW$2-1,$D33:$EE33)/12)*(1+XLOOKUP(CW$2,Assumptions!$C$94:$M$94,Assumptions!$C$98:$M$98))))</f>
        <v>0</v>
      </c>
      <c r="CX33" s="229">
        <f t="array" ref="CX33">-(IF(CX$2=1,Assumptions!$P34/12,-(SUMIF($D$2:$EE$2,CX$2-1,$D33:$EE33)/12)*(1+XLOOKUP(CX$2,Assumptions!$C$94:$M$94,Assumptions!$C$98:$M$98))))</f>
        <v>0</v>
      </c>
      <c r="CY33" s="229">
        <f t="array" ref="CY33">-(IF(CY$2=1,Assumptions!$P34/12,-(SUMIF($D$2:$EE$2,CY$2-1,$D33:$EE33)/12)*(1+XLOOKUP(CY$2,Assumptions!$C$94:$M$94,Assumptions!$C$98:$M$98))))</f>
        <v>0</v>
      </c>
      <c r="CZ33" s="229">
        <f t="array" ref="CZ33">-(IF(CZ$2=1,Assumptions!$P34/12,-(SUMIF($D$2:$EE$2,CZ$2-1,$D33:$EE33)/12)*(1+XLOOKUP(CZ$2,Assumptions!$C$94:$M$94,Assumptions!$C$98:$M$98))))</f>
        <v>0</v>
      </c>
      <c r="DA33" s="229">
        <f t="array" ref="DA33">-(IF(DA$2=1,Assumptions!$P34/12,-(SUMIF($D$2:$EE$2,DA$2-1,$D33:$EE33)/12)*(1+XLOOKUP(DA$2,Assumptions!$C$94:$M$94,Assumptions!$C$98:$M$98))))</f>
        <v>0</v>
      </c>
      <c r="DB33" s="229">
        <f t="array" ref="DB33">-(IF(DB$2=1,Assumptions!$P34/12,-(SUMIF($D$2:$EE$2,DB$2-1,$D33:$EE33)/12)*(1+XLOOKUP(DB$2,Assumptions!$C$94:$M$94,Assumptions!$C$98:$M$98))))</f>
        <v>0</v>
      </c>
      <c r="DC33" s="229">
        <f t="array" ref="DC33">-(IF(DC$2=1,Assumptions!$P34/12,-(SUMIF($D$2:$EE$2,DC$2-1,$D33:$EE33)/12)*(1+XLOOKUP(DC$2,Assumptions!$C$94:$M$94,Assumptions!$C$98:$M$98))))</f>
        <v>0</v>
      </c>
      <c r="DD33" s="229">
        <f t="array" ref="DD33">-(IF(DD$2=1,Assumptions!$P34/12,-(SUMIF($D$2:$EE$2,DD$2-1,$D33:$EE33)/12)*(1+XLOOKUP(DD$2,Assumptions!$C$94:$M$94,Assumptions!$C$98:$M$98))))</f>
        <v>0</v>
      </c>
      <c r="DE33" s="229">
        <f t="array" ref="DE33">-(IF(DE$2=1,Assumptions!$P34/12,-(SUMIF($D$2:$EE$2,DE$2-1,$D33:$EE33)/12)*(1+XLOOKUP(DE$2,Assumptions!$C$94:$M$94,Assumptions!$C$98:$M$98))))</f>
        <v>0</v>
      </c>
      <c r="DF33" s="229">
        <f t="array" ref="DF33">-(IF(DF$2=1,Assumptions!$P34/12,-(SUMIF($D$2:$EE$2,DF$2-1,$D33:$EE33)/12)*(1+XLOOKUP(DF$2,Assumptions!$C$94:$M$94,Assumptions!$C$98:$M$98))))</f>
        <v>0</v>
      </c>
      <c r="DG33" s="229">
        <f t="array" ref="DG33">-(IF(DG$2=1,Assumptions!$P34/12,-(SUMIF($D$2:$EE$2,DG$2-1,$D33:$EE33)/12)*(1+XLOOKUP(DG$2,Assumptions!$C$94:$M$94,Assumptions!$C$98:$M$98))))</f>
        <v>0</v>
      </c>
      <c r="DH33" s="229">
        <f t="array" ref="DH33">-(IF(DH$2=1,Assumptions!$P34/12,-(SUMIF($D$2:$EE$2,DH$2-1,$D33:$EE33)/12)*(1+XLOOKUP(DH$2,Assumptions!$C$94:$M$94,Assumptions!$C$98:$M$98))))</f>
        <v>0</v>
      </c>
      <c r="DI33" s="229">
        <f t="array" ref="DI33">-(IF(DI$2=1,Assumptions!$P34/12,-(SUMIF($D$2:$EE$2,DI$2-1,$D33:$EE33)/12)*(1+XLOOKUP(DI$2,Assumptions!$C$94:$M$94,Assumptions!$C$98:$M$98))))</f>
        <v>0</v>
      </c>
      <c r="DJ33" s="229">
        <f t="array" ref="DJ33">-(IF(DJ$2=1,Assumptions!$P34/12,-(SUMIF($D$2:$EE$2,DJ$2-1,$D33:$EE33)/12)*(1+XLOOKUP(DJ$2,Assumptions!$C$94:$M$94,Assumptions!$C$98:$M$98))))</f>
        <v>0</v>
      </c>
      <c r="DK33" s="229">
        <f t="array" ref="DK33">-(IF(DK$2=1,Assumptions!$P34/12,-(SUMIF($D$2:$EE$2,DK$2-1,$D33:$EE33)/12)*(1+XLOOKUP(DK$2,Assumptions!$C$94:$M$94,Assumptions!$C$98:$M$98))))</f>
        <v>0</v>
      </c>
      <c r="DL33" s="229">
        <f t="array" ref="DL33">-(IF(DL$2=1,Assumptions!$P34/12,-(SUMIF($D$2:$EE$2,DL$2-1,$D33:$EE33)/12)*(1+XLOOKUP(DL$2,Assumptions!$C$94:$M$94,Assumptions!$C$98:$M$98))))</f>
        <v>0</v>
      </c>
      <c r="DM33" s="229">
        <f t="array" ref="DM33">-(IF(DM$2=1,Assumptions!$P34/12,-(SUMIF($D$2:$EE$2,DM$2-1,$D33:$EE33)/12)*(1+XLOOKUP(DM$2,Assumptions!$C$94:$M$94,Assumptions!$C$98:$M$98))))</f>
        <v>0</v>
      </c>
      <c r="DN33" s="229">
        <f t="array" ref="DN33">-(IF(DN$2=1,Assumptions!$P34/12,-(SUMIF($D$2:$EE$2,DN$2-1,$D33:$EE33)/12)*(1+XLOOKUP(DN$2,Assumptions!$C$94:$M$94,Assumptions!$C$98:$M$98))))</f>
        <v>0</v>
      </c>
      <c r="DO33" s="229">
        <f t="array" ref="DO33">-(IF(DO$2=1,Assumptions!$P34/12,-(SUMIF($D$2:$EE$2,DO$2-1,$D33:$EE33)/12)*(1+XLOOKUP(DO$2,Assumptions!$C$94:$M$94,Assumptions!$C$98:$M$98))))</f>
        <v>0</v>
      </c>
      <c r="DP33" s="229">
        <f t="array" ref="DP33">-(IF(DP$2=1,Assumptions!$P34/12,-(SUMIF($D$2:$EE$2,DP$2-1,$D33:$EE33)/12)*(1+XLOOKUP(DP$2,Assumptions!$C$94:$M$94,Assumptions!$C$98:$M$98))))</f>
        <v>0</v>
      </c>
      <c r="DQ33" s="229">
        <f t="array" ref="DQ33">-(IF(DQ$2=1,Assumptions!$P34/12,-(SUMIF($D$2:$EE$2,DQ$2-1,$D33:$EE33)/12)*(1+XLOOKUP(DQ$2,Assumptions!$C$94:$M$94,Assumptions!$C$98:$M$98))))</f>
        <v>0</v>
      </c>
      <c r="DR33" s="229">
        <f t="array" ref="DR33">-(IF(DR$2=1,Assumptions!$P34/12,-(SUMIF($D$2:$EE$2,DR$2-1,$D33:$EE33)/12)*(1+XLOOKUP(DR$2,Assumptions!$C$94:$M$94,Assumptions!$C$98:$M$98))))</f>
        <v>0</v>
      </c>
      <c r="DS33" s="229">
        <f t="array" ref="DS33">-(IF(DS$2=1,Assumptions!$P34/12,-(SUMIF($D$2:$EE$2,DS$2-1,$D33:$EE33)/12)*(1+XLOOKUP(DS$2,Assumptions!$C$94:$M$94,Assumptions!$C$98:$M$98))))</f>
        <v>0</v>
      </c>
      <c r="DT33" s="229">
        <f t="array" ref="DT33">-(IF(DT$2=1,Assumptions!$P34/12,-(SUMIF($D$2:$EE$2,DT$2-1,$D33:$EE33)/12)*(1+XLOOKUP(DT$2,Assumptions!$C$94:$M$94,Assumptions!$C$98:$M$98))))</f>
        <v>0</v>
      </c>
      <c r="DU33" s="229">
        <f t="array" ref="DU33">-(IF(DU$2=1,Assumptions!$P34/12,-(SUMIF($D$2:$EE$2,DU$2-1,$D33:$EE33)/12)*(1+XLOOKUP(DU$2,Assumptions!$C$94:$M$94,Assumptions!$C$98:$M$98))))</f>
        <v>0</v>
      </c>
      <c r="DV33" s="229">
        <f t="array" ref="DV33">-(IF(DV$2=1,Assumptions!$P34/12,-(SUMIF($D$2:$EE$2,DV$2-1,$D33:$EE33)/12)*(1+XLOOKUP(DV$2,Assumptions!$C$94:$M$94,Assumptions!$C$98:$M$98))))</f>
        <v>0</v>
      </c>
      <c r="DW33" s="229">
        <f t="array" ref="DW33">-(IF(DW$2=1,Assumptions!$P34/12,-(SUMIF($D$2:$EE$2,DW$2-1,$D33:$EE33)/12)*(1+XLOOKUP(DW$2,Assumptions!$C$94:$M$94,Assumptions!$C$98:$M$98))))</f>
        <v>0</v>
      </c>
      <c r="DX33" s="229">
        <f t="array" ref="DX33">-(IF(DX$2=1,Assumptions!$P34/12,-(SUMIF($D$2:$EE$2,DX$2-1,$D33:$EE33)/12)*(1+XLOOKUP(DX$2,Assumptions!$C$94:$M$94,Assumptions!$C$98:$M$98))))</f>
        <v>0</v>
      </c>
      <c r="DY33" s="229">
        <f t="array" ref="DY33">-(IF(DY$2=1,Assumptions!$P34/12,-(SUMIF($D$2:$EE$2,DY$2-1,$D33:$EE33)/12)*(1+XLOOKUP(DY$2,Assumptions!$C$94:$M$94,Assumptions!$C$98:$M$98))))</f>
        <v>0</v>
      </c>
      <c r="DZ33" s="229">
        <f t="array" ref="DZ33">-(IF(DZ$2=1,Assumptions!$P34/12,-(SUMIF($D$2:$EE$2,DZ$2-1,$D33:$EE33)/12)*(1+XLOOKUP(DZ$2,Assumptions!$C$94:$M$94,Assumptions!$C$98:$M$98))))</f>
        <v>0</v>
      </c>
      <c r="EA33" s="229">
        <f t="array" ref="EA33">-(IF(EA$2=1,Assumptions!$P34/12,-(SUMIF($D$2:$EE$2,EA$2-1,$D33:$EE33)/12)*(1+XLOOKUP(EA$2,Assumptions!$C$94:$M$94,Assumptions!$C$98:$M$98))))</f>
        <v>0</v>
      </c>
      <c r="EB33" s="229">
        <f t="array" ref="EB33">-(IF(EB$2=1,Assumptions!$P34/12,-(SUMIF($D$2:$EE$2,EB$2-1,$D33:$EE33)/12)*(1+XLOOKUP(EB$2,Assumptions!$C$94:$M$94,Assumptions!$C$98:$M$98))))</f>
        <v>0</v>
      </c>
      <c r="EC33" s="229">
        <f t="array" ref="EC33">-(IF(EC$2=1,Assumptions!$P34/12,-(SUMIF($D$2:$EE$2,EC$2-1,$D33:$EE33)/12)*(1+XLOOKUP(EC$2,Assumptions!$C$94:$M$94,Assumptions!$C$98:$M$98))))</f>
        <v>0</v>
      </c>
      <c r="ED33" s="229">
        <f t="array" ref="ED33">-(IF(ED$2=1,Assumptions!$P34/12,-(SUMIF($D$2:$EE$2,ED$2-1,$D33:$EE33)/12)*(1+XLOOKUP(ED$2,Assumptions!$C$94:$M$94,Assumptions!$C$98:$M$98))))</f>
        <v>0</v>
      </c>
      <c r="EE33" s="229">
        <f t="array" ref="EE33">-(IF(EE$2=1,Assumptions!$P34/12,-(SUMIF($D$2:$EE$2,EE$2-1,$D33:$EE33)/12)*(1+XLOOKUP(EE$2,Assumptions!$C$94:$M$94,Assumptions!$C$98:$M$98))))</f>
        <v>0</v>
      </c>
    </row>
    <row r="34" ht="15.75" customHeight="1">
      <c r="A34" s="1"/>
      <c r="B34" s="1"/>
      <c r="C34" s="1" t="str">
        <f>Assumptions!J35</f>
        <v>Insurance</v>
      </c>
      <c r="D34" s="229">
        <f t="array" ref="D34">-(IF(D$2=1,Assumptions!$P35/12,-(SUMIF($D$2:$EE$2,D$2-1,$D34:$EE34)/12)*(1+XLOOKUP(D$2,Assumptions!$C$94:$M$94,Assumptions!$C$98:$M$98))))</f>
        <v>0</v>
      </c>
      <c r="E34" s="229">
        <f t="array" ref="E34">-(IF(E$2=1,Assumptions!$P35/12,-(SUMIF($D$2:$EE$2,E$2-1,$D34:$EE34)/12)*(1+XLOOKUP(E$2,Assumptions!$C$94:$M$94,Assumptions!$C$98:$M$98))))</f>
        <v>0</v>
      </c>
      <c r="F34" s="229">
        <f t="array" ref="F34">-(IF(F$2=1,Assumptions!$P35/12,-(SUMIF($D$2:$EE$2,F$2-1,$D34:$EE34)/12)*(1+XLOOKUP(F$2,Assumptions!$C$94:$M$94,Assumptions!$C$98:$M$98))))</f>
        <v>0</v>
      </c>
      <c r="G34" s="229">
        <f t="array" ref="G34">-(IF(G$2=1,Assumptions!$P35/12,-(SUMIF($D$2:$EE$2,G$2-1,$D34:$EE34)/12)*(1+XLOOKUP(G$2,Assumptions!$C$94:$M$94,Assumptions!$C$98:$M$98))))</f>
        <v>0</v>
      </c>
      <c r="H34" s="229">
        <f t="array" ref="H34">-(IF(H$2=1,Assumptions!$P35/12,-(SUMIF($D$2:$EE$2,H$2-1,$D34:$EE34)/12)*(1+XLOOKUP(H$2,Assumptions!$C$94:$M$94,Assumptions!$C$98:$M$98))))</f>
        <v>0</v>
      </c>
      <c r="I34" s="229">
        <f t="array" ref="I34">-(IF(I$2=1,Assumptions!$P35/12,-(SUMIF($D$2:$EE$2,I$2-1,$D34:$EE34)/12)*(1+XLOOKUP(I$2,Assumptions!$C$94:$M$94,Assumptions!$C$98:$M$98))))</f>
        <v>0</v>
      </c>
      <c r="J34" s="229">
        <f t="array" ref="J34">-(IF(J$2=1,Assumptions!$P35/12,-(SUMIF($D$2:$EE$2,J$2-1,$D34:$EE34)/12)*(1+XLOOKUP(J$2,Assumptions!$C$94:$M$94,Assumptions!$C$98:$M$98))))</f>
        <v>0</v>
      </c>
      <c r="K34" s="229">
        <f t="array" ref="K34">-(IF(K$2=1,Assumptions!$P35/12,-(SUMIF($D$2:$EE$2,K$2-1,$D34:$EE34)/12)*(1+XLOOKUP(K$2,Assumptions!$C$94:$M$94,Assumptions!$C$98:$M$98))))</f>
        <v>0</v>
      </c>
      <c r="L34" s="229">
        <f t="array" ref="L34">-(IF(L$2=1,Assumptions!$P35/12,-(SUMIF($D$2:$EE$2,L$2-1,$D34:$EE34)/12)*(1+XLOOKUP(L$2,Assumptions!$C$94:$M$94,Assumptions!$C$98:$M$98))))</f>
        <v>0</v>
      </c>
      <c r="M34" s="229">
        <f t="array" ref="M34">-(IF(M$2=1,Assumptions!$P35/12,-(SUMIF($D$2:$EE$2,M$2-1,$D34:$EE34)/12)*(1+XLOOKUP(M$2,Assumptions!$C$94:$M$94,Assumptions!$C$98:$M$98))))</f>
        <v>0</v>
      </c>
      <c r="N34" s="229">
        <f t="array" ref="N34">-(IF(N$2=1,Assumptions!$P35/12,-(SUMIF($D$2:$EE$2,N$2-1,$D34:$EE34)/12)*(1+XLOOKUP(N$2,Assumptions!$C$94:$M$94,Assumptions!$C$98:$M$98))))</f>
        <v>0</v>
      </c>
      <c r="O34" s="229">
        <f t="array" ref="O34">-(IF(O$2=1,Assumptions!$P35/12,-(SUMIF($D$2:$EE$2,O$2-1,$D34:$EE34)/12)*(1+XLOOKUP(O$2,Assumptions!$C$94:$M$94,Assumptions!$C$98:$M$98))))</f>
        <v>0</v>
      </c>
      <c r="P34" s="229">
        <f t="array" ref="P34">-(IF(P$2=1,Assumptions!$P35/12,-(SUMIF($D$2:$EE$2,P$2-1,$D34:$EE34)/12)*(1+XLOOKUP(P$2,Assumptions!$C$94:$M$94,Assumptions!$C$98:$M$98))))</f>
        <v>0</v>
      </c>
      <c r="Q34" s="229">
        <f t="array" ref="Q34">-(IF(Q$2=1,Assumptions!$P35/12,-(SUMIF($D$2:$EE$2,Q$2-1,$D34:$EE34)/12)*(1+XLOOKUP(Q$2,Assumptions!$C$94:$M$94,Assumptions!$C$98:$M$98))))</f>
        <v>0</v>
      </c>
      <c r="R34" s="229">
        <f t="array" ref="R34">-(IF(R$2=1,Assumptions!$P35/12,-(SUMIF($D$2:$EE$2,R$2-1,$D34:$EE34)/12)*(1+XLOOKUP(R$2,Assumptions!$C$94:$M$94,Assumptions!$C$98:$M$98))))</f>
        <v>0</v>
      </c>
      <c r="S34" s="229">
        <f t="array" ref="S34">-(IF(S$2=1,Assumptions!$P35/12,-(SUMIF($D$2:$EE$2,S$2-1,$D34:$EE34)/12)*(1+XLOOKUP(S$2,Assumptions!$C$94:$M$94,Assumptions!$C$98:$M$98))))</f>
        <v>0</v>
      </c>
      <c r="T34" s="229">
        <f t="array" ref="T34">-(IF(T$2=1,Assumptions!$P35/12,-(SUMIF($D$2:$EE$2,T$2-1,$D34:$EE34)/12)*(1+XLOOKUP(T$2,Assumptions!$C$94:$M$94,Assumptions!$C$98:$M$98))))</f>
        <v>0</v>
      </c>
      <c r="U34" s="229">
        <f t="array" ref="U34">-(IF(U$2=1,Assumptions!$P35/12,-(SUMIF($D$2:$EE$2,U$2-1,$D34:$EE34)/12)*(1+XLOOKUP(U$2,Assumptions!$C$94:$M$94,Assumptions!$C$98:$M$98))))</f>
        <v>0</v>
      </c>
      <c r="V34" s="229">
        <f t="array" ref="V34">-(IF(V$2=1,Assumptions!$P35/12,-(SUMIF($D$2:$EE$2,V$2-1,$D34:$EE34)/12)*(1+XLOOKUP(V$2,Assumptions!$C$94:$M$94,Assumptions!$C$98:$M$98))))</f>
        <v>0</v>
      </c>
      <c r="W34" s="229">
        <f t="array" ref="W34">-(IF(W$2=1,Assumptions!$P35/12,-(SUMIF($D$2:$EE$2,W$2-1,$D34:$EE34)/12)*(1+XLOOKUP(W$2,Assumptions!$C$94:$M$94,Assumptions!$C$98:$M$98))))</f>
        <v>0</v>
      </c>
      <c r="X34" s="229">
        <f t="array" ref="X34">-(IF(X$2=1,Assumptions!$P35/12,-(SUMIF($D$2:$EE$2,X$2-1,$D34:$EE34)/12)*(1+XLOOKUP(X$2,Assumptions!$C$94:$M$94,Assumptions!$C$98:$M$98))))</f>
        <v>0</v>
      </c>
      <c r="Y34" s="229">
        <f t="array" ref="Y34">-(IF(Y$2=1,Assumptions!$P35/12,-(SUMIF($D$2:$EE$2,Y$2-1,$D34:$EE34)/12)*(1+XLOOKUP(Y$2,Assumptions!$C$94:$M$94,Assumptions!$C$98:$M$98))))</f>
        <v>0</v>
      </c>
      <c r="Z34" s="229">
        <f t="array" ref="Z34">-(IF(Z$2=1,Assumptions!$P35/12,-(SUMIF($D$2:$EE$2,Z$2-1,$D34:$EE34)/12)*(1+XLOOKUP(Z$2,Assumptions!$C$94:$M$94,Assumptions!$C$98:$M$98))))</f>
        <v>0</v>
      </c>
      <c r="AA34" s="229">
        <f t="array" ref="AA34">-(IF(AA$2=1,Assumptions!$P35/12,-(SUMIF($D$2:$EE$2,AA$2-1,$D34:$EE34)/12)*(1+XLOOKUP(AA$2,Assumptions!$C$94:$M$94,Assumptions!$C$98:$M$98))))</f>
        <v>0</v>
      </c>
      <c r="AB34" s="229">
        <f t="array" ref="AB34">-(IF(AB$2=1,Assumptions!$P35/12,-(SUMIF($D$2:$EE$2,AB$2-1,$D34:$EE34)/12)*(1+XLOOKUP(AB$2,Assumptions!$C$94:$M$94,Assumptions!$C$98:$M$98))))</f>
        <v>0</v>
      </c>
      <c r="AC34" s="229">
        <f t="array" ref="AC34">-(IF(AC$2=1,Assumptions!$P35/12,-(SUMIF($D$2:$EE$2,AC$2-1,$D34:$EE34)/12)*(1+XLOOKUP(AC$2,Assumptions!$C$94:$M$94,Assumptions!$C$98:$M$98))))</f>
        <v>0</v>
      </c>
      <c r="AD34" s="229">
        <f t="array" ref="AD34">-(IF(AD$2=1,Assumptions!$P35/12,-(SUMIF($D$2:$EE$2,AD$2-1,$D34:$EE34)/12)*(1+XLOOKUP(AD$2,Assumptions!$C$94:$M$94,Assumptions!$C$98:$M$98))))</f>
        <v>0</v>
      </c>
      <c r="AE34" s="229">
        <f t="array" ref="AE34">-(IF(AE$2=1,Assumptions!$P35/12,-(SUMIF($D$2:$EE$2,AE$2-1,$D34:$EE34)/12)*(1+XLOOKUP(AE$2,Assumptions!$C$94:$M$94,Assumptions!$C$98:$M$98))))</f>
        <v>0</v>
      </c>
      <c r="AF34" s="229">
        <f t="array" ref="AF34">-(IF(AF$2=1,Assumptions!$P35/12,-(SUMIF($D$2:$EE$2,AF$2-1,$D34:$EE34)/12)*(1+XLOOKUP(AF$2,Assumptions!$C$94:$M$94,Assumptions!$C$98:$M$98))))</f>
        <v>0</v>
      </c>
      <c r="AG34" s="229">
        <f t="array" ref="AG34">-(IF(AG$2=1,Assumptions!$P35/12,-(SUMIF($D$2:$EE$2,AG$2-1,$D34:$EE34)/12)*(1+XLOOKUP(AG$2,Assumptions!$C$94:$M$94,Assumptions!$C$98:$M$98))))</f>
        <v>0</v>
      </c>
      <c r="AH34" s="229">
        <f t="array" ref="AH34">-(IF(AH$2=1,Assumptions!$P35/12,-(SUMIF($D$2:$EE$2,AH$2-1,$D34:$EE34)/12)*(1+XLOOKUP(AH$2,Assumptions!$C$94:$M$94,Assumptions!$C$98:$M$98))))</f>
        <v>0</v>
      </c>
      <c r="AI34" s="229">
        <f t="array" ref="AI34">-(IF(AI$2=1,Assumptions!$P35/12,-(SUMIF($D$2:$EE$2,AI$2-1,$D34:$EE34)/12)*(1+XLOOKUP(AI$2,Assumptions!$C$94:$M$94,Assumptions!$C$98:$M$98))))</f>
        <v>0</v>
      </c>
      <c r="AJ34" s="229">
        <f t="array" ref="AJ34">-(IF(AJ$2=1,Assumptions!$P35/12,-(SUMIF($D$2:$EE$2,AJ$2-1,$D34:$EE34)/12)*(1+XLOOKUP(AJ$2,Assumptions!$C$94:$M$94,Assumptions!$C$98:$M$98))))</f>
        <v>0</v>
      </c>
      <c r="AK34" s="229">
        <f t="array" ref="AK34">-(IF(AK$2=1,Assumptions!$P35/12,-(SUMIF($D$2:$EE$2,AK$2-1,$D34:$EE34)/12)*(1+XLOOKUP(AK$2,Assumptions!$C$94:$M$94,Assumptions!$C$98:$M$98))))</f>
        <v>0</v>
      </c>
      <c r="AL34" s="229">
        <f t="array" ref="AL34">-(IF(AL$2=1,Assumptions!$P35/12,-(SUMIF($D$2:$EE$2,AL$2-1,$D34:$EE34)/12)*(1+XLOOKUP(AL$2,Assumptions!$C$94:$M$94,Assumptions!$C$98:$M$98))))</f>
        <v>0</v>
      </c>
      <c r="AM34" s="229">
        <f t="array" ref="AM34">-(IF(AM$2=1,Assumptions!$P35/12,-(SUMIF($D$2:$EE$2,AM$2-1,$D34:$EE34)/12)*(1+XLOOKUP(AM$2,Assumptions!$C$94:$M$94,Assumptions!$C$98:$M$98))))</f>
        <v>0</v>
      </c>
      <c r="AN34" s="229">
        <f t="array" ref="AN34">-(IF(AN$2=1,Assumptions!$P35/12,-(SUMIF($D$2:$EE$2,AN$2-1,$D34:$EE34)/12)*(1+XLOOKUP(AN$2,Assumptions!$C$94:$M$94,Assumptions!$C$98:$M$98))))</f>
        <v>0</v>
      </c>
      <c r="AO34" s="229">
        <f t="array" ref="AO34">-(IF(AO$2=1,Assumptions!$P35/12,-(SUMIF($D$2:$EE$2,AO$2-1,$D34:$EE34)/12)*(1+XLOOKUP(AO$2,Assumptions!$C$94:$M$94,Assumptions!$C$98:$M$98))))</f>
        <v>0</v>
      </c>
      <c r="AP34" s="229">
        <f t="array" ref="AP34">-(IF(AP$2=1,Assumptions!$P35/12,-(SUMIF($D$2:$EE$2,AP$2-1,$D34:$EE34)/12)*(1+XLOOKUP(AP$2,Assumptions!$C$94:$M$94,Assumptions!$C$98:$M$98))))</f>
        <v>0</v>
      </c>
      <c r="AQ34" s="229">
        <f t="array" ref="AQ34">-(IF(AQ$2=1,Assumptions!$P35/12,-(SUMIF($D$2:$EE$2,AQ$2-1,$D34:$EE34)/12)*(1+XLOOKUP(AQ$2,Assumptions!$C$94:$M$94,Assumptions!$C$98:$M$98))))</f>
        <v>0</v>
      </c>
      <c r="AR34" s="229">
        <f t="array" ref="AR34">-(IF(AR$2=1,Assumptions!$P35/12,-(SUMIF($D$2:$EE$2,AR$2-1,$D34:$EE34)/12)*(1+XLOOKUP(AR$2,Assumptions!$C$94:$M$94,Assumptions!$C$98:$M$98))))</f>
        <v>0</v>
      </c>
      <c r="AS34" s="229">
        <f t="array" ref="AS34">-(IF(AS$2=1,Assumptions!$P35/12,-(SUMIF($D$2:$EE$2,AS$2-1,$D34:$EE34)/12)*(1+XLOOKUP(AS$2,Assumptions!$C$94:$M$94,Assumptions!$C$98:$M$98))))</f>
        <v>0</v>
      </c>
      <c r="AT34" s="229">
        <f t="array" ref="AT34">-(IF(AT$2=1,Assumptions!$P35/12,-(SUMIF($D$2:$EE$2,AT$2-1,$D34:$EE34)/12)*(1+XLOOKUP(AT$2,Assumptions!$C$94:$M$94,Assumptions!$C$98:$M$98))))</f>
        <v>0</v>
      </c>
      <c r="AU34" s="229">
        <f t="array" ref="AU34">-(IF(AU$2=1,Assumptions!$P35/12,-(SUMIF($D$2:$EE$2,AU$2-1,$D34:$EE34)/12)*(1+XLOOKUP(AU$2,Assumptions!$C$94:$M$94,Assumptions!$C$98:$M$98))))</f>
        <v>0</v>
      </c>
      <c r="AV34" s="229">
        <f t="array" ref="AV34">-(IF(AV$2=1,Assumptions!$P35/12,-(SUMIF($D$2:$EE$2,AV$2-1,$D34:$EE34)/12)*(1+XLOOKUP(AV$2,Assumptions!$C$94:$M$94,Assumptions!$C$98:$M$98))))</f>
        <v>0</v>
      </c>
      <c r="AW34" s="229">
        <f t="array" ref="AW34">-(IF(AW$2=1,Assumptions!$P35/12,-(SUMIF($D$2:$EE$2,AW$2-1,$D34:$EE34)/12)*(1+XLOOKUP(AW$2,Assumptions!$C$94:$M$94,Assumptions!$C$98:$M$98))))</f>
        <v>0</v>
      </c>
      <c r="AX34" s="229">
        <f t="array" ref="AX34">-(IF(AX$2=1,Assumptions!$P35/12,-(SUMIF($D$2:$EE$2,AX$2-1,$D34:$EE34)/12)*(1+XLOOKUP(AX$2,Assumptions!$C$94:$M$94,Assumptions!$C$98:$M$98))))</f>
        <v>0</v>
      </c>
      <c r="AY34" s="229">
        <f t="array" ref="AY34">-(IF(AY$2=1,Assumptions!$P35/12,-(SUMIF($D$2:$EE$2,AY$2-1,$D34:$EE34)/12)*(1+XLOOKUP(AY$2,Assumptions!$C$94:$M$94,Assumptions!$C$98:$M$98))))</f>
        <v>0</v>
      </c>
      <c r="AZ34" s="229">
        <f t="array" ref="AZ34">-(IF(AZ$2=1,Assumptions!$P35/12,-(SUMIF($D$2:$EE$2,AZ$2-1,$D34:$EE34)/12)*(1+XLOOKUP(AZ$2,Assumptions!$C$94:$M$94,Assumptions!$C$98:$M$98))))</f>
        <v>0</v>
      </c>
      <c r="BA34" s="229">
        <f t="array" ref="BA34">-(IF(BA$2=1,Assumptions!$P35/12,-(SUMIF($D$2:$EE$2,BA$2-1,$D34:$EE34)/12)*(1+XLOOKUP(BA$2,Assumptions!$C$94:$M$94,Assumptions!$C$98:$M$98))))</f>
        <v>0</v>
      </c>
      <c r="BB34" s="229">
        <f t="array" ref="BB34">-(IF(BB$2=1,Assumptions!$P35/12,-(SUMIF($D$2:$EE$2,BB$2-1,$D34:$EE34)/12)*(1+XLOOKUP(BB$2,Assumptions!$C$94:$M$94,Assumptions!$C$98:$M$98))))</f>
        <v>0</v>
      </c>
      <c r="BC34" s="229">
        <f t="array" ref="BC34">-(IF(BC$2=1,Assumptions!$P35/12,-(SUMIF($D$2:$EE$2,BC$2-1,$D34:$EE34)/12)*(1+XLOOKUP(BC$2,Assumptions!$C$94:$M$94,Assumptions!$C$98:$M$98))))</f>
        <v>0</v>
      </c>
      <c r="BD34" s="229">
        <f t="array" ref="BD34">-(IF(BD$2=1,Assumptions!$P35/12,-(SUMIF($D$2:$EE$2,BD$2-1,$D34:$EE34)/12)*(1+XLOOKUP(BD$2,Assumptions!$C$94:$M$94,Assumptions!$C$98:$M$98))))</f>
        <v>0</v>
      </c>
      <c r="BE34" s="229">
        <f t="array" ref="BE34">-(IF(BE$2=1,Assumptions!$P35/12,-(SUMIF($D$2:$EE$2,BE$2-1,$D34:$EE34)/12)*(1+XLOOKUP(BE$2,Assumptions!$C$94:$M$94,Assumptions!$C$98:$M$98))))</f>
        <v>0</v>
      </c>
      <c r="BF34" s="229">
        <f t="array" ref="BF34">-(IF(BF$2=1,Assumptions!$P35/12,-(SUMIF($D$2:$EE$2,BF$2-1,$D34:$EE34)/12)*(1+XLOOKUP(BF$2,Assumptions!$C$94:$M$94,Assumptions!$C$98:$M$98))))</f>
        <v>0</v>
      </c>
      <c r="BG34" s="229">
        <f t="array" ref="BG34">-(IF(BG$2=1,Assumptions!$P35/12,-(SUMIF($D$2:$EE$2,BG$2-1,$D34:$EE34)/12)*(1+XLOOKUP(BG$2,Assumptions!$C$94:$M$94,Assumptions!$C$98:$M$98))))</f>
        <v>0</v>
      </c>
      <c r="BH34" s="229">
        <f t="array" ref="BH34">-(IF(BH$2=1,Assumptions!$P35/12,-(SUMIF($D$2:$EE$2,BH$2-1,$D34:$EE34)/12)*(1+XLOOKUP(BH$2,Assumptions!$C$94:$M$94,Assumptions!$C$98:$M$98))))</f>
        <v>0</v>
      </c>
      <c r="BI34" s="229">
        <f t="array" ref="BI34">-(IF(BI$2=1,Assumptions!$P35/12,-(SUMIF($D$2:$EE$2,BI$2-1,$D34:$EE34)/12)*(1+XLOOKUP(BI$2,Assumptions!$C$94:$M$94,Assumptions!$C$98:$M$98))))</f>
        <v>0</v>
      </c>
      <c r="BJ34" s="229">
        <f t="array" ref="BJ34">-(IF(BJ$2=1,Assumptions!$P35/12,-(SUMIF($D$2:$EE$2,BJ$2-1,$D34:$EE34)/12)*(1+XLOOKUP(BJ$2,Assumptions!$C$94:$M$94,Assumptions!$C$98:$M$98))))</f>
        <v>0</v>
      </c>
      <c r="BK34" s="229">
        <f t="array" ref="BK34">-(IF(BK$2=1,Assumptions!$P35/12,-(SUMIF($D$2:$EE$2,BK$2-1,$D34:$EE34)/12)*(1+XLOOKUP(BK$2,Assumptions!$C$94:$M$94,Assumptions!$C$98:$M$98))))</f>
        <v>0</v>
      </c>
      <c r="BL34" s="229">
        <f t="array" ref="BL34">-(IF(BL$2=1,Assumptions!$P35/12,-(SUMIF($D$2:$EE$2,BL$2-1,$D34:$EE34)/12)*(1+XLOOKUP(BL$2,Assumptions!$C$94:$M$94,Assumptions!$C$98:$M$98))))</f>
        <v>0</v>
      </c>
      <c r="BM34" s="229">
        <f t="array" ref="BM34">-(IF(BM$2=1,Assumptions!$P35/12,-(SUMIF($D$2:$EE$2,BM$2-1,$D34:$EE34)/12)*(1+XLOOKUP(BM$2,Assumptions!$C$94:$M$94,Assumptions!$C$98:$M$98))))</f>
        <v>0</v>
      </c>
      <c r="BN34" s="229">
        <f t="array" ref="BN34">-(IF(BN$2=1,Assumptions!$P35/12,-(SUMIF($D$2:$EE$2,BN$2-1,$D34:$EE34)/12)*(1+XLOOKUP(BN$2,Assumptions!$C$94:$M$94,Assumptions!$C$98:$M$98))))</f>
        <v>0</v>
      </c>
      <c r="BO34" s="229">
        <f t="array" ref="BO34">-(IF(BO$2=1,Assumptions!$P35/12,-(SUMIF($D$2:$EE$2,BO$2-1,$D34:$EE34)/12)*(1+XLOOKUP(BO$2,Assumptions!$C$94:$M$94,Assumptions!$C$98:$M$98))))</f>
        <v>0</v>
      </c>
      <c r="BP34" s="229">
        <f t="array" ref="BP34">-(IF(BP$2=1,Assumptions!$P35/12,-(SUMIF($D$2:$EE$2,BP$2-1,$D34:$EE34)/12)*(1+XLOOKUP(BP$2,Assumptions!$C$94:$M$94,Assumptions!$C$98:$M$98))))</f>
        <v>0</v>
      </c>
      <c r="BQ34" s="229">
        <f t="array" ref="BQ34">-(IF(BQ$2=1,Assumptions!$P35/12,-(SUMIF($D$2:$EE$2,BQ$2-1,$D34:$EE34)/12)*(1+XLOOKUP(BQ$2,Assumptions!$C$94:$M$94,Assumptions!$C$98:$M$98))))</f>
        <v>0</v>
      </c>
      <c r="BR34" s="229">
        <f t="array" ref="BR34">-(IF(BR$2=1,Assumptions!$P35/12,-(SUMIF($D$2:$EE$2,BR$2-1,$D34:$EE34)/12)*(1+XLOOKUP(BR$2,Assumptions!$C$94:$M$94,Assumptions!$C$98:$M$98))))</f>
        <v>0</v>
      </c>
      <c r="BS34" s="229">
        <f t="array" ref="BS34">-(IF(BS$2=1,Assumptions!$P35/12,-(SUMIF($D$2:$EE$2,BS$2-1,$D34:$EE34)/12)*(1+XLOOKUP(BS$2,Assumptions!$C$94:$M$94,Assumptions!$C$98:$M$98))))</f>
        <v>0</v>
      </c>
      <c r="BT34" s="229">
        <f t="array" ref="BT34">-(IF(BT$2=1,Assumptions!$P35/12,-(SUMIF($D$2:$EE$2,BT$2-1,$D34:$EE34)/12)*(1+XLOOKUP(BT$2,Assumptions!$C$94:$M$94,Assumptions!$C$98:$M$98))))</f>
        <v>0</v>
      </c>
      <c r="BU34" s="229">
        <f t="array" ref="BU34">-(IF(BU$2=1,Assumptions!$P35/12,-(SUMIF($D$2:$EE$2,BU$2-1,$D34:$EE34)/12)*(1+XLOOKUP(BU$2,Assumptions!$C$94:$M$94,Assumptions!$C$98:$M$98))))</f>
        <v>0</v>
      </c>
      <c r="BV34" s="229">
        <f t="array" ref="BV34">-(IF(BV$2=1,Assumptions!$P35/12,-(SUMIF($D$2:$EE$2,BV$2-1,$D34:$EE34)/12)*(1+XLOOKUP(BV$2,Assumptions!$C$94:$M$94,Assumptions!$C$98:$M$98))))</f>
        <v>0</v>
      </c>
      <c r="BW34" s="229">
        <f t="array" ref="BW34">-(IF(BW$2=1,Assumptions!$P35/12,-(SUMIF($D$2:$EE$2,BW$2-1,$D34:$EE34)/12)*(1+XLOOKUP(BW$2,Assumptions!$C$94:$M$94,Assumptions!$C$98:$M$98))))</f>
        <v>0</v>
      </c>
      <c r="BX34" s="229">
        <f t="array" ref="BX34">-(IF(BX$2=1,Assumptions!$P35/12,-(SUMIF($D$2:$EE$2,BX$2-1,$D34:$EE34)/12)*(1+XLOOKUP(BX$2,Assumptions!$C$94:$M$94,Assumptions!$C$98:$M$98))))</f>
        <v>0</v>
      </c>
      <c r="BY34" s="229">
        <f t="array" ref="BY34">-(IF(BY$2=1,Assumptions!$P35/12,-(SUMIF($D$2:$EE$2,BY$2-1,$D34:$EE34)/12)*(1+XLOOKUP(BY$2,Assumptions!$C$94:$M$94,Assumptions!$C$98:$M$98))))</f>
        <v>0</v>
      </c>
      <c r="BZ34" s="229">
        <f t="array" ref="BZ34">-(IF(BZ$2=1,Assumptions!$P35/12,-(SUMIF($D$2:$EE$2,BZ$2-1,$D34:$EE34)/12)*(1+XLOOKUP(BZ$2,Assumptions!$C$94:$M$94,Assumptions!$C$98:$M$98))))</f>
        <v>0</v>
      </c>
      <c r="CA34" s="229">
        <f t="array" ref="CA34">-(IF(CA$2=1,Assumptions!$P35/12,-(SUMIF($D$2:$EE$2,CA$2-1,$D34:$EE34)/12)*(1+XLOOKUP(CA$2,Assumptions!$C$94:$M$94,Assumptions!$C$98:$M$98))))</f>
        <v>0</v>
      </c>
      <c r="CB34" s="229">
        <f t="array" ref="CB34">-(IF(CB$2=1,Assumptions!$P35/12,-(SUMIF($D$2:$EE$2,CB$2-1,$D34:$EE34)/12)*(1+XLOOKUP(CB$2,Assumptions!$C$94:$M$94,Assumptions!$C$98:$M$98))))</f>
        <v>0</v>
      </c>
      <c r="CC34" s="229">
        <f t="array" ref="CC34">-(IF(CC$2=1,Assumptions!$P35/12,-(SUMIF($D$2:$EE$2,CC$2-1,$D34:$EE34)/12)*(1+XLOOKUP(CC$2,Assumptions!$C$94:$M$94,Assumptions!$C$98:$M$98))))</f>
        <v>0</v>
      </c>
      <c r="CD34" s="229">
        <f t="array" ref="CD34">-(IF(CD$2=1,Assumptions!$P35/12,-(SUMIF($D$2:$EE$2,CD$2-1,$D34:$EE34)/12)*(1+XLOOKUP(CD$2,Assumptions!$C$94:$M$94,Assumptions!$C$98:$M$98))))</f>
        <v>0</v>
      </c>
      <c r="CE34" s="229">
        <f t="array" ref="CE34">-(IF(CE$2=1,Assumptions!$P35/12,-(SUMIF($D$2:$EE$2,CE$2-1,$D34:$EE34)/12)*(1+XLOOKUP(CE$2,Assumptions!$C$94:$M$94,Assumptions!$C$98:$M$98))))</f>
        <v>0</v>
      </c>
      <c r="CF34" s="229">
        <f t="array" ref="CF34">-(IF(CF$2=1,Assumptions!$P35/12,-(SUMIF($D$2:$EE$2,CF$2-1,$D34:$EE34)/12)*(1+XLOOKUP(CF$2,Assumptions!$C$94:$M$94,Assumptions!$C$98:$M$98))))</f>
        <v>0</v>
      </c>
      <c r="CG34" s="229">
        <f t="array" ref="CG34">-(IF(CG$2=1,Assumptions!$P35/12,-(SUMIF($D$2:$EE$2,CG$2-1,$D34:$EE34)/12)*(1+XLOOKUP(CG$2,Assumptions!$C$94:$M$94,Assumptions!$C$98:$M$98))))</f>
        <v>0</v>
      </c>
      <c r="CH34" s="229">
        <f t="array" ref="CH34">-(IF(CH$2=1,Assumptions!$P35/12,-(SUMIF($D$2:$EE$2,CH$2-1,$D34:$EE34)/12)*(1+XLOOKUP(CH$2,Assumptions!$C$94:$M$94,Assumptions!$C$98:$M$98))))</f>
        <v>0</v>
      </c>
      <c r="CI34" s="229">
        <f t="array" ref="CI34">-(IF(CI$2=1,Assumptions!$P35/12,-(SUMIF($D$2:$EE$2,CI$2-1,$D34:$EE34)/12)*(1+XLOOKUP(CI$2,Assumptions!$C$94:$M$94,Assumptions!$C$98:$M$98))))</f>
        <v>0</v>
      </c>
      <c r="CJ34" s="229">
        <f t="array" ref="CJ34">-(IF(CJ$2=1,Assumptions!$P35/12,-(SUMIF($D$2:$EE$2,CJ$2-1,$D34:$EE34)/12)*(1+XLOOKUP(CJ$2,Assumptions!$C$94:$M$94,Assumptions!$C$98:$M$98))))</f>
        <v>0</v>
      </c>
      <c r="CK34" s="229">
        <f t="array" ref="CK34">-(IF(CK$2=1,Assumptions!$P35/12,-(SUMIF($D$2:$EE$2,CK$2-1,$D34:$EE34)/12)*(1+XLOOKUP(CK$2,Assumptions!$C$94:$M$94,Assumptions!$C$98:$M$98))))</f>
        <v>0</v>
      </c>
      <c r="CL34" s="229">
        <f t="array" ref="CL34">-(IF(CL$2=1,Assumptions!$P35/12,-(SUMIF($D$2:$EE$2,CL$2-1,$D34:$EE34)/12)*(1+XLOOKUP(CL$2,Assumptions!$C$94:$M$94,Assumptions!$C$98:$M$98))))</f>
        <v>0</v>
      </c>
      <c r="CM34" s="229">
        <f t="array" ref="CM34">-(IF(CM$2=1,Assumptions!$P35/12,-(SUMIF($D$2:$EE$2,CM$2-1,$D34:$EE34)/12)*(1+XLOOKUP(CM$2,Assumptions!$C$94:$M$94,Assumptions!$C$98:$M$98))))</f>
        <v>0</v>
      </c>
      <c r="CN34" s="229">
        <f t="array" ref="CN34">-(IF(CN$2=1,Assumptions!$P35/12,-(SUMIF($D$2:$EE$2,CN$2-1,$D34:$EE34)/12)*(1+XLOOKUP(CN$2,Assumptions!$C$94:$M$94,Assumptions!$C$98:$M$98))))</f>
        <v>0</v>
      </c>
      <c r="CO34" s="229">
        <f t="array" ref="CO34">-(IF(CO$2=1,Assumptions!$P35/12,-(SUMIF($D$2:$EE$2,CO$2-1,$D34:$EE34)/12)*(1+XLOOKUP(CO$2,Assumptions!$C$94:$M$94,Assumptions!$C$98:$M$98))))</f>
        <v>0</v>
      </c>
      <c r="CP34" s="229">
        <f t="array" ref="CP34">-(IF(CP$2=1,Assumptions!$P35/12,-(SUMIF($D$2:$EE$2,CP$2-1,$D34:$EE34)/12)*(1+XLOOKUP(CP$2,Assumptions!$C$94:$M$94,Assumptions!$C$98:$M$98))))</f>
        <v>0</v>
      </c>
      <c r="CQ34" s="229">
        <f t="array" ref="CQ34">-(IF(CQ$2=1,Assumptions!$P35/12,-(SUMIF($D$2:$EE$2,CQ$2-1,$D34:$EE34)/12)*(1+XLOOKUP(CQ$2,Assumptions!$C$94:$M$94,Assumptions!$C$98:$M$98))))</f>
        <v>0</v>
      </c>
      <c r="CR34" s="229">
        <f t="array" ref="CR34">-(IF(CR$2=1,Assumptions!$P35/12,-(SUMIF($D$2:$EE$2,CR$2-1,$D34:$EE34)/12)*(1+XLOOKUP(CR$2,Assumptions!$C$94:$M$94,Assumptions!$C$98:$M$98))))</f>
        <v>0</v>
      </c>
      <c r="CS34" s="229">
        <f t="array" ref="CS34">-(IF(CS$2=1,Assumptions!$P35/12,-(SUMIF($D$2:$EE$2,CS$2-1,$D34:$EE34)/12)*(1+XLOOKUP(CS$2,Assumptions!$C$94:$M$94,Assumptions!$C$98:$M$98))))</f>
        <v>0</v>
      </c>
      <c r="CT34" s="229">
        <f t="array" ref="CT34">-(IF(CT$2=1,Assumptions!$P35/12,-(SUMIF($D$2:$EE$2,CT$2-1,$D34:$EE34)/12)*(1+XLOOKUP(CT$2,Assumptions!$C$94:$M$94,Assumptions!$C$98:$M$98))))</f>
        <v>0</v>
      </c>
      <c r="CU34" s="229">
        <f t="array" ref="CU34">-(IF(CU$2=1,Assumptions!$P35/12,-(SUMIF($D$2:$EE$2,CU$2-1,$D34:$EE34)/12)*(1+XLOOKUP(CU$2,Assumptions!$C$94:$M$94,Assumptions!$C$98:$M$98))))</f>
        <v>0</v>
      </c>
      <c r="CV34" s="229">
        <f t="array" ref="CV34">-(IF(CV$2=1,Assumptions!$P35/12,-(SUMIF($D$2:$EE$2,CV$2-1,$D34:$EE34)/12)*(1+XLOOKUP(CV$2,Assumptions!$C$94:$M$94,Assumptions!$C$98:$M$98))))</f>
        <v>0</v>
      </c>
      <c r="CW34" s="229">
        <f t="array" ref="CW34">-(IF(CW$2=1,Assumptions!$P35/12,-(SUMIF($D$2:$EE$2,CW$2-1,$D34:$EE34)/12)*(1+XLOOKUP(CW$2,Assumptions!$C$94:$M$94,Assumptions!$C$98:$M$98))))</f>
        <v>0</v>
      </c>
      <c r="CX34" s="229">
        <f t="array" ref="CX34">-(IF(CX$2=1,Assumptions!$P35/12,-(SUMIF($D$2:$EE$2,CX$2-1,$D34:$EE34)/12)*(1+XLOOKUP(CX$2,Assumptions!$C$94:$M$94,Assumptions!$C$98:$M$98))))</f>
        <v>0</v>
      </c>
      <c r="CY34" s="229">
        <f t="array" ref="CY34">-(IF(CY$2=1,Assumptions!$P35/12,-(SUMIF($D$2:$EE$2,CY$2-1,$D34:$EE34)/12)*(1+XLOOKUP(CY$2,Assumptions!$C$94:$M$94,Assumptions!$C$98:$M$98))))</f>
        <v>0</v>
      </c>
      <c r="CZ34" s="229">
        <f t="array" ref="CZ34">-(IF(CZ$2=1,Assumptions!$P35/12,-(SUMIF($D$2:$EE$2,CZ$2-1,$D34:$EE34)/12)*(1+XLOOKUP(CZ$2,Assumptions!$C$94:$M$94,Assumptions!$C$98:$M$98))))</f>
        <v>0</v>
      </c>
      <c r="DA34" s="229">
        <f t="array" ref="DA34">-(IF(DA$2=1,Assumptions!$P35/12,-(SUMIF($D$2:$EE$2,DA$2-1,$D34:$EE34)/12)*(1+XLOOKUP(DA$2,Assumptions!$C$94:$M$94,Assumptions!$C$98:$M$98))))</f>
        <v>0</v>
      </c>
      <c r="DB34" s="229">
        <f t="array" ref="DB34">-(IF(DB$2=1,Assumptions!$P35/12,-(SUMIF($D$2:$EE$2,DB$2-1,$D34:$EE34)/12)*(1+XLOOKUP(DB$2,Assumptions!$C$94:$M$94,Assumptions!$C$98:$M$98))))</f>
        <v>0</v>
      </c>
      <c r="DC34" s="229">
        <f t="array" ref="DC34">-(IF(DC$2=1,Assumptions!$P35/12,-(SUMIF($D$2:$EE$2,DC$2-1,$D34:$EE34)/12)*(1+XLOOKUP(DC$2,Assumptions!$C$94:$M$94,Assumptions!$C$98:$M$98))))</f>
        <v>0</v>
      </c>
      <c r="DD34" s="229">
        <f t="array" ref="DD34">-(IF(DD$2=1,Assumptions!$P35/12,-(SUMIF($D$2:$EE$2,DD$2-1,$D34:$EE34)/12)*(1+XLOOKUP(DD$2,Assumptions!$C$94:$M$94,Assumptions!$C$98:$M$98))))</f>
        <v>0</v>
      </c>
      <c r="DE34" s="229">
        <f t="array" ref="DE34">-(IF(DE$2=1,Assumptions!$P35/12,-(SUMIF($D$2:$EE$2,DE$2-1,$D34:$EE34)/12)*(1+XLOOKUP(DE$2,Assumptions!$C$94:$M$94,Assumptions!$C$98:$M$98))))</f>
        <v>0</v>
      </c>
      <c r="DF34" s="229">
        <f t="array" ref="DF34">-(IF(DF$2=1,Assumptions!$P35/12,-(SUMIF($D$2:$EE$2,DF$2-1,$D34:$EE34)/12)*(1+XLOOKUP(DF$2,Assumptions!$C$94:$M$94,Assumptions!$C$98:$M$98))))</f>
        <v>0</v>
      </c>
      <c r="DG34" s="229">
        <f t="array" ref="DG34">-(IF(DG$2=1,Assumptions!$P35/12,-(SUMIF($D$2:$EE$2,DG$2-1,$D34:$EE34)/12)*(1+XLOOKUP(DG$2,Assumptions!$C$94:$M$94,Assumptions!$C$98:$M$98))))</f>
        <v>0</v>
      </c>
      <c r="DH34" s="229">
        <f t="array" ref="DH34">-(IF(DH$2=1,Assumptions!$P35/12,-(SUMIF($D$2:$EE$2,DH$2-1,$D34:$EE34)/12)*(1+XLOOKUP(DH$2,Assumptions!$C$94:$M$94,Assumptions!$C$98:$M$98))))</f>
        <v>0</v>
      </c>
      <c r="DI34" s="229">
        <f t="array" ref="DI34">-(IF(DI$2=1,Assumptions!$P35/12,-(SUMIF($D$2:$EE$2,DI$2-1,$D34:$EE34)/12)*(1+XLOOKUP(DI$2,Assumptions!$C$94:$M$94,Assumptions!$C$98:$M$98))))</f>
        <v>0</v>
      </c>
      <c r="DJ34" s="229">
        <f t="array" ref="DJ34">-(IF(DJ$2=1,Assumptions!$P35/12,-(SUMIF($D$2:$EE$2,DJ$2-1,$D34:$EE34)/12)*(1+XLOOKUP(DJ$2,Assumptions!$C$94:$M$94,Assumptions!$C$98:$M$98))))</f>
        <v>0</v>
      </c>
      <c r="DK34" s="229">
        <f t="array" ref="DK34">-(IF(DK$2=1,Assumptions!$P35/12,-(SUMIF($D$2:$EE$2,DK$2-1,$D34:$EE34)/12)*(1+XLOOKUP(DK$2,Assumptions!$C$94:$M$94,Assumptions!$C$98:$M$98))))</f>
        <v>0</v>
      </c>
      <c r="DL34" s="229">
        <f t="array" ref="DL34">-(IF(DL$2=1,Assumptions!$P35/12,-(SUMIF($D$2:$EE$2,DL$2-1,$D34:$EE34)/12)*(1+XLOOKUP(DL$2,Assumptions!$C$94:$M$94,Assumptions!$C$98:$M$98))))</f>
        <v>0</v>
      </c>
      <c r="DM34" s="229">
        <f t="array" ref="DM34">-(IF(DM$2=1,Assumptions!$P35/12,-(SUMIF($D$2:$EE$2,DM$2-1,$D34:$EE34)/12)*(1+XLOOKUP(DM$2,Assumptions!$C$94:$M$94,Assumptions!$C$98:$M$98))))</f>
        <v>0</v>
      </c>
      <c r="DN34" s="229">
        <f t="array" ref="DN34">-(IF(DN$2=1,Assumptions!$P35/12,-(SUMIF($D$2:$EE$2,DN$2-1,$D34:$EE34)/12)*(1+XLOOKUP(DN$2,Assumptions!$C$94:$M$94,Assumptions!$C$98:$M$98))))</f>
        <v>0</v>
      </c>
      <c r="DO34" s="229">
        <f t="array" ref="DO34">-(IF(DO$2=1,Assumptions!$P35/12,-(SUMIF($D$2:$EE$2,DO$2-1,$D34:$EE34)/12)*(1+XLOOKUP(DO$2,Assumptions!$C$94:$M$94,Assumptions!$C$98:$M$98))))</f>
        <v>0</v>
      </c>
      <c r="DP34" s="229">
        <f t="array" ref="DP34">-(IF(DP$2=1,Assumptions!$P35/12,-(SUMIF($D$2:$EE$2,DP$2-1,$D34:$EE34)/12)*(1+XLOOKUP(DP$2,Assumptions!$C$94:$M$94,Assumptions!$C$98:$M$98))))</f>
        <v>0</v>
      </c>
      <c r="DQ34" s="229">
        <f t="array" ref="DQ34">-(IF(DQ$2=1,Assumptions!$P35/12,-(SUMIF($D$2:$EE$2,DQ$2-1,$D34:$EE34)/12)*(1+XLOOKUP(DQ$2,Assumptions!$C$94:$M$94,Assumptions!$C$98:$M$98))))</f>
        <v>0</v>
      </c>
      <c r="DR34" s="229">
        <f t="array" ref="DR34">-(IF(DR$2=1,Assumptions!$P35/12,-(SUMIF($D$2:$EE$2,DR$2-1,$D34:$EE34)/12)*(1+XLOOKUP(DR$2,Assumptions!$C$94:$M$94,Assumptions!$C$98:$M$98))))</f>
        <v>0</v>
      </c>
      <c r="DS34" s="229">
        <f t="array" ref="DS34">-(IF(DS$2=1,Assumptions!$P35/12,-(SUMIF($D$2:$EE$2,DS$2-1,$D34:$EE34)/12)*(1+XLOOKUP(DS$2,Assumptions!$C$94:$M$94,Assumptions!$C$98:$M$98))))</f>
        <v>0</v>
      </c>
      <c r="DT34" s="229">
        <f t="array" ref="DT34">-(IF(DT$2=1,Assumptions!$P35/12,-(SUMIF($D$2:$EE$2,DT$2-1,$D34:$EE34)/12)*(1+XLOOKUP(DT$2,Assumptions!$C$94:$M$94,Assumptions!$C$98:$M$98))))</f>
        <v>0</v>
      </c>
      <c r="DU34" s="229">
        <f t="array" ref="DU34">-(IF(DU$2=1,Assumptions!$P35/12,-(SUMIF($D$2:$EE$2,DU$2-1,$D34:$EE34)/12)*(1+XLOOKUP(DU$2,Assumptions!$C$94:$M$94,Assumptions!$C$98:$M$98))))</f>
        <v>0</v>
      </c>
      <c r="DV34" s="229">
        <f t="array" ref="DV34">-(IF(DV$2=1,Assumptions!$P35/12,-(SUMIF($D$2:$EE$2,DV$2-1,$D34:$EE34)/12)*(1+XLOOKUP(DV$2,Assumptions!$C$94:$M$94,Assumptions!$C$98:$M$98))))</f>
        <v>0</v>
      </c>
      <c r="DW34" s="229">
        <f t="array" ref="DW34">-(IF(DW$2=1,Assumptions!$P35/12,-(SUMIF($D$2:$EE$2,DW$2-1,$D34:$EE34)/12)*(1+XLOOKUP(DW$2,Assumptions!$C$94:$M$94,Assumptions!$C$98:$M$98))))</f>
        <v>0</v>
      </c>
      <c r="DX34" s="229">
        <f t="array" ref="DX34">-(IF(DX$2=1,Assumptions!$P35/12,-(SUMIF($D$2:$EE$2,DX$2-1,$D34:$EE34)/12)*(1+XLOOKUP(DX$2,Assumptions!$C$94:$M$94,Assumptions!$C$98:$M$98))))</f>
        <v>0</v>
      </c>
      <c r="DY34" s="229">
        <f t="array" ref="DY34">-(IF(DY$2=1,Assumptions!$P35/12,-(SUMIF($D$2:$EE$2,DY$2-1,$D34:$EE34)/12)*(1+XLOOKUP(DY$2,Assumptions!$C$94:$M$94,Assumptions!$C$98:$M$98))))</f>
        <v>0</v>
      </c>
      <c r="DZ34" s="229">
        <f t="array" ref="DZ34">-(IF(DZ$2=1,Assumptions!$P35/12,-(SUMIF($D$2:$EE$2,DZ$2-1,$D34:$EE34)/12)*(1+XLOOKUP(DZ$2,Assumptions!$C$94:$M$94,Assumptions!$C$98:$M$98))))</f>
        <v>0</v>
      </c>
      <c r="EA34" s="229">
        <f t="array" ref="EA34">-(IF(EA$2=1,Assumptions!$P35/12,-(SUMIF($D$2:$EE$2,EA$2-1,$D34:$EE34)/12)*(1+XLOOKUP(EA$2,Assumptions!$C$94:$M$94,Assumptions!$C$98:$M$98))))</f>
        <v>0</v>
      </c>
      <c r="EB34" s="229">
        <f t="array" ref="EB34">-(IF(EB$2=1,Assumptions!$P35/12,-(SUMIF($D$2:$EE$2,EB$2-1,$D34:$EE34)/12)*(1+XLOOKUP(EB$2,Assumptions!$C$94:$M$94,Assumptions!$C$98:$M$98))))</f>
        <v>0</v>
      </c>
      <c r="EC34" s="229">
        <f t="array" ref="EC34">-(IF(EC$2=1,Assumptions!$P35/12,-(SUMIF($D$2:$EE$2,EC$2-1,$D34:$EE34)/12)*(1+XLOOKUP(EC$2,Assumptions!$C$94:$M$94,Assumptions!$C$98:$M$98))))</f>
        <v>0</v>
      </c>
      <c r="ED34" s="229">
        <f t="array" ref="ED34">-(IF(ED$2=1,Assumptions!$P35/12,-(SUMIF($D$2:$EE$2,ED$2-1,$D34:$EE34)/12)*(1+XLOOKUP(ED$2,Assumptions!$C$94:$M$94,Assumptions!$C$98:$M$98))))</f>
        <v>0</v>
      </c>
      <c r="EE34" s="229">
        <f t="array" ref="EE34">-(IF(EE$2=1,Assumptions!$P35/12,-(SUMIF($D$2:$EE$2,EE$2-1,$D34:$EE34)/12)*(1+XLOOKUP(EE$2,Assumptions!$C$94:$M$94,Assumptions!$C$98:$M$98))))</f>
        <v>0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229">
        <f t="array" ref="D35">-(IF(D$2=1,Assumptions!$P36/12,-(SUMIF($D$2:$EE$2,D$2-1,$D35:$EE35)/12)*(1+XLOOKUP(D$2,Assumptions!$C$94:$M$94,Assumptions!$C$98:$M$98))))</f>
        <v>0</v>
      </c>
      <c r="E35" s="229">
        <f t="array" ref="E35">-(IF(E$2=1,Assumptions!$P36/12,-(SUMIF($D$2:$EE$2,E$2-1,$D35:$EE35)/12)*(1+XLOOKUP(E$2,Assumptions!$C$94:$M$94,Assumptions!$C$98:$M$98))))</f>
        <v>0</v>
      </c>
      <c r="F35" s="229">
        <f t="array" ref="F35">-(IF(F$2=1,Assumptions!$P36/12,-(SUMIF($D$2:$EE$2,F$2-1,$D35:$EE35)/12)*(1+XLOOKUP(F$2,Assumptions!$C$94:$M$94,Assumptions!$C$98:$M$98))))</f>
        <v>0</v>
      </c>
      <c r="G35" s="229">
        <f t="array" ref="G35">-(IF(G$2=1,Assumptions!$P36/12,-(SUMIF($D$2:$EE$2,G$2-1,$D35:$EE35)/12)*(1+XLOOKUP(G$2,Assumptions!$C$94:$M$94,Assumptions!$C$98:$M$98))))</f>
        <v>0</v>
      </c>
      <c r="H35" s="229">
        <f t="array" ref="H35">-(IF(H$2=1,Assumptions!$P36/12,-(SUMIF($D$2:$EE$2,H$2-1,$D35:$EE35)/12)*(1+XLOOKUP(H$2,Assumptions!$C$94:$M$94,Assumptions!$C$98:$M$98))))</f>
        <v>0</v>
      </c>
      <c r="I35" s="229">
        <f t="array" ref="I35">-(IF(I$2=1,Assumptions!$P36/12,-(SUMIF($D$2:$EE$2,I$2-1,$D35:$EE35)/12)*(1+XLOOKUP(I$2,Assumptions!$C$94:$M$94,Assumptions!$C$98:$M$98))))</f>
        <v>0</v>
      </c>
      <c r="J35" s="229">
        <f t="array" ref="J35">-(IF(J$2=1,Assumptions!$P36/12,-(SUMIF($D$2:$EE$2,J$2-1,$D35:$EE35)/12)*(1+XLOOKUP(J$2,Assumptions!$C$94:$M$94,Assumptions!$C$98:$M$98))))</f>
        <v>0</v>
      </c>
      <c r="K35" s="229">
        <f t="array" ref="K35">-(IF(K$2=1,Assumptions!$P36/12,-(SUMIF($D$2:$EE$2,K$2-1,$D35:$EE35)/12)*(1+XLOOKUP(K$2,Assumptions!$C$94:$M$94,Assumptions!$C$98:$M$98))))</f>
        <v>0</v>
      </c>
      <c r="L35" s="229">
        <f t="array" ref="L35">-(IF(L$2=1,Assumptions!$P36/12,-(SUMIF($D$2:$EE$2,L$2-1,$D35:$EE35)/12)*(1+XLOOKUP(L$2,Assumptions!$C$94:$M$94,Assumptions!$C$98:$M$98))))</f>
        <v>0</v>
      </c>
      <c r="M35" s="229">
        <f t="array" ref="M35">-(IF(M$2=1,Assumptions!$P36/12,-(SUMIF($D$2:$EE$2,M$2-1,$D35:$EE35)/12)*(1+XLOOKUP(M$2,Assumptions!$C$94:$M$94,Assumptions!$C$98:$M$98))))</f>
        <v>0</v>
      </c>
      <c r="N35" s="229">
        <f t="array" ref="N35">-(IF(N$2=1,Assumptions!$P36/12,-(SUMIF($D$2:$EE$2,N$2-1,$D35:$EE35)/12)*(1+XLOOKUP(N$2,Assumptions!$C$94:$M$94,Assumptions!$C$98:$M$98))))</f>
        <v>0</v>
      </c>
      <c r="O35" s="229">
        <f t="array" ref="O35">-(IF(O$2=1,Assumptions!$P36/12,-(SUMIF($D$2:$EE$2,O$2-1,$D35:$EE35)/12)*(1+XLOOKUP(O$2,Assumptions!$C$94:$M$94,Assumptions!$C$98:$M$98))))</f>
        <v>0</v>
      </c>
      <c r="P35" s="229">
        <f t="array" ref="P35">-(IF(P$2=1,Assumptions!$P36/12,-(SUMIF($D$2:$EE$2,P$2-1,$D35:$EE35)/12)*(1+XLOOKUP(P$2,Assumptions!$C$94:$M$94,Assumptions!$C$98:$M$98))))</f>
        <v>0</v>
      </c>
      <c r="Q35" s="229">
        <f t="array" ref="Q35">-(IF(Q$2=1,Assumptions!$P36/12,-(SUMIF($D$2:$EE$2,Q$2-1,$D35:$EE35)/12)*(1+XLOOKUP(Q$2,Assumptions!$C$94:$M$94,Assumptions!$C$98:$M$98))))</f>
        <v>0</v>
      </c>
      <c r="R35" s="229">
        <f t="array" ref="R35">-(IF(R$2=1,Assumptions!$P36/12,-(SUMIF($D$2:$EE$2,R$2-1,$D35:$EE35)/12)*(1+XLOOKUP(R$2,Assumptions!$C$94:$M$94,Assumptions!$C$98:$M$98))))</f>
        <v>0</v>
      </c>
      <c r="S35" s="229">
        <f t="array" ref="S35">-(IF(S$2=1,Assumptions!$P36/12,-(SUMIF($D$2:$EE$2,S$2-1,$D35:$EE35)/12)*(1+XLOOKUP(S$2,Assumptions!$C$94:$M$94,Assumptions!$C$98:$M$98))))</f>
        <v>0</v>
      </c>
      <c r="T35" s="229">
        <f t="array" ref="T35">-(IF(T$2=1,Assumptions!$P36/12,-(SUMIF($D$2:$EE$2,T$2-1,$D35:$EE35)/12)*(1+XLOOKUP(T$2,Assumptions!$C$94:$M$94,Assumptions!$C$98:$M$98))))</f>
        <v>0</v>
      </c>
      <c r="U35" s="229">
        <f t="array" ref="U35">-(IF(U$2=1,Assumptions!$P36/12,-(SUMIF($D$2:$EE$2,U$2-1,$D35:$EE35)/12)*(1+XLOOKUP(U$2,Assumptions!$C$94:$M$94,Assumptions!$C$98:$M$98))))</f>
        <v>0</v>
      </c>
      <c r="V35" s="229">
        <f t="array" ref="V35">-(IF(V$2=1,Assumptions!$P36/12,-(SUMIF($D$2:$EE$2,V$2-1,$D35:$EE35)/12)*(1+XLOOKUP(V$2,Assumptions!$C$94:$M$94,Assumptions!$C$98:$M$98))))</f>
        <v>0</v>
      </c>
      <c r="W35" s="229">
        <f t="array" ref="W35">-(IF(W$2=1,Assumptions!$P36/12,-(SUMIF($D$2:$EE$2,W$2-1,$D35:$EE35)/12)*(1+XLOOKUP(W$2,Assumptions!$C$94:$M$94,Assumptions!$C$98:$M$98))))</f>
        <v>0</v>
      </c>
      <c r="X35" s="229">
        <f t="array" ref="X35">-(IF(X$2=1,Assumptions!$P36/12,-(SUMIF($D$2:$EE$2,X$2-1,$D35:$EE35)/12)*(1+XLOOKUP(X$2,Assumptions!$C$94:$M$94,Assumptions!$C$98:$M$98))))</f>
        <v>0</v>
      </c>
      <c r="Y35" s="229">
        <f t="array" ref="Y35">-(IF(Y$2=1,Assumptions!$P36/12,-(SUMIF($D$2:$EE$2,Y$2-1,$D35:$EE35)/12)*(1+XLOOKUP(Y$2,Assumptions!$C$94:$M$94,Assumptions!$C$98:$M$98))))</f>
        <v>0</v>
      </c>
      <c r="Z35" s="229">
        <f t="array" ref="Z35">-(IF(Z$2=1,Assumptions!$P36/12,-(SUMIF($D$2:$EE$2,Z$2-1,$D35:$EE35)/12)*(1+XLOOKUP(Z$2,Assumptions!$C$94:$M$94,Assumptions!$C$98:$M$98))))</f>
        <v>0</v>
      </c>
      <c r="AA35" s="229">
        <f t="array" ref="AA35">-(IF(AA$2=1,Assumptions!$P36/12,-(SUMIF($D$2:$EE$2,AA$2-1,$D35:$EE35)/12)*(1+XLOOKUP(AA$2,Assumptions!$C$94:$M$94,Assumptions!$C$98:$M$98))))</f>
        <v>0</v>
      </c>
      <c r="AB35" s="229">
        <f t="array" ref="AB35">-(IF(AB$2=1,Assumptions!$P36/12,-(SUMIF($D$2:$EE$2,AB$2-1,$D35:$EE35)/12)*(1+XLOOKUP(AB$2,Assumptions!$C$94:$M$94,Assumptions!$C$98:$M$98))))</f>
        <v>0</v>
      </c>
      <c r="AC35" s="229">
        <f t="array" ref="AC35">-(IF(AC$2=1,Assumptions!$P36/12,-(SUMIF($D$2:$EE$2,AC$2-1,$D35:$EE35)/12)*(1+XLOOKUP(AC$2,Assumptions!$C$94:$M$94,Assumptions!$C$98:$M$98))))</f>
        <v>0</v>
      </c>
      <c r="AD35" s="229">
        <f t="array" ref="AD35">-(IF(AD$2=1,Assumptions!$P36/12,-(SUMIF($D$2:$EE$2,AD$2-1,$D35:$EE35)/12)*(1+XLOOKUP(AD$2,Assumptions!$C$94:$M$94,Assumptions!$C$98:$M$98))))</f>
        <v>0</v>
      </c>
      <c r="AE35" s="229">
        <f t="array" ref="AE35">-(IF(AE$2=1,Assumptions!$P36/12,-(SUMIF($D$2:$EE$2,AE$2-1,$D35:$EE35)/12)*(1+XLOOKUP(AE$2,Assumptions!$C$94:$M$94,Assumptions!$C$98:$M$98))))</f>
        <v>0</v>
      </c>
      <c r="AF35" s="229">
        <f t="array" ref="AF35">-(IF(AF$2=1,Assumptions!$P36/12,-(SUMIF($D$2:$EE$2,AF$2-1,$D35:$EE35)/12)*(1+XLOOKUP(AF$2,Assumptions!$C$94:$M$94,Assumptions!$C$98:$M$98))))</f>
        <v>0</v>
      </c>
      <c r="AG35" s="229">
        <f t="array" ref="AG35">-(IF(AG$2=1,Assumptions!$P36/12,-(SUMIF($D$2:$EE$2,AG$2-1,$D35:$EE35)/12)*(1+XLOOKUP(AG$2,Assumptions!$C$94:$M$94,Assumptions!$C$98:$M$98))))</f>
        <v>0</v>
      </c>
      <c r="AH35" s="229">
        <f t="array" ref="AH35">-(IF(AH$2=1,Assumptions!$P36/12,-(SUMIF($D$2:$EE$2,AH$2-1,$D35:$EE35)/12)*(1+XLOOKUP(AH$2,Assumptions!$C$94:$M$94,Assumptions!$C$98:$M$98))))</f>
        <v>0</v>
      </c>
      <c r="AI35" s="229">
        <f t="array" ref="AI35">-(IF(AI$2=1,Assumptions!$P36/12,-(SUMIF($D$2:$EE$2,AI$2-1,$D35:$EE35)/12)*(1+XLOOKUP(AI$2,Assumptions!$C$94:$M$94,Assumptions!$C$98:$M$98))))</f>
        <v>0</v>
      </c>
      <c r="AJ35" s="229">
        <f t="array" ref="AJ35">-(IF(AJ$2=1,Assumptions!$P36/12,-(SUMIF($D$2:$EE$2,AJ$2-1,$D35:$EE35)/12)*(1+XLOOKUP(AJ$2,Assumptions!$C$94:$M$94,Assumptions!$C$98:$M$98))))</f>
        <v>0</v>
      </c>
      <c r="AK35" s="229">
        <f t="array" ref="AK35">-(IF(AK$2=1,Assumptions!$P36/12,-(SUMIF($D$2:$EE$2,AK$2-1,$D35:$EE35)/12)*(1+XLOOKUP(AK$2,Assumptions!$C$94:$M$94,Assumptions!$C$98:$M$98))))</f>
        <v>0</v>
      </c>
      <c r="AL35" s="229">
        <f t="array" ref="AL35">-(IF(AL$2=1,Assumptions!$P36/12,-(SUMIF($D$2:$EE$2,AL$2-1,$D35:$EE35)/12)*(1+XLOOKUP(AL$2,Assumptions!$C$94:$M$94,Assumptions!$C$98:$M$98))))</f>
        <v>0</v>
      </c>
      <c r="AM35" s="229">
        <f t="array" ref="AM35">-(IF(AM$2=1,Assumptions!$P36/12,-(SUMIF($D$2:$EE$2,AM$2-1,$D35:$EE35)/12)*(1+XLOOKUP(AM$2,Assumptions!$C$94:$M$94,Assumptions!$C$98:$M$98))))</f>
        <v>0</v>
      </c>
      <c r="AN35" s="229">
        <f t="array" ref="AN35">-(IF(AN$2=1,Assumptions!$P36/12,-(SUMIF($D$2:$EE$2,AN$2-1,$D35:$EE35)/12)*(1+XLOOKUP(AN$2,Assumptions!$C$94:$M$94,Assumptions!$C$98:$M$98))))</f>
        <v>0</v>
      </c>
      <c r="AO35" s="229">
        <f t="array" ref="AO35">-(IF(AO$2=1,Assumptions!$P36/12,-(SUMIF($D$2:$EE$2,AO$2-1,$D35:$EE35)/12)*(1+XLOOKUP(AO$2,Assumptions!$C$94:$M$94,Assumptions!$C$98:$M$98))))</f>
        <v>0</v>
      </c>
      <c r="AP35" s="229">
        <f t="array" ref="AP35">-(IF(AP$2=1,Assumptions!$P36/12,-(SUMIF($D$2:$EE$2,AP$2-1,$D35:$EE35)/12)*(1+XLOOKUP(AP$2,Assumptions!$C$94:$M$94,Assumptions!$C$98:$M$98))))</f>
        <v>0</v>
      </c>
      <c r="AQ35" s="229">
        <f t="array" ref="AQ35">-(IF(AQ$2=1,Assumptions!$P36/12,-(SUMIF($D$2:$EE$2,AQ$2-1,$D35:$EE35)/12)*(1+XLOOKUP(AQ$2,Assumptions!$C$94:$M$94,Assumptions!$C$98:$M$98))))</f>
        <v>0</v>
      </c>
      <c r="AR35" s="229">
        <f t="array" ref="AR35">-(IF(AR$2=1,Assumptions!$P36/12,-(SUMIF($D$2:$EE$2,AR$2-1,$D35:$EE35)/12)*(1+XLOOKUP(AR$2,Assumptions!$C$94:$M$94,Assumptions!$C$98:$M$98))))</f>
        <v>0</v>
      </c>
      <c r="AS35" s="229">
        <f t="array" ref="AS35">-(IF(AS$2=1,Assumptions!$P36/12,-(SUMIF($D$2:$EE$2,AS$2-1,$D35:$EE35)/12)*(1+XLOOKUP(AS$2,Assumptions!$C$94:$M$94,Assumptions!$C$98:$M$98))))</f>
        <v>0</v>
      </c>
      <c r="AT35" s="229">
        <f t="array" ref="AT35">-(IF(AT$2=1,Assumptions!$P36/12,-(SUMIF($D$2:$EE$2,AT$2-1,$D35:$EE35)/12)*(1+XLOOKUP(AT$2,Assumptions!$C$94:$M$94,Assumptions!$C$98:$M$98))))</f>
        <v>0</v>
      </c>
      <c r="AU35" s="229">
        <f t="array" ref="AU35">-(IF(AU$2=1,Assumptions!$P36/12,-(SUMIF($D$2:$EE$2,AU$2-1,$D35:$EE35)/12)*(1+XLOOKUP(AU$2,Assumptions!$C$94:$M$94,Assumptions!$C$98:$M$98))))</f>
        <v>0</v>
      </c>
      <c r="AV35" s="229">
        <f t="array" ref="AV35">-(IF(AV$2=1,Assumptions!$P36/12,-(SUMIF($D$2:$EE$2,AV$2-1,$D35:$EE35)/12)*(1+XLOOKUP(AV$2,Assumptions!$C$94:$M$94,Assumptions!$C$98:$M$98))))</f>
        <v>0</v>
      </c>
      <c r="AW35" s="229">
        <f t="array" ref="AW35">-(IF(AW$2=1,Assumptions!$P36/12,-(SUMIF($D$2:$EE$2,AW$2-1,$D35:$EE35)/12)*(1+XLOOKUP(AW$2,Assumptions!$C$94:$M$94,Assumptions!$C$98:$M$98))))</f>
        <v>0</v>
      </c>
      <c r="AX35" s="229">
        <f t="array" ref="AX35">-(IF(AX$2=1,Assumptions!$P36/12,-(SUMIF($D$2:$EE$2,AX$2-1,$D35:$EE35)/12)*(1+XLOOKUP(AX$2,Assumptions!$C$94:$M$94,Assumptions!$C$98:$M$98))))</f>
        <v>0</v>
      </c>
      <c r="AY35" s="229">
        <f t="array" ref="AY35">-(IF(AY$2=1,Assumptions!$P36/12,-(SUMIF($D$2:$EE$2,AY$2-1,$D35:$EE35)/12)*(1+XLOOKUP(AY$2,Assumptions!$C$94:$M$94,Assumptions!$C$98:$M$98))))</f>
        <v>0</v>
      </c>
      <c r="AZ35" s="229">
        <f t="array" ref="AZ35">-(IF(AZ$2=1,Assumptions!$P36/12,-(SUMIF($D$2:$EE$2,AZ$2-1,$D35:$EE35)/12)*(1+XLOOKUP(AZ$2,Assumptions!$C$94:$M$94,Assumptions!$C$98:$M$98))))</f>
        <v>0</v>
      </c>
      <c r="BA35" s="229">
        <f t="array" ref="BA35">-(IF(BA$2=1,Assumptions!$P36/12,-(SUMIF($D$2:$EE$2,BA$2-1,$D35:$EE35)/12)*(1+XLOOKUP(BA$2,Assumptions!$C$94:$M$94,Assumptions!$C$98:$M$98))))</f>
        <v>0</v>
      </c>
      <c r="BB35" s="229">
        <f t="array" ref="BB35">-(IF(BB$2=1,Assumptions!$P36/12,-(SUMIF($D$2:$EE$2,BB$2-1,$D35:$EE35)/12)*(1+XLOOKUP(BB$2,Assumptions!$C$94:$M$94,Assumptions!$C$98:$M$98))))</f>
        <v>0</v>
      </c>
      <c r="BC35" s="229">
        <f t="array" ref="BC35">-(IF(BC$2=1,Assumptions!$P36/12,-(SUMIF($D$2:$EE$2,BC$2-1,$D35:$EE35)/12)*(1+XLOOKUP(BC$2,Assumptions!$C$94:$M$94,Assumptions!$C$98:$M$98))))</f>
        <v>0</v>
      </c>
      <c r="BD35" s="229">
        <f t="array" ref="BD35">-(IF(BD$2=1,Assumptions!$P36/12,-(SUMIF($D$2:$EE$2,BD$2-1,$D35:$EE35)/12)*(1+XLOOKUP(BD$2,Assumptions!$C$94:$M$94,Assumptions!$C$98:$M$98))))</f>
        <v>0</v>
      </c>
      <c r="BE35" s="229">
        <f t="array" ref="BE35">-(IF(BE$2=1,Assumptions!$P36/12,-(SUMIF($D$2:$EE$2,BE$2-1,$D35:$EE35)/12)*(1+XLOOKUP(BE$2,Assumptions!$C$94:$M$94,Assumptions!$C$98:$M$98))))</f>
        <v>0</v>
      </c>
      <c r="BF35" s="229">
        <f t="array" ref="BF35">-(IF(BF$2=1,Assumptions!$P36/12,-(SUMIF($D$2:$EE$2,BF$2-1,$D35:$EE35)/12)*(1+XLOOKUP(BF$2,Assumptions!$C$94:$M$94,Assumptions!$C$98:$M$98))))</f>
        <v>0</v>
      </c>
      <c r="BG35" s="229">
        <f t="array" ref="BG35">-(IF(BG$2=1,Assumptions!$P36/12,-(SUMIF($D$2:$EE$2,BG$2-1,$D35:$EE35)/12)*(1+XLOOKUP(BG$2,Assumptions!$C$94:$M$94,Assumptions!$C$98:$M$98))))</f>
        <v>0</v>
      </c>
      <c r="BH35" s="229">
        <f t="array" ref="BH35">-(IF(BH$2=1,Assumptions!$P36/12,-(SUMIF($D$2:$EE$2,BH$2-1,$D35:$EE35)/12)*(1+XLOOKUP(BH$2,Assumptions!$C$94:$M$94,Assumptions!$C$98:$M$98))))</f>
        <v>0</v>
      </c>
      <c r="BI35" s="229">
        <f t="array" ref="BI35">-(IF(BI$2=1,Assumptions!$P36/12,-(SUMIF($D$2:$EE$2,BI$2-1,$D35:$EE35)/12)*(1+XLOOKUP(BI$2,Assumptions!$C$94:$M$94,Assumptions!$C$98:$M$98))))</f>
        <v>0</v>
      </c>
      <c r="BJ35" s="229">
        <f t="array" ref="BJ35">-(IF(BJ$2=1,Assumptions!$P36/12,-(SUMIF($D$2:$EE$2,BJ$2-1,$D35:$EE35)/12)*(1+XLOOKUP(BJ$2,Assumptions!$C$94:$M$94,Assumptions!$C$98:$M$98))))</f>
        <v>0</v>
      </c>
      <c r="BK35" s="229">
        <f t="array" ref="BK35">-(IF(BK$2=1,Assumptions!$P36/12,-(SUMIF($D$2:$EE$2,BK$2-1,$D35:$EE35)/12)*(1+XLOOKUP(BK$2,Assumptions!$C$94:$M$94,Assumptions!$C$98:$M$98))))</f>
        <v>0</v>
      </c>
      <c r="BL35" s="229">
        <f t="array" ref="BL35">-(IF(BL$2=1,Assumptions!$P36/12,-(SUMIF($D$2:$EE$2,BL$2-1,$D35:$EE35)/12)*(1+XLOOKUP(BL$2,Assumptions!$C$94:$M$94,Assumptions!$C$98:$M$98))))</f>
        <v>0</v>
      </c>
      <c r="BM35" s="229">
        <f t="array" ref="BM35">-(IF(BM$2=1,Assumptions!$P36/12,-(SUMIF($D$2:$EE$2,BM$2-1,$D35:$EE35)/12)*(1+XLOOKUP(BM$2,Assumptions!$C$94:$M$94,Assumptions!$C$98:$M$98))))</f>
        <v>0</v>
      </c>
      <c r="BN35" s="229">
        <f t="array" ref="BN35">-(IF(BN$2=1,Assumptions!$P36/12,-(SUMIF($D$2:$EE$2,BN$2-1,$D35:$EE35)/12)*(1+XLOOKUP(BN$2,Assumptions!$C$94:$M$94,Assumptions!$C$98:$M$98))))</f>
        <v>0</v>
      </c>
      <c r="BO35" s="229">
        <f t="array" ref="BO35">-(IF(BO$2=1,Assumptions!$P36/12,-(SUMIF($D$2:$EE$2,BO$2-1,$D35:$EE35)/12)*(1+XLOOKUP(BO$2,Assumptions!$C$94:$M$94,Assumptions!$C$98:$M$98))))</f>
        <v>0</v>
      </c>
      <c r="BP35" s="229">
        <f t="array" ref="BP35">-(IF(BP$2=1,Assumptions!$P36/12,-(SUMIF($D$2:$EE$2,BP$2-1,$D35:$EE35)/12)*(1+XLOOKUP(BP$2,Assumptions!$C$94:$M$94,Assumptions!$C$98:$M$98))))</f>
        <v>0</v>
      </c>
      <c r="BQ35" s="229">
        <f t="array" ref="BQ35">-(IF(BQ$2=1,Assumptions!$P36/12,-(SUMIF($D$2:$EE$2,BQ$2-1,$D35:$EE35)/12)*(1+XLOOKUP(BQ$2,Assumptions!$C$94:$M$94,Assumptions!$C$98:$M$98))))</f>
        <v>0</v>
      </c>
      <c r="BR35" s="229">
        <f t="array" ref="BR35">-(IF(BR$2=1,Assumptions!$P36/12,-(SUMIF($D$2:$EE$2,BR$2-1,$D35:$EE35)/12)*(1+XLOOKUP(BR$2,Assumptions!$C$94:$M$94,Assumptions!$C$98:$M$98))))</f>
        <v>0</v>
      </c>
      <c r="BS35" s="229">
        <f t="array" ref="BS35">-(IF(BS$2=1,Assumptions!$P36/12,-(SUMIF($D$2:$EE$2,BS$2-1,$D35:$EE35)/12)*(1+XLOOKUP(BS$2,Assumptions!$C$94:$M$94,Assumptions!$C$98:$M$98))))</f>
        <v>0</v>
      </c>
      <c r="BT35" s="229">
        <f t="array" ref="BT35">-(IF(BT$2=1,Assumptions!$P36/12,-(SUMIF($D$2:$EE$2,BT$2-1,$D35:$EE35)/12)*(1+XLOOKUP(BT$2,Assumptions!$C$94:$M$94,Assumptions!$C$98:$M$98))))</f>
        <v>0</v>
      </c>
      <c r="BU35" s="229">
        <f t="array" ref="BU35">-(IF(BU$2=1,Assumptions!$P36/12,-(SUMIF($D$2:$EE$2,BU$2-1,$D35:$EE35)/12)*(1+XLOOKUP(BU$2,Assumptions!$C$94:$M$94,Assumptions!$C$98:$M$98))))</f>
        <v>0</v>
      </c>
      <c r="BV35" s="229">
        <f t="array" ref="BV35">-(IF(BV$2=1,Assumptions!$P36/12,-(SUMIF($D$2:$EE$2,BV$2-1,$D35:$EE35)/12)*(1+XLOOKUP(BV$2,Assumptions!$C$94:$M$94,Assumptions!$C$98:$M$98))))</f>
        <v>0</v>
      </c>
      <c r="BW35" s="229">
        <f t="array" ref="BW35">-(IF(BW$2=1,Assumptions!$P36/12,-(SUMIF($D$2:$EE$2,BW$2-1,$D35:$EE35)/12)*(1+XLOOKUP(BW$2,Assumptions!$C$94:$M$94,Assumptions!$C$98:$M$98))))</f>
        <v>0</v>
      </c>
      <c r="BX35" s="229">
        <f t="array" ref="BX35">-(IF(BX$2=1,Assumptions!$P36/12,-(SUMIF($D$2:$EE$2,BX$2-1,$D35:$EE35)/12)*(1+XLOOKUP(BX$2,Assumptions!$C$94:$M$94,Assumptions!$C$98:$M$98))))</f>
        <v>0</v>
      </c>
      <c r="BY35" s="229">
        <f t="array" ref="BY35">-(IF(BY$2=1,Assumptions!$P36/12,-(SUMIF($D$2:$EE$2,BY$2-1,$D35:$EE35)/12)*(1+XLOOKUP(BY$2,Assumptions!$C$94:$M$94,Assumptions!$C$98:$M$98))))</f>
        <v>0</v>
      </c>
      <c r="BZ35" s="229">
        <f t="array" ref="BZ35">-(IF(BZ$2=1,Assumptions!$P36/12,-(SUMIF($D$2:$EE$2,BZ$2-1,$D35:$EE35)/12)*(1+XLOOKUP(BZ$2,Assumptions!$C$94:$M$94,Assumptions!$C$98:$M$98))))</f>
        <v>0</v>
      </c>
      <c r="CA35" s="229">
        <f t="array" ref="CA35">-(IF(CA$2=1,Assumptions!$P36/12,-(SUMIF($D$2:$EE$2,CA$2-1,$D35:$EE35)/12)*(1+XLOOKUP(CA$2,Assumptions!$C$94:$M$94,Assumptions!$C$98:$M$98))))</f>
        <v>0</v>
      </c>
      <c r="CB35" s="229">
        <f t="array" ref="CB35">-(IF(CB$2=1,Assumptions!$P36/12,-(SUMIF($D$2:$EE$2,CB$2-1,$D35:$EE35)/12)*(1+XLOOKUP(CB$2,Assumptions!$C$94:$M$94,Assumptions!$C$98:$M$98))))</f>
        <v>0</v>
      </c>
      <c r="CC35" s="229">
        <f t="array" ref="CC35">-(IF(CC$2=1,Assumptions!$P36/12,-(SUMIF($D$2:$EE$2,CC$2-1,$D35:$EE35)/12)*(1+XLOOKUP(CC$2,Assumptions!$C$94:$M$94,Assumptions!$C$98:$M$98))))</f>
        <v>0</v>
      </c>
      <c r="CD35" s="229">
        <f t="array" ref="CD35">-(IF(CD$2=1,Assumptions!$P36/12,-(SUMIF($D$2:$EE$2,CD$2-1,$D35:$EE35)/12)*(1+XLOOKUP(CD$2,Assumptions!$C$94:$M$94,Assumptions!$C$98:$M$98))))</f>
        <v>0</v>
      </c>
      <c r="CE35" s="229">
        <f t="array" ref="CE35">-(IF(CE$2=1,Assumptions!$P36/12,-(SUMIF($D$2:$EE$2,CE$2-1,$D35:$EE35)/12)*(1+XLOOKUP(CE$2,Assumptions!$C$94:$M$94,Assumptions!$C$98:$M$98))))</f>
        <v>0</v>
      </c>
      <c r="CF35" s="229">
        <f t="array" ref="CF35">-(IF(CF$2=1,Assumptions!$P36/12,-(SUMIF($D$2:$EE$2,CF$2-1,$D35:$EE35)/12)*(1+XLOOKUP(CF$2,Assumptions!$C$94:$M$94,Assumptions!$C$98:$M$98))))</f>
        <v>0</v>
      </c>
      <c r="CG35" s="229">
        <f t="array" ref="CG35">-(IF(CG$2=1,Assumptions!$P36/12,-(SUMIF($D$2:$EE$2,CG$2-1,$D35:$EE35)/12)*(1+XLOOKUP(CG$2,Assumptions!$C$94:$M$94,Assumptions!$C$98:$M$98))))</f>
        <v>0</v>
      </c>
      <c r="CH35" s="229">
        <f t="array" ref="CH35">-(IF(CH$2=1,Assumptions!$P36/12,-(SUMIF($D$2:$EE$2,CH$2-1,$D35:$EE35)/12)*(1+XLOOKUP(CH$2,Assumptions!$C$94:$M$94,Assumptions!$C$98:$M$98))))</f>
        <v>0</v>
      </c>
      <c r="CI35" s="229">
        <f t="array" ref="CI35">-(IF(CI$2=1,Assumptions!$P36/12,-(SUMIF($D$2:$EE$2,CI$2-1,$D35:$EE35)/12)*(1+XLOOKUP(CI$2,Assumptions!$C$94:$M$94,Assumptions!$C$98:$M$98))))</f>
        <v>0</v>
      </c>
      <c r="CJ35" s="229">
        <f t="array" ref="CJ35">-(IF(CJ$2=1,Assumptions!$P36/12,-(SUMIF($D$2:$EE$2,CJ$2-1,$D35:$EE35)/12)*(1+XLOOKUP(CJ$2,Assumptions!$C$94:$M$94,Assumptions!$C$98:$M$98))))</f>
        <v>0</v>
      </c>
      <c r="CK35" s="229">
        <f t="array" ref="CK35">-(IF(CK$2=1,Assumptions!$P36/12,-(SUMIF($D$2:$EE$2,CK$2-1,$D35:$EE35)/12)*(1+XLOOKUP(CK$2,Assumptions!$C$94:$M$94,Assumptions!$C$98:$M$98))))</f>
        <v>0</v>
      </c>
      <c r="CL35" s="229">
        <f t="array" ref="CL35">-(IF(CL$2=1,Assumptions!$P36/12,-(SUMIF($D$2:$EE$2,CL$2-1,$D35:$EE35)/12)*(1+XLOOKUP(CL$2,Assumptions!$C$94:$M$94,Assumptions!$C$98:$M$98))))</f>
        <v>0</v>
      </c>
      <c r="CM35" s="229">
        <f t="array" ref="CM35">-(IF(CM$2=1,Assumptions!$P36/12,-(SUMIF($D$2:$EE$2,CM$2-1,$D35:$EE35)/12)*(1+XLOOKUP(CM$2,Assumptions!$C$94:$M$94,Assumptions!$C$98:$M$98))))</f>
        <v>0</v>
      </c>
      <c r="CN35" s="229">
        <f t="array" ref="CN35">-(IF(CN$2=1,Assumptions!$P36/12,-(SUMIF($D$2:$EE$2,CN$2-1,$D35:$EE35)/12)*(1+XLOOKUP(CN$2,Assumptions!$C$94:$M$94,Assumptions!$C$98:$M$98))))</f>
        <v>0</v>
      </c>
      <c r="CO35" s="229">
        <f t="array" ref="CO35">-(IF(CO$2=1,Assumptions!$P36/12,-(SUMIF($D$2:$EE$2,CO$2-1,$D35:$EE35)/12)*(1+XLOOKUP(CO$2,Assumptions!$C$94:$M$94,Assumptions!$C$98:$M$98))))</f>
        <v>0</v>
      </c>
      <c r="CP35" s="229">
        <f t="array" ref="CP35">-(IF(CP$2=1,Assumptions!$P36/12,-(SUMIF($D$2:$EE$2,CP$2-1,$D35:$EE35)/12)*(1+XLOOKUP(CP$2,Assumptions!$C$94:$M$94,Assumptions!$C$98:$M$98))))</f>
        <v>0</v>
      </c>
      <c r="CQ35" s="229">
        <f t="array" ref="CQ35">-(IF(CQ$2=1,Assumptions!$P36/12,-(SUMIF($D$2:$EE$2,CQ$2-1,$D35:$EE35)/12)*(1+XLOOKUP(CQ$2,Assumptions!$C$94:$M$94,Assumptions!$C$98:$M$98))))</f>
        <v>0</v>
      </c>
      <c r="CR35" s="229">
        <f t="array" ref="CR35">-(IF(CR$2=1,Assumptions!$P36/12,-(SUMIF($D$2:$EE$2,CR$2-1,$D35:$EE35)/12)*(1+XLOOKUP(CR$2,Assumptions!$C$94:$M$94,Assumptions!$C$98:$M$98))))</f>
        <v>0</v>
      </c>
      <c r="CS35" s="229">
        <f t="array" ref="CS35">-(IF(CS$2=1,Assumptions!$P36/12,-(SUMIF($D$2:$EE$2,CS$2-1,$D35:$EE35)/12)*(1+XLOOKUP(CS$2,Assumptions!$C$94:$M$94,Assumptions!$C$98:$M$98))))</f>
        <v>0</v>
      </c>
      <c r="CT35" s="229">
        <f t="array" ref="CT35">-(IF(CT$2=1,Assumptions!$P36/12,-(SUMIF($D$2:$EE$2,CT$2-1,$D35:$EE35)/12)*(1+XLOOKUP(CT$2,Assumptions!$C$94:$M$94,Assumptions!$C$98:$M$98))))</f>
        <v>0</v>
      </c>
      <c r="CU35" s="229">
        <f t="array" ref="CU35">-(IF(CU$2=1,Assumptions!$P36/12,-(SUMIF($D$2:$EE$2,CU$2-1,$D35:$EE35)/12)*(1+XLOOKUP(CU$2,Assumptions!$C$94:$M$94,Assumptions!$C$98:$M$98))))</f>
        <v>0</v>
      </c>
      <c r="CV35" s="229">
        <f t="array" ref="CV35">-(IF(CV$2=1,Assumptions!$P36/12,-(SUMIF($D$2:$EE$2,CV$2-1,$D35:$EE35)/12)*(1+XLOOKUP(CV$2,Assumptions!$C$94:$M$94,Assumptions!$C$98:$M$98))))</f>
        <v>0</v>
      </c>
      <c r="CW35" s="229">
        <f t="array" ref="CW35">-(IF(CW$2=1,Assumptions!$P36/12,-(SUMIF($D$2:$EE$2,CW$2-1,$D35:$EE35)/12)*(1+XLOOKUP(CW$2,Assumptions!$C$94:$M$94,Assumptions!$C$98:$M$98))))</f>
        <v>0</v>
      </c>
      <c r="CX35" s="229">
        <f t="array" ref="CX35">-(IF(CX$2=1,Assumptions!$P36/12,-(SUMIF($D$2:$EE$2,CX$2-1,$D35:$EE35)/12)*(1+XLOOKUP(CX$2,Assumptions!$C$94:$M$94,Assumptions!$C$98:$M$98))))</f>
        <v>0</v>
      </c>
      <c r="CY35" s="229">
        <f t="array" ref="CY35">-(IF(CY$2=1,Assumptions!$P36/12,-(SUMIF($D$2:$EE$2,CY$2-1,$D35:$EE35)/12)*(1+XLOOKUP(CY$2,Assumptions!$C$94:$M$94,Assumptions!$C$98:$M$98))))</f>
        <v>0</v>
      </c>
      <c r="CZ35" s="229">
        <f t="array" ref="CZ35">-(IF(CZ$2=1,Assumptions!$P36/12,-(SUMIF($D$2:$EE$2,CZ$2-1,$D35:$EE35)/12)*(1+XLOOKUP(CZ$2,Assumptions!$C$94:$M$94,Assumptions!$C$98:$M$98))))</f>
        <v>0</v>
      </c>
      <c r="DA35" s="229">
        <f t="array" ref="DA35">-(IF(DA$2=1,Assumptions!$P36/12,-(SUMIF($D$2:$EE$2,DA$2-1,$D35:$EE35)/12)*(1+XLOOKUP(DA$2,Assumptions!$C$94:$M$94,Assumptions!$C$98:$M$98))))</f>
        <v>0</v>
      </c>
      <c r="DB35" s="229">
        <f t="array" ref="DB35">-(IF(DB$2=1,Assumptions!$P36/12,-(SUMIF($D$2:$EE$2,DB$2-1,$D35:$EE35)/12)*(1+XLOOKUP(DB$2,Assumptions!$C$94:$M$94,Assumptions!$C$98:$M$98))))</f>
        <v>0</v>
      </c>
      <c r="DC35" s="229">
        <f t="array" ref="DC35">-(IF(DC$2=1,Assumptions!$P36/12,-(SUMIF($D$2:$EE$2,DC$2-1,$D35:$EE35)/12)*(1+XLOOKUP(DC$2,Assumptions!$C$94:$M$94,Assumptions!$C$98:$M$98))))</f>
        <v>0</v>
      </c>
      <c r="DD35" s="229">
        <f t="array" ref="DD35">-(IF(DD$2=1,Assumptions!$P36/12,-(SUMIF($D$2:$EE$2,DD$2-1,$D35:$EE35)/12)*(1+XLOOKUP(DD$2,Assumptions!$C$94:$M$94,Assumptions!$C$98:$M$98))))</f>
        <v>0</v>
      </c>
      <c r="DE35" s="229">
        <f t="array" ref="DE35">-(IF(DE$2=1,Assumptions!$P36/12,-(SUMIF($D$2:$EE$2,DE$2-1,$D35:$EE35)/12)*(1+XLOOKUP(DE$2,Assumptions!$C$94:$M$94,Assumptions!$C$98:$M$98))))</f>
        <v>0</v>
      </c>
      <c r="DF35" s="229">
        <f t="array" ref="DF35">-(IF(DF$2=1,Assumptions!$P36/12,-(SUMIF($D$2:$EE$2,DF$2-1,$D35:$EE35)/12)*(1+XLOOKUP(DF$2,Assumptions!$C$94:$M$94,Assumptions!$C$98:$M$98))))</f>
        <v>0</v>
      </c>
      <c r="DG35" s="229">
        <f t="array" ref="DG35">-(IF(DG$2=1,Assumptions!$P36/12,-(SUMIF($D$2:$EE$2,DG$2-1,$D35:$EE35)/12)*(1+XLOOKUP(DG$2,Assumptions!$C$94:$M$94,Assumptions!$C$98:$M$98))))</f>
        <v>0</v>
      </c>
      <c r="DH35" s="229">
        <f t="array" ref="DH35">-(IF(DH$2=1,Assumptions!$P36/12,-(SUMIF($D$2:$EE$2,DH$2-1,$D35:$EE35)/12)*(1+XLOOKUP(DH$2,Assumptions!$C$94:$M$94,Assumptions!$C$98:$M$98))))</f>
        <v>0</v>
      </c>
      <c r="DI35" s="229">
        <f t="array" ref="DI35">-(IF(DI$2=1,Assumptions!$P36/12,-(SUMIF($D$2:$EE$2,DI$2-1,$D35:$EE35)/12)*(1+XLOOKUP(DI$2,Assumptions!$C$94:$M$94,Assumptions!$C$98:$M$98))))</f>
        <v>0</v>
      </c>
      <c r="DJ35" s="229">
        <f t="array" ref="DJ35">-(IF(DJ$2=1,Assumptions!$P36/12,-(SUMIF($D$2:$EE$2,DJ$2-1,$D35:$EE35)/12)*(1+XLOOKUP(DJ$2,Assumptions!$C$94:$M$94,Assumptions!$C$98:$M$98))))</f>
        <v>0</v>
      </c>
      <c r="DK35" s="229">
        <f t="array" ref="DK35">-(IF(DK$2=1,Assumptions!$P36/12,-(SUMIF($D$2:$EE$2,DK$2-1,$D35:$EE35)/12)*(1+XLOOKUP(DK$2,Assumptions!$C$94:$M$94,Assumptions!$C$98:$M$98))))</f>
        <v>0</v>
      </c>
      <c r="DL35" s="229">
        <f t="array" ref="DL35">-(IF(DL$2=1,Assumptions!$P36/12,-(SUMIF($D$2:$EE$2,DL$2-1,$D35:$EE35)/12)*(1+XLOOKUP(DL$2,Assumptions!$C$94:$M$94,Assumptions!$C$98:$M$98))))</f>
        <v>0</v>
      </c>
      <c r="DM35" s="229">
        <f t="array" ref="DM35">-(IF(DM$2=1,Assumptions!$P36/12,-(SUMIF($D$2:$EE$2,DM$2-1,$D35:$EE35)/12)*(1+XLOOKUP(DM$2,Assumptions!$C$94:$M$94,Assumptions!$C$98:$M$98))))</f>
        <v>0</v>
      </c>
      <c r="DN35" s="229">
        <f t="array" ref="DN35">-(IF(DN$2=1,Assumptions!$P36/12,-(SUMIF($D$2:$EE$2,DN$2-1,$D35:$EE35)/12)*(1+XLOOKUP(DN$2,Assumptions!$C$94:$M$94,Assumptions!$C$98:$M$98))))</f>
        <v>0</v>
      </c>
      <c r="DO35" s="229">
        <f t="array" ref="DO35">-(IF(DO$2=1,Assumptions!$P36/12,-(SUMIF($D$2:$EE$2,DO$2-1,$D35:$EE35)/12)*(1+XLOOKUP(DO$2,Assumptions!$C$94:$M$94,Assumptions!$C$98:$M$98))))</f>
        <v>0</v>
      </c>
      <c r="DP35" s="229">
        <f t="array" ref="DP35">-(IF(DP$2=1,Assumptions!$P36/12,-(SUMIF($D$2:$EE$2,DP$2-1,$D35:$EE35)/12)*(1+XLOOKUP(DP$2,Assumptions!$C$94:$M$94,Assumptions!$C$98:$M$98))))</f>
        <v>0</v>
      </c>
      <c r="DQ35" s="229">
        <f t="array" ref="DQ35">-(IF(DQ$2=1,Assumptions!$P36/12,-(SUMIF($D$2:$EE$2,DQ$2-1,$D35:$EE35)/12)*(1+XLOOKUP(DQ$2,Assumptions!$C$94:$M$94,Assumptions!$C$98:$M$98))))</f>
        <v>0</v>
      </c>
      <c r="DR35" s="229">
        <f t="array" ref="DR35">-(IF(DR$2=1,Assumptions!$P36/12,-(SUMIF($D$2:$EE$2,DR$2-1,$D35:$EE35)/12)*(1+XLOOKUP(DR$2,Assumptions!$C$94:$M$94,Assumptions!$C$98:$M$98))))</f>
        <v>0</v>
      </c>
      <c r="DS35" s="229">
        <f t="array" ref="DS35">-(IF(DS$2=1,Assumptions!$P36/12,-(SUMIF($D$2:$EE$2,DS$2-1,$D35:$EE35)/12)*(1+XLOOKUP(DS$2,Assumptions!$C$94:$M$94,Assumptions!$C$98:$M$98))))</f>
        <v>0</v>
      </c>
      <c r="DT35" s="229">
        <f t="array" ref="DT35">-(IF(DT$2=1,Assumptions!$P36/12,-(SUMIF($D$2:$EE$2,DT$2-1,$D35:$EE35)/12)*(1+XLOOKUP(DT$2,Assumptions!$C$94:$M$94,Assumptions!$C$98:$M$98))))</f>
        <v>0</v>
      </c>
      <c r="DU35" s="229">
        <f t="array" ref="DU35">-(IF(DU$2=1,Assumptions!$P36/12,-(SUMIF($D$2:$EE$2,DU$2-1,$D35:$EE35)/12)*(1+XLOOKUP(DU$2,Assumptions!$C$94:$M$94,Assumptions!$C$98:$M$98))))</f>
        <v>0</v>
      </c>
      <c r="DV35" s="229">
        <f t="array" ref="DV35">-(IF(DV$2=1,Assumptions!$P36/12,-(SUMIF($D$2:$EE$2,DV$2-1,$D35:$EE35)/12)*(1+XLOOKUP(DV$2,Assumptions!$C$94:$M$94,Assumptions!$C$98:$M$98))))</f>
        <v>0</v>
      </c>
      <c r="DW35" s="229">
        <f t="array" ref="DW35">-(IF(DW$2=1,Assumptions!$P36/12,-(SUMIF($D$2:$EE$2,DW$2-1,$D35:$EE35)/12)*(1+XLOOKUP(DW$2,Assumptions!$C$94:$M$94,Assumptions!$C$98:$M$98))))</f>
        <v>0</v>
      </c>
      <c r="DX35" s="229">
        <f t="array" ref="DX35">-(IF(DX$2=1,Assumptions!$P36/12,-(SUMIF($D$2:$EE$2,DX$2-1,$D35:$EE35)/12)*(1+XLOOKUP(DX$2,Assumptions!$C$94:$M$94,Assumptions!$C$98:$M$98))))</f>
        <v>0</v>
      </c>
      <c r="DY35" s="229">
        <f t="array" ref="DY35">-(IF(DY$2=1,Assumptions!$P36/12,-(SUMIF($D$2:$EE$2,DY$2-1,$D35:$EE35)/12)*(1+XLOOKUP(DY$2,Assumptions!$C$94:$M$94,Assumptions!$C$98:$M$98))))</f>
        <v>0</v>
      </c>
      <c r="DZ35" s="229">
        <f t="array" ref="DZ35">-(IF(DZ$2=1,Assumptions!$P36/12,-(SUMIF($D$2:$EE$2,DZ$2-1,$D35:$EE35)/12)*(1+XLOOKUP(DZ$2,Assumptions!$C$94:$M$94,Assumptions!$C$98:$M$98))))</f>
        <v>0</v>
      </c>
      <c r="EA35" s="229">
        <f t="array" ref="EA35">-(IF(EA$2=1,Assumptions!$P36/12,-(SUMIF($D$2:$EE$2,EA$2-1,$D35:$EE35)/12)*(1+XLOOKUP(EA$2,Assumptions!$C$94:$M$94,Assumptions!$C$98:$M$98))))</f>
        <v>0</v>
      </c>
      <c r="EB35" s="229">
        <f t="array" ref="EB35">-(IF(EB$2=1,Assumptions!$P36/12,-(SUMIF($D$2:$EE$2,EB$2-1,$D35:$EE35)/12)*(1+XLOOKUP(EB$2,Assumptions!$C$94:$M$94,Assumptions!$C$98:$M$98))))</f>
        <v>0</v>
      </c>
      <c r="EC35" s="229">
        <f t="array" ref="EC35">-(IF(EC$2=1,Assumptions!$P36/12,-(SUMIF($D$2:$EE$2,EC$2-1,$D35:$EE35)/12)*(1+XLOOKUP(EC$2,Assumptions!$C$94:$M$94,Assumptions!$C$98:$M$98))))</f>
        <v>0</v>
      </c>
      <c r="ED35" s="229">
        <f t="array" ref="ED35">-(IF(ED$2=1,Assumptions!$P36/12,-(SUMIF($D$2:$EE$2,ED$2-1,$D35:$EE35)/12)*(1+XLOOKUP(ED$2,Assumptions!$C$94:$M$94,Assumptions!$C$98:$M$98))))</f>
        <v>0</v>
      </c>
      <c r="EE35" s="229">
        <f t="array" ref="EE35">-(IF(EE$2=1,Assumptions!$P36/12,-(SUMIF($D$2:$EE$2,EE$2-1,$D35:$EE35)/12)*(1+XLOOKUP(EE$2,Assumptions!$C$94:$M$94,Assumptions!$C$98:$M$98))))</f>
        <v>0</v>
      </c>
    </row>
    <row r="36" ht="15.75" customHeight="1">
      <c r="A36" s="1"/>
      <c r="B36" s="99"/>
      <c r="C36" s="44" t="str">
        <f>Assumptions!J37</f>
        <v>Total Operating Expenses</v>
      </c>
      <c r="D36" s="236">
        <f t="shared" ref="D36:EE36" si="6">SUM(D24:D35)</f>
        <v>0</v>
      </c>
      <c r="E36" s="236">
        <f t="shared" si="6"/>
        <v>0</v>
      </c>
      <c r="F36" s="236">
        <f t="shared" si="6"/>
        <v>0</v>
      </c>
      <c r="G36" s="236">
        <f t="shared" si="6"/>
        <v>0</v>
      </c>
      <c r="H36" s="236">
        <f t="shared" si="6"/>
        <v>0</v>
      </c>
      <c r="I36" s="236">
        <f t="shared" si="6"/>
        <v>0</v>
      </c>
      <c r="J36" s="236">
        <f t="shared" si="6"/>
        <v>0</v>
      </c>
      <c r="K36" s="236">
        <f t="shared" si="6"/>
        <v>0</v>
      </c>
      <c r="L36" s="236">
        <f t="shared" si="6"/>
        <v>0</v>
      </c>
      <c r="M36" s="236">
        <f t="shared" si="6"/>
        <v>0</v>
      </c>
      <c r="N36" s="236">
        <f t="shared" si="6"/>
        <v>0</v>
      </c>
      <c r="O36" s="236">
        <f t="shared" si="6"/>
        <v>0</v>
      </c>
      <c r="P36" s="236">
        <f t="shared" si="6"/>
        <v>0</v>
      </c>
      <c r="Q36" s="236">
        <f t="shared" si="6"/>
        <v>0</v>
      </c>
      <c r="R36" s="236">
        <f t="shared" si="6"/>
        <v>0</v>
      </c>
      <c r="S36" s="236">
        <f t="shared" si="6"/>
        <v>0</v>
      </c>
      <c r="T36" s="236">
        <f t="shared" si="6"/>
        <v>0</v>
      </c>
      <c r="U36" s="236">
        <f t="shared" si="6"/>
        <v>0</v>
      </c>
      <c r="V36" s="236">
        <f t="shared" si="6"/>
        <v>0</v>
      </c>
      <c r="W36" s="236">
        <f t="shared" si="6"/>
        <v>0</v>
      </c>
      <c r="X36" s="236">
        <f t="shared" si="6"/>
        <v>0</v>
      </c>
      <c r="Y36" s="236">
        <f t="shared" si="6"/>
        <v>0</v>
      </c>
      <c r="Z36" s="236">
        <f t="shared" si="6"/>
        <v>0</v>
      </c>
      <c r="AA36" s="236">
        <f t="shared" si="6"/>
        <v>0</v>
      </c>
      <c r="AB36" s="236">
        <f t="shared" si="6"/>
        <v>0</v>
      </c>
      <c r="AC36" s="236">
        <f t="shared" si="6"/>
        <v>0</v>
      </c>
      <c r="AD36" s="236">
        <f t="shared" si="6"/>
        <v>0</v>
      </c>
      <c r="AE36" s="236">
        <f t="shared" si="6"/>
        <v>0</v>
      </c>
      <c r="AF36" s="236">
        <f t="shared" si="6"/>
        <v>0</v>
      </c>
      <c r="AG36" s="236">
        <f t="shared" si="6"/>
        <v>0</v>
      </c>
      <c r="AH36" s="236">
        <f t="shared" si="6"/>
        <v>0</v>
      </c>
      <c r="AI36" s="236">
        <f t="shared" si="6"/>
        <v>0</v>
      </c>
      <c r="AJ36" s="236">
        <f t="shared" si="6"/>
        <v>0</v>
      </c>
      <c r="AK36" s="236">
        <f t="shared" si="6"/>
        <v>0</v>
      </c>
      <c r="AL36" s="236">
        <f t="shared" si="6"/>
        <v>0</v>
      </c>
      <c r="AM36" s="236">
        <f t="shared" si="6"/>
        <v>0</v>
      </c>
      <c r="AN36" s="236">
        <f t="shared" si="6"/>
        <v>0</v>
      </c>
      <c r="AO36" s="236">
        <f t="shared" si="6"/>
        <v>0</v>
      </c>
      <c r="AP36" s="236">
        <f t="shared" si="6"/>
        <v>0</v>
      </c>
      <c r="AQ36" s="236">
        <f t="shared" si="6"/>
        <v>0</v>
      </c>
      <c r="AR36" s="236">
        <f t="shared" si="6"/>
        <v>0</v>
      </c>
      <c r="AS36" s="236">
        <f t="shared" si="6"/>
        <v>0</v>
      </c>
      <c r="AT36" s="236">
        <f t="shared" si="6"/>
        <v>0</v>
      </c>
      <c r="AU36" s="236">
        <f t="shared" si="6"/>
        <v>0</v>
      </c>
      <c r="AV36" s="236">
        <f t="shared" si="6"/>
        <v>0</v>
      </c>
      <c r="AW36" s="236">
        <f t="shared" si="6"/>
        <v>0</v>
      </c>
      <c r="AX36" s="236">
        <f t="shared" si="6"/>
        <v>0</v>
      </c>
      <c r="AY36" s="236">
        <f t="shared" si="6"/>
        <v>0</v>
      </c>
      <c r="AZ36" s="236">
        <f t="shared" si="6"/>
        <v>0</v>
      </c>
      <c r="BA36" s="236">
        <f t="shared" si="6"/>
        <v>0</v>
      </c>
      <c r="BB36" s="236">
        <f t="shared" si="6"/>
        <v>0</v>
      </c>
      <c r="BC36" s="236">
        <f t="shared" si="6"/>
        <v>0</v>
      </c>
      <c r="BD36" s="236">
        <f t="shared" si="6"/>
        <v>0</v>
      </c>
      <c r="BE36" s="236">
        <f t="shared" si="6"/>
        <v>0</v>
      </c>
      <c r="BF36" s="236">
        <f t="shared" si="6"/>
        <v>0</v>
      </c>
      <c r="BG36" s="236">
        <f t="shared" si="6"/>
        <v>0</v>
      </c>
      <c r="BH36" s="236">
        <f t="shared" si="6"/>
        <v>0</v>
      </c>
      <c r="BI36" s="236">
        <f t="shared" si="6"/>
        <v>0</v>
      </c>
      <c r="BJ36" s="236">
        <f t="shared" si="6"/>
        <v>0</v>
      </c>
      <c r="BK36" s="236">
        <f t="shared" si="6"/>
        <v>0</v>
      </c>
      <c r="BL36" s="236">
        <f t="shared" si="6"/>
        <v>0</v>
      </c>
      <c r="BM36" s="236">
        <f t="shared" si="6"/>
        <v>0</v>
      </c>
      <c r="BN36" s="236">
        <f t="shared" si="6"/>
        <v>0</v>
      </c>
      <c r="BO36" s="236">
        <f t="shared" si="6"/>
        <v>0</v>
      </c>
      <c r="BP36" s="236">
        <f t="shared" si="6"/>
        <v>0</v>
      </c>
      <c r="BQ36" s="236">
        <f t="shared" si="6"/>
        <v>0</v>
      </c>
      <c r="BR36" s="236">
        <f t="shared" si="6"/>
        <v>0</v>
      </c>
      <c r="BS36" s="236">
        <f t="shared" si="6"/>
        <v>0</v>
      </c>
      <c r="BT36" s="236">
        <f t="shared" si="6"/>
        <v>0</v>
      </c>
      <c r="BU36" s="236">
        <f t="shared" si="6"/>
        <v>0</v>
      </c>
      <c r="BV36" s="236">
        <f t="shared" si="6"/>
        <v>0</v>
      </c>
      <c r="BW36" s="236">
        <f t="shared" si="6"/>
        <v>0</v>
      </c>
      <c r="BX36" s="236">
        <f t="shared" si="6"/>
        <v>0</v>
      </c>
      <c r="BY36" s="236">
        <f t="shared" si="6"/>
        <v>0</v>
      </c>
      <c r="BZ36" s="236">
        <f t="shared" si="6"/>
        <v>0</v>
      </c>
      <c r="CA36" s="236">
        <f t="shared" si="6"/>
        <v>0</v>
      </c>
      <c r="CB36" s="236">
        <f t="shared" si="6"/>
        <v>0</v>
      </c>
      <c r="CC36" s="236">
        <f t="shared" si="6"/>
        <v>0</v>
      </c>
      <c r="CD36" s="236">
        <f t="shared" si="6"/>
        <v>0</v>
      </c>
      <c r="CE36" s="236">
        <f t="shared" si="6"/>
        <v>0</v>
      </c>
      <c r="CF36" s="236">
        <f t="shared" si="6"/>
        <v>0</v>
      </c>
      <c r="CG36" s="236">
        <f t="shared" si="6"/>
        <v>0</v>
      </c>
      <c r="CH36" s="236">
        <f t="shared" si="6"/>
        <v>0</v>
      </c>
      <c r="CI36" s="236">
        <f t="shared" si="6"/>
        <v>0</v>
      </c>
      <c r="CJ36" s="236">
        <f t="shared" si="6"/>
        <v>0</v>
      </c>
      <c r="CK36" s="236">
        <f t="shared" si="6"/>
        <v>0</v>
      </c>
      <c r="CL36" s="236">
        <f t="shared" si="6"/>
        <v>0</v>
      </c>
      <c r="CM36" s="236">
        <f t="shared" si="6"/>
        <v>0</v>
      </c>
      <c r="CN36" s="236">
        <f t="shared" si="6"/>
        <v>0</v>
      </c>
      <c r="CO36" s="236">
        <f t="shared" si="6"/>
        <v>0</v>
      </c>
      <c r="CP36" s="236">
        <f t="shared" si="6"/>
        <v>0</v>
      </c>
      <c r="CQ36" s="236">
        <f t="shared" si="6"/>
        <v>0</v>
      </c>
      <c r="CR36" s="236">
        <f t="shared" si="6"/>
        <v>0</v>
      </c>
      <c r="CS36" s="236">
        <f t="shared" si="6"/>
        <v>0</v>
      </c>
      <c r="CT36" s="236">
        <f t="shared" si="6"/>
        <v>0</v>
      </c>
      <c r="CU36" s="236">
        <f t="shared" si="6"/>
        <v>0</v>
      </c>
      <c r="CV36" s="236">
        <f t="shared" si="6"/>
        <v>0</v>
      </c>
      <c r="CW36" s="236">
        <f t="shared" si="6"/>
        <v>0</v>
      </c>
      <c r="CX36" s="236">
        <f t="shared" si="6"/>
        <v>0</v>
      </c>
      <c r="CY36" s="236">
        <f t="shared" si="6"/>
        <v>0</v>
      </c>
      <c r="CZ36" s="236">
        <f t="shared" si="6"/>
        <v>0</v>
      </c>
      <c r="DA36" s="236">
        <f t="shared" si="6"/>
        <v>0</v>
      </c>
      <c r="DB36" s="236">
        <f t="shared" si="6"/>
        <v>0</v>
      </c>
      <c r="DC36" s="236">
        <f t="shared" si="6"/>
        <v>0</v>
      </c>
      <c r="DD36" s="236">
        <f t="shared" si="6"/>
        <v>0</v>
      </c>
      <c r="DE36" s="236">
        <f t="shared" si="6"/>
        <v>0</v>
      </c>
      <c r="DF36" s="236">
        <f t="shared" si="6"/>
        <v>0</v>
      </c>
      <c r="DG36" s="236">
        <f t="shared" si="6"/>
        <v>0</v>
      </c>
      <c r="DH36" s="236">
        <f t="shared" si="6"/>
        <v>0</v>
      </c>
      <c r="DI36" s="236">
        <f t="shared" si="6"/>
        <v>0</v>
      </c>
      <c r="DJ36" s="236">
        <f t="shared" si="6"/>
        <v>0</v>
      </c>
      <c r="DK36" s="236">
        <f t="shared" si="6"/>
        <v>0</v>
      </c>
      <c r="DL36" s="236">
        <f t="shared" si="6"/>
        <v>0</v>
      </c>
      <c r="DM36" s="236">
        <f t="shared" si="6"/>
        <v>0</v>
      </c>
      <c r="DN36" s="236">
        <f t="shared" si="6"/>
        <v>0</v>
      </c>
      <c r="DO36" s="236">
        <f t="shared" si="6"/>
        <v>0</v>
      </c>
      <c r="DP36" s="236">
        <f t="shared" si="6"/>
        <v>0</v>
      </c>
      <c r="DQ36" s="236">
        <f t="shared" si="6"/>
        <v>0</v>
      </c>
      <c r="DR36" s="236">
        <f t="shared" si="6"/>
        <v>0</v>
      </c>
      <c r="DS36" s="236">
        <f t="shared" si="6"/>
        <v>0</v>
      </c>
      <c r="DT36" s="236">
        <f t="shared" si="6"/>
        <v>0</v>
      </c>
      <c r="DU36" s="236">
        <f t="shared" si="6"/>
        <v>0</v>
      </c>
      <c r="DV36" s="236">
        <f t="shared" si="6"/>
        <v>0</v>
      </c>
      <c r="DW36" s="236">
        <f t="shared" si="6"/>
        <v>0</v>
      </c>
      <c r="DX36" s="236">
        <f t="shared" si="6"/>
        <v>0</v>
      </c>
      <c r="DY36" s="236">
        <f t="shared" si="6"/>
        <v>0</v>
      </c>
      <c r="DZ36" s="236">
        <f t="shared" si="6"/>
        <v>0</v>
      </c>
      <c r="EA36" s="236">
        <f t="shared" si="6"/>
        <v>0</v>
      </c>
      <c r="EB36" s="236">
        <f t="shared" si="6"/>
        <v>0</v>
      </c>
      <c r="EC36" s="236">
        <f t="shared" si="6"/>
        <v>0</v>
      </c>
      <c r="ED36" s="236">
        <f t="shared" si="6"/>
        <v>0</v>
      </c>
      <c r="EE36" s="236">
        <f t="shared" si="6"/>
        <v>0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4"/>
      <c r="C38" s="44" t="str">
        <f>Assumptions!J39</f>
        <v>Net Operating Income</v>
      </c>
      <c r="D38" s="240">
        <f>IF(OR(D$1=Assumptions!$B$115,D$1=Assumptions!$C$115,D$1=Assumptions!$D$115,D$1=Assumptions!$E$115,D$1=Assumptions!$F$115),(Assumptions!$C$105*D$21)+(SUM(D28+D30+D32+D33+D34)+(Assumptions!$C$105*SUM(D$24:D$27,D$29,D$31,D$35))),(D$21+D$36))</f>
        <v>0</v>
      </c>
      <c r="E38" s="240">
        <f>IF(OR(E$1=Assumptions!$B$115,E$1=Assumptions!$C$115,E$1=Assumptions!$D$115,E$1=Assumptions!$E$115,E$1=Assumptions!$F$115),(Assumptions!$C$105*E$21)+(SUM(E28+E30+E32+E33+E34)+(Assumptions!$C$105*SUM(E$24:E$27,E$29,E$31,E$35))),(E$21+E$36))</f>
        <v>0</v>
      </c>
      <c r="F38" s="240">
        <f>IF(OR(F$1=Assumptions!$B$115,F$1=Assumptions!$C$115,F$1=Assumptions!$D$115,F$1=Assumptions!$E$115,F$1=Assumptions!$F$115),(Assumptions!$C$105*F$21)+(SUM(F28+F30+F32+F33+F34)+(Assumptions!$C$105*SUM(F$24:F$27,F$29,F$31,F$35))),(F$21+F$36))</f>
        <v>0</v>
      </c>
      <c r="G38" s="240">
        <f>IF(OR(G$1=Assumptions!$B$115,G$1=Assumptions!$C$115,G$1=Assumptions!$D$115,G$1=Assumptions!$E$115,G$1=Assumptions!$F$115),(Assumptions!$C$105*G$21)+(SUM(G28+G30+G32+G33+G34)+(Assumptions!$C$105*SUM(G$24:G$27,G$29,G$31,G$35))),(G$21+G$36))</f>
        <v>0</v>
      </c>
      <c r="H38" s="240">
        <f>IF(OR(H$1=Assumptions!$B$115,H$1=Assumptions!$C$115,H$1=Assumptions!$D$115,H$1=Assumptions!$E$115,H$1=Assumptions!$F$115),(Assumptions!$C$105*H$21)+(SUM(H28+H30+H32+H33+H34)+(Assumptions!$C$105*SUM(H$24:H$27,H$29,H$31,H$35))),(H$21+H$36))</f>
        <v>0</v>
      </c>
      <c r="I38" s="240">
        <f>IF(OR(I$1=Assumptions!$B$115,I$1=Assumptions!$C$115,I$1=Assumptions!$D$115,I$1=Assumptions!$E$115,I$1=Assumptions!$F$115),(Assumptions!$C$105*I$21)+(SUM(I28+I30+I32+I33+I34)+(Assumptions!$C$105*SUM(I$24:I$27,I$29,I$31,I$35))),(I$21+I$36))</f>
        <v>0</v>
      </c>
      <c r="J38" s="240">
        <f>IF(OR(J$1=Assumptions!$B$115,J$1=Assumptions!$C$115,J$1=Assumptions!$D$115,J$1=Assumptions!$E$115,J$1=Assumptions!$F$115),(Assumptions!$C$105*J$21)+(SUM(J28+J30+J32+J33+J34)+(Assumptions!$C$105*SUM(J$24:J$27,J$29,J$31,J$35))),(J$21+J$36))</f>
        <v>0</v>
      </c>
      <c r="K38" s="240">
        <f>IF(OR(K$1=Assumptions!$B$115,K$1=Assumptions!$C$115,K$1=Assumptions!$D$115,K$1=Assumptions!$E$115,K$1=Assumptions!$F$115),(Assumptions!$C$105*K$21)+(SUM(K28+K30+K32+K33+K34)+(Assumptions!$C$105*SUM(K$24:K$27,K$29,K$31,K$35))),(K$21+K$36))</f>
        <v>0</v>
      </c>
      <c r="L38" s="240">
        <f>IF(OR(L$1=Assumptions!$B$115,L$1=Assumptions!$C$115,L$1=Assumptions!$D$115,L$1=Assumptions!$E$115,L$1=Assumptions!$F$115),(Assumptions!$C$105*L$21)+(SUM(L28+L30+L32+L33+L34)+(Assumptions!$C$105*SUM(L$24:L$27,L$29,L$31,L$35))),(L$21+L$36))</f>
        <v>0</v>
      </c>
      <c r="M38" s="240">
        <f>IF(OR(M$1=Assumptions!$B$115,M$1=Assumptions!$C$115,M$1=Assumptions!$D$115,M$1=Assumptions!$E$115,M$1=Assumptions!$F$115),(Assumptions!$C$105*M$21)+(SUM(M28+M30+M32+M33+M34)+(Assumptions!$C$105*SUM(M$24:M$27,M$29,M$31,M$35))),(M$21+M$36))</f>
        <v>0</v>
      </c>
      <c r="N38" s="240">
        <f>IF(OR(N$1=Assumptions!$B$115,N$1=Assumptions!$C$115,N$1=Assumptions!$D$115,N$1=Assumptions!$E$115,N$1=Assumptions!$F$115),(Assumptions!$C$105*N$21)+(SUM(N28+N30+N32+N33+N34)+(Assumptions!$C$105*SUM(N$24:N$27,N$29,N$31,N$35))),(N$21+N$36))</f>
        <v>0</v>
      </c>
      <c r="O38" s="240">
        <f>IF(OR(O$1=Assumptions!$B$115,O$1=Assumptions!$C$115,O$1=Assumptions!$D$115,O$1=Assumptions!$E$115,O$1=Assumptions!$F$115),(Assumptions!$C$105*O$21)+(SUM(O28+O30+O32+O33+O34)+(Assumptions!$C$105*SUM(O$24:O$27,O$29,O$31,O$35))),(O$21+O$36))</f>
        <v>0</v>
      </c>
      <c r="P38" s="240">
        <f>IF(OR(P$1=Assumptions!$B$115,P$1=Assumptions!$C$115,P$1=Assumptions!$D$115,P$1=Assumptions!$E$115,P$1=Assumptions!$F$115),(Assumptions!$C$105*P$21)+(SUM(P28+P30+P32+P33+P34)+(Assumptions!$C$105*SUM(P$24:P$27,P$29,P$31,P$35))),(P$21+P$36))</f>
        <v>0</v>
      </c>
      <c r="Q38" s="240">
        <f>IF(OR(Q$1=Assumptions!$B$115,Q$1=Assumptions!$C$115,Q$1=Assumptions!$D$115,Q$1=Assumptions!$E$115,Q$1=Assumptions!$F$115),(Assumptions!$C$105*Q$21)+(SUM(Q28+Q30+Q32+Q33+Q34)+(Assumptions!$C$105*SUM(Q$24:Q$27,Q$29,Q$31,Q$35))),(Q$21+Q$36))</f>
        <v>0</v>
      </c>
      <c r="R38" s="240">
        <f>IF(OR(R$1=Assumptions!$B$115,R$1=Assumptions!$C$115,R$1=Assumptions!$D$115,R$1=Assumptions!$E$115,R$1=Assumptions!$F$115),(Assumptions!$C$105*R$21)+(SUM(R28+R30+R32+R33+R34)+(Assumptions!$C$105*SUM(R$24:R$27,R$29,R$31,R$35))),(R$21+R$36))</f>
        <v>0</v>
      </c>
      <c r="S38" s="240">
        <f>IF(OR(S$1=Assumptions!$B$115,S$1=Assumptions!$C$115,S$1=Assumptions!$D$115,S$1=Assumptions!$E$115,S$1=Assumptions!$F$115),(Assumptions!$C$105*S$21)+(SUM(S28+S30+S32+S33+S34)+(Assumptions!$C$105*SUM(S$24:S$27,S$29,S$31,S$35))),(S$21+S$36))</f>
        <v>0</v>
      </c>
      <c r="T38" s="240">
        <f>IF(OR(T$1=Assumptions!$B$115,T$1=Assumptions!$C$115,T$1=Assumptions!$D$115,T$1=Assumptions!$E$115,T$1=Assumptions!$F$115),(Assumptions!$C$105*T$21)+(SUM(T28+T30+T32+T33+T34)+(Assumptions!$C$105*SUM(T$24:T$27,T$29,T$31,T$35))),(T$21+T$36))</f>
        <v>0</v>
      </c>
      <c r="U38" s="240">
        <f>IF(OR(U$1=Assumptions!$B$115,U$1=Assumptions!$C$115,U$1=Assumptions!$D$115,U$1=Assumptions!$E$115,U$1=Assumptions!$F$115),(Assumptions!$C$105*U$21)+(SUM(U28+U30+U32+U33+U34)+(Assumptions!$C$105*SUM(U$24:U$27,U$29,U$31,U$35))),(U$21+U$36))</f>
        <v>0</v>
      </c>
      <c r="V38" s="240">
        <f>IF(OR(V$1=Assumptions!$B$115,V$1=Assumptions!$C$115,V$1=Assumptions!$D$115,V$1=Assumptions!$E$115,V$1=Assumptions!$F$115),(Assumptions!$C$105*V$21)+(SUM(V28+V30+V32+V33+V34)+(Assumptions!$C$105*SUM(V$24:V$27,V$29,V$31,V$35))),(V$21+V$36))</f>
        <v>0</v>
      </c>
      <c r="W38" s="240">
        <f>IF(OR(W$1=Assumptions!$B$115,W$1=Assumptions!$C$115,W$1=Assumptions!$D$115,W$1=Assumptions!$E$115,W$1=Assumptions!$F$115),(Assumptions!$C$105*W$21)+(SUM(W28+W30+W32+W33+W34)+(Assumptions!$C$105*SUM(W$24:W$27,W$29,W$31,W$35))),(W$21+W$36))</f>
        <v>0</v>
      </c>
      <c r="X38" s="240">
        <f>IF(OR(X$1=Assumptions!$B$115,X$1=Assumptions!$C$115,X$1=Assumptions!$D$115,X$1=Assumptions!$E$115,X$1=Assumptions!$F$115),(Assumptions!$C$105*X$21)+(SUM(X28+X30+X32+X33+X34)+(Assumptions!$C$105*SUM(X$24:X$27,X$29,X$31,X$35))),(X$21+X$36))</f>
        <v>0</v>
      </c>
      <c r="Y38" s="240">
        <f>IF(OR(Y$1=Assumptions!$B$115,Y$1=Assumptions!$C$115,Y$1=Assumptions!$D$115,Y$1=Assumptions!$E$115,Y$1=Assumptions!$F$115),(Assumptions!$C$105*Y$21)+(SUM(Y28+Y30+Y32+Y33+Y34)+(Assumptions!$C$105*SUM(Y$24:Y$27,Y$29,Y$31,Y$35))),(Y$21+Y$36))</f>
        <v>0</v>
      </c>
      <c r="Z38" s="240">
        <f>IF(OR(Z$1=Assumptions!$B$115,Z$1=Assumptions!$C$115,Z$1=Assumptions!$D$115,Z$1=Assumptions!$E$115,Z$1=Assumptions!$F$115),(Assumptions!$C$105*Z$21)+(SUM(Z28+Z30+Z32+Z33+Z34)+(Assumptions!$C$105*SUM(Z$24:Z$27,Z$29,Z$31,Z$35))),(Z$21+Z$36))</f>
        <v>0</v>
      </c>
      <c r="AA38" s="240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0</v>
      </c>
      <c r="AB38" s="240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0</v>
      </c>
      <c r="AC38" s="240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0</v>
      </c>
      <c r="AD38" s="240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0</v>
      </c>
      <c r="AE38" s="240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0</v>
      </c>
      <c r="AF38" s="240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0</v>
      </c>
      <c r="AG38" s="240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0</v>
      </c>
      <c r="AH38" s="240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0</v>
      </c>
      <c r="AI38" s="240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0</v>
      </c>
      <c r="AJ38" s="240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0</v>
      </c>
      <c r="AK38" s="240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0</v>
      </c>
      <c r="AL38" s="240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0</v>
      </c>
      <c r="AM38" s="240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0</v>
      </c>
      <c r="AN38" s="240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0</v>
      </c>
      <c r="AO38" s="240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0</v>
      </c>
      <c r="AP38" s="240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0</v>
      </c>
      <c r="AQ38" s="240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0</v>
      </c>
      <c r="AR38" s="240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0</v>
      </c>
      <c r="AS38" s="240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0</v>
      </c>
      <c r="AT38" s="240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0</v>
      </c>
      <c r="AU38" s="240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0</v>
      </c>
      <c r="AV38" s="240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0</v>
      </c>
      <c r="AW38" s="240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0</v>
      </c>
      <c r="AX38" s="240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0</v>
      </c>
      <c r="AY38" s="240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0</v>
      </c>
      <c r="AZ38" s="240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0</v>
      </c>
      <c r="BA38" s="240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0</v>
      </c>
      <c r="BB38" s="240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0</v>
      </c>
      <c r="BC38" s="240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0</v>
      </c>
      <c r="BD38" s="240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0</v>
      </c>
      <c r="BE38" s="240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0</v>
      </c>
      <c r="BF38" s="240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0</v>
      </c>
      <c r="BG38" s="240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0</v>
      </c>
      <c r="BH38" s="240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0</v>
      </c>
      <c r="BI38" s="240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0</v>
      </c>
      <c r="BJ38" s="240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0</v>
      </c>
      <c r="BK38" s="240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0</v>
      </c>
      <c r="BL38" s="240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0</v>
      </c>
      <c r="BM38" s="240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0</v>
      </c>
      <c r="BN38" s="240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0</v>
      </c>
      <c r="BO38" s="240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0</v>
      </c>
      <c r="BP38" s="240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0</v>
      </c>
      <c r="BQ38" s="240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0</v>
      </c>
      <c r="BR38" s="240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0</v>
      </c>
      <c r="BS38" s="240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0</v>
      </c>
      <c r="BT38" s="240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0</v>
      </c>
      <c r="BU38" s="240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0</v>
      </c>
      <c r="BV38" s="240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0</v>
      </c>
      <c r="BW38" s="240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0</v>
      </c>
      <c r="BX38" s="240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0</v>
      </c>
      <c r="BY38" s="240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0</v>
      </c>
      <c r="BZ38" s="240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0</v>
      </c>
      <c r="CA38" s="240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0</v>
      </c>
      <c r="CB38" s="240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0</v>
      </c>
      <c r="CC38" s="240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0</v>
      </c>
      <c r="CD38" s="240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0</v>
      </c>
      <c r="CE38" s="240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0</v>
      </c>
      <c r="CF38" s="240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0</v>
      </c>
      <c r="CG38" s="240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0</v>
      </c>
      <c r="CH38" s="240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0</v>
      </c>
      <c r="CI38" s="240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0</v>
      </c>
      <c r="CJ38" s="240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0</v>
      </c>
      <c r="CK38" s="240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0</v>
      </c>
      <c r="CL38" s="240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0</v>
      </c>
      <c r="CM38" s="240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0</v>
      </c>
      <c r="CN38" s="240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0</v>
      </c>
      <c r="CO38" s="240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0</v>
      </c>
      <c r="CP38" s="240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0</v>
      </c>
      <c r="CQ38" s="240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0</v>
      </c>
      <c r="CR38" s="240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0</v>
      </c>
      <c r="CS38" s="240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0</v>
      </c>
      <c r="CT38" s="240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0</v>
      </c>
      <c r="CU38" s="240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0</v>
      </c>
      <c r="CV38" s="240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0</v>
      </c>
      <c r="CW38" s="240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0</v>
      </c>
      <c r="CX38" s="240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0</v>
      </c>
      <c r="CY38" s="240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0</v>
      </c>
      <c r="CZ38" s="240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0</v>
      </c>
      <c r="DA38" s="240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0</v>
      </c>
      <c r="DB38" s="240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0</v>
      </c>
      <c r="DC38" s="240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0</v>
      </c>
      <c r="DD38" s="240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0</v>
      </c>
      <c r="DE38" s="240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0</v>
      </c>
      <c r="DF38" s="240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0</v>
      </c>
      <c r="DG38" s="240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0</v>
      </c>
      <c r="DH38" s="240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0</v>
      </c>
      <c r="DI38" s="240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0</v>
      </c>
      <c r="DJ38" s="240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0</v>
      </c>
      <c r="DK38" s="240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0</v>
      </c>
      <c r="DL38" s="240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0</v>
      </c>
      <c r="DM38" s="240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0</v>
      </c>
      <c r="DN38" s="240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0</v>
      </c>
      <c r="DO38" s="240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0</v>
      </c>
      <c r="DP38" s="240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0</v>
      </c>
      <c r="DQ38" s="240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0</v>
      </c>
      <c r="DR38" s="240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0</v>
      </c>
      <c r="DS38" s="240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0</v>
      </c>
      <c r="DT38" s="240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0</v>
      </c>
      <c r="DU38" s="240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0</v>
      </c>
      <c r="DV38" s="240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0</v>
      </c>
      <c r="DW38" s="240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0</v>
      </c>
      <c r="DX38" s="240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0</v>
      </c>
      <c r="DY38" s="240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0</v>
      </c>
      <c r="DZ38" s="240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0</v>
      </c>
      <c r="EA38" s="240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0</v>
      </c>
      <c r="EB38" s="240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0</v>
      </c>
      <c r="EC38" s="240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0</v>
      </c>
      <c r="ED38" s="240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0</v>
      </c>
      <c r="EE38" s="240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0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71" t="str">
        <f>'505 s. 5th'!C40</f>
        <v>Capital Expenditure</v>
      </c>
      <c r="D40" s="152">
        <f>IF(OR(D$1=Assumptions!$B$115,D$1=Assumptions!$C$115,D$1=Assumptions!$D$115,D$1=Assumptions!$E$115,D$1=Assumptions!$F$115),Assumptions!$L$12*Assumptions!$C$102/Assumptions!$C$104,0)</f>
        <v>0</v>
      </c>
      <c r="E40" s="152">
        <f>IF(OR(E$1=Assumptions!$B$115,E$1=Assumptions!$C$115,E$1=Assumptions!$D$115,E$1=Assumptions!$E$115,E$1=Assumptions!$F$115),Assumptions!$L$12*Assumptions!$C$102/Assumptions!$C$104,0)</f>
        <v>0</v>
      </c>
      <c r="F40" s="152">
        <f>IF(OR(F$1=Assumptions!$B$115,F$1=Assumptions!$C$115,F$1=Assumptions!$D$115,F$1=Assumptions!$E$115,F$1=Assumptions!$F$115),Assumptions!$L$12*Assumptions!$C$102/Assumptions!$C$104,0)</f>
        <v>0</v>
      </c>
      <c r="G40" s="152">
        <f>IF(OR(G$1=Assumptions!$B$115,G$1=Assumptions!$C$115,G$1=Assumptions!$D$115,G$1=Assumptions!$E$115,G$1=Assumptions!$F$115),Assumptions!$L$12*Assumptions!$C$102/Assumptions!$C$104,0)</f>
        <v>0</v>
      </c>
      <c r="H40" s="152">
        <f>IF(OR(H$1=Assumptions!$B$115,H$1=Assumptions!$C$115,H$1=Assumptions!$D$115,H$1=Assumptions!$E$115,H$1=Assumptions!$F$115),Assumptions!$L$12*Assumptions!$C$102/Assumptions!$C$104,0)</f>
        <v>0</v>
      </c>
      <c r="I40" s="152">
        <f>IF(OR(I$1=Assumptions!$B$115,I$1=Assumptions!$C$115,I$1=Assumptions!$D$115,I$1=Assumptions!$E$115,I$1=Assumptions!$F$115),Assumptions!$L$12*Assumptions!$C$102/Assumptions!$C$104,0)</f>
        <v>0</v>
      </c>
      <c r="J40" s="152">
        <f>IF(OR(J$1=Assumptions!$B$115,J$1=Assumptions!$C$115,J$1=Assumptions!$D$115,J$1=Assumptions!$E$115,J$1=Assumptions!$F$115),Assumptions!$L$12*Assumptions!$C$102/Assumptions!$C$104,0)</f>
        <v>0</v>
      </c>
      <c r="K40" s="152">
        <f>IF(OR(K$1=Assumptions!$B$115,K$1=Assumptions!$C$115,K$1=Assumptions!$D$115,K$1=Assumptions!$E$115,K$1=Assumptions!$F$115),Assumptions!$L$12*Assumptions!$C$102/Assumptions!$C$104,0)</f>
        <v>0</v>
      </c>
      <c r="L40" s="152">
        <f>IF(OR(L$1=Assumptions!$B$115,L$1=Assumptions!$C$115,L$1=Assumptions!$D$115,L$1=Assumptions!$E$115,L$1=Assumptions!$F$115),Assumptions!$L$12*Assumptions!$C$102/Assumptions!$C$104,0)</f>
        <v>0</v>
      </c>
      <c r="M40" s="152">
        <f>IF(OR(M$1=Assumptions!$B$115,M$1=Assumptions!$C$115,M$1=Assumptions!$D$115,M$1=Assumptions!$E$115,M$1=Assumptions!$F$115),Assumptions!$L$12*Assumptions!$C$102/Assumptions!$C$104,0)</f>
        <v>0</v>
      </c>
      <c r="N40" s="152">
        <f>IF(OR(N$1=Assumptions!$B$115,N$1=Assumptions!$C$115,N$1=Assumptions!$D$115,N$1=Assumptions!$E$115,N$1=Assumptions!$F$115),Assumptions!$L$12*Assumptions!$C$102/Assumptions!$C$104,0)</f>
        <v>0</v>
      </c>
      <c r="O40" s="152">
        <f>IF(OR(O$1=Assumptions!$B$115,O$1=Assumptions!$C$115,O$1=Assumptions!$D$115,O$1=Assumptions!$E$115,O$1=Assumptions!$F$115),Assumptions!$L$12*Assumptions!$C$102/Assumptions!$C$104,0)</f>
        <v>0</v>
      </c>
      <c r="P40" s="152">
        <f>IF(OR(P$1=Assumptions!$B$115,P$1=Assumptions!$C$115,P$1=Assumptions!$D$115,P$1=Assumptions!$E$115,P$1=Assumptions!$F$115),Assumptions!$L$12*Assumptions!$C$102/Assumptions!$C$104,0)</f>
        <v>0</v>
      </c>
      <c r="Q40" s="152">
        <f>IF(OR(Q$1=Assumptions!$B$115,Q$1=Assumptions!$C$115,Q$1=Assumptions!$D$115,Q$1=Assumptions!$E$115,Q$1=Assumptions!$F$115),Assumptions!$L$12*Assumptions!$C$102/Assumptions!$C$104,0)</f>
        <v>0</v>
      </c>
      <c r="R40" s="152">
        <f>IF(OR(R$1=Assumptions!$B$115,R$1=Assumptions!$C$115,R$1=Assumptions!$D$115,R$1=Assumptions!$E$115,R$1=Assumptions!$F$115),Assumptions!$L$12*Assumptions!$C$102/Assumptions!$C$104,0)</f>
        <v>0</v>
      </c>
      <c r="S40" s="152">
        <f>IF(OR(S$1=Assumptions!$B$115,S$1=Assumptions!$C$115,S$1=Assumptions!$D$115,S$1=Assumptions!$E$115,S$1=Assumptions!$F$115),Assumptions!$L$12*Assumptions!$C$102/Assumptions!$C$104,0)</f>
        <v>0</v>
      </c>
      <c r="T40" s="152">
        <f>IF(OR(T$1=Assumptions!$B$115,T$1=Assumptions!$C$115,T$1=Assumptions!$D$115,T$1=Assumptions!$E$115,T$1=Assumptions!$F$115),Assumptions!$L$12*Assumptions!$C$102/Assumptions!$C$104,0)</f>
        <v>0</v>
      </c>
      <c r="U40" s="152">
        <f>IF(OR(U$1=Assumptions!$B$115,U$1=Assumptions!$C$115,U$1=Assumptions!$D$115,U$1=Assumptions!$E$115,U$1=Assumptions!$F$115),Assumptions!$L$12*Assumptions!$C$102/Assumptions!$C$104,0)</f>
        <v>0</v>
      </c>
      <c r="V40" s="152">
        <f>IF(OR(V$1=Assumptions!$B$115,V$1=Assumptions!$C$115,V$1=Assumptions!$D$115,V$1=Assumptions!$E$115,V$1=Assumptions!$F$115),Assumptions!$L$12*Assumptions!$C$102/Assumptions!$C$104,0)</f>
        <v>0</v>
      </c>
      <c r="W40" s="152">
        <f>IF(OR(W$1=Assumptions!$B$115,W$1=Assumptions!$C$115,W$1=Assumptions!$D$115,W$1=Assumptions!$E$115,W$1=Assumptions!$F$115),Assumptions!$L$12*Assumptions!$C$102/Assumptions!$C$104,0)</f>
        <v>0</v>
      </c>
      <c r="X40" s="152">
        <f>IF(OR(X$1=Assumptions!$B$115,X$1=Assumptions!$C$115,X$1=Assumptions!$D$115,X$1=Assumptions!$E$115,X$1=Assumptions!$F$115),Assumptions!$L$12*Assumptions!$C$102/Assumptions!$C$104,0)</f>
        <v>0</v>
      </c>
      <c r="Y40" s="152">
        <f>IF(OR(Y$1=Assumptions!$B$115,Y$1=Assumptions!$C$115,Y$1=Assumptions!$D$115,Y$1=Assumptions!$E$115,Y$1=Assumptions!$F$115),Assumptions!$L$12*Assumptions!$C$102/Assumptions!$C$104,0)</f>
        <v>0</v>
      </c>
      <c r="Z40" s="152">
        <f>IF(OR(Z$1=Assumptions!$B$115,Z$1=Assumptions!$C$115,Z$1=Assumptions!$D$115,Z$1=Assumptions!$E$115,Z$1=Assumptions!$F$115),Assumptions!$L$12*Assumptions!$C$102/Assumptions!$C$104,0)</f>
        <v>0</v>
      </c>
      <c r="AA40" s="152">
        <f>IF(OR(AA$1=Assumptions!$B$115,AA$1=Assumptions!$C$115,AA$1=Assumptions!$D$115,AA$1=Assumptions!$E$115,AA$1=Assumptions!$F$115),Assumptions!$L$12*Assumptions!$C$102/Assumptions!$C$104,0)</f>
        <v>0</v>
      </c>
      <c r="AB40" s="152">
        <f>IF(OR(AB$1=Assumptions!$B$115,AB$1=Assumptions!$C$115,AB$1=Assumptions!$D$115,AB$1=Assumptions!$E$115,AB$1=Assumptions!$F$115),Assumptions!$L$12*Assumptions!$C$102/Assumptions!$C$104,0)</f>
        <v>0</v>
      </c>
      <c r="AC40" s="152">
        <f>IF(OR(AC$1=Assumptions!$B$115,AC$1=Assumptions!$C$115,AC$1=Assumptions!$D$115,AC$1=Assumptions!$E$115,AC$1=Assumptions!$F$115),Assumptions!$L$12*Assumptions!$C$102/Assumptions!$C$104,0)</f>
        <v>0</v>
      </c>
      <c r="AD40" s="152">
        <f>IF(OR(AD$1=Assumptions!$B$115,AD$1=Assumptions!$C$115,AD$1=Assumptions!$D$115,AD$1=Assumptions!$E$115,AD$1=Assumptions!$F$115),Assumptions!$L$12*Assumptions!$C$102/Assumptions!$C$104,0)</f>
        <v>0</v>
      </c>
      <c r="AE40" s="152">
        <f>IF(OR(AE$1=Assumptions!$B$115,AE$1=Assumptions!$C$115,AE$1=Assumptions!$D$115,AE$1=Assumptions!$E$115,AE$1=Assumptions!$F$115),Assumptions!$L$12*Assumptions!$C$102/Assumptions!$C$104,0)</f>
        <v>0</v>
      </c>
      <c r="AF40" s="152">
        <f>IF(OR(AF$1=Assumptions!$B$115,AF$1=Assumptions!$C$115,AF$1=Assumptions!$D$115,AF$1=Assumptions!$E$115,AF$1=Assumptions!$F$115),Assumptions!$L$12*Assumptions!$C$102/Assumptions!$C$104,0)</f>
        <v>0</v>
      </c>
      <c r="AG40" s="152">
        <f>IF(OR(AG$1=Assumptions!$B$115,AG$1=Assumptions!$C$115,AG$1=Assumptions!$D$115,AG$1=Assumptions!$E$115,AG$1=Assumptions!$F$115),Assumptions!$L$12*Assumptions!$C$102/Assumptions!$C$104,0)</f>
        <v>0</v>
      </c>
      <c r="AH40" s="152">
        <f>IF(OR(AH$1=Assumptions!$B$115,AH$1=Assumptions!$C$115,AH$1=Assumptions!$D$115,AH$1=Assumptions!$E$115,AH$1=Assumptions!$F$115),Assumptions!$L$12*Assumptions!$C$102/Assumptions!$C$104,0)</f>
        <v>0</v>
      </c>
      <c r="AI40" s="152">
        <f>IF(OR(AI$1=Assumptions!$B$115,AI$1=Assumptions!$C$115,AI$1=Assumptions!$D$115,AI$1=Assumptions!$E$115,AI$1=Assumptions!$F$115),Assumptions!$L$12*Assumptions!$C$102/Assumptions!$C$104,0)</f>
        <v>0</v>
      </c>
      <c r="AJ40" s="152">
        <f>IF(OR(AJ$1=Assumptions!$B$115,AJ$1=Assumptions!$C$115,AJ$1=Assumptions!$D$115,AJ$1=Assumptions!$E$115,AJ$1=Assumptions!$F$115),Assumptions!$L$12*Assumptions!$C$102/Assumptions!$C$104,0)</f>
        <v>0</v>
      </c>
      <c r="AK40" s="152">
        <f>IF(OR(AK$1=Assumptions!$B$115,AK$1=Assumptions!$C$115,AK$1=Assumptions!$D$115,AK$1=Assumptions!$E$115,AK$1=Assumptions!$F$115),Assumptions!$L$12*Assumptions!$C$102/Assumptions!$C$104,0)</f>
        <v>0</v>
      </c>
      <c r="AL40" s="152">
        <f>IF(OR(AL$1=Assumptions!$B$115,AL$1=Assumptions!$C$115,AL$1=Assumptions!$D$115,AL$1=Assumptions!$E$115,AL$1=Assumptions!$F$115),Assumptions!$L$12*Assumptions!$C$102/Assumptions!$C$104,0)</f>
        <v>0</v>
      </c>
      <c r="AM40" s="152">
        <f>IF(OR(AM$1=Assumptions!$B$115,AM$1=Assumptions!$C$115,AM$1=Assumptions!$D$115,AM$1=Assumptions!$E$115,AM$1=Assumptions!$F$115),Assumptions!$L$12*Assumptions!$C$102/Assumptions!$C$104,0)</f>
        <v>0</v>
      </c>
      <c r="AN40" s="152">
        <f>IF(OR(AN$1=Assumptions!$B$115,AN$1=Assumptions!$C$115,AN$1=Assumptions!$D$115,AN$1=Assumptions!$E$115,AN$1=Assumptions!$F$115),Assumptions!$L$12*Assumptions!$C$102/Assumptions!$C$104,0)</f>
        <v>0</v>
      </c>
      <c r="AO40" s="152">
        <f>IF(OR(AO$1=Assumptions!$B$115,AO$1=Assumptions!$C$115,AO$1=Assumptions!$D$115,AO$1=Assumptions!$E$115,AO$1=Assumptions!$F$115),Assumptions!$L$12*Assumptions!$C$102/Assumptions!$C$104,0)</f>
        <v>0</v>
      </c>
      <c r="AP40" s="152">
        <f>IF(OR(AP$1=Assumptions!$B$115,AP$1=Assumptions!$C$115,AP$1=Assumptions!$D$115,AP$1=Assumptions!$E$115,AP$1=Assumptions!$F$115),Assumptions!$L$12*Assumptions!$C$102/Assumptions!$C$104,0)</f>
        <v>0</v>
      </c>
      <c r="AQ40" s="152">
        <f>IF(OR(AQ$1=Assumptions!$B$115,AQ$1=Assumptions!$C$115,AQ$1=Assumptions!$D$115,AQ$1=Assumptions!$E$115,AQ$1=Assumptions!$F$115),Assumptions!$L$12*Assumptions!$C$102/Assumptions!$C$104,0)</f>
        <v>0</v>
      </c>
      <c r="AR40" s="152">
        <f>IF(OR(AR$1=Assumptions!$B$115,AR$1=Assumptions!$C$115,AR$1=Assumptions!$D$115,AR$1=Assumptions!$E$115,AR$1=Assumptions!$F$115),Assumptions!$L$12*Assumptions!$C$102/Assumptions!$C$104,0)</f>
        <v>0</v>
      </c>
      <c r="AS40" s="152">
        <f>IF(OR(AS$1=Assumptions!$B$115,AS$1=Assumptions!$C$115,AS$1=Assumptions!$D$115,AS$1=Assumptions!$E$115,AS$1=Assumptions!$F$115),Assumptions!$L$12*Assumptions!$C$102/Assumptions!$C$104,0)</f>
        <v>0</v>
      </c>
      <c r="AT40" s="152">
        <f>IF(OR(AT$1=Assumptions!$B$115,AT$1=Assumptions!$C$115,AT$1=Assumptions!$D$115,AT$1=Assumptions!$E$115,AT$1=Assumptions!$F$115),Assumptions!$L$12*Assumptions!$C$102/Assumptions!$C$104,0)</f>
        <v>0</v>
      </c>
      <c r="AU40" s="152">
        <f>IF(OR(AU$1=Assumptions!$B$115,AU$1=Assumptions!$C$115,AU$1=Assumptions!$D$115,AU$1=Assumptions!$E$115,AU$1=Assumptions!$F$115),Assumptions!$L$12*Assumptions!$C$102/Assumptions!$C$104,0)</f>
        <v>0</v>
      </c>
      <c r="AV40" s="152">
        <f>IF(OR(AV$1=Assumptions!$B$115,AV$1=Assumptions!$C$115,AV$1=Assumptions!$D$115,AV$1=Assumptions!$E$115,AV$1=Assumptions!$F$115),Assumptions!$L$12*Assumptions!$C$102/Assumptions!$C$104,0)</f>
        <v>0</v>
      </c>
      <c r="AW40" s="152">
        <f>IF(OR(AW$1=Assumptions!$B$115,AW$1=Assumptions!$C$115,AW$1=Assumptions!$D$115,AW$1=Assumptions!$E$115,AW$1=Assumptions!$F$115),Assumptions!$L$12*Assumptions!$C$102/Assumptions!$C$104,0)</f>
        <v>0</v>
      </c>
      <c r="AX40" s="152">
        <f>IF(OR(AX$1=Assumptions!$B$115,AX$1=Assumptions!$C$115,AX$1=Assumptions!$D$115,AX$1=Assumptions!$E$115,AX$1=Assumptions!$F$115),Assumptions!$L$12*Assumptions!$C$102/Assumptions!$C$104,0)</f>
        <v>0</v>
      </c>
      <c r="AY40" s="152">
        <f>IF(OR(AY$1=Assumptions!$B$115,AY$1=Assumptions!$C$115,AY$1=Assumptions!$D$115,AY$1=Assumptions!$E$115,AY$1=Assumptions!$F$115),Assumptions!$L$12*Assumptions!$C$102/Assumptions!$C$104,0)</f>
        <v>0</v>
      </c>
      <c r="AZ40" s="152">
        <f>IF(OR(AZ$1=Assumptions!$B$115,AZ$1=Assumptions!$C$115,AZ$1=Assumptions!$D$115,AZ$1=Assumptions!$E$115,AZ$1=Assumptions!$F$115),Assumptions!$L$12*Assumptions!$C$102/Assumptions!$C$104,0)</f>
        <v>0</v>
      </c>
      <c r="BA40" s="152">
        <f>IF(OR(BA$1=Assumptions!$B$115,BA$1=Assumptions!$C$115,BA$1=Assumptions!$D$115,BA$1=Assumptions!$E$115,BA$1=Assumptions!$F$115),Assumptions!$L$12*Assumptions!$C$102/Assumptions!$C$104,0)</f>
        <v>0</v>
      </c>
      <c r="BB40" s="152">
        <f>IF(OR(BB$1=Assumptions!$B$115,BB$1=Assumptions!$C$115,BB$1=Assumptions!$D$115,BB$1=Assumptions!$E$115,BB$1=Assumptions!$F$115),Assumptions!$L$12*Assumptions!$C$102/Assumptions!$C$104,0)</f>
        <v>0</v>
      </c>
      <c r="BC40" s="152">
        <f>IF(OR(BC$1=Assumptions!$B$115,BC$1=Assumptions!$C$115,BC$1=Assumptions!$D$115,BC$1=Assumptions!$E$115,BC$1=Assumptions!$F$115),Assumptions!$L$12*Assumptions!$C$102/Assumptions!$C$104,0)</f>
        <v>0</v>
      </c>
      <c r="BD40" s="152">
        <f>IF(OR(BD$1=Assumptions!$B$115,BD$1=Assumptions!$C$115,BD$1=Assumptions!$D$115,BD$1=Assumptions!$E$115,BD$1=Assumptions!$F$115),Assumptions!$L$12*Assumptions!$C$102/Assumptions!$C$104,0)</f>
        <v>0</v>
      </c>
      <c r="BE40" s="152">
        <f>IF(OR(BE$1=Assumptions!$B$115,BE$1=Assumptions!$C$115,BE$1=Assumptions!$D$115,BE$1=Assumptions!$E$115,BE$1=Assumptions!$F$115),Assumptions!$L$12*Assumptions!$C$102/Assumptions!$C$104,0)</f>
        <v>0</v>
      </c>
      <c r="BF40" s="152">
        <f>IF(OR(BF$1=Assumptions!$B$115,BF$1=Assumptions!$C$115,BF$1=Assumptions!$D$115,BF$1=Assumptions!$E$115,BF$1=Assumptions!$F$115),Assumptions!$L$12*Assumptions!$C$102/Assumptions!$C$104,0)</f>
        <v>0</v>
      </c>
      <c r="BG40" s="152">
        <f>IF(OR(BG$1=Assumptions!$B$115,BG$1=Assumptions!$C$115,BG$1=Assumptions!$D$115,BG$1=Assumptions!$E$115,BG$1=Assumptions!$F$115),Assumptions!$L$12*Assumptions!$C$102/Assumptions!$C$104,0)</f>
        <v>0</v>
      </c>
      <c r="BH40" s="152">
        <f>IF(OR(BH$1=Assumptions!$B$115,BH$1=Assumptions!$C$115,BH$1=Assumptions!$D$115,BH$1=Assumptions!$E$115,BH$1=Assumptions!$F$115),Assumptions!$L$12*Assumptions!$C$102/Assumptions!$C$104,0)</f>
        <v>0</v>
      </c>
      <c r="BI40" s="152">
        <f>IF(OR(BI$1=Assumptions!$B$115,BI$1=Assumptions!$C$115,BI$1=Assumptions!$D$115,BI$1=Assumptions!$E$115,BI$1=Assumptions!$F$115),Assumptions!$L$12*Assumptions!$C$102/Assumptions!$C$104,0)</f>
        <v>0</v>
      </c>
      <c r="BJ40" s="152">
        <f>IF(OR(BJ$1=Assumptions!$B$115,BJ$1=Assumptions!$C$115,BJ$1=Assumptions!$D$115,BJ$1=Assumptions!$E$115,BJ$1=Assumptions!$F$115),Assumptions!$L$12*Assumptions!$C$102/Assumptions!$C$104,0)</f>
        <v>0</v>
      </c>
      <c r="BK40" s="152">
        <f>IF(OR(BK$1=Assumptions!$B$115,BK$1=Assumptions!$C$115,BK$1=Assumptions!$D$115,BK$1=Assumptions!$E$115,BK$1=Assumptions!$F$115),Assumptions!$L$12*Assumptions!$C$102/Assumptions!$C$104,0)</f>
        <v>0</v>
      </c>
      <c r="BL40" s="152">
        <f>IF(OR(BL$1=Assumptions!$B$115,BL$1=Assumptions!$C$115,BL$1=Assumptions!$D$115,BL$1=Assumptions!$E$115,BL$1=Assumptions!$F$115),Assumptions!$L$12*Assumptions!$C$102/Assumptions!$C$104,0)</f>
        <v>0</v>
      </c>
      <c r="BM40" s="152">
        <f>IF(OR(BM$1=Assumptions!$B$115,BM$1=Assumptions!$C$115,BM$1=Assumptions!$D$115,BM$1=Assumptions!$E$115,BM$1=Assumptions!$F$115),Assumptions!$L$12*Assumptions!$C$102/Assumptions!$C$104,0)</f>
        <v>0</v>
      </c>
      <c r="BN40" s="152">
        <f>IF(OR(BN$1=Assumptions!$B$115,BN$1=Assumptions!$C$115,BN$1=Assumptions!$D$115,BN$1=Assumptions!$E$115,BN$1=Assumptions!$F$115),Assumptions!$L$12*Assumptions!$C$102/Assumptions!$C$104,0)</f>
        <v>0</v>
      </c>
      <c r="BO40" s="152">
        <f>IF(OR(BO$1=Assumptions!$B$115,BO$1=Assumptions!$C$115,BO$1=Assumptions!$D$115,BO$1=Assumptions!$E$115,BO$1=Assumptions!$F$115),Assumptions!$L$12*Assumptions!$C$102/Assumptions!$C$104,0)</f>
        <v>0</v>
      </c>
      <c r="BP40" s="152">
        <f>IF(OR(BP$1=Assumptions!$B$115,BP$1=Assumptions!$C$115,BP$1=Assumptions!$D$115,BP$1=Assumptions!$E$115,BP$1=Assumptions!$F$115),Assumptions!$L$12*Assumptions!$C$102/Assumptions!$C$104,0)</f>
        <v>0</v>
      </c>
      <c r="BQ40" s="152">
        <f>IF(OR(BQ$1=Assumptions!$B$115,BQ$1=Assumptions!$C$115,BQ$1=Assumptions!$D$115,BQ$1=Assumptions!$E$115,BQ$1=Assumptions!$F$115),Assumptions!$L$12*Assumptions!$C$102/Assumptions!$C$104,0)</f>
        <v>0</v>
      </c>
      <c r="BR40" s="152">
        <f>IF(OR(BR$1=Assumptions!$B$115,BR$1=Assumptions!$C$115,BR$1=Assumptions!$D$115,BR$1=Assumptions!$E$115,BR$1=Assumptions!$F$115),Assumptions!$L$12*Assumptions!$C$102/Assumptions!$C$104,0)</f>
        <v>0</v>
      </c>
      <c r="BS40" s="152">
        <f>IF(OR(BS$1=Assumptions!$B$115,BS$1=Assumptions!$C$115,BS$1=Assumptions!$D$115,BS$1=Assumptions!$E$115,BS$1=Assumptions!$F$115),Assumptions!$L$12*Assumptions!$C$102/Assumptions!$C$104,0)</f>
        <v>0</v>
      </c>
      <c r="BT40" s="152">
        <f>IF(OR(BT$1=Assumptions!$B$115,BT$1=Assumptions!$C$115,BT$1=Assumptions!$D$115,BT$1=Assumptions!$E$115,BT$1=Assumptions!$F$115),Assumptions!$L$12*Assumptions!$C$102/Assumptions!$C$104,0)</f>
        <v>0</v>
      </c>
      <c r="BU40" s="152">
        <f>IF(OR(BU$1=Assumptions!$B$115,BU$1=Assumptions!$C$115,BU$1=Assumptions!$D$115,BU$1=Assumptions!$E$115,BU$1=Assumptions!$F$115),Assumptions!$L$12*Assumptions!$C$102/Assumptions!$C$104,0)</f>
        <v>0</v>
      </c>
      <c r="BV40" s="152">
        <f>IF(OR(BV$1=Assumptions!$B$115,BV$1=Assumptions!$C$115,BV$1=Assumptions!$D$115,BV$1=Assumptions!$E$115,BV$1=Assumptions!$F$115),Assumptions!$L$12*Assumptions!$C$102/Assumptions!$C$104,0)</f>
        <v>0</v>
      </c>
      <c r="BW40" s="152">
        <f>IF(OR(BW$1=Assumptions!$B$115,BW$1=Assumptions!$C$115,BW$1=Assumptions!$D$115,BW$1=Assumptions!$E$115,BW$1=Assumptions!$F$115),Assumptions!$L$12*Assumptions!$C$102/Assumptions!$C$104,0)</f>
        <v>0</v>
      </c>
      <c r="BX40" s="152">
        <f>IF(OR(BX$1=Assumptions!$B$115,BX$1=Assumptions!$C$115,BX$1=Assumptions!$D$115,BX$1=Assumptions!$E$115,BX$1=Assumptions!$F$115),Assumptions!$L$12*Assumptions!$C$102/Assumptions!$C$104,0)</f>
        <v>0</v>
      </c>
      <c r="BY40" s="152">
        <f>IF(OR(BY$1=Assumptions!$B$115,BY$1=Assumptions!$C$115,BY$1=Assumptions!$D$115,BY$1=Assumptions!$E$115,BY$1=Assumptions!$F$115),Assumptions!$L$12*Assumptions!$C$102/Assumptions!$C$104,0)</f>
        <v>0</v>
      </c>
      <c r="BZ40" s="152">
        <f>IF(OR(BZ$1=Assumptions!$B$115,BZ$1=Assumptions!$C$115,BZ$1=Assumptions!$D$115,BZ$1=Assumptions!$E$115,BZ$1=Assumptions!$F$115),Assumptions!$L$12*Assumptions!$C$102/Assumptions!$C$104,0)</f>
        <v>0</v>
      </c>
      <c r="CA40" s="152">
        <f>IF(OR(CA$1=Assumptions!$B$115,CA$1=Assumptions!$C$115,CA$1=Assumptions!$D$115,CA$1=Assumptions!$E$115,CA$1=Assumptions!$F$115),Assumptions!$L$12*Assumptions!$C$102/Assumptions!$C$104,0)</f>
        <v>0</v>
      </c>
      <c r="CB40" s="152">
        <f>IF(OR(CB$1=Assumptions!$B$115,CB$1=Assumptions!$C$115,CB$1=Assumptions!$D$115,CB$1=Assumptions!$E$115,CB$1=Assumptions!$F$115),Assumptions!$L$12*Assumptions!$C$102/Assumptions!$C$104,0)</f>
        <v>0</v>
      </c>
      <c r="CC40" s="152">
        <f>IF(OR(CC$1=Assumptions!$B$115,CC$1=Assumptions!$C$115,CC$1=Assumptions!$D$115,CC$1=Assumptions!$E$115,CC$1=Assumptions!$F$115),Assumptions!$L$12*Assumptions!$C$102/Assumptions!$C$104,0)</f>
        <v>0</v>
      </c>
      <c r="CD40" s="152">
        <f>IF(OR(CD$1=Assumptions!$B$115,CD$1=Assumptions!$C$115,CD$1=Assumptions!$D$115,CD$1=Assumptions!$E$115,CD$1=Assumptions!$F$115),Assumptions!$L$12*Assumptions!$C$102/Assumptions!$C$104,0)</f>
        <v>0</v>
      </c>
      <c r="CE40" s="152">
        <f>IF(OR(CE$1=Assumptions!$B$115,CE$1=Assumptions!$C$115,CE$1=Assumptions!$D$115,CE$1=Assumptions!$E$115,CE$1=Assumptions!$F$115),Assumptions!$L$12*Assumptions!$C$102/Assumptions!$C$104,0)</f>
        <v>0</v>
      </c>
      <c r="CF40" s="152">
        <f>IF(OR(CF$1=Assumptions!$B$115,CF$1=Assumptions!$C$115,CF$1=Assumptions!$D$115,CF$1=Assumptions!$E$115,CF$1=Assumptions!$F$115),Assumptions!$L$12*Assumptions!$C$102/Assumptions!$C$104,0)</f>
        <v>0</v>
      </c>
      <c r="CG40" s="152">
        <f>IF(OR(CG$1=Assumptions!$B$115,CG$1=Assumptions!$C$115,CG$1=Assumptions!$D$115,CG$1=Assumptions!$E$115,CG$1=Assumptions!$F$115),Assumptions!$L$12*Assumptions!$C$102/Assumptions!$C$104,0)</f>
        <v>0</v>
      </c>
      <c r="CH40" s="152">
        <f>IF(OR(CH$1=Assumptions!$B$115,CH$1=Assumptions!$C$115,CH$1=Assumptions!$D$115,CH$1=Assumptions!$E$115,CH$1=Assumptions!$F$115),Assumptions!$L$12*Assumptions!$C$102/Assumptions!$C$104,0)</f>
        <v>0</v>
      </c>
      <c r="CI40" s="152">
        <f>IF(OR(CI$1=Assumptions!$B$115,CI$1=Assumptions!$C$115,CI$1=Assumptions!$D$115,CI$1=Assumptions!$E$115,CI$1=Assumptions!$F$115),Assumptions!$L$12*Assumptions!$C$102/Assumptions!$C$104,0)</f>
        <v>0</v>
      </c>
      <c r="CJ40" s="152">
        <f>IF(OR(CJ$1=Assumptions!$B$115,CJ$1=Assumptions!$C$115,CJ$1=Assumptions!$D$115,CJ$1=Assumptions!$E$115,CJ$1=Assumptions!$F$115),Assumptions!$L$12*Assumptions!$C$102/Assumptions!$C$104,0)</f>
        <v>0</v>
      </c>
      <c r="CK40" s="152">
        <f>IF(OR(CK$1=Assumptions!$B$115,CK$1=Assumptions!$C$115,CK$1=Assumptions!$D$115,CK$1=Assumptions!$E$115,CK$1=Assumptions!$F$115),Assumptions!$L$12*Assumptions!$C$102/Assumptions!$C$104,0)</f>
        <v>0</v>
      </c>
      <c r="CL40" s="152">
        <f>IF(OR(CL$1=Assumptions!$B$115,CL$1=Assumptions!$C$115,CL$1=Assumptions!$D$115,CL$1=Assumptions!$E$115,CL$1=Assumptions!$F$115),Assumptions!$L$12*Assumptions!$C$102/Assumptions!$C$104,0)</f>
        <v>0</v>
      </c>
      <c r="CM40" s="152">
        <f>IF(OR(CM$1=Assumptions!$B$115,CM$1=Assumptions!$C$115,CM$1=Assumptions!$D$115,CM$1=Assumptions!$E$115,CM$1=Assumptions!$F$115),Assumptions!$L$12*Assumptions!$C$102/Assumptions!$C$104,0)</f>
        <v>0</v>
      </c>
      <c r="CN40" s="152">
        <f>IF(OR(CN$1=Assumptions!$B$115,CN$1=Assumptions!$C$115,CN$1=Assumptions!$D$115,CN$1=Assumptions!$E$115,CN$1=Assumptions!$F$115),Assumptions!$L$12*Assumptions!$C$102/Assumptions!$C$104,0)</f>
        <v>0</v>
      </c>
      <c r="CO40" s="152">
        <f>IF(OR(CO$1=Assumptions!$B$115,CO$1=Assumptions!$C$115,CO$1=Assumptions!$D$115,CO$1=Assumptions!$E$115,CO$1=Assumptions!$F$115),Assumptions!$L$12*Assumptions!$C$102/Assumptions!$C$104,0)</f>
        <v>0</v>
      </c>
      <c r="CP40" s="152">
        <f>IF(OR(CP$1=Assumptions!$B$115,CP$1=Assumptions!$C$115,CP$1=Assumptions!$D$115,CP$1=Assumptions!$E$115,CP$1=Assumptions!$F$115),Assumptions!$L$12*Assumptions!$C$102/Assumptions!$C$104,0)</f>
        <v>0</v>
      </c>
      <c r="CQ40" s="152">
        <f>IF(OR(CQ$1=Assumptions!$B$115,CQ$1=Assumptions!$C$115,CQ$1=Assumptions!$D$115,CQ$1=Assumptions!$E$115,CQ$1=Assumptions!$F$115),Assumptions!$L$12*Assumptions!$C$102/Assumptions!$C$104,0)</f>
        <v>0</v>
      </c>
      <c r="CR40" s="152">
        <f>IF(OR(CR$1=Assumptions!$B$115,CR$1=Assumptions!$C$115,CR$1=Assumptions!$D$115,CR$1=Assumptions!$E$115,CR$1=Assumptions!$F$115),Assumptions!$L$12*Assumptions!$C$102/Assumptions!$C$104,0)</f>
        <v>0</v>
      </c>
      <c r="CS40" s="152">
        <f>IF(OR(CS$1=Assumptions!$B$115,CS$1=Assumptions!$C$115,CS$1=Assumptions!$D$115,CS$1=Assumptions!$E$115,CS$1=Assumptions!$F$115),Assumptions!$L$12*Assumptions!$C$102/Assumptions!$C$104,0)</f>
        <v>0</v>
      </c>
      <c r="CT40" s="152">
        <f>IF(OR(CT$1=Assumptions!$B$115,CT$1=Assumptions!$C$115,CT$1=Assumptions!$D$115,CT$1=Assumptions!$E$115,CT$1=Assumptions!$F$115),Assumptions!$L$12*Assumptions!$C$102/Assumptions!$C$104,0)</f>
        <v>0</v>
      </c>
      <c r="CU40" s="152">
        <f>IF(OR(CU$1=Assumptions!$B$115,CU$1=Assumptions!$C$115,CU$1=Assumptions!$D$115,CU$1=Assumptions!$E$115,CU$1=Assumptions!$F$115),Assumptions!$L$12*Assumptions!$C$102/Assumptions!$C$104,0)</f>
        <v>0</v>
      </c>
      <c r="CV40" s="152">
        <f>IF(OR(CV$1=Assumptions!$B$115,CV$1=Assumptions!$C$115,CV$1=Assumptions!$D$115,CV$1=Assumptions!$E$115,CV$1=Assumptions!$F$115),Assumptions!$L$12*Assumptions!$C$102/Assumptions!$C$104,0)</f>
        <v>0</v>
      </c>
      <c r="CW40" s="152">
        <f>IF(OR(CW$1=Assumptions!$B$115,CW$1=Assumptions!$C$115,CW$1=Assumptions!$D$115,CW$1=Assumptions!$E$115,CW$1=Assumptions!$F$115),Assumptions!$L$12*Assumptions!$C$102/Assumptions!$C$104,0)</f>
        <v>0</v>
      </c>
      <c r="CX40" s="152">
        <f>IF(OR(CX$1=Assumptions!$B$115,CX$1=Assumptions!$C$115,CX$1=Assumptions!$D$115,CX$1=Assumptions!$E$115,CX$1=Assumptions!$F$115),Assumptions!$L$12*Assumptions!$C$102/Assumptions!$C$104,0)</f>
        <v>0</v>
      </c>
      <c r="CY40" s="152">
        <f>IF(OR(CY$1=Assumptions!$B$115,CY$1=Assumptions!$C$115,CY$1=Assumptions!$D$115,CY$1=Assumptions!$E$115,CY$1=Assumptions!$F$115),Assumptions!$L$12*Assumptions!$C$102/Assumptions!$C$104,0)</f>
        <v>0</v>
      </c>
      <c r="CZ40" s="152">
        <f>IF(OR(CZ$1=Assumptions!$B$115,CZ$1=Assumptions!$C$115,CZ$1=Assumptions!$D$115,CZ$1=Assumptions!$E$115,CZ$1=Assumptions!$F$115),Assumptions!$L$12*Assumptions!$C$102/Assumptions!$C$104,0)</f>
        <v>0</v>
      </c>
      <c r="DA40" s="152">
        <f>IF(OR(DA$1=Assumptions!$B$115,DA$1=Assumptions!$C$115,DA$1=Assumptions!$D$115,DA$1=Assumptions!$E$115,DA$1=Assumptions!$F$115),Assumptions!$L$12*Assumptions!$C$102/Assumptions!$C$104,0)</f>
        <v>0</v>
      </c>
      <c r="DB40" s="152">
        <f>IF(OR(DB$1=Assumptions!$B$115,DB$1=Assumptions!$C$115,DB$1=Assumptions!$D$115,DB$1=Assumptions!$E$115,DB$1=Assumptions!$F$115),Assumptions!$L$12*Assumptions!$C$102/Assumptions!$C$104,0)</f>
        <v>0</v>
      </c>
      <c r="DC40" s="152">
        <f>IF(OR(DC$1=Assumptions!$B$115,DC$1=Assumptions!$C$115,DC$1=Assumptions!$D$115,DC$1=Assumptions!$E$115,DC$1=Assumptions!$F$115),Assumptions!$L$12*Assumptions!$C$102/Assumptions!$C$104,0)</f>
        <v>0</v>
      </c>
      <c r="DD40" s="152">
        <f>IF(OR(DD$1=Assumptions!$B$115,DD$1=Assumptions!$C$115,DD$1=Assumptions!$D$115,DD$1=Assumptions!$E$115,DD$1=Assumptions!$F$115),Assumptions!$L$12*Assumptions!$C$102/Assumptions!$C$104,0)</f>
        <v>0</v>
      </c>
      <c r="DE40" s="152">
        <f>IF(OR(DE$1=Assumptions!$B$115,DE$1=Assumptions!$C$115,DE$1=Assumptions!$D$115,DE$1=Assumptions!$E$115,DE$1=Assumptions!$F$115),Assumptions!$L$12*Assumptions!$C$102/Assumptions!$C$104,0)</f>
        <v>0</v>
      </c>
      <c r="DF40" s="152">
        <f>IF(OR(DF$1=Assumptions!$B$115,DF$1=Assumptions!$C$115,DF$1=Assumptions!$D$115,DF$1=Assumptions!$E$115,DF$1=Assumptions!$F$115),Assumptions!$L$12*Assumptions!$C$102/Assumptions!$C$104,0)</f>
        <v>0</v>
      </c>
      <c r="DG40" s="152">
        <f>IF(OR(DG$1=Assumptions!$B$115,DG$1=Assumptions!$C$115,DG$1=Assumptions!$D$115,DG$1=Assumptions!$E$115,DG$1=Assumptions!$F$115),Assumptions!$L$12*Assumptions!$C$102/Assumptions!$C$104,0)</f>
        <v>0</v>
      </c>
      <c r="DH40" s="152">
        <f>IF(OR(DH$1=Assumptions!$B$115,DH$1=Assumptions!$C$115,DH$1=Assumptions!$D$115,DH$1=Assumptions!$E$115,DH$1=Assumptions!$F$115),Assumptions!$L$12*Assumptions!$C$102/Assumptions!$C$104,0)</f>
        <v>0</v>
      </c>
      <c r="DI40" s="152">
        <f>IF(OR(DI$1=Assumptions!$B$115,DI$1=Assumptions!$C$115,DI$1=Assumptions!$D$115,DI$1=Assumptions!$E$115,DI$1=Assumptions!$F$115),Assumptions!$L$12*Assumptions!$C$102/Assumptions!$C$104,0)</f>
        <v>0</v>
      </c>
      <c r="DJ40" s="152">
        <f>IF(OR(DJ$1=Assumptions!$B$115,DJ$1=Assumptions!$C$115,DJ$1=Assumptions!$D$115,DJ$1=Assumptions!$E$115,DJ$1=Assumptions!$F$115),Assumptions!$L$12*Assumptions!$C$102/Assumptions!$C$104,0)</f>
        <v>0</v>
      </c>
      <c r="DK40" s="152">
        <f>IF(OR(DK$1=Assumptions!$B$115,DK$1=Assumptions!$C$115,DK$1=Assumptions!$D$115,DK$1=Assumptions!$E$115,DK$1=Assumptions!$F$115),Assumptions!$L$12*Assumptions!$C$102/Assumptions!$C$104,0)</f>
        <v>0</v>
      </c>
      <c r="DL40" s="152">
        <f>IF(OR(DL$1=Assumptions!$B$115,DL$1=Assumptions!$C$115,DL$1=Assumptions!$D$115,DL$1=Assumptions!$E$115,DL$1=Assumptions!$F$115),Assumptions!$L$12*Assumptions!$C$102/Assumptions!$C$104,0)</f>
        <v>0</v>
      </c>
      <c r="DM40" s="152">
        <f>IF(OR(DM$1=Assumptions!$B$115,DM$1=Assumptions!$C$115,DM$1=Assumptions!$D$115,DM$1=Assumptions!$E$115,DM$1=Assumptions!$F$115),Assumptions!$L$12*Assumptions!$C$102/Assumptions!$C$104,0)</f>
        <v>0</v>
      </c>
      <c r="DN40" s="152">
        <f>IF(OR(DN$1=Assumptions!$B$115,DN$1=Assumptions!$C$115,DN$1=Assumptions!$D$115,DN$1=Assumptions!$E$115,DN$1=Assumptions!$F$115),Assumptions!$L$12*Assumptions!$C$102/Assumptions!$C$104,0)</f>
        <v>0</v>
      </c>
      <c r="DO40" s="152">
        <f>IF(OR(DO$1=Assumptions!$B$115,DO$1=Assumptions!$C$115,DO$1=Assumptions!$D$115,DO$1=Assumptions!$E$115,DO$1=Assumptions!$F$115),Assumptions!$L$12*Assumptions!$C$102/Assumptions!$C$104,0)</f>
        <v>0</v>
      </c>
      <c r="DP40" s="152">
        <f>IF(OR(DP$1=Assumptions!$B$115,DP$1=Assumptions!$C$115,DP$1=Assumptions!$D$115,DP$1=Assumptions!$E$115,DP$1=Assumptions!$F$115),Assumptions!$L$12*Assumptions!$C$102/Assumptions!$C$104,0)</f>
        <v>0</v>
      </c>
      <c r="DQ40" s="152">
        <f>IF(OR(DQ$1=Assumptions!$B$115,DQ$1=Assumptions!$C$115,DQ$1=Assumptions!$D$115,DQ$1=Assumptions!$E$115,DQ$1=Assumptions!$F$115),Assumptions!$L$12*Assumptions!$C$102/Assumptions!$C$104,0)</f>
        <v>0</v>
      </c>
      <c r="DR40" s="152">
        <f>IF(OR(DR$1=Assumptions!$B$115,DR$1=Assumptions!$C$115,DR$1=Assumptions!$D$115,DR$1=Assumptions!$E$115,DR$1=Assumptions!$F$115),Assumptions!$L$12*Assumptions!$C$102/Assumptions!$C$104,0)</f>
        <v>0</v>
      </c>
      <c r="DS40" s="152">
        <f>IF(OR(DS$1=Assumptions!$B$115,DS$1=Assumptions!$C$115,DS$1=Assumptions!$D$115,DS$1=Assumptions!$E$115,DS$1=Assumptions!$F$115),Assumptions!$L$12*Assumptions!$C$102/Assumptions!$C$104,0)</f>
        <v>0</v>
      </c>
      <c r="DT40" s="152">
        <f>IF(OR(DT$1=Assumptions!$B$115,DT$1=Assumptions!$C$115,DT$1=Assumptions!$D$115,DT$1=Assumptions!$E$115,DT$1=Assumptions!$F$115),Assumptions!$L$12*Assumptions!$C$102/Assumptions!$C$104,0)</f>
        <v>0</v>
      </c>
      <c r="DU40" s="152">
        <f>IF(OR(DU$1=Assumptions!$B$115,DU$1=Assumptions!$C$115,DU$1=Assumptions!$D$115,DU$1=Assumptions!$E$115,DU$1=Assumptions!$F$115),Assumptions!$L$12*Assumptions!$C$102/Assumptions!$C$104,0)</f>
        <v>0</v>
      </c>
      <c r="DV40" s="152">
        <f>IF(OR(DV$1=Assumptions!$B$115,DV$1=Assumptions!$C$115,DV$1=Assumptions!$D$115,DV$1=Assumptions!$E$115,DV$1=Assumptions!$F$115),Assumptions!$L$12*Assumptions!$C$102/Assumptions!$C$104,0)</f>
        <v>0</v>
      </c>
      <c r="DW40" s="152">
        <f>IF(OR(DW$1=Assumptions!$B$115,DW$1=Assumptions!$C$115,DW$1=Assumptions!$D$115,DW$1=Assumptions!$E$115,DW$1=Assumptions!$F$115),Assumptions!$L$12*Assumptions!$C$102/Assumptions!$C$104,0)</f>
        <v>0</v>
      </c>
      <c r="DX40" s="152">
        <f>IF(OR(DX$1=Assumptions!$B$115,DX$1=Assumptions!$C$115,DX$1=Assumptions!$D$115,DX$1=Assumptions!$E$115,DX$1=Assumptions!$F$115),Assumptions!$L$12*Assumptions!$C$102/Assumptions!$C$104,0)</f>
        <v>0</v>
      </c>
      <c r="DY40" s="152">
        <f>IF(OR(DY$1=Assumptions!$B$115,DY$1=Assumptions!$C$115,DY$1=Assumptions!$D$115,DY$1=Assumptions!$E$115,DY$1=Assumptions!$F$115),Assumptions!$L$12*Assumptions!$C$102/Assumptions!$C$104,0)</f>
        <v>0</v>
      </c>
      <c r="DZ40" s="152">
        <f>IF(OR(DZ$1=Assumptions!$B$115,DZ$1=Assumptions!$C$115,DZ$1=Assumptions!$D$115,DZ$1=Assumptions!$E$115,DZ$1=Assumptions!$F$115),Assumptions!$L$12*Assumptions!$C$102/Assumptions!$C$104,0)</f>
        <v>0</v>
      </c>
      <c r="EA40" s="152">
        <f>IF(OR(EA$1=Assumptions!$B$115,EA$1=Assumptions!$C$115,EA$1=Assumptions!$D$115,EA$1=Assumptions!$E$115,EA$1=Assumptions!$F$115),Assumptions!$L$12*Assumptions!$C$102/Assumptions!$C$104,0)</f>
        <v>0</v>
      </c>
      <c r="EB40" s="152">
        <f>IF(OR(EB$1=Assumptions!$B$115,EB$1=Assumptions!$C$115,EB$1=Assumptions!$D$115,EB$1=Assumptions!$E$115,EB$1=Assumptions!$F$115),Assumptions!$L$12*Assumptions!$C$102/Assumptions!$C$104,0)</f>
        <v>0</v>
      </c>
      <c r="EC40" s="152">
        <f>IF(OR(EC$1=Assumptions!$B$115,EC$1=Assumptions!$C$115,EC$1=Assumptions!$D$115,EC$1=Assumptions!$E$115,EC$1=Assumptions!$F$115),Assumptions!$L$12*Assumptions!$C$102/Assumptions!$C$104,0)</f>
        <v>0</v>
      </c>
      <c r="ED40" s="152">
        <f>IF(OR(ED$1=Assumptions!$B$115,ED$1=Assumptions!$C$115,ED$1=Assumptions!$D$115,ED$1=Assumptions!$E$115,ED$1=Assumptions!$F$115),Assumptions!$L$12*Assumptions!$C$102/Assumptions!$C$104,0)</f>
        <v>0</v>
      </c>
      <c r="EE40" s="152">
        <f>IF(OR(EE$1=Assumptions!$B$115,EE$1=Assumptions!$C$115,EE$1=Assumptions!$D$115,EE$1=Assumptions!$E$115,EE$1=Assumptions!$F$115),Assumptions!$L$12*Assumptions!$C$102/Assumptions!$C$104,0)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103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188</v>
      </c>
      <c r="D43" s="229">
        <f>Assumptions!P42</f>
        <v>0</v>
      </c>
      <c r="E43" s="229">
        <f t="shared" ref="E43:EE43" si="7">D47</f>
        <v>0</v>
      </c>
      <c r="F43" s="229">
        <f t="shared" si="7"/>
        <v>0</v>
      </c>
      <c r="G43" s="229">
        <f t="shared" si="7"/>
        <v>0</v>
      </c>
      <c r="H43" s="229">
        <f t="shared" si="7"/>
        <v>0</v>
      </c>
      <c r="I43" s="229">
        <f t="shared" si="7"/>
        <v>0</v>
      </c>
      <c r="J43" s="229">
        <f t="shared" si="7"/>
        <v>0</v>
      </c>
      <c r="K43" s="229">
        <f t="shared" si="7"/>
        <v>0</v>
      </c>
      <c r="L43" s="229">
        <f t="shared" si="7"/>
        <v>0</v>
      </c>
      <c r="M43" s="229">
        <f t="shared" si="7"/>
        <v>0</v>
      </c>
      <c r="N43" s="229">
        <f t="shared" si="7"/>
        <v>0</v>
      </c>
      <c r="O43" s="229">
        <f t="shared" si="7"/>
        <v>0</v>
      </c>
      <c r="P43" s="229">
        <f t="shared" si="7"/>
        <v>0</v>
      </c>
      <c r="Q43" s="229">
        <f t="shared" si="7"/>
        <v>0</v>
      </c>
      <c r="R43" s="229">
        <f t="shared" si="7"/>
        <v>0</v>
      </c>
      <c r="S43" s="229">
        <f t="shared" si="7"/>
        <v>0</v>
      </c>
      <c r="T43" s="229">
        <f t="shared" si="7"/>
        <v>0</v>
      </c>
      <c r="U43" s="229">
        <f t="shared" si="7"/>
        <v>0</v>
      </c>
      <c r="V43" s="229">
        <f t="shared" si="7"/>
        <v>0</v>
      </c>
      <c r="W43" s="229">
        <f t="shared" si="7"/>
        <v>0</v>
      </c>
      <c r="X43" s="229">
        <f t="shared" si="7"/>
        <v>0</v>
      </c>
      <c r="Y43" s="229">
        <f t="shared" si="7"/>
        <v>0</v>
      </c>
      <c r="Z43" s="229">
        <f t="shared" si="7"/>
        <v>0</v>
      </c>
      <c r="AA43" s="229">
        <f t="shared" si="7"/>
        <v>0</v>
      </c>
      <c r="AB43" s="229">
        <f t="shared" si="7"/>
        <v>0</v>
      </c>
      <c r="AC43" s="229">
        <f t="shared" si="7"/>
        <v>0</v>
      </c>
      <c r="AD43" s="229">
        <f t="shared" si="7"/>
        <v>0</v>
      </c>
      <c r="AE43" s="229">
        <f t="shared" si="7"/>
        <v>0</v>
      </c>
      <c r="AF43" s="229">
        <f t="shared" si="7"/>
        <v>0</v>
      </c>
      <c r="AG43" s="229">
        <f t="shared" si="7"/>
        <v>0</v>
      </c>
      <c r="AH43" s="229">
        <f t="shared" si="7"/>
        <v>0</v>
      </c>
      <c r="AI43" s="229">
        <f t="shared" si="7"/>
        <v>0</v>
      </c>
      <c r="AJ43" s="229">
        <f t="shared" si="7"/>
        <v>0</v>
      </c>
      <c r="AK43" s="229">
        <f t="shared" si="7"/>
        <v>0</v>
      </c>
      <c r="AL43" s="229">
        <f t="shared" si="7"/>
        <v>0</v>
      </c>
      <c r="AM43" s="229">
        <f t="shared" si="7"/>
        <v>0</v>
      </c>
      <c r="AN43" s="229">
        <f t="shared" si="7"/>
        <v>0</v>
      </c>
      <c r="AO43" s="229">
        <f t="shared" si="7"/>
        <v>0</v>
      </c>
      <c r="AP43" s="229">
        <f t="shared" si="7"/>
        <v>0</v>
      </c>
      <c r="AQ43" s="229">
        <f t="shared" si="7"/>
        <v>0</v>
      </c>
      <c r="AR43" s="229">
        <f t="shared" si="7"/>
        <v>0</v>
      </c>
      <c r="AS43" s="229">
        <f t="shared" si="7"/>
        <v>0</v>
      </c>
      <c r="AT43" s="229">
        <f t="shared" si="7"/>
        <v>0</v>
      </c>
      <c r="AU43" s="229">
        <f t="shared" si="7"/>
        <v>0</v>
      </c>
      <c r="AV43" s="229">
        <f t="shared" si="7"/>
        <v>0</v>
      </c>
      <c r="AW43" s="229">
        <f t="shared" si="7"/>
        <v>0</v>
      </c>
      <c r="AX43" s="229">
        <f t="shared" si="7"/>
        <v>0</v>
      </c>
      <c r="AY43" s="229">
        <f t="shared" si="7"/>
        <v>0</v>
      </c>
      <c r="AZ43" s="229">
        <f t="shared" si="7"/>
        <v>0</v>
      </c>
      <c r="BA43" s="229">
        <f t="shared" si="7"/>
        <v>0</v>
      </c>
      <c r="BB43" s="229">
        <f t="shared" si="7"/>
        <v>0</v>
      </c>
      <c r="BC43" s="229">
        <f t="shared" si="7"/>
        <v>0</v>
      </c>
      <c r="BD43" s="229">
        <f t="shared" si="7"/>
        <v>0</v>
      </c>
      <c r="BE43" s="229">
        <f t="shared" si="7"/>
        <v>0</v>
      </c>
      <c r="BF43" s="229">
        <f t="shared" si="7"/>
        <v>0</v>
      </c>
      <c r="BG43" s="229">
        <f t="shared" si="7"/>
        <v>0</v>
      </c>
      <c r="BH43" s="229">
        <f t="shared" si="7"/>
        <v>0</v>
      </c>
      <c r="BI43" s="229">
        <f t="shared" si="7"/>
        <v>0</v>
      </c>
      <c r="BJ43" s="229">
        <f t="shared" si="7"/>
        <v>0</v>
      </c>
      <c r="BK43" s="229">
        <f t="shared" si="7"/>
        <v>0</v>
      </c>
      <c r="BL43" s="229">
        <f t="shared" si="7"/>
        <v>0</v>
      </c>
      <c r="BM43" s="229">
        <f t="shared" si="7"/>
        <v>0</v>
      </c>
      <c r="BN43" s="229">
        <f t="shared" si="7"/>
        <v>0</v>
      </c>
      <c r="BO43" s="229">
        <f t="shared" si="7"/>
        <v>0</v>
      </c>
      <c r="BP43" s="229">
        <f t="shared" si="7"/>
        <v>0</v>
      </c>
      <c r="BQ43" s="229">
        <f t="shared" si="7"/>
        <v>0</v>
      </c>
      <c r="BR43" s="229">
        <f t="shared" si="7"/>
        <v>0</v>
      </c>
      <c r="BS43" s="229">
        <f t="shared" si="7"/>
        <v>0</v>
      </c>
      <c r="BT43" s="229">
        <f t="shared" si="7"/>
        <v>0</v>
      </c>
      <c r="BU43" s="229">
        <f t="shared" si="7"/>
        <v>0</v>
      </c>
      <c r="BV43" s="229">
        <f t="shared" si="7"/>
        <v>0</v>
      </c>
      <c r="BW43" s="229">
        <f t="shared" si="7"/>
        <v>0</v>
      </c>
      <c r="BX43" s="229">
        <f t="shared" si="7"/>
        <v>0</v>
      </c>
      <c r="BY43" s="229">
        <f t="shared" si="7"/>
        <v>0</v>
      </c>
      <c r="BZ43" s="229">
        <f t="shared" si="7"/>
        <v>0</v>
      </c>
      <c r="CA43" s="229">
        <f t="shared" si="7"/>
        <v>0</v>
      </c>
      <c r="CB43" s="229">
        <f t="shared" si="7"/>
        <v>0</v>
      </c>
      <c r="CC43" s="229">
        <f t="shared" si="7"/>
        <v>0</v>
      </c>
      <c r="CD43" s="229">
        <f t="shared" si="7"/>
        <v>0</v>
      </c>
      <c r="CE43" s="229">
        <f t="shared" si="7"/>
        <v>0</v>
      </c>
      <c r="CF43" s="229">
        <f t="shared" si="7"/>
        <v>0</v>
      </c>
      <c r="CG43" s="229">
        <f t="shared" si="7"/>
        <v>0</v>
      </c>
      <c r="CH43" s="229">
        <f t="shared" si="7"/>
        <v>0</v>
      </c>
      <c r="CI43" s="229">
        <f t="shared" si="7"/>
        <v>0</v>
      </c>
      <c r="CJ43" s="229">
        <f t="shared" si="7"/>
        <v>0</v>
      </c>
      <c r="CK43" s="229">
        <f t="shared" si="7"/>
        <v>0</v>
      </c>
      <c r="CL43" s="229">
        <f t="shared" si="7"/>
        <v>0</v>
      </c>
      <c r="CM43" s="229">
        <f t="shared" si="7"/>
        <v>0</v>
      </c>
      <c r="CN43" s="229">
        <f t="shared" si="7"/>
        <v>0</v>
      </c>
      <c r="CO43" s="229">
        <f t="shared" si="7"/>
        <v>0</v>
      </c>
      <c r="CP43" s="229">
        <f t="shared" si="7"/>
        <v>0</v>
      </c>
      <c r="CQ43" s="229">
        <f t="shared" si="7"/>
        <v>0</v>
      </c>
      <c r="CR43" s="229">
        <f t="shared" si="7"/>
        <v>0</v>
      </c>
      <c r="CS43" s="229">
        <f t="shared" si="7"/>
        <v>0</v>
      </c>
      <c r="CT43" s="229">
        <f t="shared" si="7"/>
        <v>0</v>
      </c>
      <c r="CU43" s="229">
        <f t="shared" si="7"/>
        <v>0</v>
      </c>
      <c r="CV43" s="229">
        <f t="shared" si="7"/>
        <v>0</v>
      </c>
      <c r="CW43" s="229">
        <f t="shared" si="7"/>
        <v>0</v>
      </c>
      <c r="CX43" s="229">
        <f t="shared" si="7"/>
        <v>0</v>
      </c>
      <c r="CY43" s="229">
        <f t="shared" si="7"/>
        <v>0</v>
      </c>
      <c r="CZ43" s="229">
        <f t="shared" si="7"/>
        <v>0</v>
      </c>
      <c r="DA43" s="229">
        <f t="shared" si="7"/>
        <v>0</v>
      </c>
      <c r="DB43" s="229">
        <f t="shared" si="7"/>
        <v>0</v>
      </c>
      <c r="DC43" s="229">
        <f t="shared" si="7"/>
        <v>0</v>
      </c>
      <c r="DD43" s="229">
        <f t="shared" si="7"/>
        <v>0</v>
      </c>
      <c r="DE43" s="229">
        <f t="shared" si="7"/>
        <v>0</v>
      </c>
      <c r="DF43" s="229">
        <f t="shared" si="7"/>
        <v>0</v>
      </c>
      <c r="DG43" s="229">
        <f t="shared" si="7"/>
        <v>0</v>
      </c>
      <c r="DH43" s="229">
        <f t="shared" si="7"/>
        <v>0</v>
      </c>
      <c r="DI43" s="229">
        <f t="shared" si="7"/>
        <v>0</v>
      </c>
      <c r="DJ43" s="229">
        <f t="shared" si="7"/>
        <v>0</v>
      </c>
      <c r="DK43" s="229">
        <f t="shared" si="7"/>
        <v>0</v>
      </c>
      <c r="DL43" s="229">
        <f t="shared" si="7"/>
        <v>0</v>
      </c>
      <c r="DM43" s="229">
        <f t="shared" si="7"/>
        <v>0</v>
      </c>
      <c r="DN43" s="229">
        <f t="shared" si="7"/>
        <v>0</v>
      </c>
      <c r="DO43" s="229">
        <f t="shared" si="7"/>
        <v>0</v>
      </c>
      <c r="DP43" s="229">
        <f t="shared" si="7"/>
        <v>0</v>
      </c>
      <c r="DQ43" s="229">
        <f t="shared" si="7"/>
        <v>0</v>
      </c>
      <c r="DR43" s="229">
        <f t="shared" si="7"/>
        <v>0</v>
      </c>
      <c r="DS43" s="229">
        <f t="shared" si="7"/>
        <v>0</v>
      </c>
      <c r="DT43" s="229">
        <f t="shared" si="7"/>
        <v>0</v>
      </c>
      <c r="DU43" s="229">
        <f t="shared" si="7"/>
        <v>0</v>
      </c>
      <c r="DV43" s="229">
        <f t="shared" si="7"/>
        <v>0</v>
      </c>
      <c r="DW43" s="229">
        <f t="shared" si="7"/>
        <v>0</v>
      </c>
      <c r="DX43" s="229">
        <f t="shared" si="7"/>
        <v>0</v>
      </c>
      <c r="DY43" s="229">
        <f t="shared" si="7"/>
        <v>0</v>
      </c>
      <c r="DZ43" s="229">
        <f t="shared" si="7"/>
        <v>0</v>
      </c>
      <c r="EA43" s="229">
        <f t="shared" si="7"/>
        <v>0</v>
      </c>
      <c r="EB43" s="229">
        <f t="shared" si="7"/>
        <v>0</v>
      </c>
      <c r="EC43" s="229">
        <f t="shared" si="7"/>
        <v>0</v>
      </c>
      <c r="ED43" s="229">
        <f t="shared" si="7"/>
        <v>0</v>
      </c>
      <c r="EE43" s="229">
        <f t="shared" si="7"/>
        <v>0</v>
      </c>
    </row>
    <row r="44" ht="15.75" customHeight="1">
      <c r="A44" s="1"/>
      <c r="B44" s="1"/>
      <c r="C44" s="1" t="s">
        <v>189</v>
      </c>
      <c r="D44" s="229">
        <f>(D43*Assumptions!$P44/12)*IF(D1&gt;Assumptions!$P$47,1,0)</f>
        <v>0</v>
      </c>
      <c r="E44" s="229">
        <f>(E43*Assumptions!$P44/12)*IF(E1&gt;Assumptions!$P$47,1,0)</f>
        <v>0</v>
      </c>
      <c r="F44" s="229">
        <f>(F43*Assumptions!$P44/12)*IF(F1&gt;Assumptions!$P$47,1,0)</f>
        <v>0</v>
      </c>
      <c r="G44" s="229">
        <f>(G43*Assumptions!$P44/12)*IF(G1&gt;Assumptions!$P$47,1,0)</f>
        <v>0</v>
      </c>
      <c r="H44" s="229">
        <f>(H43*Assumptions!$P44/12)*IF(H1&gt;Assumptions!$P$47,1,0)</f>
        <v>0</v>
      </c>
      <c r="I44" s="229">
        <f>(I43*Assumptions!$P44/12)*IF(I1&gt;Assumptions!$P$47,1,0)</f>
        <v>0</v>
      </c>
      <c r="J44" s="229">
        <f>(J43*Assumptions!$P44/12)*IF(J1&gt;Assumptions!$P$47,1,0)</f>
        <v>0</v>
      </c>
      <c r="K44" s="229">
        <f>(K43*Assumptions!$P44/12)*IF(K1&gt;Assumptions!$P$47,1,0)</f>
        <v>0</v>
      </c>
      <c r="L44" s="229">
        <f>(L43*Assumptions!$P44/12)*IF(L1&gt;Assumptions!$P$47,1,0)</f>
        <v>0</v>
      </c>
      <c r="M44" s="229">
        <f>(M43*Assumptions!$P44/12)*IF(M1&gt;Assumptions!$P$47,1,0)</f>
        <v>0</v>
      </c>
      <c r="N44" s="229">
        <f>(N43*Assumptions!$P44/12)*IF(N1&gt;Assumptions!$P$47,1,0)</f>
        <v>0</v>
      </c>
      <c r="O44" s="229">
        <f>(O43*Assumptions!$P44/12)*IF(O1&gt;Assumptions!$P$47,1,0)</f>
        <v>0</v>
      </c>
      <c r="P44" s="229">
        <f>(P43*Assumptions!$P44/12)*IF(P1&gt;Assumptions!$P$47,1,0)</f>
        <v>0</v>
      </c>
      <c r="Q44" s="229">
        <f>(Q43*Assumptions!$P44/12)*IF(Q1&gt;Assumptions!$P$47,1,0)</f>
        <v>0</v>
      </c>
      <c r="R44" s="229">
        <f>(R43*Assumptions!$P44/12)*IF(R1&gt;Assumptions!$P$47,1,0)</f>
        <v>0</v>
      </c>
      <c r="S44" s="229">
        <f>(S43*Assumptions!$P44/12)*IF(S1&gt;Assumptions!$P$47,1,0)</f>
        <v>0</v>
      </c>
      <c r="T44" s="229">
        <f>(T43*Assumptions!$P44/12)*IF(T1&gt;Assumptions!$P$47,1,0)</f>
        <v>0</v>
      </c>
      <c r="U44" s="229">
        <f>(U43*Assumptions!$P44/12)*IF(U1&gt;Assumptions!$P$47,1,0)</f>
        <v>0</v>
      </c>
      <c r="V44" s="229">
        <f>(V43*Assumptions!$P44/12)*IF(V1&gt;Assumptions!$P$47,1,0)</f>
        <v>0</v>
      </c>
      <c r="W44" s="229">
        <f>(W43*Assumptions!$P44/12)*IF(W1&gt;Assumptions!$P$47,1,0)</f>
        <v>0</v>
      </c>
      <c r="X44" s="229">
        <f>(X43*Assumptions!$P44/12)*IF(X1&gt;Assumptions!$P$47,1,0)</f>
        <v>0</v>
      </c>
      <c r="Y44" s="229">
        <f>(Y43*Assumptions!$P44/12)*IF(Y1&gt;Assumptions!$P$47,1,0)</f>
        <v>0</v>
      </c>
      <c r="Z44" s="229">
        <f>(Z43*Assumptions!$P44/12)*IF(Z1&gt;Assumptions!$P$47,1,0)</f>
        <v>0</v>
      </c>
      <c r="AA44" s="229">
        <f>(AA43*Assumptions!$P44/12)*IF(AA1&gt;Assumptions!$P$47,1,0)</f>
        <v>0</v>
      </c>
      <c r="AB44" s="229">
        <f>(AB43*Assumptions!$P44/12)*IF(AB1&gt;Assumptions!$P$47,1,0)</f>
        <v>0</v>
      </c>
      <c r="AC44" s="229">
        <f>(AC43*Assumptions!$P44/12)*IF(AC1&gt;Assumptions!$P$47,1,0)</f>
        <v>0</v>
      </c>
      <c r="AD44" s="229">
        <f>(AD43*Assumptions!$P44/12)*IF(AD1&gt;Assumptions!$P$47,1,0)</f>
        <v>0</v>
      </c>
      <c r="AE44" s="229">
        <f>(AE43*Assumptions!$P44/12)*IF(AE1&gt;Assumptions!$P$47,1,0)</f>
        <v>0</v>
      </c>
      <c r="AF44" s="229">
        <f>(AF43*Assumptions!$P44/12)*IF(AF1&gt;Assumptions!$P$47,1,0)</f>
        <v>0</v>
      </c>
      <c r="AG44" s="229">
        <f>(AG43*Assumptions!$P44/12)*IF(AG1&gt;Assumptions!$P$47,1,0)</f>
        <v>0</v>
      </c>
      <c r="AH44" s="229">
        <f>(AH43*Assumptions!$P44/12)*IF(AH1&gt;Assumptions!$P$47,1,0)</f>
        <v>0</v>
      </c>
      <c r="AI44" s="229">
        <f>(AI43*Assumptions!$P44/12)*IF(AI1&gt;Assumptions!$P$47,1,0)</f>
        <v>0</v>
      </c>
      <c r="AJ44" s="229">
        <f>(AJ43*Assumptions!$P44/12)*IF(AJ1&gt;Assumptions!$P$47,1,0)</f>
        <v>0</v>
      </c>
      <c r="AK44" s="229">
        <f>(AK43*Assumptions!$P44/12)*IF(AK1&gt;Assumptions!$P$47,1,0)</f>
        <v>0</v>
      </c>
      <c r="AL44" s="229">
        <f>(AL43*Assumptions!$P44/12)*IF(AL1&gt;Assumptions!$P$47,1,0)</f>
        <v>0</v>
      </c>
      <c r="AM44" s="229">
        <f>(AM43*Assumptions!$P44/12)*IF(AM1&gt;Assumptions!$P$47,1,0)</f>
        <v>0</v>
      </c>
      <c r="AN44" s="229">
        <f>(AN43*Assumptions!$P44/12)*IF(AN1&gt;Assumptions!$P$47,1,0)</f>
        <v>0</v>
      </c>
      <c r="AO44" s="229">
        <f>(AO43*Assumptions!$P44/12)*IF(AO1&gt;Assumptions!$P$47,1,0)</f>
        <v>0</v>
      </c>
      <c r="AP44" s="229">
        <f>(AP43*Assumptions!$P44/12)*IF(AP1&gt;Assumptions!$P$47,1,0)</f>
        <v>0</v>
      </c>
      <c r="AQ44" s="229">
        <f>(AQ43*Assumptions!$P44/12)*IF(AQ1&gt;Assumptions!$P$47,1,0)</f>
        <v>0</v>
      </c>
      <c r="AR44" s="229">
        <f>(AR43*Assumptions!$P44/12)*IF(AR1&gt;Assumptions!$P$47,1,0)</f>
        <v>0</v>
      </c>
      <c r="AS44" s="229">
        <f>(AS43*Assumptions!$P44/12)*IF(AS1&gt;Assumptions!$P$47,1,0)</f>
        <v>0</v>
      </c>
      <c r="AT44" s="229">
        <f>(AT43*Assumptions!$P44/12)*IF(AT1&gt;Assumptions!$P$47,1,0)</f>
        <v>0</v>
      </c>
      <c r="AU44" s="229">
        <f>(AU43*Assumptions!$P44/12)*IF(AU1&gt;Assumptions!$P$47,1,0)</f>
        <v>0</v>
      </c>
      <c r="AV44" s="229">
        <f>(AV43*Assumptions!$P44/12)*IF(AV1&gt;Assumptions!$P$47,1,0)</f>
        <v>0</v>
      </c>
      <c r="AW44" s="229">
        <f>(AW43*Assumptions!$P44/12)*IF(AW1&gt;Assumptions!$P$47,1,0)</f>
        <v>0</v>
      </c>
      <c r="AX44" s="229">
        <f>(AX43*Assumptions!$P44/12)*IF(AX1&gt;Assumptions!$P$47,1,0)</f>
        <v>0</v>
      </c>
      <c r="AY44" s="229">
        <f>(AY43*Assumptions!$P44/12)*IF(AY1&gt;Assumptions!$P$47,1,0)</f>
        <v>0</v>
      </c>
      <c r="AZ44" s="229">
        <f>(AZ43*Assumptions!$P44/12)*IF(AZ1&gt;Assumptions!$P$47,1,0)</f>
        <v>0</v>
      </c>
      <c r="BA44" s="229">
        <f>(BA43*Assumptions!$P44/12)*IF(BA1&gt;Assumptions!$P$47,1,0)</f>
        <v>0</v>
      </c>
      <c r="BB44" s="229">
        <f>(BB43*Assumptions!$P44/12)*IF(BB1&gt;Assumptions!$P$47,1,0)</f>
        <v>0</v>
      </c>
      <c r="BC44" s="229">
        <f>(BC43*Assumptions!$P44/12)*IF(BC1&gt;Assumptions!$P$47,1,0)</f>
        <v>0</v>
      </c>
      <c r="BD44" s="229">
        <f>(BD43*Assumptions!$P44/12)*IF(BD1&gt;Assumptions!$P$47,1,0)</f>
        <v>0</v>
      </c>
      <c r="BE44" s="229">
        <f>(BE43*Assumptions!$P44/12)*IF(BE1&gt;Assumptions!$P$47,1,0)</f>
        <v>0</v>
      </c>
      <c r="BF44" s="229">
        <f>(BF43*Assumptions!$P44/12)*IF(BF1&gt;Assumptions!$P$47,1,0)</f>
        <v>0</v>
      </c>
      <c r="BG44" s="229">
        <f>(BG43*Assumptions!$P44/12)*IF(BG1&gt;Assumptions!$P$47,1,0)</f>
        <v>0</v>
      </c>
      <c r="BH44" s="229">
        <f>(BH43*Assumptions!$P44/12)*IF(BH1&gt;Assumptions!$P$47,1,0)</f>
        <v>0</v>
      </c>
      <c r="BI44" s="229">
        <f>(BI43*Assumptions!$P44/12)*IF(BI1&gt;Assumptions!$P$47,1,0)</f>
        <v>0</v>
      </c>
      <c r="BJ44" s="229">
        <f>(BJ43*Assumptions!$P44/12)*IF(BJ1&gt;Assumptions!$P$47,1,0)</f>
        <v>0</v>
      </c>
      <c r="BK44" s="229">
        <f>(BK43*Assumptions!$P44/12)*IF(BK1&gt;Assumptions!$P$47,1,0)</f>
        <v>0</v>
      </c>
      <c r="BL44" s="229">
        <f>(BL43*Assumptions!$P44/12)*IF(BL1&gt;Assumptions!$P$47,1,0)</f>
        <v>0</v>
      </c>
      <c r="BM44" s="229">
        <f>(BM43*Assumptions!$P44/12)*IF(BM1&gt;Assumptions!$P$47,1,0)</f>
        <v>0</v>
      </c>
      <c r="BN44" s="229">
        <f>(BN43*Assumptions!$P44/12)*IF(BN1&gt;Assumptions!$P$47,1,0)</f>
        <v>0</v>
      </c>
      <c r="BO44" s="229">
        <f>(BO43*Assumptions!$P44/12)*IF(BO1&gt;Assumptions!$P$47,1,0)</f>
        <v>0</v>
      </c>
      <c r="BP44" s="229">
        <f>(BP43*Assumptions!$P44/12)*IF(BP1&gt;Assumptions!$P$47,1,0)</f>
        <v>0</v>
      </c>
      <c r="BQ44" s="229">
        <f>(BQ43*Assumptions!$P44/12)*IF(BQ1&gt;Assumptions!$P$47,1,0)</f>
        <v>0</v>
      </c>
      <c r="BR44" s="229">
        <f>(BR43*Assumptions!$P44/12)*IF(BR1&gt;Assumptions!$P$47,1,0)</f>
        <v>0</v>
      </c>
      <c r="BS44" s="229">
        <f>(BS43*Assumptions!$P44/12)*IF(BS1&gt;Assumptions!$P$47,1,0)</f>
        <v>0</v>
      </c>
      <c r="BT44" s="229">
        <f>(BT43*Assumptions!$P44/12)*IF(BT1&gt;Assumptions!$P$47,1,0)</f>
        <v>0</v>
      </c>
      <c r="BU44" s="229">
        <f>(BU43*Assumptions!$P44/12)*IF(BU1&gt;Assumptions!$P$47,1,0)</f>
        <v>0</v>
      </c>
      <c r="BV44" s="229">
        <f>(BV43*Assumptions!$P44/12)*IF(BV1&gt;Assumptions!$P$47,1,0)</f>
        <v>0</v>
      </c>
      <c r="BW44" s="229">
        <f>(BW43*Assumptions!$P44/12)*IF(BW1&gt;Assumptions!$P$47,1,0)</f>
        <v>0</v>
      </c>
      <c r="BX44" s="229">
        <f>(BX43*Assumptions!$P44/12)*IF(BX1&gt;Assumptions!$P$47,1,0)</f>
        <v>0</v>
      </c>
      <c r="BY44" s="229">
        <f>(BY43*Assumptions!$P44/12)*IF(BY1&gt;Assumptions!$P$47,1,0)</f>
        <v>0</v>
      </c>
      <c r="BZ44" s="229">
        <f>(BZ43*Assumptions!$P44/12)*IF(BZ1&gt;Assumptions!$P$47,1,0)</f>
        <v>0</v>
      </c>
      <c r="CA44" s="229">
        <f>(CA43*Assumptions!$P44/12)*IF(CA1&gt;Assumptions!$P$47,1,0)</f>
        <v>0</v>
      </c>
      <c r="CB44" s="229">
        <f>(CB43*Assumptions!$P44/12)*IF(CB1&gt;Assumptions!$P$47,1,0)</f>
        <v>0</v>
      </c>
      <c r="CC44" s="229">
        <f>(CC43*Assumptions!$P44/12)*IF(CC1&gt;Assumptions!$P$47,1,0)</f>
        <v>0</v>
      </c>
      <c r="CD44" s="229">
        <f>(CD43*Assumptions!$P44/12)*IF(CD1&gt;Assumptions!$P$47,1,0)</f>
        <v>0</v>
      </c>
      <c r="CE44" s="229">
        <f>(CE43*Assumptions!$P44/12)*IF(CE1&gt;Assumptions!$P$47,1,0)</f>
        <v>0</v>
      </c>
      <c r="CF44" s="229">
        <f>(CF43*Assumptions!$P44/12)*IF(CF1&gt;Assumptions!$P$47,1,0)</f>
        <v>0</v>
      </c>
      <c r="CG44" s="229">
        <f>(CG43*Assumptions!$P44/12)*IF(CG1&gt;Assumptions!$P$47,1,0)</f>
        <v>0</v>
      </c>
      <c r="CH44" s="229">
        <f>(CH43*Assumptions!$P44/12)*IF(CH1&gt;Assumptions!$P$47,1,0)</f>
        <v>0</v>
      </c>
      <c r="CI44" s="229">
        <f>(CI43*Assumptions!$P44/12)*IF(CI1&gt;Assumptions!$P$47,1,0)</f>
        <v>0</v>
      </c>
      <c r="CJ44" s="229">
        <f>(CJ43*Assumptions!$P44/12)*IF(CJ1&gt;Assumptions!$P$47,1,0)</f>
        <v>0</v>
      </c>
      <c r="CK44" s="229">
        <f>(CK43*Assumptions!$P44/12)*IF(CK1&gt;Assumptions!$P$47,1,0)</f>
        <v>0</v>
      </c>
      <c r="CL44" s="229">
        <f>(CL43*Assumptions!$P44/12)*IF(CL1&gt;Assumptions!$P$47,1,0)</f>
        <v>0</v>
      </c>
      <c r="CM44" s="229">
        <f>(CM43*Assumptions!$P44/12)*IF(CM1&gt;Assumptions!$P$47,1,0)</f>
        <v>0</v>
      </c>
      <c r="CN44" s="229">
        <f>(CN43*Assumptions!$P44/12)*IF(CN1&gt;Assumptions!$P$47,1,0)</f>
        <v>0</v>
      </c>
      <c r="CO44" s="229">
        <f>(CO43*Assumptions!$P44/12)*IF(CO1&gt;Assumptions!$P$47,1,0)</f>
        <v>0</v>
      </c>
      <c r="CP44" s="229">
        <f>(CP43*Assumptions!$P44/12)*IF(CP1&gt;Assumptions!$P$47,1,0)</f>
        <v>0</v>
      </c>
      <c r="CQ44" s="229">
        <f>(CQ43*Assumptions!$P44/12)*IF(CQ1&gt;Assumptions!$P$47,1,0)</f>
        <v>0</v>
      </c>
      <c r="CR44" s="229">
        <f>(CR43*Assumptions!$P44/12)*IF(CR1&gt;Assumptions!$P$47,1,0)</f>
        <v>0</v>
      </c>
      <c r="CS44" s="229">
        <f>(CS43*Assumptions!$P44/12)*IF(CS1&gt;Assumptions!$P$47,1,0)</f>
        <v>0</v>
      </c>
      <c r="CT44" s="229">
        <f>(CT43*Assumptions!$P44/12)*IF(CT1&gt;Assumptions!$P$47,1,0)</f>
        <v>0</v>
      </c>
      <c r="CU44" s="229">
        <f>(CU43*Assumptions!$P44/12)*IF(CU1&gt;Assumptions!$P$47,1,0)</f>
        <v>0</v>
      </c>
      <c r="CV44" s="229">
        <f>(CV43*Assumptions!$P44/12)*IF(CV1&gt;Assumptions!$P$47,1,0)</f>
        <v>0</v>
      </c>
      <c r="CW44" s="229">
        <f>(CW43*Assumptions!$P44/12)*IF(CW1&gt;Assumptions!$P$47,1,0)</f>
        <v>0</v>
      </c>
      <c r="CX44" s="229">
        <f>(CX43*Assumptions!$P44/12)*IF(CX1&gt;Assumptions!$P$47,1,0)</f>
        <v>0</v>
      </c>
      <c r="CY44" s="229">
        <f>(CY43*Assumptions!$P44/12)*IF(CY1&gt;Assumptions!$P$47,1,0)</f>
        <v>0</v>
      </c>
      <c r="CZ44" s="229">
        <f>(CZ43*Assumptions!$P44/12)*IF(CZ1&gt;Assumptions!$P$47,1,0)</f>
        <v>0</v>
      </c>
      <c r="DA44" s="229">
        <f>(DA43*Assumptions!$P44/12)*IF(DA1&gt;Assumptions!$P$47,1,0)</f>
        <v>0</v>
      </c>
      <c r="DB44" s="229">
        <f>(DB43*Assumptions!$P44/12)*IF(DB1&gt;Assumptions!$P$47,1,0)</f>
        <v>0</v>
      </c>
      <c r="DC44" s="229">
        <f>(DC43*Assumptions!$P44/12)*IF(DC1&gt;Assumptions!$P$47,1,0)</f>
        <v>0</v>
      </c>
      <c r="DD44" s="229">
        <f>(DD43*Assumptions!$P44/12)*IF(DD1&gt;Assumptions!$P$47,1,0)</f>
        <v>0</v>
      </c>
      <c r="DE44" s="229">
        <f>(DE43*Assumptions!$P44/12)*IF(DE1&gt;Assumptions!$P$47,1,0)</f>
        <v>0</v>
      </c>
      <c r="DF44" s="229">
        <f>(DF43*Assumptions!$P44/12)*IF(DF1&gt;Assumptions!$P$47,1,0)</f>
        <v>0</v>
      </c>
      <c r="DG44" s="229">
        <f>(DG43*Assumptions!$P44/12)*IF(DG1&gt;Assumptions!$P$47,1,0)</f>
        <v>0</v>
      </c>
      <c r="DH44" s="229">
        <f>(DH43*Assumptions!$P44/12)*IF(DH1&gt;Assumptions!$P$47,1,0)</f>
        <v>0</v>
      </c>
      <c r="DI44" s="229">
        <f>(DI43*Assumptions!$P44/12)*IF(DI1&gt;Assumptions!$P$47,1,0)</f>
        <v>0</v>
      </c>
      <c r="DJ44" s="229">
        <f>(DJ43*Assumptions!$P44/12)*IF(DJ1&gt;Assumptions!$P$47,1,0)</f>
        <v>0</v>
      </c>
      <c r="DK44" s="229">
        <f>(DK43*Assumptions!$P44/12)*IF(DK1&gt;Assumptions!$P$47,1,0)</f>
        <v>0</v>
      </c>
      <c r="DL44" s="229">
        <f>(DL43*Assumptions!$P44/12)*IF(DL1&gt;Assumptions!$P$47,1,0)</f>
        <v>0</v>
      </c>
      <c r="DM44" s="229">
        <f>(DM43*Assumptions!$P44/12)*IF(DM1&gt;Assumptions!$P$47,1,0)</f>
        <v>0</v>
      </c>
      <c r="DN44" s="229">
        <f>(DN43*Assumptions!$P44/12)*IF(DN1&gt;Assumptions!$P$47,1,0)</f>
        <v>0</v>
      </c>
      <c r="DO44" s="229">
        <f>(DO43*Assumptions!$P44/12)*IF(DO1&gt;Assumptions!$P$47,1,0)</f>
        <v>0</v>
      </c>
      <c r="DP44" s="229">
        <f>(DP43*Assumptions!$P44/12)*IF(DP1&gt;Assumptions!$P$47,1,0)</f>
        <v>0</v>
      </c>
      <c r="DQ44" s="229">
        <f>(DQ43*Assumptions!$P44/12)*IF(DQ1&gt;Assumptions!$P$47,1,0)</f>
        <v>0</v>
      </c>
      <c r="DR44" s="229">
        <f>(DR43*Assumptions!$P44/12)*IF(DR1&gt;Assumptions!$P$47,1,0)</f>
        <v>0</v>
      </c>
      <c r="DS44" s="229">
        <f>(DS43*Assumptions!$P44/12)*IF(DS1&gt;Assumptions!$P$47,1,0)</f>
        <v>0</v>
      </c>
      <c r="DT44" s="229">
        <f>(DT43*Assumptions!$P44/12)*IF(DT1&gt;Assumptions!$P$47,1,0)</f>
        <v>0</v>
      </c>
      <c r="DU44" s="229">
        <f>(DU43*Assumptions!$P44/12)*IF(DU1&gt;Assumptions!$P$47,1,0)</f>
        <v>0</v>
      </c>
      <c r="DV44" s="229">
        <f>(DV43*Assumptions!$P44/12)*IF(DV1&gt;Assumptions!$P$47,1,0)</f>
        <v>0</v>
      </c>
      <c r="DW44" s="229">
        <f>(DW43*Assumptions!$P44/12)*IF(DW1&gt;Assumptions!$P$47,1,0)</f>
        <v>0</v>
      </c>
      <c r="DX44" s="229">
        <f>(DX43*Assumptions!$P44/12)*IF(DX1&gt;Assumptions!$P$47,1,0)</f>
        <v>0</v>
      </c>
      <c r="DY44" s="229">
        <f>(DY43*Assumptions!$P44/12)*IF(DY1&gt;Assumptions!$P$47,1,0)</f>
        <v>0</v>
      </c>
      <c r="DZ44" s="229">
        <f>(DZ43*Assumptions!$P44/12)*IF(DZ1&gt;Assumptions!$P$47,1,0)</f>
        <v>0</v>
      </c>
      <c r="EA44" s="229">
        <f>(EA43*Assumptions!$P44/12)*IF(EA1&gt;Assumptions!$P$47,1,0)</f>
        <v>0</v>
      </c>
      <c r="EB44" s="229">
        <f>(EB43*Assumptions!$P44/12)*IF(EB1&gt;Assumptions!$P$47,1,0)</f>
        <v>0</v>
      </c>
      <c r="EC44" s="229">
        <f>(EC43*Assumptions!$P44/12)*IF(EC1&gt;Assumptions!$P$47,1,0)</f>
        <v>0</v>
      </c>
      <c r="ED44" s="229">
        <f>(ED43*Assumptions!$P44/12)*IF(ED1&gt;Assumptions!$P$47,1,0)</f>
        <v>0</v>
      </c>
      <c r="EE44" s="229">
        <f>(EE43*Assumptions!$P44/12)*IF(EE1&gt;Assumptions!$P$47,1,0)</f>
        <v>0</v>
      </c>
    </row>
    <row r="45" ht="15.75" customHeight="1">
      <c r="A45" s="1"/>
      <c r="B45" s="1"/>
      <c r="C45" s="1" t="s">
        <v>213</v>
      </c>
      <c r="D45" s="229">
        <f t="shared" ref="D45:EE45" si="8">D46-D44</f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8"/>
        <v>0</v>
      </c>
      <c r="O45" s="229">
        <f t="shared" si="8"/>
        <v>0</v>
      </c>
      <c r="P45" s="229">
        <f t="shared" si="8"/>
        <v>0</v>
      </c>
      <c r="Q45" s="229">
        <f t="shared" si="8"/>
        <v>0</v>
      </c>
      <c r="R45" s="229">
        <f t="shared" si="8"/>
        <v>0</v>
      </c>
      <c r="S45" s="229">
        <f t="shared" si="8"/>
        <v>0</v>
      </c>
      <c r="T45" s="229">
        <f t="shared" si="8"/>
        <v>0</v>
      </c>
      <c r="U45" s="229">
        <f t="shared" si="8"/>
        <v>0</v>
      </c>
      <c r="V45" s="229">
        <f t="shared" si="8"/>
        <v>0</v>
      </c>
      <c r="W45" s="229">
        <f t="shared" si="8"/>
        <v>0</v>
      </c>
      <c r="X45" s="229">
        <f t="shared" si="8"/>
        <v>0</v>
      </c>
      <c r="Y45" s="229">
        <f t="shared" si="8"/>
        <v>0</v>
      </c>
      <c r="Z45" s="229">
        <f t="shared" si="8"/>
        <v>0</v>
      </c>
      <c r="AA45" s="229">
        <f t="shared" si="8"/>
        <v>0</v>
      </c>
      <c r="AB45" s="229">
        <f t="shared" si="8"/>
        <v>0</v>
      </c>
      <c r="AC45" s="229">
        <f t="shared" si="8"/>
        <v>0</v>
      </c>
      <c r="AD45" s="229">
        <f t="shared" si="8"/>
        <v>0</v>
      </c>
      <c r="AE45" s="229">
        <f t="shared" si="8"/>
        <v>0</v>
      </c>
      <c r="AF45" s="229">
        <f t="shared" si="8"/>
        <v>0</v>
      </c>
      <c r="AG45" s="229">
        <f t="shared" si="8"/>
        <v>0</v>
      </c>
      <c r="AH45" s="229">
        <f t="shared" si="8"/>
        <v>0</v>
      </c>
      <c r="AI45" s="229">
        <f t="shared" si="8"/>
        <v>0</v>
      </c>
      <c r="AJ45" s="229">
        <f t="shared" si="8"/>
        <v>0</v>
      </c>
      <c r="AK45" s="229">
        <f t="shared" si="8"/>
        <v>0</v>
      </c>
      <c r="AL45" s="229">
        <f t="shared" si="8"/>
        <v>0</v>
      </c>
      <c r="AM45" s="229">
        <f t="shared" si="8"/>
        <v>0</v>
      </c>
      <c r="AN45" s="229">
        <f t="shared" si="8"/>
        <v>0</v>
      </c>
      <c r="AO45" s="229">
        <f t="shared" si="8"/>
        <v>0</v>
      </c>
      <c r="AP45" s="229">
        <f t="shared" si="8"/>
        <v>0</v>
      </c>
      <c r="AQ45" s="229">
        <f t="shared" si="8"/>
        <v>0</v>
      </c>
      <c r="AR45" s="229">
        <f t="shared" si="8"/>
        <v>0</v>
      </c>
      <c r="AS45" s="229">
        <f t="shared" si="8"/>
        <v>0</v>
      </c>
      <c r="AT45" s="229">
        <f t="shared" si="8"/>
        <v>0</v>
      </c>
      <c r="AU45" s="229">
        <f t="shared" si="8"/>
        <v>0</v>
      </c>
      <c r="AV45" s="229">
        <f t="shared" si="8"/>
        <v>0</v>
      </c>
      <c r="AW45" s="229">
        <f t="shared" si="8"/>
        <v>0</v>
      </c>
      <c r="AX45" s="229">
        <f t="shared" si="8"/>
        <v>0</v>
      </c>
      <c r="AY45" s="229">
        <f t="shared" si="8"/>
        <v>0</v>
      </c>
      <c r="AZ45" s="229">
        <f t="shared" si="8"/>
        <v>0</v>
      </c>
      <c r="BA45" s="229">
        <f t="shared" si="8"/>
        <v>0</v>
      </c>
      <c r="BB45" s="229">
        <f t="shared" si="8"/>
        <v>0</v>
      </c>
      <c r="BC45" s="229">
        <f t="shared" si="8"/>
        <v>0</v>
      </c>
      <c r="BD45" s="229">
        <f t="shared" si="8"/>
        <v>0</v>
      </c>
      <c r="BE45" s="229">
        <f t="shared" si="8"/>
        <v>0</v>
      </c>
      <c r="BF45" s="229">
        <f t="shared" si="8"/>
        <v>0</v>
      </c>
      <c r="BG45" s="229">
        <f t="shared" si="8"/>
        <v>0</v>
      </c>
      <c r="BH45" s="229">
        <f t="shared" si="8"/>
        <v>0</v>
      </c>
      <c r="BI45" s="229">
        <f t="shared" si="8"/>
        <v>0</v>
      </c>
      <c r="BJ45" s="229">
        <f t="shared" si="8"/>
        <v>0</v>
      </c>
      <c r="BK45" s="229">
        <f t="shared" si="8"/>
        <v>0</v>
      </c>
      <c r="BL45" s="229">
        <f t="shared" si="8"/>
        <v>0</v>
      </c>
      <c r="BM45" s="229">
        <f t="shared" si="8"/>
        <v>0</v>
      </c>
      <c r="BN45" s="229">
        <f t="shared" si="8"/>
        <v>0</v>
      </c>
      <c r="BO45" s="229">
        <f t="shared" si="8"/>
        <v>0</v>
      </c>
      <c r="BP45" s="229">
        <f t="shared" si="8"/>
        <v>0</v>
      </c>
      <c r="BQ45" s="229">
        <f t="shared" si="8"/>
        <v>0</v>
      </c>
      <c r="BR45" s="229">
        <f t="shared" si="8"/>
        <v>0</v>
      </c>
      <c r="BS45" s="229">
        <f t="shared" si="8"/>
        <v>0</v>
      </c>
      <c r="BT45" s="229">
        <f t="shared" si="8"/>
        <v>0</v>
      </c>
      <c r="BU45" s="229">
        <f t="shared" si="8"/>
        <v>0</v>
      </c>
      <c r="BV45" s="229">
        <f t="shared" si="8"/>
        <v>0</v>
      </c>
      <c r="BW45" s="229">
        <f t="shared" si="8"/>
        <v>0</v>
      </c>
      <c r="BX45" s="229">
        <f t="shared" si="8"/>
        <v>0</v>
      </c>
      <c r="BY45" s="229">
        <f t="shared" si="8"/>
        <v>0</v>
      </c>
      <c r="BZ45" s="229">
        <f t="shared" si="8"/>
        <v>0</v>
      </c>
      <c r="CA45" s="229">
        <f t="shared" si="8"/>
        <v>0</v>
      </c>
      <c r="CB45" s="229">
        <f t="shared" si="8"/>
        <v>0</v>
      </c>
      <c r="CC45" s="229">
        <f t="shared" si="8"/>
        <v>0</v>
      </c>
      <c r="CD45" s="229">
        <f t="shared" si="8"/>
        <v>0</v>
      </c>
      <c r="CE45" s="229">
        <f t="shared" si="8"/>
        <v>0</v>
      </c>
      <c r="CF45" s="229">
        <f t="shared" si="8"/>
        <v>0</v>
      </c>
      <c r="CG45" s="229">
        <f t="shared" si="8"/>
        <v>0</v>
      </c>
      <c r="CH45" s="229">
        <f t="shared" si="8"/>
        <v>0</v>
      </c>
      <c r="CI45" s="229">
        <f t="shared" si="8"/>
        <v>0</v>
      </c>
      <c r="CJ45" s="229">
        <f t="shared" si="8"/>
        <v>0</v>
      </c>
      <c r="CK45" s="229">
        <f t="shared" si="8"/>
        <v>0</v>
      </c>
      <c r="CL45" s="229">
        <f t="shared" si="8"/>
        <v>0</v>
      </c>
      <c r="CM45" s="229">
        <f t="shared" si="8"/>
        <v>0</v>
      </c>
      <c r="CN45" s="229">
        <f t="shared" si="8"/>
        <v>0</v>
      </c>
      <c r="CO45" s="229">
        <f t="shared" si="8"/>
        <v>0</v>
      </c>
      <c r="CP45" s="229">
        <f t="shared" si="8"/>
        <v>0</v>
      </c>
      <c r="CQ45" s="229">
        <f t="shared" si="8"/>
        <v>0</v>
      </c>
      <c r="CR45" s="229">
        <f t="shared" si="8"/>
        <v>0</v>
      </c>
      <c r="CS45" s="229">
        <f t="shared" si="8"/>
        <v>0</v>
      </c>
      <c r="CT45" s="229">
        <f t="shared" si="8"/>
        <v>0</v>
      </c>
      <c r="CU45" s="229">
        <f t="shared" si="8"/>
        <v>0</v>
      </c>
      <c r="CV45" s="229">
        <f t="shared" si="8"/>
        <v>0</v>
      </c>
      <c r="CW45" s="229">
        <f t="shared" si="8"/>
        <v>0</v>
      </c>
      <c r="CX45" s="229">
        <f t="shared" si="8"/>
        <v>0</v>
      </c>
      <c r="CY45" s="229">
        <f t="shared" si="8"/>
        <v>0</v>
      </c>
      <c r="CZ45" s="229">
        <f t="shared" si="8"/>
        <v>0</v>
      </c>
      <c r="DA45" s="229">
        <f t="shared" si="8"/>
        <v>0</v>
      </c>
      <c r="DB45" s="229">
        <f t="shared" si="8"/>
        <v>0</v>
      </c>
      <c r="DC45" s="229">
        <f t="shared" si="8"/>
        <v>0</v>
      </c>
      <c r="DD45" s="229">
        <f t="shared" si="8"/>
        <v>0</v>
      </c>
      <c r="DE45" s="229">
        <f t="shared" si="8"/>
        <v>0</v>
      </c>
      <c r="DF45" s="229">
        <f t="shared" si="8"/>
        <v>0</v>
      </c>
      <c r="DG45" s="229">
        <f t="shared" si="8"/>
        <v>0</v>
      </c>
      <c r="DH45" s="229">
        <f t="shared" si="8"/>
        <v>0</v>
      </c>
      <c r="DI45" s="229">
        <f t="shared" si="8"/>
        <v>0</v>
      </c>
      <c r="DJ45" s="229">
        <f t="shared" si="8"/>
        <v>0</v>
      </c>
      <c r="DK45" s="229">
        <f t="shared" si="8"/>
        <v>0</v>
      </c>
      <c r="DL45" s="229">
        <f t="shared" si="8"/>
        <v>0</v>
      </c>
      <c r="DM45" s="229">
        <f t="shared" si="8"/>
        <v>0</v>
      </c>
      <c r="DN45" s="229">
        <f t="shared" si="8"/>
        <v>0</v>
      </c>
      <c r="DO45" s="229">
        <f t="shared" si="8"/>
        <v>0</v>
      </c>
      <c r="DP45" s="229">
        <f t="shared" si="8"/>
        <v>0</v>
      </c>
      <c r="DQ45" s="229">
        <f t="shared" si="8"/>
        <v>0</v>
      </c>
      <c r="DR45" s="229">
        <f t="shared" si="8"/>
        <v>0</v>
      </c>
      <c r="DS45" s="229">
        <f t="shared" si="8"/>
        <v>0</v>
      </c>
      <c r="DT45" s="229">
        <f t="shared" si="8"/>
        <v>0</v>
      </c>
      <c r="DU45" s="229">
        <f t="shared" si="8"/>
        <v>0</v>
      </c>
      <c r="DV45" s="229">
        <f t="shared" si="8"/>
        <v>0</v>
      </c>
      <c r="DW45" s="229">
        <f t="shared" si="8"/>
        <v>0</v>
      </c>
      <c r="DX45" s="229">
        <f t="shared" si="8"/>
        <v>0</v>
      </c>
      <c r="DY45" s="229">
        <f t="shared" si="8"/>
        <v>0</v>
      </c>
      <c r="DZ45" s="229">
        <f t="shared" si="8"/>
        <v>0</v>
      </c>
      <c r="EA45" s="229">
        <f t="shared" si="8"/>
        <v>0</v>
      </c>
      <c r="EB45" s="229">
        <f t="shared" si="8"/>
        <v>0</v>
      </c>
      <c r="EC45" s="229">
        <f t="shared" si="8"/>
        <v>0</v>
      </c>
      <c r="ED45" s="229">
        <f t="shared" si="8"/>
        <v>0</v>
      </c>
      <c r="EE45" s="229">
        <f t="shared" si="8"/>
        <v>0</v>
      </c>
    </row>
    <row r="46" ht="15.75" customHeight="1">
      <c r="A46" s="1"/>
      <c r="B46" s="1"/>
      <c r="C46" s="1" t="s">
        <v>214</v>
      </c>
      <c r="D46" s="229">
        <f>-PMT(Assumptions!$P44/12,Assumptions!$P45*12,Assumptions!$P42)*IF(D1&gt;Assumptions!$P$47,1,0)</f>
        <v>0</v>
      </c>
      <c r="E46" s="229">
        <f>-PMT(Assumptions!$P44/12,Assumptions!$P45*12,Assumptions!$P42)*IF(E1&gt;Assumptions!$P$47,1,0)</f>
        <v>0</v>
      </c>
      <c r="F46" s="229">
        <f>-PMT(Assumptions!$P44/12,Assumptions!$P45*12,Assumptions!$P42)*IF(F1&gt;Assumptions!$P$47,1,0)</f>
        <v>0</v>
      </c>
      <c r="G46" s="229">
        <f>-PMT(Assumptions!$P44/12,Assumptions!$P45*12,Assumptions!$P42)*IF(G1&gt;Assumptions!$P$47,1,0)</f>
        <v>0</v>
      </c>
      <c r="H46" s="229">
        <f>-PMT(Assumptions!$P44/12,Assumptions!$P45*12,Assumptions!$P42)*IF(H1&gt;Assumptions!$P$47,1,0)</f>
        <v>0</v>
      </c>
      <c r="I46" s="229">
        <f>-PMT(Assumptions!$P44/12,Assumptions!$P45*12,Assumptions!$P42)*IF(I1&gt;Assumptions!$P$47,1,0)</f>
        <v>0</v>
      </c>
      <c r="J46" s="229">
        <f>-PMT(Assumptions!$P44/12,Assumptions!$P45*12,Assumptions!$P42)*IF(J1&gt;Assumptions!$P$47,1,0)</f>
        <v>0</v>
      </c>
      <c r="K46" s="229">
        <f>-PMT(Assumptions!$P44/12,Assumptions!$P45*12,Assumptions!$P42)*IF(K1&gt;Assumptions!$P$47,1,0)</f>
        <v>0</v>
      </c>
      <c r="L46" s="229">
        <f>-PMT(Assumptions!$P44/12,Assumptions!$P45*12,Assumptions!$P42)*IF(L1&gt;Assumptions!$P$47,1,0)</f>
        <v>0</v>
      </c>
      <c r="M46" s="229">
        <f>-PMT(Assumptions!$P44/12,Assumptions!$P45*12,Assumptions!$P42)*IF(M1&gt;Assumptions!$P$47,1,0)</f>
        <v>0</v>
      </c>
      <c r="N46" s="229">
        <f>-PMT(Assumptions!$P44/12,Assumptions!$P45*12,Assumptions!$P42)*IF(N1&gt;Assumptions!$P$47,1,0)</f>
        <v>0</v>
      </c>
      <c r="O46" s="229">
        <f>-PMT(Assumptions!$P44/12,Assumptions!$P45*12,Assumptions!$P42)*IF(O1&gt;Assumptions!$P$47,1,0)</f>
        <v>0</v>
      </c>
      <c r="P46" s="229">
        <f>-PMT(Assumptions!$P44/12,Assumptions!$P45*12,Assumptions!$P42)*IF(P1&gt;Assumptions!$P$47,1,0)</f>
        <v>0</v>
      </c>
      <c r="Q46" s="229">
        <f>-PMT(Assumptions!$P44/12,Assumptions!$P45*12,Assumptions!$P42)*IF(Q1&gt;Assumptions!$P$47,1,0)</f>
        <v>0</v>
      </c>
      <c r="R46" s="229">
        <f>-PMT(Assumptions!$P44/12,Assumptions!$P45*12,Assumptions!$P42)*IF(R1&gt;Assumptions!$P$47,1,0)</f>
        <v>0</v>
      </c>
      <c r="S46" s="229">
        <f>-PMT(Assumptions!$P44/12,Assumptions!$P45*12,Assumptions!$P42)*IF(S1&gt;Assumptions!$P$47,1,0)</f>
        <v>0</v>
      </c>
      <c r="T46" s="229">
        <f>-PMT(Assumptions!$P44/12,Assumptions!$P45*12,Assumptions!$P42)*IF(T1&gt;Assumptions!$P$47,1,0)</f>
        <v>0</v>
      </c>
      <c r="U46" s="229">
        <f>-PMT(Assumptions!$P44/12,Assumptions!$P45*12,Assumptions!$P42)*IF(U1&gt;Assumptions!$P$47,1,0)</f>
        <v>0</v>
      </c>
      <c r="V46" s="229">
        <f>-PMT(Assumptions!$P44/12,Assumptions!$P45*12,Assumptions!$P42)*IF(V1&gt;Assumptions!$P$47,1,0)</f>
        <v>0</v>
      </c>
      <c r="W46" s="229">
        <f>-PMT(Assumptions!$P44/12,Assumptions!$P45*12,Assumptions!$P42)*IF(W1&gt;Assumptions!$P$47,1,0)</f>
        <v>0</v>
      </c>
      <c r="X46" s="229">
        <f>-PMT(Assumptions!$P44/12,Assumptions!$P45*12,Assumptions!$P42)*IF(X1&gt;Assumptions!$P$47,1,0)</f>
        <v>0</v>
      </c>
      <c r="Y46" s="229">
        <f>-PMT(Assumptions!$P44/12,Assumptions!$P45*12,Assumptions!$P42)*IF(Y1&gt;Assumptions!$P$47,1,0)</f>
        <v>0</v>
      </c>
      <c r="Z46" s="229">
        <f>-PMT(Assumptions!$P44/12,Assumptions!$P45*12,Assumptions!$P42)*IF(Z1&gt;Assumptions!$P$47,1,0)</f>
        <v>0</v>
      </c>
      <c r="AA46" s="229">
        <f>-PMT(Assumptions!$P44/12,Assumptions!$P45*12,Assumptions!$P42)*IF(AA1&gt;Assumptions!$P$47,1,0)</f>
        <v>0</v>
      </c>
      <c r="AB46" s="229">
        <f>-PMT(Assumptions!$P44/12,Assumptions!$P45*12,Assumptions!$P42)*IF(AB1&gt;Assumptions!$P$47,1,0)</f>
        <v>0</v>
      </c>
      <c r="AC46" s="229">
        <f>-PMT(Assumptions!$P44/12,Assumptions!$P45*12,Assumptions!$P42)*IF(AC1&gt;Assumptions!$P$47,1,0)</f>
        <v>0</v>
      </c>
      <c r="AD46" s="229">
        <f>-PMT(Assumptions!$P44/12,Assumptions!$P45*12,Assumptions!$P42)*IF(AD1&gt;Assumptions!$P$47,1,0)</f>
        <v>0</v>
      </c>
      <c r="AE46" s="229">
        <f>-PMT(Assumptions!$P44/12,Assumptions!$P45*12,Assumptions!$P42)*IF(AE1&gt;Assumptions!$P$47,1,0)</f>
        <v>0</v>
      </c>
      <c r="AF46" s="229">
        <f>-PMT(Assumptions!$P44/12,Assumptions!$P45*12,Assumptions!$P42)*IF(AF1&gt;Assumptions!$P$47,1,0)</f>
        <v>0</v>
      </c>
      <c r="AG46" s="229">
        <f>-PMT(Assumptions!$P44/12,Assumptions!$P45*12,Assumptions!$P42)*IF(AG1&gt;Assumptions!$P$47,1,0)</f>
        <v>0</v>
      </c>
      <c r="AH46" s="229">
        <f>-PMT(Assumptions!$P44/12,Assumptions!$P45*12,Assumptions!$P42)*IF(AH1&gt;Assumptions!$P$47,1,0)</f>
        <v>0</v>
      </c>
      <c r="AI46" s="229">
        <f>-PMT(Assumptions!$P44/12,Assumptions!$P45*12,Assumptions!$P42)*IF(AI1&gt;Assumptions!$P$47,1,0)</f>
        <v>0</v>
      </c>
      <c r="AJ46" s="229">
        <f>-PMT(Assumptions!$P44/12,Assumptions!$P45*12,Assumptions!$P42)*IF(AJ1&gt;Assumptions!$P$47,1,0)</f>
        <v>0</v>
      </c>
      <c r="AK46" s="229">
        <f>-PMT(Assumptions!$P44/12,Assumptions!$P45*12,Assumptions!$P42)*IF(AK1&gt;Assumptions!$P$47,1,0)</f>
        <v>0</v>
      </c>
      <c r="AL46" s="229">
        <f>-PMT(Assumptions!$P44/12,Assumptions!$P45*12,Assumptions!$P42)*IF(AL1&gt;Assumptions!$P$47,1,0)</f>
        <v>0</v>
      </c>
      <c r="AM46" s="229">
        <f>-PMT(Assumptions!$P44/12,Assumptions!$P45*12,Assumptions!$P42)*IF(AM1&gt;Assumptions!$P$47,1,0)</f>
        <v>0</v>
      </c>
      <c r="AN46" s="229">
        <f>-PMT(Assumptions!$P44/12,Assumptions!$P45*12,Assumptions!$P42)*IF(AN1&gt;Assumptions!$P$47,1,0)</f>
        <v>0</v>
      </c>
      <c r="AO46" s="229">
        <f>-PMT(Assumptions!$P44/12,Assumptions!$P45*12,Assumptions!$P42)*IF(AO1&gt;Assumptions!$P$47,1,0)</f>
        <v>0</v>
      </c>
      <c r="AP46" s="229">
        <f>-PMT(Assumptions!$P44/12,Assumptions!$P45*12,Assumptions!$P42)*IF(AP1&gt;Assumptions!$P$47,1,0)</f>
        <v>0</v>
      </c>
      <c r="AQ46" s="229">
        <f>-PMT(Assumptions!$P44/12,Assumptions!$P45*12,Assumptions!$P42)*IF(AQ1&gt;Assumptions!$P$47,1,0)</f>
        <v>0</v>
      </c>
      <c r="AR46" s="229">
        <f>-PMT(Assumptions!$P44/12,Assumptions!$P45*12,Assumptions!$P42)*IF(AR1&gt;Assumptions!$P$47,1,0)</f>
        <v>0</v>
      </c>
      <c r="AS46" s="229">
        <f>-PMT(Assumptions!$P44/12,Assumptions!$P45*12,Assumptions!$P42)*IF(AS1&gt;Assumptions!$P$47,1,0)</f>
        <v>0</v>
      </c>
      <c r="AT46" s="229">
        <f>-PMT(Assumptions!$P44/12,Assumptions!$P45*12,Assumptions!$P42)*IF(AT1&gt;Assumptions!$P$47,1,0)</f>
        <v>0</v>
      </c>
      <c r="AU46" s="229">
        <f>-PMT(Assumptions!$P44/12,Assumptions!$P45*12,Assumptions!$P42)*IF(AU1&gt;Assumptions!$P$47,1,0)</f>
        <v>0</v>
      </c>
      <c r="AV46" s="229">
        <f>-PMT(Assumptions!$P44/12,Assumptions!$P45*12,Assumptions!$P42)*IF(AV1&gt;Assumptions!$P$47,1,0)</f>
        <v>0</v>
      </c>
      <c r="AW46" s="229">
        <f>-PMT(Assumptions!$P44/12,Assumptions!$P45*12,Assumptions!$P42)*IF(AW1&gt;Assumptions!$P$47,1,0)</f>
        <v>0</v>
      </c>
      <c r="AX46" s="229">
        <f>-PMT(Assumptions!$P44/12,Assumptions!$P45*12,Assumptions!$P42)*IF(AX1&gt;Assumptions!$P$47,1,0)</f>
        <v>0</v>
      </c>
      <c r="AY46" s="229">
        <f>-PMT(Assumptions!$P44/12,Assumptions!$P45*12,Assumptions!$P42)*IF(AY1&gt;Assumptions!$P$47,1,0)</f>
        <v>0</v>
      </c>
      <c r="AZ46" s="229">
        <f>-PMT(Assumptions!$P44/12,Assumptions!$P45*12,Assumptions!$P42)*IF(AZ1&gt;Assumptions!$P$47,1,0)</f>
        <v>0</v>
      </c>
      <c r="BA46" s="229">
        <f>-PMT(Assumptions!$P44/12,Assumptions!$P45*12,Assumptions!$P42)*IF(BA1&gt;Assumptions!$P$47,1,0)</f>
        <v>0</v>
      </c>
      <c r="BB46" s="229">
        <f>-PMT(Assumptions!$P44/12,Assumptions!$P45*12,Assumptions!$P42)*IF(BB1&gt;Assumptions!$P$47,1,0)</f>
        <v>0</v>
      </c>
      <c r="BC46" s="229">
        <f>-PMT(Assumptions!$P44/12,Assumptions!$P45*12,Assumptions!$P42)*IF(BC1&gt;Assumptions!$P$47,1,0)</f>
        <v>0</v>
      </c>
      <c r="BD46" s="229">
        <f>-PMT(Assumptions!$P44/12,Assumptions!$P45*12,Assumptions!$P42)*IF(BD1&gt;Assumptions!$P$47,1,0)</f>
        <v>0</v>
      </c>
      <c r="BE46" s="229">
        <f>-PMT(Assumptions!$P44/12,Assumptions!$P45*12,Assumptions!$P42)*IF(BE1&gt;Assumptions!$P$47,1,0)</f>
        <v>0</v>
      </c>
      <c r="BF46" s="229">
        <f>-PMT(Assumptions!$P44/12,Assumptions!$P45*12,Assumptions!$P42)*IF(BF1&gt;Assumptions!$P$47,1,0)</f>
        <v>0</v>
      </c>
      <c r="BG46" s="229">
        <f>-PMT(Assumptions!$P44/12,Assumptions!$P45*12,Assumptions!$P42)*IF(BG1&gt;Assumptions!$P$47,1,0)</f>
        <v>0</v>
      </c>
      <c r="BH46" s="229">
        <f>-PMT(Assumptions!$P44/12,Assumptions!$P45*12,Assumptions!$P42)*IF(BH1&gt;Assumptions!$P$47,1,0)</f>
        <v>0</v>
      </c>
      <c r="BI46" s="229">
        <f>-PMT(Assumptions!$P44/12,Assumptions!$P45*12,Assumptions!$P42)*IF(BI1&gt;Assumptions!$P$47,1,0)</f>
        <v>0</v>
      </c>
      <c r="BJ46" s="229">
        <f>-PMT(Assumptions!$P44/12,Assumptions!$P45*12,Assumptions!$P42)*IF(BJ1&gt;Assumptions!$P$47,1,0)</f>
        <v>0</v>
      </c>
      <c r="BK46" s="229">
        <f>-PMT(Assumptions!$P44/12,Assumptions!$P45*12,Assumptions!$P42)*IF(BK1&gt;Assumptions!$P$47,1,0)</f>
        <v>0</v>
      </c>
      <c r="BL46" s="229">
        <f>-PMT(Assumptions!$P44/12,Assumptions!$P45*12,Assumptions!$P42)*IF(BL1&gt;Assumptions!$P$47,1,0)</f>
        <v>0</v>
      </c>
      <c r="BM46" s="229">
        <f>-PMT(Assumptions!$P44/12,Assumptions!$P45*12,Assumptions!$P42)*IF(BM1&gt;Assumptions!$P$47,1,0)</f>
        <v>0</v>
      </c>
      <c r="BN46" s="229">
        <f>-PMT(Assumptions!$P44/12,Assumptions!$P45*12,Assumptions!$P42)*IF(BN1&gt;Assumptions!$P$47,1,0)</f>
        <v>0</v>
      </c>
      <c r="BO46" s="229">
        <f>-PMT(Assumptions!$P44/12,Assumptions!$P45*12,Assumptions!$P42)*IF(BO1&gt;Assumptions!$P$47,1,0)</f>
        <v>0</v>
      </c>
      <c r="BP46" s="229">
        <f>-PMT(Assumptions!$P44/12,Assumptions!$P45*12,Assumptions!$P42)*IF(BP1&gt;Assumptions!$P$47,1,0)</f>
        <v>0</v>
      </c>
      <c r="BQ46" s="229">
        <f>-PMT(Assumptions!$P44/12,Assumptions!$P45*12,Assumptions!$P42)*IF(BQ1&gt;Assumptions!$P$47,1,0)</f>
        <v>0</v>
      </c>
      <c r="BR46" s="229">
        <f>-PMT(Assumptions!$P44/12,Assumptions!$P45*12,Assumptions!$P42)*IF(BR1&gt;Assumptions!$P$47,1,0)</f>
        <v>0</v>
      </c>
      <c r="BS46" s="229">
        <f>-PMT(Assumptions!$P44/12,Assumptions!$P45*12,Assumptions!$P42)*IF(BS1&gt;Assumptions!$P$47,1,0)</f>
        <v>0</v>
      </c>
      <c r="BT46" s="229">
        <f>-PMT(Assumptions!$P44/12,Assumptions!$P45*12,Assumptions!$P42)*IF(BT1&gt;Assumptions!$P$47,1,0)</f>
        <v>0</v>
      </c>
      <c r="BU46" s="229">
        <f>-PMT(Assumptions!$P44/12,Assumptions!$P45*12,Assumptions!$P42)*IF(BU1&gt;Assumptions!$P$47,1,0)</f>
        <v>0</v>
      </c>
      <c r="BV46" s="229">
        <f>-PMT(Assumptions!$P44/12,Assumptions!$P45*12,Assumptions!$P42)*IF(BV1&gt;Assumptions!$P$47,1,0)</f>
        <v>0</v>
      </c>
      <c r="BW46" s="229">
        <f>-PMT(Assumptions!$P44/12,Assumptions!$P45*12,Assumptions!$P42)*IF(BW1&gt;Assumptions!$P$47,1,0)</f>
        <v>0</v>
      </c>
      <c r="BX46" s="229">
        <f>-PMT(Assumptions!$P44/12,Assumptions!$P45*12,Assumptions!$P42)*IF(BX1&gt;Assumptions!$P$47,1,0)</f>
        <v>0</v>
      </c>
      <c r="BY46" s="229">
        <f>-PMT(Assumptions!$P44/12,Assumptions!$P45*12,Assumptions!$P42)*IF(BY1&gt;Assumptions!$P$47,1,0)</f>
        <v>0</v>
      </c>
      <c r="BZ46" s="229">
        <f>-PMT(Assumptions!$P44/12,Assumptions!$P45*12,Assumptions!$P42)*IF(BZ1&gt;Assumptions!$P$47,1,0)</f>
        <v>0</v>
      </c>
      <c r="CA46" s="229">
        <f>-PMT(Assumptions!$P44/12,Assumptions!$P45*12,Assumptions!$P42)*IF(CA1&gt;Assumptions!$P$47,1,0)</f>
        <v>0</v>
      </c>
      <c r="CB46" s="229">
        <f>-PMT(Assumptions!$P44/12,Assumptions!$P45*12,Assumptions!$P42)*IF(CB1&gt;Assumptions!$P$47,1,0)</f>
        <v>0</v>
      </c>
      <c r="CC46" s="229">
        <f>-PMT(Assumptions!$P44/12,Assumptions!$P45*12,Assumptions!$P42)*IF(CC1&gt;Assumptions!$P$47,1,0)</f>
        <v>0</v>
      </c>
      <c r="CD46" s="229">
        <f>-PMT(Assumptions!$P44/12,Assumptions!$P45*12,Assumptions!$P42)*IF(CD1&gt;Assumptions!$P$47,1,0)</f>
        <v>0</v>
      </c>
      <c r="CE46" s="229">
        <f>-PMT(Assumptions!$P44/12,Assumptions!$P45*12,Assumptions!$P42)*IF(CE1&gt;Assumptions!$P$47,1,0)</f>
        <v>0</v>
      </c>
      <c r="CF46" s="229">
        <f>-PMT(Assumptions!$P44/12,Assumptions!$P45*12,Assumptions!$P42)*IF(CF1&gt;Assumptions!$P$47,1,0)</f>
        <v>0</v>
      </c>
      <c r="CG46" s="229">
        <f>-PMT(Assumptions!$P44/12,Assumptions!$P45*12,Assumptions!$P42)*IF(CG1&gt;Assumptions!$P$47,1,0)</f>
        <v>0</v>
      </c>
      <c r="CH46" s="229">
        <f>-PMT(Assumptions!$P44/12,Assumptions!$P45*12,Assumptions!$P42)*IF(CH1&gt;Assumptions!$P$47,1,0)</f>
        <v>0</v>
      </c>
      <c r="CI46" s="229">
        <f>-PMT(Assumptions!$P44/12,Assumptions!$P45*12,Assumptions!$P42)*IF(CI1&gt;Assumptions!$P$47,1,0)</f>
        <v>0</v>
      </c>
      <c r="CJ46" s="229">
        <f>-PMT(Assumptions!$P44/12,Assumptions!$P45*12,Assumptions!$P42)*IF(CJ1&gt;Assumptions!$P$47,1,0)</f>
        <v>0</v>
      </c>
      <c r="CK46" s="229">
        <f>-PMT(Assumptions!$P44/12,Assumptions!$P45*12,Assumptions!$P42)*IF(CK1&gt;Assumptions!$P$47,1,0)</f>
        <v>0</v>
      </c>
      <c r="CL46" s="229">
        <f>-PMT(Assumptions!$P44/12,Assumptions!$P45*12,Assumptions!$P42)*IF(CL1&gt;Assumptions!$P$47,1,0)</f>
        <v>0</v>
      </c>
      <c r="CM46" s="229">
        <f>-PMT(Assumptions!$P44/12,Assumptions!$P45*12,Assumptions!$P42)*IF(CM1&gt;Assumptions!$P$47,1,0)</f>
        <v>0</v>
      </c>
      <c r="CN46" s="229">
        <f>-PMT(Assumptions!$P44/12,Assumptions!$P45*12,Assumptions!$P42)*IF(CN1&gt;Assumptions!$P$47,1,0)</f>
        <v>0</v>
      </c>
      <c r="CO46" s="229">
        <f>-PMT(Assumptions!$P44/12,Assumptions!$P45*12,Assumptions!$P42)*IF(CO1&gt;Assumptions!$P$47,1,0)</f>
        <v>0</v>
      </c>
      <c r="CP46" s="229">
        <f>-PMT(Assumptions!$P44/12,Assumptions!$P45*12,Assumptions!$P42)*IF(CP1&gt;Assumptions!$P$47,1,0)</f>
        <v>0</v>
      </c>
      <c r="CQ46" s="229">
        <f>-PMT(Assumptions!$P44/12,Assumptions!$P45*12,Assumptions!$P42)*IF(CQ1&gt;Assumptions!$P$47,1,0)</f>
        <v>0</v>
      </c>
      <c r="CR46" s="229">
        <f>-PMT(Assumptions!$P44/12,Assumptions!$P45*12,Assumptions!$P42)*IF(CR1&gt;Assumptions!$P$47,1,0)</f>
        <v>0</v>
      </c>
      <c r="CS46" s="229">
        <f>-PMT(Assumptions!$P44/12,Assumptions!$P45*12,Assumptions!$P42)*IF(CS1&gt;Assumptions!$P$47,1,0)</f>
        <v>0</v>
      </c>
      <c r="CT46" s="229">
        <f>-PMT(Assumptions!$P44/12,Assumptions!$P45*12,Assumptions!$P42)*IF(CT1&gt;Assumptions!$P$47,1,0)</f>
        <v>0</v>
      </c>
      <c r="CU46" s="229">
        <f>-PMT(Assumptions!$P44/12,Assumptions!$P45*12,Assumptions!$P42)*IF(CU1&gt;Assumptions!$P$47,1,0)</f>
        <v>0</v>
      </c>
      <c r="CV46" s="229">
        <f>-PMT(Assumptions!$P44/12,Assumptions!$P45*12,Assumptions!$P42)*IF(CV1&gt;Assumptions!$P$47,1,0)</f>
        <v>0</v>
      </c>
      <c r="CW46" s="229">
        <f>-PMT(Assumptions!$P44/12,Assumptions!$P45*12,Assumptions!$P42)*IF(CW1&gt;Assumptions!$P$47,1,0)</f>
        <v>0</v>
      </c>
      <c r="CX46" s="229">
        <f>-PMT(Assumptions!$P44/12,Assumptions!$P45*12,Assumptions!$P42)*IF(CX1&gt;Assumptions!$P$47,1,0)</f>
        <v>0</v>
      </c>
      <c r="CY46" s="229">
        <f>-PMT(Assumptions!$P44/12,Assumptions!$P45*12,Assumptions!$P42)*IF(CY1&gt;Assumptions!$P$47,1,0)</f>
        <v>0</v>
      </c>
      <c r="CZ46" s="229">
        <f>-PMT(Assumptions!$P44/12,Assumptions!$P45*12,Assumptions!$P42)*IF(CZ1&gt;Assumptions!$P$47,1,0)</f>
        <v>0</v>
      </c>
      <c r="DA46" s="229">
        <f>-PMT(Assumptions!$P44/12,Assumptions!$P45*12,Assumptions!$P42)*IF(DA1&gt;Assumptions!$P$47,1,0)</f>
        <v>0</v>
      </c>
      <c r="DB46" s="229">
        <f>-PMT(Assumptions!$P44/12,Assumptions!$P45*12,Assumptions!$P42)*IF(DB1&gt;Assumptions!$P$47,1,0)</f>
        <v>0</v>
      </c>
      <c r="DC46" s="229">
        <f>-PMT(Assumptions!$P44/12,Assumptions!$P45*12,Assumptions!$P42)*IF(DC1&gt;Assumptions!$P$47,1,0)</f>
        <v>0</v>
      </c>
      <c r="DD46" s="229">
        <f>-PMT(Assumptions!$P44/12,Assumptions!$P45*12,Assumptions!$P42)*IF(DD1&gt;Assumptions!$P$47,1,0)</f>
        <v>0</v>
      </c>
      <c r="DE46" s="229">
        <f>-PMT(Assumptions!$P44/12,Assumptions!$P45*12,Assumptions!$P42)*IF(DE1&gt;Assumptions!$P$47,1,0)</f>
        <v>0</v>
      </c>
      <c r="DF46" s="229">
        <f>-PMT(Assumptions!$P44/12,Assumptions!$P45*12,Assumptions!$P42)*IF(DF1&gt;Assumptions!$P$47,1,0)</f>
        <v>0</v>
      </c>
      <c r="DG46" s="229">
        <f>-PMT(Assumptions!$P44/12,Assumptions!$P45*12,Assumptions!$P42)*IF(DG1&gt;Assumptions!$P$47,1,0)</f>
        <v>0</v>
      </c>
      <c r="DH46" s="229">
        <f>-PMT(Assumptions!$P44/12,Assumptions!$P45*12,Assumptions!$P42)*IF(DH1&gt;Assumptions!$P$47,1,0)</f>
        <v>0</v>
      </c>
      <c r="DI46" s="229">
        <f>-PMT(Assumptions!$P44/12,Assumptions!$P45*12,Assumptions!$P42)*IF(DI1&gt;Assumptions!$P$47,1,0)</f>
        <v>0</v>
      </c>
      <c r="DJ46" s="229">
        <f>-PMT(Assumptions!$P44/12,Assumptions!$P45*12,Assumptions!$P42)*IF(DJ1&gt;Assumptions!$P$47,1,0)</f>
        <v>0</v>
      </c>
      <c r="DK46" s="229">
        <f>-PMT(Assumptions!$P44/12,Assumptions!$P45*12,Assumptions!$P42)*IF(DK1&gt;Assumptions!$P$47,1,0)</f>
        <v>0</v>
      </c>
      <c r="DL46" s="229">
        <f>-PMT(Assumptions!$P44/12,Assumptions!$P45*12,Assumptions!$P42)*IF(DL1&gt;Assumptions!$P$47,1,0)</f>
        <v>0</v>
      </c>
      <c r="DM46" s="229">
        <f>-PMT(Assumptions!$P44/12,Assumptions!$P45*12,Assumptions!$P42)*IF(DM1&gt;Assumptions!$P$47,1,0)</f>
        <v>0</v>
      </c>
      <c r="DN46" s="229">
        <f>-PMT(Assumptions!$P44/12,Assumptions!$P45*12,Assumptions!$P42)*IF(DN1&gt;Assumptions!$P$47,1,0)</f>
        <v>0</v>
      </c>
      <c r="DO46" s="229">
        <f>-PMT(Assumptions!$P44/12,Assumptions!$P45*12,Assumptions!$P42)*IF(DO1&gt;Assumptions!$P$47,1,0)</f>
        <v>0</v>
      </c>
      <c r="DP46" s="229">
        <f>-PMT(Assumptions!$P44/12,Assumptions!$P45*12,Assumptions!$P42)*IF(DP1&gt;Assumptions!$P$47,1,0)</f>
        <v>0</v>
      </c>
      <c r="DQ46" s="229">
        <f>-PMT(Assumptions!$P44/12,Assumptions!$P45*12,Assumptions!$P42)*IF(DQ1&gt;Assumptions!$P$47,1,0)</f>
        <v>0</v>
      </c>
      <c r="DR46" s="229">
        <f>-PMT(Assumptions!$P44/12,Assumptions!$P45*12,Assumptions!$P42)*IF(DR1&gt;Assumptions!$P$47,1,0)</f>
        <v>0</v>
      </c>
      <c r="DS46" s="229">
        <f>-PMT(Assumptions!$P44/12,Assumptions!$P45*12,Assumptions!$P42)*IF(DS1&gt;Assumptions!$P$47,1,0)</f>
        <v>0</v>
      </c>
      <c r="DT46" s="229">
        <f>-PMT(Assumptions!$P44/12,Assumptions!$P45*12,Assumptions!$P42)*IF(DT1&gt;Assumptions!$P$47,1,0)</f>
        <v>0</v>
      </c>
      <c r="DU46" s="229">
        <f>-PMT(Assumptions!$P44/12,Assumptions!$P45*12,Assumptions!$P42)*IF(DU1&gt;Assumptions!$P$47,1,0)</f>
        <v>0</v>
      </c>
      <c r="DV46" s="229">
        <f>-PMT(Assumptions!$P44/12,Assumptions!$P45*12,Assumptions!$P42)*IF(DV1&gt;Assumptions!$P$47,1,0)</f>
        <v>0</v>
      </c>
      <c r="DW46" s="229">
        <f>-PMT(Assumptions!$P44/12,Assumptions!$P45*12,Assumptions!$P42)*IF(DW1&gt;Assumptions!$P$47,1,0)</f>
        <v>0</v>
      </c>
      <c r="DX46" s="229">
        <f>-PMT(Assumptions!$P44/12,Assumptions!$P45*12,Assumptions!$P42)*IF(DX1&gt;Assumptions!$P$47,1,0)</f>
        <v>0</v>
      </c>
      <c r="DY46" s="229">
        <f>-PMT(Assumptions!$P44/12,Assumptions!$P45*12,Assumptions!$P42)*IF(DY1&gt;Assumptions!$P$47,1,0)</f>
        <v>0</v>
      </c>
      <c r="DZ46" s="229">
        <f>-PMT(Assumptions!$P44/12,Assumptions!$P45*12,Assumptions!$P42)*IF(DZ1&gt;Assumptions!$P$47,1,0)</f>
        <v>0</v>
      </c>
      <c r="EA46" s="229">
        <f>-PMT(Assumptions!$P44/12,Assumptions!$P45*12,Assumptions!$P42)*IF(EA1&gt;Assumptions!$P$47,1,0)</f>
        <v>0</v>
      </c>
      <c r="EB46" s="229">
        <f>-PMT(Assumptions!$P44/12,Assumptions!$P45*12,Assumptions!$P42)*IF(EB1&gt;Assumptions!$P$47,1,0)</f>
        <v>0</v>
      </c>
      <c r="EC46" s="229">
        <f>-PMT(Assumptions!$P44/12,Assumptions!$P45*12,Assumptions!$P42)*IF(EC1&gt;Assumptions!$P$47,1,0)</f>
        <v>0</v>
      </c>
      <c r="ED46" s="229">
        <f>-PMT(Assumptions!$P44/12,Assumptions!$P45*12,Assumptions!$P42)*IF(ED1&gt;Assumptions!$P$47,1,0)</f>
        <v>0</v>
      </c>
      <c r="EE46" s="229">
        <f>-PMT(Assumptions!$P44/12,Assumptions!$P45*12,Assumptions!$P42)*IF(EE1&gt;Assumptions!$P$47,1,0)</f>
        <v>0</v>
      </c>
    </row>
    <row r="47" ht="15.75" customHeight="1">
      <c r="A47" s="1"/>
      <c r="B47" s="1"/>
      <c r="C47" s="1" t="s">
        <v>191</v>
      </c>
      <c r="D47" s="229">
        <f t="shared" ref="D47:EE47" si="9">D43-D45</f>
        <v>0</v>
      </c>
      <c r="E47" s="229">
        <f t="shared" si="9"/>
        <v>0</v>
      </c>
      <c r="F47" s="229">
        <f t="shared" si="9"/>
        <v>0</v>
      </c>
      <c r="G47" s="229">
        <f t="shared" si="9"/>
        <v>0</v>
      </c>
      <c r="H47" s="229">
        <f t="shared" si="9"/>
        <v>0</v>
      </c>
      <c r="I47" s="229">
        <f t="shared" si="9"/>
        <v>0</v>
      </c>
      <c r="J47" s="229">
        <f t="shared" si="9"/>
        <v>0</v>
      </c>
      <c r="K47" s="229">
        <f t="shared" si="9"/>
        <v>0</v>
      </c>
      <c r="L47" s="229">
        <f t="shared" si="9"/>
        <v>0</v>
      </c>
      <c r="M47" s="229">
        <f t="shared" si="9"/>
        <v>0</v>
      </c>
      <c r="N47" s="229">
        <f t="shared" si="9"/>
        <v>0</v>
      </c>
      <c r="O47" s="229">
        <f t="shared" si="9"/>
        <v>0</v>
      </c>
      <c r="P47" s="229">
        <f t="shared" si="9"/>
        <v>0</v>
      </c>
      <c r="Q47" s="229">
        <f t="shared" si="9"/>
        <v>0</v>
      </c>
      <c r="R47" s="229">
        <f t="shared" si="9"/>
        <v>0</v>
      </c>
      <c r="S47" s="229">
        <f t="shared" si="9"/>
        <v>0</v>
      </c>
      <c r="T47" s="229">
        <f t="shared" si="9"/>
        <v>0</v>
      </c>
      <c r="U47" s="229">
        <f t="shared" si="9"/>
        <v>0</v>
      </c>
      <c r="V47" s="229">
        <f t="shared" si="9"/>
        <v>0</v>
      </c>
      <c r="W47" s="229">
        <f t="shared" si="9"/>
        <v>0</v>
      </c>
      <c r="X47" s="229">
        <f t="shared" si="9"/>
        <v>0</v>
      </c>
      <c r="Y47" s="229">
        <f t="shared" si="9"/>
        <v>0</v>
      </c>
      <c r="Z47" s="229">
        <f t="shared" si="9"/>
        <v>0</v>
      </c>
      <c r="AA47" s="229">
        <f t="shared" si="9"/>
        <v>0</v>
      </c>
      <c r="AB47" s="229">
        <f t="shared" si="9"/>
        <v>0</v>
      </c>
      <c r="AC47" s="229">
        <f t="shared" si="9"/>
        <v>0</v>
      </c>
      <c r="AD47" s="229">
        <f t="shared" si="9"/>
        <v>0</v>
      </c>
      <c r="AE47" s="229">
        <f t="shared" si="9"/>
        <v>0</v>
      </c>
      <c r="AF47" s="229">
        <f t="shared" si="9"/>
        <v>0</v>
      </c>
      <c r="AG47" s="229">
        <f t="shared" si="9"/>
        <v>0</v>
      </c>
      <c r="AH47" s="229">
        <f t="shared" si="9"/>
        <v>0</v>
      </c>
      <c r="AI47" s="229">
        <f t="shared" si="9"/>
        <v>0</v>
      </c>
      <c r="AJ47" s="229">
        <f t="shared" si="9"/>
        <v>0</v>
      </c>
      <c r="AK47" s="229">
        <f t="shared" si="9"/>
        <v>0</v>
      </c>
      <c r="AL47" s="229">
        <f t="shared" si="9"/>
        <v>0</v>
      </c>
      <c r="AM47" s="229">
        <f t="shared" si="9"/>
        <v>0</v>
      </c>
      <c r="AN47" s="229">
        <f t="shared" si="9"/>
        <v>0</v>
      </c>
      <c r="AO47" s="229">
        <f t="shared" si="9"/>
        <v>0</v>
      </c>
      <c r="AP47" s="229">
        <f t="shared" si="9"/>
        <v>0</v>
      </c>
      <c r="AQ47" s="229">
        <f t="shared" si="9"/>
        <v>0</v>
      </c>
      <c r="AR47" s="229">
        <f t="shared" si="9"/>
        <v>0</v>
      </c>
      <c r="AS47" s="229">
        <f t="shared" si="9"/>
        <v>0</v>
      </c>
      <c r="AT47" s="229">
        <f t="shared" si="9"/>
        <v>0</v>
      </c>
      <c r="AU47" s="229">
        <f t="shared" si="9"/>
        <v>0</v>
      </c>
      <c r="AV47" s="229">
        <f t="shared" si="9"/>
        <v>0</v>
      </c>
      <c r="AW47" s="229">
        <f t="shared" si="9"/>
        <v>0</v>
      </c>
      <c r="AX47" s="229">
        <f t="shared" si="9"/>
        <v>0</v>
      </c>
      <c r="AY47" s="229">
        <f t="shared" si="9"/>
        <v>0</v>
      </c>
      <c r="AZ47" s="229">
        <f t="shared" si="9"/>
        <v>0</v>
      </c>
      <c r="BA47" s="229">
        <f t="shared" si="9"/>
        <v>0</v>
      </c>
      <c r="BB47" s="229">
        <f t="shared" si="9"/>
        <v>0</v>
      </c>
      <c r="BC47" s="229">
        <f t="shared" si="9"/>
        <v>0</v>
      </c>
      <c r="BD47" s="229">
        <f t="shared" si="9"/>
        <v>0</v>
      </c>
      <c r="BE47" s="229">
        <f t="shared" si="9"/>
        <v>0</v>
      </c>
      <c r="BF47" s="229">
        <f t="shared" si="9"/>
        <v>0</v>
      </c>
      <c r="BG47" s="229">
        <f t="shared" si="9"/>
        <v>0</v>
      </c>
      <c r="BH47" s="229">
        <f t="shared" si="9"/>
        <v>0</v>
      </c>
      <c r="BI47" s="229">
        <f t="shared" si="9"/>
        <v>0</v>
      </c>
      <c r="BJ47" s="229">
        <f t="shared" si="9"/>
        <v>0</v>
      </c>
      <c r="BK47" s="229">
        <f t="shared" si="9"/>
        <v>0</v>
      </c>
      <c r="BL47" s="229">
        <f t="shared" si="9"/>
        <v>0</v>
      </c>
      <c r="BM47" s="229">
        <f t="shared" si="9"/>
        <v>0</v>
      </c>
      <c r="BN47" s="229">
        <f t="shared" si="9"/>
        <v>0</v>
      </c>
      <c r="BO47" s="229">
        <f t="shared" si="9"/>
        <v>0</v>
      </c>
      <c r="BP47" s="229">
        <f t="shared" si="9"/>
        <v>0</v>
      </c>
      <c r="BQ47" s="229">
        <f t="shared" si="9"/>
        <v>0</v>
      </c>
      <c r="BR47" s="229">
        <f t="shared" si="9"/>
        <v>0</v>
      </c>
      <c r="BS47" s="229">
        <f t="shared" si="9"/>
        <v>0</v>
      </c>
      <c r="BT47" s="229">
        <f t="shared" si="9"/>
        <v>0</v>
      </c>
      <c r="BU47" s="229">
        <f t="shared" si="9"/>
        <v>0</v>
      </c>
      <c r="BV47" s="229">
        <f t="shared" si="9"/>
        <v>0</v>
      </c>
      <c r="BW47" s="229">
        <f t="shared" si="9"/>
        <v>0</v>
      </c>
      <c r="BX47" s="229">
        <f t="shared" si="9"/>
        <v>0</v>
      </c>
      <c r="BY47" s="229">
        <f t="shared" si="9"/>
        <v>0</v>
      </c>
      <c r="BZ47" s="229">
        <f t="shared" si="9"/>
        <v>0</v>
      </c>
      <c r="CA47" s="229">
        <f t="shared" si="9"/>
        <v>0</v>
      </c>
      <c r="CB47" s="229">
        <f t="shared" si="9"/>
        <v>0</v>
      </c>
      <c r="CC47" s="229">
        <f t="shared" si="9"/>
        <v>0</v>
      </c>
      <c r="CD47" s="229">
        <f t="shared" si="9"/>
        <v>0</v>
      </c>
      <c r="CE47" s="229">
        <f t="shared" si="9"/>
        <v>0</v>
      </c>
      <c r="CF47" s="229">
        <f t="shared" si="9"/>
        <v>0</v>
      </c>
      <c r="CG47" s="229">
        <f t="shared" si="9"/>
        <v>0</v>
      </c>
      <c r="CH47" s="229">
        <f t="shared" si="9"/>
        <v>0</v>
      </c>
      <c r="CI47" s="229">
        <f t="shared" si="9"/>
        <v>0</v>
      </c>
      <c r="CJ47" s="229">
        <f t="shared" si="9"/>
        <v>0</v>
      </c>
      <c r="CK47" s="229">
        <f t="shared" si="9"/>
        <v>0</v>
      </c>
      <c r="CL47" s="229">
        <f t="shared" si="9"/>
        <v>0</v>
      </c>
      <c r="CM47" s="229">
        <f t="shared" si="9"/>
        <v>0</v>
      </c>
      <c r="CN47" s="229">
        <f t="shared" si="9"/>
        <v>0</v>
      </c>
      <c r="CO47" s="229">
        <f t="shared" si="9"/>
        <v>0</v>
      </c>
      <c r="CP47" s="229">
        <f t="shared" si="9"/>
        <v>0</v>
      </c>
      <c r="CQ47" s="229">
        <f t="shared" si="9"/>
        <v>0</v>
      </c>
      <c r="CR47" s="229">
        <f t="shared" si="9"/>
        <v>0</v>
      </c>
      <c r="CS47" s="229">
        <f t="shared" si="9"/>
        <v>0</v>
      </c>
      <c r="CT47" s="229">
        <f t="shared" si="9"/>
        <v>0</v>
      </c>
      <c r="CU47" s="229">
        <f t="shared" si="9"/>
        <v>0</v>
      </c>
      <c r="CV47" s="229">
        <f t="shared" si="9"/>
        <v>0</v>
      </c>
      <c r="CW47" s="229">
        <f t="shared" si="9"/>
        <v>0</v>
      </c>
      <c r="CX47" s="229">
        <f t="shared" si="9"/>
        <v>0</v>
      </c>
      <c r="CY47" s="229">
        <f t="shared" si="9"/>
        <v>0</v>
      </c>
      <c r="CZ47" s="229">
        <f t="shared" si="9"/>
        <v>0</v>
      </c>
      <c r="DA47" s="229">
        <f t="shared" si="9"/>
        <v>0</v>
      </c>
      <c r="DB47" s="229">
        <f t="shared" si="9"/>
        <v>0</v>
      </c>
      <c r="DC47" s="229">
        <f t="shared" si="9"/>
        <v>0</v>
      </c>
      <c r="DD47" s="229">
        <f t="shared" si="9"/>
        <v>0</v>
      </c>
      <c r="DE47" s="229">
        <f t="shared" si="9"/>
        <v>0</v>
      </c>
      <c r="DF47" s="229">
        <f t="shared" si="9"/>
        <v>0</v>
      </c>
      <c r="DG47" s="229">
        <f t="shared" si="9"/>
        <v>0</v>
      </c>
      <c r="DH47" s="229">
        <f t="shared" si="9"/>
        <v>0</v>
      </c>
      <c r="DI47" s="229">
        <f t="shared" si="9"/>
        <v>0</v>
      </c>
      <c r="DJ47" s="229">
        <f t="shared" si="9"/>
        <v>0</v>
      </c>
      <c r="DK47" s="229">
        <f t="shared" si="9"/>
        <v>0</v>
      </c>
      <c r="DL47" s="229">
        <f t="shared" si="9"/>
        <v>0</v>
      </c>
      <c r="DM47" s="229">
        <f t="shared" si="9"/>
        <v>0</v>
      </c>
      <c r="DN47" s="229">
        <f t="shared" si="9"/>
        <v>0</v>
      </c>
      <c r="DO47" s="229">
        <f t="shared" si="9"/>
        <v>0</v>
      </c>
      <c r="DP47" s="229">
        <f t="shared" si="9"/>
        <v>0</v>
      </c>
      <c r="DQ47" s="229">
        <f t="shared" si="9"/>
        <v>0</v>
      </c>
      <c r="DR47" s="229">
        <f t="shared" si="9"/>
        <v>0</v>
      </c>
      <c r="DS47" s="229">
        <f t="shared" si="9"/>
        <v>0</v>
      </c>
      <c r="DT47" s="229">
        <f t="shared" si="9"/>
        <v>0</v>
      </c>
      <c r="DU47" s="229">
        <f t="shared" si="9"/>
        <v>0</v>
      </c>
      <c r="DV47" s="229">
        <f t="shared" si="9"/>
        <v>0</v>
      </c>
      <c r="DW47" s="229">
        <f t="shared" si="9"/>
        <v>0</v>
      </c>
      <c r="DX47" s="229">
        <f t="shared" si="9"/>
        <v>0</v>
      </c>
      <c r="DY47" s="229">
        <f t="shared" si="9"/>
        <v>0</v>
      </c>
      <c r="DZ47" s="229">
        <f t="shared" si="9"/>
        <v>0</v>
      </c>
      <c r="EA47" s="229">
        <f t="shared" si="9"/>
        <v>0</v>
      </c>
      <c r="EB47" s="229">
        <f t="shared" si="9"/>
        <v>0</v>
      </c>
      <c r="EC47" s="229">
        <f t="shared" si="9"/>
        <v>0</v>
      </c>
      <c r="ED47" s="229">
        <f t="shared" si="9"/>
        <v>0</v>
      </c>
      <c r="EE47" s="229">
        <f t="shared" si="9"/>
        <v>0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216</v>
      </c>
      <c r="D50" s="229">
        <f>SUM(E38:P38)/Assumptions!$L64*IF(D1=Assumptions!$L68*12,1,0)</f>
        <v>0</v>
      </c>
      <c r="E50" s="229">
        <f>SUM(F38:Q38)/Assumptions!$L64*IF(E1=Assumptions!$L68*12,1,0)</f>
        <v>0</v>
      </c>
      <c r="F50" s="229">
        <f>SUM(G38:R38)/Assumptions!$L64*IF(F1=Assumptions!$L68*12,1,0)</f>
        <v>0</v>
      </c>
      <c r="G50" s="229">
        <f>SUM(H38:S38)/Assumptions!$L64*IF(G1=Assumptions!$L68*12,1,0)</f>
        <v>0</v>
      </c>
      <c r="H50" s="229">
        <f>SUM(I38:T38)/Assumptions!$L64*IF(H1=Assumptions!$L68*12,1,0)</f>
        <v>0</v>
      </c>
      <c r="I50" s="229">
        <f>SUM(J38:U38)/Assumptions!$L64*IF(I1=Assumptions!$L68*12,1,0)</f>
        <v>0</v>
      </c>
      <c r="J50" s="229">
        <f>SUM(K38:V38)/Assumptions!$L64*IF(J1=Assumptions!$L68*12,1,0)</f>
        <v>0</v>
      </c>
      <c r="K50" s="229">
        <f>SUM(L38:W38)/Assumptions!$L64*IF(K1=Assumptions!$L68*12,1,0)</f>
        <v>0</v>
      </c>
      <c r="L50" s="229">
        <f>SUM(M38:X38)/Assumptions!$L64*IF(L1=Assumptions!$L68*12,1,0)</f>
        <v>0</v>
      </c>
      <c r="M50" s="229">
        <f>SUM(N38:Y38)/Assumptions!$L64*IF(M1=Assumptions!$L68*12,1,0)</f>
        <v>0</v>
      </c>
      <c r="N50" s="229">
        <f>SUM(O38:Z38)/Assumptions!$L64*IF(N1=Assumptions!$L68*12,1,0)</f>
        <v>0</v>
      </c>
      <c r="O50" s="229">
        <f>SUM(P38:AA38)/Assumptions!$L64*IF(O1=Assumptions!$L68*12,1,0)</f>
        <v>0</v>
      </c>
      <c r="P50" s="229">
        <f>SUM(Q38:AB38)/Assumptions!$L64*IF(P1=Assumptions!$L68*12,1,0)</f>
        <v>0</v>
      </c>
      <c r="Q50" s="229">
        <f>SUM(R38:AC38)/Assumptions!$L64*IF(Q1=Assumptions!$L68*12,1,0)</f>
        <v>0</v>
      </c>
      <c r="R50" s="229">
        <f>SUM(S38:AD38)/Assumptions!$L64*IF(R1=Assumptions!$L68*12,1,0)</f>
        <v>0</v>
      </c>
      <c r="S50" s="229">
        <f>SUM(T38:AE38)/Assumptions!$L64*IF(S1=Assumptions!$L68*12,1,0)</f>
        <v>0</v>
      </c>
      <c r="T50" s="229">
        <f>SUM(U38:AF38)/Assumptions!$L64*IF(T1=Assumptions!$L68*12,1,0)</f>
        <v>0</v>
      </c>
      <c r="U50" s="229">
        <f>SUM(V38:AG38)/Assumptions!$L64*IF(U1=Assumptions!$L68*12,1,0)</f>
        <v>0</v>
      </c>
      <c r="V50" s="229">
        <f>SUM(W38:AH38)/Assumptions!$L64*IF(V1=Assumptions!$L68*12,1,0)</f>
        <v>0</v>
      </c>
      <c r="W50" s="229">
        <f>SUM(X38:AI38)/Assumptions!$L64*IF(W1=Assumptions!$L68*12,1,0)</f>
        <v>0</v>
      </c>
      <c r="X50" s="229">
        <f>SUM(Y38:AJ38)/Assumptions!$L64*IF(X1=Assumptions!$L68*12,1,0)</f>
        <v>0</v>
      </c>
      <c r="Y50" s="229">
        <f>SUM(Z38:AK38)/Assumptions!$L64*IF(Y1=Assumptions!$L68*12,1,0)</f>
        <v>0</v>
      </c>
      <c r="Z50" s="229">
        <f>SUM(AA38:AL38)/Assumptions!$L64*IF(Z1=Assumptions!$L68*12,1,0)</f>
        <v>0</v>
      </c>
      <c r="AA50" s="229">
        <f>SUM(AB38:AM38)/Assumptions!$L64*IF(AA1=Assumptions!$L68*12,1,0)</f>
        <v>0</v>
      </c>
      <c r="AB50" s="229">
        <f>SUM(AC38:AN38)/Assumptions!$L64*IF(AB1=Assumptions!$L68*12,1,0)</f>
        <v>0</v>
      </c>
      <c r="AC50" s="229">
        <f>SUM(AD38:AO38)/Assumptions!$L64*IF(AC1=Assumptions!$L68*12,1,0)</f>
        <v>0</v>
      </c>
      <c r="AD50" s="229">
        <f>SUM(AE38:AP38)/Assumptions!$L64*IF(AD1=Assumptions!$L68*12,1,0)</f>
        <v>0</v>
      </c>
      <c r="AE50" s="229">
        <f>SUM(AF38:AQ38)/Assumptions!$L64*IF(AE1=Assumptions!$L68*12,1,0)</f>
        <v>0</v>
      </c>
      <c r="AF50" s="229">
        <f>SUM(AG38:AR38)/Assumptions!$L64*IF(AF1=Assumptions!$L68*12,1,0)</f>
        <v>0</v>
      </c>
      <c r="AG50" s="229">
        <f>SUM(AH38:AS38)/Assumptions!$L64*IF(AG1=Assumptions!$L68*12,1,0)</f>
        <v>0</v>
      </c>
      <c r="AH50" s="229">
        <f>SUM(AI38:AT38)/Assumptions!$L64*IF(AH1=Assumptions!$L68*12,1,0)</f>
        <v>0</v>
      </c>
      <c r="AI50" s="229">
        <f>SUM(AJ38:AU38)/Assumptions!$L64*IF(AI1=Assumptions!$L68*12,1,0)</f>
        <v>0</v>
      </c>
      <c r="AJ50" s="229">
        <f>SUM(AK38:AV38)/Assumptions!$L64*IF(AJ1=Assumptions!$L68*12,1,0)</f>
        <v>0</v>
      </c>
      <c r="AK50" s="229">
        <f>SUM(AL38:AW38)/Assumptions!$L64*IF(AK1=Assumptions!$L68*12,1,0)</f>
        <v>0</v>
      </c>
      <c r="AL50" s="229">
        <f>SUM(AM38:AX38)/Assumptions!$L64*IF(AL1=Assumptions!$L68*12,1,0)</f>
        <v>0</v>
      </c>
      <c r="AM50" s="229">
        <f>SUM(AN38:AY38)/Assumptions!$L64*IF(AM1=Assumptions!$L68*12,1,0)</f>
        <v>0</v>
      </c>
      <c r="AN50" s="229">
        <f>SUM(AO38:AZ38)/Assumptions!$L64*IF(AN1=Assumptions!$L68*12,1,0)</f>
        <v>0</v>
      </c>
      <c r="AO50" s="229">
        <f>SUM(AP38:BA38)/Assumptions!$L64*IF(AO1=Assumptions!$L68*12,1,0)</f>
        <v>0</v>
      </c>
      <c r="AP50" s="229">
        <f>SUM(AQ38:BB38)/Assumptions!$L64*IF(AP1=Assumptions!$L68*12,1,0)</f>
        <v>0</v>
      </c>
      <c r="AQ50" s="229">
        <f>SUM(AR38:BC38)/Assumptions!$L64*IF(AQ1=Assumptions!$L68*12,1,0)</f>
        <v>0</v>
      </c>
      <c r="AR50" s="229">
        <f>SUM(AS38:BD38)/Assumptions!$L64*IF(AR1=Assumptions!$L68*12,1,0)</f>
        <v>0</v>
      </c>
      <c r="AS50" s="229">
        <f>SUM(AT38:BE38)/Assumptions!$L64*IF(AS1=Assumptions!$L68*12,1,0)</f>
        <v>0</v>
      </c>
      <c r="AT50" s="229">
        <f>SUM(AU38:BF38)/Assumptions!$L64*IF(AT1=Assumptions!$L68*12,1,0)</f>
        <v>0</v>
      </c>
      <c r="AU50" s="229">
        <f>SUM(AV38:BG38)/Assumptions!$L64*IF(AU1=Assumptions!$L68*12,1,0)</f>
        <v>0</v>
      </c>
      <c r="AV50" s="229">
        <f>SUM(AW38:BH38)/Assumptions!$L64*IF(AV1=Assumptions!$L68*12,1,0)</f>
        <v>0</v>
      </c>
      <c r="AW50" s="229">
        <f>SUM(AX38:BI38)/Assumptions!$L64*IF(AW1=Assumptions!$L68*12,1,0)</f>
        <v>0</v>
      </c>
      <c r="AX50" s="229">
        <f>SUM(AY38:BJ38)/Assumptions!$L64*IF(AX1=Assumptions!$L68*12,1,0)</f>
        <v>0</v>
      </c>
      <c r="AY50" s="229">
        <f>SUM(AZ38:BK38)/Assumptions!$L64*IF(AY1=Assumptions!$L68*12,1,0)</f>
        <v>0</v>
      </c>
      <c r="AZ50" s="229">
        <f>SUM(BA38:BL38)/Assumptions!$L64*IF(AZ1=Assumptions!$L68*12,1,0)</f>
        <v>0</v>
      </c>
      <c r="BA50" s="229">
        <f>SUM(BB38:BM38)/Assumptions!$L64*IF(BA1=Assumptions!$L68*12,1,0)</f>
        <v>0</v>
      </c>
      <c r="BB50" s="229">
        <f>SUM(BC38:BN38)/Assumptions!$L64*IF(BB1=Assumptions!$L68*12,1,0)</f>
        <v>0</v>
      </c>
      <c r="BC50" s="229">
        <f>SUM(BD38:BO38)/Assumptions!$L64*IF(BC1=Assumptions!$L68*12,1,0)</f>
        <v>0</v>
      </c>
      <c r="BD50" s="229">
        <f>SUM(BE38:BP38)/Assumptions!$L64*IF(BD1=Assumptions!$L68*12,1,0)</f>
        <v>0</v>
      </c>
      <c r="BE50" s="229">
        <f>SUM(BF38:BQ38)/Assumptions!$L64*IF(BE1=Assumptions!$L68*12,1,0)</f>
        <v>0</v>
      </c>
      <c r="BF50" s="229">
        <f>SUM(BG38:BR38)/Assumptions!$L64*IF(BF1=Assumptions!$L68*12,1,0)</f>
        <v>0</v>
      </c>
      <c r="BG50" s="229">
        <f>SUM(BH38:BS38)/Assumptions!$L64*IF(BG1=Assumptions!$L68*12,1,0)</f>
        <v>0</v>
      </c>
      <c r="BH50" s="229">
        <f>SUM(BI38:BT38)/Assumptions!$L64*IF(BH1=Assumptions!$L68*12,1,0)</f>
        <v>0</v>
      </c>
      <c r="BI50" s="229">
        <f>SUM(BJ38:BU38)/Assumptions!$L64*IF(BI1=Assumptions!$L68*12,1,0)</f>
        <v>0</v>
      </c>
      <c r="BJ50" s="229">
        <f>SUM(BK38:BV38)/Assumptions!$L64*IF(BJ1=Assumptions!$L68*12,1,0)</f>
        <v>0</v>
      </c>
      <c r="BK50" s="229">
        <f>SUM(BL38:BW38)/Assumptions!$L64*IF(BK1=Assumptions!$L68*12,1,0)</f>
        <v>0</v>
      </c>
      <c r="BL50" s="229">
        <f>SUM(BM38:BX38)/Assumptions!$L64*IF(BL1=Assumptions!$L68*12,1,0)</f>
        <v>0</v>
      </c>
      <c r="BM50" s="229">
        <f>SUM(BN38:BY38)/Assumptions!$L64*IF(BM1=Assumptions!$L68*12,1,0)</f>
        <v>0</v>
      </c>
      <c r="BN50" s="229">
        <f>SUM(BO38:BZ38)/Assumptions!$L64*IF(BN1=Assumptions!$L68*12,1,0)</f>
        <v>0</v>
      </c>
      <c r="BO50" s="229">
        <f>SUM(BP38:CA38)/Assumptions!$L64*IF(BO1=Assumptions!$L68*12,1,0)</f>
        <v>0</v>
      </c>
      <c r="BP50" s="229">
        <f>SUM(BQ38:CB38)/Assumptions!$L64*IF(BP1=Assumptions!$L68*12,1,0)</f>
        <v>0</v>
      </c>
      <c r="BQ50" s="229">
        <f>SUM(BR38:CC38)/Assumptions!$L64*IF(BQ1=Assumptions!$L68*12,1,0)</f>
        <v>0</v>
      </c>
      <c r="BR50" s="229">
        <f>SUM(BS38:CD38)/Assumptions!$L64*IF(BR1=Assumptions!$L68*12,1,0)</f>
        <v>0</v>
      </c>
      <c r="BS50" s="229">
        <f>SUM(BT38:CE38)/Assumptions!$L64*IF(BS1=Assumptions!$L68*12,1,0)</f>
        <v>0</v>
      </c>
      <c r="BT50" s="229">
        <f>SUM(BU38:CF38)/Assumptions!$L64*IF(BT1=Assumptions!$L68*12,1,0)</f>
        <v>0</v>
      </c>
      <c r="BU50" s="229">
        <f>SUM(BV38:CG38)/Assumptions!$L64*IF(BU1=Assumptions!$L68*12,1,0)</f>
        <v>0</v>
      </c>
      <c r="BV50" s="229">
        <f>SUM(BW38:CH38)/Assumptions!$L64*IF(BV1=Assumptions!$L68*12,1,0)</f>
        <v>0</v>
      </c>
      <c r="BW50" s="229">
        <f>SUM(BX38:CI38)/Assumptions!$L64*IF(BW1=Assumptions!$L68*12,1,0)</f>
        <v>0</v>
      </c>
      <c r="BX50" s="229">
        <f>SUM(BY38:CJ38)/Assumptions!$L64*IF(BX1=Assumptions!$L68*12,1,0)</f>
        <v>0</v>
      </c>
      <c r="BY50" s="229">
        <f>SUM(BZ38:CK38)/Assumptions!$L64*IF(BY1=Assumptions!$L68*12,1,0)</f>
        <v>0</v>
      </c>
      <c r="BZ50" s="229">
        <f>SUM(CA38:CL38)/Assumptions!$L64*IF(BZ1=Assumptions!$L68*12,1,0)</f>
        <v>0</v>
      </c>
      <c r="CA50" s="229">
        <f>SUM(CB38:CM38)/Assumptions!$L64*IF(CA1=Assumptions!$L68*12,1,0)</f>
        <v>0</v>
      </c>
      <c r="CB50" s="229">
        <f>SUM(CC38:CN38)/Assumptions!$L64*IF(CB1=Assumptions!$L68*12,1,0)</f>
        <v>0</v>
      </c>
      <c r="CC50" s="229">
        <f>SUM(CD38:CO38)/Assumptions!$L64*IF(CC1=Assumptions!$L68*12,1,0)</f>
        <v>0</v>
      </c>
      <c r="CD50" s="229">
        <f>SUM(CE38:CP38)/Assumptions!$L64*IF(CD1=Assumptions!$L68*12,1,0)</f>
        <v>0</v>
      </c>
      <c r="CE50" s="229">
        <f>SUM(CF38:CQ38)/Assumptions!$L64*IF(CE1=Assumptions!$L68*12,1,0)</f>
        <v>0</v>
      </c>
      <c r="CF50" s="229">
        <f>SUM(CG38:CR38)/Assumptions!$L64*IF(CF1=Assumptions!$L68*12,1,0)</f>
        <v>0</v>
      </c>
      <c r="CG50" s="229">
        <f>SUM(CH38:CS38)/Assumptions!$L64*IF(CG1=Assumptions!$L68*12,1,0)</f>
        <v>0</v>
      </c>
      <c r="CH50" s="229">
        <f>SUM(CI38:CT38)/Assumptions!$L64*IF(CH1=Assumptions!$L68*12,1,0)</f>
        <v>0</v>
      </c>
      <c r="CI50" s="229">
        <f>SUM(CJ38:CU38)/Assumptions!$L64*IF(CI1=Assumptions!$L68*12,1,0)</f>
        <v>0</v>
      </c>
      <c r="CJ50" s="229">
        <f>SUM(CK38:CV38)/Assumptions!$L64*IF(CJ1=Assumptions!$L68*12,1,0)</f>
        <v>0</v>
      </c>
      <c r="CK50" s="229">
        <f>SUM(CL38:CW38)/Assumptions!$L64*IF(CK1=Assumptions!$L68*12,1,0)</f>
        <v>0</v>
      </c>
      <c r="CL50" s="229">
        <f>SUM(CM38:CX38)/Assumptions!$L64*IF(CL1=Assumptions!$L68*12,1,0)</f>
        <v>0</v>
      </c>
      <c r="CM50" s="229">
        <f>SUM(CN38:CY38)/Assumptions!$L64*IF(CM1=Assumptions!$L68*12,1,0)</f>
        <v>0</v>
      </c>
      <c r="CN50" s="229">
        <f>SUM(CO38:CZ38)/Assumptions!$L64*IF(CN1=Assumptions!$L68*12,1,0)</f>
        <v>0</v>
      </c>
      <c r="CO50" s="229">
        <f>SUM(CP38:DA38)/Assumptions!$L64*IF(CO1=Assumptions!$L68*12,1,0)</f>
        <v>0</v>
      </c>
      <c r="CP50" s="229">
        <f>SUM(CQ38:DB38)/Assumptions!$L64*IF(CP1=Assumptions!$L68*12,1,0)</f>
        <v>0</v>
      </c>
      <c r="CQ50" s="229">
        <f>SUM(CR38:DC38)/Assumptions!$L64*IF(CQ1=Assumptions!$L68*12,1,0)</f>
        <v>0</v>
      </c>
      <c r="CR50" s="229">
        <f>SUM(CS38:DD38)/Assumptions!$L64*IF(CR1=Assumptions!$L68*12,1,0)</f>
        <v>0</v>
      </c>
      <c r="CS50" s="229">
        <f>SUM(CT38:DE38)/Assumptions!$L64*IF(CS1=Assumptions!$L68*12,1,0)</f>
        <v>0</v>
      </c>
      <c r="CT50" s="229">
        <f>SUM(CU38:DF38)/Assumptions!$L64*IF(CT1=Assumptions!$L68*12,1,0)</f>
        <v>0</v>
      </c>
      <c r="CU50" s="229">
        <f>SUM(CV38:DG38)/Assumptions!$L64*IF(CU1=Assumptions!$L68*12,1,0)</f>
        <v>0</v>
      </c>
      <c r="CV50" s="229">
        <f>SUM(CW38:DH38)/Assumptions!$L64*IF(CV1=Assumptions!$L68*12,1,0)</f>
        <v>0</v>
      </c>
      <c r="CW50" s="229">
        <f>SUM(CX38:DI38)/Assumptions!$L64*IF(CW1=Assumptions!$L68*12,1,0)</f>
        <v>0</v>
      </c>
      <c r="CX50" s="229">
        <f>SUM(CY38:DJ38)/Assumptions!$L64*IF(CX1=Assumptions!$L68*12,1,0)</f>
        <v>0</v>
      </c>
      <c r="CY50" s="229">
        <f>SUM(CZ38:DK38)/Assumptions!$L64*IF(CY1=Assumptions!$L68*12,1,0)</f>
        <v>0</v>
      </c>
      <c r="CZ50" s="229">
        <f>SUM(DA38:DL38)/Assumptions!$L64*IF(CZ1=Assumptions!$L68*12,1,0)</f>
        <v>0</v>
      </c>
      <c r="DA50" s="229">
        <f>SUM(DB38:DM38)/Assumptions!$L64*IF(DA1=Assumptions!$L68*12,1,0)</f>
        <v>0</v>
      </c>
      <c r="DB50" s="229">
        <f>SUM(DC38:DN38)/Assumptions!$L64*IF(DB1=Assumptions!$L68*12,1,0)</f>
        <v>0</v>
      </c>
      <c r="DC50" s="229">
        <f>SUM(DD38:DO38)/Assumptions!$L64*IF(DC1=Assumptions!$L68*12,1,0)</f>
        <v>0</v>
      </c>
      <c r="DD50" s="229">
        <f>SUM(DE38:DP38)/Assumptions!$L64*IF(DD1=Assumptions!$L68*12,1,0)</f>
        <v>0</v>
      </c>
      <c r="DE50" s="229">
        <f>SUM(DF38:DQ38)/Assumptions!$L64*IF(DE1=Assumptions!$L68*12,1,0)</f>
        <v>0</v>
      </c>
      <c r="DF50" s="229">
        <f>SUM(DG38:DR38)/Assumptions!$L64*IF(DF1=Assumptions!$L68*12,1,0)</f>
        <v>0</v>
      </c>
      <c r="DG50" s="229">
        <f>SUM(DH38:DS38)/Assumptions!$L64*IF(DG1=Assumptions!$L68*12,1,0)</f>
        <v>0</v>
      </c>
      <c r="DH50" s="229">
        <f>SUM(DI38:DT38)/Assumptions!$L64*IF(DH1=Assumptions!$L68*12,1,0)</f>
        <v>0</v>
      </c>
      <c r="DI50" s="229">
        <f>SUM(DJ38:DU38)/Assumptions!$L64*IF(DI1=Assumptions!$L68*12,1,0)</f>
        <v>0</v>
      </c>
      <c r="DJ50" s="229">
        <f>SUM(DK38:DV38)/Assumptions!$L64*IF(DJ1=Assumptions!$L68*12,1,0)</f>
        <v>0</v>
      </c>
      <c r="DK50" s="229">
        <f>SUM(DL38:DW38)/Assumptions!$L64*IF(DK1=Assumptions!$L68*12,1,0)</f>
        <v>0</v>
      </c>
      <c r="DL50" s="229">
        <f>SUM(DM38:DX38)/Assumptions!$L64*IF(DL1=Assumptions!$L68*12,1,0)</f>
        <v>0</v>
      </c>
      <c r="DM50" s="229">
        <f>SUM(DN38:DY38)/Assumptions!$L64*IF(DM1=Assumptions!$L68*12,1,0)</f>
        <v>0</v>
      </c>
      <c r="DN50" s="229">
        <f>SUM(DO38:DZ38)/Assumptions!$L64*IF(DN1=Assumptions!$L68*12,1,0)</f>
        <v>0</v>
      </c>
      <c r="DO50" s="229">
        <f>SUM(DP38:EA38)/Assumptions!$L64*IF(DO1=Assumptions!$L68*12,1,0)</f>
        <v>0</v>
      </c>
      <c r="DP50" s="229">
        <f>SUM(DQ38:EB38)/Assumptions!$L64*IF(DP1=Assumptions!$L68*12,1,0)</f>
        <v>0</v>
      </c>
      <c r="DQ50" s="229">
        <f>SUM(DR38:EC38)/Assumptions!$L64*IF(DQ1=Assumptions!$L68*12,1,0)</f>
        <v>0</v>
      </c>
      <c r="DR50" s="229">
        <f>SUM(DS38:ED38)/Assumptions!$L64*IF(DR1=Assumptions!$L68*12,1,0)</f>
        <v>0</v>
      </c>
      <c r="DS50" s="229">
        <f>SUM(DT38:EE38)/Assumptions!$L64*IF(DS1=Assumptions!$L68*12,1,0)</f>
        <v>0</v>
      </c>
      <c r="DT50" s="229">
        <f>SUM(DU38:EF38)/Assumptions!$L64*IF(DT1=Assumptions!$L68*12,1,0)</f>
        <v>0</v>
      </c>
      <c r="DU50" s="229">
        <f>SUM(DV38:EG38)/Assumptions!$L64*IF(DU1=Assumptions!$L68*12,1,0)</f>
        <v>0</v>
      </c>
      <c r="DV50" s="229">
        <f>SUM(DW38:EH38)/Assumptions!$L64*IF(DV1=Assumptions!$L68*12,1,0)</f>
        <v>0</v>
      </c>
      <c r="DW50" s="229">
        <f>SUM(DX38:EI38)/Assumptions!$L64*IF(DW1=Assumptions!$L68*12,1,0)</f>
        <v>0</v>
      </c>
      <c r="DX50" s="229">
        <f>SUM(DY38:EJ38)/Assumptions!$L64*IF(DX1=Assumptions!$L68*12,1,0)</f>
        <v>0</v>
      </c>
      <c r="DY50" s="229">
        <f>SUM(DZ38:EK38)/Assumptions!$L64*IF(DY1=Assumptions!$L68*12,1,0)</f>
        <v>0</v>
      </c>
      <c r="DZ50" s="229">
        <f>SUM(EA38:EL38)/Assumptions!$L64*IF(DZ1=Assumptions!$L68*12,1,0)</f>
        <v>0</v>
      </c>
      <c r="EA50" s="229">
        <f>SUM(EB38:EM38)/Assumptions!$L64*IF(EA1=Assumptions!$L68*12,1,0)</f>
        <v>0</v>
      </c>
      <c r="EB50" s="229">
        <f>SUM(EC38:EN38)/Assumptions!$L64*IF(EB1=Assumptions!$L68*12,1,0)</f>
        <v>0</v>
      </c>
      <c r="EC50" s="229">
        <f>SUM(ED38:EO38)/Assumptions!$L64*IF(EC1=Assumptions!$L68*12,1,0)</f>
        <v>0</v>
      </c>
      <c r="ED50" s="229">
        <f>SUM(EE38:EP38)/Assumptions!$L64*IF(ED1=Assumptions!$L68*12,1,0)</f>
        <v>0</v>
      </c>
      <c r="EE50" s="229">
        <f>SUM(EF38:EQ38)/Assumptions!$L64*IF(EE1=Assumptions!$L68*12,1,0)</f>
        <v>0</v>
      </c>
    </row>
    <row r="51" ht="15.75" customHeight="1">
      <c r="A51" s="1"/>
      <c r="B51" s="1"/>
      <c r="C51" s="1" t="s">
        <v>138</v>
      </c>
      <c r="D51" s="229">
        <f>-D50*Assumptions!$L65</f>
        <v>0</v>
      </c>
      <c r="E51" s="229">
        <f>-E50*Assumptions!$L65</f>
        <v>0</v>
      </c>
      <c r="F51" s="229">
        <f>-F50*Assumptions!$L65</f>
        <v>0</v>
      </c>
      <c r="G51" s="229">
        <f>-G50*Assumptions!$L65</f>
        <v>0</v>
      </c>
      <c r="H51" s="229">
        <f>-H50*Assumptions!$L65</f>
        <v>0</v>
      </c>
      <c r="I51" s="229">
        <f>-I50*Assumptions!$L65</f>
        <v>0</v>
      </c>
      <c r="J51" s="229">
        <f>-J50*Assumptions!$L65</f>
        <v>0</v>
      </c>
      <c r="K51" s="229">
        <f>-K50*Assumptions!$L65</f>
        <v>0</v>
      </c>
      <c r="L51" s="229">
        <f>-L50*Assumptions!$L65</f>
        <v>0</v>
      </c>
      <c r="M51" s="229">
        <f>-M50*Assumptions!$L65</f>
        <v>0</v>
      </c>
      <c r="N51" s="229">
        <f>-N50*Assumptions!$L65</f>
        <v>0</v>
      </c>
      <c r="O51" s="229">
        <f>-O50*Assumptions!$L65</f>
        <v>0</v>
      </c>
      <c r="P51" s="229">
        <f>-P50*Assumptions!$L65</f>
        <v>0</v>
      </c>
      <c r="Q51" s="229">
        <f>-Q50*Assumptions!$L65</f>
        <v>0</v>
      </c>
      <c r="R51" s="229">
        <f>-R50*Assumptions!$L65</f>
        <v>0</v>
      </c>
      <c r="S51" s="229">
        <f>-S50*Assumptions!$L65</f>
        <v>0</v>
      </c>
      <c r="T51" s="229">
        <f>-T50*Assumptions!$L65</f>
        <v>0</v>
      </c>
      <c r="U51" s="229">
        <f>-U50*Assumptions!$L65</f>
        <v>0</v>
      </c>
      <c r="V51" s="229">
        <f>-V50*Assumptions!$L65</f>
        <v>0</v>
      </c>
      <c r="W51" s="229">
        <f>-W50*Assumptions!$L65</f>
        <v>0</v>
      </c>
      <c r="X51" s="229">
        <f>-X50*Assumptions!$L65</f>
        <v>0</v>
      </c>
      <c r="Y51" s="229">
        <f>-Y50*Assumptions!$L65</f>
        <v>0</v>
      </c>
      <c r="Z51" s="229">
        <f>-Z50*Assumptions!$L65</f>
        <v>0</v>
      </c>
      <c r="AA51" s="229">
        <f>-AA50*Assumptions!$L65</f>
        <v>0</v>
      </c>
      <c r="AB51" s="229">
        <f>-AB50*Assumptions!$L65</f>
        <v>0</v>
      </c>
      <c r="AC51" s="229">
        <f>-AC50*Assumptions!$L65</f>
        <v>0</v>
      </c>
      <c r="AD51" s="229">
        <f>-AD50*Assumptions!$L65</f>
        <v>0</v>
      </c>
      <c r="AE51" s="229">
        <f>-AE50*Assumptions!$L65</f>
        <v>0</v>
      </c>
      <c r="AF51" s="229">
        <f>-AF50*Assumptions!$L65</f>
        <v>0</v>
      </c>
      <c r="AG51" s="229">
        <f>-AG50*Assumptions!$L65</f>
        <v>0</v>
      </c>
      <c r="AH51" s="229">
        <f>-AH50*Assumptions!$L65</f>
        <v>0</v>
      </c>
      <c r="AI51" s="229">
        <f>-AI50*Assumptions!$L65</f>
        <v>0</v>
      </c>
      <c r="AJ51" s="229">
        <f>-AJ50*Assumptions!$L65</f>
        <v>0</v>
      </c>
      <c r="AK51" s="229">
        <f>-AK50*Assumptions!$L65</f>
        <v>0</v>
      </c>
      <c r="AL51" s="229">
        <f>-AL50*Assumptions!$L65</f>
        <v>0</v>
      </c>
      <c r="AM51" s="229">
        <f>-AM50*Assumptions!$L65</f>
        <v>0</v>
      </c>
      <c r="AN51" s="229">
        <f>-AN50*Assumptions!$L65</f>
        <v>0</v>
      </c>
      <c r="AO51" s="229">
        <f>-AO50*Assumptions!$L65</f>
        <v>0</v>
      </c>
      <c r="AP51" s="229">
        <f>-AP50*Assumptions!$L65</f>
        <v>0</v>
      </c>
      <c r="AQ51" s="229">
        <f>-AQ50*Assumptions!$L65</f>
        <v>0</v>
      </c>
      <c r="AR51" s="229">
        <f>-AR50*Assumptions!$L65</f>
        <v>0</v>
      </c>
      <c r="AS51" s="229">
        <f>-AS50*Assumptions!$L65</f>
        <v>0</v>
      </c>
      <c r="AT51" s="229">
        <f>-AT50*Assumptions!$L65</f>
        <v>0</v>
      </c>
      <c r="AU51" s="229">
        <f>-AU50*Assumptions!$L65</f>
        <v>0</v>
      </c>
      <c r="AV51" s="229">
        <f>-AV50*Assumptions!$L65</f>
        <v>0</v>
      </c>
      <c r="AW51" s="229">
        <f>-AW50*Assumptions!$L65</f>
        <v>0</v>
      </c>
      <c r="AX51" s="229">
        <f>-AX50*Assumptions!$L65</f>
        <v>0</v>
      </c>
      <c r="AY51" s="229">
        <f>-AY50*Assumptions!$L65</f>
        <v>0</v>
      </c>
      <c r="AZ51" s="229">
        <f>-AZ50*Assumptions!$L65</f>
        <v>0</v>
      </c>
      <c r="BA51" s="229">
        <f>-BA50*Assumptions!$L65</f>
        <v>0</v>
      </c>
      <c r="BB51" s="229">
        <f>-BB50*Assumptions!$L65</f>
        <v>0</v>
      </c>
      <c r="BC51" s="229">
        <f>-BC50*Assumptions!$L65</f>
        <v>0</v>
      </c>
      <c r="BD51" s="229">
        <f>-BD50*Assumptions!$L65</f>
        <v>0</v>
      </c>
      <c r="BE51" s="229">
        <f>-BE50*Assumptions!$L65</f>
        <v>0</v>
      </c>
      <c r="BF51" s="229">
        <f>-BF50*Assumptions!$L65</f>
        <v>0</v>
      </c>
      <c r="BG51" s="229">
        <f>-BG50*Assumptions!$L65</f>
        <v>0</v>
      </c>
      <c r="BH51" s="229">
        <f>-BH50*Assumptions!$L65</f>
        <v>0</v>
      </c>
      <c r="BI51" s="229">
        <f>-BI50*Assumptions!$L65</f>
        <v>0</v>
      </c>
      <c r="BJ51" s="229">
        <f>-BJ50*Assumptions!$L65</f>
        <v>0</v>
      </c>
      <c r="BK51" s="229">
        <f>-BK50*Assumptions!$L65</f>
        <v>0</v>
      </c>
      <c r="BL51" s="229">
        <f>-BL50*Assumptions!$L65</f>
        <v>0</v>
      </c>
      <c r="BM51" s="229">
        <f>-BM50*Assumptions!$L65</f>
        <v>0</v>
      </c>
      <c r="BN51" s="229">
        <f>-BN50*Assumptions!$L65</f>
        <v>0</v>
      </c>
      <c r="BO51" s="229">
        <f>-BO50*Assumptions!$L65</f>
        <v>0</v>
      </c>
      <c r="BP51" s="229">
        <f>-BP50*Assumptions!$L65</f>
        <v>0</v>
      </c>
      <c r="BQ51" s="229">
        <f>-BQ50*Assumptions!$L65</f>
        <v>0</v>
      </c>
      <c r="BR51" s="229">
        <f>-BR50*Assumptions!$L65</f>
        <v>0</v>
      </c>
      <c r="BS51" s="229">
        <f>-BS50*Assumptions!$L65</f>
        <v>0</v>
      </c>
      <c r="BT51" s="229">
        <f>-BT50*Assumptions!$L65</f>
        <v>0</v>
      </c>
      <c r="BU51" s="229">
        <f>-BU50*Assumptions!$L65</f>
        <v>0</v>
      </c>
      <c r="BV51" s="229">
        <f>-BV50*Assumptions!$L65</f>
        <v>0</v>
      </c>
      <c r="BW51" s="229">
        <f>-BW50*Assumptions!$L65</f>
        <v>0</v>
      </c>
      <c r="BX51" s="229">
        <f>-BX50*Assumptions!$L65</f>
        <v>0</v>
      </c>
      <c r="BY51" s="229">
        <f>-BY50*Assumptions!$L65</f>
        <v>0</v>
      </c>
      <c r="BZ51" s="229">
        <f>-BZ50*Assumptions!$L65</f>
        <v>0</v>
      </c>
      <c r="CA51" s="229">
        <f>-CA50*Assumptions!$L65</f>
        <v>0</v>
      </c>
      <c r="CB51" s="229">
        <f>-CB50*Assumptions!$L65</f>
        <v>0</v>
      </c>
      <c r="CC51" s="229">
        <f>-CC50*Assumptions!$L65</f>
        <v>0</v>
      </c>
      <c r="CD51" s="229">
        <f>-CD50*Assumptions!$L65</f>
        <v>0</v>
      </c>
      <c r="CE51" s="229">
        <f>-CE50*Assumptions!$L65</f>
        <v>0</v>
      </c>
      <c r="CF51" s="229">
        <f>-CF50*Assumptions!$L65</f>
        <v>0</v>
      </c>
      <c r="CG51" s="229">
        <f>-CG50*Assumptions!$L65</f>
        <v>0</v>
      </c>
      <c r="CH51" s="229">
        <f>-CH50*Assumptions!$L65</f>
        <v>0</v>
      </c>
      <c r="CI51" s="229">
        <f>-CI50*Assumptions!$L65</f>
        <v>0</v>
      </c>
      <c r="CJ51" s="229">
        <f>-CJ50*Assumptions!$L65</f>
        <v>0</v>
      </c>
      <c r="CK51" s="229">
        <f>-CK50*Assumptions!$L65</f>
        <v>0</v>
      </c>
      <c r="CL51" s="229">
        <f>-CL50*Assumptions!$L65</f>
        <v>0</v>
      </c>
      <c r="CM51" s="229">
        <f>-CM50*Assumptions!$L65</f>
        <v>0</v>
      </c>
      <c r="CN51" s="229">
        <f>-CN50*Assumptions!$L65</f>
        <v>0</v>
      </c>
      <c r="CO51" s="229">
        <f>-CO50*Assumptions!$L65</f>
        <v>0</v>
      </c>
      <c r="CP51" s="229">
        <f>-CP50*Assumptions!$L65</f>
        <v>0</v>
      </c>
      <c r="CQ51" s="229">
        <f>-CQ50*Assumptions!$L65</f>
        <v>0</v>
      </c>
      <c r="CR51" s="229">
        <f>-CR50*Assumptions!$L65</f>
        <v>0</v>
      </c>
      <c r="CS51" s="229">
        <f>-CS50*Assumptions!$L65</f>
        <v>0</v>
      </c>
      <c r="CT51" s="229">
        <f>-CT50*Assumptions!$L65</f>
        <v>0</v>
      </c>
      <c r="CU51" s="229">
        <f>-CU50*Assumptions!$L65</f>
        <v>0</v>
      </c>
      <c r="CV51" s="229">
        <f>-CV50*Assumptions!$L65</f>
        <v>0</v>
      </c>
      <c r="CW51" s="229">
        <f>-CW50*Assumptions!$L65</f>
        <v>0</v>
      </c>
      <c r="CX51" s="229">
        <f>-CX50*Assumptions!$L65</f>
        <v>0</v>
      </c>
      <c r="CY51" s="229">
        <f>-CY50*Assumptions!$L65</f>
        <v>0</v>
      </c>
      <c r="CZ51" s="229">
        <f>-CZ50*Assumptions!$L65</f>
        <v>0</v>
      </c>
      <c r="DA51" s="229">
        <f>-DA50*Assumptions!$L65</f>
        <v>0</v>
      </c>
      <c r="DB51" s="229">
        <f>-DB50*Assumptions!$L65</f>
        <v>0</v>
      </c>
      <c r="DC51" s="229">
        <f>-DC50*Assumptions!$L65</f>
        <v>0</v>
      </c>
      <c r="DD51" s="229">
        <f>-DD50*Assumptions!$L65</f>
        <v>0</v>
      </c>
      <c r="DE51" s="229">
        <f>-DE50*Assumptions!$L65</f>
        <v>0</v>
      </c>
      <c r="DF51" s="229">
        <f>-DF50*Assumptions!$L65</f>
        <v>0</v>
      </c>
      <c r="DG51" s="229">
        <f>-DG50*Assumptions!$L65</f>
        <v>0</v>
      </c>
      <c r="DH51" s="229">
        <f>-DH50*Assumptions!$L65</f>
        <v>0</v>
      </c>
      <c r="DI51" s="229">
        <f>-DI50*Assumptions!$L65</f>
        <v>0</v>
      </c>
      <c r="DJ51" s="229">
        <f>-DJ50*Assumptions!$L65</f>
        <v>0</v>
      </c>
      <c r="DK51" s="229">
        <f>-DK50*Assumptions!$L65</f>
        <v>0</v>
      </c>
      <c r="DL51" s="229">
        <f>-DL50*Assumptions!$L65</f>
        <v>0</v>
      </c>
      <c r="DM51" s="229">
        <f>-DM50*Assumptions!$L65</f>
        <v>0</v>
      </c>
      <c r="DN51" s="229">
        <f>-DN50*Assumptions!$L65</f>
        <v>0</v>
      </c>
      <c r="DO51" s="229">
        <f>-DO50*Assumptions!$L65</f>
        <v>0</v>
      </c>
      <c r="DP51" s="229">
        <f>-DP50*Assumptions!$L65</f>
        <v>0</v>
      </c>
      <c r="DQ51" s="229">
        <f>-DQ50*Assumptions!$L65</f>
        <v>0</v>
      </c>
      <c r="DR51" s="229">
        <f>-DR50*Assumptions!$L65</f>
        <v>0</v>
      </c>
      <c r="DS51" s="229">
        <f>-DS50*Assumptions!$L65</f>
        <v>0</v>
      </c>
      <c r="DT51" s="229">
        <f>-DT50*Assumptions!$L65</f>
        <v>0</v>
      </c>
      <c r="DU51" s="229">
        <f>-DU50*Assumptions!$L65</f>
        <v>0</v>
      </c>
      <c r="DV51" s="229">
        <f>-DV50*Assumptions!$L65</f>
        <v>0</v>
      </c>
      <c r="DW51" s="229">
        <f>-DW50*Assumptions!$L65</f>
        <v>0</v>
      </c>
      <c r="DX51" s="229">
        <f>-DX50*Assumptions!$L65</f>
        <v>0</v>
      </c>
      <c r="DY51" s="229">
        <f>-DY50*Assumptions!$L65</f>
        <v>0</v>
      </c>
      <c r="DZ51" s="229">
        <f>-DZ50*Assumptions!$L65</f>
        <v>0</v>
      </c>
      <c r="EA51" s="229">
        <f>-EA50*Assumptions!$L65</f>
        <v>0</v>
      </c>
      <c r="EB51" s="229">
        <f>-EB50*Assumptions!$L65</f>
        <v>0</v>
      </c>
      <c r="EC51" s="229">
        <f>-EC50*Assumptions!$L65</f>
        <v>0</v>
      </c>
      <c r="ED51" s="229">
        <f>-ED50*Assumptions!$L65</f>
        <v>0</v>
      </c>
      <c r="EE51" s="229">
        <f>-EE50*Assumptions!$L65</f>
        <v>0</v>
      </c>
    </row>
    <row r="52" ht="15.75" customHeight="1">
      <c r="A52" s="1"/>
      <c r="B52" s="21"/>
      <c r="C52" s="21" t="s">
        <v>217</v>
      </c>
      <c r="D52" s="238">
        <f t="shared" ref="D52:EE52" si="10">-D47*IF(D50=0,0,1)</f>
        <v>0</v>
      </c>
      <c r="E52" s="238">
        <f t="shared" si="10"/>
        <v>0</v>
      </c>
      <c r="F52" s="238">
        <f t="shared" si="10"/>
        <v>0</v>
      </c>
      <c r="G52" s="238">
        <f t="shared" si="10"/>
        <v>0</v>
      </c>
      <c r="H52" s="238">
        <f t="shared" si="10"/>
        <v>0</v>
      </c>
      <c r="I52" s="238">
        <f t="shared" si="10"/>
        <v>0</v>
      </c>
      <c r="J52" s="238">
        <f t="shared" si="10"/>
        <v>0</v>
      </c>
      <c r="K52" s="238">
        <f t="shared" si="10"/>
        <v>0</v>
      </c>
      <c r="L52" s="238">
        <f t="shared" si="10"/>
        <v>0</v>
      </c>
      <c r="M52" s="238">
        <f t="shared" si="10"/>
        <v>0</v>
      </c>
      <c r="N52" s="238">
        <f t="shared" si="10"/>
        <v>0</v>
      </c>
      <c r="O52" s="238">
        <f t="shared" si="10"/>
        <v>0</v>
      </c>
      <c r="P52" s="238">
        <f t="shared" si="10"/>
        <v>0</v>
      </c>
      <c r="Q52" s="238">
        <f t="shared" si="10"/>
        <v>0</v>
      </c>
      <c r="R52" s="238">
        <f t="shared" si="10"/>
        <v>0</v>
      </c>
      <c r="S52" s="238">
        <f t="shared" si="10"/>
        <v>0</v>
      </c>
      <c r="T52" s="238">
        <f t="shared" si="10"/>
        <v>0</v>
      </c>
      <c r="U52" s="238">
        <f t="shared" si="10"/>
        <v>0</v>
      </c>
      <c r="V52" s="238">
        <f t="shared" si="10"/>
        <v>0</v>
      </c>
      <c r="W52" s="238">
        <f t="shared" si="10"/>
        <v>0</v>
      </c>
      <c r="X52" s="238">
        <f t="shared" si="10"/>
        <v>0</v>
      </c>
      <c r="Y52" s="238">
        <f t="shared" si="10"/>
        <v>0</v>
      </c>
      <c r="Z52" s="238">
        <f t="shared" si="10"/>
        <v>0</v>
      </c>
      <c r="AA52" s="238">
        <f t="shared" si="10"/>
        <v>0</v>
      </c>
      <c r="AB52" s="238">
        <f t="shared" si="10"/>
        <v>0</v>
      </c>
      <c r="AC52" s="238">
        <f t="shared" si="10"/>
        <v>0</v>
      </c>
      <c r="AD52" s="238">
        <f t="shared" si="10"/>
        <v>0</v>
      </c>
      <c r="AE52" s="238">
        <f t="shared" si="10"/>
        <v>0</v>
      </c>
      <c r="AF52" s="238">
        <f t="shared" si="10"/>
        <v>0</v>
      </c>
      <c r="AG52" s="238">
        <f t="shared" si="10"/>
        <v>0</v>
      </c>
      <c r="AH52" s="238">
        <f t="shared" si="10"/>
        <v>0</v>
      </c>
      <c r="AI52" s="238">
        <f t="shared" si="10"/>
        <v>0</v>
      </c>
      <c r="AJ52" s="238">
        <f t="shared" si="10"/>
        <v>0</v>
      </c>
      <c r="AK52" s="238">
        <f t="shared" si="10"/>
        <v>0</v>
      </c>
      <c r="AL52" s="238">
        <f t="shared" si="10"/>
        <v>0</v>
      </c>
      <c r="AM52" s="238">
        <f t="shared" si="10"/>
        <v>0</v>
      </c>
      <c r="AN52" s="238">
        <f t="shared" si="10"/>
        <v>0</v>
      </c>
      <c r="AO52" s="238">
        <f t="shared" si="10"/>
        <v>0</v>
      </c>
      <c r="AP52" s="238">
        <f t="shared" si="10"/>
        <v>0</v>
      </c>
      <c r="AQ52" s="238">
        <f t="shared" si="10"/>
        <v>0</v>
      </c>
      <c r="AR52" s="238">
        <f t="shared" si="10"/>
        <v>0</v>
      </c>
      <c r="AS52" s="238">
        <f t="shared" si="10"/>
        <v>0</v>
      </c>
      <c r="AT52" s="238">
        <f t="shared" si="10"/>
        <v>0</v>
      </c>
      <c r="AU52" s="238">
        <f t="shared" si="10"/>
        <v>0</v>
      </c>
      <c r="AV52" s="238">
        <f t="shared" si="10"/>
        <v>0</v>
      </c>
      <c r="AW52" s="238">
        <f t="shared" si="10"/>
        <v>0</v>
      </c>
      <c r="AX52" s="238">
        <f t="shared" si="10"/>
        <v>0</v>
      </c>
      <c r="AY52" s="238">
        <f t="shared" si="10"/>
        <v>0</v>
      </c>
      <c r="AZ52" s="238">
        <f t="shared" si="10"/>
        <v>0</v>
      </c>
      <c r="BA52" s="238">
        <f t="shared" si="10"/>
        <v>0</v>
      </c>
      <c r="BB52" s="238">
        <f t="shared" si="10"/>
        <v>0</v>
      </c>
      <c r="BC52" s="238">
        <f t="shared" si="10"/>
        <v>0</v>
      </c>
      <c r="BD52" s="238">
        <f t="shared" si="10"/>
        <v>0</v>
      </c>
      <c r="BE52" s="238">
        <f t="shared" si="10"/>
        <v>0</v>
      </c>
      <c r="BF52" s="238">
        <f t="shared" si="10"/>
        <v>0</v>
      </c>
      <c r="BG52" s="238">
        <f t="shared" si="10"/>
        <v>0</v>
      </c>
      <c r="BH52" s="238">
        <f t="shared" si="10"/>
        <v>0</v>
      </c>
      <c r="BI52" s="238">
        <f t="shared" si="10"/>
        <v>0</v>
      </c>
      <c r="BJ52" s="238">
        <f t="shared" si="10"/>
        <v>0</v>
      </c>
      <c r="BK52" s="238">
        <f t="shared" si="10"/>
        <v>0</v>
      </c>
      <c r="BL52" s="238">
        <f t="shared" si="10"/>
        <v>0</v>
      </c>
      <c r="BM52" s="238">
        <f t="shared" si="10"/>
        <v>0</v>
      </c>
      <c r="BN52" s="238">
        <f t="shared" si="10"/>
        <v>0</v>
      </c>
      <c r="BO52" s="238">
        <f t="shared" si="10"/>
        <v>0</v>
      </c>
      <c r="BP52" s="238">
        <f t="shared" si="10"/>
        <v>0</v>
      </c>
      <c r="BQ52" s="238">
        <f t="shared" si="10"/>
        <v>0</v>
      </c>
      <c r="BR52" s="238">
        <f t="shared" si="10"/>
        <v>0</v>
      </c>
      <c r="BS52" s="238">
        <f t="shared" si="10"/>
        <v>0</v>
      </c>
      <c r="BT52" s="238">
        <f t="shared" si="10"/>
        <v>0</v>
      </c>
      <c r="BU52" s="238">
        <f t="shared" si="10"/>
        <v>0</v>
      </c>
      <c r="BV52" s="238">
        <f t="shared" si="10"/>
        <v>0</v>
      </c>
      <c r="BW52" s="238">
        <f t="shared" si="10"/>
        <v>0</v>
      </c>
      <c r="BX52" s="238">
        <f t="shared" si="10"/>
        <v>0</v>
      </c>
      <c r="BY52" s="238">
        <f t="shared" si="10"/>
        <v>0</v>
      </c>
      <c r="BZ52" s="238">
        <f t="shared" si="10"/>
        <v>0</v>
      </c>
      <c r="CA52" s="238">
        <f t="shared" si="10"/>
        <v>0</v>
      </c>
      <c r="CB52" s="238">
        <f t="shared" si="10"/>
        <v>0</v>
      </c>
      <c r="CC52" s="238">
        <f t="shared" si="10"/>
        <v>0</v>
      </c>
      <c r="CD52" s="238">
        <f t="shared" si="10"/>
        <v>0</v>
      </c>
      <c r="CE52" s="238">
        <f t="shared" si="10"/>
        <v>0</v>
      </c>
      <c r="CF52" s="238">
        <f t="shared" si="10"/>
        <v>0</v>
      </c>
      <c r="CG52" s="238">
        <f t="shared" si="10"/>
        <v>0</v>
      </c>
      <c r="CH52" s="238">
        <f t="shared" si="10"/>
        <v>0</v>
      </c>
      <c r="CI52" s="238">
        <f t="shared" si="10"/>
        <v>0</v>
      </c>
      <c r="CJ52" s="238">
        <f t="shared" si="10"/>
        <v>0</v>
      </c>
      <c r="CK52" s="238">
        <f t="shared" si="10"/>
        <v>0</v>
      </c>
      <c r="CL52" s="238">
        <f t="shared" si="10"/>
        <v>0</v>
      </c>
      <c r="CM52" s="238">
        <f t="shared" si="10"/>
        <v>0</v>
      </c>
      <c r="CN52" s="238">
        <f t="shared" si="10"/>
        <v>0</v>
      </c>
      <c r="CO52" s="238">
        <f t="shared" si="10"/>
        <v>0</v>
      </c>
      <c r="CP52" s="238">
        <f t="shared" si="10"/>
        <v>0</v>
      </c>
      <c r="CQ52" s="238">
        <f t="shared" si="10"/>
        <v>0</v>
      </c>
      <c r="CR52" s="238">
        <f t="shared" si="10"/>
        <v>0</v>
      </c>
      <c r="CS52" s="238">
        <f t="shared" si="10"/>
        <v>0</v>
      </c>
      <c r="CT52" s="238">
        <f t="shared" si="10"/>
        <v>0</v>
      </c>
      <c r="CU52" s="238">
        <f t="shared" si="10"/>
        <v>0</v>
      </c>
      <c r="CV52" s="238">
        <f t="shared" si="10"/>
        <v>0</v>
      </c>
      <c r="CW52" s="238">
        <f t="shared" si="10"/>
        <v>0</v>
      </c>
      <c r="CX52" s="238">
        <f t="shared" si="10"/>
        <v>0</v>
      </c>
      <c r="CY52" s="238">
        <f t="shared" si="10"/>
        <v>0</v>
      </c>
      <c r="CZ52" s="238">
        <f t="shared" si="10"/>
        <v>0</v>
      </c>
      <c r="DA52" s="238">
        <f t="shared" si="10"/>
        <v>0</v>
      </c>
      <c r="DB52" s="238">
        <f t="shared" si="10"/>
        <v>0</v>
      </c>
      <c r="DC52" s="238">
        <f t="shared" si="10"/>
        <v>0</v>
      </c>
      <c r="DD52" s="238">
        <f t="shared" si="10"/>
        <v>0</v>
      </c>
      <c r="DE52" s="238">
        <f t="shared" si="10"/>
        <v>0</v>
      </c>
      <c r="DF52" s="238">
        <f t="shared" si="10"/>
        <v>0</v>
      </c>
      <c r="DG52" s="238">
        <f t="shared" si="10"/>
        <v>0</v>
      </c>
      <c r="DH52" s="238">
        <f t="shared" si="10"/>
        <v>0</v>
      </c>
      <c r="DI52" s="238">
        <f t="shared" si="10"/>
        <v>0</v>
      </c>
      <c r="DJ52" s="238">
        <f t="shared" si="10"/>
        <v>0</v>
      </c>
      <c r="DK52" s="238">
        <f t="shared" si="10"/>
        <v>0</v>
      </c>
      <c r="DL52" s="238">
        <f t="shared" si="10"/>
        <v>0</v>
      </c>
      <c r="DM52" s="238">
        <f t="shared" si="10"/>
        <v>0</v>
      </c>
      <c r="DN52" s="238">
        <f t="shared" si="10"/>
        <v>0</v>
      </c>
      <c r="DO52" s="238">
        <f t="shared" si="10"/>
        <v>0</v>
      </c>
      <c r="DP52" s="238">
        <f t="shared" si="10"/>
        <v>0</v>
      </c>
      <c r="DQ52" s="238">
        <f t="shared" si="10"/>
        <v>0</v>
      </c>
      <c r="DR52" s="238">
        <f t="shared" si="10"/>
        <v>0</v>
      </c>
      <c r="DS52" s="238">
        <f t="shared" si="10"/>
        <v>0</v>
      </c>
      <c r="DT52" s="238">
        <f t="shared" si="10"/>
        <v>0</v>
      </c>
      <c r="DU52" s="238">
        <f t="shared" si="10"/>
        <v>0</v>
      </c>
      <c r="DV52" s="238">
        <f t="shared" si="10"/>
        <v>0</v>
      </c>
      <c r="DW52" s="238">
        <f t="shared" si="10"/>
        <v>0</v>
      </c>
      <c r="DX52" s="238">
        <f t="shared" si="10"/>
        <v>0</v>
      </c>
      <c r="DY52" s="238">
        <f t="shared" si="10"/>
        <v>0</v>
      </c>
      <c r="DZ52" s="238">
        <f t="shared" si="10"/>
        <v>0</v>
      </c>
      <c r="EA52" s="238">
        <f t="shared" si="10"/>
        <v>0</v>
      </c>
      <c r="EB52" s="238">
        <f t="shared" si="10"/>
        <v>0</v>
      </c>
      <c r="EC52" s="238">
        <f t="shared" si="10"/>
        <v>0</v>
      </c>
      <c r="ED52" s="238">
        <f t="shared" si="10"/>
        <v>0</v>
      </c>
      <c r="EE52" s="238">
        <f t="shared" si="10"/>
        <v>0</v>
      </c>
    </row>
    <row r="53" ht="15.75" customHeight="1">
      <c r="A53" s="1"/>
      <c r="B53" s="44"/>
      <c r="C53" s="44" t="s">
        <v>168</v>
      </c>
      <c r="D53" s="240">
        <f t="shared" ref="D53:EE53" si="11">SUM(D50:D52)</f>
        <v>0</v>
      </c>
      <c r="E53" s="240">
        <f t="shared" si="11"/>
        <v>0</v>
      </c>
      <c r="F53" s="240">
        <f t="shared" si="11"/>
        <v>0</v>
      </c>
      <c r="G53" s="240">
        <f t="shared" si="11"/>
        <v>0</v>
      </c>
      <c r="H53" s="240">
        <f t="shared" si="11"/>
        <v>0</v>
      </c>
      <c r="I53" s="240">
        <f t="shared" si="11"/>
        <v>0</v>
      </c>
      <c r="J53" s="240">
        <f t="shared" si="11"/>
        <v>0</v>
      </c>
      <c r="K53" s="240">
        <f t="shared" si="11"/>
        <v>0</v>
      </c>
      <c r="L53" s="240">
        <f t="shared" si="11"/>
        <v>0</v>
      </c>
      <c r="M53" s="240">
        <f t="shared" si="11"/>
        <v>0</v>
      </c>
      <c r="N53" s="240">
        <f t="shared" si="11"/>
        <v>0</v>
      </c>
      <c r="O53" s="240">
        <f t="shared" si="11"/>
        <v>0</v>
      </c>
      <c r="P53" s="240">
        <f t="shared" si="11"/>
        <v>0</v>
      </c>
      <c r="Q53" s="240">
        <f t="shared" si="11"/>
        <v>0</v>
      </c>
      <c r="R53" s="240">
        <f t="shared" si="11"/>
        <v>0</v>
      </c>
      <c r="S53" s="240">
        <f t="shared" si="11"/>
        <v>0</v>
      </c>
      <c r="T53" s="240">
        <f t="shared" si="11"/>
        <v>0</v>
      </c>
      <c r="U53" s="240">
        <f t="shared" si="11"/>
        <v>0</v>
      </c>
      <c r="V53" s="240">
        <f t="shared" si="11"/>
        <v>0</v>
      </c>
      <c r="W53" s="240">
        <f t="shared" si="11"/>
        <v>0</v>
      </c>
      <c r="X53" s="240">
        <f t="shared" si="11"/>
        <v>0</v>
      </c>
      <c r="Y53" s="240">
        <f t="shared" si="11"/>
        <v>0</v>
      </c>
      <c r="Z53" s="240">
        <f t="shared" si="11"/>
        <v>0</v>
      </c>
      <c r="AA53" s="240">
        <f t="shared" si="11"/>
        <v>0</v>
      </c>
      <c r="AB53" s="240">
        <f t="shared" si="11"/>
        <v>0</v>
      </c>
      <c r="AC53" s="240">
        <f t="shared" si="11"/>
        <v>0</v>
      </c>
      <c r="AD53" s="240">
        <f t="shared" si="11"/>
        <v>0</v>
      </c>
      <c r="AE53" s="240">
        <f t="shared" si="11"/>
        <v>0</v>
      </c>
      <c r="AF53" s="240">
        <f t="shared" si="11"/>
        <v>0</v>
      </c>
      <c r="AG53" s="240">
        <f t="shared" si="11"/>
        <v>0</v>
      </c>
      <c r="AH53" s="240">
        <f t="shared" si="11"/>
        <v>0</v>
      </c>
      <c r="AI53" s="240">
        <f t="shared" si="11"/>
        <v>0</v>
      </c>
      <c r="AJ53" s="240">
        <f t="shared" si="11"/>
        <v>0</v>
      </c>
      <c r="AK53" s="240">
        <f t="shared" si="11"/>
        <v>0</v>
      </c>
      <c r="AL53" s="240">
        <f t="shared" si="11"/>
        <v>0</v>
      </c>
      <c r="AM53" s="240">
        <f t="shared" si="11"/>
        <v>0</v>
      </c>
      <c r="AN53" s="240">
        <f t="shared" si="11"/>
        <v>0</v>
      </c>
      <c r="AO53" s="240">
        <f t="shared" si="11"/>
        <v>0</v>
      </c>
      <c r="AP53" s="240">
        <f t="shared" si="11"/>
        <v>0</v>
      </c>
      <c r="AQ53" s="240">
        <f t="shared" si="11"/>
        <v>0</v>
      </c>
      <c r="AR53" s="240">
        <f t="shared" si="11"/>
        <v>0</v>
      </c>
      <c r="AS53" s="240">
        <f t="shared" si="11"/>
        <v>0</v>
      </c>
      <c r="AT53" s="240">
        <f t="shared" si="11"/>
        <v>0</v>
      </c>
      <c r="AU53" s="240">
        <f t="shared" si="11"/>
        <v>0</v>
      </c>
      <c r="AV53" s="240">
        <f t="shared" si="11"/>
        <v>0</v>
      </c>
      <c r="AW53" s="240">
        <f t="shared" si="11"/>
        <v>0</v>
      </c>
      <c r="AX53" s="240">
        <f t="shared" si="11"/>
        <v>0</v>
      </c>
      <c r="AY53" s="240">
        <f t="shared" si="11"/>
        <v>0</v>
      </c>
      <c r="AZ53" s="240">
        <f t="shared" si="11"/>
        <v>0</v>
      </c>
      <c r="BA53" s="240">
        <f t="shared" si="11"/>
        <v>0</v>
      </c>
      <c r="BB53" s="240">
        <f t="shared" si="11"/>
        <v>0</v>
      </c>
      <c r="BC53" s="240">
        <f t="shared" si="11"/>
        <v>0</v>
      </c>
      <c r="BD53" s="240">
        <f t="shared" si="11"/>
        <v>0</v>
      </c>
      <c r="BE53" s="240">
        <f t="shared" si="11"/>
        <v>0</v>
      </c>
      <c r="BF53" s="240">
        <f t="shared" si="11"/>
        <v>0</v>
      </c>
      <c r="BG53" s="240">
        <f t="shared" si="11"/>
        <v>0</v>
      </c>
      <c r="BH53" s="240">
        <f t="shared" si="11"/>
        <v>0</v>
      </c>
      <c r="BI53" s="240">
        <f t="shared" si="11"/>
        <v>0</v>
      </c>
      <c r="BJ53" s="240">
        <f t="shared" si="11"/>
        <v>0</v>
      </c>
      <c r="BK53" s="240">
        <f t="shared" si="11"/>
        <v>0</v>
      </c>
      <c r="BL53" s="240">
        <f t="shared" si="11"/>
        <v>0</v>
      </c>
      <c r="BM53" s="240">
        <f t="shared" si="11"/>
        <v>0</v>
      </c>
      <c r="BN53" s="240">
        <f t="shared" si="11"/>
        <v>0</v>
      </c>
      <c r="BO53" s="240">
        <f t="shared" si="11"/>
        <v>0</v>
      </c>
      <c r="BP53" s="240">
        <f t="shared" si="11"/>
        <v>0</v>
      </c>
      <c r="BQ53" s="240">
        <f t="shared" si="11"/>
        <v>0</v>
      </c>
      <c r="BR53" s="240">
        <f t="shared" si="11"/>
        <v>0</v>
      </c>
      <c r="BS53" s="240">
        <f t="shared" si="11"/>
        <v>0</v>
      </c>
      <c r="BT53" s="240">
        <f t="shared" si="11"/>
        <v>0</v>
      </c>
      <c r="BU53" s="240">
        <f t="shared" si="11"/>
        <v>0</v>
      </c>
      <c r="BV53" s="240">
        <f t="shared" si="11"/>
        <v>0</v>
      </c>
      <c r="BW53" s="240">
        <f t="shared" si="11"/>
        <v>0</v>
      </c>
      <c r="BX53" s="240">
        <f t="shared" si="11"/>
        <v>0</v>
      </c>
      <c r="BY53" s="240">
        <f t="shared" si="11"/>
        <v>0</v>
      </c>
      <c r="BZ53" s="240">
        <f t="shared" si="11"/>
        <v>0</v>
      </c>
      <c r="CA53" s="240">
        <f t="shared" si="11"/>
        <v>0</v>
      </c>
      <c r="CB53" s="240">
        <f t="shared" si="11"/>
        <v>0</v>
      </c>
      <c r="CC53" s="240">
        <f t="shared" si="11"/>
        <v>0</v>
      </c>
      <c r="CD53" s="240">
        <f t="shared" si="11"/>
        <v>0</v>
      </c>
      <c r="CE53" s="240">
        <f t="shared" si="11"/>
        <v>0</v>
      </c>
      <c r="CF53" s="240">
        <f t="shared" si="11"/>
        <v>0</v>
      </c>
      <c r="CG53" s="240">
        <f t="shared" si="11"/>
        <v>0</v>
      </c>
      <c r="CH53" s="240">
        <f t="shared" si="11"/>
        <v>0</v>
      </c>
      <c r="CI53" s="240">
        <f t="shared" si="11"/>
        <v>0</v>
      </c>
      <c r="CJ53" s="240">
        <f t="shared" si="11"/>
        <v>0</v>
      </c>
      <c r="CK53" s="240">
        <f t="shared" si="11"/>
        <v>0</v>
      </c>
      <c r="CL53" s="240">
        <f t="shared" si="11"/>
        <v>0</v>
      </c>
      <c r="CM53" s="240">
        <f t="shared" si="11"/>
        <v>0</v>
      </c>
      <c r="CN53" s="240">
        <f t="shared" si="11"/>
        <v>0</v>
      </c>
      <c r="CO53" s="240">
        <f t="shared" si="11"/>
        <v>0</v>
      </c>
      <c r="CP53" s="240">
        <f t="shared" si="11"/>
        <v>0</v>
      </c>
      <c r="CQ53" s="240">
        <f t="shared" si="11"/>
        <v>0</v>
      </c>
      <c r="CR53" s="240">
        <f t="shared" si="11"/>
        <v>0</v>
      </c>
      <c r="CS53" s="240">
        <f t="shared" si="11"/>
        <v>0</v>
      </c>
      <c r="CT53" s="240">
        <f t="shared" si="11"/>
        <v>0</v>
      </c>
      <c r="CU53" s="240">
        <f t="shared" si="11"/>
        <v>0</v>
      </c>
      <c r="CV53" s="240">
        <f t="shared" si="11"/>
        <v>0</v>
      </c>
      <c r="CW53" s="240">
        <f t="shared" si="11"/>
        <v>0</v>
      </c>
      <c r="CX53" s="240">
        <f t="shared" si="11"/>
        <v>0</v>
      </c>
      <c r="CY53" s="240">
        <f t="shared" si="11"/>
        <v>0</v>
      </c>
      <c r="CZ53" s="240">
        <f t="shared" si="11"/>
        <v>0</v>
      </c>
      <c r="DA53" s="240">
        <f t="shared" si="11"/>
        <v>0</v>
      </c>
      <c r="DB53" s="240">
        <f t="shared" si="11"/>
        <v>0</v>
      </c>
      <c r="DC53" s="240">
        <f t="shared" si="11"/>
        <v>0</v>
      </c>
      <c r="DD53" s="240">
        <f t="shared" si="11"/>
        <v>0</v>
      </c>
      <c r="DE53" s="240">
        <f t="shared" si="11"/>
        <v>0</v>
      </c>
      <c r="DF53" s="240">
        <f t="shared" si="11"/>
        <v>0</v>
      </c>
      <c r="DG53" s="240">
        <f t="shared" si="11"/>
        <v>0</v>
      </c>
      <c r="DH53" s="240">
        <f t="shared" si="11"/>
        <v>0</v>
      </c>
      <c r="DI53" s="240">
        <f t="shared" si="11"/>
        <v>0</v>
      </c>
      <c r="DJ53" s="240">
        <f t="shared" si="11"/>
        <v>0</v>
      </c>
      <c r="DK53" s="240">
        <f t="shared" si="11"/>
        <v>0</v>
      </c>
      <c r="DL53" s="240">
        <f t="shared" si="11"/>
        <v>0</v>
      </c>
      <c r="DM53" s="240">
        <f t="shared" si="11"/>
        <v>0</v>
      </c>
      <c r="DN53" s="240">
        <f t="shared" si="11"/>
        <v>0</v>
      </c>
      <c r="DO53" s="240">
        <f t="shared" si="11"/>
        <v>0</v>
      </c>
      <c r="DP53" s="240">
        <f t="shared" si="11"/>
        <v>0</v>
      </c>
      <c r="DQ53" s="240">
        <f t="shared" si="11"/>
        <v>0</v>
      </c>
      <c r="DR53" s="240">
        <f t="shared" si="11"/>
        <v>0</v>
      </c>
      <c r="DS53" s="240">
        <f t="shared" si="11"/>
        <v>0</v>
      </c>
      <c r="DT53" s="240">
        <f t="shared" si="11"/>
        <v>0</v>
      </c>
      <c r="DU53" s="240">
        <f t="shared" si="11"/>
        <v>0</v>
      </c>
      <c r="DV53" s="240">
        <f t="shared" si="11"/>
        <v>0</v>
      </c>
      <c r="DW53" s="240">
        <f t="shared" si="11"/>
        <v>0</v>
      </c>
      <c r="DX53" s="240">
        <f t="shared" si="11"/>
        <v>0</v>
      </c>
      <c r="DY53" s="240">
        <f t="shared" si="11"/>
        <v>0</v>
      </c>
      <c r="DZ53" s="240">
        <f t="shared" si="11"/>
        <v>0</v>
      </c>
      <c r="EA53" s="240">
        <f t="shared" si="11"/>
        <v>0</v>
      </c>
      <c r="EB53" s="240">
        <f t="shared" si="11"/>
        <v>0</v>
      </c>
      <c r="EC53" s="240">
        <f t="shared" si="11"/>
        <v>0</v>
      </c>
      <c r="ED53" s="240">
        <f t="shared" si="11"/>
        <v>0</v>
      </c>
      <c r="EE53" s="240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169</v>
      </c>
      <c r="D55" s="229">
        <f>(D38-D46)*IF(D1&gt;Assumptions!$L$68*12,0,1)</f>
        <v>0</v>
      </c>
      <c r="E55" s="229">
        <f>(E38-E46)*IF(E1&gt;Assumptions!$D$68*12,0,1)</f>
        <v>0</v>
      </c>
      <c r="F55" s="229">
        <f>(F38-F46)*IF(F1&gt;Assumptions!$D$68*12,0,1)</f>
        <v>0</v>
      </c>
      <c r="G55" s="229">
        <f>(G38-G46)*IF(G1&gt;Assumptions!$D$68*12,0,1)</f>
        <v>0</v>
      </c>
      <c r="H55" s="229">
        <f>(H38-H46)*IF(H1&gt;Assumptions!$D$68*12,0,1)</f>
        <v>0</v>
      </c>
      <c r="I55" s="229">
        <f>(I38-I46)*IF(I1&gt;Assumptions!$D$68*12,0,1)</f>
        <v>0</v>
      </c>
      <c r="J55" s="229">
        <f>(J38-J46)*IF(J1&gt;Assumptions!$D$68*12,0,1)</f>
        <v>0</v>
      </c>
      <c r="K55" s="229">
        <f>(K38-K46)*IF(K1&gt;Assumptions!$D$68*12,0,1)</f>
        <v>0</v>
      </c>
      <c r="L55" s="229">
        <f>(L38-L46)*IF(L1&gt;Assumptions!$D$68*12,0,1)</f>
        <v>0</v>
      </c>
      <c r="M55" s="229">
        <f>(M38-M46)*IF(M1&gt;Assumptions!$D$68*12,0,1)</f>
        <v>0</v>
      </c>
      <c r="N55" s="229">
        <f>(N38-N46)*IF(N1&gt;Assumptions!$D$68*12,0,1)</f>
        <v>0</v>
      </c>
      <c r="O55" s="229">
        <f>(O38-O46)*IF(O1&gt;Assumptions!$D$68*12,0,1)</f>
        <v>0</v>
      </c>
      <c r="P55" s="229">
        <f>(P38-P46)*IF(P1&gt;Assumptions!$D$68*12,0,1)</f>
        <v>0</v>
      </c>
      <c r="Q55" s="229">
        <f>(Q38-Q46)*IF(Q1&gt;Assumptions!$D$68*12,0,1)</f>
        <v>0</v>
      </c>
      <c r="R55" s="229">
        <f>(R38-R46)*IF(R1&gt;Assumptions!$D$68*12,0,1)</f>
        <v>0</v>
      </c>
      <c r="S55" s="229">
        <f>(S38-S46)*IF(S1&gt;Assumptions!$D$68*12,0,1)</f>
        <v>0</v>
      </c>
      <c r="T55" s="229">
        <f>(T38-T46)*IF(T1&gt;Assumptions!$D$68*12,0,1)</f>
        <v>0</v>
      </c>
      <c r="U55" s="229">
        <f>(U38-U46)*IF(U1&gt;Assumptions!$D$68*12,0,1)</f>
        <v>0</v>
      </c>
      <c r="V55" s="229">
        <f>(V38-V46)*IF(V1&gt;Assumptions!$D$68*12,0,1)</f>
        <v>0</v>
      </c>
      <c r="W55" s="229">
        <f>(W38-W46)*IF(W1&gt;Assumptions!$D$68*12,0,1)</f>
        <v>0</v>
      </c>
      <c r="X55" s="229">
        <f>(X38-X46)*IF(X1&gt;Assumptions!$D$68*12,0,1)</f>
        <v>0</v>
      </c>
      <c r="Y55" s="229">
        <f>(Y38-Y46)*IF(Y1&gt;Assumptions!$D$68*12,0,1)</f>
        <v>0</v>
      </c>
      <c r="Z55" s="229">
        <f>(Z38-Z46)*IF(Z1&gt;Assumptions!$D$68*12,0,1)</f>
        <v>0</v>
      </c>
      <c r="AA55" s="229">
        <f>(AA38-AA46)*IF(AA1&gt;Assumptions!$D$68*12,0,1)</f>
        <v>0</v>
      </c>
      <c r="AB55" s="229">
        <f>(AB38-AB46)*IF(AB1&gt;Assumptions!$D$68*12,0,1)</f>
        <v>0</v>
      </c>
      <c r="AC55" s="229">
        <f>(AC38-AC46)*IF(AC1&gt;Assumptions!$D$68*12,0,1)</f>
        <v>0</v>
      </c>
      <c r="AD55" s="229">
        <f>(AD38-AD46)*IF(AD1&gt;Assumptions!$D$68*12,0,1)</f>
        <v>0</v>
      </c>
      <c r="AE55" s="229">
        <f>(AE38-AE46)*IF(AE1&gt;Assumptions!$D$68*12,0,1)</f>
        <v>0</v>
      </c>
      <c r="AF55" s="229">
        <f>(AF38-AF46)*IF(AF1&gt;Assumptions!$D$68*12,0,1)</f>
        <v>0</v>
      </c>
      <c r="AG55" s="229">
        <f>(AG38-AG46)*IF(AG1&gt;Assumptions!$D$68*12,0,1)</f>
        <v>0</v>
      </c>
      <c r="AH55" s="229">
        <f>(AH38-AH46)*IF(AH1&gt;Assumptions!$D$68*12,0,1)</f>
        <v>0</v>
      </c>
      <c r="AI55" s="229">
        <f>(AI38-AI46)*IF(AI1&gt;Assumptions!$D$68*12,0,1)</f>
        <v>0</v>
      </c>
      <c r="AJ55" s="229">
        <f>(AJ38-AJ46)*IF(AJ1&gt;Assumptions!$D$68*12,0,1)</f>
        <v>0</v>
      </c>
      <c r="AK55" s="229">
        <f>(AK38-AK46)*IF(AK1&gt;Assumptions!$D$68*12,0,1)</f>
        <v>0</v>
      </c>
      <c r="AL55" s="229">
        <f>(AL38-AL46)*IF(AL1&gt;Assumptions!$D$68*12,0,1)</f>
        <v>0</v>
      </c>
      <c r="AM55" s="229">
        <f>(AM38-AM46)*IF(AM1&gt;Assumptions!$D$68*12,0,1)</f>
        <v>0</v>
      </c>
      <c r="AN55" s="229">
        <f>(AN38-AN46)*IF(AN1&gt;Assumptions!$D$68*12,0,1)</f>
        <v>0</v>
      </c>
      <c r="AO55" s="229">
        <f>(AO38-AO46)*IF(AO1&gt;Assumptions!$D$68*12,0,1)</f>
        <v>0</v>
      </c>
      <c r="AP55" s="229">
        <f>(AP38-AP46)*IF(AP1&gt;Assumptions!$D$68*12,0,1)</f>
        <v>0</v>
      </c>
      <c r="AQ55" s="229">
        <f>(AQ38-AQ46)*IF(AQ1&gt;Assumptions!$D$68*12,0,1)</f>
        <v>0</v>
      </c>
      <c r="AR55" s="229">
        <f>(AR38-AR46)*IF(AR1&gt;Assumptions!$D$68*12,0,1)</f>
        <v>0</v>
      </c>
      <c r="AS55" s="229">
        <f>(AS38-AS46)*IF(AS1&gt;Assumptions!$D$68*12,0,1)</f>
        <v>0</v>
      </c>
      <c r="AT55" s="229">
        <f>(AT38-AT46)*IF(AT1&gt;Assumptions!$D$68*12,0,1)</f>
        <v>0</v>
      </c>
      <c r="AU55" s="229">
        <f>(AU38-AU46)*IF(AU1&gt;Assumptions!$D$68*12,0,1)</f>
        <v>0</v>
      </c>
      <c r="AV55" s="229">
        <f>(AV38-AV46)*IF(AV1&gt;Assumptions!$D$68*12,0,1)</f>
        <v>0</v>
      </c>
      <c r="AW55" s="229">
        <f>(AW38-AW46)*IF(AW1&gt;Assumptions!$D$68*12,0,1)</f>
        <v>0</v>
      </c>
      <c r="AX55" s="229">
        <f>(AX38-AX46)*IF(AX1&gt;Assumptions!$D$68*12,0,1)</f>
        <v>0</v>
      </c>
      <c r="AY55" s="229">
        <f>(AY38-AY46)*IF(AY1&gt;Assumptions!$D$68*12,0,1)</f>
        <v>0</v>
      </c>
      <c r="AZ55" s="229">
        <f>(AZ38-AZ46)*IF(AZ1&gt;Assumptions!$D$68*12,0,1)</f>
        <v>0</v>
      </c>
      <c r="BA55" s="229">
        <f>(BA38-BA46)*IF(BA1&gt;Assumptions!$D$68*12,0,1)</f>
        <v>0</v>
      </c>
      <c r="BB55" s="229">
        <f>(BB38-BB46)*IF(BB1&gt;Assumptions!$D$68*12,0,1)</f>
        <v>0</v>
      </c>
      <c r="BC55" s="229">
        <f>(BC38-BC46)*IF(BC1&gt;Assumptions!$D$68*12,0,1)</f>
        <v>0</v>
      </c>
      <c r="BD55" s="229">
        <f>(BD38-BD46)*IF(BD1&gt;Assumptions!$D$68*12,0,1)</f>
        <v>0</v>
      </c>
      <c r="BE55" s="229">
        <f>(BE38-BE46)*IF(BE1&gt;Assumptions!$D$68*12,0,1)</f>
        <v>0</v>
      </c>
      <c r="BF55" s="229">
        <f>(BF38-BF46)*IF(BF1&gt;Assumptions!$D$68*12,0,1)</f>
        <v>0</v>
      </c>
      <c r="BG55" s="229">
        <f>(BG38-BG46)*IF(BG1&gt;Assumptions!$D$68*12,0,1)</f>
        <v>0</v>
      </c>
      <c r="BH55" s="229">
        <f>(BH38-BH46)*IF(BH1&gt;Assumptions!$D$68*12,0,1)</f>
        <v>0</v>
      </c>
      <c r="BI55" s="229">
        <f>(BI38-BI46)*IF(BI1&gt;Assumptions!$D$68*12,0,1)</f>
        <v>0</v>
      </c>
      <c r="BJ55" s="229">
        <f>(BJ38-BJ46)*IF(BJ1&gt;Assumptions!$D$68*12,0,1)</f>
        <v>0</v>
      </c>
      <c r="BK55" s="229">
        <f>(BK38-BK46)*IF(BK1&gt;Assumptions!$D$68*12,0,1)</f>
        <v>0</v>
      </c>
      <c r="BL55" s="229">
        <f>(BL38-BL46)*IF(BL1&gt;Assumptions!$D$68*12,0,1)</f>
        <v>0</v>
      </c>
      <c r="BM55" s="229">
        <f>(BM38-BM46)*IF(BM1&gt;Assumptions!$D$68*12,0,1)</f>
        <v>0</v>
      </c>
      <c r="BN55" s="229">
        <f>(BN38-BN46)*IF(BN1&gt;Assumptions!$D$68*12,0,1)</f>
        <v>0</v>
      </c>
      <c r="BO55" s="229">
        <f>(BO38-BO46)*IF(BO1&gt;Assumptions!$D$68*12,0,1)</f>
        <v>0</v>
      </c>
      <c r="BP55" s="229">
        <f>(BP38-BP46)*IF(BP1&gt;Assumptions!$D$68*12,0,1)</f>
        <v>0</v>
      </c>
      <c r="BQ55" s="229">
        <f>(BQ38-BQ46)*IF(BQ1&gt;Assumptions!$D$68*12,0,1)</f>
        <v>0</v>
      </c>
      <c r="BR55" s="229">
        <f>(BR38-BR46)*IF(BR1&gt;Assumptions!$D$68*12,0,1)</f>
        <v>0</v>
      </c>
      <c r="BS55" s="229">
        <f>(BS38-BS46)*IF(BS1&gt;Assumptions!$D$68*12,0,1)</f>
        <v>0</v>
      </c>
      <c r="BT55" s="229">
        <f>(BT38-BT46)*IF(BT1&gt;Assumptions!$D$68*12,0,1)</f>
        <v>0</v>
      </c>
      <c r="BU55" s="229">
        <f>(BU38-BU46)*IF(BU1&gt;Assumptions!$D$68*12,0,1)</f>
        <v>0</v>
      </c>
      <c r="BV55" s="229">
        <f>(BV38-BV46)*IF(BV1&gt;Assumptions!$D$68*12,0,1)</f>
        <v>0</v>
      </c>
      <c r="BW55" s="229">
        <f>(BW38-BW46)*IF(BW1&gt;Assumptions!$D$68*12,0,1)</f>
        <v>0</v>
      </c>
      <c r="BX55" s="229">
        <f>(BX38-BX46)*IF(BX1&gt;Assumptions!$D$68*12,0,1)</f>
        <v>0</v>
      </c>
      <c r="BY55" s="229">
        <f>(BY38-BY46)*IF(BY1&gt;Assumptions!$D$68*12,0,1)</f>
        <v>0</v>
      </c>
      <c r="BZ55" s="229">
        <f>(BZ38-BZ46)*IF(BZ1&gt;Assumptions!$D$68*12,0,1)</f>
        <v>0</v>
      </c>
      <c r="CA55" s="229">
        <f>(CA38-CA46)*IF(CA1&gt;Assumptions!$D$68*12,0,1)</f>
        <v>0</v>
      </c>
      <c r="CB55" s="229">
        <f>(CB38-CB46)*IF(CB1&gt;Assumptions!$D$68*12,0,1)</f>
        <v>0</v>
      </c>
      <c r="CC55" s="229">
        <f>(CC38-CC46)*IF(CC1&gt;Assumptions!$D$68*12,0,1)</f>
        <v>0</v>
      </c>
      <c r="CD55" s="229">
        <f>(CD38-CD46)*IF(CD1&gt;Assumptions!$D$68*12,0,1)</f>
        <v>0</v>
      </c>
      <c r="CE55" s="229">
        <f>(CE38-CE46)*IF(CE1&gt;Assumptions!$D$68*12,0,1)</f>
        <v>0</v>
      </c>
      <c r="CF55" s="229">
        <f>(CF38-CF46)*IF(CF1&gt;Assumptions!$D$68*12,0,1)</f>
        <v>0</v>
      </c>
      <c r="CG55" s="229">
        <f>(CG38-CG46)*IF(CG1&gt;Assumptions!$D$68*12,0,1)</f>
        <v>0</v>
      </c>
      <c r="CH55" s="229">
        <f>(CH38-CH46)*IF(CH1&gt;Assumptions!$D$68*12,0,1)</f>
        <v>0</v>
      </c>
      <c r="CI55" s="229">
        <f>(CI38-CI46)*IF(CI1&gt;Assumptions!$D$68*12,0,1)</f>
        <v>0</v>
      </c>
      <c r="CJ55" s="229">
        <f>(CJ38-CJ46)*IF(CJ1&gt;Assumptions!$D$68*12,0,1)</f>
        <v>0</v>
      </c>
      <c r="CK55" s="229">
        <f>(CK38-CK46)*IF(CK1&gt;Assumptions!$D$68*12,0,1)</f>
        <v>0</v>
      </c>
      <c r="CL55" s="229">
        <f>(CL38-CL46)*IF(CL1&gt;Assumptions!$D$68*12,0,1)</f>
        <v>0</v>
      </c>
      <c r="CM55" s="229">
        <f>(CM38-CM46)*IF(CM1&gt;Assumptions!$D$68*12,0,1)</f>
        <v>0</v>
      </c>
      <c r="CN55" s="229">
        <f>(CN38-CN46)*IF(CN1&gt;Assumptions!$D$68*12,0,1)</f>
        <v>0</v>
      </c>
      <c r="CO55" s="229">
        <f>(CO38-CO46)*IF(CO1&gt;Assumptions!$D$68*12,0,1)</f>
        <v>0</v>
      </c>
      <c r="CP55" s="229">
        <f>(CP38-CP46)*IF(CP1&gt;Assumptions!$D$68*12,0,1)</f>
        <v>0</v>
      </c>
      <c r="CQ55" s="229">
        <f>(CQ38-CQ46)*IF(CQ1&gt;Assumptions!$D$68*12,0,1)</f>
        <v>0</v>
      </c>
      <c r="CR55" s="229">
        <f>(CR38-CR46)*IF(CR1&gt;Assumptions!$D$68*12,0,1)</f>
        <v>0</v>
      </c>
      <c r="CS55" s="229">
        <f>(CS38-CS46)*IF(CS1&gt;Assumptions!$D$68*12,0,1)</f>
        <v>0</v>
      </c>
      <c r="CT55" s="229">
        <f>(CT38-CT46)*IF(CT1&gt;Assumptions!$D$68*12,0,1)</f>
        <v>0</v>
      </c>
      <c r="CU55" s="229">
        <f>(CU38-CU46)*IF(CU1&gt;Assumptions!$D$68*12,0,1)</f>
        <v>0</v>
      </c>
      <c r="CV55" s="229">
        <f>(CV38-CV46)*IF(CV1&gt;Assumptions!$D$68*12,0,1)</f>
        <v>0</v>
      </c>
      <c r="CW55" s="229">
        <f>(CW38-CW46)*IF(CW1&gt;Assumptions!$D$68*12,0,1)</f>
        <v>0</v>
      </c>
      <c r="CX55" s="229">
        <f>(CX38-CX46)*IF(CX1&gt;Assumptions!$D$68*12,0,1)</f>
        <v>0</v>
      </c>
      <c r="CY55" s="229">
        <f>(CY38-CY46)*IF(CY1&gt;Assumptions!$D$68*12,0,1)</f>
        <v>0</v>
      </c>
      <c r="CZ55" s="229">
        <f>(CZ38-CZ46)*IF(CZ1&gt;Assumptions!$D$68*12,0,1)</f>
        <v>0</v>
      </c>
      <c r="DA55" s="229">
        <f>(DA38-DA46)*IF(DA1&gt;Assumptions!$D$68*12,0,1)</f>
        <v>0</v>
      </c>
      <c r="DB55" s="229">
        <f>(DB38-DB46)*IF(DB1&gt;Assumptions!$D$68*12,0,1)</f>
        <v>0</v>
      </c>
      <c r="DC55" s="229">
        <f>(DC38-DC46)*IF(DC1&gt;Assumptions!$D$68*12,0,1)</f>
        <v>0</v>
      </c>
      <c r="DD55" s="229">
        <f>(DD38-DD46)*IF(DD1&gt;Assumptions!$D$68*12,0,1)</f>
        <v>0</v>
      </c>
      <c r="DE55" s="229">
        <f>(DE38-DE46)*IF(DE1&gt;Assumptions!$D$68*12,0,1)</f>
        <v>0</v>
      </c>
      <c r="DF55" s="229">
        <f>(DF38-DF46)*IF(DF1&gt;Assumptions!$D$68*12,0,1)</f>
        <v>0</v>
      </c>
      <c r="DG55" s="229">
        <f>(DG38-DG46)*IF(DG1&gt;Assumptions!$D$68*12,0,1)</f>
        <v>0</v>
      </c>
      <c r="DH55" s="229">
        <f>(DH38-DH46)*IF(DH1&gt;Assumptions!$D$68*12,0,1)</f>
        <v>0</v>
      </c>
      <c r="DI55" s="229">
        <f>(DI38-DI46)*IF(DI1&gt;Assumptions!$D$68*12,0,1)</f>
        <v>0</v>
      </c>
      <c r="DJ55" s="229">
        <f>(DJ38-DJ46)*IF(DJ1&gt;Assumptions!$D$68*12,0,1)</f>
        <v>0</v>
      </c>
      <c r="DK55" s="229">
        <f>(DK38-DK46)*IF(DK1&gt;Assumptions!$D$68*12,0,1)</f>
        <v>0</v>
      </c>
      <c r="DL55" s="229">
        <f>(DL38-DL46)*IF(DL1&gt;Assumptions!$D$68*12,0,1)</f>
        <v>0</v>
      </c>
      <c r="DM55" s="229">
        <f>(DM38-DM46)*IF(DM1&gt;Assumptions!$D$68*12,0,1)</f>
        <v>0</v>
      </c>
      <c r="DN55" s="229">
        <f>(DN38-DN46)*IF(DN1&gt;Assumptions!$D$68*12,0,1)</f>
        <v>0</v>
      </c>
      <c r="DO55" s="229">
        <f>(DO38-DO46)*IF(DO1&gt;Assumptions!$D$68*12,0,1)</f>
        <v>0</v>
      </c>
      <c r="DP55" s="229">
        <f>(DP38-DP46)*IF(DP1&gt;Assumptions!$D$68*12,0,1)</f>
        <v>0</v>
      </c>
      <c r="DQ55" s="229">
        <f>(DQ38-DQ46)*IF(DQ1&gt;Assumptions!$D$68*12,0,1)</f>
        <v>0</v>
      </c>
      <c r="DR55" s="229">
        <f>(DR38-DR46)*IF(DR1&gt;Assumptions!$D$68*12,0,1)</f>
        <v>0</v>
      </c>
      <c r="DS55" s="229">
        <f>(DS38-DS46)*IF(DS1&gt;Assumptions!$D$68*12,0,1)</f>
        <v>0</v>
      </c>
      <c r="DT55" s="229">
        <f>(DT38-DT46)*IF(DT1&gt;Assumptions!$D$68*12,0,1)</f>
        <v>0</v>
      </c>
      <c r="DU55" s="229">
        <f>(DU38-DU46)*IF(DU1&gt;Assumptions!$D$68*12,0,1)</f>
        <v>0</v>
      </c>
      <c r="DV55" s="229">
        <f>(DV38-DV46)*IF(DV1&gt;Assumptions!$D$68*12,0,1)</f>
        <v>0</v>
      </c>
      <c r="DW55" s="229">
        <f>(DW38-DW46)*IF(DW1&gt;Assumptions!$D$68*12,0,1)</f>
        <v>0</v>
      </c>
      <c r="DX55" s="229">
        <f>(DX38-DX46)*IF(DX1&gt;Assumptions!$D$68*12,0,1)</f>
        <v>0</v>
      </c>
      <c r="DY55" s="229">
        <f>(DY38-DY46)*IF(DY1&gt;Assumptions!$D$68*12,0,1)</f>
        <v>0</v>
      </c>
      <c r="DZ55" s="229">
        <f>(DZ38-DZ46)*IF(DZ1&gt;Assumptions!$D$68*12,0,1)</f>
        <v>0</v>
      </c>
      <c r="EA55" s="229">
        <f>(EA38-EA46)*IF(EA1&gt;Assumptions!$D$68*12,0,1)</f>
        <v>0</v>
      </c>
      <c r="EB55" s="229">
        <f>(EB38-EB46)*IF(EB1&gt;Assumptions!$D$68*12,0,1)</f>
        <v>0</v>
      </c>
      <c r="EC55" s="229">
        <f>(EC38-EC46)*IF(EC1&gt;Assumptions!$D$68*12,0,1)</f>
        <v>0</v>
      </c>
      <c r="ED55" s="229">
        <f>(ED38-ED46)*IF(ED1&gt;Assumptions!$D$68*12,0,1)</f>
        <v>0</v>
      </c>
      <c r="EE55" s="229">
        <f>(EE38-EE46)*IF(EE1&gt;Assumptions!$D$68*12,0,1)</f>
        <v>0</v>
      </c>
    </row>
    <row r="56" ht="15.75" customHeight="1">
      <c r="A56" s="1"/>
      <c r="B56" s="1"/>
      <c r="C56" s="1" t="s">
        <v>170</v>
      </c>
      <c r="D56" s="229">
        <f t="shared" ref="D56:EE56" si="12">D53</f>
        <v>0</v>
      </c>
      <c r="E56" s="229">
        <f t="shared" si="12"/>
        <v>0</v>
      </c>
      <c r="F56" s="229">
        <f t="shared" si="12"/>
        <v>0</v>
      </c>
      <c r="G56" s="229">
        <f t="shared" si="12"/>
        <v>0</v>
      </c>
      <c r="H56" s="229">
        <f t="shared" si="12"/>
        <v>0</v>
      </c>
      <c r="I56" s="229">
        <f t="shared" si="12"/>
        <v>0</v>
      </c>
      <c r="J56" s="229">
        <f t="shared" si="12"/>
        <v>0</v>
      </c>
      <c r="K56" s="229">
        <f t="shared" si="12"/>
        <v>0</v>
      </c>
      <c r="L56" s="229">
        <f t="shared" si="12"/>
        <v>0</v>
      </c>
      <c r="M56" s="229">
        <f t="shared" si="12"/>
        <v>0</v>
      </c>
      <c r="N56" s="229">
        <f t="shared" si="12"/>
        <v>0</v>
      </c>
      <c r="O56" s="229">
        <f t="shared" si="12"/>
        <v>0</v>
      </c>
      <c r="P56" s="229">
        <f t="shared" si="12"/>
        <v>0</v>
      </c>
      <c r="Q56" s="229">
        <f t="shared" si="12"/>
        <v>0</v>
      </c>
      <c r="R56" s="229">
        <f t="shared" si="12"/>
        <v>0</v>
      </c>
      <c r="S56" s="229">
        <f t="shared" si="12"/>
        <v>0</v>
      </c>
      <c r="T56" s="229">
        <f t="shared" si="12"/>
        <v>0</v>
      </c>
      <c r="U56" s="229">
        <f t="shared" si="12"/>
        <v>0</v>
      </c>
      <c r="V56" s="229">
        <f t="shared" si="12"/>
        <v>0</v>
      </c>
      <c r="W56" s="229">
        <f t="shared" si="12"/>
        <v>0</v>
      </c>
      <c r="X56" s="229">
        <f t="shared" si="12"/>
        <v>0</v>
      </c>
      <c r="Y56" s="229">
        <f t="shared" si="12"/>
        <v>0</v>
      </c>
      <c r="Z56" s="229">
        <f t="shared" si="12"/>
        <v>0</v>
      </c>
      <c r="AA56" s="229">
        <f t="shared" si="12"/>
        <v>0</v>
      </c>
      <c r="AB56" s="229">
        <f t="shared" si="12"/>
        <v>0</v>
      </c>
      <c r="AC56" s="229">
        <f t="shared" si="12"/>
        <v>0</v>
      </c>
      <c r="AD56" s="229">
        <f t="shared" si="12"/>
        <v>0</v>
      </c>
      <c r="AE56" s="229">
        <f t="shared" si="12"/>
        <v>0</v>
      </c>
      <c r="AF56" s="229">
        <f t="shared" si="12"/>
        <v>0</v>
      </c>
      <c r="AG56" s="229">
        <f t="shared" si="12"/>
        <v>0</v>
      </c>
      <c r="AH56" s="229">
        <f t="shared" si="12"/>
        <v>0</v>
      </c>
      <c r="AI56" s="229">
        <f t="shared" si="12"/>
        <v>0</v>
      </c>
      <c r="AJ56" s="229">
        <f t="shared" si="12"/>
        <v>0</v>
      </c>
      <c r="AK56" s="229">
        <f t="shared" si="12"/>
        <v>0</v>
      </c>
      <c r="AL56" s="229">
        <f t="shared" si="12"/>
        <v>0</v>
      </c>
      <c r="AM56" s="229">
        <f t="shared" si="12"/>
        <v>0</v>
      </c>
      <c r="AN56" s="229">
        <f t="shared" si="12"/>
        <v>0</v>
      </c>
      <c r="AO56" s="229">
        <f t="shared" si="12"/>
        <v>0</v>
      </c>
      <c r="AP56" s="229">
        <f t="shared" si="12"/>
        <v>0</v>
      </c>
      <c r="AQ56" s="229">
        <f t="shared" si="12"/>
        <v>0</v>
      </c>
      <c r="AR56" s="229">
        <f t="shared" si="12"/>
        <v>0</v>
      </c>
      <c r="AS56" s="229">
        <f t="shared" si="12"/>
        <v>0</v>
      </c>
      <c r="AT56" s="229">
        <f t="shared" si="12"/>
        <v>0</v>
      </c>
      <c r="AU56" s="229">
        <f t="shared" si="12"/>
        <v>0</v>
      </c>
      <c r="AV56" s="229">
        <f t="shared" si="12"/>
        <v>0</v>
      </c>
      <c r="AW56" s="229">
        <f t="shared" si="12"/>
        <v>0</v>
      </c>
      <c r="AX56" s="229">
        <f t="shared" si="12"/>
        <v>0</v>
      </c>
      <c r="AY56" s="229">
        <f t="shared" si="12"/>
        <v>0</v>
      </c>
      <c r="AZ56" s="229">
        <f t="shared" si="12"/>
        <v>0</v>
      </c>
      <c r="BA56" s="229">
        <f t="shared" si="12"/>
        <v>0</v>
      </c>
      <c r="BB56" s="229">
        <f t="shared" si="12"/>
        <v>0</v>
      </c>
      <c r="BC56" s="229">
        <f t="shared" si="12"/>
        <v>0</v>
      </c>
      <c r="BD56" s="229">
        <f t="shared" si="12"/>
        <v>0</v>
      </c>
      <c r="BE56" s="229">
        <f t="shared" si="12"/>
        <v>0</v>
      </c>
      <c r="BF56" s="229">
        <f t="shared" si="12"/>
        <v>0</v>
      </c>
      <c r="BG56" s="229">
        <f t="shared" si="12"/>
        <v>0</v>
      </c>
      <c r="BH56" s="229">
        <f t="shared" si="12"/>
        <v>0</v>
      </c>
      <c r="BI56" s="229">
        <f t="shared" si="12"/>
        <v>0</v>
      </c>
      <c r="BJ56" s="229">
        <f t="shared" si="12"/>
        <v>0</v>
      </c>
      <c r="BK56" s="229">
        <f t="shared" si="12"/>
        <v>0</v>
      </c>
      <c r="BL56" s="229">
        <f t="shared" si="12"/>
        <v>0</v>
      </c>
      <c r="BM56" s="229">
        <f t="shared" si="12"/>
        <v>0</v>
      </c>
      <c r="BN56" s="229">
        <f t="shared" si="12"/>
        <v>0</v>
      </c>
      <c r="BO56" s="229">
        <f t="shared" si="12"/>
        <v>0</v>
      </c>
      <c r="BP56" s="229">
        <f t="shared" si="12"/>
        <v>0</v>
      </c>
      <c r="BQ56" s="229">
        <f t="shared" si="12"/>
        <v>0</v>
      </c>
      <c r="BR56" s="229">
        <f t="shared" si="12"/>
        <v>0</v>
      </c>
      <c r="BS56" s="229">
        <f t="shared" si="12"/>
        <v>0</v>
      </c>
      <c r="BT56" s="229">
        <f t="shared" si="12"/>
        <v>0</v>
      </c>
      <c r="BU56" s="229">
        <f t="shared" si="12"/>
        <v>0</v>
      </c>
      <c r="BV56" s="229">
        <f t="shared" si="12"/>
        <v>0</v>
      </c>
      <c r="BW56" s="229">
        <f t="shared" si="12"/>
        <v>0</v>
      </c>
      <c r="BX56" s="229">
        <f t="shared" si="12"/>
        <v>0</v>
      </c>
      <c r="BY56" s="229">
        <f t="shared" si="12"/>
        <v>0</v>
      </c>
      <c r="BZ56" s="229">
        <f t="shared" si="12"/>
        <v>0</v>
      </c>
      <c r="CA56" s="229">
        <f t="shared" si="12"/>
        <v>0</v>
      </c>
      <c r="CB56" s="229">
        <f t="shared" si="12"/>
        <v>0</v>
      </c>
      <c r="CC56" s="229">
        <f t="shared" si="12"/>
        <v>0</v>
      </c>
      <c r="CD56" s="229">
        <f t="shared" si="12"/>
        <v>0</v>
      </c>
      <c r="CE56" s="229">
        <f t="shared" si="12"/>
        <v>0</v>
      </c>
      <c r="CF56" s="229">
        <f t="shared" si="12"/>
        <v>0</v>
      </c>
      <c r="CG56" s="229">
        <f t="shared" si="12"/>
        <v>0</v>
      </c>
      <c r="CH56" s="229">
        <f t="shared" si="12"/>
        <v>0</v>
      </c>
      <c r="CI56" s="229">
        <f t="shared" si="12"/>
        <v>0</v>
      </c>
      <c r="CJ56" s="229">
        <f t="shared" si="12"/>
        <v>0</v>
      </c>
      <c r="CK56" s="229">
        <f t="shared" si="12"/>
        <v>0</v>
      </c>
      <c r="CL56" s="229">
        <f t="shared" si="12"/>
        <v>0</v>
      </c>
      <c r="CM56" s="229">
        <f t="shared" si="12"/>
        <v>0</v>
      </c>
      <c r="CN56" s="229">
        <f t="shared" si="12"/>
        <v>0</v>
      </c>
      <c r="CO56" s="229">
        <f t="shared" si="12"/>
        <v>0</v>
      </c>
      <c r="CP56" s="229">
        <f t="shared" si="12"/>
        <v>0</v>
      </c>
      <c r="CQ56" s="229">
        <f t="shared" si="12"/>
        <v>0</v>
      </c>
      <c r="CR56" s="229">
        <f t="shared" si="12"/>
        <v>0</v>
      </c>
      <c r="CS56" s="229">
        <f t="shared" si="12"/>
        <v>0</v>
      </c>
      <c r="CT56" s="229">
        <f t="shared" si="12"/>
        <v>0</v>
      </c>
      <c r="CU56" s="229">
        <f t="shared" si="12"/>
        <v>0</v>
      </c>
      <c r="CV56" s="229">
        <f t="shared" si="12"/>
        <v>0</v>
      </c>
      <c r="CW56" s="229">
        <f t="shared" si="12"/>
        <v>0</v>
      </c>
      <c r="CX56" s="229">
        <f t="shared" si="12"/>
        <v>0</v>
      </c>
      <c r="CY56" s="229">
        <f t="shared" si="12"/>
        <v>0</v>
      </c>
      <c r="CZ56" s="229">
        <f t="shared" si="12"/>
        <v>0</v>
      </c>
      <c r="DA56" s="229">
        <f t="shared" si="12"/>
        <v>0</v>
      </c>
      <c r="DB56" s="229">
        <f t="shared" si="12"/>
        <v>0</v>
      </c>
      <c r="DC56" s="229">
        <f t="shared" si="12"/>
        <v>0</v>
      </c>
      <c r="DD56" s="229">
        <f t="shared" si="12"/>
        <v>0</v>
      </c>
      <c r="DE56" s="229">
        <f t="shared" si="12"/>
        <v>0</v>
      </c>
      <c r="DF56" s="229">
        <f t="shared" si="12"/>
        <v>0</v>
      </c>
      <c r="DG56" s="229">
        <f t="shared" si="12"/>
        <v>0</v>
      </c>
      <c r="DH56" s="229">
        <f t="shared" si="12"/>
        <v>0</v>
      </c>
      <c r="DI56" s="229">
        <f t="shared" si="12"/>
        <v>0</v>
      </c>
      <c r="DJ56" s="229">
        <f t="shared" si="12"/>
        <v>0</v>
      </c>
      <c r="DK56" s="229">
        <f t="shared" si="12"/>
        <v>0</v>
      </c>
      <c r="DL56" s="229">
        <f t="shared" si="12"/>
        <v>0</v>
      </c>
      <c r="DM56" s="229">
        <f t="shared" si="12"/>
        <v>0</v>
      </c>
      <c r="DN56" s="229">
        <f t="shared" si="12"/>
        <v>0</v>
      </c>
      <c r="DO56" s="229">
        <f t="shared" si="12"/>
        <v>0</v>
      </c>
      <c r="DP56" s="229">
        <f t="shared" si="12"/>
        <v>0</v>
      </c>
      <c r="DQ56" s="229">
        <f t="shared" si="12"/>
        <v>0</v>
      </c>
      <c r="DR56" s="229">
        <f t="shared" si="12"/>
        <v>0</v>
      </c>
      <c r="DS56" s="229">
        <f t="shared" si="12"/>
        <v>0</v>
      </c>
      <c r="DT56" s="229">
        <f t="shared" si="12"/>
        <v>0</v>
      </c>
      <c r="DU56" s="229">
        <f t="shared" si="12"/>
        <v>0</v>
      </c>
      <c r="DV56" s="229">
        <f t="shared" si="12"/>
        <v>0</v>
      </c>
      <c r="DW56" s="229">
        <f t="shared" si="12"/>
        <v>0</v>
      </c>
      <c r="DX56" s="229">
        <f t="shared" si="12"/>
        <v>0</v>
      </c>
      <c r="DY56" s="229">
        <f t="shared" si="12"/>
        <v>0</v>
      </c>
      <c r="DZ56" s="229">
        <f t="shared" si="12"/>
        <v>0</v>
      </c>
      <c r="EA56" s="229">
        <f t="shared" si="12"/>
        <v>0</v>
      </c>
      <c r="EB56" s="229">
        <f t="shared" si="12"/>
        <v>0</v>
      </c>
      <c r="EC56" s="229">
        <f t="shared" si="12"/>
        <v>0</v>
      </c>
      <c r="ED56" s="229">
        <f t="shared" si="12"/>
        <v>0</v>
      </c>
      <c r="EE56" s="229">
        <f t="shared" si="12"/>
        <v>0</v>
      </c>
    </row>
    <row r="57" ht="15.75" customHeight="1">
      <c r="A57" s="1"/>
      <c r="B57" s="99"/>
      <c r="C57" s="44" t="s">
        <v>171</v>
      </c>
      <c r="D57" s="236">
        <f t="shared" ref="D57:EE57" si="13">SUM(D55:D56)</f>
        <v>0</v>
      </c>
      <c r="E57" s="236">
        <f t="shared" si="13"/>
        <v>0</v>
      </c>
      <c r="F57" s="236">
        <f t="shared" si="13"/>
        <v>0</v>
      </c>
      <c r="G57" s="236">
        <f t="shared" si="13"/>
        <v>0</v>
      </c>
      <c r="H57" s="236">
        <f t="shared" si="13"/>
        <v>0</v>
      </c>
      <c r="I57" s="236">
        <f t="shared" si="13"/>
        <v>0</v>
      </c>
      <c r="J57" s="236">
        <f t="shared" si="13"/>
        <v>0</v>
      </c>
      <c r="K57" s="236">
        <f t="shared" si="13"/>
        <v>0</v>
      </c>
      <c r="L57" s="236">
        <f t="shared" si="13"/>
        <v>0</v>
      </c>
      <c r="M57" s="236">
        <f t="shared" si="13"/>
        <v>0</v>
      </c>
      <c r="N57" s="236">
        <f t="shared" si="13"/>
        <v>0</v>
      </c>
      <c r="O57" s="236">
        <f t="shared" si="13"/>
        <v>0</v>
      </c>
      <c r="P57" s="236">
        <f t="shared" si="13"/>
        <v>0</v>
      </c>
      <c r="Q57" s="236">
        <f t="shared" si="13"/>
        <v>0</v>
      </c>
      <c r="R57" s="236">
        <f t="shared" si="13"/>
        <v>0</v>
      </c>
      <c r="S57" s="236">
        <f t="shared" si="13"/>
        <v>0</v>
      </c>
      <c r="T57" s="236">
        <f t="shared" si="13"/>
        <v>0</v>
      </c>
      <c r="U57" s="236">
        <f t="shared" si="13"/>
        <v>0</v>
      </c>
      <c r="V57" s="236">
        <f t="shared" si="13"/>
        <v>0</v>
      </c>
      <c r="W57" s="236">
        <f t="shared" si="13"/>
        <v>0</v>
      </c>
      <c r="X57" s="236">
        <f t="shared" si="13"/>
        <v>0</v>
      </c>
      <c r="Y57" s="236">
        <f t="shared" si="13"/>
        <v>0</v>
      </c>
      <c r="Z57" s="236">
        <f t="shared" si="13"/>
        <v>0</v>
      </c>
      <c r="AA57" s="236">
        <f t="shared" si="13"/>
        <v>0</v>
      </c>
      <c r="AB57" s="236">
        <f t="shared" si="13"/>
        <v>0</v>
      </c>
      <c r="AC57" s="236">
        <f t="shared" si="13"/>
        <v>0</v>
      </c>
      <c r="AD57" s="236">
        <f t="shared" si="13"/>
        <v>0</v>
      </c>
      <c r="AE57" s="236">
        <f t="shared" si="13"/>
        <v>0</v>
      </c>
      <c r="AF57" s="236">
        <f t="shared" si="13"/>
        <v>0</v>
      </c>
      <c r="AG57" s="236">
        <f t="shared" si="13"/>
        <v>0</v>
      </c>
      <c r="AH57" s="236">
        <f t="shared" si="13"/>
        <v>0</v>
      </c>
      <c r="AI57" s="236">
        <f t="shared" si="13"/>
        <v>0</v>
      </c>
      <c r="AJ57" s="236">
        <f t="shared" si="13"/>
        <v>0</v>
      </c>
      <c r="AK57" s="236">
        <f t="shared" si="13"/>
        <v>0</v>
      </c>
      <c r="AL57" s="236">
        <f t="shared" si="13"/>
        <v>0</v>
      </c>
      <c r="AM57" s="236">
        <f t="shared" si="13"/>
        <v>0</v>
      </c>
      <c r="AN57" s="236">
        <f t="shared" si="13"/>
        <v>0</v>
      </c>
      <c r="AO57" s="236">
        <f t="shared" si="13"/>
        <v>0</v>
      </c>
      <c r="AP57" s="236">
        <f t="shared" si="13"/>
        <v>0</v>
      </c>
      <c r="AQ57" s="236">
        <f t="shared" si="13"/>
        <v>0</v>
      </c>
      <c r="AR57" s="236">
        <f t="shared" si="13"/>
        <v>0</v>
      </c>
      <c r="AS57" s="236">
        <f t="shared" si="13"/>
        <v>0</v>
      </c>
      <c r="AT57" s="236">
        <f t="shared" si="13"/>
        <v>0</v>
      </c>
      <c r="AU57" s="236">
        <f t="shared" si="13"/>
        <v>0</v>
      </c>
      <c r="AV57" s="236">
        <f t="shared" si="13"/>
        <v>0</v>
      </c>
      <c r="AW57" s="236">
        <f t="shared" si="13"/>
        <v>0</v>
      </c>
      <c r="AX57" s="236">
        <f t="shared" si="13"/>
        <v>0</v>
      </c>
      <c r="AY57" s="236">
        <f t="shared" si="13"/>
        <v>0</v>
      </c>
      <c r="AZ57" s="236">
        <f t="shared" si="13"/>
        <v>0</v>
      </c>
      <c r="BA57" s="236">
        <f t="shared" si="13"/>
        <v>0</v>
      </c>
      <c r="BB57" s="236">
        <f t="shared" si="13"/>
        <v>0</v>
      </c>
      <c r="BC57" s="236">
        <f t="shared" si="13"/>
        <v>0</v>
      </c>
      <c r="BD57" s="236">
        <f t="shared" si="13"/>
        <v>0</v>
      </c>
      <c r="BE57" s="236">
        <f t="shared" si="13"/>
        <v>0</v>
      </c>
      <c r="BF57" s="236">
        <f t="shared" si="13"/>
        <v>0</v>
      </c>
      <c r="BG57" s="236">
        <f t="shared" si="13"/>
        <v>0</v>
      </c>
      <c r="BH57" s="236">
        <f t="shared" si="13"/>
        <v>0</v>
      </c>
      <c r="BI57" s="236">
        <f t="shared" si="13"/>
        <v>0</v>
      </c>
      <c r="BJ57" s="236">
        <f t="shared" si="13"/>
        <v>0</v>
      </c>
      <c r="BK57" s="236">
        <f t="shared" si="13"/>
        <v>0</v>
      </c>
      <c r="BL57" s="236">
        <f t="shared" si="13"/>
        <v>0</v>
      </c>
      <c r="BM57" s="236">
        <f t="shared" si="13"/>
        <v>0</v>
      </c>
      <c r="BN57" s="236">
        <f t="shared" si="13"/>
        <v>0</v>
      </c>
      <c r="BO57" s="236">
        <f t="shared" si="13"/>
        <v>0</v>
      </c>
      <c r="BP57" s="236">
        <f t="shared" si="13"/>
        <v>0</v>
      </c>
      <c r="BQ57" s="236">
        <f t="shared" si="13"/>
        <v>0</v>
      </c>
      <c r="BR57" s="236">
        <f t="shared" si="13"/>
        <v>0</v>
      </c>
      <c r="BS57" s="236">
        <f t="shared" si="13"/>
        <v>0</v>
      </c>
      <c r="BT57" s="236">
        <f t="shared" si="13"/>
        <v>0</v>
      </c>
      <c r="BU57" s="236">
        <f t="shared" si="13"/>
        <v>0</v>
      </c>
      <c r="BV57" s="236">
        <f t="shared" si="13"/>
        <v>0</v>
      </c>
      <c r="BW57" s="236">
        <f t="shared" si="13"/>
        <v>0</v>
      </c>
      <c r="BX57" s="236">
        <f t="shared" si="13"/>
        <v>0</v>
      </c>
      <c r="BY57" s="236">
        <f t="shared" si="13"/>
        <v>0</v>
      </c>
      <c r="BZ57" s="236">
        <f t="shared" si="13"/>
        <v>0</v>
      </c>
      <c r="CA57" s="236">
        <f t="shared" si="13"/>
        <v>0</v>
      </c>
      <c r="CB57" s="236">
        <f t="shared" si="13"/>
        <v>0</v>
      </c>
      <c r="CC57" s="236">
        <f t="shared" si="13"/>
        <v>0</v>
      </c>
      <c r="CD57" s="236">
        <f t="shared" si="13"/>
        <v>0</v>
      </c>
      <c r="CE57" s="236">
        <f t="shared" si="13"/>
        <v>0</v>
      </c>
      <c r="CF57" s="236">
        <f t="shared" si="13"/>
        <v>0</v>
      </c>
      <c r="CG57" s="236">
        <f t="shared" si="13"/>
        <v>0</v>
      </c>
      <c r="CH57" s="236">
        <f t="shared" si="13"/>
        <v>0</v>
      </c>
      <c r="CI57" s="236">
        <f t="shared" si="13"/>
        <v>0</v>
      </c>
      <c r="CJ57" s="236">
        <f t="shared" si="13"/>
        <v>0</v>
      </c>
      <c r="CK57" s="236">
        <f t="shared" si="13"/>
        <v>0</v>
      </c>
      <c r="CL57" s="236">
        <f t="shared" si="13"/>
        <v>0</v>
      </c>
      <c r="CM57" s="236">
        <f t="shared" si="13"/>
        <v>0</v>
      </c>
      <c r="CN57" s="236">
        <f t="shared" si="13"/>
        <v>0</v>
      </c>
      <c r="CO57" s="236">
        <f t="shared" si="13"/>
        <v>0</v>
      </c>
      <c r="CP57" s="236">
        <f t="shared" si="13"/>
        <v>0</v>
      </c>
      <c r="CQ57" s="236">
        <f t="shared" si="13"/>
        <v>0</v>
      </c>
      <c r="CR57" s="236">
        <f t="shared" si="13"/>
        <v>0</v>
      </c>
      <c r="CS57" s="236">
        <f t="shared" si="13"/>
        <v>0</v>
      </c>
      <c r="CT57" s="236">
        <f t="shared" si="13"/>
        <v>0</v>
      </c>
      <c r="CU57" s="236">
        <f t="shared" si="13"/>
        <v>0</v>
      </c>
      <c r="CV57" s="236">
        <f t="shared" si="13"/>
        <v>0</v>
      </c>
      <c r="CW57" s="236">
        <f t="shared" si="13"/>
        <v>0</v>
      </c>
      <c r="CX57" s="236">
        <f t="shared" si="13"/>
        <v>0</v>
      </c>
      <c r="CY57" s="236">
        <f t="shared" si="13"/>
        <v>0</v>
      </c>
      <c r="CZ57" s="236">
        <f t="shared" si="13"/>
        <v>0</v>
      </c>
      <c r="DA57" s="236">
        <f t="shared" si="13"/>
        <v>0</v>
      </c>
      <c r="DB57" s="236">
        <f t="shared" si="13"/>
        <v>0</v>
      </c>
      <c r="DC57" s="236">
        <f t="shared" si="13"/>
        <v>0</v>
      </c>
      <c r="DD57" s="236">
        <f t="shared" si="13"/>
        <v>0</v>
      </c>
      <c r="DE57" s="236">
        <f t="shared" si="13"/>
        <v>0</v>
      </c>
      <c r="DF57" s="236">
        <f t="shared" si="13"/>
        <v>0</v>
      </c>
      <c r="DG57" s="236">
        <f t="shared" si="13"/>
        <v>0</v>
      </c>
      <c r="DH57" s="236">
        <f t="shared" si="13"/>
        <v>0</v>
      </c>
      <c r="DI57" s="236">
        <f t="shared" si="13"/>
        <v>0</v>
      </c>
      <c r="DJ57" s="236">
        <f t="shared" si="13"/>
        <v>0</v>
      </c>
      <c r="DK57" s="236">
        <f t="shared" si="13"/>
        <v>0</v>
      </c>
      <c r="DL57" s="236">
        <f t="shared" si="13"/>
        <v>0</v>
      </c>
      <c r="DM57" s="236">
        <f t="shared" si="13"/>
        <v>0</v>
      </c>
      <c r="DN57" s="236">
        <f t="shared" si="13"/>
        <v>0</v>
      </c>
      <c r="DO57" s="236">
        <f t="shared" si="13"/>
        <v>0</v>
      </c>
      <c r="DP57" s="236">
        <f t="shared" si="13"/>
        <v>0</v>
      </c>
      <c r="DQ57" s="236">
        <f t="shared" si="13"/>
        <v>0</v>
      </c>
      <c r="DR57" s="236">
        <f t="shared" si="13"/>
        <v>0</v>
      </c>
      <c r="DS57" s="236">
        <f t="shared" si="13"/>
        <v>0</v>
      </c>
      <c r="DT57" s="236">
        <f t="shared" si="13"/>
        <v>0</v>
      </c>
      <c r="DU57" s="236">
        <f t="shared" si="13"/>
        <v>0</v>
      </c>
      <c r="DV57" s="236">
        <f t="shared" si="13"/>
        <v>0</v>
      </c>
      <c r="DW57" s="236">
        <f t="shared" si="13"/>
        <v>0</v>
      </c>
      <c r="DX57" s="236">
        <f t="shared" si="13"/>
        <v>0</v>
      </c>
      <c r="DY57" s="236">
        <f t="shared" si="13"/>
        <v>0</v>
      </c>
      <c r="DZ57" s="236">
        <f t="shared" si="13"/>
        <v>0</v>
      </c>
      <c r="EA57" s="236">
        <f t="shared" si="13"/>
        <v>0</v>
      </c>
      <c r="EB57" s="236">
        <f t="shared" si="13"/>
        <v>0</v>
      </c>
      <c r="EC57" s="236">
        <f t="shared" si="13"/>
        <v>0</v>
      </c>
      <c r="ED57" s="236">
        <f t="shared" si="13"/>
        <v>0</v>
      </c>
      <c r="EE57" s="236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95"/>
      <c r="B1" s="343" t="s">
        <v>209</v>
      </c>
      <c r="C1" s="95"/>
      <c r="D1" s="95">
        <v>1.0</v>
      </c>
      <c r="E1" s="95">
        <f t="shared" ref="E1:EE1" si="1">D1+1</f>
        <v>2</v>
      </c>
      <c r="F1" s="95">
        <f t="shared" si="1"/>
        <v>3</v>
      </c>
      <c r="G1" s="95">
        <f t="shared" si="1"/>
        <v>4</v>
      </c>
      <c r="H1" s="95">
        <f t="shared" si="1"/>
        <v>5</v>
      </c>
      <c r="I1" s="95">
        <f t="shared" si="1"/>
        <v>6</v>
      </c>
      <c r="J1" s="95">
        <f t="shared" si="1"/>
        <v>7</v>
      </c>
      <c r="K1" s="95">
        <f t="shared" si="1"/>
        <v>8</v>
      </c>
      <c r="L1" s="95">
        <f t="shared" si="1"/>
        <v>9</v>
      </c>
      <c r="M1" s="95">
        <f t="shared" si="1"/>
        <v>10</v>
      </c>
      <c r="N1" s="95">
        <f t="shared" si="1"/>
        <v>11</v>
      </c>
      <c r="O1" s="95">
        <f t="shared" si="1"/>
        <v>12</v>
      </c>
      <c r="P1" s="95">
        <f t="shared" si="1"/>
        <v>13</v>
      </c>
      <c r="Q1" s="95">
        <f t="shared" si="1"/>
        <v>14</v>
      </c>
      <c r="R1" s="95">
        <f t="shared" si="1"/>
        <v>15</v>
      </c>
      <c r="S1" s="95">
        <f t="shared" si="1"/>
        <v>16</v>
      </c>
      <c r="T1" s="95">
        <f t="shared" si="1"/>
        <v>17</v>
      </c>
      <c r="U1" s="95">
        <f t="shared" si="1"/>
        <v>18</v>
      </c>
      <c r="V1" s="95">
        <f t="shared" si="1"/>
        <v>19</v>
      </c>
      <c r="W1" s="95">
        <f t="shared" si="1"/>
        <v>20</v>
      </c>
      <c r="X1" s="95">
        <f t="shared" si="1"/>
        <v>21</v>
      </c>
      <c r="Y1" s="95">
        <f t="shared" si="1"/>
        <v>22</v>
      </c>
      <c r="Z1" s="95">
        <f t="shared" si="1"/>
        <v>23</v>
      </c>
      <c r="AA1" s="95">
        <f t="shared" si="1"/>
        <v>24</v>
      </c>
      <c r="AB1" s="95">
        <f t="shared" si="1"/>
        <v>25</v>
      </c>
      <c r="AC1" s="95">
        <f t="shared" si="1"/>
        <v>26</v>
      </c>
      <c r="AD1" s="95">
        <f t="shared" si="1"/>
        <v>27</v>
      </c>
      <c r="AE1" s="95">
        <f t="shared" si="1"/>
        <v>28</v>
      </c>
      <c r="AF1" s="95">
        <f t="shared" si="1"/>
        <v>29</v>
      </c>
      <c r="AG1" s="95">
        <f t="shared" si="1"/>
        <v>30</v>
      </c>
      <c r="AH1" s="95">
        <f t="shared" si="1"/>
        <v>31</v>
      </c>
      <c r="AI1" s="95">
        <f t="shared" si="1"/>
        <v>32</v>
      </c>
      <c r="AJ1" s="95">
        <f t="shared" si="1"/>
        <v>33</v>
      </c>
      <c r="AK1" s="95">
        <f t="shared" si="1"/>
        <v>34</v>
      </c>
      <c r="AL1" s="95">
        <f t="shared" si="1"/>
        <v>35</v>
      </c>
      <c r="AM1" s="95">
        <f t="shared" si="1"/>
        <v>36</v>
      </c>
      <c r="AN1" s="95">
        <f t="shared" si="1"/>
        <v>37</v>
      </c>
      <c r="AO1" s="95">
        <f t="shared" si="1"/>
        <v>38</v>
      </c>
      <c r="AP1" s="95">
        <f t="shared" si="1"/>
        <v>39</v>
      </c>
      <c r="AQ1" s="95">
        <f t="shared" si="1"/>
        <v>40</v>
      </c>
      <c r="AR1" s="95">
        <f t="shared" si="1"/>
        <v>41</v>
      </c>
      <c r="AS1" s="95">
        <f t="shared" si="1"/>
        <v>42</v>
      </c>
      <c r="AT1" s="95">
        <f t="shared" si="1"/>
        <v>43</v>
      </c>
      <c r="AU1" s="95">
        <f t="shared" si="1"/>
        <v>44</v>
      </c>
      <c r="AV1" s="95">
        <f t="shared" si="1"/>
        <v>45</v>
      </c>
      <c r="AW1" s="95">
        <f t="shared" si="1"/>
        <v>46</v>
      </c>
      <c r="AX1" s="95">
        <f t="shared" si="1"/>
        <v>47</v>
      </c>
      <c r="AY1" s="95">
        <f t="shared" si="1"/>
        <v>48</v>
      </c>
      <c r="AZ1" s="95">
        <f t="shared" si="1"/>
        <v>49</v>
      </c>
      <c r="BA1" s="95">
        <f t="shared" si="1"/>
        <v>50</v>
      </c>
      <c r="BB1" s="95">
        <f t="shared" si="1"/>
        <v>51</v>
      </c>
      <c r="BC1" s="95">
        <f t="shared" si="1"/>
        <v>52</v>
      </c>
      <c r="BD1" s="95">
        <f t="shared" si="1"/>
        <v>53</v>
      </c>
      <c r="BE1" s="95">
        <f t="shared" si="1"/>
        <v>54</v>
      </c>
      <c r="BF1" s="95">
        <f t="shared" si="1"/>
        <v>55</v>
      </c>
      <c r="BG1" s="95">
        <f t="shared" si="1"/>
        <v>56</v>
      </c>
      <c r="BH1" s="95">
        <f t="shared" si="1"/>
        <v>57</v>
      </c>
      <c r="BI1" s="95">
        <f t="shared" si="1"/>
        <v>58</v>
      </c>
      <c r="BJ1" s="95">
        <f t="shared" si="1"/>
        <v>59</v>
      </c>
      <c r="BK1" s="95">
        <f t="shared" si="1"/>
        <v>60</v>
      </c>
      <c r="BL1" s="95">
        <f t="shared" si="1"/>
        <v>61</v>
      </c>
      <c r="BM1" s="95">
        <f t="shared" si="1"/>
        <v>62</v>
      </c>
      <c r="BN1" s="95">
        <f t="shared" si="1"/>
        <v>63</v>
      </c>
      <c r="BO1" s="95">
        <f t="shared" si="1"/>
        <v>64</v>
      </c>
      <c r="BP1" s="95">
        <f t="shared" si="1"/>
        <v>65</v>
      </c>
      <c r="BQ1" s="95">
        <f t="shared" si="1"/>
        <v>66</v>
      </c>
      <c r="BR1" s="95">
        <f t="shared" si="1"/>
        <v>67</v>
      </c>
      <c r="BS1" s="95">
        <f t="shared" si="1"/>
        <v>68</v>
      </c>
      <c r="BT1" s="95">
        <f t="shared" si="1"/>
        <v>69</v>
      </c>
      <c r="BU1" s="95">
        <f t="shared" si="1"/>
        <v>70</v>
      </c>
      <c r="BV1" s="95">
        <f t="shared" si="1"/>
        <v>71</v>
      </c>
      <c r="BW1" s="95">
        <f t="shared" si="1"/>
        <v>72</v>
      </c>
      <c r="BX1" s="95">
        <f t="shared" si="1"/>
        <v>73</v>
      </c>
      <c r="BY1" s="95">
        <f t="shared" si="1"/>
        <v>74</v>
      </c>
      <c r="BZ1" s="95">
        <f t="shared" si="1"/>
        <v>75</v>
      </c>
      <c r="CA1" s="95">
        <f t="shared" si="1"/>
        <v>76</v>
      </c>
      <c r="CB1" s="95">
        <f t="shared" si="1"/>
        <v>77</v>
      </c>
      <c r="CC1" s="95">
        <f t="shared" si="1"/>
        <v>78</v>
      </c>
      <c r="CD1" s="95">
        <f t="shared" si="1"/>
        <v>79</v>
      </c>
      <c r="CE1" s="95">
        <f t="shared" si="1"/>
        <v>80</v>
      </c>
      <c r="CF1" s="95">
        <f t="shared" si="1"/>
        <v>81</v>
      </c>
      <c r="CG1" s="95">
        <f t="shared" si="1"/>
        <v>82</v>
      </c>
      <c r="CH1" s="95">
        <f t="shared" si="1"/>
        <v>83</v>
      </c>
      <c r="CI1" s="95">
        <f t="shared" si="1"/>
        <v>84</v>
      </c>
      <c r="CJ1" s="95">
        <f t="shared" si="1"/>
        <v>85</v>
      </c>
      <c r="CK1" s="95">
        <f t="shared" si="1"/>
        <v>86</v>
      </c>
      <c r="CL1" s="95">
        <f t="shared" si="1"/>
        <v>87</v>
      </c>
      <c r="CM1" s="95">
        <f t="shared" si="1"/>
        <v>88</v>
      </c>
      <c r="CN1" s="95">
        <f t="shared" si="1"/>
        <v>89</v>
      </c>
      <c r="CO1" s="95">
        <f t="shared" si="1"/>
        <v>90</v>
      </c>
      <c r="CP1" s="95">
        <f t="shared" si="1"/>
        <v>91</v>
      </c>
      <c r="CQ1" s="95">
        <f t="shared" si="1"/>
        <v>92</v>
      </c>
      <c r="CR1" s="95">
        <f t="shared" si="1"/>
        <v>93</v>
      </c>
      <c r="CS1" s="95">
        <f t="shared" si="1"/>
        <v>94</v>
      </c>
      <c r="CT1" s="95">
        <f t="shared" si="1"/>
        <v>95</v>
      </c>
      <c r="CU1" s="95">
        <f t="shared" si="1"/>
        <v>96</v>
      </c>
      <c r="CV1" s="95">
        <f t="shared" si="1"/>
        <v>97</v>
      </c>
      <c r="CW1" s="95">
        <f t="shared" si="1"/>
        <v>98</v>
      </c>
      <c r="CX1" s="95">
        <f t="shared" si="1"/>
        <v>99</v>
      </c>
      <c r="CY1" s="95">
        <f t="shared" si="1"/>
        <v>100</v>
      </c>
      <c r="CZ1" s="95">
        <f t="shared" si="1"/>
        <v>101</v>
      </c>
      <c r="DA1" s="95">
        <f t="shared" si="1"/>
        <v>102</v>
      </c>
      <c r="DB1" s="95">
        <f t="shared" si="1"/>
        <v>103</v>
      </c>
      <c r="DC1" s="95">
        <f t="shared" si="1"/>
        <v>104</v>
      </c>
      <c r="DD1" s="95">
        <f t="shared" si="1"/>
        <v>105</v>
      </c>
      <c r="DE1" s="95">
        <f t="shared" si="1"/>
        <v>106</v>
      </c>
      <c r="DF1" s="95">
        <f t="shared" si="1"/>
        <v>107</v>
      </c>
      <c r="DG1" s="95">
        <f t="shared" si="1"/>
        <v>108</v>
      </c>
      <c r="DH1" s="95">
        <f t="shared" si="1"/>
        <v>109</v>
      </c>
      <c r="DI1" s="95">
        <f t="shared" si="1"/>
        <v>110</v>
      </c>
      <c r="DJ1" s="95">
        <f t="shared" si="1"/>
        <v>111</v>
      </c>
      <c r="DK1" s="95">
        <f t="shared" si="1"/>
        <v>112</v>
      </c>
      <c r="DL1" s="95">
        <f t="shared" si="1"/>
        <v>113</v>
      </c>
      <c r="DM1" s="95">
        <f t="shared" si="1"/>
        <v>114</v>
      </c>
      <c r="DN1" s="95">
        <f t="shared" si="1"/>
        <v>115</v>
      </c>
      <c r="DO1" s="95">
        <f t="shared" si="1"/>
        <v>116</v>
      </c>
      <c r="DP1" s="95">
        <f t="shared" si="1"/>
        <v>117</v>
      </c>
      <c r="DQ1" s="95">
        <f t="shared" si="1"/>
        <v>118</v>
      </c>
      <c r="DR1" s="95">
        <f t="shared" si="1"/>
        <v>119</v>
      </c>
      <c r="DS1" s="95">
        <f t="shared" si="1"/>
        <v>120</v>
      </c>
      <c r="DT1" s="95">
        <f t="shared" si="1"/>
        <v>121</v>
      </c>
      <c r="DU1" s="95">
        <f t="shared" si="1"/>
        <v>122</v>
      </c>
      <c r="DV1" s="95">
        <f t="shared" si="1"/>
        <v>123</v>
      </c>
      <c r="DW1" s="95">
        <f t="shared" si="1"/>
        <v>124</v>
      </c>
      <c r="DX1" s="95">
        <f t="shared" si="1"/>
        <v>125</v>
      </c>
      <c r="DY1" s="95">
        <f t="shared" si="1"/>
        <v>126</v>
      </c>
      <c r="DZ1" s="95">
        <f t="shared" si="1"/>
        <v>127</v>
      </c>
      <c r="EA1" s="95">
        <f t="shared" si="1"/>
        <v>128</v>
      </c>
      <c r="EB1" s="95">
        <f t="shared" si="1"/>
        <v>129</v>
      </c>
      <c r="EC1" s="95">
        <f t="shared" si="1"/>
        <v>130</v>
      </c>
      <c r="ED1" s="95">
        <f t="shared" si="1"/>
        <v>131</v>
      </c>
      <c r="EE1" s="95">
        <f t="shared" si="1"/>
        <v>132</v>
      </c>
    </row>
    <row r="2" ht="15.75" customHeight="1">
      <c r="A2" s="95"/>
      <c r="B2" s="343" t="s">
        <v>154</v>
      </c>
      <c r="C2" s="95"/>
      <c r="D2" s="95">
        <f t="shared" ref="D2:EE2" si="2">ROUNDUP(D1/12,0)</f>
        <v>1</v>
      </c>
      <c r="E2" s="95">
        <f t="shared" si="2"/>
        <v>1</v>
      </c>
      <c r="F2" s="95">
        <f t="shared" si="2"/>
        <v>1</v>
      </c>
      <c r="G2" s="95">
        <f t="shared" si="2"/>
        <v>1</v>
      </c>
      <c r="H2" s="95">
        <f t="shared" si="2"/>
        <v>1</v>
      </c>
      <c r="I2" s="95">
        <f t="shared" si="2"/>
        <v>1</v>
      </c>
      <c r="J2" s="95">
        <f t="shared" si="2"/>
        <v>1</v>
      </c>
      <c r="K2" s="95">
        <f t="shared" si="2"/>
        <v>1</v>
      </c>
      <c r="L2" s="95">
        <f t="shared" si="2"/>
        <v>1</v>
      </c>
      <c r="M2" s="95">
        <f t="shared" si="2"/>
        <v>1</v>
      </c>
      <c r="N2" s="95">
        <f t="shared" si="2"/>
        <v>1</v>
      </c>
      <c r="O2" s="95">
        <f t="shared" si="2"/>
        <v>1</v>
      </c>
      <c r="P2" s="95">
        <f t="shared" si="2"/>
        <v>2</v>
      </c>
      <c r="Q2" s="95">
        <f t="shared" si="2"/>
        <v>2</v>
      </c>
      <c r="R2" s="95">
        <f t="shared" si="2"/>
        <v>2</v>
      </c>
      <c r="S2" s="95">
        <f t="shared" si="2"/>
        <v>2</v>
      </c>
      <c r="T2" s="95">
        <f t="shared" si="2"/>
        <v>2</v>
      </c>
      <c r="U2" s="95">
        <f t="shared" si="2"/>
        <v>2</v>
      </c>
      <c r="V2" s="95">
        <f t="shared" si="2"/>
        <v>2</v>
      </c>
      <c r="W2" s="95">
        <f t="shared" si="2"/>
        <v>2</v>
      </c>
      <c r="X2" s="95">
        <f t="shared" si="2"/>
        <v>2</v>
      </c>
      <c r="Y2" s="95">
        <f t="shared" si="2"/>
        <v>2</v>
      </c>
      <c r="Z2" s="95">
        <f t="shared" si="2"/>
        <v>2</v>
      </c>
      <c r="AA2" s="95">
        <f t="shared" si="2"/>
        <v>2</v>
      </c>
      <c r="AB2" s="95">
        <f t="shared" si="2"/>
        <v>3</v>
      </c>
      <c r="AC2" s="95">
        <f t="shared" si="2"/>
        <v>3</v>
      </c>
      <c r="AD2" s="95">
        <f t="shared" si="2"/>
        <v>3</v>
      </c>
      <c r="AE2" s="95">
        <f t="shared" si="2"/>
        <v>3</v>
      </c>
      <c r="AF2" s="95">
        <f t="shared" si="2"/>
        <v>3</v>
      </c>
      <c r="AG2" s="95">
        <f t="shared" si="2"/>
        <v>3</v>
      </c>
      <c r="AH2" s="95">
        <f t="shared" si="2"/>
        <v>3</v>
      </c>
      <c r="AI2" s="95">
        <f t="shared" si="2"/>
        <v>3</v>
      </c>
      <c r="AJ2" s="95">
        <f t="shared" si="2"/>
        <v>3</v>
      </c>
      <c r="AK2" s="95">
        <f t="shared" si="2"/>
        <v>3</v>
      </c>
      <c r="AL2" s="95">
        <f t="shared" si="2"/>
        <v>3</v>
      </c>
      <c r="AM2" s="95">
        <f t="shared" si="2"/>
        <v>3</v>
      </c>
      <c r="AN2" s="95">
        <f t="shared" si="2"/>
        <v>4</v>
      </c>
      <c r="AO2" s="95">
        <f t="shared" si="2"/>
        <v>4</v>
      </c>
      <c r="AP2" s="95">
        <f t="shared" si="2"/>
        <v>4</v>
      </c>
      <c r="AQ2" s="95">
        <f t="shared" si="2"/>
        <v>4</v>
      </c>
      <c r="AR2" s="95">
        <f t="shared" si="2"/>
        <v>4</v>
      </c>
      <c r="AS2" s="95">
        <f t="shared" si="2"/>
        <v>4</v>
      </c>
      <c r="AT2" s="95">
        <f t="shared" si="2"/>
        <v>4</v>
      </c>
      <c r="AU2" s="95">
        <f t="shared" si="2"/>
        <v>4</v>
      </c>
      <c r="AV2" s="95">
        <f t="shared" si="2"/>
        <v>4</v>
      </c>
      <c r="AW2" s="95">
        <f t="shared" si="2"/>
        <v>4</v>
      </c>
      <c r="AX2" s="95">
        <f t="shared" si="2"/>
        <v>4</v>
      </c>
      <c r="AY2" s="95">
        <f t="shared" si="2"/>
        <v>4</v>
      </c>
      <c r="AZ2" s="95">
        <f t="shared" si="2"/>
        <v>5</v>
      </c>
      <c r="BA2" s="95">
        <f t="shared" si="2"/>
        <v>5</v>
      </c>
      <c r="BB2" s="95">
        <f t="shared" si="2"/>
        <v>5</v>
      </c>
      <c r="BC2" s="95">
        <f t="shared" si="2"/>
        <v>5</v>
      </c>
      <c r="BD2" s="95">
        <f t="shared" si="2"/>
        <v>5</v>
      </c>
      <c r="BE2" s="95">
        <f t="shared" si="2"/>
        <v>5</v>
      </c>
      <c r="BF2" s="95">
        <f t="shared" si="2"/>
        <v>5</v>
      </c>
      <c r="BG2" s="95">
        <f t="shared" si="2"/>
        <v>5</v>
      </c>
      <c r="BH2" s="95">
        <f t="shared" si="2"/>
        <v>5</v>
      </c>
      <c r="BI2" s="95">
        <f t="shared" si="2"/>
        <v>5</v>
      </c>
      <c r="BJ2" s="95">
        <f t="shared" si="2"/>
        <v>5</v>
      </c>
      <c r="BK2" s="95">
        <f t="shared" si="2"/>
        <v>5</v>
      </c>
      <c r="BL2" s="95">
        <f t="shared" si="2"/>
        <v>6</v>
      </c>
      <c r="BM2" s="95">
        <f t="shared" si="2"/>
        <v>6</v>
      </c>
      <c r="BN2" s="95">
        <f t="shared" si="2"/>
        <v>6</v>
      </c>
      <c r="BO2" s="95">
        <f t="shared" si="2"/>
        <v>6</v>
      </c>
      <c r="BP2" s="95">
        <f t="shared" si="2"/>
        <v>6</v>
      </c>
      <c r="BQ2" s="95">
        <f t="shared" si="2"/>
        <v>6</v>
      </c>
      <c r="BR2" s="95">
        <f t="shared" si="2"/>
        <v>6</v>
      </c>
      <c r="BS2" s="95">
        <f t="shared" si="2"/>
        <v>6</v>
      </c>
      <c r="BT2" s="95">
        <f t="shared" si="2"/>
        <v>6</v>
      </c>
      <c r="BU2" s="95">
        <f t="shared" si="2"/>
        <v>6</v>
      </c>
      <c r="BV2" s="95">
        <f t="shared" si="2"/>
        <v>6</v>
      </c>
      <c r="BW2" s="95">
        <f t="shared" si="2"/>
        <v>6</v>
      </c>
      <c r="BX2" s="95">
        <f t="shared" si="2"/>
        <v>7</v>
      </c>
      <c r="BY2" s="95">
        <f t="shared" si="2"/>
        <v>7</v>
      </c>
      <c r="BZ2" s="95">
        <f t="shared" si="2"/>
        <v>7</v>
      </c>
      <c r="CA2" s="95">
        <f t="shared" si="2"/>
        <v>7</v>
      </c>
      <c r="CB2" s="95">
        <f t="shared" si="2"/>
        <v>7</v>
      </c>
      <c r="CC2" s="95">
        <f t="shared" si="2"/>
        <v>7</v>
      </c>
      <c r="CD2" s="95">
        <f t="shared" si="2"/>
        <v>7</v>
      </c>
      <c r="CE2" s="95">
        <f t="shared" si="2"/>
        <v>7</v>
      </c>
      <c r="CF2" s="95">
        <f t="shared" si="2"/>
        <v>7</v>
      </c>
      <c r="CG2" s="95">
        <f t="shared" si="2"/>
        <v>7</v>
      </c>
      <c r="CH2" s="95">
        <f t="shared" si="2"/>
        <v>7</v>
      </c>
      <c r="CI2" s="95">
        <f t="shared" si="2"/>
        <v>7</v>
      </c>
      <c r="CJ2" s="95">
        <f t="shared" si="2"/>
        <v>8</v>
      </c>
      <c r="CK2" s="95">
        <f t="shared" si="2"/>
        <v>8</v>
      </c>
      <c r="CL2" s="95">
        <f t="shared" si="2"/>
        <v>8</v>
      </c>
      <c r="CM2" s="95">
        <f t="shared" si="2"/>
        <v>8</v>
      </c>
      <c r="CN2" s="95">
        <f t="shared" si="2"/>
        <v>8</v>
      </c>
      <c r="CO2" s="95">
        <f t="shared" si="2"/>
        <v>8</v>
      </c>
      <c r="CP2" s="95">
        <f t="shared" si="2"/>
        <v>8</v>
      </c>
      <c r="CQ2" s="95">
        <f t="shared" si="2"/>
        <v>8</v>
      </c>
      <c r="CR2" s="95">
        <f t="shared" si="2"/>
        <v>8</v>
      </c>
      <c r="CS2" s="95">
        <f t="shared" si="2"/>
        <v>8</v>
      </c>
      <c r="CT2" s="95">
        <f t="shared" si="2"/>
        <v>8</v>
      </c>
      <c r="CU2" s="95">
        <f t="shared" si="2"/>
        <v>8</v>
      </c>
      <c r="CV2" s="95">
        <f t="shared" si="2"/>
        <v>9</v>
      </c>
      <c r="CW2" s="95">
        <f t="shared" si="2"/>
        <v>9</v>
      </c>
      <c r="CX2" s="95">
        <f t="shared" si="2"/>
        <v>9</v>
      </c>
      <c r="CY2" s="95">
        <f t="shared" si="2"/>
        <v>9</v>
      </c>
      <c r="CZ2" s="95">
        <f t="shared" si="2"/>
        <v>9</v>
      </c>
      <c r="DA2" s="95">
        <f t="shared" si="2"/>
        <v>9</v>
      </c>
      <c r="DB2" s="95">
        <f t="shared" si="2"/>
        <v>9</v>
      </c>
      <c r="DC2" s="95">
        <f t="shared" si="2"/>
        <v>9</v>
      </c>
      <c r="DD2" s="95">
        <f t="shared" si="2"/>
        <v>9</v>
      </c>
      <c r="DE2" s="95">
        <f t="shared" si="2"/>
        <v>9</v>
      </c>
      <c r="DF2" s="95">
        <f t="shared" si="2"/>
        <v>9</v>
      </c>
      <c r="DG2" s="95">
        <f t="shared" si="2"/>
        <v>9</v>
      </c>
      <c r="DH2" s="95">
        <f t="shared" si="2"/>
        <v>10</v>
      </c>
      <c r="DI2" s="95">
        <f t="shared" si="2"/>
        <v>10</v>
      </c>
      <c r="DJ2" s="95">
        <f t="shared" si="2"/>
        <v>10</v>
      </c>
      <c r="DK2" s="95">
        <f t="shared" si="2"/>
        <v>10</v>
      </c>
      <c r="DL2" s="95">
        <f t="shared" si="2"/>
        <v>10</v>
      </c>
      <c r="DM2" s="95">
        <f t="shared" si="2"/>
        <v>10</v>
      </c>
      <c r="DN2" s="95">
        <f t="shared" si="2"/>
        <v>10</v>
      </c>
      <c r="DO2" s="95">
        <f t="shared" si="2"/>
        <v>10</v>
      </c>
      <c r="DP2" s="95">
        <f t="shared" si="2"/>
        <v>10</v>
      </c>
      <c r="DQ2" s="95">
        <f t="shared" si="2"/>
        <v>10</v>
      </c>
      <c r="DR2" s="95">
        <f t="shared" si="2"/>
        <v>10</v>
      </c>
      <c r="DS2" s="95">
        <f t="shared" si="2"/>
        <v>10</v>
      </c>
      <c r="DT2" s="95">
        <f t="shared" si="2"/>
        <v>11</v>
      </c>
      <c r="DU2" s="95">
        <f t="shared" si="2"/>
        <v>11</v>
      </c>
      <c r="DV2" s="95">
        <f t="shared" si="2"/>
        <v>11</v>
      </c>
      <c r="DW2" s="95">
        <f t="shared" si="2"/>
        <v>11</v>
      </c>
      <c r="DX2" s="95">
        <f t="shared" si="2"/>
        <v>11</v>
      </c>
      <c r="DY2" s="95">
        <f t="shared" si="2"/>
        <v>11</v>
      </c>
      <c r="DZ2" s="95">
        <f t="shared" si="2"/>
        <v>11</v>
      </c>
      <c r="EA2" s="344">
        <f t="shared" si="2"/>
        <v>11</v>
      </c>
      <c r="EB2" s="95">
        <f t="shared" si="2"/>
        <v>11</v>
      </c>
      <c r="EC2" s="95">
        <f t="shared" si="2"/>
        <v>11</v>
      </c>
      <c r="ED2" s="95">
        <f t="shared" si="2"/>
        <v>11</v>
      </c>
      <c r="EE2" s="345">
        <f t="shared" si="2"/>
        <v>11</v>
      </c>
    </row>
    <row r="3" ht="15.75" customHeight="1">
      <c r="A3" s="1"/>
      <c r="B3" s="1"/>
      <c r="C3" s="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210</v>
      </c>
      <c r="C4" s="1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Assumptions!R5</f>
        <v>EFF</v>
      </c>
      <c r="D5" s="229">
        <f t="array" ref="D5">IF(D$2=1,Assumptions!$X5/12,(SUMIF($D$2:$EE$2,D$2-1,$D5:$EE5)/12)*(1+XLOOKUP(D$2,Assumptions!$C$94:$M$94,Assumptions!$C$97:$M$97)))</f>
        <v>0</v>
      </c>
      <c r="E5" s="229">
        <f t="array" ref="E5">IF(E$2=1,Assumptions!$X5/12,(SUMIF($D$2:$EE$2,E$2-1,$D5:$EE5)/12)*(1+XLOOKUP(E$2,Assumptions!$C$94:$M$94,Assumptions!$C$97:$M$97)))</f>
        <v>0</v>
      </c>
      <c r="F5" s="229">
        <f t="array" ref="F5">IF(F$2=1,Assumptions!$X5/12,(SUMIF($D$2:$EE$2,F$2-1,$D5:$EE5)/12)*(1+XLOOKUP(F$2,Assumptions!$C$94:$M$94,Assumptions!$C$97:$M$97)))</f>
        <v>0</v>
      </c>
      <c r="G5" s="229">
        <f t="array" ref="G5">IF(G$2=1,Assumptions!$X5/12,(SUMIF($D$2:$EE$2,G$2-1,$D5:$EE5)/12)*(1+XLOOKUP(G$2,Assumptions!$C$94:$M$94,Assumptions!$C$97:$M$97)))</f>
        <v>0</v>
      </c>
      <c r="H5" s="229">
        <f t="array" ref="H5">IF(H$2=1,Assumptions!$X5/12,(SUMIF($D$2:$EE$2,H$2-1,$D5:$EE5)/12)*(1+XLOOKUP(H$2,Assumptions!$C$94:$M$94,Assumptions!$C$97:$M$97)))</f>
        <v>0</v>
      </c>
      <c r="I5" s="229">
        <f t="array" ref="I5">IF(I$2=1,Assumptions!$X5/12,(SUMIF($D$2:$EE$2,I$2-1,$D5:$EE5)/12)*(1+XLOOKUP(I$2,Assumptions!$C$94:$M$94,Assumptions!$C$97:$M$97)))</f>
        <v>0</v>
      </c>
      <c r="J5" s="229">
        <f t="array" ref="J5">IF(J$2=1,Assumptions!$X5/12,(SUMIF($D$2:$EE$2,J$2-1,$D5:$EE5)/12)*(1+XLOOKUP(J$2,Assumptions!$C$94:$M$94,Assumptions!$C$97:$M$97)))</f>
        <v>0</v>
      </c>
      <c r="K5" s="229">
        <f t="array" ref="K5">IF(K$2=1,Assumptions!$X5/12,(SUMIF($D$2:$EE$2,K$2-1,$D5:$EE5)/12)*(1+XLOOKUP(K$2,Assumptions!$C$94:$M$94,Assumptions!$C$97:$M$97)))</f>
        <v>0</v>
      </c>
      <c r="L5" s="229">
        <f t="array" ref="L5">IF(L$2=1,Assumptions!$X5/12,(SUMIF($D$2:$EE$2,L$2-1,$D5:$EE5)/12)*(1+XLOOKUP(L$2,Assumptions!$C$94:$M$94,Assumptions!$C$97:$M$97)))</f>
        <v>0</v>
      </c>
      <c r="M5" s="229">
        <f t="array" ref="M5">IF(M$2=1,Assumptions!$X5/12,(SUMIF($D$2:$EE$2,M$2-1,$D5:$EE5)/12)*(1+XLOOKUP(M$2,Assumptions!$C$94:$M$94,Assumptions!$C$97:$M$97)))</f>
        <v>0</v>
      </c>
      <c r="N5" s="229">
        <f t="array" ref="N5">IF(N$2=1,Assumptions!$X5/12,(SUMIF($D$2:$EE$2,N$2-1,$D5:$EE5)/12)*(1+XLOOKUP(N$2,Assumptions!$C$94:$M$94,Assumptions!$C$97:$M$97)))</f>
        <v>0</v>
      </c>
      <c r="O5" s="229">
        <f t="array" ref="O5">IF(O$2=1,Assumptions!$X5/12,(SUMIF($D$2:$EE$2,O$2-1,$D5:$EE5)/12)*(1+XLOOKUP(O$2,Assumptions!$C$94:$M$94,Assumptions!$C$97:$M$97)))</f>
        <v>0</v>
      </c>
      <c r="P5" s="229">
        <f t="array" ref="P5">IF(P$2=1,Assumptions!$X5/12,(SUMIF($D$2:$EE$2,P$2-1,$D5:$EE5)/12)*(1+XLOOKUP(P$2,Assumptions!$C$94:$M$94,Assumptions!$C$97:$M$97)))</f>
        <v>0</v>
      </c>
      <c r="Q5" s="229">
        <f t="array" ref="Q5">IF(Q$2=1,Assumptions!$X5/12,(SUMIF($D$2:$EE$2,Q$2-1,$D5:$EE5)/12)*(1+XLOOKUP(Q$2,Assumptions!$C$94:$M$94,Assumptions!$C$97:$M$97)))</f>
        <v>0</v>
      </c>
      <c r="R5" s="229">
        <f t="array" ref="R5">IF(R$2=1,Assumptions!$X5/12,(SUMIF($D$2:$EE$2,R$2-1,$D5:$EE5)/12)*(1+XLOOKUP(R$2,Assumptions!$C$94:$M$94,Assumptions!$C$97:$M$97)))</f>
        <v>0</v>
      </c>
      <c r="S5" s="229">
        <f t="array" ref="S5">IF(S$2=1,Assumptions!$X5/12,(SUMIF($D$2:$EE$2,S$2-1,$D5:$EE5)/12)*(1+XLOOKUP(S$2,Assumptions!$C$94:$M$94,Assumptions!$C$97:$M$97)))</f>
        <v>0</v>
      </c>
      <c r="T5" s="229">
        <f t="array" ref="T5">IF(T$2=1,Assumptions!$X5/12,(SUMIF($D$2:$EE$2,T$2-1,$D5:$EE5)/12)*(1+XLOOKUP(T$2,Assumptions!$C$94:$M$94,Assumptions!$C$97:$M$97)))</f>
        <v>0</v>
      </c>
      <c r="U5" s="229">
        <f t="array" ref="U5">IF(U$2=1,Assumptions!$X5/12,(SUMIF($D$2:$EE$2,U$2-1,$D5:$EE5)/12)*(1+XLOOKUP(U$2,Assumptions!$C$94:$M$94,Assumptions!$C$97:$M$97)))</f>
        <v>0</v>
      </c>
      <c r="V5" s="229">
        <f t="array" ref="V5">IF(V$2=1,Assumptions!$X5/12,(SUMIF($D$2:$EE$2,V$2-1,$D5:$EE5)/12)*(1+XLOOKUP(V$2,Assumptions!$C$94:$M$94,Assumptions!$C$97:$M$97)))</f>
        <v>0</v>
      </c>
      <c r="W5" s="229">
        <f t="array" ref="W5">IF(W$2=1,Assumptions!$X5/12,(SUMIF($D$2:$EE$2,W$2-1,$D5:$EE5)/12)*(1+XLOOKUP(W$2,Assumptions!$C$94:$M$94,Assumptions!$C$97:$M$97)))</f>
        <v>0</v>
      </c>
      <c r="X5" s="229">
        <f t="array" ref="X5">IF(X$2=1,Assumptions!$X5/12,(SUMIF($D$2:$EE$2,X$2-1,$D5:$EE5)/12)*(1+XLOOKUP(X$2,Assumptions!$C$94:$M$94,Assumptions!$C$97:$M$97)))</f>
        <v>0</v>
      </c>
      <c r="Y5" s="229">
        <f t="array" ref="Y5">IF(Y$2=1,Assumptions!$X5/12,(SUMIF($D$2:$EE$2,Y$2-1,$D5:$EE5)/12)*(1+XLOOKUP(Y$2,Assumptions!$C$94:$M$94,Assumptions!$C$97:$M$97)))</f>
        <v>0</v>
      </c>
      <c r="Z5" s="229">
        <f t="array" ref="Z5">IF(Z$2=1,Assumptions!$X5/12,(SUMIF($D$2:$EE$2,Z$2-1,$D5:$EE5)/12)*(1+XLOOKUP(Z$2,Assumptions!$C$94:$M$94,Assumptions!$C$97:$M$97)))</f>
        <v>0</v>
      </c>
      <c r="AA5" s="229">
        <f t="array" ref="AA5">IF(AA$2=1,Assumptions!$X5/12,(SUMIF($D$2:$EE$2,AA$2-1,$D5:$EE5)/12)*(1+XLOOKUP(AA$2,Assumptions!$C$94:$M$94,Assumptions!$C$97:$M$97)))</f>
        <v>0</v>
      </c>
      <c r="AB5" s="229">
        <f t="array" ref="AB5">IF(AB$2=1,Assumptions!$X5/12,(SUMIF($D$2:$EE$2,AB$2-1,$D5:$EE5)/12)*(1+XLOOKUP(AB$2,Assumptions!$C$94:$M$94,Assumptions!$C$97:$M$97)))</f>
        <v>0</v>
      </c>
      <c r="AC5" s="229">
        <f t="array" ref="AC5">IF(AC$2=1,Assumptions!$X5/12,(SUMIF($D$2:$EE$2,AC$2-1,$D5:$EE5)/12)*(1+XLOOKUP(AC$2,Assumptions!$C$94:$M$94,Assumptions!$C$97:$M$97)))</f>
        <v>0</v>
      </c>
      <c r="AD5" s="229">
        <f t="array" ref="AD5">IF(AD$2=1,Assumptions!$X5/12,(SUMIF($D$2:$EE$2,AD$2-1,$D5:$EE5)/12)*(1+XLOOKUP(AD$2,Assumptions!$C$94:$M$94,Assumptions!$C$97:$M$97)))</f>
        <v>0</v>
      </c>
      <c r="AE5" s="229">
        <f t="array" ref="AE5">IF(AE$2=1,Assumptions!$X5/12,(SUMIF($D$2:$EE$2,AE$2-1,$D5:$EE5)/12)*(1+XLOOKUP(AE$2,Assumptions!$C$94:$M$94,Assumptions!$C$97:$M$97)))</f>
        <v>0</v>
      </c>
      <c r="AF5" s="229">
        <f t="array" ref="AF5">IF(AF$2=1,Assumptions!$X5/12,(SUMIF($D$2:$EE$2,AF$2-1,$D5:$EE5)/12)*(1+XLOOKUP(AF$2,Assumptions!$C$94:$M$94,Assumptions!$C$97:$M$97)))</f>
        <v>0</v>
      </c>
      <c r="AG5" s="229">
        <f t="array" ref="AG5">IF(AG$2=1,Assumptions!$X5/12,(SUMIF($D$2:$EE$2,AG$2-1,$D5:$EE5)/12)*(1+XLOOKUP(AG$2,Assumptions!$C$94:$M$94,Assumptions!$C$97:$M$97)))</f>
        <v>0</v>
      </c>
      <c r="AH5" s="229">
        <f t="array" ref="AH5">IF(AH$2=1,Assumptions!$X5/12,(SUMIF($D$2:$EE$2,AH$2-1,$D5:$EE5)/12)*(1+XLOOKUP(AH$2,Assumptions!$C$94:$M$94,Assumptions!$C$97:$M$97)))</f>
        <v>0</v>
      </c>
      <c r="AI5" s="229">
        <f t="array" ref="AI5">IF(AI$2=1,Assumptions!$X5/12,(SUMIF($D$2:$EE$2,AI$2-1,$D5:$EE5)/12)*(1+XLOOKUP(AI$2,Assumptions!$C$94:$M$94,Assumptions!$C$97:$M$97)))</f>
        <v>0</v>
      </c>
      <c r="AJ5" s="229">
        <f t="array" ref="AJ5">IF(AJ$2=1,Assumptions!$X5/12,(SUMIF($D$2:$EE$2,AJ$2-1,$D5:$EE5)/12)*(1+XLOOKUP(AJ$2,Assumptions!$C$94:$M$94,Assumptions!$C$97:$M$97)))</f>
        <v>0</v>
      </c>
      <c r="AK5" s="229">
        <f t="array" ref="AK5">IF(AK$2=1,Assumptions!$X5/12,(SUMIF($D$2:$EE$2,AK$2-1,$D5:$EE5)/12)*(1+XLOOKUP(AK$2,Assumptions!$C$94:$M$94,Assumptions!$C$97:$M$97)))</f>
        <v>0</v>
      </c>
      <c r="AL5" s="229">
        <f t="array" ref="AL5">IF(AL$2=1,Assumptions!$X5/12,(SUMIF($D$2:$EE$2,AL$2-1,$D5:$EE5)/12)*(1+XLOOKUP(AL$2,Assumptions!$C$94:$M$94,Assumptions!$C$97:$M$97)))</f>
        <v>0</v>
      </c>
      <c r="AM5" s="229">
        <f t="array" ref="AM5">IF(AM$2=1,Assumptions!$X5/12,(SUMIF($D$2:$EE$2,AM$2-1,$D5:$EE5)/12)*(1+XLOOKUP(AM$2,Assumptions!$C$94:$M$94,Assumptions!$C$97:$M$97)))</f>
        <v>0</v>
      </c>
      <c r="AN5" s="229">
        <f t="array" ref="AN5">IF(AN$2=1,Assumptions!$X5/12,(SUMIF($D$2:$EE$2,AN$2-1,$D5:$EE5)/12)*(1+XLOOKUP(AN$2,Assumptions!$C$94:$M$94,Assumptions!$C$97:$M$97)))</f>
        <v>0</v>
      </c>
      <c r="AO5" s="229">
        <f t="array" ref="AO5">IF(AO$2=1,Assumptions!$X5/12,(SUMIF($D$2:$EE$2,AO$2-1,$D5:$EE5)/12)*(1+XLOOKUP(AO$2,Assumptions!$C$94:$M$94,Assumptions!$C$97:$M$97)))</f>
        <v>0</v>
      </c>
      <c r="AP5" s="229">
        <f t="array" ref="AP5">IF(AP$2=1,Assumptions!$X5/12,(SUMIF($D$2:$EE$2,AP$2-1,$D5:$EE5)/12)*(1+XLOOKUP(AP$2,Assumptions!$C$94:$M$94,Assumptions!$C$97:$M$97)))</f>
        <v>0</v>
      </c>
      <c r="AQ5" s="229">
        <f t="array" ref="AQ5">IF(AQ$2=1,Assumptions!$X5/12,(SUMIF($D$2:$EE$2,AQ$2-1,$D5:$EE5)/12)*(1+XLOOKUP(AQ$2,Assumptions!$C$94:$M$94,Assumptions!$C$97:$M$97)))</f>
        <v>0</v>
      </c>
      <c r="AR5" s="229">
        <f t="array" ref="AR5">IF(AR$2=1,Assumptions!$X5/12,(SUMIF($D$2:$EE$2,AR$2-1,$D5:$EE5)/12)*(1+XLOOKUP(AR$2,Assumptions!$C$94:$M$94,Assumptions!$C$97:$M$97)))</f>
        <v>0</v>
      </c>
      <c r="AS5" s="229">
        <f t="array" ref="AS5">IF(AS$2=1,Assumptions!$X5/12,(SUMIF($D$2:$EE$2,AS$2-1,$D5:$EE5)/12)*(1+XLOOKUP(AS$2,Assumptions!$C$94:$M$94,Assumptions!$C$97:$M$97)))</f>
        <v>0</v>
      </c>
      <c r="AT5" s="229">
        <f t="array" ref="AT5">IF(AT$2=1,Assumptions!$X5/12,(SUMIF($D$2:$EE$2,AT$2-1,$D5:$EE5)/12)*(1+XLOOKUP(AT$2,Assumptions!$C$94:$M$94,Assumptions!$C$97:$M$97)))</f>
        <v>0</v>
      </c>
      <c r="AU5" s="229">
        <f t="array" ref="AU5">IF(AU$2=1,Assumptions!$X5/12,(SUMIF($D$2:$EE$2,AU$2-1,$D5:$EE5)/12)*(1+XLOOKUP(AU$2,Assumptions!$C$94:$M$94,Assumptions!$C$97:$M$97)))</f>
        <v>0</v>
      </c>
      <c r="AV5" s="229">
        <f t="array" ref="AV5">IF(AV$2=1,Assumptions!$X5/12,(SUMIF($D$2:$EE$2,AV$2-1,$D5:$EE5)/12)*(1+XLOOKUP(AV$2,Assumptions!$C$94:$M$94,Assumptions!$C$97:$M$97)))</f>
        <v>0</v>
      </c>
      <c r="AW5" s="229">
        <f t="array" ref="AW5">IF(AW$2=1,Assumptions!$X5/12,(SUMIF($D$2:$EE$2,AW$2-1,$D5:$EE5)/12)*(1+XLOOKUP(AW$2,Assumptions!$C$94:$M$94,Assumptions!$C$97:$M$97)))</f>
        <v>0</v>
      </c>
      <c r="AX5" s="229">
        <f t="array" ref="AX5">IF(AX$2=1,Assumptions!$X5/12,(SUMIF($D$2:$EE$2,AX$2-1,$D5:$EE5)/12)*(1+XLOOKUP(AX$2,Assumptions!$C$94:$M$94,Assumptions!$C$97:$M$97)))</f>
        <v>0</v>
      </c>
      <c r="AY5" s="229">
        <f t="array" ref="AY5">IF(AY$2=1,Assumptions!$X5/12,(SUMIF($D$2:$EE$2,AY$2-1,$D5:$EE5)/12)*(1+XLOOKUP(AY$2,Assumptions!$C$94:$M$94,Assumptions!$C$97:$M$97)))</f>
        <v>0</v>
      </c>
      <c r="AZ5" s="229">
        <f t="array" ref="AZ5">IF(AZ$2=1,Assumptions!$X5/12,(SUMIF($D$2:$EE$2,AZ$2-1,$D5:$EE5)/12)*(1+XLOOKUP(AZ$2,Assumptions!$C$94:$M$94,Assumptions!$C$97:$M$97)))</f>
        <v>0</v>
      </c>
      <c r="BA5" s="229">
        <f t="array" ref="BA5">IF(BA$2=1,Assumptions!$X5/12,(SUMIF($D$2:$EE$2,BA$2-1,$D5:$EE5)/12)*(1+XLOOKUP(BA$2,Assumptions!$C$94:$M$94,Assumptions!$C$97:$M$97)))</f>
        <v>0</v>
      </c>
      <c r="BB5" s="229">
        <f t="array" ref="BB5">IF(BB$2=1,Assumptions!$X5/12,(SUMIF($D$2:$EE$2,BB$2-1,$D5:$EE5)/12)*(1+XLOOKUP(BB$2,Assumptions!$C$94:$M$94,Assumptions!$C$97:$M$97)))</f>
        <v>0</v>
      </c>
      <c r="BC5" s="229">
        <f t="array" ref="BC5">IF(BC$2=1,Assumptions!$X5/12,(SUMIF($D$2:$EE$2,BC$2-1,$D5:$EE5)/12)*(1+XLOOKUP(BC$2,Assumptions!$C$94:$M$94,Assumptions!$C$97:$M$97)))</f>
        <v>0</v>
      </c>
      <c r="BD5" s="229">
        <f t="array" ref="BD5">IF(BD$2=1,Assumptions!$X5/12,(SUMIF($D$2:$EE$2,BD$2-1,$D5:$EE5)/12)*(1+XLOOKUP(BD$2,Assumptions!$C$94:$M$94,Assumptions!$C$97:$M$97)))</f>
        <v>0</v>
      </c>
      <c r="BE5" s="229">
        <f t="array" ref="BE5">IF(BE$2=1,Assumptions!$X5/12,(SUMIF($D$2:$EE$2,BE$2-1,$D5:$EE5)/12)*(1+XLOOKUP(BE$2,Assumptions!$C$94:$M$94,Assumptions!$C$97:$M$97)))</f>
        <v>0</v>
      </c>
      <c r="BF5" s="229">
        <f t="array" ref="BF5">IF(BF$2=1,Assumptions!$X5/12,(SUMIF($D$2:$EE$2,BF$2-1,$D5:$EE5)/12)*(1+XLOOKUP(BF$2,Assumptions!$C$94:$M$94,Assumptions!$C$97:$M$97)))</f>
        <v>0</v>
      </c>
      <c r="BG5" s="229">
        <f t="array" ref="BG5">IF(BG$2=1,Assumptions!$X5/12,(SUMIF($D$2:$EE$2,BG$2-1,$D5:$EE5)/12)*(1+XLOOKUP(BG$2,Assumptions!$C$94:$M$94,Assumptions!$C$97:$M$97)))</f>
        <v>0</v>
      </c>
      <c r="BH5" s="229">
        <f t="array" ref="BH5">IF(BH$2=1,Assumptions!$X5/12,(SUMIF($D$2:$EE$2,BH$2-1,$D5:$EE5)/12)*(1+XLOOKUP(BH$2,Assumptions!$C$94:$M$94,Assumptions!$C$97:$M$97)))</f>
        <v>0</v>
      </c>
      <c r="BI5" s="229">
        <f t="array" ref="BI5">IF(BI$2=1,Assumptions!$X5/12,(SUMIF($D$2:$EE$2,BI$2-1,$D5:$EE5)/12)*(1+XLOOKUP(BI$2,Assumptions!$C$94:$M$94,Assumptions!$C$97:$M$97)))</f>
        <v>0</v>
      </c>
      <c r="BJ5" s="229">
        <f t="array" ref="BJ5">IF(BJ$2=1,Assumptions!$X5/12,(SUMIF($D$2:$EE$2,BJ$2-1,$D5:$EE5)/12)*(1+XLOOKUP(BJ$2,Assumptions!$C$94:$M$94,Assumptions!$C$97:$M$97)))</f>
        <v>0</v>
      </c>
      <c r="BK5" s="229">
        <f t="array" ref="BK5">IF(BK$2=1,Assumptions!$X5/12,(SUMIF($D$2:$EE$2,BK$2-1,$D5:$EE5)/12)*(1+XLOOKUP(BK$2,Assumptions!$C$94:$M$94,Assumptions!$C$97:$M$97)))</f>
        <v>0</v>
      </c>
      <c r="BL5" s="229">
        <f t="array" ref="BL5">IF(BL$2=1,Assumptions!$X5/12,(SUMIF($D$2:$EE$2,BL$2-1,$D5:$EE5)/12)*(1+XLOOKUP(BL$2,Assumptions!$C$94:$M$94,Assumptions!$C$97:$M$97)))</f>
        <v>0</v>
      </c>
      <c r="BM5" s="229">
        <f t="array" ref="BM5">IF(BM$2=1,Assumptions!$X5/12,(SUMIF($D$2:$EE$2,BM$2-1,$D5:$EE5)/12)*(1+XLOOKUP(BM$2,Assumptions!$C$94:$M$94,Assumptions!$C$97:$M$97)))</f>
        <v>0</v>
      </c>
      <c r="BN5" s="229">
        <f t="array" ref="BN5">IF(BN$2=1,Assumptions!$X5/12,(SUMIF($D$2:$EE$2,BN$2-1,$D5:$EE5)/12)*(1+XLOOKUP(BN$2,Assumptions!$C$94:$M$94,Assumptions!$C$97:$M$97)))</f>
        <v>0</v>
      </c>
      <c r="BO5" s="229">
        <f t="array" ref="BO5">IF(BO$2=1,Assumptions!$X5/12,(SUMIF($D$2:$EE$2,BO$2-1,$D5:$EE5)/12)*(1+XLOOKUP(BO$2,Assumptions!$C$94:$M$94,Assumptions!$C$97:$M$97)))</f>
        <v>0</v>
      </c>
      <c r="BP5" s="229">
        <f t="array" ref="BP5">IF(BP$2=1,Assumptions!$X5/12,(SUMIF($D$2:$EE$2,BP$2-1,$D5:$EE5)/12)*(1+XLOOKUP(BP$2,Assumptions!$C$94:$M$94,Assumptions!$C$97:$M$97)))</f>
        <v>0</v>
      </c>
      <c r="BQ5" s="229">
        <f t="array" ref="BQ5">IF(BQ$2=1,Assumptions!$X5/12,(SUMIF($D$2:$EE$2,BQ$2-1,$D5:$EE5)/12)*(1+XLOOKUP(BQ$2,Assumptions!$C$94:$M$94,Assumptions!$C$97:$M$97)))</f>
        <v>0</v>
      </c>
      <c r="BR5" s="229">
        <f t="array" ref="BR5">IF(BR$2=1,Assumptions!$X5/12,(SUMIF($D$2:$EE$2,BR$2-1,$D5:$EE5)/12)*(1+XLOOKUP(BR$2,Assumptions!$C$94:$M$94,Assumptions!$C$97:$M$97)))</f>
        <v>0</v>
      </c>
      <c r="BS5" s="229">
        <f t="array" ref="BS5">IF(BS$2=1,Assumptions!$X5/12,(SUMIF($D$2:$EE$2,BS$2-1,$D5:$EE5)/12)*(1+XLOOKUP(BS$2,Assumptions!$C$94:$M$94,Assumptions!$C$97:$M$97)))</f>
        <v>0</v>
      </c>
      <c r="BT5" s="229">
        <f t="array" ref="BT5">IF(BT$2=1,Assumptions!$X5/12,(SUMIF($D$2:$EE$2,BT$2-1,$D5:$EE5)/12)*(1+XLOOKUP(BT$2,Assumptions!$C$94:$M$94,Assumptions!$C$97:$M$97)))</f>
        <v>0</v>
      </c>
      <c r="BU5" s="229">
        <f t="array" ref="BU5">IF(BU$2=1,Assumptions!$X5/12,(SUMIF($D$2:$EE$2,BU$2-1,$D5:$EE5)/12)*(1+XLOOKUP(BU$2,Assumptions!$C$94:$M$94,Assumptions!$C$97:$M$97)))</f>
        <v>0</v>
      </c>
      <c r="BV5" s="229">
        <f t="array" ref="BV5">IF(BV$2=1,Assumptions!$X5/12,(SUMIF($D$2:$EE$2,BV$2-1,$D5:$EE5)/12)*(1+XLOOKUP(BV$2,Assumptions!$C$94:$M$94,Assumptions!$C$97:$M$97)))</f>
        <v>0</v>
      </c>
      <c r="BW5" s="229">
        <f t="array" ref="BW5">IF(BW$2=1,Assumptions!$X5/12,(SUMIF($D$2:$EE$2,BW$2-1,$D5:$EE5)/12)*(1+XLOOKUP(BW$2,Assumptions!$C$94:$M$94,Assumptions!$C$97:$M$97)))</f>
        <v>0</v>
      </c>
      <c r="BX5" s="229">
        <f t="array" ref="BX5">IF(BX$2=1,Assumptions!$X5/12,(SUMIF($D$2:$EE$2,BX$2-1,$D5:$EE5)/12)*(1+XLOOKUP(BX$2,Assumptions!$C$94:$M$94,Assumptions!$C$97:$M$97)))</f>
        <v>0</v>
      </c>
      <c r="BY5" s="229">
        <f t="array" ref="BY5">IF(BY$2=1,Assumptions!$X5/12,(SUMIF($D$2:$EE$2,BY$2-1,$D5:$EE5)/12)*(1+XLOOKUP(BY$2,Assumptions!$C$94:$M$94,Assumptions!$C$97:$M$97)))</f>
        <v>0</v>
      </c>
      <c r="BZ5" s="229">
        <f t="array" ref="BZ5">IF(BZ$2=1,Assumptions!$X5/12,(SUMIF($D$2:$EE$2,BZ$2-1,$D5:$EE5)/12)*(1+XLOOKUP(BZ$2,Assumptions!$C$94:$M$94,Assumptions!$C$97:$M$97)))</f>
        <v>0</v>
      </c>
      <c r="CA5" s="229">
        <f t="array" ref="CA5">IF(CA$2=1,Assumptions!$X5/12,(SUMIF($D$2:$EE$2,CA$2-1,$D5:$EE5)/12)*(1+XLOOKUP(CA$2,Assumptions!$C$94:$M$94,Assumptions!$C$97:$M$97)))</f>
        <v>0</v>
      </c>
      <c r="CB5" s="229">
        <f t="array" ref="CB5">IF(CB$2=1,Assumptions!$X5/12,(SUMIF($D$2:$EE$2,CB$2-1,$D5:$EE5)/12)*(1+XLOOKUP(CB$2,Assumptions!$C$94:$M$94,Assumptions!$C$97:$M$97)))</f>
        <v>0</v>
      </c>
      <c r="CC5" s="229">
        <f t="array" ref="CC5">IF(CC$2=1,Assumptions!$X5/12,(SUMIF($D$2:$EE$2,CC$2-1,$D5:$EE5)/12)*(1+XLOOKUP(CC$2,Assumptions!$C$94:$M$94,Assumptions!$C$97:$M$97)))</f>
        <v>0</v>
      </c>
      <c r="CD5" s="229">
        <f t="array" ref="CD5">IF(CD$2=1,Assumptions!$X5/12,(SUMIF($D$2:$EE$2,CD$2-1,$D5:$EE5)/12)*(1+XLOOKUP(CD$2,Assumptions!$C$94:$M$94,Assumptions!$C$97:$M$97)))</f>
        <v>0</v>
      </c>
      <c r="CE5" s="229">
        <f t="array" ref="CE5">IF(CE$2=1,Assumptions!$X5/12,(SUMIF($D$2:$EE$2,CE$2-1,$D5:$EE5)/12)*(1+XLOOKUP(CE$2,Assumptions!$C$94:$M$94,Assumptions!$C$97:$M$97)))</f>
        <v>0</v>
      </c>
      <c r="CF5" s="229">
        <f t="array" ref="CF5">IF(CF$2=1,Assumptions!$X5/12,(SUMIF($D$2:$EE$2,CF$2-1,$D5:$EE5)/12)*(1+XLOOKUP(CF$2,Assumptions!$C$94:$M$94,Assumptions!$C$97:$M$97)))</f>
        <v>0</v>
      </c>
      <c r="CG5" s="229">
        <f t="array" ref="CG5">IF(CG$2=1,Assumptions!$X5/12,(SUMIF($D$2:$EE$2,CG$2-1,$D5:$EE5)/12)*(1+XLOOKUP(CG$2,Assumptions!$C$94:$M$94,Assumptions!$C$97:$M$97)))</f>
        <v>0</v>
      </c>
      <c r="CH5" s="229">
        <f t="array" ref="CH5">IF(CH$2=1,Assumptions!$X5/12,(SUMIF($D$2:$EE$2,CH$2-1,$D5:$EE5)/12)*(1+XLOOKUP(CH$2,Assumptions!$C$94:$M$94,Assumptions!$C$97:$M$97)))</f>
        <v>0</v>
      </c>
      <c r="CI5" s="229">
        <f t="array" ref="CI5">IF(CI$2=1,Assumptions!$X5/12,(SUMIF($D$2:$EE$2,CI$2-1,$D5:$EE5)/12)*(1+XLOOKUP(CI$2,Assumptions!$C$94:$M$94,Assumptions!$C$97:$M$97)))</f>
        <v>0</v>
      </c>
      <c r="CJ5" s="229">
        <f t="array" ref="CJ5">IF(CJ$2=1,Assumptions!$X5/12,(SUMIF($D$2:$EE$2,CJ$2-1,$D5:$EE5)/12)*(1+XLOOKUP(CJ$2,Assumptions!$C$94:$M$94,Assumptions!$C$97:$M$97)))</f>
        <v>0</v>
      </c>
      <c r="CK5" s="229">
        <f t="array" ref="CK5">IF(CK$2=1,Assumptions!$X5/12,(SUMIF($D$2:$EE$2,CK$2-1,$D5:$EE5)/12)*(1+XLOOKUP(CK$2,Assumptions!$C$94:$M$94,Assumptions!$C$97:$M$97)))</f>
        <v>0</v>
      </c>
      <c r="CL5" s="229">
        <f t="array" ref="CL5">IF(CL$2=1,Assumptions!$X5/12,(SUMIF($D$2:$EE$2,CL$2-1,$D5:$EE5)/12)*(1+XLOOKUP(CL$2,Assumptions!$C$94:$M$94,Assumptions!$C$97:$M$97)))</f>
        <v>0</v>
      </c>
      <c r="CM5" s="229">
        <f t="array" ref="CM5">IF(CM$2=1,Assumptions!$X5/12,(SUMIF($D$2:$EE$2,CM$2-1,$D5:$EE5)/12)*(1+XLOOKUP(CM$2,Assumptions!$C$94:$M$94,Assumptions!$C$97:$M$97)))</f>
        <v>0</v>
      </c>
      <c r="CN5" s="229">
        <f t="array" ref="CN5">IF(CN$2=1,Assumptions!$X5/12,(SUMIF($D$2:$EE$2,CN$2-1,$D5:$EE5)/12)*(1+XLOOKUP(CN$2,Assumptions!$C$94:$M$94,Assumptions!$C$97:$M$97)))</f>
        <v>0</v>
      </c>
      <c r="CO5" s="229">
        <f t="array" ref="CO5">IF(CO$2=1,Assumptions!$X5/12,(SUMIF($D$2:$EE$2,CO$2-1,$D5:$EE5)/12)*(1+XLOOKUP(CO$2,Assumptions!$C$94:$M$94,Assumptions!$C$97:$M$97)))</f>
        <v>0</v>
      </c>
      <c r="CP5" s="229">
        <f t="array" ref="CP5">IF(CP$2=1,Assumptions!$X5/12,(SUMIF($D$2:$EE$2,CP$2-1,$D5:$EE5)/12)*(1+XLOOKUP(CP$2,Assumptions!$C$94:$M$94,Assumptions!$C$97:$M$97)))</f>
        <v>0</v>
      </c>
      <c r="CQ5" s="229">
        <f t="array" ref="CQ5">IF(CQ$2=1,Assumptions!$X5/12,(SUMIF($D$2:$EE$2,CQ$2-1,$D5:$EE5)/12)*(1+XLOOKUP(CQ$2,Assumptions!$C$94:$M$94,Assumptions!$C$97:$M$97)))</f>
        <v>0</v>
      </c>
      <c r="CR5" s="229">
        <f t="array" ref="CR5">IF(CR$2=1,Assumptions!$X5/12,(SUMIF($D$2:$EE$2,CR$2-1,$D5:$EE5)/12)*(1+XLOOKUP(CR$2,Assumptions!$C$94:$M$94,Assumptions!$C$97:$M$97)))</f>
        <v>0</v>
      </c>
      <c r="CS5" s="229">
        <f t="array" ref="CS5">IF(CS$2=1,Assumptions!$X5/12,(SUMIF($D$2:$EE$2,CS$2-1,$D5:$EE5)/12)*(1+XLOOKUP(CS$2,Assumptions!$C$94:$M$94,Assumptions!$C$97:$M$97)))</f>
        <v>0</v>
      </c>
      <c r="CT5" s="229">
        <f t="array" ref="CT5">IF(CT$2=1,Assumptions!$X5/12,(SUMIF($D$2:$EE$2,CT$2-1,$D5:$EE5)/12)*(1+XLOOKUP(CT$2,Assumptions!$C$94:$M$94,Assumptions!$C$97:$M$97)))</f>
        <v>0</v>
      </c>
      <c r="CU5" s="229">
        <f t="array" ref="CU5">IF(CU$2=1,Assumptions!$X5/12,(SUMIF($D$2:$EE$2,CU$2-1,$D5:$EE5)/12)*(1+XLOOKUP(CU$2,Assumptions!$C$94:$M$94,Assumptions!$C$97:$M$97)))</f>
        <v>0</v>
      </c>
      <c r="CV5" s="229">
        <f t="array" ref="CV5">IF(CV$2=1,Assumptions!$X5/12,(SUMIF($D$2:$EE$2,CV$2-1,$D5:$EE5)/12)*(1+XLOOKUP(CV$2,Assumptions!$C$94:$M$94,Assumptions!$C$97:$M$97)))</f>
        <v>0</v>
      </c>
      <c r="CW5" s="229">
        <f t="array" ref="CW5">IF(CW$2=1,Assumptions!$X5/12,(SUMIF($D$2:$EE$2,CW$2-1,$D5:$EE5)/12)*(1+XLOOKUP(CW$2,Assumptions!$C$94:$M$94,Assumptions!$C$97:$M$97)))</f>
        <v>0</v>
      </c>
      <c r="CX5" s="229">
        <f t="array" ref="CX5">IF(CX$2=1,Assumptions!$X5/12,(SUMIF($D$2:$EE$2,CX$2-1,$D5:$EE5)/12)*(1+XLOOKUP(CX$2,Assumptions!$C$94:$M$94,Assumptions!$C$97:$M$97)))</f>
        <v>0</v>
      </c>
      <c r="CY5" s="229">
        <f t="array" ref="CY5">IF(CY$2=1,Assumptions!$X5/12,(SUMIF($D$2:$EE$2,CY$2-1,$D5:$EE5)/12)*(1+XLOOKUP(CY$2,Assumptions!$C$94:$M$94,Assumptions!$C$97:$M$97)))</f>
        <v>0</v>
      </c>
      <c r="CZ5" s="229">
        <f t="array" ref="CZ5">IF(CZ$2=1,Assumptions!$X5/12,(SUMIF($D$2:$EE$2,CZ$2-1,$D5:$EE5)/12)*(1+XLOOKUP(CZ$2,Assumptions!$C$94:$M$94,Assumptions!$C$97:$M$97)))</f>
        <v>0</v>
      </c>
      <c r="DA5" s="229">
        <f t="array" ref="DA5">IF(DA$2=1,Assumptions!$X5/12,(SUMIF($D$2:$EE$2,DA$2-1,$D5:$EE5)/12)*(1+XLOOKUP(DA$2,Assumptions!$C$94:$M$94,Assumptions!$C$97:$M$97)))</f>
        <v>0</v>
      </c>
      <c r="DB5" s="229">
        <f t="array" ref="DB5">IF(DB$2=1,Assumptions!$X5/12,(SUMIF($D$2:$EE$2,DB$2-1,$D5:$EE5)/12)*(1+XLOOKUP(DB$2,Assumptions!$C$94:$M$94,Assumptions!$C$97:$M$97)))</f>
        <v>0</v>
      </c>
      <c r="DC5" s="229">
        <f t="array" ref="DC5">IF(DC$2=1,Assumptions!$X5/12,(SUMIF($D$2:$EE$2,DC$2-1,$D5:$EE5)/12)*(1+XLOOKUP(DC$2,Assumptions!$C$94:$M$94,Assumptions!$C$97:$M$97)))</f>
        <v>0</v>
      </c>
      <c r="DD5" s="229">
        <f t="array" ref="DD5">IF(DD$2=1,Assumptions!$X5/12,(SUMIF($D$2:$EE$2,DD$2-1,$D5:$EE5)/12)*(1+XLOOKUP(DD$2,Assumptions!$C$94:$M$94,Assumptions!$C$97:$M$97)))</f>
        <v>0</v>
      </c>
      <c r="DE5" s="229">
        <f t="array" ref="DE5">IF(DE$2=1,Assumptions!$X5/12,(SUMIF($D$2:$EE$2,DE$2-1,$D5:$EE5)/12)*(1+XLOOKUP(DE$2,Assumptions!$C$94:$M$94,Assumptions!$C$97:$M$97)))</f>
        <v>0</v>
      </c>
      <c r="DF5" s="229">
        <f t="array" ref="DF5">IF(DF$2=1,Assumptions!$X5/12,(SUMIF($D$2:$EE$2,DF$2-1,$D5:$EE5)/12)*(1+XLOOKUP(DF$2,Assumptions!$C$94:$M$94,Assumptions!$C$97:$M$97)))</f>
        <v>0</v>
      </c>
      <c r="DG5" s="229">
        <f t="array" ref="DG5">IF(DG$2=1,Assumptions!$X5/12,(SUMIF($D$2:$EE$2,DG$2-1,$D5:$EE5)/12)*(1+XLOOKUP(DG$2,Assumptions!$C$94:$M$94,Assumptions!$C$97:$M$97)))</f>
        <v>0</v>
      </c>
      <c r="DH5" s="229">
        <f t="array" ref="DH5">IF(DH$2=1,Assumptions!$X5/12,(SUMIF($D$2:$EE$2,DH$2-1,$D5:$EE5)/12)*(1+XLOOKUP(DH$2,Assumptions!$C$94:$M$94,Assumptions!$C$97:$M$97)))</f>
        <v>0</v>
      </c>
      <c r="DI5" s="229">
        <f t="array" ref="DI5">IF(DI$2=1,Assumptions!$X5/12,(SUMIF($D$2:$EE$2,DI$2-1,$D5:$EE5)/12)*(1+XLOOKUP(DI$2,Assumptions!$C$94:$M$94,Assumptions!$C$97:$M$97)))</f>
        <v>0</v>
      </c>
      <c r="DJ5" s="229">
        <f t="array" ref="DJ5">IF(DJ$2=1,Assumptions!$X5/12,(SUMIF($D$2:$EE$2,DJ$2-1,$D5:$EE5)/12)*(1+XLOOKUP(DJ$2,Assumptions!$C$94:$M$94,Assumptions!$C$97:$M$97)))</f>
        <v>0</v>
      </c>
      <c r="DK5" s="229">
        <f t="array" ref="DK5">IF(DK$2=1,Assumptions!$X5/12,(SUMIF($D$2:$EE$2,DK$2-1,$D5:$EE5)/12)*(1+XLOOKUP(DK$2,Assumptions!$C$94:$M$94,Assumptions!$C$97:$M$97)))</f>
        <v>0</v>
      </c>
      <c r="DL5" s="229">
        <f t="array" ref="DL5">IF(DL$2=1,Assumptions!$X5/12,(SUMIF($D$2:$EE$2,DL$2-1,$D5:$EE5)/12)*(1+XLOOKUP(DL$2,Assumptions!$C$94:$M$94,Assumptions!$C$97:$M$97)))</f>
        <v>0</v>
      </c>
      <c r="DM5" s="229">
        <f t="array" ref="DM5">IF(DM$2=1,Assumptions!$X5/12,(SUMIF($D$2:$EE$2,DM$2-1,$D5:$EE5)/12)*(1+XLOOKUP(DM$2,Assumptions!$C$94:$M$94,Assumptions!$C$97:$M$97)))</f>
        <v>0</v>
      </c>
      <c r="DN5" s="229">
        <f t="array" ref="DN5">IF(DN$2=1,Assumptions!$X5/12,(SUMIF($D$2:$EE$2,DN$2-1,$D5:$EE5)/12)*(1+XLOOKUP(DN$2,Assumptions!$C$94:$M$94,Assumptions!$C$97:$M$97)))</f>
        <v>0</v>
      </c>
      <c r="DO5" s="229">
        <f t="array" ref="DO5">IF(DO$2=1,Assumptions!$X5/12,(SUMIF($D$2:$EE$2,DO$2-1,$D5:$EE5)/12)*(1+XLOOKUP(DO$2,Assumptions!$C$94:$M$94,Assumptions!$C$97:$M$97)))</f>
        <v>0</v>
      </c>
      <c r="DP5" s="229">
        <f t="array" ref="DP5">IF(DP$2=1,Assumptions!$X5/12,(SUMIF($D$2:$EE$2,DP$2-1,$D5:$EE5)/12)*(1+XLOOKUP(DP$2,Assumptions!$C$94:$M$94,Assumptions!$C$97:$M$97)))</f>
        <v>0</v>
      </c>
      <c r="DQ5" s="229">
        <f t="array" ref="DQ5">IF(DQ$2=1,Assumptions!$X5/12,(SUMIF($D$2:$EE$2,DQ$2-1,$D5:$EE5)/12)*(1+XLOOKUP(DQ$2,Assumptions!$C$94:$M$94,Assumptions!$C$97:$M$97)))</f>
        <v>0</v>
      </c>
      <c r="DR5" s="229">
        <f t="array" ref="DR5">IF(DR$2=1,Assumptions!$X5/12,(SUMIF($D$2:$EE$2,DR$2-1,$D5:$EE5)/12)*(1+XLOOKUP(DR$2,Assumptions!$C$94:$M$94,Assumptions!$C$97:$M$97)))</f>
        <v>0</v>
      </c>
      <c r="DS5" s="229">
        <f t="array" ref="DS5">IF(DS$2=1,Assumptions!$X5/12,(SUMIF($D$2:$EE$2,DS$2-1,$D5:$EE5)/12)*(1+XLOOKUP(DS$2,Assumptions!$C$94:$M$94,Assumptions!$C$97:$M$97)))</f>
        <v>0</v>
      </c>
      <c r="DT5" s="229">
        <f t="array" ref="DT5">IF(DT$2=1,Assumptions!$X5/12,(SUMIF($D$2:$EE$2,DT$2-1,$D5:$EE5)/12)*(1+XLOOKUP(DT$2,Assumptions!$C$94:$M$94,Assumptions!$C$97:$M$97)))</f>
        <v>0</v>
      </c>
      <c r="DU5" s="229">
        <f t="array" ref="DU5">IF(DU$2=1,Assumptions!$X5/12,(SUMIF($D$2:$EE$2,DU$2-1,$D5:$EE5)/12)*(1+XLOOKUP(DU$2,Assumptions!$C$94:$M$94,Assumptions!$C$97:$M$97)))</f>
        <v>0</v>
      </c>
      <c r="DV5" s="229">
        <f t="array" ref="DV5">IF(DV$2=1,Assumptions!$X5/12,(SUMIF($D$2:$EE$2,DV$2-1,$D5:$EE5)/12)*(1+XLOOKUP(DV$2,Assumptions!$C$94:$M$94,Assumptions!$C$97:$M$97)))</f>
        <v>0</v>
      </c>
      <c r="DW5" s="229">
        <f t="array" ref="DW5">IF(DW$2=1,Assumptions!$X5/12,(SUMIF($D$2:$EE$2,DW$2-1,$D5:$EE5)/12)*(1+XLOOKUP(DW$2,Assumptions!$C$94:$M$94,Assumptions!$C$97:$M$97)))</f>
        <v>0</v>
      </c>
      <c r="DX5" s="229">
        <f t="array" ref="DX5">IF(DX$2=1,Assumptions!$X5/12,(SUMIF($D$2:$EE$2,DX$2-1,$D5:$EE5)/12)*(1+XLOOKUP(DX$2,Assumptions!$C$94:$M$94,Assumptions!$C$97:$M$97)))</f>
        <v>0</v>
      </c>
      <c r="DY5" s="229">
        <f t="array" ref="DY5">IF(DY$2=1,Assumptions!$X5/12,(SUMIF($D$2:$EE$2,DY$2-1,$D5:$EE5)/12)*(1+XLOOKUP(DY$2,Assumptions!$C$94:$M$94,Assumptions!$C$97:$M$97)))</f>
        <v>0</v>
      </c>
      <c r="DZ5" s="229">
        <f t="array" ref="DZ5">IF(DZ$2=1,Assumptions!$X5/12,(SUMIF($D$2:$EE$2,DZ$2-1,$D5:$EE5)/12)*(1+XLOOKUP(DZ$2,Assumptions!$C$94:$M$94,Assumptions!$C$97:$M$97)))</f>
        <v>0</v>
      </c>
      <c r="EA5" s="229">
        <f t="array" ref="EA5">IF(EA$2=1,Assumptions!$X5/12,(SUMIF($D$2:$EE$2,EA$2-1,$D5:$EE5)/12)*(1+XLOOKUP(EA$2,Assumptions!$C$94:$M$94,Assumptions!$C$97:$M$97)))</f>
        <v>0</v>
      </c>
      <c r="EB5" s="229">
        <f t="array" ref="EB5">IF(EB$2=1,Assumptions!$X5/12,(SUMIF($D$2:$EE$2,EB$2-1,$D5:$EE5)/12)*(1+XLOOKUP(EB$2,Assumptions!$C$94:$M$94,Assumptions!$C$97:$M$97)))</f>
        <v>0</v>
      </c>
      <c r="EC5" s="229">
        <f t="array" ref="EC5">IF(EC$2=1,Assumptions!$X5/12,(SUMIF($D$2:$EE$2,EC$2-1,$D5:$EE5)/12)*(1+XLOOKUP(EC$2,Assumptions!$C$94:$M$94,Assumptions!$C$97:$M$97)))</f>
        <v>0</v>
      </c>
      <c r="ED5" s="229">
        <f t="array" ref="ED5">IF(ED$2=1,Assumptions!$X5/12,(SUMIF($D$2:$EE$2,ED$2-1,$D5:$EE5)/12)*(1+XLOOKUP(ED$2,Assumptions!$C$94:$M$94,Assumptions!$C$97:$M$97)))</f>
        <v>0</v>
      </c>
      <c r="EE5" s="229">
        <f t="array" ref="EE5">IF(EE$2=1,Assumptions!$X5/12,(SUMIF($D$2:$EE$2,EE$2-1,$D5:$EE5)/12)*(1+XLOOKUP(EE$2,Assumptions!$C$94:$M$94,Assumptions!$C$97:$M$97)))</f>
        <v>0</v>
      </c>
    </row>
    <row r="6" ht="15.75" customHeight="1">
      <c r="A6" s="1"/>
      <c r="B6" s="1"/>
      <c r="C6" s="1" t="str">
        <f>Assumptions!R6</f>
        <v>1BR A (103, 203, 303)</v>
      </c>
      <c r="D6" s="229">
        <f t="array" ref="D6">IF(D$2=1,Assumptions!$X6/12,(SUMIF($D$2:$EE$2,D$2-1,$D6:$EE6)/12)*(1+XLOOKUP(D$2,Assumptions!$C$94:$M$94,Assumptions!$C$97:$M$97)))</f>
        <v>0</v>
      </c>
      <c r="E6" s="229">
        <f t="array" ref="E6">IF(E$2=1,Assumptions!$X6/12,(SUMIF($D$2:$EE$2,E$2-1,$D6:$EE6)/12)*(1+XLOOKUP(E$2,Assumptions!$C$94:$M$94,Assumptions!$C$97:$M$97)))</f>
        <v>0</v>
      </c>
      <c r="F6" s="229">
        <f t="array" ref="F6">IF(F$2=1,Assumptions!$X6/12,(SUMIF($D$2:$EE$2,F$2-1,$D6:$EE6)/12)*(1+XLOOKUP(F$2,Assumptions!$C$94:$M$94,Assumptions!$C$97:$M$97)))</f>
        <v>0</v>
      </c>
      <c r="G6" s="229">
        <f t="array" ref="G6">IF(G$2=1,Assumptions!$X6/12,(SUMIF($D$2:$EE$2,G$2-1,$D6:$EE6)/12)*(1+XLOOKUP(G$2,Assumptions!$C$94:$M$94,Assumptions!$C$97:$M$97)))</f>
        <v>0</v>
      </c>
      <c r="H6" s="229">
        <f t="array" ref="H6">IF(H$2=1,Assumptions!$X6/12,(SUMIF($D$2:$EE$2,H$2-1,$D6:$EE6)/12)*(1+XLOOKUP(H$2,Assumptions!$C$94:$M$94,Assumptions!$C$97:$M$97)))</f>
        <v>0</v>
      </c>
      <c r="I6" s="229">
        <f t="array" ref="I6">IF(I$2=1,Assumptions!$X6/12,(SUMIF($D$2:$EE$2,I$2-1,$D6:$EE6)/12)*(1+XLOOKUP(I$2,Assumptions!$C$94:$M$94,Assumptions!$C$97:$M$97)))</f>
        <v>0</v>
      </c>
      <c r="J6" s="229">
        <f t="array" ref="J6">IF(J$2=1,Assumptions!$X6/12,(SUMIF($D$2:$EE$2,J$2-1,$D6:$EE6)/12)*(1+XLOOKUP(J$2,Assumptions!$C$94:$M$94,Assumptions!$C$97:$M$97)))</f>
        <v>0</v>
      </c>
      <c r="K6" s="229">
        <f t="array" ref="K6">IF(K$2=1,Assumptions!$X6/12,(SUMIF($D$2:$EE$2,K$2-1,$D6:$EE6)/12)*(1+XLOOKUP(K$2,Assumptions!$C$94:$M$94,Assumptions!$C$97:$M$97)))</f>
        <v>0</v>
      </c>
      <c r="L6" s="229">
        <f t="array" ref="L6">IF(L$2=1,Assumptions!$X6/12,(SUMIF($D$2:$EE$2,L$2-1,$D6:$EE6)/12)*(1+XLOOKUP(L$2,Assumptions!$C$94:$M$94,Assumptions!$C$97:$M$97)))</f>
        <v>0</v>
      </c>
      <c r="M6" s="229">
        <f t="array" ref="M6">IF(M$2=1,Assumptions!$X6/12,(SUMIF($D$2:$EE$2,M$2-1,$D6:$EE6)/12)*(1+XLOOKUP(M$2,Assumptions!$C$94:$M$94,Assumptions!$C$97:$M$97)))</f>
        <v>0</v>
      </c>
      <c r="N6" s="229">
        <f t="array" ref="N6">IF(N$2=1,Assumptions!$X6/12,(SUMIF($D$2:$EE$2,N$2-1,$D6:$EE6)/12)*(1+XLOOKUP(N$2,Assumptions!$C$94:$M$94,Assumptions!$C$97:$M$97)))</f>
        <v>0</v>
      </c>
      <c r="O6" s="229">
        <f t="array" ref="O6">IF(O$2=1,Assumptions!$X6/12,(SUMIF($D$2:$EE$2,O$2-1,$D6:$EE6)/12)*(1+XLOOKUP(O$2,Assumptions!$C$94:$M$94,Assumptions!$C$97:$M$97)))</f>
        <v>0</v>
      </c>
      <c r="P6" s="229">
        <f t="array" ref="P6">IF(P$2=1,Assumptions!$X6/12,(SUMIF($D$2:$EE$2,P$2-1,$D6:$EE6)/12)*(1+XLOOKUP(P$2,Assumptions!$C$94:$M$94,Assumptions!$C$97:$M$97)))</f>
        <v>0</v>
      </c>
      <c r="Q6" s="229">
        <f t="array" ref="Q6">IF(Q$2=1,Assumptions!$X6/12,(SUMIF($D$2:$EE$2,Q$2-1,$D6:$EE6)/12)*(1+XLOOKUP(Q$2,Assumptions!$C$94:$M$94,Assumptions!$C$97:$M$97)))</f>
        <v>0</v>
      </c>
      <c r="R6" s="229">
        <f t="array" ref="R6">IF(R$2=1,Assumptions!$X6/12,(SUMIF($D$2:$EE$2,R$2-1,$D6:$EE6)/12)*(1+XLOOKUP(R$2,Assumptions!$C$94:$M$94,Assumptions!$C$97:$M$97)))</f>
        <v>0</v>
      </c>
      <c r="S6" s="229">
        <f t="array" ref="S6">IF(S$2=1,Assumptions!$X6/12,(SUMIF($D$2:$EE$2,S$2-1,$D6:$EE6)/12)*(1+XLOOKUP(S$2,Assumptions!$C$94:$M$94,Assumptions!$C$97:$M$97)))</f>
        <v>0</v>
      </c>
      <c r="T6" s="229">
        <f t="array" ref="T6">IF(T$2=1,Assumptions!$X6/12,(SUMIF($D$2:$EE$2,T$2-1,$D6:$EE6)/12)*(1+XLOOKUP(T$2,Assumptions!$C$94:$M$94,Assumptions!$C$97:$M$97)))</f>
        <v>0</v>
      </c>
      <c r="U6" s="229">
        <f t="array" ref="U6">IF(U$2=1,Assumptions!$X6/12,(SUMIF($D$2:$EE$2,U$2-1,$D6:$EE6)/12)*(1+XLOOKUP(U$2,Assumptions!$C$94:$M$94,Assumptions!$C$97:$M$97)))</f>
        <v>0</v>
      </c>
      <c r="V6" s="229">
        <f t="array" ref="V6">IF(V$2=1,Assumptions!$X6/12,(SUMIF($D$2:$EE$2,V$2-1,$D6:$EE6)/12)*(1+XLOOKUP(V$2,Assumptions!$C$94:$M$94,Assumptions!$C$97:$M$97)))</f>
        <v>0</v>
      </c>
      <c r="W6" s="229">
        <f t="array" ref="W6">IF(W$2=1,Assumptions!$X6/12,(SUMIF($D$2:$EE$2,W$2-1,$D6:$EE6)/12)*(1+XLOOKUP(W$2,Assumptions!$C$94:$M$94,Assumptions!$C$97:$M$97)))</f>
        <v>0</v>
      </c>
      <c r="X6" s="229">
        <f t="array" ref="X6">IF(X$2=1,Assumptions!$X6/12,(SUMIF($D$2:$EE$2,X$2-1,$D6:$EE6)/12)*(1+XLOOKUP(X$2,Assumptions!$C$94:$M$94,Assumptions!$C$97:$M$97)))</f>
        <v>0</v>
      </c>
      <c r="Y6" s="229">
        <f t="array" ref="Y6">IF(Y$2=1,Assumptions!$X6/12,(SUMIF($D$2:$EE$2,Y$2-1,$D6:$EE6)/12)*(1+XLOOKUP(Y$2,Assumptions!$C$94:$M$94,Assumptions!$C$97:$M$97)))</f>
        <v>0</v>
      </c>
      <c r="Z6" s="229">
        <f t="array" ref="Z6">IF(Z$2=1,Assumptions!$X6/12,(SUMIF($D$2:$EE$2,Z$2-1,$D6:$EE6)/12)*(1+XLOOKUP(Z$2,Assumptions!$C$94:$M$94,Assumptions!$C$97:$M$97)))</f>
        <v>0</v>
      </c>
      <c r="AA6" s="229">
        <f t="array" ref="AA6">IF(AA$2=1,Assumptions!$X6/12,(SUMIF($D$2:$EE$2,AA$2-1,$D6:$EE6)/12)*(1+XLOOKUP(AA$2,Assumptions!$C$94:$M$94,Assumptions!$C$97:$M$97)))</f>
        <v>0</v>
      </c>
      <c r="AB6" s="229">
        <f t="array" ref="AB6">IF(AB$2=1,Assumptions!$X6/12,(SUMIF($D$2:$EE$2,AB$2-1,$D6:$EE6)/12)*(1+XLOOKUP(AB$2,Assumptions!$C$94:$M$94,Assumptions!$C$97:$M$97)))</f>
        <v>0</v>
      </c>
      <c r="AC6" s="229">
        <f t="array" ref="AC6">IF(AC$2=1,Assumptions!$X6/12,(SUMIF($D$2:$EE$2,AC$2-1,$D6:$EE6)/12)*(1+XLOOKUP(AC$2,Assumptions!$C$94:$M$94,Assumptions!$C$97:$M$97)))</f>
        <v>0</v>
      </c>
      <c r="AD6" s="229">
        <f t="array" ref="AD6">IF(AD$2=1,Assumptions!$X6/12,(SUMIF($D$2:$EE$2,AD$2-1,$D6:$EE6)/12)*(1+XLOOKUP(AD$2,Assumptions!$C$94:$M$94,Assumptions!$C$97:$M$97)))</f>
        <v>0</v>
      </c>
      <c r="AE6" s="229">
        <f t="array" ref="AE6">IF(AE$2=1,Assumptions!$X6/12,(SUMIF($D$2:$EE$2,AE$2-1,$D6:$EE6)/12)*(1+XLOOKUP(AE$2,Assumptions!$C$94:$M$94,Assumptions!$C$97:$M$97)))</f>
        <v>0</v>
      </c>
      <c r="AF6" s="229">
        <f t="array" ref="AF6">IF(AF$2=1,Assumptions!$X6/12,(SUMIF($D$2:$EE$2,AF$2-1,$D6:$EE6)/12)*(1+XLOOKUP(AF$2,Assumptions!$C$94:$M$94,Assumptions!$C$97:$M$97)))</f>
        <v>0</v>
      </c>
      <c r="AG6" s="229">
        <f t="array" ref="AG6">IF(AG$2=1,Assumptions!$X6/12,(SUMIF($D$2:$EE$2,AG$2-1,$D6:$EE6)/12)*(1+XLOOKUP(AG$2,Assumptions!$C$94:$M$94,Assumptions!$C$97:$M$97)))</f>
        <v>0</v>
      </c>
      <c r="AH6" s="229">
        <f t="array" ref="AH6">IF(AH$2=1,Assumptions!$X6/12,(SUMIF($D$2:$EE$2,AH$2-1,$D6:$EE6)/12)*(1+XLOOKUP(AH$2,Assumptions!$C$94:$M$94,Assumptions!$C$97:$M$97)))</f>
        <v>0</v>
      </c>
      <c r="AI6" s="229">
        <f t="array" ref="AI6">IF(AI$2=1,Assumptions!$X6/12,(SUMIF($D$2:$EE$2,AI$2-1,$D6:$EE6)/12)*(1+XLOOKUP(AI$2,Assumptions!$C$94:$M$94,Assumptions!$C$97:$M$97)))</f>
        <v>0</v>
      </c>
      <c r="AJ6" s="229">
        <f t="array" ref="AJ6">IF(AJ$2=1,Assumptions!$X6/12,(SUMIF($D$2:$EE$2,AJ$2-1,$D6:$EE6)/12)*(1+XLOOKUP(AJ$2,Assumptions!$C$94:$M$94,Assumptions!$C$97:$M$97)))</f>
        <v>0</v>
      </c>
      <c r="AK6" s="229">
        <f t="array" ref="AK6">IF(AK$2=1,Assumptions!$X6/12,(SUMIF($D$2:$EE$2,AK$2-1,$D6:$EE6)/12)*(1+XLOOKUP(AK$2,Assumptions!$C$94:$M$94,Assumptions!$C$97:$M$97)))</f>
        <v>0</v>
      </c>
      <c r="AL6" s="229">
        <f t="array" ref="AL6">IF(AL$2=1,Assumptions!$X6/12,(SUMIF($D$2:$EE$2,AL$2-1,$D6:$EE6)/12)*(1+XLOOKUP(AL$2,Assumptions!$C$94:$M$94,Assumptions!$C$97:$M$97)))</f>
        <v>0</v>
      </c>
      <c r="AM6" s="229">
        <f t="array" ref="AM6">IF(AM$2=1,Assumptions!$X6/12,(SUMIF($D$2:$EE$2,AM$2-1,$D6:$EE6)/12)*(1+XLOOKUP(AM$2,Assumptions!$C$94:$M$94,Assumptions!$C$97:$M$97)))</f>
        <v>0</v>
      </c>
      <c r="AN6" s="229">
        <f t="array" ref="AN6">IF(AN$2=1,Assumptions!$X6/12,(SUMIF($D$2:$EE$2,AN$2-1,$D6:$EE6)/12)*(1+XLOOKUP(AN$2,Assumptions!$C$94:$M$94,Assumptions!$C$97:$M$97)))</f>
        <v>0</v>
      </c>
      <c r="AO6" s="229">
        <f t="array" ref="AO6">IF(AO$2=1,Assumptions!$X6/12,(SUMIF($D$2:$EE$2,AO$2-1,$D6:$EE6)/12)*(1+XLOOKUP(AO$2,Assumptions!$C$94:$M$94,Assumptions!$C$97:$M$97)))</f>
        <v>0</v>
      </c>
      <c r="AP6" s="229">
        <f t="array" ref="AP6">IF(AP$2=1,Assumptions!$X6/12,(SUMIF($D$2:$EE$2,AP$2-1,$D6:$EE6)/12)*(1+XLOOKUP(AP$2,Assumptions!$C$94:$M$94,Assumptions!$C$97:$M$97)))</f>
        <v>0</v>
      </c>
      <c r="AQ6" s="229">
        <f t="array" ref="AQ6">IF(AQ$2=1,Assumptions!$X6/12,(SUMIF($D$2:$EE$2,AQ$2-1,$D6:$EE6)/12)*(1+XLOOKUP(AQ$2,Assumptions!$C$94:$M$94,Assumptions!$C$97:$M$97)))</f>
        <v>0</v>
      </c>
      <c r="AR6" s="229">
        <f t="array" ref="AR6">IF(AR$2=1,Assumptions!$X6/12,(SUMIF($D$2:$EE$2,AR$2-1,$D6:$EE6)/12)*(1+XLOOKUP(AR$2,Assumptions!$C$94:$M$94,Assumptions!$C$97:$M$97)))</f>
        <v>0</v>
      </c>
      <c r="AS6" s="229">
        <f t="array" ref="AS6">IF(AS$2=1,Assumptions!$X6/12,(SUMIF($D$2:$EE$2,AS$2-1,$D6:$EE6)/12)*(1+XLOOKUP(AS$2,Assumptions!$C$94:$M$94,Assumptions!$C$97:$M$97)))</f>
        <v>0</v>
      </c>
      <c r="AT6" s="229">
        <f t="array" ref="AT6">IF(AT$2=1,Assumptions!$X6/12,(SUMIF($D$2:$EE$2,AT$2-1,$D6:$EE6)/12)*(1+XLOOKUP(AT$2,Assumptions!$C$94:$M$94,Assumptions!$C$97:$M$97)))</f>
        <v>0</v>
      </c>
      <c r="AU6" s="229">
        <f t="array" ref="AU6">IF(AU$2=1,Assumptions!$X6/12,(SUMIF($D$2:$EE$2,AU$2-1,$D6:$EE6)/12)*(1+XLOOKUP(AU$2,Assumptions!$C$94:$M$94,Assumptions!$C$97:$M$97)))</f>
        <v>0</v>
      </c>
      <c r="AV6" s="229">
        <f t="array" ref="AV6">IF(AV$2=1,Assumptions!$X6/12,(SUMIF($D$2:$EE$2,AV$2-1,$D6:$EE6)/12)*(1+XLOOKUP(AV$2,Assumptions!$C$94:$M$94,Assumptions!$C$97:$M$97)))</f>
        <v>0</v>
      </c>
      <c r="AW6" s="229">
        <f t="array" ref="AW6">IF(AW$2=1,Assumptions!$X6/12,(SUMIF($D$2:$EE$2,AW$2-1,$D6:$EE6)/12)*(1+XLOOKUP(AW$2,Assumptions!$C$94:$M$94,Assumptions!$C$97:$M$97)))</f>
        <v>0</v>
      </c>
      <c r="AX6" s="229">
        <f t="array" ref="AX6">IF(AX$2=1,Assumptions!$X6/12,(SUMIF($D$2:$EE$2,AX$2-1,$D6:$EE6)/12)*(1+XLOOKUP(AX$2,Assumptions!$C$94:$M$94,Assumptions!$C$97:$M$97)))</f>
        <v>0</v>
      </c>
      <c r="AY6" s="229">
        <f t="array" ref="AY6">IF(AY$2=1,Assumptions!$X6/12,(SUMIF($D$2:$EE$2,AY$2-1,$D6:$EE6)/12)*(1+XLOOKUP(AY$2,Assumptions!$C$94:$M$94,Assumptions!$C$97:$M$97)))</f>
        <v>0</v>
      </c>
      <c r="AZ6" s="229">
        <f t="array" ref="AZ6">IF(AZ$2=1,Assumptions!$X6/12,(SUMIF($D$2:$EE$2,AZ$2-1,$D6:$EE6)/12)*(1+XLOOKUP(AZ$2,Assumptions!$C$94:$M$94,Assumptions!$C$97:$M$97)))</f>
        <v>0</v>
      </c>
      <c r="BA6" s="229">
        <f t="array" ref="BA6">IF(BA$2=1,Assumptions!$X6/12,(SUMIF($D$2:$EE$2,BA$2-1,$D6:$EE6)/12)*(1+XLOOKUP(BA$2,Assumptions!$C$94:$M$94,Assumptions!$C$97:$M$97)))</f>
        <v>0</v>
      </c>
      <c r="BB6" s="229">
        <f t="array" ref="BB6">IF(BB$2=1,Assumptions!$X6/12,(SUMIF($D$2:$EE$2,BB$2-1,$D6:$EE6)/12)*(1+XLOOKUP(BB$2,Assumptions!$C$94:$M$94,Assumptions!$C$97:$M$97)))</f>
        <v>0</v>
      </c>
      <c r="BC6" s="229">
        <f t="array" ref="BC6">IF(BC$2=1,Assumptions!$X6/12,(SUMIF($D$2:$EE$2,BC$2-1,$D6:$EE6)/12)*(1+XLOOKUP(BC$2,Assumptions!$C$94:$M$94,Assumptions!$C$97:$M$97)))</f>
        <v>0</v>
      </c>
      <c r="BD6" s="229">
        <f t="array" ref="BD6">IF(BD$2=1,Assumptions!$X6/12,(SUMIF($D$2:$EE$2,BD$2-1,$D6:$EE6)/12)*(1+XLOOKUP(BD$2,Assumptions!$C$94:$M$94,Assumptions!$C$97:$M$97)))</f>
        <v>0</v>
      </c>
      <c r="BE6" s="229">
        <f t="array" ref="BE6">IF(BE$2=1,Assumptions!$X6/12,(SUMIF($D$2:$EE$2,BE$2-1,$D6:$EE6)/12)*(1+XLOOKUP(BE$2,Assumptions!$C$94:$M$94,Assumptions!$C$97:$M$97)))</f>
        <v>0</v>
      </c>
      <c r="BF6" s="229">
        <f t="array" ref="BF6">IF(BF$2=1,Assumptions!$X6/12,(SUMIF($D$2:$EE$2,BF$2-1,$D6:$EE6)/12)*(1+XLOOKUP(BF$2,Assumptions!$C$94:$M$94,Assumptions!$C$97:$M$97)))</f>
        <v>0</v>
      </c>
      <c r="BG6" s="229">
        <f t="array" ref="BG6">IF(BG$2=1,Assumptions!$X6/12,(SUMIF($D$2:$EE$2,BG$2-1,$D6:$EE6)/12)*(1+XLOOKUP(BG$2,Assumptions!$C$94:$M$94,Assumptions!$C$97:$M$97)))</f>
        <v>0</v>
      </c>
      <c r="BH6" s="229">
        <f t="array" ref="BH6">IF(BH$2=1,Assumptions!$X6/12,(SUMIF($D$2:$EE$2,BH$2-1,$D6:$EE6)/12)*(1+XLOOKUP(BH$2,Assumptions!$C$94:$M$94,Assumptions!$C$97:$M$97)))</f>
        <v>0</v>
      </c>
      <c r="BI6" s="229">
        <f t="array" ref="BI6">IF(BI$2=1,Assumptions!$X6/12,(SUMIF($D$2:$EE$2,BI$2-1,$D6:$EE6)/12)*(1+XLOOKUP(BI$2,Assumptions!$C$94:$M$94,Assumptions!$C$97:$M$97)))</f>
        <v>0</v>
      </c>
      <c r="BJ6" s="229">
        <f t="array" ref="BJ6">IF(BJ$2=1,Assumptions!$X6/12,(SUMIF($D$2:$EE$2,BJ$2-1,$D6:$EE6)/12)*(1+XLOOKUP(BJ$2,Assumptions!$C$94:$M$94,Assumptions!$C$97:$M$97)))</f>
        <v>0</v>
      </c>
      <c r="BK6" s="229">
        <f t="array" ref="BK6">IF(BK$2=1,Assumptions!$X6/12,(SUMIF($D$2:$EE$2,BK$2-1,$D6:$EE6)/12)*(1+XLOOKUP(BK$2,Assumptions!$C$94:$M$94,Assumptions!$C$97:$M$97)))</f>
        <v>0</v>
      </c>
      <c r="BL6" s="229">
        <f t="array" ref="BL6">IF(BL$2=1,Assumptions!$X6/12,(SUMIF($D$2:$EE$2,BL$2-1,$D6:$EE6)/12)*(1+XLOOKUP(BL$2,Assumptions!$C$94:$M$94,Assumptions!$C$97:$M$97)))</f>
        <v>0</v>
      </c>
      <c r="BM6" s="229">
        <f t="array" ref="BM6">IF(BM$2=1,Assumptions!$X6/12,(SUMIF($D$2:$EE$2,BM$2-1,$D6:$EE6)/12)*(1+XLOOKUP(BM$2,Assumptions!$C$94:$M$94,Assumptions!$C$97:$M$97)))</f>
        <v>0</v>
      </c>
      <c r="BN6" s="229">
        <f t="array" ref="BN6">IF(BN$2=1,Assumptions!$X6/12,(SUMIF($D$2:$EE$2,BN$2-1,$D6:$EE6)/12)*(1+XLOOKUP(BN$2,Assumptions!$C$94:$M$94,Assumptions!$C$97:$M$97)))</f>
        <v>0</v>
      </c>
      <c r="BO6" s="229">
        <f t="array" ref="BO6">IF(BO$2=1,Assumptions!$X6/12,(SUMIF($D$2:$EE$2,BO$2-1,$D6:$EE6)/12)*(1+XLOOKUP(BO$2,Assumptions!$C$94:$M$94,Assumptions!$C$97:$M$97)))</f>
        <v>0</v>
      </c>
      <c r="BP6" s="229">
        <f t="array" ref="BP6">IF(BP$2=1,Assumptions!$X6/12,(SUMIF($D$2:$EE$2,BP$2-1,$D6:$EE6)/12)*(1+XLOOKUP(BP$2,Assumptions!$C$94:$M$94,Assumptions!$C$97:$M$97)))</f>
        <v>0</v>
      </c>
      <c r="BQ6" s="229">
        <f t="array" ref="BQ6">IF(BQ$2=1,Assumptions!$X6/12,(SUMIF($D$2:$EE$2,BQ$2-1,$D6:$EE6)/12)*(1+XLOOKUP(BQ$2,Assumptions!$C$94:$M$94,Assumptions!$C$97:$M$97)))</f>
        <v>0</v>
      </c>
      <c r="BR6" s="229">
        <f t="array" ref="BR6">IF(BR$2=1,Assumptions!$X6/12,(SUMIF($D$2:$EE$2,BR$2-1,$D6:$EE6)/12)*(1+XLOOKUP(BR$2,Assumptions!$C$94:$M$94,Assumptions!$C$97:$M$97)))</f>
        <v>0</v>
      </c>
      <c r="BS6" s="229">
        <f t="array" ref="BS6">IF(BS$2=1,Assumptions!$X6/12,(SUMIF($D$2:$EE$2,BS$2-1,$D6:$EE6)/12)*(1+XLOOKUP(BS$2,Assumptions!$C$94:$M$94,Assumptions!$C$97:$M$97)))</f>
        <v>0</v>
      </c>
      <c r="BT6" s="229">
        <f t="array" ref="BT6">IF(BT$2=1,Assumptions!$X6/12,(SUMIF($D$2:$EE$2,BT$2-1,$D6:$EE6)/12)*(1+XLOOKUP(BT$2,Assumptions!$C$94:$M$94,Assumptions!$C$97:$M$97)))</f>
        <v>0</v>
      </c>
      <c r="BU6" s="229">
        <f t="array" ref="BU6">IF(BU$2=1,Assumptions!$X6/12,(SUMIF($D$2:$EE$2,BU$2-1,$D6:$EE6)/12)*(1+XLOOKUP(BU$2,Assumptions!$C$94:$M$94,Assumptions!$C$97:$M$97)))</f>
        <v>0</v>
      </c>
      <c r="BV6" s="229">
        <f t="array" ref="BV6">IF(BV$2=1,Assumptions!$X6/12,(SUMIF($D$2:$EE$2,BV$2-1,$D6:$EE6)/12)*(1+XLOOKUP(BV$2,Assumptions!$C$94:$M$94,Assumptions!$C$97:$M$97)))</f>
        <v>0</v>
      </c>
      <c r="BW6" s="229">
        <f t="array" ref="BW6">IF(BW$2=1,Assumptions!$X6/12,(SUMIF($D$2:$EE$2,BW$2-1,$D6:$EE6)/12)*(1+XLOOKUP(BW$2,Assumptions!$C$94:$M$94,Assumptions!$C$97:$M$97)))</f>
        <v>0</v>
      </c>
      <c r="BX6" s="229">
        <f t="array" ref="BX6">IF(BX$2=1,Assumptions!$X6/12,(SUMIF($D$2:$EE$2,BX$2-1,$D6:$EE6)/12)*(1+XLOOKUP(BX$2,Assumptions!$C$94:$M$94,Assumptions!$C$97:$M$97)))</f>
        <v>0</v>
      </c>
      <c r="BY6" s="229">
        <f t="array" ref="BY6">IF(BY$2=1,Assumptions!$X6/12,(SUMIF($D$2:$EE$2,BY$2-1,$D6:$EE6)/12)*(1+XLOOKUP(BY$2,Assumptions!$C$94:$M$94,Assumptions!$C$97:$M$97)))</f>
        <v>0</v>
      </c>
      <c r="BZ6" s="229">
        <f t="array" ref="BZ6">IF(BZ$2=1,Assumptions!$X6/12,(SUMIF($D$2:$EE$2,BZ$2-1,$D6:$EE6)/12)*(1+XLOOKUP(BZ$2,Assumptions!$C$94:$M$94,Assumptions!$C$97:$M$97)))</f>
        <v>0</v>
      </c>
      <c r="CA6" s="229">
        <f t="array" ref="CA6">IF(CA$2=1,Assumptions!$X6/12,(SUMIF($D$2:$EE$2,CA$2-1,$D6:$EE6)/12)*(1+XLOOKUP(CA$2,Assumptions!$C$94:$M$94,Assumptions!$C$97:$M$97)))</f>
        <v>0</v>
      </c>
      <c r="CB6" s="229">
        <f t="array" ref="CB6">IF(CB$2=1,Assumptions!$X6/12,(SUMIF($D$2:$EE$2,CB$2-1,$D6:$EE6)/12)*(1+XLOOKUP(CB$2,Assumptions!$C$94:$M$94,Assumptions!$C$97:$M$97)))</f>
        <v>0</v>
      </c>
      <c r="CC6" s="229">
        <f t="array" ref="CC6">IF(CC$2=1,Assumptions!$X6/12,(SUMIF($D$2:$EE$2,CC$2-1,$D6:$EE6)/12)*(1+XLOOKUP(CC$2,Assumptions!$C$94:$M$94,Assumptions!$C$97:$M$97)))</f>
        <v>0</v>
      </c>
      <c r="CD6" s="229">
        <f t="array" ref="CD6">IF(CD$2=1,Assumptions!$X6/12,(SUMIF($D$2:$EE$2,CD$2-1,$D6:$EE6)/12)*(1+XLOOKUP(CD$2,Assumptions!$C$94:$M$94,Assumptions!$C$97:$M$97)))</f>
        <v>0</v>
      </c>
      <c r="CE6" s="229">
        <f t="array" ref="CE6">IF(CE$2=1,Assumptions!$X6/12,(SUMIF($D$2:$EE$2,CE$2-1,$D6:$EE6)/12)*(1+XLOOKUP(CE$2,Assumptions!$C$94:$M$94,Assumptions!$C$97:$M$97)))</f>
        <v>0</v>
      </c>
      <c r="CF6" s="229">
        <f t="array" ref="CF6">IF(CF$2=1,Assumptions!$X6/12,(SUMIF($D$2:$EE$2,CF$2-1,$D6:$EE6)/12)*(1+XLOOKUP(CF$2,Assumptions!$C$94:$M$94,Assumptions!$C$97:$M$97)))</f>
        <v>0</v>
      </c>
      <c r="CG6" s="229">
        <f t="array" ref="CG6">IF(CG$2=1,Assumptions!$X6/12,(SUMIF($D$2:$EE$2,CG$2-1,$D6:$EE6)/12)*(1+XLOOKUP(CG$2,Assumptions!$C$94:$M$94,Assumptions!$C$97:$M$97)))</f>
        <v>0</v>
      </c>
      <c r="CH6" s="229">
        <f t="array" ref="CH6">IF(CH$2=1,Assumptions!$X6/12,(SUMIF($D$2:$EE$2,CH$2-1,$D6:$EE6)/12)*(1+XLOOKUP(CH$2,Assumptions!$C$94:$M$94,Assumptions!$C$97:$M$97)))</f>
        <v>0</v>
      </c>
      <c r="CI6" s="229">
        <f t="array" ref="CI6">IF(CI$2=1,Assumptions!$X6/12,(SUMIF($D$2:$EE$2,CI$2-1,$D6:$EE6)/12)*(1+XLOOKUP(CI$2,Assumptions!$C$94:$M$94,Assumptions!$C$97:$M$97)))</f>
        <v>0</v>
      </c>
      <c r="CJ6" s="229">
        <f t="array" ref="CJ6">IF(CJ$2=1,Assumptions!$X6/12,(SUMIF($D$2:$EE$2,CJ$2-1,$D6:$EE6)/12)*(1+XLOOKUP(CJ$2,Assumptions!$C$94:$M$94,Assumptions!$C$97:$M$97)))</f>
        <v>0</v>
      </c>
      <c r="CK6" s="229">
        <f t="array" ref="CK6">IF(CK$2=1,Assumptions!$X6/12,(SUMIF($D$2:$EE$2,CK$2-1,$D6:$EE6)/12)*(1+XLOOKUP(CK$2,Assumptions!$C$94:$M$94,Assumptions!$C$97:$M$97)))</f>
        <v>0</v>
      </c>
      <c r="CL6" s="229">
        <f t="array" ref="CL6">IF(CL$2=1,Assumptions!$X6/12,(SUMIF($D$2:$EE$2,CL$2-1,$D6:$EE6)/12)*(1+XLOOKUP(CL$2,Assumptions!$C$94:$M$94,Assumptions!$C$97:$M$97)))</f>
        <v>0</v>
      </c>
      <c r="CM6" s="229">
        <f t="array" ref="CM6">IF(CM$2=1,Assumptions!$X6/12,(SUMIF($D$2:$EE$2,CM$2-1,$D6:$EE6)/12)*(1+XLOOKUP(CM$2,Assumptions!$C$94:$M$94,Assumptions!$C$97:$M$97)))</f>
        <v>0</v>
      </c>
      <c r="CN6" s="229">
        <f t="array" ref="CN6">IF(CN$2=1,Assumptions!$X6/12,(SUMIF($D$2:$EE$2,CN$2-1,$D6:$EE6)/12)*(1+XLOOKUP(CN$2,Assumptions!$C$94:$M$94,Assumptions!$C$97:$M$97)))</f>
        <v>0</v>
      </c>
      <c r="CO6" s="229">
        <f t="array" ref="CO6">IF(CO$2=1,Assumptions!$X6/12,(SUMIF($D$2:$EE$2,CO$2-1,$D6:$EE6)/12)*(1+XLOOKUP(CO$2,Assumptions!$C$94:$M$94,Assumptions!$C$97:$M$97)))</f>
        <v>0</v>
      </c>
      <c r="CP6" s="229">
        <f t="array" ref="CP6">IF(CP$2=1,Assumptions!$X6/12,(SUMIF($D$2:$EE$2,CP$2-1,$D6:$EE6)/12)*(1+XLOOKUP(CP$2,Assumptions!$C$94:$M$94,Assumptions!$C$97:$M$97)))</f>
        <v>0</v>
      </c>
      <c r="CQ6" s="229">
        <f t="array" ref="CQ6">IF(CQ$2=1,Assumptions!$X6/12,(SUMIF($D$2:$EE$2,CQ$2-1,$D6:$EE6)/12)*(1+XLOOKUP(CQ$2,Assumptions!$C$94:$M$94,Assumptions!$C$97:$M$97)))</f>
        <v>0</v>
      </c>
      <c r="CR6" s="229">
        <f t="array" ref="CR6">IF(CR$2=1,Assumptions!$X6/12,(SUMIF($D$2:$EE$2,CR$2-1,$D6:$EE6)/12)*(1+XLOOKUP(CR$2,Assumptions!$C$94:$M$94,Assumptions!$C$97:$M$97)))</f>
        <v>0</v>
      </c>
      <c r="CS6" s="229">
        <f t="array" ref="CS6">IF(CS$2=1,Assumptions!$X6/12,(SUMIF($D$2:$EE$2,CS$2-1,$D6:$EE6)/12)*(1+XLOOKUP(CS$2,Assumptions!$C$94:$M$94,Assumptions!$C$97:$M$97)))</f>
        <v>0</v>
      </c>
      <c r="CT6" s="229">
        <f t="array" ref="CT6">IF(CT$2=1,Assumptions!$X6/12,(SUMIF($D$2:$EE$2,CT$2-1,$D6:$EE6)/12)*(1+XLOOKUP(CT$2,Assumptions!$C$94:$M$94,Assumptions!$C$97:$M$97)))</f>
        <v>0</v>
      </c>
      <c r="CU6" s="229">
        <f t="array" ref="CU6">IF(CU$2=1,Assumptions!$X6/12,(SUMIF($D$2:$EE$2,CU$2-1,$D6:$EE6)/12)*(1+XLOOKUP(CU$2,Assumptions!$C$94:$M$94,Assumptions!$C$97:$M$97)))</f>
        <v>0</v>
      </c>
      <c r="CV6" s="229">
        <f t="array" ref="CV6">IF(CV$2=1,Assumptions!$X6/12,(SUMIF($D$2:$EE$2,CV$2-1,$D6:$EE6)/12)*(1+XLOOKUP(CV$2,Assumptions!$C$94:$M$94,Assumptions!$C$97:$M$97)))</f>
        <v>0</v>
      </c>
      <c r="CW6" s="229">
        <f t="array" ref="CW6">IF(CW$2=1,Assumptions!$X6/12,(SUMIF($D$2:$EE$2,CW$2-1,$D6:$EE6)/12)*(1+XLOOKUP(CW$2,Assumptions!$C$94:$M$94,Assumptions!$C$97:$M$97)))</f>
        <v>0</v>
      </c>
      <c r="CX6" s="229">
        <f t="array" ref="CX6">IF(CX$2=1,Assumptions!$X6/12,(SUMIF($D$2:$EE$2,CX$2-1,$D6:$EE6)/12)*(1+XLOOKUP(CX$2,Assumptions!$C$94:$M$94,Assumptions!$C$97:$M$97)))</f>
        <v>0</v>
      </c>
      <c r="CY6" s="229">
        <f t="array" ref="CY6">IF(CY$2=1,Assumptions!$X6/12,(SUMIF($D$2:$EE$2,CY$2-1,$D6:$EE6)/12)*(1+XLOOKUP(CY$2,Assumptions!$C$94:$M$94,Assumptions!$C$97:$M$97)))</f>
        <v>0</v>
      </c>
      <c r="CZ6" s="229">
        <f t="array" ref="CZ6">IF(CZ$2=1,Assumptions!$X6/12,(SUMIF($D$2:$EE$2,CZ$2-1,$D6:$EE6)/12)*(1+XLOOKUP(CZ$2,Assumptions!$C$94:$M$94,Assumptions!$C$97:$M$97)))</f>
        <v>0</v>
      </c>
      <c r="DA6" s="229">
        <f t="array" ref="DA6">IF(DA$2=1,Assumptions!$X6/12,(SUMIF($D$2:$EE$2,DA$2-1,$D6:$EE6)/12)*(1+XLOOKUP(DA$2,Assumptions!$C$94:$M$94,Assumptions!$C$97:$M$97)))</f>
        <v>0</v>
      </c>
      <c r="DB6" s="229">
        <f t="array" ref="DB6">IF(DB$2=1,Assumptions!$X6/12,(SUMIF($D$2:$EE$2,DB$2-1,$D6:$EE6)/12)*(1+XLOOKUP(DB$2,Assumptions!$C$94:$M$94,Assumptions!$C$97:$M$97)))</f>
        <v>0</v>
      </c>
      <c r="DC6" s="229">
        <f t="array" ref="DC6">IF(DC$2=1,Assumptions!$X6/12,(SUMIF($D$2:$EE$2,DC$2-1,$D6:$EE6)/12)*(1+XLOOKUP(DC$2,Assumptions!$C$94:$M$94,Assumptions!$C$97:$M$97)))</f>
        <v>0</v>
      </c>
      <c r="DD6" s="229">
        <f t="array" ref="DD6">IF(DD$2=1,Assumptions!$X6/12,(SUMIF($D$2:$EE$2,DD$2-1,$D6:$EE6)/12)*(1+XLOOKUP(DD$2,Assumptions!$C$94:$M$94,Assumptions!$C$97:$M$97)))</f>
        <v>0</v>
      </c>
      <c r="DE6" s="229">
        <f t="array" ref="DE6">IF(DE$2=1,Assumptions!$X6/12,(SUMIF($D$2:$EE$2,DE$2-1,$D6:$EE6)/12)*(1+XLOOKUP(DE$2,Assumptions!$C$94:$M$94,Assumptions!$C$97:$M$97)))</f>
        <v>0</v>
      </c>
      <c r="DF6" s="229">
        <f t="array" ref="DF6">IF(DF$2=1,Assumptions!$X6/12,(SUMIF($D$2:$EE$2,DF$2-1,$D6:$EE6)/12)*(1+XLOOKUP(DF$2,Assumptions!$C$94:$M$94,Assumptions!$C$97:$M$97)))</f>
        <v>0</v>
      </c>
      <c r="DG6" s="229">
        <f t="array" ref="DG6">IF(DG$2=1,Assumptions!$X6/12,(SUMIF($D$2:$EE$2,DG$2-1,$D6:$EE6)/12)*(1+XLOOKUP(DG$2,Assumptions!$C$94:$M$94,Assumptions!$C$97:$M$97)))</f>
        <v>0</v>
      </c>
      <c r="DH6" s="229">
        <f t="array" ref="DH6">IF(DH$2=1,Assumptions!$X6/12,(SUMIF($D$2:$EE$2,DH$2-1,$D6:$EE6)/12)*(1+XLOOKUP(DH$2,Assumptions!$C$94:$M$94,Assumptions!$C$97:$M$97)))</f>
        <v>0</v>
      </c>
      <c r="DI6" s="229">
        <f t="array" ref="DI6">IF(DI$2=1,Assumptions!$X6/12,(SUMIF($D$2:$EE$2,DI$2-1,$D6:$EE6)/12)*(1+XLOOKUP(DI$2,Assumptions!$C$94:$M$94,Assumptions!$C$97:$M$97)))</f>
        <v>0</v>
      </c>
      <c r="DJ6" s="229">
        <f t="array" ref="DJ6">IF(DJ$2=1,Assumptions!$X6/12,(SUMIF($D$2:$EE$2,DJ$2-1,$D6:$EE6)/12)*(1+XLOOKUP(DJ$2,Assumptions!$C$94:$M$94,Assumptions!$C$97:$M$97)))</f>
        <v>0</v>
      </c>
      <c r="DK6" s="229">
        <f t="array" ref="DK6">IF(DK$2=1,Assumptions!$X6/12,(SUMIF($D$2:$EE$2,DK$2-1,$D6:$EE6)/12)*(1+XLOOKUP(DK$2,Assumptions!$C$94:$M$94,Assumptions!$C$97:$M$97)))</f>
        <v>0</v>
      </c>
      <c r="DL6" s="229">
        <f t="array" ref="DL6">IF(DL$2=1,Assumptions!$X6/12,(SUMIF($D$2:$EE$2,DL$2-1,$D6:$EE6)/12)*(1+XLOOKUP(DL$2,Assumptions!$C$94:$M$94,Assumptions!$C$97:$M$97)))</f>
        <v>0</v>
      </c>
      <c r="DM6" s="229">
        <f t="array" ref="DM6">IF(DM$2=1,Assumptions!$X6/12,(SUMIF($D$2:$EE$2,DM$2-1,$D6:$EE6)/12)*(1+XLOOKUP(DM$2,Assumptions!$C$94:$M$94,Assumptions!$C$97:$M$97)))</f>
        <v>0</v>
      </c>
      <c r="DN6" s="229">
        <f t="array" ref="DN6">IF(DN$2=1,Assumptions!$X6/12,(SUMIF($D$2:$EE$2,DN$2-1,$D6:$EE6)/12)*(1+XLOOKUP(DN$2,Assumptions!$C$94:$M$94,Assumptions!$C$97:$M$97)))</f>
        <v>0</v>
      </c>
      <c r="DO6" s="229">
        <f t="array" ref="DO6">IF(DO$2=1,Assumptions!$X6/12,(SUMIF($D$2:$EE$2,DO$2-1,$D6:$EE6)/12)*(1+XLOOKUP(DO$2,Assumptions!$C$94:$M$94,Assumptions!$C$97:$M$97)))</f>
        <v>0</v>
      </c>
      <c r="DP6" s="229">
        <f t="array" ref="DP6">IF(DP$2=1,Assumptions!$X6/12,(SUMIF($D$2:$EE$2,DP$2-1,$D6:$EE6)/12)*(1+XLOOKUP(DP$2,Assumptions!$C$94:$M$94,Assumptions!$C$97:$M$97)))</f>
        <v>0</v>
      </c>
      <c r="DQ6" s="229">
        <f t="array" ref="DQ6">IF(DQ$2=1,Assumptions!$X6/12,(SUMIF($D$2:$EE$2,DQ$2-1,$D6:$EE6)/12)*(1+XLOOKUP(DQ$2,Assumptions!$C$94:$M$94,Assumptions!$C$97:$M$97)))</f>
        <v>0</v>
      </c>
      <c r="DR6" s="229">
        <f t="array" ref="DR6">IF(DR$2=1,Assumptions!$X6/12,(SUMIF($D$2:$EE$2,DR$2-1,$D6:$EE6)/12)*(1+XLOOKUP(DR$2,Assumptions!$C$94:$M$94,Assumptions!$C$97:$M$97)))</f>
        <v>0</v>
      </c>
      <c r="DS6" s="229">
        <f t="array" ref="DS6">IF(DS$2=1,Assumptions!$X6/12,(SUMIF($D$2:$EE$2,DS$2-1,$D6:$EE6)/12)*(1+XLOOKUP(DS$2,Assumptions!$C$94:$M$94,Assumptions!$C$97:$M$97)))</f>
        <v>0</v>
      </c>
      <c r="DT6" s="229">
        <f t="array" ref="DT6">IF(DT$2=1,Assumptions!$X6/12,(SUMIF($D$2:$EE$2,DT$2-1,$D6:$EE6)/12)*(1+XLOOKUP(DT$2,Assumptions!$C$94:$M$94,Assumptions!$C$97:$M$97)))</f>
        <v>0</v>
      </c>
      <c r="DU6" s="229">
        <f t="array" ref="DU6">IF(DU$2=1,Assumptions!$X6/12,(SUMIF($D$2:$EE$2,DU$2-1,$D6:$EE6)/12)*(1+XLOOKUP(DU$2,Assumptions!$C$94:$M$94,Assumptions!$C$97:$M$97)))</f>
        <v>0</v>
      </c>
      <c r="DV6" s="229">
        <f t="array" ref="DV6">IF(DV$2=1,Assumptions!$X6/12,(SUMIF($D$2:$EE$2,DV$2-1,$D6:$EE6)/12)*(1+XLOOKUP(DV$2,Assumptions!$C$94:$M$94,Assumptions!$C$97:$M$97)))</f>
        <v>0</v>
      </c>
      <c r="DW6" s="229">
        <f t="array" ref="DW6">IF(DW$2=1,Assumptions!$X6/12,(SUMIF($D$2:$EE$2,DW$2-1,$D6:$EE6)/12)*(1+XLOOKUP(DW$2,Assumptions!$C$94:$M$94,Assumptions!$C$97:$M$97)))</f>
        <v>0</v>
      </c>
      <c r="DX6" s="229">
        <f t="array" ref="DX6">IF(DX$2=1,Assumptions!$X6/12,(SUMIF($D$2:$EE$2,DX$2-1,$D6:$EE6)/12)*(1+XLOOKUP(DX$2,Assumptions!$C$94:$M$94,Assumptions!$C$97:$M$97)))</f>
        <v>0</v>
      </c>
      <c r="DY6" s="229">
        <f t="array" ref="DY6">IF(DY$2=1,Assumptions!$X6/12,(SUMIF($D$2:$EE$2,DY$2-1,$D6:$EE6)/12)*(1+XLOOKUP(DY$2,Assumptions!$C$94:$M$94,Assumptions!$C$97:$M$97)))</f>
        <v>0</v>
      </c>
      <c r="DZ6" s="229">
        <f t="array" ref="DZ6">IF(DZ$2=1,Assumptions!$X6/12,(SUMIF($D$2:$EE$2,DZ$2-1,$D6:$EE6)/12)*(1+XLOOKUP(DZ$2,Assumptions!$C$94:$M$94,Assumptions!$C$97:$M$97)))</f>
        <v>0</v>
      </c>
      <c r="EA6" s="229">
        <f t="array" ref="EA6">IF(EA$2=1,Assumptions!$X6/12,(SUMIF($D$2:$EE$2,EA$2-1,$D6:$EE6)/12)*(1+XLOOKUP(EA$2,Assumptions!$C$94:$M$94,Assumptions!$C$97:$M$97)))</f>
        <v>0</v>
      </c>
      <c r="EB6" s="229">
        <f t="array" ref="EB6">IF(EB$2=1,Assumptions!$X6/12,(SUMIF($D$2:$EE$2,EB$2-1,$D6:$EE6)/12)*(1+XLOOKUP(EB$2,Assumptions!$C$94:$M$94,Assumptions!$C$97:$M$97)))</f>
        <v>0</v>
      </c>
      <c r="EC6" s="229">
        <f t="array" ref="EC6">IF(EC$2=1,Assumptions!$X6/12,(SUMIF($D$2:$EE$2,EC$2-1,$D6:$EE6)/12)*(1+XLOOKUP(EC$2,Assumptions!$C$94:$M$94,Assumptions!$C$97:$M$97)))</f>
        <v>0</v>
      </c>
      <c r="ED6" s="229">
        <f t="array" ref="ED6">IF(ED$2=1,Assumptions!$X6/12,(SUMIF($D$2:$EE$2,ED$2-1,$D6:$EE6)/12)*(1+XLOOKUP(ED$2,Assumptions!$C$94:$M$94,Assumptions!$C$97:$M$97)))</f>
        <v>0</v>
      </c>
      <c r="EE6" s="229">
        <f t="array" ref="EE6">IF(EE$2=1,Assumptions!$X6/12,(SUMIF($D$2:$EE$2,EE$2-1,$D6:$EE6)/12)*(1+XLOOKUP(EE$2,Assumptions!$C$94:$M$94,Assumptions!$C$97:$M$97)))</f>
        <v>0</v>
      </c>
    </row>
    <row r="7" ht="15.75" customHeight="1">
      <c r="A7" s="1"/>
      <c r="B7" s="1"/>
      <c r="C7" s="1" t="str">
        <f>Assumptions!R7</f>
        <v>1BR B (305)</v>
      </c>
      <c r="D7" s="229">
        <f t="array" ref="D7">IF(D$2=1,Assumptions!$X7/12,(SUMIF($D$2:$EE$2,D$2-1,$D7:$EE7)/12)*(1+XLOOKUP(D$2,Assumptions!$C$94:$M$94,Assumptions!$C$97:$M$97)))</f>
        <v>0</v>
      </c>
      <c r="E7" s="229">
        <f t="array" ref="E7">IF(E$2=1,Assumptions!$X7/12,(SUMIF($D$2:$EE$2,E$2-1,$D7:$EE7)/12)*(1+XLOOKUP(E$2,Assumptions!$C$94:$M$94,Assumptions!$C$97:$M$97)))</f>
        <v>0</v>
      </c>
      <c r="F7" s="229">
        <f t="array" ref="F7">IF(F$2=1,Assumptions!$X7/12,(SUMIF($D$2:$EE$2,F$2-1,$D7:$EE7)/12)*(1+XLOOKUP(F$2,Assumptions!$C$94:$M$94,Assumptions!$C$97:$M$97)))</f>
        <v>0</v>
      </c>
      <c r="G7" s="229">
        <f t="array" ref="G7">IF(G$2=1,Assumptions!$X7/12,(SUMIF($D$2:$EE$2,G$2-1,$D7:$EE7)/12)*(1+XLOOKUP(G$2,Assumptions!$C$94:$M$94,Assumptions!$C$97:$M$97)))</f>
        <v>0</v>
      </c>
      <c r="H7" s="229">
        <f t="array" ref="H7">IF(H$2=1,Assumptions!$X7/12,(SUMIF($D$2:$EE$2,H$2-1,$D7:$EE7)/12)*(1+XLOOKUP(H$2,Assumptions!$C$94:$M$94,Assumptions!$C$97:$M$97)))</f>
        <v>0</v>
      </c>
      <c r="I7" s="229">
        <f t="array" ref="I7">IF(I$2=1,Assumptions!$X7/12,(SUMIF($D$2:$EE$2,I$2-1,$D7:$EE7)/12)*(1+XLOOKUP(I$2,Assumptions!$C$94:$M$94,Assumptions!$C$97:$M$97)))</f>
        <v>0</v>
      </c>
      <c r="J7" s="229">
        <f t="array" ref="J7">IF(J$2=1,Assumptions!$X7/12,(SUMIF($D$2:$EE$2,J$2-1,$D7:$EE7)/12)*(1+XLOOKUP(J$2,Assumptions!$C$94:$M$94,Assumptions!$C$97:$M$97)))</f>
        <v>0</v>
      </c>
      <c r="K7" s="229">
        <f t="array" ref="K7">IF(K$2=1,Assumptions!$X7/12,(SUMIF($D$2:$EE$2,K$2-1,$D7:$EE7)/12)*(1+XLOOKUP(K$2,Assumptions!$C$94:$M$94,Assumptions!$C$97:$M$97)))</f>
        <v>0</v>
      </c>
      <c r="L7" s="229">
        <f t="array" ref="L7">IF(L$2=1,Assumptions!$X7/12,(SUMIF($D$2:$EE$2,L$2-1,$D7:$EE7)/12)*(1+XLOOKUP(L$2,Assumptions!$C$94:$M$94,Assumptions!$C$97:$M$97)))</f>
        <v>0</v>
      </c>
      <c r="M7" s="229">
        <f t="array" ref="M7">IF(M$2=1,Assumptions!$X7/12,(SUMIF($D$2:$EE$2,M$2-1,$D7:$EE7)/12)*(1+XLOOKUP(M$2,Assumptions!$C$94:$M$94,Assumptions!$C$97:$M$97)))</f>
        <v>0</v>
      </c>
      <c r="N7" s="229">
        <f t="array" ref="N7">IF(N$2=1,Assumptions!$X7/12,(SUMIF($D$2:$EE$2,N$2-1,$D7:$EE7)/12)*(1+XLOOKUP(N$2,Assumptions!$C$94:$M$94,Assumptions!$C$97:$M$97)))</f>
        <v>0</v>
      </c>
      <c r="O7" s="229">
        <f t="array" ref="O7">IF(O$2=1,Assumptions!$X7/12,(SUMIF($D$2:$EE$2,O$2-1,$D7:$EE7)/12)*(1+XLOOKUP(O$2,Assumptions!$C$94:$M$94,Assumptions!$C$97:$M$97)))</f>
        <v>0</v>
      </c>
      <c r="P7" s="229">
        <f t="array" ref="P7">IF(P$2=1,Assumptions!$X7/12,(SUMIF($D$2:$EE$2,P$2-1,$D7:$EE7)/12)*(1+XLOOKUP(P$2,Assumptions!$C$94:$M$94,Assumptions!$C$97:$M$97)))</f>
        <v>0</v>
      </c>
      <c r="Q7" s="229">
        <f t="array" ref="Q7">IF(Q$2=1,Assumptions!$X7/12,(SUMIF($D$2:$EE$2,Q$2-1,$D7:$EE7)/12)*(1+XLOOKUP(Q$2,Assumptions!$C$94:$M$94,Assumptions!$C$97:$M$97)))</f>
        <v>0</v>
      </c>
      <c r="R7" s="229">
        <f t="array" ref="R7">IF(R$2=1,Assumptions!$X7/12,(SUMIF($D$2:$EE$2,R$2-1,$D7:$EE7)/12)*(1+XLOOKUP(R$2,Assumptions!$C$94:$M$94,Assumptions!$C$97:$M$97)))</f>
        <v>0</v>
      </c>
      <c r="S7" s="229">
        <f t="array" ref="S7">IF(S$2=1,Assumptions!$X7/12,(SUMIF($D$2:$EE$2,S$2-1,$D7:$EE7)/12)*(1+XLOOKUP(S$2,Assumptions!$C$94:$M$94,Assumptions!$C$97:$M$97)))</f>
        <v>0</v>
      </c>
      <c r="T7" s="229">
        <f t="array" ref="T7">IF(T$2=1,Assumptions!$X7/12,(SUMIF($D$2:$EE$2,T$2-1,$D7:$EE7)/12)*(1+XLOOKUP(T$2,Assumptions!$C$94:$M$94,Assumptions!$C$97:$M$97)))</f>
        <v>0</v>
      </c>
      <c r="U7" s="229">
        <f t="array" ref="U7">IF(U$2=1,Assumptions!$X7/12,(SUMIF($D$2:$EE$2,U$2-1,$D7:$EE7)/12)*(1+XLOOKUP(U$2,Assumptions!$C$94:$M$94,Assumptions!$C$97:$M$97)))</f>
        <v>0</v>
      </c>
      <c r="V7" s="229">
        <f t="array" ref="V7">IF(V$2=1,Assumptions!$X7/12,(SUMIF($D$2:$EE$2,V$2-1,$D7:$EE7)/12)*(1+XLOOKUP(V$2,Assumptions!$C$94:$M$94,Assumptions!$C$97:$M$97)))</f>
        <v>0</v>
      </c>
      <c r="W7" s="229">
        <f t="array" ref="W7">IF(W$2=1,Assumptions!$X7/12,(SUMIF($D$2:$EE$2,W$2-1,$D7:$EE7)/12)*(1+XLOOKUP(W$2,Assumptions!$C$94:$M$94,Assumptions!$C$97:$M$97)))</f>
        <v>0</v>
      </c>
      <c r="X7" s="229">
        <f t="array" ref="X7">IF(X$2=1,Assumptions!$X7/12,(SUMIF($D$2:$EE$2,X$2-1,$D7:$EE7)/12)*(1+XLOOKUP(X$2,Assumptions!$C$94:$M$94,Assumptions!$C$97:$M$97)))</f>
        <v>0</v>
      </c>
      <c r="Y7" s="229">
        <f t="array" ref="Y7">IF(Y$2=1,Assumptions!$X7/12,(SUMIF($D$2:$EE$2,Y$2-1,$D7:$EE7)/12)*(1+XLOOKUP(Y$2,Assumptions!$C$94:$M$94,Assumptions!$C$97:$M$97)))</f>
        <v>0</v>
      </c>
      <c r="Z7" s="229">
        <f t="array" ref="Z7">IF(Z$2=1,Assumptions!$X7/12,(SUMIF($D$2:$EE$2,Z$2-1,$D7:$EE7)/12)*(1+XLOOKUP(Z$2,Assumptions!$C$94:$M$94,Assumptions!$C$97:$M$97)))</f>
        <v>0</v>
      </c>
      <c r="AA7" s="229">
        <f t="array" ref="AA7">IF(AA$2=1,Assumptions!$X7/12,(SUMIF($D$2:$EE$2,AA$2-1,$D7:$EE7)/12)*(1+XLOOKUP(AA$2,Assumptions!$C$94:$M$94,Assumptions!$C$97:$M$97)))</f>
        <v>0</v>
      </c>
      <c r="AB7" s="229">
        <f t="array" ref="AB7">IF(AB$2=1,Assumptions!$X7/12,(SUMIF($D$2:$EE$2,AB$2-1,$D7:$EE7)/12)*(1+XLOOKUP(AB$2,Assumptions!$C$94:$M$94,Assumptions!$C$97:$M$97)))</f>
        <v>0</v>
      </c>
      <c r="AC7" s="229">
        <f t="array" ref="AC7">IF(AC$2=1,Assumptions!$X7/12,(SUMIF($D$2:$EE$2,AC$2-1,$D7:$EE7)/12)*(1+XLOOKUP(AC$2,Assumptions!$C$94:$M$94,Assumptions!$C$97:$M$97)))</f>
        <v>0</v>
      </c>
      <c r="AD7" s="229">
        <f t="array" ref="AD7">IF(AD$2=1,Assumptions!$X7/12,(SUMIF($D$2:$EE$2,AD$2-1,$D7:$EE7)/12)*(1+XLOOKUP(AD$2,Assumptions!$C$94:$M$94,Assumptions!$C$97:$M$97)))</f>
        <v>0</v>
      </c>
      <c r="AE7" s="229">
        <f t="array" ref="AE7">IF(AE$2=1,Assumptions!$X7/12,(SUMIF($D$2:$EE$2,AE$2-1,$D7:$EE7)/12)*(1+XLOOKUP(AE$2,Assumptions!$C$94:$M$94,Assumptions!$C$97:$M$97)))</f>
        <v>0</v>
      </c>
      <c r="AF7" s="229">
        <f t="array" ref="AF7">IF(AF$2=1,Assumptions!$X7/12,(SUMIF($D$2:$EE$2,AF$2-1,$D7:$EE7)/12)*(1+XLOOKUP(AF$2,Assumptions!$C$94:$M$94,Assumptions!$C$97:$M$97)))</f>
        <v>0</v>
      </c>
      <c r="AG7" s="229">
        <f t="array" ref="AG7">IF(AG$2=1,Assumptions!$X7/12,(SUMIF($D$2:$EE$2,AG$2-1,$D7:$EE7)/12)*(1+XLOOKUP(AG$2,Assumptions!$C$94:$M$94,Assumptions!$C$97:$M$97)))</f>
        <v>0</v>
      </c>
      <c r="AH7" s="229">
        <f t="array" ref="AH7">IF(AH$2=1,Assumptions!$X7/12,(SUMIF($D$2:$EE$2,AH$2-1,$D7:$EE7)/12)*(1+XLOOKUP(AH$2,Assumptions!$C$94:$M$94,Assumptions!$C$97:$M$97)))</f>
        <v>0</v>
      </c>
      <c r="AI7" s="229">
        <f t="array" ref="AI7">IF(AI$2=1,Assumptions!$X7/12,(SUMIF($D$2:$EE$2,AI$2-1,$D7:$EE7)/12)*(1+XLOOKUP(AI$2,Assumptions!$C$94:$M$94,Assumptions!$C$97:$M$97)))</f>
        <v>0</v>
      </c>
      <c r="AJ7" s="229">
        <f t="array" ref="AJ7">IF(AJ$2=1,Assumptions!$X7/12,(SUMIF($D$2:$EE$2,AJ$2-1,$D7:$EE7)/12)*(1+XLOOKUP(AJ$2,Assumptions!$C$94:$M$94,Assumptions!$C$97:$M$97)))</f>
        <v>0</v>
      </c>
      <c r="AK7" s="229">
        <f t="array" ref="AK7">IF(AK$2=1,Assumptions!$X7/12,(SUMIF($D$2:$EE$2,AK$2-1,$D7:$EE7)/12)*(1+XLOOKUP(AK$2,Assumptions!$C$94:$M$94,Assumptions!$C$97:$M$97)))</f>
        <v>0</v>
      </c>
      <c r="AL7" s="229">
        <f t="array" ref="AL7">IF(AL$2=1,Assumptions!$X7/12,(SUMIF($D$2:$EE$2,AL$2-1,$D7:$EE7)/12)*(1+XLOOKUP(AL$2,Assumptions!$C$94:$M$94,Assumptions!$C$97:$M$97)))</f>
        <v>0</v>
      </c>
      <c r="AM7" s="229">
        <f t="array" ref="AM7">IF(AM$2=1,Assumptions!$X7/12,(SUMIF($D$2:$EE$2,AM$2-1,$D7:$EE7)/12)*(1+XLOOKUP(AM$2,Assumptions!$C$94:$M$94,Assumptions!$C$97:$M$97)))</f>
        <v>0</v>
      </c>
      <c r="AN7" s="229">
        <f t="array" ref="AN7">IF(AN$2=1,Assumptions!$X7/12,(SUMIF($D$2:$EE$2,AN$2-1,$D7:$EE7)/12)*(1+XLOOKUP(AN$2,Assumptions!$C$94:$M$94,Assumptions!$C$97:$M$97)))</f>
        <v>0</v>
      </c>
      <c r="AO7" s="229">
        <f t="array" ref="AO7">IF(AO$2=1,Assumptions!$X7/12,(SUMIF($D$2:$EE$2,AO$2-1,$D7:$EE7)/12)*(1+XLOOKUP(AO$2,Assumptions!$C$94:$M$94,Assumptions!$C$97:$M$97)))</f>
        <v>0</v>
      </c>
      <c r="AP7" s="229">
        <f t="array" ref="AP7">IF(AP$2=1,Assumptions!$X7/12,(SUMIF($D$2:$EE$2,AP$2-1,$D7:$EE7)/12)*(1+XLOOKUP(AP$2,Assumptions!$C$94:$M$94,Assumptions!$C$97:$M$97)))</f>
        <v>0</v>
      </c>
      <c r="AQ7" s="229">
        <f t="array" ref="AQ7">IF(AQ$2=1,Assumptions!$X7/12,(SUMIF($D$2:$EE$2,AQ$2-1,$D7:$EE7)/12)*(1+XLOOKUP(AQ$2,Assumptions!$C$94:$M$94,Assumptions!$C$97:$M$97)))</f>
        <v>0</v>
      </c>
      <c r="AR7" s="229">
        <f t="array" ref="AR7">IF(AR$2=1,Assumptions!$X7/12,(SUMIF($D$2:$EE$2,AR$2-1,$D7:$EE7)/12)*(1+XLOOKUP(AR$2,Assumptions!$C$94:$M$94,Assumptions!$C$97:$M$97)))</f>
        <v>0</v>
      </c>
      <c r="AS7" s="229">
        <f t="array" ref="AS7">IF(AS$2=1,Assumptions!$X7/12,(SUMIF($D$2:$EE$2,AS$2-1,$D7:$EE7)/12)*(1+XLOOKUP(AS$2,Assumptions!$C$94:$M$94,Assumptions!$C$97:$M$97)))</f>
        <v>0</v>
      </c>
      <c r="AT7" s="229">
        <f t="array" ref="AT7">IF(AT$2=1,Assumptions!$X7/12,(SUMIF($D$2:$EE$2,AT$2-1,$D7:$EE7)/12)*(1+XLOOKUP(AT$2,Assumptions!$C$94:$M$94,Assumptions!$C$97:$M$97)))</f>
        <v>0</v>
      </c>
      <c r="AU7" s="229">
        <f t="array" ref="AU7">IF(AU$2=1,Assumptions!$X7/12,(SUMIF($D$2:$EE$2,AU$2-1,$D7:$EE7)/12)*(1+XLOOKUP(AU$2,Assumptions!$C$94:$M$94,Assumptions!$C$97:$M$97)))</f>
        <v>0</v>
      </c>
      <c r="AV7" s="229">
        <f t="array" ref="AV7">IF(AV$2=1,Assumptions!$X7/12,(SUMIF($D$2:$EE$2,AV$2-1,$D7:$EE7)/12)*(1+XLOOKUP(AV$2,Assumptions!$C$94:$M$94,Assumptions!$C$97:$M$97)))</f>
        <v>0</v>
      </c>
      <c r="AW7" s="229">
        <f t="array" ref="AW7">IF(AW$2=1,Assumptions!$X7/12,(SUMIF($D$2:$EE$2,AW$2-1,$D7:$EE7)/12)*(1+XLOOKUP(AW$2,Assumptions!$C$94:$M$94,Assumptions!$C$97:$M$97)))</f>
        <v>0</v>
      </c>
      <c r="AX7" s="229">
        <f t="array" ref="AX7">IF(AX$2=1,Assumptions!$X7/12,(SUMIF($D$2:$EE$2,AX$2-1,$D7:$EE7)/12)*(1+XLOOKUP(AX$2,Assumptions!$C$94:$M$94,Assumptions!$C$97:$M$97)))</f>
        <v>0</v>
      </c>
      <c r="AY7" s="229">
        <f t="array" ref="AY7">IF(AY$2=1,Assumptions!$X7/12,(SUMIF($D$2:$EE$2,AY$2-1,$D7:$EE7)/12)*(1+XLOOKUP(AY$2,Assumptions!$C$94:$M$94,Assumptions!$C$97:$M$97)))</f>
        <v>0</v>
      </c>
      <c r="AZ7" s="229">
        <f t="array" ref="AZ7">IF(AZ$2=1,Assumptions!$X7/12,(SUMIF($D$2:$EE$2,AZ$2-1,$D7:$EE7)/12)*(1+XLOOKUP(AZ$2,Assumptions!$C$94:$M$94,Assumptions!$C$97:$M$97)))</f>
        <v>0</v>
      </c>
      <c r="BA7" s="229">
        <f t="array" ref="BA7">IF(BA$2=1,Assumptions!$X7/12,(SUMIF($D$2:$EE$2,BA$2-1,$D7:$EE7)/12)*(1+XLOOKUP(BA$2,Assumptions!$C$94:$M$94,Assumptions!$C$97:$M$97)))</f>
        <v>0</v>
      </c>
      <c r="BB7" s="229">
        <f t="array" ref="BB7">IF(BB$2=1,Assumptions!$X7/12,(SUMIF($D$2:$EE$2,BB$2-1,$D7:$EE7)/12)*(1+XLOOKUP(BB$2,Assumptions!$C$94:$M$94,Assumptions!$C$97:$M$97)))</f>
        <v>0</v>
      </c>
      <c r="BC7" s="229">
        <f t="array" ref="BC7">IF(BC$2=1,Assumptions!$X7/12,(SUMIF($D$2:$EE$2,BC$2-1,$D7:$EE7)/12)*(1+XLOOKUP(BC$2,Assumptions!$C$94:$M$94,Assumptions!$C$97:$M$97)))</f>
        <v>0</v>
      </c>
      <c r="BD7" s="229">
        <f t="array" ref="BD7">IF(BD$2=1,Assumptions!$X7/12,(SUMIF($D$2:$EE$2,BD$2-1,$D7:$EE7)/12)*(1+XLOOKUP(BD$2,Assumptions!$C$94:$M$94,Assumptions!$C$97:$M$97)))</f>
        <v>0</v>
      </c>
      <c r="BE7" s="229">
        <f t="array" ref="BE7">IF(BE$2=1,Assumptions!$X7/12,(SUMIF($D$2:$EE$2,BE$2-1,$D7:$EE7)/12)*(1+XLOOKUP(BE$2,Assumptions!$C$94:$M$94,Assumptions!$C$97:$M$97)))</f>
        <v>0</v>
      </c>
      <c r="BF7" s="229">
        <f t="array" ref="BF7">IF(BF$2=1,Assumptions!$X7/12,(SUMIF($D$2:$EE$2,BF$2-1,$D7:$EE7)/12)*(1+XLOOKUP(BF$2,Assumptions!$C$94:$M$94,Assumptions!$C$97:$M$97)))</f>
        <v>0</v>
      </c>
      <c r="BG7" s="229">
        <f t="array" ref="BG7">IF(BG$2=1,Assumptions!$X7/12,(SUMIF($D$2:$EE$2,BG$2-1,$D7:$EE7)/12)*(1+XLOOKUP(BG$2,Assumptions!$C$94:$M$94,Assumptions!$C$97:$M$97)))</f>
        <v>0</v>
      </c>
      <c r="BH7" s="229">
        <f t="array" ref="BH7">IF(BH$2=1,Assumptions!$X7/12,(SUMIF($D$2:$EE$2,BH$2-1,$D7:$EE7)/12)*(1+XLOOKUP(BH$2,Assumptions!$C$94:$M$94,Assumptions!$C$97:$M$97)))</f>
        <v>0</v>
      </c>
      <c r="BI7" s="229">
        <f t="array" ref="BI7">IF(BI$2=1,Assumptions!$X7/12,(SUMIF($D$2:$EE$2,BI$2-1,$D7:$EE7)/12)*(1+XLOOKUP(BI$2,Assumptions!$C$94:$M$94,Assumptions!$C$97:$M$97)))</f>
        <v>0</v>
      </c>
      <c r="BJ7" s="229">
        <f t="array" ref="BJ7">IF(BJ$2=1,Assumptions!$X7/12,(SUMIF($D$2:$EE$2,BJ$2-1,$D7:$EE7)/12)*(1+XLOOKUP(BJ$2,Assumptions!$C$94:$M$94,Assumptions!$C$97:$M$97)))</f>
        <v>0</v>
      </c>
      <c r="BK7" s="229">
        <f t="array" ref="BK7">IF(BK$2=1,Assumptions!$X7/12,(SUMIF($D$2:$EE$2,BK$2-1,$D7:$EE7)/12)*(1+XLOOKUP(BK$2,Assumptions!$C$94:$M$94,Assumptions!$C$97:$M$97)))</f>
        <v>0</v>
      </c>
      <c r="BL7" s="229">
        <f t="array" ref="BL7">IF(BL$2=1,Assumptions!$X7/12,(SUMIF($D$2:$EE$2,BL$2-1,$D7:$EE7)/12)*(1+XLOOKUP(BL$2,Assumptions!$C$94:$M$94,Assumptions!$C$97:$M$97)))</f>
        <v>0</v>
      </c>
      <c r="BM7" s="229">
        <f t="array" ref="BM7">IF(BM$2=1,Assumptions!$X7/12,(SUMIF($D$2:$EE$2,BM$2-1,$D7:$EE7)/12)*(1+XLOOKUP(BM$2,Assumptions!$C$94:$M$94,Assumptions!$C$97:$M$97)))</f>
        <v>0</v>
      </c>
      <c r="BN7" s="229">
        <f t="array" ref="BN7">IF(BN$2=1,Assumptions!$X7/12,(SUMIF($D$2:$EE$2,BN$2-1,$D7:$EE7)/12)*(1+XLOOKUP(BN$2,Assumptions!$C$94:$M$94,Assumptions!$C$97:$M$97)))</f>
        <v>0</v>
      </c>
      <c r="BO7" s="229">
        <f t="array" ref="BO7">IF(BO$2=1,Assumptions!$X7/12,(SUMIF($D$2:$EE$2,BO$2-1,$D7:$EE7)/12)*(1+XLOOKUP(BO$2,Assumptions!$C$94:$M$94,Assumptions!$C$97:$M$97)))</f>
        <v>0</v>
      </c>
      <c r="BP7" s="229">
        <f t="array" ref="BP7">IF(BP$2=1,Assumptions!$X7/12,(SUMIF($D$2:$EE$2,BP$2-1,$D7:$EE7)/12)*(1+XLOOKUP(BP$2,Assumptions!$C$94:$M$94,Assumptions!$C$97:$M$97)))</f>
        <v>0</v>
      </c>
      <c r="BQ7" s="229">
        <f t="array" ref="BQ7">IF(BQ$2=1,Assumptions!$X7/12,(SUMIF($D$2:$EE$2,BQ$2-1,$D7:$EE7)/12)*(1+XLOOKUP(BQ$2,Assumptions!$C$94:$M$94,Assumptions!$C$97:$M$97)))</f>
        <v>0</v>
      </c>
      <c r="BR7" s="229">
        <f t="array" ref="BR7">IF(BR$2=1,Assumptions!$X7/12,(SUMIF($D$2:$EE$2,BR$2-1,$D7:$EE7)/12)*(1+XLOOKUP(BR$2,Assumptions!$C$94:$M$94,Assumptions!$C$97:$M$97)))</f>
        <v>0</v>
      </c>
      <c r="BS7" s="229">
        <f t="array" ref="BS7">IF(BS$2=1,Assumptions!$X7/12,(SUMIF($D$2:$EE$2,BS$2-1,$D7:$EE7)/12)*(1+XLOOKUP(BS$2,Assumptions!$C$94:$M$94,Assumptions!$C$97:$M$97)))</f>
        <v>0</v>
      </c>
      <c r="BT7" s="229">
        <f t="array" ref="BT7">IF(BT$2=1,Assumptions!$X7/12,(SUMIF($D$2:$EE$2,BT$2-1,$D7:$EE7)/12)*(1+XLOOKUP(BT$2,Assumptions!$C$94:$M$94,Assumptions!$C$97:$M$97)))</f>
        <v>0</v>
      </c>
      <c r="BU7" s="229">
        <f t="array" ref="BU7">IF(BU$2=1,Assumptions!$X7/12,(SUMIF($D$2:$EE$2,BU$2-1,$D7:$EE7)/12)*(1+XLOOKUP(BU$2,Assumptions!$C$94:$M$94,Assumptions!$C$97:$M$97)))</f>
        <v>0</v>
      </c>
      <c r="BV7" s="229">
        <f t="array" ref="BV7">IF(BV$2=1,Assumptions!$X7/12,(SUMIF($D$2:$EE$2,BV$2-1,$D7:$EE7)/12)*(1+XLOOKUP(BV$2,Assumptions!$C$94:$M$94,Assumptions!$C$97:$M$97)))</f>
        <v>0</v>
      </c>
      <c r="BW7" s="229">
        <f t="array" ref="BW7">IF(BW$2=1,Assumptions!$X7/12,(SUMIF($D$2:$EE$2,BW$2-1,$D7:$EE7)/12)*(1+XLOOKUP(BW$2,Assumptions!$C$94:$M$94,Assumptions!$C$97:$M$97)))</f>
        <v>0</v>
      </c>
      <c r="BX7" s="229">
        <f t="array" ref="BX7">IF(BX$2=1,Assumptions!$X7/12,(SUMIF($D$2:$EE$2,BX$2-1,$D7:$EE7)/12)*(1+XLOOKUP(BX$2,Assumptions!$C$94:$M$94,Assumptions!$C$97:$M$97)))</f>
        <v>0</v>
      </c>
      <c r="BY7" s="229">
        <f t="array" ref="BY7">IF(BY$2=1,Assumptions!$X7/12,(SUMIF($D$2:$EE$2,BY$2-1,$D7:$EE7)/12)*(1+XLOOKUP(BY$2,Assumptions!$C$94:$M$94,Assumptions!$C$97:$M$97)))</f>
        <v>0</v>
      </c>
      <c r="BZ7" s="229">
        <f t="array" ref="BZ7">IF(BZ$2=1,Assumptions!$X7/12,(SUMIF($D$2:$EE$2,BZ$2-1,$D7:$EE7)/12)*(1+XLOOKUP(BZ$2,Assumptions!$C$94:$M$94,Assumptions!$C$97:$M$97)))</f>
        <v>0</v>
      </c>
      <c r="CA7" s="229">
        <f t="array" ref="CA7">IF(CA$2=1,Assumptions!$X7/12,(SUMIF($D$2:$EE$2,CA$2-1,$D7:$EE7)/12)*(1+XLOOKUP(CA$2,Assumptions!$C$94:$M$94,Assumptions!$C$97:$M$97)))</f>
        <v>0</v>
      </c>
      <c r="CB7" s="229">
        <f t="array" ref="CB7">IF(CB$2=1,Assumptions!$X7/12,(SUMIF($D$2:$EE$2,CB$2-1,$D7:$EE7)/12)*(1+XLOOKUP(CB$2,Assumptions!$C$94:$M$94,Assumptions!$C$97:$M$97)))</f>
        <v>0</v>
      </c>
      <c r="CC7" s="229">
        <f t="array" ref="CC7">IF(CC$2=1,Assumptions!$X7/12,(SUMIF($D$2:$EE$2,CC$2-1,$D7:$EE7)/12)*(1+XLOOKUP(CC$2,Assumptions!$C$94:$M$94,Assumptions!$C$97:$M$97)))</f>
        <v>0</v>
      </c>
      <c r="CD7" s="229">
        <f t="array" ref="CD7">IF(CD$2=1,Assumptions!$X7/12,(SUMIF($D$2:$EE$2,CD$2-1,$D7:$EE7)/12)*(1+XLOOKUP(CD$2,Assumptions!$C$94:$M$94,Assumptions!$C$97:$M$97)))</f>
        <v>0</v>
      </c>
      <c r="CE7" s="229">
        <f t="array" ref="CE7">IF(CE$2=1,Assumptions!$X7/12,(SUMIF($D$2:$EE$2,CE$2-1,$D7:$EE7)/12)*(1+XLOOKUP(CE$2,Assumptions!$C$94:$M$94,Assumptions!$C$97:$M$97)))</f>
        <v>0</v>
      </c>
      <c r="CF7" s="229">
        <f t="array" ref="CF7">IF(CF$2=1,Assumptions!$X7/12,(SUMIF($D$2:$EE$2,CF$2-1,$D7:$EE7)/12)*(1+XLOOKUP(CF$2,Assumptions!$C$94:$M$94,Assumptions!$C$97:$M$97)))</f>
        <v>0</v>
      </c>
      <c r="CG7" s="229">
        <f t="array" ref="CG7">IF(CG$2=1,Assumptions!$X7/12,(SUMIF($D$2:$EE$2,CG$2-1,$D7:$EE7)/12)*(1+XLOOKUP(CG$2,Assumptions!$C$94:$M$94,Assumptions!$C$97:$M$97)))</f>
        <v>0</v>
      </c>
      <c r="CH7" s="229">
        <f t="array" ref="CH7">IF(CH$2=1,Assumptions!$X7/12,(SUMIF($D$2:$EE$2,CH$2-1,$D7:$EE7)/12)*(1+XLOOKUP(CH$2,Assumptions!$C$94:$M$94,Assumptions!$C$97:$M$97)))</f>
        <v>0</v>
      </c>
      <c r="CI7" s="229">
        <f t="array" ref="CI7">IF(CI$2=1,Assumptions!$X7/12,(SUMIF($D$2:$EE$2,CI$2-1,$D7:$EE7)/12)*(1+XLOOKUP(CI$2,Assumptions!$C$94:$M$94,Assumptions!$C$97:$M$97)))</f>
        <v>0</v>
      </c>
      <c r="CJ7" s="229">
        <f t="array" ref="CJ7">IF(CJ$2=1,Assumptions!$X7/12,(SUMIF($D$2:$EE$2,CJ$2-1,$D7:$EE7)/12)*(1+XLOOKUP(CJ$2,Assumptions!$C$94:$M$94,Assumptions!$C$97:$M$97)))</f>
        <v>0</v>
      </c>
      <c r="CK7" s="229">
        <f t="array" ref="CK7">IF(CK$2=1,Assumptions!$X7/12,(SUMIF($D$2:$EE$2,CK$2-1,$D7:$EE7)/12)*(1+XLOOKUP(CK$2,Assumptions!$C$94:$M$94,Assumptions!$C$97:$M$97)))</f>
        <v>0</v>
      </c>
      <c r="CL7" s="229">
        <f t="array" ref="CL7">IF(CL$2=1,Assumptions!$X7/12,(SUMIF($D$2:$EE$2,CL$2-1,$D7:$EE7)/12)*(1+XLOOKUP(CL$2,Assumptions!$C$94:$M$94,Assumptions!$C$97:$M$97)))</f>
        <v>0</v>
      </c>
      <c r="CM7" s="229">
        <f t="array" ref="CM7">IF(CM$2=1,Assumptions!$X7/12,(SUMIF($D$2:$EE$2,CM$2-1,$D7:$EE7)/12)*(1+XLOOKUP(CM$2,Assumptions!$C$94:$M$94,Assumptions!$C$97:$M$97)))</f>
        <v>0</v>
      </c>
      <c r="CN7" s="229">
        <f t="array" ref="CN7">IF(CN$2=1,Assumptions!$X7/12,(SUMIF($D$2:$EE$2,CN$2-1,$D7:$EE7)/12)*(1+XLOOKUP(CN$2,Assumptions!$C$94:$M$94,Assumptions!$C$97:$M$97)))</f>
        <v>0</v>
      </c>
      <c r="CO7" s="229">
        <f t="array" ref="CO7">IF(CO$2=1,Assumptions!$X7/12,(SUMIF($D$2:$EE$2,CO$2-1,$D7:$EE7)/12)*(1+XLOOKUP(CO$2,Assumptions!$C$94:$M$94,Assumptions!$C$97:$M$97)))</f>
        <v>0</v>
      </c>
      <c r="CP7" s="229">
        <f t="array" ref="CP7">IF(CP$2=1,Assumptions!$X7/12,(SUMIF($D$2:$EE$2,CP$2-1,$D7:$EE7)/12)*(1+XLOOKUP(CP$2,Assumptions!$C$94:$M$94,Assumptions!$C$97:$M$97)))</f>
        <v>0</v>
      </c>
      <c r="CQ7" s="229">
        <f t="array" ref="CQ7">IF(CQ$2=1,Assumptions!$X7/12,(SUMIF($D$2:$EE$2,CQ$2-1,$D7:$EE7)/12)*(1+XLOOKUP(CQ$2,Assumptions!$C$94:$M$94,Assumptions!$C$97:$M$97)))</f>
        <v>0</v>
      </c>
      <c r="CR7" s="229">
        <f t="array" ref="CR7">IF(CR$2=1,Assumptions!$X7/12,(SUMIF($D$2:$EE$2,CR$2-1,$D7:$EE7)/12)*(1+XLOOKUP(CR$2,Assumptions!$C$94:$M$94,Assumptions!$C$97:$M$97)))</f>
        <v>0</v>
      </c>
      <c r="CS7" s="229">
        <f t="array" ref="CS7">IF(CS$2=1,Assumptions!$X7/12,(SUMIF($D$2:$EE$2,CS$2-1,$D7:$EE7)/12)*(1+XLOOKUP(CS$2,Assumptions!$C$94:$M$94,Assumptions!$C$97:$M$97)))</f>
        <v>0</v>
      </c>
      <c r="CT7" s="229">
        <f t="array" ref="CT7">IF(CT$2=1,Assumptions!$X7/12,(SUMIF($D$2:$EE$2,CT$2-1,$D7:$EE7)/12)*(1+XLOOKUP(CT$2,Assumptions!$C$94:$M$94,Assumptions!$C$97:$M$97)))</f>
        <v>0</v>
      </c>
      <c r="CU7" s="229">
        <f t="array" ref="CU7">IF(CU$2=1,Assumptions!$X7/12,(SUMIF($D$2:$EE$2,CU$2-1,$D7:$EE7)/12)*(1+XLOOKUP(CU$2,Assumptions!$C$94:$M$94,Assumptions!$C$97:$M$97)))</f>
        <v>0</v>
      </c>
      <c r="CV7" s="229">
        <f t="array" ref="CV7">IF(CV$2=1,Assumptions!$X7/12,(SUMIF($D$2:$EE$2,CV$2-1,$D7:$EE7)/12)*(1+XLOOKUP(CV$2,Assumptions!$C$94:$M$94,Assumptions!$C$97:$M$97)))</f>
        <v>0</v>
      </c>
      <c r="CW7" s="229">
        <f t="array" ref="CW7">IF(CW$2=1,Assumptions!$X7/12,(SUMIF($D$2:$EE$2,CW$2-1,$D7:$EE7)/12)*(1+XLOOKUP(CW$2,Assumptions!$C$94:$M$94,Assumptions!$C$97:$M$97)))</f>
        <v>0</v>
      </c>
      <c r="CX7" s="229">
        <f t="array" ref="CX7">IF(CX$2=1,Assumptions!$X7/12,(SUMIF($D$2:$EE$2,CX$2-1,$D7:$EE7)/12)*(1+XLOOKUP(CX$2,Assumptions!$C$94:$M$94,Assumptions!$C$97:$M$97)))</f>
        <v>0</v>
      </c>
      <c r="CY7" s="229">
        <f t="array" ref="CY7">IF(CY$2=1,Assumptions!$X7/12,(SUMIF($D$2:$EE$2,CY$2-1,$D7:$EE7)/12)*(1+XLOOKUP(CY$2,Assumptions!$C$94:$M$94,Assumptions!$C$97:$M$97)))</f>
        <v>0</v>
      </c>
      <c r="CZ7" s="229">
        <f t="array" ref="CZ7">IF(CZ$2=1,Assumptions!$X7/12,(SUMIF($D$2:$EE$2,CZ$2-1,$D7:$EE7)/12)*(1+XLOOKUP(CZ$2,Assumptions!$C$94:$M$94,Assumptions!$C$97:$M$97)))</f>
        <v>0</v>
      </c>
      <c r="DA7" s="229">
        <f t="array" ref="DA7">IF(DA$2=1,Assumptions!$X7/12,(SUMIF($D$2:$EE$2,DA$2-1,$D7:$EE7)/12)*(1+XLOOKUP(DA$2,Assumptions!$C$94:$M$94,Assumptions!$C$97:$M$97)))</f>
        <v>0</v>
      </c>
      <c r="DB7" s="229">
        <f t="array" ref="DB7">IF(DB$2=1,Assumptions!$X7/12,(SUMIF($D$2:$EE$2,DB$2-1,$D7:$EE7)/12)*(1+XLOOKUP(DB$2,Assumptions!$C$94:$M$94,Assumptions!$C$97:$M$97)))</f>
        <v>0</v>
      </c>
      <c r="DC7" s="229">
        <f t="array" ref="DC7">IF(DC$2=1,Assumptions!$X7/12,(SUMIF($D$2:$EE$2,DC$2-1,$D7:$EE7)/12)*(1+XLOOKUP(DC$2,Assumptions!$C$94:$M$94,Assumptions!$C$97:$M$97)))</f>
        <v>0</v>
      </c>
      <c r="DD7" s="229">
        <f t="array" ref="DD7">IF(DD$2=1,Assumptions!$X7/12,(SUMIF($D$2:$EE$2,DD$2-1,$D7:$EE7)/12)*(1+XLOOKUP(DD$2,Assumptions!$C$94:$M$94,Assumptions!$C$97:$M$97)))</f>
        <v>0</v>
      </c>
      <c r="DE7" s="229">
        <f t="array" ref="DE7">IF(DE$2=1,Assumptions!$X7/12,(SUMIF($D$2:$EE$2,DE$2-1,$D7:$EE7)/12)*(1+XLOOKUP(DE$2,Assumptions!$C$94:$M$94,Assumptions!$C$97:$M$97)))</f>
        <v>0</v>
      </c>
      <c r="DF7" s="229">
        <f t="array" ref="DF7">IF(DF$2=1,Assumptions!$X7/12,(SUMIF($D$2:$EE$2,DF$2-1,$D7:$EE7)/12)*(1+XLOOKUP(DF$2,Assumptions!$C$94:$M$94,Assumptions!$C$97:$M$97)))</f>
        <v>0</v>
      </c>
      <c r="DG7" s="229">
        <f t="array" ref="DG7">IF(DG$2=1,Assumptions!$X7/12,(SUMIF($D$2:$EE$2,DG$2-1,$D7:$EE7)/12)*(1+XLOOKUP(DG$2,Assumptions!$C$94:$M$94,Assumptions!$C$97:$M$97)))</f>
        <v>0</v>
      </c>
      <c r="DH7" s="229">
        <f t="array" ref="DH7">IF(DH$2=1,Assumptions!$X7/12,(SUMIF($D$2:$EE$2,DH$2-1,$D7:$EE7)/12)*(1+XLOOKUP(DH$2,Assumptions!$C$94:$M$94,Assumptions!$C$97:$M$97)))</f>
        <v>0</v>
      </c>
      <c r="DI7" s="229">
        <f t="array" ref="DI7">IF(DI$2=1,Assumptions!$X7/12,(SUMIF($D$2:$EE$2,DI$2-1,$D7:$EE7)/12)*(1+XLOOKUP(DI$2,Assumptions!$C$94:$M$94,Assumptions!$C$97:$M$97)))</f>
        <v>0</v>
      </c>
      <c r="DJ7" s="229">
        <f t="array" ref="DJ7">IF(DJ$2=1,Assumptions!$X7/12,(SUMIF($D$2:$EE$2,DJ$2-1,$D7:$EE7)/12)*(1+XLOOKUP(DJ$2,Assumptions!$C$94:$M$94,Assumptions!$C$97:$M$97)))</f>
        <v>0</v>
      </c>
      <c r="DK7" s="229">
        <f t="array" ref="DK7">IF(DK$2=1,Assumptions!$X7/12,(SUMIF($D$2:$EE$2,DK$2-1,$D7:$EE7)/12)*(1+XLOOKUP(DK$2,Assumptions!$C$94:$M$94,Assumptions!$C$97:$M$97)))</f>
        <v>0</v>
      </c>
      <c r="DL7" s="229">
        <f t="array" ref="DL7">IF(DL$2=1,Assumptions!$X7/12,(SUMIF($D$2:$EE$2,DL$2-1,$D7:$EE7)/12)*(1+XLOOKUP(DL$2,Assumptions!$C$94:$M$94,Assumptions!$C$97:$M$97)))</f>
        <v>0</v>
      </c>
      <c r="DM7" s="229">
        <f t="array" ref="DM7">IF(DM$2=1,Assumptions!$X7/12,(SUMIF($D$2:$EE$2,DM$2-1,$D7:$EE7)/12)*(1+XLOOKUP(DM$2,Assumptions!$C$94:$M$94,Assumptions!$C$97:$M$97)))</f>
        <v>0</v>
      </c>
      <c r="DN7" s="229">
        <f t="array" ref="DN7">IF(DN$2=1,Assumptions!$X7/12,(SUMIF($D$2:$EE$2,DN$2-1,$D7:$EE7)/12)*(1+XLOOKUP(DN$2,Assumptions!$C$94:$M$94,Assumptions!$C$97:$M$97)))</f>
        <v>0</v>
      </c>
      <c r="DO7" s="229">
        <f t="array" ref="DO7">IF(DO$2=1,Assumptions!$X7/12,(SUMIF($D$2:$EE$2,DO$2-1,$D7:$EE7)/12)*(1+XLOOKUP(DO$2,Assumptions!$C$94:$M$94,Assumptions!$C$97:$M$97)))</f>
        <v>0</v>
      </c>
      <c r="DP7" s="229">
        <f t="array" ref="DP7">IF(DP$2=1,Assumptions!$X7/12,(SUMIF($D$2:$EE$2,DP$2-1,$D7:$EE7)/12)*(1+XLOOKUP(DP$2,Assumptions!$C$94:$M$94,Assumptions!$C$97:$M$97)))</f>
        <v>0</v>
      </c>
      <c r="DQ7" s="229">
        <f t="array" ref="DQ7">IF(DQ$2=1,Assumptions!$X7/12,(SUMIF($D$2:$EE$2,DQ$2-1,$D7:$EE7)/12)*(1+XLOOKUP(DQ$2,Assumptions!$C$94:$M$94,Assumptions!$C$97:$M$97)))</f>
        <v>0</v>
      </c>
      <c r="DR7" s="229">
        <f t="array" ref="DR7">IF(DR$2=1,Assumptions!$X7/12,(SUMIF($D$2:$EE$2,DR$2-1,$D7:$EE7)/12)*(1+XLOOKUP(DR$2,Assumptions!$C$94:$M$94,Assumptions!$C$97:$M$97)))</f>
        <v>0</v>
      </c>
      <c r="DS7" s="229">
        <f t="array" ref="DS7">IF(DS$2=1,Assumptions!$X7/12,(SUMIF($D$2:$EE$2,DS$2-1,$D7:$EE7)/12)*(1+XLOOKUP(DS$2,Assumptions!$C$94:$M$94,Assumptions!$C$97:$M$97)))</f>
        <v>0</v>
      </c>
      <c r="DT7" s="229">
        <f t="array" ref="DT7">IF(DT$2=1,Assumptions!$X7/12,(SUMIF($D$2:$EE$2,DT$2-1,$D7:$EE7)/12)*(1+XLOOKUP(DT$2,Assumptions!$C$94:$M$94,Assumptions!$C$97:$M$97)))</f>
        <v>0</v>
      </c>
      <c r="DU7" s="229">
        <f t="array" ref="DU7">IF(DU$2=1,Assumptions!$X7/12,(SUMIF($D$2:$EE$2,DU$2-1,$D7:$EE7)/12)*(1+XLOOKUP(DU$2,Assumptions!$C$94:$M$94,Assumptions!$C$97:$M$97)))</f>
        <v>0</v>
      </c>
      <c r="DV7" s="229">
        <f t="array" ref="DV7">IF(DV$2=1,Assumptions!$X7/12,(SUMIF($D$2:$EE$2,DV$2-1,$D7:$EE7)/12)*(1+XLOOKUP(DV$2,Assumptions!$C$94:$M$94,Assumptions!$C$97:$M$97)))</f>
        <v>0</v>
      </c>
      <c r="DW7" s="229">
        <f t="array" ref="DW7">IF(DW$2=1,Assumptions!$X7/12,(SUMIF($D$2:$EE$2,DW$2-1,$D7:$EE7)/12)*(1+XLOOKUP(DW$2,Assumptions!$C$94:$M$94,Assumptions!$C$97:$M$97)))</f>
        <v>0</v>
      </c>
      <c r="DX7" s="229">
        <f t="array" ref="DX7">IF(DX$2=1,Assumptions!$X7/12,(SUMIF($D$2:$EE$2,DX$2-1,$D7:$EE7)/12)*(1+XLOOKUP(DX$2,Assumptions!$C$94:$M$94,Assumptions!$C$97:$M$97)))</f>
        <v>0</v>
      </c>
      <c r="DY7" s="229">
        <f t="array" ref="DY7">IF(DY$2=1,Assumptions!$X7/12,(SUMIF($D$2:$EE$2,DY$2-1,$D7:$EE7)/12)*(1+XLOOKUP(DY$2,Assumptions!$C$94:$M$94,Assumptions!$C$97:$M$97)))</f>
        <v>0</v>
      </c>
      <c r="DZ7" s="229">
        <f t="array" ref="DZ7">IF(DZ$2=1,Assumptions!$X7/12,(SUMIF($D$2:$EE$2,DZ$2-1,$D7:$EE7)/12)*(1+XLOOKUP(DZ$2,Assumptions!$C$94:$M$94,Assumptions!$C$97:$M$97)))</f>
        <v>0</v>
      </c>
      <c r="EA7" s="229">
        <f t="array" ref="EA7">IF(EA$2=1,Assumptions!$X7/12,(SUMIF($D$2:$EE$2,EA$2-1,$D7:$EE7)/12)*(1+XLOOKUP(EA$2,Assumptions!$C$94:$M$94,Assumptions!$C$97:$M$97)))</f>
        <v>0</v>
      </c>
      <c r="EB7" s="229">
        <f t="array" ref="EB7">IF(EB$2=1,Assumptions!$X7/12,(SUMIF($D$2:$EE$2,EB$2-1,$D7:$EE7)/12)*(1+XLOOKUP(EB$2,Assumptions!$C$94:$M$94,Assumptions!$C$97:$M$97)))</f>
        <v>0</v>
      </c>
      <c r="EC7" s="229">
        <f t="array" ref="EC7">IF(EC$2=1,Assumptions!$X7/12,(SUMIF($D$2:$EE$2,EC$2-1,$D7:$EE7)/12)*(1+XLOOKUP(EC$2,Assumptions!$C$94:$M$94,Assumptions!$C$97:$M$97)))</f>
        <v>0</v>
      </c>
      <c r="ED7" s="229">
        <f t="array" ref="ED7">IF(ED$2=1,Assumptions!$X7/12,(SUMIF($D$2:$EE$2,ED$2-1,$D7:$EE7)/12)*(1+XLOOKUP(ED$2,Assumptions!$C$94:$M$94,Assumptions!$C$97:$M$97)))</f>
        <v>0</v>
      </c>
      <c r="EE7" s="229">
        <f t="array" ref="EE7">IF(EE$2=1,Assumptions!$X7/12,(SUMIF($D$2:$EE$2,EE$2-1,$D7:$EE7)/12)*(1+XLOOKUP(EE$2,Assumptions!$C$94:$M$94,Assumptions!$C$97:$M$97)))</f>
        <v>0</v>
      </c>
    </row>
    <row r="8" ht="15.75" customHeight="1">
      <c r="A8" s="1"/>
      <c r="B8" s="1"/>
      <c r="C8" s="1" t="str">
        <f>Assumptions!R8</f>
        <v>1BR C (LL)</v>
      </c>
      <c r="D8" s="229">
        <f t="array" ref="D8">IF(D$2=1,Assumptions!$X8/12,(SUMIF($D$2:$EE$2,D$2-1,$D8:$EE8)/12)*(1+XLOOKUP(D$2,Assumptions!$C$94:$M$94,Assumptions!$C$97:$M$97)))</f>
        <v>0</v>
      </c>
      <c r="E8" s="229">
        <f t="array" ref="E8">IF(E$2=1,Assumptions!$X8/12,(SUMIF($D$2:$EE$2,E$2-1,$D8:$EE8)/12)*(1+XLOOKUP(E$2,Assumptions!$C$94:$M$94,Assumptions!$C$97:$M$97)))</f>
        <v>0</v>
      </c>
      <c r="F8" s="229">
        <f t="array" ref="F8">IF(F$2=1,Assumptions!$X8/12,(SUMIF($D$2:$EE$2,F$2-1,$D8:$EE8)/12)*(1+XLOOKUP(F$2,Assumptions!$C$94:$M$94,Assumptions!$C$97:$M$97)))</f>
        <v>0</v>
      </c>
      <c r="G8" s="229">
        <f t="array" ref="G8">IF(G$2=1,Assumptions!$X8/12,(SUMIF($D$2:$EE$2,G$2-1,$D8:$EE8)/12)*(1+XLOOKUP(G$2,Assumptions!$C$94:$M$94,Assumptions!$C$97:$M$97)))</f>
        <v>0</v>
      </c>
      <c r="H8" s="229">
        <f t="array" ref="H8">IF(H$2=1,Assumptions!$X8/12,(SUMIF($D$2:$EE$2,H$2-1,$D8:$EE8)/12)*(1+XLOOKUP(H$2,Assumptions!$C$94:$M$94,Assumptions!$C$97:$M$97)))</f>
        <v>0</v>
      </c>
      <c r="I8" s="229">
        <f t="array" ref="I8">IF(I$2=1,Assumptions!$X8/12,(SUMIF($D$2:$EE$2,I$2-1,$D8:$EE8)/12)*(1+XLOOKUP(I$2,Assumptions!$C$94:$M$94,Assumptions!$C$97:$M$97)))</f>
        <v>0</v>
      </c>
      <c r="J8" s="229">
        <f t="array" ref="J8">IF(J$2=1,Assumptions!$X8/12,(SUMIF($D$2:$EE$2,J$2-1,$D8:$EE8)/12)*(1+XLOOKUP(J$2,Assumptions!$C$94:$M$94,Assumptions!$C$97:$M$97)))</f>
        <v>0</v>
      </c>
      <c r="K8" s="229">
        <f t="array" ref="K8">IF(K$2=1,Assumptions!$X8/12,(SUMIF($D$2:$EE$2,K$2-1,$D8:$EE8)/12)*(1+XLOOKUP(K$2,Assumptions!$C$94:$M$94,Assumptions!$C$97:$M$97)))</f>
        <v>0</v>
      </c>
      <c r="L8" s="229">
        <f t="array" ref="L8">IF(L$2=1,Assumptions!$X8/12,(SUMIF($D$2:$EE$2,L$2-1,$D8:$EE8)/12)*(1+XLOOKUP(L$2,Assumptions!$C$94:$M$94,Assumptions!$C$97:$M$97)))</f>
        <v>0</v>
      </c>
      <c r="M8" s="229">
        <f t="array" ref="M8">IF(M$2=1,Assumptions!$X8/12,(SUMIF($D$2:$EE$2,M$2-1,$D8:$EE8)/12)*(1+XLOOKUP(M$2,Assumptions!$C$94:$M$94,Assumptions!$C$97:$M$97)))</f>
        <v>0</v>
      </c>
      <c r="N8" s="229">
        <f t="array" ref="N8">IF(N$2=1,Assumptions!$X8/12,(SUMIF($D$2:$EE$2,N$2-1,$D8:$EE8)/12)*(1+XLOOKUP(N$2,Assumptions!$C$94:$M$94,Assumptions!$C$97:$M$97)))</f>
        <v>0</v>
      </c>
      <c r="O8" s="229">
        <f t="array" ref="O8">IF(O$2=1,Assumptions!$X8/12,(SUMIF($D$2:$EE$2,O$2-1,$D8:$EE8)/12)*(1+XLOOKUP(O$2,Assumptions!$C$94:$M$94,Assumptions!$C$97:$M$97)))</f>
        <v>0</v>
      </c>
      <c r="P8" s="229">
        <f t="array" ref="P8">IF(P$2=1,Assumptions!$X8/12,(SUMIF($D$2:$EE$2,P$2-1,$D8:$EE8)/12)*(1+XLOOKUP(P$2,Assumptions!$C$94:$M$94,Assumptions!$C$97:$M$97)))</f>
        <v>0</v>
      </c>
      <c r="Q8" s="229">
        <f t="array" ref="Q8">IF(Q$2=1,Assumptions!$X8/12,(SUMIF($D$2:$EE$2,Q$2-1,$D8:$EE8)/12)*(1+XLOOKUP(Q$2,Assumptions!$C$94:$M$94,Assumptions!$C$97:$M$97)))</f>
        <v>0</v>
      </c>
      <c r="R8" s="229">
        <f t="array" ref="R8">IF(R$2=1,Assumptions!$X8/12,(SUMIF($D$2:$EE$2,R$2-1,$D8:$EE8)/12)*(1+XLOOKUP(R$2,Assumptions!$C$94:$M$94,Assumptions!$C$97:$M$97)))</f>
        <v>0</v>
      </c>
      <c r="S8" s="229">
        <f t="array" ref="S8">IF(S$2=1,Assumptions!$X8/12,(SUMIF($D$2:$EE$2,S$2-1,$D8:$EE8)/12)*(1+XLOOKUP(S$2,Assumptions!$C$94:$M$94,Assumptions!$C$97:$M$97)))</f>
        <v>0</v>
      </c>
      <c r="T8" s="229">
        <f t="array" ref="T8">IF(T$2=1,Assumptions!$X8/12,(SUMIF($D$2:$EE$2,T$2-1,$D8:$EE8)/12)*(1+XLOOKUP(T$2,Assumptions!$C$94:$M$94,Assumptions!$C$97:$M$97)))</f>
        <v>0</v>
      </c>
      <c r="U8" s="229">
        <f t="array" ref="U8">IF(U$2=1,Assumptions!$X8/12,(SUMIF($D$2:$EE$2,U$2-1,$D8:$EE8)/12)*(1+XLOOKUP(U$2,Assumptions!$C$94:$M$94,Assumptions!$C$97:$M$97)))</f>
        <v>0</v>
      </c>
      <c r="V8" s="229">
        <f t="array" ref="V8">IF(V$2=1,Assumptions!$X8/12,(SUMIF($D$2:$EE$2,V$2-1,$D8:$EE8)/12)*(1+XLOOKUP(V$2,Assumptions!$C$94:$M$94,Assumptions!$C$97:$M$97)))</f>
        <v>0</v>
      </c>
      <c r="W8" s="229">
        <f t="array" ref="W8">IF(W$2=1,Assumptions!$X8/12,(SUMIF($D$2:$EE$2,W$2-1,$D8:$EE8)/12)*(1+XLOOKUP(W$2,Assumptions!$C$94:$M$94,Assumptions!$C$97:$M$97)))</f>
        <v>0</v>
      </c>
      <c r="X8" s="229">
        <f t="array" ref="X8">IF(X$2=1,Assumptions!$X8/12,(SUMIF($D$2:$EE$2,X$2-1,$D8:$EE8)/12)*(1+XLOOKUP(X$2,Assumptions!$C$94:$M$94,Assumptions!$C$97:$M$97)))</f>
        <v>0</v>
      </c>
      <c r="Y8" s="229">
        <f t="array" ref="Y8">IF(Y$2=1,Assumptions!$X8/12,(SUMIF($D$2:$EE$2,Y$2-1,$D8:$EE8)/12)*(1+XLOOKUP(Y$2,Assumptions!$C$94:$M$94,Assumptions!$C$97:$M$97)))</f>
        <v>0</v>
      </c>
      <c r="Z8" s="229">
        <f t="array" ref="Z8">IF(Z$2=1,Assumptions!$X8/12,(SUMIF($D$2:$EE$2,Z$2-1,$D8:$EE8)/12)*(1+XLOOKUP(Z$2,Assumptions!$C$94:$M$94,Assumptions!$C$97:$M$97)))</f>
        <v>0</v>
      </c>
      <c r="AA8" s="229">
        <f t="array" ref="AA8">IF(AA$2=1,Assumptions!$X8/12,(SUMIF($D$2:$EE$2,AA$2-1,$D8:$EE8)/12)*(1+XLOOKUP(AA$2,Assumptions!$C$94:$M$94,Assumptions!$C$97:$M$97)))</f>
        <v>0</v>
      </c>
      <c r="AB8" s="229">
        <f t="array" ref="AB8">IF(AB$2=1,Assumptions!$X8/12,(SUMIF($D$2:$EE$2,AB$2-1,$D8:$EE8)/12)*(1+XLOOKUP(AB$2,Assumptions!$C$94:$M$94,Assumptions!$C$97:$M$97)))</f>
        <v>0</v>
      </c>
      <c r="AC8" s="229">
        <f t="array" ref="AC8">IF(AC$2=1,Assumptions!$X8/12,(SUMIF($D$2:$EE$2,AC$2-1,$D8:$EE8)/12)*(1+XLOOKUP(AC$2,Assumptions!$C$94:$M$94,Assumptions!$C$97:$M$97)))</f>
        <v>0</v>
      </c>
      <c r="AD8" s="229">
        <f t="array" ref="AD8">IF(AD$2=1,Assumptions!$X8/12,(SUMIF($D$2:$EE$2,AD$2-1,$D8:$EE8)/12)*(1+XLOOKUP(AD$2,Assumptions!$C$94:$M$94,Assumptions!$C$97:$M$97)))</f>
        <v>0</v>
      </c>
      <c r="AE8" s="229">
        <f t="array" ref="AE8">IF(AE$2=1,Assumptions!$X8/12,(SUMIF($D$2:$EE$2,AE$2-1,$D8:$EE8)/12)*(1+XLOOKUP(AE$2,Assumptions!$C$94:$M$94,Assumptions!$C$97:$M$97)))</f>
        <v>0</v>
      </c>
      <c r="AF8" s="229">
        <f t="array" ref="AF8">IF(AF$2=1,Assumptions!$X8/12,(SUMIF($D$2:$EE$2,AF$2-1,$D8:$EE8)/12)*(1+XLOOKUP(AF$2,Assumptions!$C$94:$M$94,Assumptions!$C$97:$M$97)))</f>
        <v>0</v>
      </c>
      <c r="AG8" s="229">
        <f t="array" ref="AG8">IF(AG$2=1,Assumptions!$X8/12,(SUMIF($D$2:$EE$2,AG$2-1,$D8:$EE8)/12)*(1+XLOOKUP(AG$2,Assumptions!$C$94:$M$94,Assumptions!$C$97:$M$97)))</f>
        <v>0</v>
      </c>
      <c r="AH8" s="229">
        <f t="array" ref="AH8">IF(AH$2=1,Assumptions!$X8/12,(SUMIF($D$2:$EE$2,AH$2-1,$D8:$EE8)/12)*(1+XLOOKUP(AH$2,Assumptions!$C$94:$M$94,Assumptions!$C$97:$M$97)))</f>
        <v>0</v>
      </c>
      <c r="AI8" s="229">
        <f t="array" ref="AI8">IF(AI$2=1,Assumptions!$X8/12,(SUMIF($D$2:$EE$2,AI$2-1,$D8:$EE8)/12)*(1+XLOOKUP(AI$2,Assumptions!$C$94:$M$94,Assumptions!$C$97:$M$97)))</f>
        <v>0</v>
      </c>
      <c r="AJ8" s="229">
        <f t="array" ref="AJ8">IF(AJ$2=1,Assumptions!$X8/12,(SUMIF($D$2:$EE$2,AJ$2-1,$D8:$EE8)/12)*(1+XLOOKUP(AJ$2,Assumptions!$C$94:$M$94,Assumptions!$C$97:$M$97)))</f>
        <v>0</v>
      </c>
      <c r="AK8" s="229">
        <f t="array" ref="AK8">IF(AK$2=1,Assumptions!$X8/12,(SUMIF($D$2:$EE$2,AK$2-1,$D8:$EE8)/12)*(1+XLOOKUP(AK$2,Assumptions!$C$94:$M$94,Assumptions!$C$97:$M$97)))</f>
        <v>0</v>
      </c>
      <c r="AL8" s="229">
        <f t="array" ref="AL8">IF(AL$2=1,Assumptions!$X8/12,(SUMIF($D$2:$EE$2,AL$2-1,$D8:$EE8)/12)*(1+XLOOKUP(AL$2,Assumptions!$C$94:$M$94,Assumptions!$C$97:$M$97)))</f>
        <v>0</v>
      </c>
      <c r="AM8" s="229">
        <f t="array" ref="AM8">IF(AM$2=1,Assumptions!$X8/12,(SUMIF($D$2:$EE$2,AM$2-1,$D8:$EE8)/12)*(1+XLOOKUP(AM$2,Assumptions!$C$94:$M$94,Assumptions!$C$97:$M$97)))</f>
        <v>0</v>
      </c>
      <c r="AN8" s="229">
        <f t="array" ref="AN8">IF(AN$2=1,Assumptions!$X8/12,(SUMIF($D$2:$EE$2,AN$2-1,$D8:$EE8)/12)*(1+XLOOKUP(AN$2,Assumptions!$C$94:$M$94,Assumptions!$C$97:$M$97)))</f>
        <v>0</v>
      </c>
      <c r="AO8" s="229">
        <f t="array" ref="AO8">IF(AO$2=1,Assumptions!$X8/12,(SUMIF($D$2:$EE$2,AO$2-1,$D8:$EE8)/12)*(1+XLOOKUP(AO$2,Assumptions!$C$94:$M$94,Assumptions!$C$97:$M$97)))</f>
        <v>0</v>
      </c>
      <c r="AP8" s="229">
        <f t="array" ref="AP8">IF(AP$2=1,Assumptions!$X8/12,(SUMIF($D$2:$EE$2,AP$2-1,$D8:$EE8)/12)*(1+XLOOKUP(AP$2,Assumptions!$C$94:$M$94,Assumptions!$C$97:$M$97)))</f>
        <v>0</v>
      </c>
      <c r="AQ8" s="229">
        <f t="array" ref="AQ8">IF(AQ$2=1,Assumptions!$X8/12,(SUMIF($D$2:$EE$2,AQ$2-1,$D8:$EE8)/12)*(1+XLOOKUP(AQ$2,Assumptions!$C$94:$M$94,Assumptions!$C$97:$M$97)))</f>
        <v>0</v>
      </c>
      <c r="AR8" s="229">
        <f t="array" ref="AR8">IF(AR$2=1,Assumptions!$X8/12,(SUMIF($D$2:$EE$2,AR$2-1,$D8:$EE8)/12)*(1+XLOOKUP(AR$2,Assumptions!$C$94:$M$94,Assumptions!$C$97:$M$97)))</f>
        <v>0</v>
      </c>
      <c r="AS8" s="229">
        <f t="array" ref="AS8">IF(AS$2=1,Assumptions!$X8/12,(SUMIF($D$2:$EE$2,AS$2-1,$D8:$EE8)/12)*(1+XLOOKUP(AS$2,Assumptions!$C$94:$M$94,Assumptions!$C$97:$M$97)))</f>
        <v>0</v>
      </c>
      <c r="AT8" s="229">
        <f t="array" ref="AT8">IF(AT$2=1,Assumptions!$X8/12,(SUMIF($D$2:$EE$2,AT$2-1,$D8:$EE8)/12)*(1+XLOOKUP(AT$2,Assumptions!$C$94:$M$94,Assumptions!$C$97:$M$97)))</f>
        <v>0</v>
      </c>
      <c r="AU8" s="229">
        <f t="array" ref="AU8">IF(AU$2=1,Assumptions!$X8/12,(SUMIF($D$2:$EE$2,AU$2-1,$D8:$EE8)/12)*(1+XLOOKUP(AU$2,Assumptions!$C$94:$M$94,Assumptions!$C$97:$M$97)))</f>
        <v>0</v>
      </c>
      <c r="AV8" s="229">
        <f t="array" ref="AV8">IF(AV$2=1,Assumptions!$X8/12,(SUMIF($D$2:$EE$2,AV$2-1,$D8:$EE8)/12)*(1+XLOOKUP(AV$2,Assumptions!$C$94:$M$94,Assumptions!$C$97:$M$97)))</f>
        <v>0</v>
      </c>
      <c r="AW8" s="229">
        <f t="array" ref="AW8">IF(AW$2=1,Assumptions!$X8/12,(SUMIF($D$2:$EE$2,AW$2-1,$D8:$EE8)/12)*(1+XLOOKUP(AW$2,Assumptions!$C$94:$M$94,Assumptions!$C$97:$M$97)))</f>
        <v>0</v>
      </c>
      <c r="AX8" s="229">
        <f t="array" ref="AX8">IF(AX$2=1,Assumptions!$X8/12,(SUMIF($D$2:$EE$2,AX$2-1,$D8:$EE8)/12)*(1+XLOOKUP(AX$2,Assumptions!$C$94:$M$94,Assumptions!$C$97:$M$97)))</f>
        <v>0</v>
      </c>
      <c r="AY8" s="229">
        <f t="array" ref="AY8">IF(AY$2=1,Assumptions!$X8/12,(SUMIF($D$2:$EE$2,AY$2-1,$D8:$EE8)/12)*(1+XLOOKUP(AY$2,Assumptions!$C$94:$M$94,Assumptions!$C$97:$M$97)))</f>
        <v>0</v>
      </c>
      <c r="AZ8" s="229">
        <f t="array" ref="AZ8">IF(AZ$2=1,Assumptions!$X8/12,(SUMIF($D$2:$EE$2,AZ$2-1,$D8:$EE8)/12)*(1+XLOOKUP(AZ$2,Assumptions!$C$94:$M$94,Assumptions!$C$97:$M$97)))</f>
        <v>0</v>
      </c>
      <c r="BA8" s="229">
        <f t="array" ref="BA8">IF(BA$2=1,Assumptions!$X8/12,(SUMIF($D$2:$EE$2,BA$2-1,$D8:$EE8)/12)*(1+XLOOKUP(BA$2,Assumptions!$C$94:$M$94,Assumptions!$C$97:$M$97)))</f>
        <v>0</v>
      </c>
      <c r="BB8" s="229">
        <f t="array" ref="BB8">IF(BB$2=1,Assumptions!$X8/12,(SUMIF($D$2:$EE$2,BB$2-1,$D8:$EE8)/12)*(1+XLOOKUP(BB$2,Assumptions!$C$94:$M$94,Assumptions!$C$97:$M$97)))</f>
        <v>0</v>
      </c>
      <c r="BC8" s="229">
        <f t="array" ref="BC8">IF(BC$2=1,Assumptions!$X8/12,(SUMIF($D$2:$EE$2,BC$2-1,$D8:$EE8)/12)*(1+XLOOKUP(BC$2,Assumptions!$C$94:$M$94,Assumptions!$C$97:$M$97)))</f>
        <v>0</v>
      </c>
      <c r="BD8" s="229">
        <f t="array" ref="BD8">IF(BD$2=1,Assumptions!$X8/12,(SUMIF($D$2:$EE$2,BD$2-1,$D8:$EE8)/12)*(1+XLOOKUP(BD$2,Assumptions!$C$94:$M$94,Assumptions!$C$97:$M$97)))</f>
        <v>0</v>
      </c>
      <c r="BE8" s="229">
        <f t="array" ref="BE8">IF(BE$2=1,Assumptions!$X8/12,(SUMIF($D$2:$EE$2,BE$2-1,$D8:$EE8)/12)*(1+XLOOKUP(BE$2,Assumptions!$C$94:$M$94,Assumptions!$C$97:$M$97)))</f>
        <v>0</v>
      </c>
      <c r="BF8" s="229">
        <f t="array" ref="BF8">IF(BF$2=1,Assumptions!$X8/12,(SUMIF($D$2:$EE$2,BF$2-1,$D8:$EE8)/12)*(1+XLOOKUP(BF$2,Assumptions!$C$94:$M$94,Assumptions!$C$97:$M$97)))</f>
        <v>0</v>
      </c>
      <c r="BG8" s="229">
        <f t="array" ref="BG8">IF(BG$2=1,Assumptions!$X8/12,(SUMIF($D$2:$EE$2,BG$2-1,$D8:$EE8)/12)*(1+XLOOKUP(BG$2,Assumptions!$C$94:$M$94,Assumptions!$C$97:$M$97)))</f>
        <v>0</v>
      </c>
      <c r="BH8" s="229">
        <f t="array" ref="BH8">IF(BH$2=1,Assumptions!$X8/12,(SUMIF($D$2:$EE$2,BH$2-1,$D8:$EE8)/12)*(1+XLOOKUP(BH$2,Assumptions!$C$94:$M$94,Assumptions!$C$97:$M$97)))</f>
        <v>0</v>
      </c>
      <c r="BI8" s="229">
        <f t="array" ref="BI8">IF(BI$2=1,Assumptions!$X8/12,(SUMIF($D$2:$EE$2,BI$2-1,$D8:$EE8)/12)*(1+XLOOKUP(BI$2,Assumptions!$C$94:$M$94,Assumptions!$C$97:$M$97)))</f>
        <v>0</v>
      </c>
      <c r="BJ8" s="229">
        <f t="array" ref="BJ8">IF(BJ$2=1,Assumptions!$X8/12,(SUMIF($D$2:$EE$2,BJ$2-1,$D8:$EE8)/12)*(1+XLOOKUP(BJ$2,Assumptions!$C$94:$M$94,Assumptions!$C$97:$M$97)))</f>
        <v>0</v>
      </c>
      <c r="BK8" s="229">
        <f t="array" ref="BK8">IF(BK$2=1,Assumptions!$X8/12,(SUMIF($D$2:$EE$2,BK$2-1,$D8:$EE8)/12)*(1+XLOOKUP(BK$2,Assumptions!$C$94:$M$94,Assumptions!$C$97:$M$97)))</f>
        <v>0</v>
      </c>
      <c r="BL8" s="229">
        <f t="array" ref="BL8">IF(BL$2=1,Assumptions!$X8/12,(SUMIF($D$2:$EE$2,BL$2-1,$D8:$EE8)/12)*(1+XLOOKUP(BL$2,Assumptions!$C$94:$M$94,Assumptions!$C$97:$M$97)))</f>
        <v>0</v>
      </c>
      <c r="BM8" s="229">
        <f t="array" ref="BM8">IF(BM$2=1,Assumptions!$X8/12,(SUMIF($D$2:$EE$2,BM$2-1,$D8:$EE8)/12)*(1+XLOOKUP(BM$2,Assumptions!$C$94:$M$94,Assumptions!$C$97:$M$97)))</f>
        <v>0</v>
      </c>
      <c r="BN8" s="229">
        <f t="array" ref="BN8">IF(BN$2=1,Assumptions!$X8/12,(SUMIF($D$2:$EE$2,BN$2-1,$D8:$EE8)/12)*(1+XLOOKUP(BN$2,Assumptions!$C$94:$M$94,Assumptions!$C$97:$M$97)))</f>
        <v>0</v>
      </c>
      <c r="BO8" s="229">
        <f t="array" ref="BO8">IF(BO$2=1,Assumptions!$X8/12,(SUMIF($D$2:$EE$2,BO$2-1,$D8:$EE8)/12)*(1+XLOOKUP(BO$2,Assumptions!$C$94:$M$94,Assumptions!$C$97:$M$97)))</f>
        <v>0</v>
      </c>
      <c r="BP8" s="229">
        <f t="array" ref="BP8">IF(BP$2=1,Assumptions!$X8/12,(SUMIF($D$2:$EE$2,BP$2-1,$D8:$EE8)/12)*(1+XLOOKUP(BP$2,Assumptions!$C$94:$M$94,Assumptions!$C$97:$M$97)))</f>
        <v>0</v>
      </c>
      <c r="BQ8" s="229">
        <f t="array" ref="BQ8">IF(BQ$2=1,Assumptions!$X8/12,(SUMIF($D$2:$EE$2,BQ$2-1,$D8:$EE8)/12)*(1+XLOOKUP(BQ$2,Assumptions!$C$94:$M$94,Assumptions!$C$97:$M$97)))</f>
        <v>0</v>
      </c>
      <c r="BR8" s="229">
        <f t="array" ref="BR8">IF(BR$2=1,Assumptions!$X8/12,(SUMIF($D$2:$EE$2,BR$2-1,$D8:$EE8)/12)*(1+XLOOKUP(BR$2,Assumptions!$C$94:$M$94,Assumptions!$C$97:$M$97)))</f>
        <v>0</v>
      </c>
      <c r="BS8" s="229">
        <f t="array" ref="BS8">IF(BS$2=1,Assumptions!$X8/12,(SUMIF($D$2:$EE$2,BS$2-1,$D8:$EE8)/12)*(1+XLOOKUP(BS$2,Assumptions!$C$94:$M$94,Assumptions!$C$97:$M$97)))</f>
        <v>0</v>
      </c>
      <c r="BT8" s="229">
        <f t="array" ref="BT8">IF(BT$2=1,Assumptions!$X8/12,(SUMIF($D$2:$EE$2,BT$2-1,$D8:$EE8)/12)*(1+XLOOKUP(BT$2,Assumptions!$C$94:$M$94,Assumptions!$C$97:$M$97)))</f>
        <v>0</v>
      </c>
      <c r="BU8" s="229">
        <f t="array" ref="BU8">IF(BU$2=1,Assumptions!$X8/12,(SUMIF($D$2:$EE$2,BU$2-1,$D8:$EE8)/12)*(1+XLOOKUP(BU$2,Assumptions!$C$94:$M$94,Assumptions!$C$97:$M$97)))</f>
        <v>0</v>
      </c>
      <c r="BV8" s="229">
        <f t="array" ref="BV8">IF(BV$2=1,Assumptions!$X8/12,(SUMIF($D$2:$EE$2,BV$2-1,$D8:$EE8)/12)*(1+XLOOKUP(BV$2,Assumptions!$C$94:$M$94,Assumptions!$C$97:$M$97)))</f>
        <v>0</v>
      </c>
      <c r="BW8" s="229">
        <f t="array" ref="BW8">IF(BW$2=1,Assumptions!$X8/12,(SUMIF($D$2:$EE$2,BW$2-1,$D8:$EE8)/12)*(1+XLOOKUP(BW$2,Assumptions!$C$94:$M$94,Assumptions!$C$97:$M$97)))</f>
        <v>0</v>
      </c>
      <c r="BX8" s="229">
        <f t="array" ref="BX8">IF(BX$2=1,Assumptions!$X8/12,(SUMIF($D$2:$EE$2,BX$2-1,$D8:$EE8)/12)*(1+XLOOKUP(BX$2,Assumptions!$C$94:$M$94,Assumptions!$C$97:$M$97)))</f>
        <v>0</v>
      </c>
      <c r="BY8" s="229">
        <f t="array" ref="BY8">IF(BY$2=1,Assumptions!$X8/12,(SUMIF($D$2:$EE$2,BY$2-1,$D8:$EE8)/12)*(1+XLOOKUP(BY$2,Assumptions!$C$94:$M$94,Assumptions!$C$97:$M$97)))</f>
        <v>0</v>
      </c>
      <c r="BZ8" s="229">
        <f t="array" ref="BZ8">IF(BZ$2=1,Assumptions!$X8/12,(SUMIF($D$2:$EE$2,BZ$2-1,$D8:$EE8)/12)*(1+XLOOKUP(BZ$2,Assumptions!$C$94:$M$94,Assumptions!$C$97:$M$97)))</f>
        <v>0</v>
      </c>
      <c r="CA8" s="229">
        <f t="array" ref="CA8">IF(CA$2=1,Assumptions!$X8/12,(SUMIF($D$2:$EE$2,CA$2-1,$D8:$EE8)/12)*(1+XLOOKUP(CA$2,Assumptions!$C$94:$M$94,Assumptions!$C$97:$M$97)))</f>
        <v>0</v>
      </c>
      <c r="CB8" s="229">
        <f t="array" ref="CB8">IF(CB$2=1,Assumptions!$X8/12,(SUMIF($D$2:$EE$2,CB$2-1,$D8:$EE8)/12)*(1+XLOOKUP(CB$2,Assumptions!$C$94:$M$94,Assumptions!$C$97:$M$97)))</f>
        <v>0</v>
      </c>
      <c r="CC8" s="229">
        <f t="array" ref="CC8">IF(CC$2=1,Assumptions!$X8/12,(SUMIF($D$2:$EE$2,CC$2-1,$D8:$EE8)/12)*(1+XLOOKUP(CC$2,Assumptions!$C$94:$M$94,Assumptions!$C$97:$M$97)))</f>
        <v>0</v>
      </c>
      <c r="CD8" s="229">
        <f t="array" ref="CD8">IF(CD$2=1,Assumptions!$X8/12,(SUMIF($D$2:$EE$2,CD$2-1,$D8:$EE8)/12)*(1+XLOOKUP(CD$2,Assumptions!$C$94:$M$94,Assumptions!$C$97:$M$97)))</f>
        <v>0</v>
      </c>
      <c r="CE8" s="229">
        <f t="array" ref="CE8">IF(CE$2=1,Assumptions!$X8/12,(SUMIF($D$2:$EE$2,CE$2-1,$D8:$EE8)/12)*(1+XLOOKUP(CE$2,Assumptions!$C$94:$M$94,Assumptions!$C$97:$M$97)))</f>
        <v>0</v>
      </c>
      <c r="CF8" s="229">
        <f t="array" ref="CF8">IF(CF$2=1,Assumptions!$X8/12,(SUMIF($D$2:$EE$2,CF$2-1,$D8:$EE8)/12)*(1+XLOOKUP(CF$2,Assumptions!$C$94:$M$94,Assumptions!$C$97:$M$97)))</f>
        <v>0</v>
      </c>
      <c r="CG8" s="229">
        <f t="array" ref="CG8">IF(CG$2=1,Assumptions!$X8/12,(SUMIF($D$2:$EE$2,CG$2-1,$D8:$EE8)/12)*(1+XLOOKUP(CG$2,Assumptions!$C$94:$M$94,Assumptions!$C$97:$M$97)))</f>
        <v>0</v>
      </c>
      <c r="CH8" s="229">
        <f t="array" ref="CH8">IF(CH$2=1,Assumptions!$X8/12,(SUMIF($D$2:$EE$2,CH$2-1,$D8:$EE8)/12)*(1+XLOOKUP(CH$2,Assumptions!$C$94:$M$94,Assumptions!$C$97:$M$97)))</f>
        <v>0</v>
      </c>
      <c r="CI8" s="229">
        <f t="array" ref="CI8">IF(CI$2=1,Assumptions!$X8/12,(SUMIF($D$2:$EE$2,CI$2-1,$D8:$EE8)/12)*(1+XLOOKUP(CI$2,Assumptions!$C$94:$M$94,Assumptions!$C$97:$M$97)))</f>
        <v>0</v>
      </c>
      <c r="CJ8" s="229">
        <f t="array" ref="CJ8">IF(CJ$2=1,Assumptions!$X8/12,(SUMIF($D$2:$EE$2,CJ$2-1,$D8:$EE8)/12)*(1+XLOOKUP(CJ$2,Assumptions!$C$94:$M$94,Assumptions!$C$97:$M$97)))</f>
        <v>0</v>
      </c>
      <c r="CK8" s="229">
        <f t="array" ref="CK8">IF(CK$2=1,Assumptions!$X8/12,(SUMIF($D$2:$EE$2,CK$2-1,$D8:$EE8)/12)*(1+XLOOKUP(CK$2,Assumptions!$C$94:$M$94,Assumptions!$C$97:$M$97)))</f>
        <v>0</v>
      </c>
      <c r="CL8" s="229">
        <f t="array" ref="CL8">IF(CL$2=1,Assumptions!$X8/12,(SUMIF($D$2:$EE$2,CL$2-1,$D8:$EE8)/12)*(1+XLOOKUP(CL$2,Assumptions!$C$94:$M$94,Assumptions!$C$97:$M$97)))</f>
        <v>0</v>
      </c>
      <c r="CM8" s="229">
        <f t="array" ref="CM8">IF(CM$2=1,Assumptions!$X8/12,(SUMIF($D$2:$EE$2,CM$2-1,$D8:$EE8)/12)*(1+XLOOKUP(CM$2,Assumptions!$C$94:$M$94,Assumptions!$C$97:$M$97)))</f>
        <v>0</v>
      </c>
      <c r="CN8" s="229">
        <f t="array" ref="CN8">IF(CN$2=1,Assumptions!$X8/12,(SUMIF($D$2:$EE$2,CN$2-1,$D8:$EE8)/12)*(1+XLOOKUP(CN$2,Assumptions!$C$94:$M$94,Assumptions!$C$97:$M$97)))</f>
        <v>0</v>
      </c>
      <c r="CO8" s="229">
        <f t="array" ref="CO8">IF(CO$2=1,Assumptions!$X8/12,(SUMIF($D$2:$EE$2,CO$2-1,$D8:$EE8)/12)*(1+XLOOKUP(CO$2,Assumptions!$C$94:$M$94,Assumptions!$C$97:$M$97)))</f>
        <v>0</v>
      </c>
      <c r="CP8" s="229">
        <f t="array" ref="CP8">IF(CP$2=1,Assumptions!$X8/12,(SUMIF($D$2:$EE$2,CP$2-1,$D8:$EE8)/12)*(1+XLOOKUP(CP$2,Assumptions!$C$94:$M$94,Assumptions!$C$97:$M$97)))</f>
        <v>0</v>
      </c>
      <c r="CQ8" s="229">
        <f t="array" ref="CQ8">IF(CQ$2=1,Assumptions!$X8/12,(SUMIF($D$2:$EE$2,CQ$2-1,$D8:$EE8)/12)*(1+XLOOKUP(CQ$2,Assumptions!$C$94:$M$94,Assumptions!$C$97:$M$97)))</f>
        <v>0</v>
      </c>
      <c r="CR8" s="229">
        <f t="array" ref="CR8">IF(CR$2=1,Assumptions!$X8/12,(SUMIF($D$2:$EE$2,CR$2-1,$D8:$EE8)/12)*(1+XLOOKUP(CR$2,Assumptions!$C$94:$M$94,Assumptions!$C$97:$M$97)))</f>
        <v>0</v>
      </c>
      <c r="CS8" s="229">
        <f t="array" ref="CS8">IF(CS$2=1,Assumptions!$X8/12,(SUMIF($D$2:$EE$2,CS$2-1,$D8:$EE8)/12)*(1+XLOOKUP(CS$2,Assumptions!$C$94:$M$94,Assumptions!$C$97:$M$97)))</f>
        <v>0</v>
      </c>
      <c r="CT8" s="229">
        <f t="array" ref="CT8">IF(CT$2=1,Assumptions!$X8/12,(SUMIF($D$2:$EE$2,CT$2-1,$D8:$EE8)/12)*(1+XLOOKUP(CT$2,Assumptions!$C$94:$M$94,Assumptions!$C$97:$M$97)))</f>
        <v>0</v>
      </c>
      <c r="CU8" s="229">
        <f t="array" ref="CU8">IF(CU$2=1,Assumptions!$X8/12,(SUMIF($D$2:$EE$2,CU$2-1,$D8:$EE8)/12)*(1+XLOOKUP(CU$2,Assumptions!$C$94:$M$94,Assumptions!$C$97:$M$97)))</f>
        <v>0</v>
      </c>
      <c r="CV8" s="229">
        <f t="array" ref="CV8">IF(CV$2=1,Assumptions!$X8/12,(SUMIF($D$2:$EE$2,CV$2-1,$D8:$EE8)/12)*(1+XLOOKUP(CV$2,Assumptions!$C$94:$M$94,Assumptions!$C$97:$M$97)))</f>
        <v>0</v>
      </c>
      <c r="CW8" s="229">
        <f t="array" ref="CW8">IF(CW$2=1,Assumptions!$X8/12,(SUMIF($D$2:$EE$2,CW$2-1,$D8:$EE8)/12)*(1+XLOOKUP(CW$2,Assumptions!$C$94:$M$94,Assumptions!$C$97:$M$97)))</f>
        <v>0</v>
      </c>
      <c r="CX8" s="229">
        <f t="array" ref="CX8">IF(CX$2=1,Assumptions!$X8/12,(SUMIF($D$2:$EE$2,CX$2-1,$D8:$EE8)/12)*(1+XLOOKUP(CX$2,Assumptions!$C$94:$M$94,Assumptions!$C$97:$M$97)))</f>
        <v>0</v>
      </c>
      <c r="CY8" s="229">
        <f t="array" ref="CY8">IF(CY$2=1,Assumptions!$X8/12,(SUMIF($D$2:$EE$2,CY$2-1,$D8:$EE8)/12)*(1+XLOOKUP(CY$2,Assumptions!$C$94:$M$94,Assumptions!$C$97:$M$97)))</f>
        <v>0</v>
      </c>
      <c r="CZ8" s="229">
        <f t="array" ref="CZ8">IF(CZ$2=1,Assumptions!$X8/12,(SUMIF($D$2:$EE$2,CZ$2-1,$D8:$EE8)/12)*(1+XLOOKUP(CZ$2,Assumptions!$C$94:$M$94,Assumptions!$C$97:$M$97)))</f>
        <v>0</v>
      </c>
      <c r="DA8" s="229">
        <f t="array" ref="DA8">IF(DA$2=1,Assumptions!$X8/12,(SUMIF($D$2:$EE$2,DA$2-1,$D8:$EE8)/12)*(1+XLOOKUP(DA$2,Assumptions!$C$94:$M$94,Assumptions!$C$97:$M$97)))</f>
        <v>0</v>
      </c>
      <c r="DB8" s="229">
        <f t="array" ref="DB8">IF(DB$2=1,Assumptions!$X8/12,(SUMIF($D$2:$EE$2,DB$2-1,$D8:$EE8)/12)*(1+XLOOKUP(DB$2,Assumptions!$C$94:$M$94,Assumptions!$C$97:$M$97)))</f>
        <v>0</v>
      </c>
      <c r="DC8" s="229">
        <f t="array" ref="DC8">IF(DC$2=1,Assumptions!$X8/12,(SUMIF($D$2:$EE$2,DC$2-1,$D8:$EE8)/12)*(1+XLOOKUP(DC$2,Assumptions!$C$94:$M$94,Assumptions!$C$97:$M$97)))</f>
        <v>0</v>
      </c>
      <c r="DD8" s="229">
        <f t="array" ref="DD8">IF(DD$2=1,Assumptions!$X8/12,(SUMIF($D$2:$EE$2,DD$2-1,$D8:$EE8)/12)*(1+XLOOKUP(DD$2,Assumptions!$C$94:$M$94,Assumptions!$C$97:$M$97)))</f>
        <v>0</v>
      </c>
      <c r="DE8" s="229">
        <f t="array" ref="DE8">IF(DE$2=1,Assumptions!$X8/12,(SUMIF($D$2:$EE$2,DE$2-1,$D8:$EE8)/12)*(1+XLOOKUP(DE$2,Assumptions!$C$94:$M$94,Assumptions!$C$97:$M$97)))</f>
        <v>0</v>
      </c>
      <c r="DF8" s="229">
        <f t="array" ref="DF8">IF(DF$2=1,Assumptions!$X8/12,(SUMIF($D$2:$EE$2,DF$2-1,$D8:$EE8)/12)*(1+XLOOKUP(DF$2,Assumptions!$C$94:$M$94,Assumptions!$C$97:$M$97)))</f>
        <v>0</v>
      </c>
      <c r="DG8" s="229">
        <f t="array" ref="DG8">IF(DG$2=1,Assumptions!$X8/12,(SUMIF($D$2:$EE$2,DG$2-1,$D8:$EE8)/12)*(1+XLOOKUP(DG$2,Assumptions!$C$94:$M$94,Assumptions!$C$97:$M$97)))</f>
        <v>0</v>
      </c>
      <c r="DH8" s="229">
        <f t="array" ref="DH8">IF(DH$2=1,Assumptions!$X8/12,(SUMIF($D$2:$EE$2,DH$2-1,$D8:$EE8)/12)*(1+XLOOKUP(DH$2,Assumptions!$C$94:$M$94,Assumptions!$C$97:$M$97)))</f>
        <v>0</v>
      </c>
      <c r="DI8" s="229">
        <f t="array" ref="DI8">IF(DI$2=1,Assumptions!$X8/12,(SUMIF($D$2:$EE$2,DI$2-1,$D8:$EE8)/12)*(1+XLOOKUP(DI$2,Assumptions!$C$94:$M$94,Assumptions!$C$97:$M$97)))</f>
        <v>0</v>
      </c>
      <c r="DJ8" s="229">
        <f t="array" ref="DJ8">IF(DJ$2=1,Assumptions!$X8/12,(SUMIF($D$2:$EE$2,DJ$2-1,$D8:$EE8)/12)*(1+XLOOKUP(DJ$2,Assumptions!$C$94:$M$94,Assumptions!$C$97:$M$97)))</f>
        <v>0</v>
      </c>
      <c r="DK8" s="229">
        <f t="array" ref="DK8">IF(DK$2=1,Assumptions!$X8/12,(SUMIF($D$2:$EE$2,DK$2-1,$D8:$EE8)/12)*(1+XLOOKUP(DK$2,Assumptions!$C$94:$M$94,Assumptions!$C$97:$M$97)))</f>
        <v>0</v>
      </c>
      <c r="DL8" s="229">
        <f t="array" ref="DL8">IF(DL$2=1,Assumptions!$X8/12,(SUMIF($D$2:$EE$2,DL$2-1,$D8:$EE8)/12)*(1+XLOOKUP(DL$2,Assumptions!$C$94:$M$94,Assumptions!$C$97:$M$97)))</f>
        <v>0</v>
      </c>
      <c r="DM8" s="229">
        <f t="array" ref="DM8">IF(DM$2=1,Assumptions!$X8/12,(SUMIF($D$2:$EE$2,DM$2-1,$D8:$EE8)/12)*(1+XLOOKUP(DM$2,Assumptions!$C$94:$M$94,Assumptions!$C$97:$M$97)))</f>
        <v>0</v>
      </c>
      <c r="DN8" s="229">
        <f t="array" ref="DN8">IF(DN$2=1,Assumptions!$X8/12,(SUMIF($D$2:$EE$2,DN$2-1,$D8:$EE8)/12)*(1+XLOOKUP(DN$2,Assumptions!$C$94:$M$94,Assumptions!$C$97:$M$97)))</f>
        <v>0</v>
      </c>
      <c r="DO8" s="229">
        <f t="array" ref="DO8">IF(DO$2=1,Assumptions!$X8/12,(SUMIF($D$2:$EE$2,DO$2-1,$D8:$EE8)/12)*(1+XLOOKUP(DO$2,Assumptions!$C$94:$M$94,Assumptions!$C$97:$M$97)))</f>
        <v>0</v>
      </c>
      <c r="DP8" s="229">
        <f t="array" ref="DP8">IF(DP$2=1,Assumptions!$X8/12,(SUMIF($D$2:$EE$2,DP$2-1,$D8:$EE8)/12)*(1+XLOOKUP(DP$2,Assumptions!$C$94:$M$94,Assumptions!$C$97:$M$97)))</f>
        <v>0</v>
      </c>
      <c r="DQ8" s="229">
        <f t="array" ref="DQ8">IF(DQ$2=1,Assumptions!$X8/12,(SUMIF($D$2:$EE$2,DQ$2-1,$D8:$EE8)/12)*(1+XLOOKUP(DQ$2,Assumptions!$C$94:$M$94,Assumptions!$C$97:$M$97)))</f>
        <v>0</v>
      </c>
      <c r="DR8" s="229">
        <f t="array" ref="DR8">IF(DR$2=1,Assumptions!$X8/12,(SUMIF($D$2:$EE$2,DR$2-1,$D8:$EE8)/12)*(1+XLOOKUP(DR$2,Assumptions!$C$94:$M$94,Assumptions!$C$97:$M$97)))</f>
        <v>0</v>
      </c>
      <c r="DS8" s="229">
        <f t="array" ref="DS8">IF(DS$2=1,Assumptions!$X8/12,(SUMIF($D$2:$EE$2,DS$2-1,$D8:$EE8)/12)*(1+XLOOKUP(DS$2,Assumptions!$C$94:$M$94,Assumptions!$C$97:$M$97)))</f>
        <v>0</v>
      </c>
      <c r="DT8" s="229">
        <f t="array" ref="DT8">IF(DT$2=1,Assumptions!$X8/12,(SUMIF($D$2:$EE$2,DT$2-1,$D8:$EE8)/12)*(1+XLOOKUP(DT$2,Assumptions!$C$94:$M$94,Assumptions!$C$97:$M$97)))</f>
        <v>0</v>
      </c>
      <c r="DU8" s="229">
        <f t="array" ref="DU8">IF(DU$2=1,Assumptions!$X8/12,(SUMIF($D$2:$EE$2,DU$2-1,$D8:$EE8)/12)*(1+XLOOKUP(DU$2,Assumptions!$C$94:$M$94,Assumptions!$C$97:$M$97)))</f>
        <v>0</v>
      </c>
      <c r="DV8" s="229">
        <f t="array" ref="DV8">IF(DV$2=1,Assumptions!$X8/12,(SUMIF($D$2:$EE$2,DV$2-1,$D8:$EE8)/12)*(1+XLOOKUP(DV$2,Assumptions!$C$94:$M$94,Assumptions!$C$97:$M$97)))</f>
        <v>0</v>
      </c>
      <c r="DW8" s="229">
        <f t="array" ref="DW8">IF(DW$2=1,Assumptions!$X8/12,(SUMIF($D$2:$EE$2,DW$2-1,$D8:$EE8)/12)*(1+XLOOKUP(DW$2,Assumptions!$C$94:$M$94,Assumptions!$C$97:$M$97)))</f>
        <v>0</v>
      </c>
      <c r="DX8" s="229">
        <f t="array" ref="DX8">IF(DX$2=1,Assumptions!$X8/12,(SUMIF($D$2:$EE$2,DX$2-1,$D8:$EE8)/12)*(1+XLOOKUP(DX$2,Assumptions!$C$94:$M$94,Assumptions!$C$97:$M$97)))</f>
        <v>0</v>
      </c>
      <c r="DY8" s="229">
        <f t="array" ref="DY8">IF(DY$2=1,Assumptions!$X8/12,(SUMIF($D$2:$EE$2,DY$2-1,$D8:$EE8)/12)*(1+XLOOKUP(DY$2,Assumptions!$C$94:$M$94,Assumptions!$C$97:$M$97)))</f>
        <v>0</v>
      </c>
      <c r="DZ8" s="229">
        <f t="array" ref="DZ8">IF(DZ$2=1,Assumptions!$X8/12,(SUMIF($D$2:$EE$2,DZ$2-1,$D8:$EE8)/12)*(1+XLOOKUP(DZ$2,Assumptions!$C$94:$M$94,Assumptions!$C$97:$M$97)))</f>
        <v>0</v>
      </c>
      <c r="EA8" s="229">
        <f t="array" ref="EA8">IF(EA$2=1,Assumptions!$X8/12,(SUMIF($D$2:$EE$2,EA$2-1,$D8:$EE8)/12)*(1+XLOOKUP(EA$2,Assumptions!$C$94:$M$94,Assumptions!$C$97:$M$97)))</f>
        <v>0</v>
      </c>
      <c r="EB8" s="229">
        <f t="array" ref="EB8">IF(EB$2=1,Assumptions!$X8/12,(SUMIF($D$2:$EE$2,EB$2-1,$D8:$EE8)/12)*(1+XLOOKUP(EB$2,Assumptions!$C$94:$M$94,Assumptions!$C$97:$M$97)))</f>
        <v>0</v>
      </c>
      <c r="EC8" s="229">
        <f t="array" ref="EC8">IF(EC$2=1,Assumptions!$X8/12,(SUMIF($D$2:$EE$2,EC$2-1,$D8:$EE8)/12)*(1+XLOOKUP(EC$2,Assumptions!$C$94:$M$94,Assumptions!$C$97:$M$97)))</f>
        <v>0</v>
      </c>
      <c r="ED8" s="229">
        <f t="array" ref="ED8">IF(ED$2=1,Assumptions!$X8/12,(SUMIF($D$2:$EE$2,ED$2-1,$D8:$EE8)/12)*(1+XLOOKUP(ED$2,Assumptions!$C$94:$M$94,Assumptions!$C$97:$M$97)))</f>
        <v>0</v>
      </c>
      <c r="EE8" s="229">
        <f t="array" ref="EE8">IF(EE$2=1,Assumptions!$X8/12,(SUMIF($D$2:$EE$2,EE$2-1,$D8:$EE8)/12)*(1+XLOOKUP(EE$2,Assumptions!$C$94:$M$94,Assumptions!$C$97:$M$97)))</f>
        <v>0</v>
      </c>
    </row>
    <row r="9" ht="15.75" customHeight="1">
      <c r="A9" s="1"/>
      <c r="B9" s="1"/>
      <c r="C9" s="1" t="str">
        <f>Assumptions!R9</f>
        <v>2BR A (1bath)</v>
      </c>
      <c r="D9" s="229">
        <f t="array" ref="D9">IF(D$2=1,Assumptions!$X9/12,(SUMIF($D$2:$EE$2,D$2-1,$D9:$EE9)/12)*(1+XLOOKUP(D$2,Assumptions!$C$94:$M$94,Assumptions!$C$97:$M$97)))</f>
        <v>0</v>
      </c>
      <c r="E9" s="229">
        <f t="array" ref="E9">IF(E$2=1,Assumptions!$X9/12,(SUMIF($D$2:$EE$2,E$2-1,$D9:$EE9)/12)*(1+XLOOKUP(E$2,Assumptions!$C$94:$M$94,Assumptions!$C$97:$M$97)))</f>
        <v>0</v>
      </c>
      <c r="F9" s="229">
        <f t="array" ref="F9">IF(F$2=1,Assumptions!$X9/12,(SUMIF($D$2:$EE$2,F$2-1,$D9:$EE9)/12)*(1+XLOOKUP(F$2,Assumptions!$C$94:$M$94,Assumptions!$C$97:$M$97)))</f>
        <v>0</v>
      </c>
      <c r="G9" s="229">
        <f t="array" ref="G9">IF(G$2=1,Assumptions!$X9/12,(SUMIF($D$2:$EE$2,G$2-1,$D9:$EE9)/12)*(1+XLOOKUP(G$2,Assumptions!$C$94:$M$94,Assumptions!$C$97:$M$97)))</f>
        <v>0</v>
      </c>
      <c r="H9" s="229">
        <f t="array" ref="H9">IF(H$2=1,Assumptions!$X9/12,(SUMIF($D$2:$EE$2,H$2-1,$D9:$EE9)/12)*(1+XLOOKUP(H$2,Assumptions!$C$94:$M$94,Assumptions!$C$97:$M$97)))</f>
        <v>0</v>
      </c>
      <c r="I9" s="229">
        <f t="array" ref="I9">IF(I$2=1,Assumptions!$X9/12,(SUMIF($D$2:$EE$2,I$2-1,$D9:$EE9)/12)*(1+XLOOKUP(I$2,Assumptions!$C$94:$M$94,Assumptions!$C$97:$M$97)))</f>
        <v>0</v>
      </c>
      <c r="J9" s="229">
        <f t="array" ref="J9">IF(J$2=1,Assumptions!$X9/12,(SUMIF($D$2:$EE$2,J$2-1,$D9:$EE9)/12)*(1+XLOOKUP(J$2,Assumptions!$C$94:$M$94,Assumptions!$C$97:$M$97)))</f>
        <v>0</v>
      </c>
      <c r="K9" s="229">
        <f t="array" ref="K9">IF(K$2=1,Assumptions!$X9/12,(SUMIF($D$2:$EE$2,K$2-1,$D9:$EE9)/12)*(1+XLOOKUP(K$2,Assumptions!$C$94:$M$94,Assumptions!$C$97:$M$97)))</f>
        <v>0</v>
      </c>
      <c r="L9" s="229">
        <f t="array" ref="L9">IF(L$2=1,Assumptions!$X9/12,(SUMIF($D$2:$EE$2,L$2-1,$D9:$EE9)/12)*(1+XLOOKUP(L$2,Assumptions!$C$94:$M$94,Assumptions!$C$97:$M$97)))</f>
        <v>0</v>
      </c>
      <c r="M9" s="229">
        <f t="array" ref="M9">IF(M$2=1,Assumptions!$X9/12,(SUMIF($D$2:$EE$2,M$2-1,$D9:$EE9)/12)*(1+XLOOKUP(M$2,Assumptions!$C$94:$M$94,Assumptions!$C$97:$M$97)))</f>
        <v>0</v>
      </c>
      <c r="N9" s="229">
        <f t="array" ref="N9">IF(N$2=1,Assumptions!$X9/12,(SUMIF($D$2:$EE$2,N$2-1,$D9:$EE9)/12)*(1+XLOOKUP(N$2,Assumptions!$C$94:$M$94,Assumptions!$C$97:$M$97)))</f>
        <v>0</v>
      </c>
      <c r="O9" s="229">
        <f t="array" ref="O9">IF(O$2=1,Assumptions!$X9/12,(SUMIF($D$2:$EE$2,O$2-1,$D9:$EE9)/12)*(1+XLOOKUP(O$2,Assumptions!$C$94:$M$94,Assumptions!$C$97:$M$97)))</f>
        <v>0</v>
      </c>
      <c r="P9" s="229">
        <f t="array" ref="P9">IF(P$2=1,Assumptions!$X9/12,(SUMIF($D$2:$EE$2,P$2-1,$D9:$EE9)/12)*(1+XLOOKUP(P$2,Assumptions!$C$94:$M$94,Assumptions!$C$97:$M$97)))</f>
        <v>0</v>
      </c>
      <c r="Q9" s="229">
        <f t="array" ref="Q9">IF(Q$2=1,Assumptions!$X9/12,(SUMIF($D$2:$EE$2,Q$2-1,$D9:$EE9)/12)*(1+XLOOKUP(Q$2,Assumptions!$C$94:$M$94,Assumptions!$C$97:$M$97)))</f>
        <v>0</v>
      </c>
      <c r="R9" s="229">
        <f t="array" ref="R9">IF(R$2=1,Assumptions!$X9/12,(SUMIF($D$2:$EE$2,R$2-1,$D9:$EE9)/12)*(1+XLOOKUP(R$2,Assumptions!$C$94:$M$94,Assumptions!$C$97:$M$97)))</f>
        <v>0</v>
      </c>
      <c r="S9" s="229">
        <f t="array" ref="S9">IF(S$2=1,Assumptions!$X9/12,(SUMIF($D$2:$EE$2,S$2-1,$D9:$EE9)/12)*(1+XLOOKUP(S$2,Assumptions!$C$94:$M$94,Assumptions!$C$97:$M$97)))</f>
        <v>0</v>
      </c>
      <c r="T9" s="229">
        <f t="array" ref="T9">IF(T$2=1,Assumptions!$X9/12,(SUMIF($D$2:$EE$2,T$2-1,$D9:$EE9)/12)*(1+XLOOKUP(T$2,Assumptions!$C$94:$M$94,Assumptions!$C$97:$M$97)))</f>
        <v>0</v>
      </c>
      <c r="U9" s="229">
        <f t="array" ref="U9">IF(U$2=1,Assumptions!$X9/12,(SUMIF($D$2:$EE$2,U$2-1,$D9:$EE9)/12)*(1+XLOOKUP(U$2,Assumptions!$C$94:$M$94,Assumptions!$C$97:$M$97)))</f>
        <v>0</v>
      </c>
      <c r="V9" s="229">
        <f t="array" ref="V9">IF(V$2=1,Assumptions!$X9/12,(SUMIF($D$2:$EE$2,V$2-1,$D9:$EE9)/12)*(1+XLOOKUP(V$2,Assumptions!$C$94:$M$94,Assumptions!$C$97:$M$97)))</f>
        <v>0</v>
      </c>
      <c r="W9" s="229">
        <f t="array" ref="W9">IF(W$2=1,Assumptions!$X9/12,(SUMIF($D$2:$EE$2,W$2-1,$D9:$EE9)/12)*(1+XLOOKUP(W$2,Assumptions!$C$94:$M$94,Assumptions!$C$97:$M$97)))</f>
        <v>0</v>
      </c>
      <c r="X9" s="229">
        <f t="array" ref="X9">IF(X$2=1,Assumptions!$X9/12,(SUMIF($D$2:$EE$2,X$2-1,$D9:$EE9)/12)*(1+XLOOKUP(X$2,Assumptions!$C$94:$M$94,Assumptions!$C$97:$M$97)))</f>
        <v>0</v>
      </c>
      <c r="Y9" s="229">
        <f t="array" ref="Y9">IF(Y$2=1,Assumptions!$X9/12,(SUMIF($D$2:$EE$2,Y$2-1,$D9:$EE9)/12)*(1+XLOOKUP(Y$2,Assumptions!$C$94:$M$94,Assumptions!$C$97:$M$97)))</f>
        <v>0</v>
      </c>
      <c r="Z9" s="229">
        <f t="array" ref="Z9">IF(Z$2=1,Assumptions!$X9/12,(SUMIF($D$2:$EE$2,Z$2-1,$D9:$EE9)/12)*(1+XLOOKUP(Z$2,Assumptions!$C$94:$M$94,Assumptions!$C$97:$M$97)))</f>
        <v>0</v>
      </c>
      <c r="AA9" s="229">
        <f t="array" ref="AA9">IF(AA$2=1,Assumptions!$X9/12,(SUMIF($D$2:$EE$2,AA$2-1,$D9:$EE9)/12)*(1+XLOOKUP(AA$2,Assumptions!$C$94:$M$94,Assumptions!$C$97:$M$97)))</f>
        <v>0</v>
      </c>
      <c r="AB9" s="229">
        <f t="array" ref="AB9">IF(AB$2=1,Assumptions!$X9/12,(SUMIF($D$2:$EE$2,AB$2-1,$D9:$EE9)/12)*(1+XLOOKUP(AB$2,Assumptions!$C$94:$M$94,Assumptions!$C$97:$M$97)))</f>
        <v>0</v>
      </c>
      <c r="AC9" s="229">
        <f t="array" ref="AC9">IF(AC$2=1,Assumptions!$X9/12,(SUMIF($D$2:$EE$2,AC$2-1,$D9:$EE9)/12)*(1+XLOOKUP(AC$2,Assumptions!$C$94:$M$94,Assumptions!$C$97:$M$97)))</f>
        <v>0</v>
      </c>
      <c r="AD9" s="229">
        <f t="array" ref="AD9">IF(AD$2=1,Assumptions!$X9/12,(SUMIF($D$2:$EE$2,AD$2-1,$D9:$EE9)/12)*(1+XLOOKUP(AD$2,Assumptions!$C$94:$M$94,Assumptions!$C$97:$M$97)))</f>
        <v>0</v>
      </c>
      <c r="AE9" s="229">
        <f t="array" ref="AE9">IF(AE$2=1,Assumptions!$X9/12,(SUMIF($D$2:$EE$2,AE$2-1,$D9:$EE9)/12)*(1+XLOOKUP(AE$2,Assumptions!$C$94:$M$94,Assumptions!$C$97:$M$97)))</f>
        <v>0</v>
      </c>
      <c r="AF9" s="229">
        <f t="array" ref="AF9">IF(AF$2=1,Assumptions!$X9/12,(SUMIF($D$2:$EE$2,AF$2-1,$D9:$EE9)/12)*(1+XLOOKUP(AF$2,Assumptions!$C$94:$M$94,Assumptions!$C$97:$M$97)))</f>
        <v>0</v>
      </c>
      <c r="AG9" s="229">
        <f t="array" ref="AG9">IF(AG$2=1,Assumptions!$X9/12,(SUMIF($D$2:$EE$2,AG$2-1,$D9:$EE9)/12)*(1+XLOOKUP(AG$2,Assumptions!$C$94:$M$94,Assumptions!$C$97:$M$97)))</f>
        <v>0</v>
      </c>
      <c r="AH9" s="229">
        <f t="array" ref="AH9">IF(AH$2=1,Assumptions!$X9/12,(SUMIF($D$2:$EE$2,AH$2-1,$D9:$EE9)/12)*(1+XLOOKUP(AH$2,Assumptions!$C$94:$M$94,Assumptions!$C$97:$M$97)))</f>
        <v>0</v>
      </c>
      <c r="AI9" s="229">
        <f t="array" ref="AI9">IF(AI$2=1,Assumptions!$X9/12,(SUMIF($D$2:$EE$2,AI$2-1,$D9:$EE9)/12)*(1+XLOOKUP(AI$2,Assumptions!$C$94:$M$94,Assumptions!$C$97:$M$97)))</f>
        <v>0</v>
      </c>
      <c r="AJ9" s="229">
        <f t="array" ref="AJ9">IF(AJ$2=1,Assumptions!$X9/12,(SUMIF($D$2:$EE$2,AJ$2-1,$D9:$EE9)/12)*(1+XLOOKUP(AJ$2,Assumptions!$C$94:$M$94,Assumptions!$C$97:$M$97)))</f>
        <v>0</v>
      </c>
      <c r="AK9" s="229">
        <f t="array" ref="AK9">IF(AK$2=1,Assumptions!$X9/12,(SUMIF($D$2:$EE$2,AK$2-1,$D9:$EE9)/12)*(1+XLOOKUP(AK$2,Assumptions!$C$94:$M$94,Assumptions!$C$97:$M$97)))</f>
        <v>0</v>
      </c>
      <c r="AL9" s="229">
        <f t="array" ref="AL9">IF(AL$2=1,Assumptions!$X9/12,(SUMIF($D$2:$EE$2,AL$2-1,$D9:$EE9)/12)*(1+XLOOKUP(AL$2,Assumptions!$C$94:$M$94,Assumptions!$C$97:$M$97)))</f>
        <v>0</v>
      </c>
      <c r="AM9" s="229">
        <f t="array" ref="AM9">IF(AM$2=1,Assumptions!$X9/12,(SUMIF($D$2:$EE$2,AM$2-1,$D9:$EE9)/12)*(1+XLOOKUP(AM$2,Assumptions!$C$94:$M$94,Assumptions!$C$97:$M$97)))</f>
        <v>0</v>
      </c>
      <c r="AN9" s="229">
        <f t="array" ref="AN9">IF(AN$2=1,Assumptions!$X9/12,(SUMIF($D$2:$EE$2,AN$2-1,$D9:$EE9)/12)*(1+XLOOKUP(AN$2,Assumptions!$C$94:$M$94,Assumptions!$C$97:$M$97)))</f>
        <v>0</v>
      </c>
      <c r="AO9" s="229">
        <f t="array" ref="AO9">IF(AO$2=1,Assumptions!$X9/12,(SUMIF($D$2:$EE$2,AO$2-1,$D9:$EE9)/12)*(1+XLOOKUP(AO$2,Assumptions!$C$94:$M$94,Assumptions!$C$97:$M$97)))</f>
        <v>0</v>
      </c>
      <c r="AP9" s="229">
        <f t="array" ref="AP9">IF(AP$2=1,Assumptions!$X9/12,(SUMIF($D$2:$EE$2,AP$2-1,$D9:$EE9)/12)*(1+XLOOKUP(AP$2,Assumptions!$C$94:$M$94,Assumptions!$C$97:$M$97)))</f>
        <v>0</v>
      </c>
      <c r="AQ9" s="229">
        <f t="array" ref="AQ9">IF(AQ$2=1,Assumptions!$X9/12,(SUMIF($D$2:$EE$2,AQ$2-1,$D9:$EE9)/12)*(1+XLOOKUP(AQ$2,Assumptions!$C$94:$M$94,Assumptions!$C$97:$M$97)))</f>
        <v>0</v>
      </c>
      <c r="AR9" s="229">
        <f t="array" ref="AR9">IF(AR$2=1,Assumptions!$X9/12,(SUMIF($D$2:$EE$2,AR$2-1,$D9:$EE9)/12)*(1+XLOOKUP(AR$2,Assumptions!$C$94:$M$94,Assumptions!$C$97:$M$97)))</f>
        <v>0</v>
      </c>
      <c r="AS9" s="229">
        <f t="array" ref="AS9">IF(AS$2=1,Assumptions!$X9/12,(SUMIF($D$2:$EE$2,AS$2-1,$D9:$EE9)/12)*(1+XLOOKUP(AS$2,Assumptions!$C$94:$M$94,Assumptions!$C$97:$M$97)))</f>
        <v>0</v>
      </c>
      <c r="AT9" s="229">
        <f t="array" ref="AT9">IF(AT$2=1,Assumptions!$X9/12,(SUMIF($D$2:$EE$2,AT$2-1,$D9:$EE9)/12)*(1+XLOOKUP(AT$2,Assumptions!$C$94:$M$94,Assumptions!$C$97:$M$97)))</f>
        <v>0</v>
      </c>
      <c r="AU9" s="229">
        <f t="array" ref="AU9">IF(AU$2=1,Assumptions!$X9/12,(SUMIF($D$2:$EE$2,AU$2-1,$D9:$EE9)/12)*(1+XLOOKUP(AU$2,Assumptions!$C$94:$M$94,Assumptions!$C$97:$M$97)))</f>
        <v>0</v>
      </c>
      <c r="AV9" s="229">
        <f t="array" ref="AV9">IF(AV$2=1,Assumptions!$X9/12,(SUMIF($D$2:$EE$2,AV$2-1,$D9:$EE9)/12)*(1+XLOOKUP(AV$2,Assumptions!$C$94:$M$94,Assumptions!$C$97:$M$97)))</f>
        <v>0</v>
      </c>
      <c r="AW9" s="229">
        <f t="array" ref="AW9">IF(AW$2=1,Assumptions!$X9/12,(SUMIF($D$2:$EE$2,AW$2-1,$D9:$EE9)/12)*(1+XLOOKUP(AW$2,Assumptions!$C$94:$M$94,Assumptions!$C$97:$M$97)))</f>
        <v>0</v>
      </c>
      <c r="AX9" s="229">
        <f t="array" ref="AX9">IF(AX$2=1,Assumptions!$X9/12,(SUMIF($D$2:$EE$2,AX$2-1,$D9:$EE9)/12)*(1+XLOOKUP(AX$2,Assumptions!$C$94:$M$94,Assumptions!$C$97:$M$97)))</f>
        <v>0</v>
      </c>
      <c r="AY9" s="229">
        <f t="array" ref="AY9">IF(AY$2=1,Assumptions!$X9/12,(SUMIF($D$2:$EE$2,AY$2-1,$D9:$EE9)/12)*(1+XLOOKUP(AY$2,Assumptions!$C$94:$M$94,Assumptions!$C$97:$M$97)))</f>
        <v>0</v>
      </c>
      <c r="AZ9" s="229">
        <f t="array" ref="AZ9">IF(AZ$2=1,Assumptions!$X9/12,(SUMIF($D$2:$EE$2,AZ$2-1,$D9:$EE9)/12)*(1+XLOOKUP(AZ$2,Assumptions!$C$94:$M$94,Assumptions!$C$97:$M$97)))</f>
        <v>0</v>
      </c>
      <c r="BA9" s="229">
        <f t="array" ref="BA9">IF(BA$2=1,Assumptions!$X9/12,(SUMIF($D$2:$EE$2,BA$2-1,$D9:$EE9)/12)*(1+XLOOKUP(BA$2,Assumptions!$C$94:$M$94,Assumptions!$C$97:$M$97)))</f>
        <v>0</v>
      </c>
      <c r="BB9" s="229">
        <f t="array" ref="BB9">IF(BB$2=1,Assumptions!$X9/12,(SUMIF($D$2:$EE$2,BB$2-1,$D9:$EE9)/12)*(1+XLOOKUP(BB$2,Assumptions!$C$94:$M$94,Assumptions!$C$97:$M$97)))</f>
        <v>0</v>
      </c>
      <c r="BC9" s="229">
        <f t="array" ref="BC9">IF(BC$2=1,Assumptions!$X9/12,(SUMIF($D$2:$EE$2,BC$2-1,$D9:$EE9)/12)*(1+XLOOKUP(BC$2,Assumptions!$C$94:$M$94,Assumptions!$C$97:$M$97)))</f>
        <v>0</v>
      </c>
      <c r="BD9" s="229">
        <f t="array" ref="BD9">IF(BD$2=1,Assumptions!$X9/12,(SUMIF($D$2:$EE$2,BD$2-1,$D9:$EE9)/12)*(1+XLOOKUP(BD$2,Assumptions!$C$94:$M$94,Assumptions!$C$97:$M$97)))</f>
        <v>0</v>
      </c>
      <c r="BE9" s="229">
        <f t="array" ref="BE9">IF(BE$2=1,Assumptions!$X9/12,(SUMIF($D$2:$EE$2,BE$2-1,$D9:$EE9)/12)*(1+XLOOKUP(BE$2,Assumptions!$C$94:$M$94,Assumptions!$C$97:$M$97)))</f>
        <v>0</v>
      </c>
      <c r="BF9" s="229">
        <f t="array" ref="BF9">IF(BF$2=1,Assumptions!$X9/12,(SUMIF($D$2:$EE$2,BF$2-1,$D9:$EE9)/12)*(1+XLOOKUP(BF$2,Assumptions!$C$94:$M$94,Assumptions!$C$97:$M$97)))</f>
        <v>0</v>
      </c>
      <c r="BG9" s="229">
        <f t="array" ref="BG9">IF(BG$2=1,Assumptions!$X9/12,(SUMIF($D$2:$EE$2,BG$2-1,$D9:$EE9)/12)*(1+XLOOKUP(BG$2,Assumptions!$C$94:$M$94,Assumptions!$C$97:$M$97)))</f>
        <v>0</v>
      </c>
      <c r="BH9" s="229">
        <f t="array" ref="BH9">IF(BH$2=1,Assumptions!$X9/12,(SUMIF($D$2:$EE$2,BH$2-1,$D9:$EE9)/12)*(1+XLOOKUP(BH$2,Assumptions!$C$94:$M$94,Assumptions!$C$97:$M$97)))</f>
        <v>0</v>
      </c>
      <c r="BI9" s="229">
        <f t="array" ref="BI9">IF(BI$2=1,Assumptions!$X9/12,(SUMIF($D$2:$EE$2,BI$2-1,$D9:$EE9)/12)*(1+XLOOKUP(BI$2,Assumptions!$C$94:$M$94,Assumptions!$C$97:$M$97)))</f>
        <v>0</v>
      </c>
      <c r="BJ9" s="229">
        <f t="array" ref="BJ9">IF(BJ$2=1,Assumptions!$X9/12,(SUMIF($D$2:$EE$2,BJ$2-1,$D9:$EE9)/12)*(1+XLOOKUP(BJ$2,Assumptions!$C$94:$M$94,Assumptions!$C$97:$M$97)))</f>
        <v>0</v>
      </c>
      <c r="BK9" s="229">
        <f t="array" ref="BK9">IF(BK$2=1,Assumptions!$X9/12,(SUMIF($D$2:$EE$2,BK$2-1,$D9:$EE9)/12)*(1+XLOOKUP(BK$2,Assumptions!$C$94:$M$94,Assumptions!$C$97:$M$97)))</f>
        <v>0</v>
      </c>
      <c r="BL9" s="229">
        <f t="array" ref="BL9">IF(BL$2=1,Assumptions!$X9/12,(SUMIF($D$2:$EE$2,BL$2-1,$D9:$EE9)/12)*(1+XLOOKUP(BL$2,Assumptions!$C$94:$M$94,Assumptions!$C$97:$M$97)))</f>
        <v>0</v>
      </c>
      <c r="BM9" s="229">
        <f t="array" ref="BM9">IF(BM$2=1,Assumptions!$X9/12,(SUMIF($D$2:$EE$2,BM$2-1,$D9:$EE9)/12)*(1+XLOOKUP(BM$2,Assumptions!$C$94:$M$94,Assumptions!$C$97:$M$97)))</f>
        <v>0</v>
      </c>
      <c r="BN9" s="229">
        <f t="array" ref="BN9">IF(BN$2=1,Assumptions!$X9/12,(SUMIF($D$2:$EE$2,BN$2-1,$D9:$EE9)/12)*(1+XLOOKUP(BN$2,Assumptions!$C$94:$M$94,Assumptions!$C$97:$M$97)))</f>
        <v>0</v>
      </c>
      <c r="BO9" s="229">
        <f t="array" ref="BO9">IF(BO$2=1,Assumptions!$X9/12,(SUMIF($D$2:$EE$2,BO$2-1,$D9:$EE9)/12)*(1+XLOOKUP(BO$2,Assumptions!$C$94:$M$94,Assumptions!$C$97:$M$97)))</f>
        <v>0</v>
      </c>
      <c r="BP9" s="229">
        <f t="array" ref="BP9">IF(BP$2=1,Assumptions!$X9/12,(SUMIF($D$2:$EE$2,BP$2-1,$D9:$EE9)/12)*(1+XLOOKUP(BP$2,Assumptions!$C$94:$M$94,Assumptions!$C$97:$M$97)))</f>
        <v>0</v>
      </c>
      <c r="BQ9" s="229">
        <f t="array" ref="BQ9">IF(BQ$2=1,Assumptions!$X9/12,(SUMIF($D$2:$EE$2,BQ$2-1,$D9:$EE9)/12)*(1+XLOOKUP(BQ$2,Assumptions!$C$94:$M$94,Assumptions!$C$97:$M$97)))</f>
        <v>0</v>
      </c>
      <c r="BR9" s="229">
        <f t="array" ref="BR9">IF(BR$2=1,Assumptions!$X9/12,(SUMIF($D$2:$EE$2,BR$2-1,$D9:$EE9)/12)*(1+XLOOKUP(BR$2,Assumptions!$C$94:$M$94,Assumptions!$C$97:$M$97)))</f>
        <v>0</v>
      </c>
      <c r="BS9" s="229">
        <f t="array" ref="BS9">IF(BS$2=1,Assumptions!$X9/12,(SUMIF($D$2:$EE$2,BS$2-1,$D9:$EE9)/12)*(1+XLOOKUP(BS$2,Assumptions!$C$94:$M$94,Assumptions!$C$97:$M$97)))</f>
        <v>0</v>
      </c>
      <c r="BT9" s="229">
        <f t="array" ref="BT9">IF(BT$2=1,Assumptions!$X9/12,(SUMIF($D$2:$EE$2,BT$2-1,$D9:$EE9)/12)*(1+XLOOKUP(BT$2,Assumptions!$C$94:$M$94,Assumptions!$C$97:$M$97)))</f>
        <v>0</v>
      </c>
      <c r="BU9" s="229">
        <f t="array" ref="BU9">IF(BU$2=1,Assumptions!$X9/12,(SUMIF($D$2:$EE$2,BU$2-1,$D9:$EE9)/12)*(1+XLOOKUP(BU$2,Assumptions!$C$94:$M$94,Assumptions!$C$97:$M$97)))</f>
        <v>0</v>
      </c>
      <c r="BV9" s="229">
        <f t="array" ref="BV9">IF(BV$2=1,Assumptions!$X9/12,(SUMIF($D$2:$EE$2,BV$2-1,$D9:$EE9)/12)*(1+XLOOKUP(BV$2,Assumptions!$C$94:$M$94,Assumptions!$C$97:$M$97)))</f>
        <v>0</v>
      </c>
      <c r="BW9" s="229">
        <f t="array" ref="BW9">IF(BW$2=1,Assumptions!$X9/12,(SUMIF($D$2:$EE$2,BW$2-1,$D9:$EE9)/12)*(1+XLOOKUP(BW$2,Assumptions!$C$94:$M$94,Assumptions!$C$97:$M$97)))</f>
        <v>0</v>
      </c>
      <c r="BX9" s="229">
        <f t="array" ref="BX9">IF(BX$2=1,Assumptions!$X9/12,(SUMIF($D$2:$EE$2,BX$2-1,$D9:$EE9)/12)*(1+XLOOKUP(BX$2,Assumptions!$C$94:$M$94,Assumptions!$C$97:$M$97)))</f>
        <v>0</v>
      </c>
      <c r="BY9" s="229">
        <f t="array" ref="BY9">IF(BY$2=1,Assumptions!$X9/12,(SUMIF($D$2:$EE$2,BY$2-1,$D9:$EE9)/12)*(1+XLOOKUP(BY$2,Assumptions!$C$94:$M$94,Assumptions!$C$97:$M$97)))</f>
        <v>0</v>
      </c>
      <c r="BZ9" s="229">
        <f t="array" ref="BZ9">IF(BZ$2=1,Assumptions!$X9/12,(SUMIF($D$2:$EE$2,BZ$2-1,$D9:$EE9)/12)*(1+XLOOKUP(BZ$2,Assumptions!$C$94:$M$94,Assumptions!$C$97:$M$97)))</f>
        <v>0</v>
      </c>
      <c r="CA9" s="229">
        <f t="array" ref="CA9">IF(CA$2=1,Assumptions!$X9/12,(SUMIF($D$2:$EE$2,CA$2-1,$D9:$EE9)/12)*(1+XLOOKUP(CA$2,Assumptions!$C$94:$M$94,Assumptions!$C$97:$M$97)))</f>
        <v>0</v>
      </c>
      <c r="CB9" s="229">
        <f t="array" ref="CB9">IF(CB$2=1,Assumptions!$X9/12,(SUMIF($D$2:$EE$2,CB$2-1,$D9:$EE9)/12)*(1+XLOOKUP(CB$2,Assumptions!$C$94:$M$94,Assumptions!$C$97:$M$97)))</f>
        <v>0</v>
      </c>
      <c r="CC9" s="229">
        <f t="array" ref="CC9">IF(CC$2=1,Assumptions!$X9/12,(SUMIF($D$2:$EE$2,CC$2-1,$D9:$EE9)/12)*(1+XLOOKUP(CC$2,Assumptions!$C$94:$M$94,Assumptions!$C$97:$M$97)))</f>
        <v>0</v>
      </c>
      <c r="CD9" s="229">
        <f t="array" ref="CD9">IF(CD$2=1,Assumptions!$X9/12,(SUMIF($D$2:$EE$2,CD$2-1,$D9:$EE9)/12)*(1+XLOOKUP(CD$2,Assumptions!$C$94:$M$94,Assumptions!$C$97:$M$97)))</f>
        <v>0</v>
      </c>
      <c r="CE9" s="229">
        <f t="array" ref="CE9">IF(CE$2=1,Assumptions!$X9/12,(SUMIF($D$2:$EE$2,CE$2-1,$D9:$EE9)/12)*(1+XLOOKUP(CE$2,Assumptions!$C$94:$M$94,Assumptions!$C$97:$M$97)))</f>
        <v>0</v>
      </c>
      <c r="CF9" s="229">
        <f t="array" ref="CF9">IF(CF$2=1,Assumptions!$X9/12,(SUMIF($D$2:$EE$2,CF$2-1,$D9:$EE9)/12)*(1+XLOOKUP(CF$2,Assumptions!$C$94:$M$94,Assumptions!$C$97:$M$97)))</f>
        <v>0</v>
      </c>
      <c r="CG9" s="229">
        <f t="array" ref="CG9">IF(CG$2=1,Assumptions!$X9/12,(SUMIF($D$2:$EE$2,CG$2-1,$D9:$EE9)/12)*(1+XLOOKUP(CG$2,Assumptions!$C$94:$M$94,Assumptions!$C$97:$M$97)))</f>
        <v>0</v>
      </c>
      <c r="CH9" s="229">
        <f t="array" ref="CH9">IF(CH$2=1,Assumptions!$X9/12,(SUMIF($D$2:$EE$2,CH$2-1,$D9:$EE9)/12)*(1+XLOOKUP(CH$2,Assumptions!$C$94:$M$94,Assumptions!$C$97:$M$97)))</f>
        <v>0</v>
      </c>
      <c r="CI9" s="229">
        <f t="array" ref="CI9">IF(CI$2=1,Assumptions!$X9/12,(SUMIF($D$2:$EE$2,CI$2-1,$D9:$EE9)/12)*(1+XLOOKUP(CI$2,Assumptions!$C$94:$M$94,Assumptions!$C$97:$M$97)))</f>
        <v>0</v>
      </c>
      <c r="CJ9" s="229">
        <f t="array" ref="CJ9">IF(CJ$2=1,Assumptions!$X9/12,(SUMIF($D$2:$EE$2,CJ$2-1,$D9:$EE9)/12)*(1+XLOOKUP(CJ$2,Assumptions!$C$94:$M$94,Assumptions!$C$97:$M$97)))</f>
        <v>0</v>
      </c>
      <c r="CK9" s="229">
        <f t="array" ref="CK9">IF(CK$2=1,Assumptions!$X9/12,(SUMIF($D$2:$EE$2,CK$2-1,$D9:$EE9)/12)*(1+XLOOKUP(CK$2,Assumptions!$C$94:$M$94,Assumptions!$C$97:$M$97)))</f>
        <v>0</v>
      </c>
      <c r="CL9" s="229">
        <f t="array" ref="CL9">IF(CL$2=1,Assumptions!$X9/12,(SUMIF($D$2:$EE$2,CL$2-1,$D9:$EE9)/12)*(1+XLOOKUP(CL$2,Assumptions!$C$94:$M$94,Assumptions!$C$97:$M$97)))</f>
        <v>0</v>
      </c>
      <c r="CM9" s="229">
        <f t="array" ref="CM9">IF(CM$2=1,Assumptions!$X9/12,(SUMIF($D$2:$EE$2,CM$2-1,$D9:$EE9)/12)*(1+XLOOKUP(CM$2,Assumptions!$C$94:$M$94,Assumptions!$C$97:$M$97)))</f>
        <v>0</v>
      </c>
      <c r="CN9" s="229">
        <f t="array" ref="CN9">IF(CN$2=1,Assumptions!$X9/12,(SUMIF($D$2:$EE$2,CN$2-1,$D9:$EE9)/12)*(1+XLOOKUP(CN$2,Assumptions!$C$94:$M$94,Assumptions!$C$97:$M$97)))</f>
        <v>0</v>
      </c>
      <c r="CO9" s="229">
        <f t="array" ref="CO9">IF(CO$2=1,Assumptions!$X9/12,(SUMIF($D$2:$EE$2,CO$2-1,$D9:$EE9)/12)*(1+XLOOKUP(CO$2,Assumptions!$C$94:$M$94,Assumptions!$C$97:$M$97)))</f>
        <v>0</v>
      </c>
      <c r="CP9" s="229">
        <f t="array" ref="CP9">IF(CP$2=1,Assumptions!$X9/12,(SUMIF($D$2:$EE$2,CP$2-1,$D9:$EE9)/12)*(1+XLOOKUP(CP$2,Assumptions!$C$94:$M$94,Assumptions!$C$97:$M$97)))</f>
        <v>0</v>
      </c>
      <c r="CQ9" s="229">
        <f t="array" ref="CQ9">IF(CQ$2=1,Assumptions!$X9/12,(SUMIF($D$2:$EE$2,CQ$2-1,$D9:$EE9)/12)*(1+XLOOKUP(CQ$2,Assumptions!$C$94:$M$94,Assumptions!$C$97:$M$97)))</f>
        <v>0</v>
      </c>
      <c r="CR9" s="229">
        <f t="array" ref="CR9">IF(CR$2=1,Assumptions!$X9/12,(SUMIF($D$2:$EE$2,CR$2-1,$D9:$EE9)/12)*(1+XLOOKUP(CR$2,Assumptions!$C$94:$M$94,Assumptions!$C$97:$M$97)))</f>
        <v>0</v>
      </c>
      <c r="CS9" s="229">
        <f t="array" ref="CS9">IF(CS$2=1,Assumptions!$X9/12,(SUMIF($D$2:$EE$2,CS$2-1,$D9:$EE9)/12)*(1+XLOOKUP(CS$2,Assumptions!$C$94:$M$94,Assumptions!$C$97:$M$97)))</f>
        <v>0</v>
      </c>
      <c r="CT9" s="229">
        <f t="array" ref="CT9">IF(CT$2=1,Assumptions!$X9/12,(SUMIF($D$2:$EE$2,CT$2-1,$D9:$EE9)/12)*(1+XLOOKUP(CT$2,Assumptions!$C$94:$M$94,Assumptions!$C$97:$M$97)))</f>
        <v>0</v>
      </c>
      <c r="CU9" s="229">
        <f t="array" ref="CU9">IF(CU$2=1,Assumptions!$X9/12,(SUMIF($D$2:$EE$2,CU$2-1,$D9:$EE9)/12)*(1+XLOOKUP(CU$2,Assumptions!$C$94:$M$94,Assumptions!$C$97:$M$97)))</f>
        <v>0</v>
      </c>
      <c r="CV9" s="229">
        <f t="array" ref="CV9">IF(CV$2=1,Assumptions!$X9/12,(SUMIF($D$2:$EE$2,CV$2-1,$D9:$EE9)/12)*(1+XLOOKUP(CV$2,Assumptions!$C$94:$M$94,Assumptions!$C$97:$M$97)))</f>
        <v>0</v>
      </c>
      <c r="CW9" s="229">
        <f t="array" ref="CW9">IF(CW$2=1,Assumptions!$X9/12,(SUMIF($D$2:$EE$2,CW$2-1,$D9:$EE9)/12)*(1+XLOOKUP(CW$2,Assumptions!$C$94:$M$94,Assumptions!$C$97:$M$97)))</f>
        <v>0</v>
      </c>
      <c r="CX9" s="229">
        <f t="array" ref="CX9">IF(CX$2=1,Assumptions!$X9/12,(SUMIF($D$2:$EE$2,CX$2-1,$D9:$EE9)/12)*(1+XLOOKUP(CX$2,Assumptions!$C$94:$M$94,Assumptions!$C$97:$M$97)))</f>
        <v>0</v>
      </c>
      <c r="CY9" s="229">
        <f t="array" ref="CY9">IF(CY$2=1,Assumptions!$X9/12,(SUMIF($D$2:$EE$2,CY$2-1,$D9:$EE9)/12)*(1+XLOOKUP(CY$2,Assumptions!$C$94:$M$94,Assumptions!$C$97:$M$97)))</f>
        <v>0</v>
      </c>
      <c r="CZ9" s="229">
        <f t="array" ref="CZ9">IF(CZ$2=1,Assumptions!$X9/12,(SUMIF($D$2:$EE$2,CZ$2-1,$D9:$EE9)/12)*(1+XLOOKUP(CZ$2,Assumptions!$C$94:$M$94,Assumptions!$C$97:$M$97)))</f>
        <v>0</v>
      </c>
      <c r="DA9" s="229">
        <f t="array" ref="DA9">IF(DA$2=1,Assumptions!$X9/12,(SUMIF($D$2:$EE$2,DA$2-1,$D9:$EE9)/12)*(1+XLOOKUP(DA$2,Assumptions!$C$94:$M$94,Assumptions!$C$97:$M$97)))</f>
        <v>0</v>
      </c>
      <c r="DB9" s="229">
        <f t="array" ref="DB9">IF(DB$2=1,Assumptions!$X9/12,(SUMIF($D$2:$EE$2,DB$2-1,$D9:$EE9)/12)*(1+XLOOKUP(DB$2,Assumptions!$C$94:$M$94,Assumptions!$C$97:$M$97)))</f>
        <v>0</v>
      </c>
      <c r="DC9" s="229">
        <f t="array" ref="DC9">IF(DC$2=1,Assumptions!$X9/12,(SUMIF($D$2:$EE$2,DC$2-1,$D9:$EE9)/12)*(1+XLOOKUP(DC$2,Assumptions!$C$94:$M$94,Assumptions!$C$97:$M$97)))</f>
        <v>0</v>
      </c>
      <c r="DD9" s="229">
        <f t="array" ref="DD9">IF(DD$2=1,Assumptions!$X9/12,(SUMIF($D$2:$EE$2,DD$2-1,$D9:$EE9)/12)*(1+XLOOKUP(DD$2,Assumptions!$C$94:$M$94,Assumptions!$C$97:$M$97)))</f>
        <v>0</v>
      </c>
      <c r="DE9" s="229">
        <f t="array" ref="DE9">IF(DE$2=1,Assumptions!$X9/12,(SUMIF($D$2:$EE$2,DE$2-1,$D9:$EE9)/12)*(1+XLOOKUP(DE$2,Assumptions!$C$94:$M$94,Assumptions!$C$97:$M$97)))</f>
        <v>0</v>
      </c>
      <c r="DF9" s="229">
        <f t="array" ref="DF9">IF(DF$2=1,Assumptions!$X9/12,(SUMIF($D$2:$EE$2,DF$2-1,$D9:$EE9)/12)*(1+XLOOKUP(DF$2,Assumptions!$C$94:$M$94,Assumptions!$C$97:$M$97)))</f>
        <v>0</v>
      </c>
      <c r="DG9" s="229">
        <f t="array" ref="DG9">IF(DG$2=1,Assumptions!$X9/12,(SUMIF($D$2:$EE$2,DG$2-1,$D9:$EE9)/12)*(1+XLOOKUP(DG$2,Assumptions!$C$94:$M$94,Assumptions!$C$97:$M$97)))</f>
        <v>0</v>
      </c>
      <c r="DH9" s="229">
        <f t="array" ref="DH9">IF(DH$2=1,Assumptions!$X9/12,(SUMIF($D$2:$EE$2,DH$2-1,$D9:$EE9)/12)*(1+XLOOKUP(DH$2,Assumptions!$C$94:$M$94,Assumptions!$C$97:$M$97)))</f>
        <v>0</v>
      </c>
      <c r="DI9" s="229">
        <f t="array" ref="DI9">IF(DI$2=1,Assumptions!$X9/12,(SUMIF($D$2:$EE$2,DI$2-1,$D9:$EE9)/12)*(1+XLOOKUP(DI$2,Assumptions!$C$94:$M$94,Assumptions!$C$97:$M$97)))</f>
        <v>0</v>
      </c>
      <c r="DJ9" s="229">
        <f t="array" ref="DJ9">IF(DJ$2=1,Assumptions!$X9/12,(SUMIF($D$2:$EE$2,DJ$2-1,$D9:$EE9)/12)*(1+XLOOKUP(DJ$2,Assumptions!$C$94:$M$94,Assumptions!$C$97:$M$97)))</f>
        <v>0</v>
      </c>
      <c r="DK9" s="229">
        <f t="array" ref="DK9">IF(DK$2=1,Assumptions!$X9/12,(SUMIF($D$2:$EE$2,DK$2-1,$D9:$EE9)/12)*(1+XLOOKUP(DK$2,Assumptions!$C$94:$M$94,Assumptions!$C$97:$M$97)))</f>
        <v>0</v>
      </c>
      <c r="DL9" s="229">
        <f t="array" ref="DL9">IF(DL$2=1,Assumptions!$X9/12,(SUMIF($D$2:$EE$2,DL$2-1,$D9:$EE9)/12)*(1+XLOOKUP(DL$2,Assumptions!$C$94:$M$94,Assumptions!$C$97:$M$97)))</f>
        <v>0</v>
      </c>
      <c r="DM9" s="229">
        <f t="array" ref="DM9">IF(DM$2=1,Assumptions!$X9/12,(SUMIF($D$2:$EE$2,DM$2-1,$D9:$EE9)/12)*(1+XLOOKUP(DM$2,Assumptions!$C$94:$M$94,Assumptions!$C$97:$M$97)))</f>
        <v>0</v>
      </c>
      <c r="DN9" s="229">
        <f t="array" ref="DN9">IF(DN$2=1,Assumptions!$X9/12,(SUMIF($D$2:$EE$2,DN$2-1,$D9:$EE9)/12)*(1+XLOOKUP(DN$2,Assumptions!$C$94:$M$94,Assumptions!$C$97:$M$97)))</f>
        <v>0</v>
      </c>
      <c r="DO9" s="229">
        <f t="array" ref="DO9">IF(DO$2=1,Assumptions!$X9/12,(SUMIF($D$2:$EE$2,DO$2-1,$D9:$EE9)/12)*(1+XLOOKUP(DO$2,Assumptions!$C$94:$M$94,Assumptions!$C$97:$M$97)))</f>
        <v>0</v>
      </c>
      <c r="DP9" s="229">
        <f t="array" ref="DP9">IF(DP$2=1,Assumptions!$X9/12,(SUMIF($D$2:$EE$2,DP$2-1,$D9:$EE9)/12)*(1+XLOOKUP(DP$2,Assumptions!$C$94:$M$94,Assumptions!$C$97:$M$97)))</f>
        <v>0</v>
      </c>
      <c r="DQ9" s="229">
        <f t="array" ref="DQ9">IF(DQ$2=1,Assumptions!$X9/12,(SUMIF($D$2:$EE$2,DQ$2-1,$D9:$EE9)/12)*(1+XLOOKUP(DQ$2,Assumptions!$C$94:$M$94,Assumptions!$C$97:$M$97)))</f>
        <v>0</v>
      </c>
      <c r="DR9" s="229">
        <f t="array" ref="DR9">IF(DR$2=1,Assumptions!$X9/12,(SUMIF($D$2:$EE$2,DR$2-1,$D9:$EE9)/12)*(1+XLOOKUP(DR$2,Assumptions!$C$94:$M$94,Assumptions!$C$97:$M$97)))</f>
        <v>0</v>
      </c>
      <c r="DS9" s="229">
        <f t="array" ref="DS9">IF(DS$2=1,Assumptions!$X9/12,(SUMIF($D$2:$EE$2,DS$2-1,$D9:$EE9)/12)*(1+XLOOKUP(DS$2,Assumptions!$C$94:$M$94,Assumptions!$C$97:$M$97)))</f>
        <v>0</v>
      </c>
      <c r="DT9" s="229">
        <f t="array" ref="DT9">IF(DT$2=1,Assumptions!$X9/12,(SUMIF($D$2:$EE$2,DT$2-1,$D9:$EE9)/12)*(1+XLOOKUP(DT$2,Assumptions!$C$94:$M$94,Assumptions!$C$97:$M$97)))</f>
        <v>0</v>
      </c>
      <c r="DU9" s="229">
        <f t="array" ref="DU9">IF(DU$2=1,Assumptions!$X9/12,(SUMIF($D$2:$EE$2,DU$2-1,$D9:$EE9)/12)*(1+XLOOKUP(DU$2,Assumptions!$C$94:$M$94,Assumptions!$C$97:$M$97)))</f>
        <v>0</v>
      </c>
      <c r="DV9" s="229">
        <f t="array" ref="DV9">IF(DV$2=1,Assumptions!$X9/12,(SUMIF($D$2:$EE$2,DV$2-1,$D9:$EE9)/12)*(1+XLOOKUP(DV$2,Assumptions!$C$94:$M$94,Assumptions!$C$97:$M$97)))</f>
        <v>0</v>
      </c>
      <c r="DW9" s="229">
        <f t="array" ref="DW9">IF(DW$2=1,Assumptions!$X9/12,(SUMIF($D$2:$EE$2,DW$2-1,$D9:$EE9)/12)*(1+XLOOKUP(DW$2,Assumptions!$C$94:$M$94,Assumptions!$C$97:$M$97)))</f>
        <v>0</v>
      </c>
      <c r="DX9" s="229">
        <f t="array" ref="DX9">IF(DX$2=1,Assumptions!$X9/12,(SUMIF($D$2:$EE$2,DX$2-1,$D9:$EE9)/12)*(1+XLOOKUP(DX$2,Assumptions!$C$94:$M$94,Assumptions!$C$97:$M$97)))</f>
        <v>0</v>
      </c>
      <c r="DY9" s="229">
        <f t="array" ref="DY9">IF(DY$2=1,Assumptions!$X9/12,(SUMIF($D$2:$EE$2,DY$2-1,$D9:$EE9)/12)*(1+XLOOKUP(DY$2,Assumptions!$C$94:$M$94,Assumptions!$C$97:$M$97)))</f>
        <v>0</v>
      </c>
      <c r="DZ9" s="229">
        <f t="array" ref="DZ9">IF(DZ$2=1,Assumptions!$X9/12,(SUMIF($D$2:$EE$2,DZ$2-1,$D9:$EE9)/12)*(1+XLOOKUP(DZ$2,Assumptions!$C$94:$M$94,Assumptions!$C$97:$M$97)))</f>
        <v>0</v>
      </c>
      <c r="EA9" s="229">
        <f t="array" ref="EA9">IF(EA$2=1,Assumptions!$X9/12,(SUMIF($D$2:$EE$2,EA$2-1,$D9:$EE9)/12)*(1+XLOOKUP(EA$2,Assumptions!$C$94:$M$94,Assumptions!$C$97:$M$97)))</f>
        <v>0</v>
      </c>
      <c r="EB9" s="229">
        <f t="array" ref="EB9">IF(EB$2=1,Assumptions!$X9/12,(SUMIF($D$2:$EE$2,EB$2-1,$D9:$EE9)/12)*(1+XLOOKUP(EB$2,Assumptions!$C$94:$M$94,Assumptions!$C$97:$M$97)))</f>
        <v>0</v>
      </c>
      <c r="EC9" s="229">
        <f t="array" ref="EC9">IF(EC$2=1,Assumptions!$X9/12,(SUMIF($D$2:$EE$2,EC$2-1,$D9:$EE9)/12)*(1+XLOOKUP(EC$2,Assumptions!$C$94:$M$94,Assumptions!$C$97:$M$97)))</f>
        <v>0</v>
      </c>
      <c r="ED9" s="229">
        <f t="array" ref="ED9">IF(ED$2=1,Assumptions!$X9/12,(SUMIF($D$2:$EE$2,ED$2-1,$D9:$EE9)/12)*(1+XLOOKUP(ED$2,Assumptions!$C$94:$M$94,Assumptions!$C$97:$M$97)))</f>
        <v>0</v>
      </c>
      <c r="EE9" s="229">
        <f t="array" ref="EE9">IF(EE$2=1,Assumptions!$X9/12,(SUMIF($D$2:$EE$2,EE$2-1,$D9:$EE9)/12)*(1+XLOOKUP(EE$2,Assumptions!$C$94:$M$94,Assumptions!$C$97:$M$97)))</f>
        <v>0</v>
      </c>
    </row>
    <row r="10" ht="15.75" customHeight="1">
      <c r="A10" s="1"/>
      <c r="B10" s="1"/>
      <c r="C10" s="1" t="str">
        <f>Assumptions!R10</f>
        <v>2BR B (2bath)</v>
      </c>
      <c r="D10" s="229">
        <f t="array" ref="D10">IF(D$2=1,Assumptions!$X10/12,(SUMIF($D$2:$EE$2,D$2-1,$D10:$EE10)/12)*(1+XLOOKUP(D$2,Assumptions!$C$94:$M$94,Assumptions!$C$97:$M$97)))</f>
        <v>0</v>
      </c>
      <c r="E10" s="229">
        <f t="array" ref="E10">IF(E$2=1,Assumptions!$X10/12,(SUMIF($D$2:$EE$2,E$2-1,$D10:$EE10)/12)*(1+XLOOKUP(E$2,Assumptions!$C$94:$M$94,Assumptions!$C$97:$M$97)))</f>
        <v>0</v>
      </c>
      <c r="F10" s="229">
        <f t="array" ref="F10">IF(F$2=1,Assumptions!$X10/12,(SUMIF($D$2:$EE$2,F$2-1,$D10:$EE10)/12)*(1+XLOOKUP(F$2,Assumptions!$C$94:$M$94,Assumptions!$C$97:$M$97)))</f>
        <v>0</v>
      </c>
      <c r="G10" s="229">
        <f t="array" ref="G10">IF(G$2=1,Assumptions!$X10/12,(SUMIF($D$2:$EE$2,G$2-1,$D10:$EE10)/12)*(1+XLOOKUP(G$2,Assumptions!$C$94:$M$94,Assumptions!$C$97:$M$97)))</f>
        <v>0</v>
      </c>
      <c r="H10" s="229">
        <f t="array" ref="H10">IF(H$2=1,Assumptions!$X10/12,(SUMIF($D$2:$EE$2,H$2-1,$D10:$EE10)/12)*(1+XLOOKUP(H$2,Assumptions!$C$94:$M$94,Assumptions!$C$97:$M$97)))</f>
        <v>0</v>
      </c>
      <c r="I10" s="229">
        <f t="array" ref="I10">IF(I$2=1,Assumptions!$X10/12,(SUMIF($D$2:$EE$2,I$2-1,$D10:$EE10)/12)*(1+XLOOKUP(I$2,Assumptions!$C$94:$M$94,Assumptions!$C$97:$M$97)))</f>
        <v>0</v>
      </c>
      <c r="J10" s="229">
        <f t="array" ref="J10">IF(J$2=1,Assumptions!$X10/12,(SUMIF($D$2:$EE$2,J$2-1,$D10:$EE10)/12)*(1+XLOOKUP(J$2,Assumptions!$C$94:$M$94,Assumptions!$C$97:$M$97)))</f>
        <v>0</v>
      </c>
      <c r="K10" s="229">
        <f t="array" ref="K10">IF(K$2=1,Assumptions!$X10/12,(SUMIF($D$2:$EE$2,K$2-1,$D10:$EE10)/12)*(1+XLOOKUP(K$2,Assumptions!$C$94:$M$94,Assumptions!$C$97:$M$97)))</f>
        <v>0</v>
      </c>
      <c r="L10" s="229">
        <f t="array" ref="L10">IF(L$2=1,Assumptions!$X10/12,(SUMIF($D$2:$EE$2,L$2-1,$D10:$EE10)/12)*(1+XLOOKUP(L$2,Assumptions!$C$94:$M$94,Assumptions!$C$97:$M$97)))</f>
        <v>0</v>
      </c>
      <c r="M10" s="229">
        <f t="array" ref="M10">IF(M$2=1,Assumptions!$X10/12,(SUMIF($D$2:$EE$2,M$2-1,$D10:$EE10)/12)*(1+XLOOKUP(M$2,Assumptions!$C$94:$M$94,Assumptions!$C$97:$M$97)))</f>
        <v>0</v>
      </c>
      <c r="N10" s="229">
        <f t="array" ref="N10">IF(N$2=1,Assumptions!$X10/12,(SUMIF($D$2:$EE$2,N$2-1,$D10:$EE10)/12)*(1+XLOOKUP(N$2,Assumptions!$C$94:$M$94,Assumptions!$C$97:$M$97)))</f>
        <v>0</v>
      </c>
      <c r="O10" s="229">
        <f t="array" ref="O10">IF(O$2=1,Assumptions!$X10/12,(SUMIF($D$2:$EE$2,O$2-1,$D10:$EE10)/12)*(1+XLOOKUP(O$2,Assumptions!$C$94:$M$94,Assumptions!$C$97:$M$97)))</f>
        <v>0</v>
      </c>
      <c r="P10" s="229">
        <f t="array" ref="P10">IF(P$2=1,Assumptions!$X10/12,(SUMIF($D$2:$EE$2,P$2-1,$D10:$EE10)/12)*(1+XLOOKUP(P$2,Assumptions!$C$94:$M$94,Assumptions!$C$97:$M$97)))</f>
        <v>0</v>
      </c>
      <c r="Q10" s="229">
        <f t="array" ref="Q10">IF(Q$2=1,Assumptions!$X10/12,(SUMIF($D$2:$EE$2,Q$2-1,$D10:$EE10)/12)*(1+XLOOKUP(Q$2,Assumptions!$C$94:$M$94,Assumptions!$C$97:$M$97)))</f>
        <v>0</v>
      </c>
      <c r="R10" s="229">
        <f t="array" ref="R10">IF(R$2=1,Assumptions!$X10/12,(SUMIF($D$2:$EE$2,R$2-1,$D10:$EE10)/12)*(1+XLOOKUP(R$2,Assumptions!$C$94:$M$94,Assumptions!$C$97:$M$97)))</f>
        <v>0</v>
      </c>
      <c r="S10" s="229">
        <f t="array" ref="S10">IF(S$2=1,Assumptions!$X10/12,(SUMIF($D$2:$EE$2,S$2-1,$D10:$EE10)/12)*(1+XLOOKUP(S$2,Assumptions!$C$94:$M$94,Assumptions!$C$97:$M$97)))</f>
        <v>0</v>
      </c>
      <c r="T10" s="229">
        <f t="array" ref="T10">IF(T$2=1,Assumptions!$X10/12,(SUMIF($D$2:$EE$2,T$2-1,$D10:$EE10)/12)*(1+XLOOKUP(T$2,Assumptions!$C$94:$M$94,Assumptions!$C$97:$M$97)))</f>
        <v>0</v>
      </c>
      <c r="U10" s="229">
        <f t="array" ref="U10">IF(U$2=1,Assumptions!$X10/12,(SUMIF($D$2:$EE$2,U$2-1,$D10:$EE10)/12)*(1+XLOOKUP(U$2,Assumptions!$C$94:$M$94,Assumptions!$C$97:$M$97)))</f>
        <v>0</v>
      </c>
      <c r="V10" s="229">
        <f t="array" ref="V10">IF(V$2=1,Assumptions!$X10/12,(SUMIF($D$2:$EE$2,V$2-1,$D10:$EE10)/12)*(1+XLOOKUP(V$2,Assumptions!$C$94:$M$94,Assumptions!$C$97:$M$97)))</f>
        <v>0</v>
      </c>
      <c r="W10" s="229">
        <f t="array" ref="W10">IF(W$2=1,Assumptions!$X10/12,(SUMIF($D$2:$EE$2,W$2-1,$D10:$EE10)/12)*(1+XLOOKUP(W$2,Assumptions!$C$94:$M$94,Assumptions!$C$97:$M$97)))</f>
        <v>0</v>
      </c>
      <c r="X10" s="229">
        <f t="array" ref="X10">IF(X$2=1,Assumptions!$X10/12,(SUMIF($D$2:$EE$2,X$2-1,$D10:$EE10)/12)*(1+XLOOKUP(X$2,Assumptions!$C$94:$M$94,Assumptions!$C$97:$M$97)))</f>
        <v>0</v>
      </c>
      <c r="Y10" s="229">
        <f t="array" ref="Y10">IF(Y$2=1,Assumptions!$X10/12,(SUMIF($D$2:$EE$2,Y$2-1,$D10:$EE10)/12)*(1+XLOOKUP(Y$2,Assumptions!$C$94:$M$94,Assumptions!$C$97:$M$97)))</f>
        <v>0</v>
      </c>
      <c r="Z10" s="229">
        <f t="array" ref="Z10">IF(Z$2=1,Assumptions!$X10/12,(SUMIF($D$2:$EE$2,Z$2-1,$D10:$EE10)/12)*(1+XLOOKUP(Z$2,Assumptions!$C$94:$M$94,Assumptions!$C$97:$M$97)))</f>
        <v>0</v>
      </c>
      <c r="AA10" s="229">
        <f t="array" ref="AA10">IF(AA$2=1,Assumptions!$X10/12,(SUMIF($D$2:$EE$2,AA$2-1,$D10:$EE10)/12)*(1+XLOOKUP(AA$2,Assumptions!$C$94:$M$94,Assumptions!$C$97:$M$97)))</f>
        <v>0</v>
      </c>
      <c r="AB10" s="229">
        <f t="array" ref="AB10">IF(AB$2=1,Assumptions!$X10/12,(SUMIF($D$2:$EE$2,AB$2-1,$D10:$EE10)/12)*(1+XLOOKUP(AB$2,Assumptions!$C$94:$M$94,Assumptions!$C$97:$M$97)))</f>
        <v>0</v>
      </c>
      <c r="AC10" s="229">
        <f t="array" ref="AC10">IF(AC$2=1,Assumptions!$X10/12,(SUMIF($D$2:$EE$2,AC$2-1,$D10:$EE10)/12)*(1+XLOOKUP(AC$2,Assumptions!$C$94:$M$94,Assumptions!$C$97:$M$97)))</f>
        <v>0</v>
      </c>
      <c r="AD10" s="229">
        <f t="array" ref="AD10">IF(AD$2=1,Assumptions!$X10/12,(SUMIF($D$2:$EE$2,AD$2-1,$D10:$EE10)/12)*(1+XLOOKUP(AD$2,Assumptions!$C$94:$M$94,Assumptions!$C$97:$M$97)))</f>
        <v>0</v>
      </c>
      <c r="AE10" s="229">
        <f t="array" ref="AE10">IF(AE$2=1,Assumptions!$X10/12,(SUMIF($D$2:$EE$2,AE$2-1,$D10:$EE10)/12)*(1+XLOOKUP(AE$2,Assumptions!$C$94:$M$94,Assumptions!$C$97:$M$97)))</f>
        <v>0</v>
      </c>
      <c r="AF10" s="229">
        <f t="array" ref="AF10">IF(AF$2=1,Assumptions!$X10/12,(SUMIF($D$2:$EE$2,AF$2-1,$D10:$EE10)/12)*(1+XLOOKUP(AF$2,Assumptions!$C$94:$M$94,Assumptions!$C$97:$M$97)))</f>
        <v>0</v>
      </c>
      <c r="AG10" s="229">
        <f t="array" ref="AG10">IF(AG$2=1,Assumptions!$X10/12,(SUMIF($D$2:$EE$2,AG$2-1,$D10:$EE10)/12)*(1+XLOOKUP(AG$2,Assumptions!$C$94:$M$94,Assumptions!$C$97:$M$97)))</f>
        <v>0</v>
      </c>
      <c r="AH10" s="229">
        <f t="array" ref="AH10">IF(AH$2=1,Assumptions!$X10/12,(SUMIF($D$2:$EE$2,AH$2-1,$D10:$EE10)/12)*(1+XLOOKUP(AH$2,Assumptions!$C$94:$M$94,Assumptions!$C$97:$M$97)))</f>
        <v>0</v>
      </c>
      <c r="AI10" s="229">
        <f t="array" ref="AI10">IF(AI$2=1,Assumptions!$X10/12,(SUMIF($D$2:$EE$2,AI$2-1,$D10:$EE10)/12)*(1+XLOOKUP(AI$2,Assumptions!$C$94:$M$94,Assumptions!$C$97:$M$97)))</f>
        <v>0</v>
      </c>
      <c r="AJ10" s="229">
        <f t="array" ref="AJ10">IF(AJ$2=1,Assumptions!$X10/12,(SUMIF($D$2:$EE$2,AJ$2-1,$D10:$EE10)/12)*(1+XLOOKUP(AJ$2,Assumptions!$C$94:$M$94,Assumptions!$C$97:$M$97)))</f>
        <v>0</v>
      </c>
      <c r="AK10" s="229">
        <f t="array" ref="AK10">IF(AK$2=1,Assumptions!$X10/12,(SUMIF($D$2:$EE$2,AK$2-1,$D10:$EE10)/12)*(1+XLOOKUP(AK$2,Assumptions!$C$94:$M$94,Assumptions!$C$97:$M$97)))</f>
        <v>0</v>
      </c>
      <c r="AL10" s="229">
        <f t="array" ref="AL10">IF(AL$2=1,Assumptions!$X10/12,(SUMIF($D$2:$EE$2,AL$2-1,$D10:$EE10)/12)*(1+XLOOKUP(AL$2,Assumptions!$C$94:$M$94,Assumptions!$C$97:$M$97)))</f>
        <v>0</v>
      </c>
      <c r="AM10" s="229">
        <f t="array" ref="AM10">IF(AM$2=1,Assumptions!$X10/12,(SUMIF($D$2:$EE$2,AM$2-1,$D10:$EE10)/12)*(1+XLOOKUP(AM$2,Assumptions!$C$94:$M$94,Assumptions!$C$97:$M$97)))</f>
        <v>0</v>
      </c>
      <c r="AN10" s="229">
        <f t="array" ref="AN10">IF(AN$2=1,Assumptions!$X10/12,(SUMIF($D$2:$EE$2,AN$2-1,$D10:$EE10)/12)*(1+XLOOKUP(AN$2,Assumptions!$C$94:$M$94,Assumptions!$C$97:$M$97)))</f>
        <v>0</v>
      </c>
      <c r="AO10" s="229">
        <f t="array" ref="AO10">IF(AO$2=1,Assumptions!$X10/12,(SUMIF($D$2:$EE$2,AO$2-1,$D10:$EE10)/12)*(1+XLOOKUP(AO$2,Assumptions!$C$94:$M$94,Assumptions!$C$97:$M$97)))</f>
        <v>0</v>
      </c>
      <c r="AP10" s="229">
        <f t="array" ref="AP10">IF(AP$2=1,Assumptions!$X10/12,(SUMIF($D$2:$EE$2,AP$2-1,$D10:$EE10)/12)*(1+XLOOKUP(AP$2,Assumptions!$C$94:$M$94,Assumptions!$C$97:$M$97)))</f>
        <v>0</v>
      </c>
      <c r="AQ10" s="229">
        <f t="array" ref="AQ10">IF(AQ$2=1,Assumptions!$X10/12,(SUMIF($D$2:$EE$2,AQ$2-1,$D10:$EE10)/12)*(1+XLOOKUP(AQ$2,Assumptions!$C$94:$M$94,Assumptions!$C$97:$M$97)))</f>
        <v>0</v>
      </c>
      <c r="AR10" s="229">
        <f t="array" ref="AR10">IF(AR$2=1,Assumptions!$X10/12,(SUMIF($D$2:$EE$2,AR$2-1,$D10:$EE10)/12)*(1+XLOOKUP(AR$2,Assumptions!$C$94:$M$94,Assumptions!$C$97:$M$97)))</f>
        <v>0</v>
      </c>
      <c r="AS10" s="229">
        <f t="array" ref="AS10">IF(AS$2=1,Assumptions!$X10/12,(SUMIF($D$2:$EE$2,AS$2-1,$D10:$EE10)/12)*(1+XLOOKUP(AS$2,Assumptions!$C$94:$M$94,Assumptions!$C$97:$M$97)))</f>
        <v>0</v>
      </c>
      <c r="AT10" s="229">
        <f t="array" ref="AT10">IF(AT$2=1,Assumptions!$X10/12,(SUMIF($D$2:$EE$2,AT$2-1,$D10:$EE10)/12)*(1+XLOOKUP(AT$2,Assumptions!$C$94:$M$94,Assumptions!$C$97:$M$97)))</f>
        <v>0</v>
      </c>
      <c r="AU10" s="229">
        <f t="array" ref="AU10">IF(AU$2=1,Assumptions!$X10/12,(SUMIF($D$2:$EE$2,AU$2-1,$D10:$EE10)/12)*(1+XLOOKUP(AU$2,Assumptions!$C$94:$M$94,Assumptions!$C$97:$M$97)))</f>
        <v>0</v>
      </c>
      <c r="AV10" s="229">
        <f t="array" ref="AV10">IF(AV$2=1,Assumptions!$X10/12,(SUMIF($D$2:$EE$2,AV$2-1,$D10:$EE10)/12)*(1+XLOOKUP(AV$2,Assumptions!$C$94:$M$94,Assumptions!$C$97:$M$97)))</f>
        <v>0</v>
      </c>
      <c r="AW10" s="229">
        <f t="array" ref="AW10">IF(AW$2=1,Assumptions!$X10/12,(SUMIF($D$2:$EE$2,AW$2-1,$D10:$EE10)/12)*(1+XLOOKUP(AW$2,Assumptions!$C$94:$M$94,Assumptions!$C$97:$M$97)))</f>
        <v>0</v>
      </c>
      <c r="AX10" s="229">
        <f t="array" ref="AX10">IF(AX$2=1,Assumptions!$X10/12,(SUMIF($D$2:$EE$2,AX$2-1,$D10:$EE10)/12)*(1+XLOOKUP(AX$2,Assumptions!$C$94:$M$94,Assumptions!$C$97:$M$97)))</f>
        <v>0</v>
      </c>
      <c r="AY10" s="229">
        <f t="array" ref="AY10">IF(AY$2=1,Assumptions!$X10/12,(SUMIF($D$2:$EE$2,AY$2-1,$D10:$EE10)/12)*(1+XLOOKUP(AY$2,Assumptions!$C$94:$M$94,Assumptions!$C$97:$M$97)))</f>
        <v>0</v>
      </c>
      <c r="AZ10" s="229">
        <f t="array" ref="AZ10">IF(AZ$2=1,Assumptions!$X10/12,(SUMIF($D$2:$EE$2,AZ$2-1,$D10:$EE10)/12)*(1+XLOOKUP(AZ$2,Assumptions!$C$94:$M$94,Assumptions!$C$97:$M$97)))</f>
        <v>0</v>
      </c>
      <c r="BA10" s="229">
        <f t="array" ref="BA10">IF(BA$2=1,Assumptions!$X10/12,(SUMIF($D$2:$EE$2,BA$2-1,$D10:$EE10)/12)*(1+XLOOKUP(BA$2,Assumptions!$C$94:$M$94,Assumptions!$C$97:$M$97)))</f>
        <v>0</v>
      </c>
      <c r="BB10" s="229">
        <f t="array" ref="BB10">IF(BB$2=1,Assumptions!$X10/12,(SUMIF($D$2:$EE$2,BB$2-1,$D10:$EE10)/12)*(1+XLOOKUP(BB$2,Assumptions!$C$94:$M$94,Assumptions!$C$97:$M$97)))</f>
        <v>0</v>
      </c>
      <c r="BC10" s="229">
        <f t="array" ref="BC10">IF(BC$2=1,Assumptions!$X10/12,(SUMIF($D$2:$EE$2,BC$2-1,$D10:$EE10)/12)*(1+XLOOKUP(BC$2,Assumptions!$C$94:$M$94,Assumptions!$C$97:$M$97)))</f>
        <v>0</v>
      </c>
      <c r="BD10" s="229">
        <f t="array" ref="BD10">IF(BD$2=1,Assumptions!$X10/12,(SUMIF($D$2:$EE$2,BD$2-1,$D10:$EE10)/12)*(1+XLOOKUP(BD$2,Assumptions!$C$94:$M$94,Assumptions!$C$97:$M$97)))</f>
        <v>0</v>
      </c>
      <c r="BE10" s="229">
        <f t="array" ref="BE10">IF(BE$2=1,Assumptions!$X10/12,(SUMIF($D$2:$EE$2,BE$2-1,$D10:$EE10)/12)*(1+XLOOKUP(BE$2,Assumptions!$C$94:$M$94,Assumptions!$C$97:$M$97)))</f>
        <v>0</v>
      </c>
      <c r="BF10" s="229">
        <f t="array" ref="BF10">IF(BF$2=1,Assumptions!$X10/12,(SUMIF($D$2:$EE$2,BF$2-1,$D10:$EE10)/12)*(1+XLOOKUP(BF$2,Assumptions!$C$94:$M$94,Assumptions!$C$97:$M$97)))</f>
        <v>0</v>
      </c>
      <c r="BG10" s="229">
        <f t="array" ref="BG10">IF(BG$2=1,Assumptions!$X10/12,(SUMIF($D$2:$EE$2,BG$2-1,$D10:$EE10)/12)*(1+XLOOKUP(BG$2,Assumptions!$C$94:$M$94,Assumptions!$C$97:$M$97)))</f>
        <v>0</v>
      </c>
      <c r="BH10" s="229">
        <f t="array" ref="BH10">IF(BH$2=1,Assumptions!$X10/12,(SUMIF($D$2:$EE$2,BH$2-1,$D10:$EE10)/12)*(1+XLOOKUP(BH$2,Assumptions!$C$94:$M$94,Assumptions!$C$97:$M$97)))</f>
        <v>0</v>
      </c>
      <c r="BI10" s="229">
        <f t="array" ref="BI10">IF(BI$2=1,Assumptions!$X10/12,(SUMIF($D$2:$EE$2,BI$2-1,$D10:$EE10)/12)*(1+XLOOKUP(BI$2,Assumptions!$C$94:$M$94,Assumptions!$C$97:$M$97)))</f>
        <v>0</v>
      </c>
      <c r="BJ10" s="229">
        <f t="array" ref="BJ10">IF(BJ$2=1,Assumptions!$X10/12,(SUMIF($D$2:$EE$2,BJ$2-1,$D10:$EE10)/12)*(1+XLOOKUP(BJ$2,Assumptions!$C$94:$M$94,Assumptions!$C$97:$M$97)))</f>
        <v>0</v>
      </c>
      <c r="BK10" s="229">
        <f t="array" ref="BK10">IF(BK$2=1,Assumptions!$X10/12,(SUMIF($D$2:$EE$2,BK$2-1,$D10:$EE10)/12)*(1+XLOOKUP(BK$2,Assumptions!$C$94:$M$94,Assumptions!$C$97:$M$97)))</f>
        <v>0</v>
      </c>
      <c r="BL10" s="229">
        <f t="array" ref="BL10">IF(BL$2=1,Assumptions!$X10/12,(SUMIF($D$2:$EE$2,BL$2-1,$D10:$EE10)/12)*(1+XLOOKUP(BL$2,Assumptions!$C$94:$M$94,Assumptions!$C$97:$M$97)))</f>
        <v>0</v>
      </c>
      <c r="BM10" s="229">
        <f t="array" ref="BM10">IF(BM$2=1,Assumptions!$X10/12,(SUMIF($D$2:$EE$2,BM$2-1,$D10:$EE10)/12)*(1+XLOOKUP(BM$2,Assumptions!$C$94:$M$94,Assumptions!$C$97:$M$97)))</f>
        <v>0</v>
      </c>
      <c r="BN10" s="229">
        <f t="array" ref="BN10">IF(BN$2=1,Assumptions!$X10/12,(SUMIF($D$2:$EE$2,BN$2-1,$D10:$EE10)/12)*(1+XLOOKUP(BN$2,Assumptions!$C$94:$M$94,Assumptions!$C$97:$M$97)))</f>
        <v>0</v>
      </c>
      <c r="BO10" s="229">
        <f t="array" ref="BO10">IF(BO$2=1,Assumptions!$X10/12,(SUMIF($D$2:$EE$2,BO$2-1,$D10:$EE10)/12)*(1+XLOOKUP(BO$2,Assumptions!$C$94:$M$94,Assumptions!$C$97:$M$97)))</f>
        <v>0</v>
      </c>
      <c r="BP10" s="229">
        <f t="array" ref="BP10">IF(BP$2=1,Assumptions!$X10/12,(SUMIF($D$2:$EE$2,BP$2-1,$D10:$EE10)/12)*(1+XLOOKUP(BP$2,Assumptions!$C$94:$M$94,Assumptions!$C$97:$M$97)))</f>
        <v>0</v>
      </c>
      <c r="BQ10" s="229">
        <f t="array" ref="BQ10">IF(BQ$2=1,Assumptions!$X10/12,(SUMIF($D$2:$EE$2,BQ$2-1,$D10:$EE10)/12)*(1+XLOOKUP(BQ$2,Assumptions!$C$94:$M$94,Assumptions!$C$97:$M$97)))</f>
        <v>0</v>
      </c>
      <c r="BR10" s="229">
        <f t="array" ref="BR10">IF(BR$2=1,Assumptions!$X10/12,(SUMIF($D$2:$EE$2,BR$2-1,$D10:$EE10)/12)*(1+XLOOKUP(BR$2,Assumptions!$C$94:$M$94,Assumptions!$C$97:$M$97)))</f>
        <v>0</v>
      </c>
      <c r="BS10" s="229">
        <f t="array" ref="BS10">IF(BS$2=1,Assumptions!$X10/12,(SUMIF($D$2:$EE$2,BS$2-1,$D10:$EE10)/12)*(1+XLOOKUP(BS$2,Assumptions!$C$94:$M$94,Assumptions!$C$97:$M$97)))</f>
        <v>0</v>
      </c>
      <c r="BT10" s="229">
        <f t="array" ref="BT10">IF(BT$2=1,Assumptions!$X10/12,(SUMIF($D$2:$EE$2,BT$2-1,$D10:$EE10)/12)*(1+XLOOKUP(BT$2,Assumptions!$C$94:$M$94,Assumptions!$C$97:$M$97)))</f>
        <v>0</v>
      </c>
      <c r="BU10" s="229">
        <f t="array" ref="BU10">IF(BU$2=1,Assumptions!$X10/12,(SUMIF($D$2:$EE$2,BU$2-1,$D10:$EE10)/12)*(1+XLOOKUP(BU$2,Assumptions!$C$94:$M$94,Assumptions!$C$97:$M$97)))</f>
        <v>0</v>
      </c>
      <c r="BV10" s="229">
        <f t="array" ref="BV10">IF(BV$2=1,Assumptions!$X10/12,(SUMIF($D$2:$EE$2,BV$2-1,$D10:$EE10)/12)*(1+XLOOKUP(BV$2,Assumptions!$C$94:$M$94,Assumptions!$C$97:$M$97)))</f>
        <v>0</v>
      </c>
      <c r="BW10" s="229">
        <f t="array" ref="BW10">IF(BW$2=1,Assumptions!$X10/12,(SUMIF($D$2:$EE$2,BW$2-1,$D10:$EE10)/12)*(1+XLOOKUP(BW$2,Assumptions!$C$94:$M$94,Assumptions!$C$97:$M$97)))</f>
        <v>0</v>
      </c>
      <c r="BX10" s="229">
        <f t="array" ref="BX10">IF(BX$2=1,Assumptions!$X10/12,(SUMIF($D$2:$EE$2,BX$2-1,$D10:$EE10)/12)*(1+XLOOKUP(BX$2,Assumptions!$C$94:$M$94,Assumptions!$C$97:$M$97)))</f>
        <v>0</v>
      </c>
      <c r="BY10" s="229">
        <f t="array" ref="BY10">IF(BY$2=1,Assumptions!$X10/12,(SUMIF($D$2:$EE$2,BY$2-1,$D10:$EE10)/12)*(1+XLOOKUP(BY$2,Assumptions!$C$94:$M$94,Assumptions!$C$97:$M$97)))</f>
        <v>0</v>
      </c>
      <c r="BZ10" s="229">
        <f t="array" ref="BZ10">IF(BZ$2=1,Assumptions!$X10/12,(SUMIF($D$2:$EE$2,BZ$2-1,$D10:$EE10)/12)*(1+XLOOKUP(BZ$2,Assumptions!$C$94:$M$94,Assumptions!$C$97:$M$97)))</f>
        <v>0</v>
      </c>
      <c r="CA10" s="229">
        <f t="array" ref="CA10">IF(CA$2=1,Assumptions!$X10/12,(SUMIF($D$2:$EE$2,CA$2-1,$D10:$EE10)/12)*(1+XLOOKUP(CA$2,Assumptions!$C$94:$M$94,Assumptions!$C$97:$M$97)))</f>
        <v>0</v>
      </c>
      <c r="CB10" s="229">
        <f t="array" ref="CB10">IF(CB$2=1,Assumptions!$X10/12,(SUMIF($D$2:$EE$2,CB$2-1,$D10:$EE10)/12)*(1+XLOOKUP(CB$2,Assumptions!$C$94:$M$94,Assumptions!$C$97:$M$97)))</f>
        <v>0</v>
      </c>
      <c r="CC10" s="229">
        <f t="array" ref="CC10">IF(CC$2=1,Assumptions!$X10/12,(SUMIF($D$2:$EE$2,CC$2-1,$D10:$EE10)/12)*(1+XLOOKUP(CC$2,Assumptions!$C$94:$M$94,Assumptions!$C$97:$M$97)))</f>
        <v>0</v>
      </c>
      <c r="CD10" s="229">
        <f t="array" ref="CD10">IF(CD$2=1,Assumptions!$X10/12,(SUMIF($D$2:$EE$2,CD$2-1,$D10:$EE10)/12)*(1+XLOOKUP(CD$2,Assumptions!$C$94:$M$94,Assumptions!$C$97:$M$97)))</f>
        <v>0</v>
      </c>
      <c r="CE10" s="229">
        <f t="array" ref="CE10">IF(CE$2=1,Assumptions!$X10/12,(SUMIF($D$2:$EE$2,CE$2-1,$D10:$EE10)/12)*(1+XLOOKUP(CE$2,Assumptions!$C$94:$M$94,Assumptions!$C$97:$M$97)))</f>
        <v>0</v>
      </c>
      <c r="CF10" s="229">
        <f t="array" ref="CF10">IF(CF$2=1,Assumptions!$X10/12,(SUMIF($D$2:$EE$2,CF$2-1,$D10:$EE10)/12)*(1+XLOOKUP(CF$2,Assumptions!$C$94:$M$94,Assumptions!$C$97:$M$97)))</f>
        <v>0</v>
      </c>
      <c r="CG10" s="229">
        <f t="array" ref="CG10">IF(CG$2=1,Assumptions!$X10/12,(SUMIF($D$2:$EE$2,CG$2-1,$D10:$EE10)/12)*(1+XLOOKUP(CG$2,Assumptions!$C$94:$M$94,Assumptions!$C$97:$M$97)))</f>
        <v>0</v>
      </c>
      <c r="CH10" s="229">
        <f t="array" ref="CH10">IF(CH$2=1,Assumptions!$X10/12,(SUMIF($D$2:$EE$2,CH$2-1,$D10:$EE10)/12)*(1+XLOOKUP(CH$2,Assumptions!$C$94:$M$94,Assumptions!$C$97:$M$97)))</f>
        <v>0</v>
      </c>
      <c r="CI10" s="229">
        <f t="array" ref="CI10">IF(CI$2=1,Assumptions!$X10/12,(SUMIF($D$2:$EE$2,CI$2-1,$D10:$EE10)/12)*(1+XLOOKUP(CI$2,Assumptions!$C$94:$M$94,Assumptions!$C$97:$M$97)))</f>
        <v>0</v>
      </c>
      <c r="CJ10" s="229">
        <f t="array" ref="CJ10">IF(CJ$2=1,Assumptions!$X10/12,(SUMIF($D$2:$EE$2,CJ$2-1,$D10:$EE10)/12)*(1+XLOOKUP(CJ$2,Assumptions!$C$94:$M$94,Assumptions!$C$97:$M$97)))</f>
        <v>0</v>
      </c>
      <c r="CK10" s="229">
        <f t="array" ref="CK10">IF(CK$2=1,Assumptions!$X10/12,(SUMIF($D$2:$EE$2,CK$2-1,$D10:$EE10)/12)*(1+XLOOKUP(CK$2,Assumptions!$C$94:$M$94,Assumptions!$C$97:$M$97)))</f>
        <v>0</v>
      </c>
      <c r="CL10" s="229">
        <f t="array" ref="CL10">IF(CL$2=1,Assumptions!$X10/12,(SUMIF($D$2:$EE$2,CL$2-1,$D10:$EE10)/12)*(1+XLOOKUP(CL$2,Assumptions!$C$94:$M$94,Assumptions!$C$97:$M$97)))</f>
        <v>0</v>
      </c>
      <c r="CM10" s="229">
        <f t="array" ref="CM10">IF(CM$2=1,Assumptions!$X10/12,(SUMIF($D$2:$EE$2,CM$2-1,$D10:$EE10)/12)*(1+XLOOKUP(CM$2,Assumptions!$C$94:$M$94,Assumptions!$C$97:$M$97)))</f>
        <v>0</v>
      </c>
      <c r="CN10" s="229">
        <f t="array" ref="CN10">IF(CN$2=1,Assumptions!$X10/12,(SUMIF($D$2:$EE$2,CN$2-1,$D10:$EE10)/12)*(1+XLOOKUP(CN$2,Assumptions!$C$94:$M$94,Assumptions!$C$97:$M$97)))</f>
        <v>0</v>
      </c>
      <c r="CO10" s="229">
        <f t="array" ref="CO10">IF(CO$2=1,Assumptions!$X10/12,(SUMIF($D$2:$EE$2,CO$2-1,$D10:$EE10)/12)*(1+XLOOKUP(CO$2,Assumptions!$C$94:$M$94,Assumptions!$C$97:$M$97)))</f>
        <v>0</v>
      </c>
      <c r="CP10" s="229">
        <f t="array" ref="CP10">IF(CP$2=1,Assumptions!$X10/12,(SUMIF($D$2:$EE$2,CP$2-1,$D10:$EE10)/12)*(1+XLOOKUP(CP$2,Assumptions!$C$94:$M$94,Assumptions!$C$97:$M$97)))</f>
        <v>0</v>
      </c>
      <c r="CQ10" s="229">
        <f t="array" ref="CQ10">IF(CQ$2=1,Assumptions!$X10/12,(SUMIF($D$2:$EE$2,CQ$2-1,$D10:$EE10)/12)*(1+XLOOKUP(CQ$2,Assumptions!$C$94:$M$94,Assumptions!$C$97:$M$97)))</f>
        <v>0</v>
      </c>
      <c r="CR10" s="229">
        <f t="array" ref="CR10">IF(CR$2=1,Assumptions!$X10/12,(SUMIF($D$2:$EE$2,CR$2-1,$D10:$EE10)/12)*(1+XLOOKUP(CR$2,Assumptions!$C$94:$M$94,Assumptions!$C$97:$M$97)))</f>
        <v>0</v>
      </c>
      <c r="CS10" s="229">
        <f t="array" ref="CS10">IF(CS$2=1,Assumptions!$X10/12,(SUMIF($D$2:$EE$2,CS$2-1,$D10:$EE10)/12)*(1+XLOOKUP(CS$2,Assumptions!$C$94:$M$94,Assumptions!$C$97:$M$97)))</f>
        <v>0</v>
      </c>
      <c r="CT10" s="229">
        <f t="array" ref="CT10">IF(CT$2=1,Assumptions!$X10/12,(SUMIF($D$2:$EE$2,CT$2-1,$D10:$EE10)/12)*(1+XLOOKUP(CT$2,Assumptions!$C$94:$M$94,Assumptions!$C$97:$M$97)))</f>
        <v>0</v>
      </c>
      <c r="CU10" s="229">
        <f t="array" ref="CU10">IF(CU$2=1,Assumptions!$X10/12,(SUMIF($D$2:$EE$2,CU$2-1,$D10:$EE10)/12)*(1+XLOOKUP(CU$2,Assumptions!$C$94:$M$94,Assumptions!$C$97:$M$97)))</f>
        <v>0</v>
      </c>
      <c r="CV10" s="229">
        <f t="array" ref="CV10">IF(CV$2=1,Assumptions!$X10/12,(SUMIF($D$2:$EE$2,CV$2-1,$D10:$EE10)/12)*(1+XLOOKUP(CV$2,Assumptions!$C$94:$M$94,Assumptions!$C$97:$M$97)))</f>
        <v>0</v>
      </c>
      <c r="CW10" s="229">
        <f t="array" ref="CW10">IF(CW$2=1,Assumptions!$X10/12,(SUMIF($D$2:$EE$2,CW$2-1,$D10:$EE10)/12)*(1+XLOOKUP(CW$2,Assumptions!$C$94:$M$94,Assumptions!$C$97:$M$97)))</f>
        <v>0</v>
      </c>
      <c r="CX10" s="229">
        <f t="array" ref="CX10">IF(CX$2=1,Assumptions!$X10/12,(SUMIF($D$2:$EE$2,CX$2-1,$D10:$EE10)/12)*(1+XLOOKUP(CX$2,Assumptions!$C$94:$M$94,Assumptions!$C$97:$M$97)))</f>
        <v>0</v>
      </c>
      <c r="CY10" s="229">
        <f t="array" ref="CY10">IF(CY$2=1,Assumptions!$X10/12,(SUMIF($D$2:$EE$2,CY$2-1,$D10:$EE10)/12)*(1+XLOOKUP(CY$2,Assumptions!$C$94:$M$94,Assumptions!$C$97:$M$97)))</f>
        <v>0</v>
      </c>
      <c r="CZ10" s="229">
        <f t="array" ref="CZ10">IF(CZ$2=1,Assumptions!$X10/12,(SUMIF($D$2:$EE$2,CZ$2-1,$D10:$EE10)/12)*(1+XLOOKUP(CZ$2,Assumptions!$C$94:$M$94,Assumptions!$C$97:$M$97)))</f>
        <v>0</v>
      </c>
      <c r="DA10" s="229">
        <f t="array" ref="DA10">IF(DA$2=1,Assumptions!$X10/12,(SUMIF($D$2:$EE$2,DA$2-1,$D10:$EE10)/12)*(1+XLOOKUP(DA$2,Assumptions!$C$94:$M$94,Assumptions!$C$97:$M$97)))</f>
        <v>0</v>
      </c>
      <c r="DB10" s="229">
        <f t="array" ref="DB10">IF(DB$2=1,Assumptions!$X10/12,(SUMIF($D$2:$EE$2,DB$2-1,$D10:$EE10)/12)*(1+XLOOKUP(DB$2,Assumptions!$C$94:$M$94,Assumptions!$C$97:$M$97)))</f>
        <v>0</v>
      </c>
      <c r="DC10" s="229">
        <f t="array" ref="DC10">IF(DC$2=1,Assumptions!$X10/12,(SUMIF($D$2:$EE$2,DC$2-1,$D10:$EE10)/12)*(1+XLOOKUP(DC$2,Assumptions!$C$94:$M$94,Assumptions!$C$97:$M$97)))</f>
        <v>0</v>
      </c>
      <c r="DD10" s="229">
        <f t="array" ref="DD10">IF(DD$2=1,Assumptions!$X10/12,(SUMIF($D$2:$EE$2,DD$2-1,$D10:$EE10)/12)*(1+XLOOKUP(DD$2,Assumptions!$C$94:$M$94,Assumptions!$C$97:$M$97)))</f>
        <v>0</v>
      </c>
      <c r="DE10" s="229">
        <f t="array" ref="DE10">IF(DE$2=1,Assumptions!$X10/12,(SUMIF($D$2:$EE$2,DE$2-1,$D10:$EE10)/12)*(1+XLOOKUP(DE$2,Assumptions!$C$94:$M$94,Assumptions!$C$97:$M$97)))</f>
        <v>0</v>
      </c>
      <c r="DF10" s="229">
        <f t="array" ref="DF10">IF(DF$2=1,Assumptions!$X10/12,(SUMIF($D$2:$EE$2,DF$2-1,$D10:$EE10)/12)*(1+XLOOKUP(DF$2,Assumptions!$C$94:$M$94,Assumptions!$C$97:$M$97)))</f>
        <v>0</v>
      </c>
      <c r="DG10" s="229">
        <f t="array" ref="DG10">IF(DG$2=1,Assumptions!$X10/12,(SUMIF($D$2:$EE$2,DG$2-1,$D10:$EE10)/12)*(1+XLOOKUP(DG$2,Assumptions!$C$94:$M$94,Assumptions!$C$97:$M$97)))</f>
        <v>0</v>
      </c>
      <c r="DH10" s="229">
        <f t="array" ref="DH10">IF(DH$2=1,Assumptions!$X10/12,(SUMIF($D$2:$EE$2,DH$2-1,$D10:$EE10)/12)*(1+XLOOKUP(DH$2,Assumptions!$C$94:$M$94,Assumptions!$C$97:$M$97)))</f>
        <v>0</v>
      </c>
      <c r="DI10" s="229">
        <f t="array" ref="DI10">IF(DI$2=1,Assumptions!$X10/12,(SUMIF($D$2:$EE$2,DI$2-1,$D10:$EE10)/12)*(1+XLOOKUP(DI$2,Assumptions!$C$94:$M$94,Assumptions!$C$97:$M$97)))</f>
        <v>0</v>
      </c>
      <c r="DJ10" s="229">
        <f t="array" ref="DJ10">IF(DJ$2=1,Assumptions!$X10/12,(SUMIF($D$2:$EE$2,DJ$2-1,$D10:$EE10)/12)*(1+XLOOKUP(DJ$2,Assumptions!$C$94:$M$94,Assumptions!$C$97:$M$97)))</f>
        <v>0</v>
      </c>
      <c r="DK10" s="229">
        <f t="array" ref="DK10">IF(DK$2=1,Assumptions!$X10/12,(SUMIF($D$2:$EE$2,DK$2-1,$D10:$EE10)/12)*(1+XLOOKUP(DK$2,Assumptions!$C$94:$M$94,Assumptions!$C$97:$M$97)))</f>
        <v>0</v>
      </c>
      <c r="DL10" s="229">
        <f t="array" ref="DL10">IF(DL$2=1,Assumptions!$X10/12,(SUMIF($D$2:$EE$2,DL$2-1,$D10:$EE10)/12)*(1+XLOOKUP(DL$2,Assumptions!$C$94:$M$94,Assumptions!$C$97:$M$97)))</f>
        <v>0</v>
      </c>
      <c r="DM10" s="229">
        <f t="array" ref="DM10">IF(DM$2=1,Assumptions!$X10/12,(SUMIF($D$2:$EE$2,DM$2-1,$D10:$EE10)/12)*(1+XLOOKUP(DM$2,Assumptions!$C$94:$M$94,Assumptions!$C$97:$M$97)))</f>
        <v>0</v>
      </c>
      <c r="DN10" s="229">
        <f t="array" ref="DN10">IF(DN$2=1,Assumptions!$X10/12,(SUMIF($D$2:$EE$2,DN$2-1,$D10:$EE10)/12)*(1+XLOOKUP(DN$2,Assumptions!$C$94:$M$94,Assumptions!$C$97:$M$97)))</f>
        <v>0</v>
      </c>
      <c r="DO10" s="229">
        <f t="array" ref="DO10">IF(DO$2=1,Assumptions!$X10/12,(SUMIF($D$2:$EE$2,DO$2-1,$D10:$EE10)/12)*(1+XLOOKUP(DO$2,Assumptions!$C$94:$M$94,Assumptions!$C$97:$M$97)))</f>
        <v>0</v>
      </c>
      <c r="DP10" s="229">
        <f t="array" ref="DP10">IF(DP$2=1,Assumptions!$X10/12,(SUMIF($D$2:$EE$2,DP$2-1,$D10:$EE10)/12)*(1+XLOOKUP(DP$2,Assumptions!$C$94:$M$94,Assumptions!$C$97:$M$97)))</f>
        <v>0</v>
      </c>
      <c r="DQ10" s="229">
        <f t="array" ref="DQ10">IF(DQ$2=1,Assumptions!$X10/12,(SUMIF($D$2:$EE$2,DQ$2-1,$D10:$EE10)/12)*(1+XLOOKUP(DQ$2,Assumptions!$C$94:$M$94,Assumptions!$C$97:$M$97)))</f>
        <v>0</v>
      </c>
      <c r="DR10" s="229">
        <f t="array" ref="DR10">IF(DR$2=1,Assumptions!$X10/12,(SUMIF($D$2:$EE$2,DR$2-1,$D10:$EE10)/12)*(1+XLOOKUP(DR$2,Assumptions!$C$94:$M$94,Assumptions!$C$97:$M$97)))</f>
        <v>0</v>
      </c>
      <c r="DS10" s="229">
        <f t="array" ref="DS10">IF(DS$2=1,Assumptions!$X10/12,(SUMIF($D$2:$EE$2,DS$2-1,$D10:$EE10)/12)*(1+XLOOKUP(DS$2,Assumptions!$C$94:$M$94,Assumptions!$C$97:$M$97)))</f>
        <v>0</v>
      </c>
      <c r="DT10" s="229">
        <f t="array" ref="DT10">IF(DT$2=1,Assumptions!$X10/12,(SUMIF($D$2:$EE$2,DT$2-1,$D10:$EE10)/12)*(1+XLOOKUP(DT$2,Assumptions!$C$94:$M$94,Assumptions!$C$97:$M$97)))</f>
        <v>0</v>
      </c>
      <c r="DU10" s="229">
        <f t="array" ref="DU10">IF(DU$2=1,Assumptions!$X10/12,(SUMIF($D$2:$EE$2,DU$2-1,$D10:$EE10)/12)*(1+XLOOKUP(DU$2,Assumptions!$C$94:$M$94,Assumptions!$C$97:$M$97)))</f>
        <v>0</v>
      </c>
      <c r="DV10" s="229">
        <f t="array" ref="DV10">IF(DV$2=1,Assumptions!$X10/12,(SUMIF($D$2:$EE$2,DV$2-1,$D10:$EE10)/12)*(1+XLOOKUP(DV$2,Assumptions!$C$94:$M$94,Assumptions!$C$97:$M$97)))</f>
        <v>0</v>
      </c>
      <c r="DW10" s="229">
        <f t="array" ref="DW10">IF(DW$2=1,Assumptions!$X10/12,(SUMIF($D$2:$EE$2,DW$2-1,$D10:$EE10)/12)*(1+XLOOKUP(DW$2,Assumptions!$C$94:$M$94,Assumptions!$C$97:$M$97)))</f>
        <v>0</v>
      </c>
      <c r="DX10" s="229">
        <f t="array" ref="DX10">IF(DX$2=1,Assumptions!$X10/12,(SUMIF($D$2:$EE$2,DX$2-1,$D10:$EE10)/12)*(1+XLOOKUP(DX$2,Assumptions!$C$94:$M$94,Assumptions!$C$97:$M$97)))</f>
        <v>0</v>
      </c>
      <c r="DY10" s="229">
        <f t="array" ref="DY10">IF(DY$2=1,Assumptions!$X10/12,(SUMIF($D$2:$EE$2,DY$2-1,$D10:$EE10)/12)*(1+XLOOKUP(DY$2,Assumptions!$C$94:$M$94,Assumptions!$C$97:$M$97)))</f>
        <v>0</v>
      </c>
      <c r="DZ10" s="229">
        <f t="array" ref="DZ10">IF(DZ$2=1,Assumptions!$X10/12,(SUMIF($D$2:$EE$2,DZ$2-1,$D10:$EE10)/12)*(1+XLOOKUP(DZ$2,Assumptions!$C$94:$M$94,Assumptions!$C$97:$M$97)))</f>
        <v>0</v>
      </c>
      <c r="EA10" s="229">
        <f t="array" ref="EA10">IF(EA$2=1,Assumptions!$X10/12,(SUMIF($D$2:$EE$2,EA$2-1,$D10:$EE10)/12)*(1+XLOOKUP(EA$2,Assumptions!$C$94:$M$94,Assumptions!$C$97:$M$97)))</f>
        <v>0</v>
      </c>
      <c r="EB10" s="229">
        <f t="array" ref="EB10">IF(EB$2=1,Assumptions!$X10/12,(SUMIF($D$2:$EE$2,EB$2-1,$D10:$EE10)/12)*(1+XLOOKUP(EB$2,Assumptions!$C$94:$M$94,Assumptions!$C$97:$M$97)))</f>
        <v>0</v>
      </c>
      <c r="EC10" s="229">
        <f t="array" ref="EC10">IF(EC$2=1,Assumptions!$X10/12,(SUMIF($D$2:$EE$2,EC$2-1,$D10:$EE10)/12)*(1+XLOOKUP(EC$2,Assumptions!$C$94:$M$94,Assumptions!$C$97:$M$97)))</f>
        <v>0</v>
      </c>
      <c r="ED10" s="229">
        <f t="array" ref="ED10">IF(ED$2=1,Assumptions!$X10/12,(SUMIF($D$2:$EE$2,ED$2-1,$D10:$EE10)/12)*(1+XLOOKUP(ED$2,Assumptions!$C$94:$M$94,Assumptions!$C$97:$M$97)))</f>
        <v>0</v>
      </c>
      <c r="EE10" s="229">
        <f t="array" ref="EE10">IF(EE$2=1,Assumptions!$X10/12,(SUMIF($D$2:$EE$2,EE$2-1,$D10:$EE10)/12)*(1+XLOOKUP(EE$2,Assumptions!$C$94:$M$94,Assumptions!$C$97:$M$97)))</f>
        <v>0</v>
      </c>
    </row>
    <row r="11" ht="15.75" customHeight="1">
      <c r="A11" s="1"/>
      <c r="B11" s="1"/>
      <c r="C11" s="1" t="str">
        <f>Assumptions!R11</f>
        <v>3BR (2bath)</v>
      </c>
      <c r="D11" s="229">
        <f t="array" ref="D11">IF(D$2=1,Assumptions!$X11/12,(SUMIF($D$2:$EE$2,D$2-1,$D11:$EE11)/12)*(1+XLOOKUP(D$2,Assumptions!$C$94:$M$94,Assumptions!$C$97:$M$97)))</f>
        <v>0</v>
      </c>
      <c r="E11" s="229">
        <f t="array" ref="E11">IF(E$2=1,Assumptions!$X11/12,(SUMIF($D$2:$EE$2,E$2-1,$D11:$EE11)/12)*(1+XLOOKUP(E$2,Assumptions!$C$94:$M$94,Assumptions!$C$97:$M$97)))</f>
        <v>0</v>
      </c>
      <c r="F11" s="229">
        <f t="array" ref="F11">IF(F$2=1,Assumptions!$X11/12,(SUMIF($D$2:$EE$2,F$2-1,$D11:$EE11)/12)*(1+XLOOKUP(F$2,Assumptions!$C$94:$M$94,Assumptions!$C$97:$M$97)))</f>
        <v>0</v>
      </c>
      <c r="G11" s="229">
        <f t="array" ref="G11">IF(G$2=1,Assumptions!$X11/12,(SUMIF($D$2:$EE$2,G$2-1,$D11:$EE11)/12)*(1+XLOOKUP(G$2,Assumptions!$C$94:$M$94,Assumptions!$C$97:$M$97)))</f>
        <v>0</v>
      </c>
      <c r="H11" s="229">
        <f t="array" ref="H11">IF(H$2=1,Assumptions!$X11/12,(SUMIF($D$2:$EE$2,H$2-1,$D11:$EE11)/12)*(1+XLOOKUP(H$2,Assumptions!$C$94:$M$94,Assumptions!$C$97:$M$97)))</f>
        <v>0</v>
      </c>
      <c r="I11" s="229">
        <f t="array" ref="I11">IF(I$2=1,Assumptions!$X11/12,(SUMIF($D$2:$EE$2,I$2-1,$D11:$EE11)/12)*(1+XLOOKUP(I$2,Assumptions!$C$94:$M$94,Assumptions!$C$97:$M$97)))</f>
        <v>0</v>
      </c>
      <c r="J11" s="229">
        <f t="array" ref="J11">IF(J$2=1,Assumptions!$X11/12,(SUMIF($D$2:$EE$2,J$2-1,$D11:$EE11)/12)*(1+XLOOKUP(J$2,Assumptions!$C$94:$M$94,Assumptions!$C$97:$M$97)))</f>
        <v>0</v>
      </c>
      <c r="K11" s="229">
        <f t="array" ref="K11">IF(K$2=1,Assumptions!$X11/12,(SUMIF($D$2:$EE$2,K$2-1,$D11:$EE11)/12)*(1+XLOOKUP(K$2,Assumptions!$C$94:$M$94,Assumptions!$C$97:$M$97)))</f>
        <v>0</v>
      </c>
      <c r="L11" s="229">
        <f t="array" ref="L11">IF(L$2=1,Assumptions!$X11/12,(SUMIF($D$2:$EE$2,L$2-1,$D11:$EE11)/12)*(1+XLOOKUP(L$2,Assumptions!$C$94:$M$94,Assumptions!$C$97:$M$97)))</f>
        <v>0</v>
      </c>
      <c r="M11" s="229">
        <f t="array" ref="M11">IF(M$2=1,Assumptions!$X11/12,(SUMIF($D$2:$EE$2,M$2-1,$D11:$EE11)/12)*(1+XLOOKUP(M$2,Assumptions!$C$94:$M$94,Assumptions!$C$97:$M$97)))</f>
        <v>0</v>
      </c>
      <c r="N11" s="229">
        <f t="array" ref="N11">IF(N$2=1,Assumptions!$X11/12,(SUMIF($D$2:$EE$2,N$2-1,$D11:$EE11)/12)*(1+XLOOKUP(N$2,Assumptions!$C$94:$M$94,Assumptions!$C$97:$M$97)))</f>
        <v>0</v>
      </c>
      <c r="O11" s="229">
        <f t="array" ref="O11">IF(O$2=1,Assumptions!$X11/12,(SUMIF($D$2:$EE$2,O$2-1,$D11:$EE11)/12)*(1+XLOOKUP(O$2,Assumptions!$C$94:$M$94,Assumptions!$C$97:$M$97)))</f>
        <v>0</v>
      </c>
      <c r="P11" s="229">
        <f t="array" ref="P11">IF(P$2=1,Assumptions!$X11/12,(SUMIF($D$2:$EE$2,P$2-1,$D11:$EE11)/12)*(1+XLOOKUP(P$2,Assumptions!$C$94:$M$94,Assumptions!$C$97:$M$97)))</f>
        <v>0</v>
      </c>
      <c r="Q11" s="229">
        <f t="array" ref="Q11">IF(Q$2=1,Assumptions!$X11/12,(SUMIF($D$2:$EE$2,Q$2-1,$D11:$EE11)/12)*(1+XLOOKUP(Q$2,Assumptions!$C$94:$M$94,Assumptions!$C$97:$M$97)))</f>
        <v>0</v>
      </c>
      <c r="R11" s="229">
        <f t="array" ref="R11">IF(R$2=1,Assumptions!$X11/12,(SUMIF($D$2:$EE$2,R$2-1,$D11:$EE11)/12)*(1+XLOOKUP(R$2,Assumptions!$C$94:$M$94,Assumptions!$C$97:$M$97)))</f>
        <v>0</v>
      </c>
      <c r="S11" s="229">
        <f t="array" ref="S11">IF(S$2=1,Assumptions!$X11/12,(SUMIF($D$2:$EE$2,S$2-1,$D11:$EE11)/12)*(1+XLOOKUP(S$2,Assumptions!$C$94:$M$94,Assumptions!$C$97:$M$97)))</f>
        <v>0</v>
      </c>
      <c r="T11" s="229">
        <f t="array" ref="T11">IF(T$2=1,Assumptions!$X11/12,(SUMIF($D$2:$EE$2,T$2-1,$D11:$EE11)/12)*(1+XLOOKUP(T$2,Assumptions!$C$94:$M$94,Assumptions!$C$97:$M$97)))</f>
        <v>0</v>
      </c>
      <c r="U11" s="229">
        <f t="array" ref="U11">IF(U$2=1,Assumptions!$X11/12,(SUMIF($D$2:$EE$2,U$2-1,$D11:$EE11)/12)*(1+XLOOKUP(U$2,Assumptions!$C$94:$M$94,Assumptions!$C$97:$M$97)))</f>
        <v>0</v>
      </c>
      <c r="V11" s="229">
        <f t="array" ref="V11">IF(V$2=1,Assumptions!$X11/12,(SUMIF($D$2:$EE$2,V$2-1,$D11:$EE11)/12)*(1+XLOOKUP(V$2,Assumptions!$C$94:$M$94,Assumptions!$C$97:$M$97)))</f>
        <v>0</v>
      </c>
      <c r="W11" s="229">
        <f t="array" ref="W11">IF(W$2=1,Assumptions!$X11/12,(SUMIF($D$2:$EE$2,W$2-1,$D11:$EE11)/12)*(1+XLOOKUP(W$2,Assumptions!$C$94:$M$94,Assumptions!$C$97:$M$97)))</f>
        <v>0</v>
      </c>
      <c r="X11" s="229">
        <f t="array" ref="X11">IF(X$2=1,Assumptions!$X11/12,(SUMIF($D$2:$EE$2,X$2-1,$D11:$EE11)/12)*(1+XLOOKUP(X$2,Assumptions!$C$94:$M$94,Assumptions!$C$97:$M$97)))</f>
        <v>0</v>
      </c>
      <c r="Y11" s="229">
        <f t="array" ref="Y11">IF(Y$2=1,Assumptions!$X11/12,(SUMIF($D$2:$EE$2,Y$2-1,$D11:$EE11)/12)*(1+XLOOKUP(Y$2,Assumptions!$C$94:$M$94,Assumptions!$C$97:$M$97)))</f>
        <v>0</v>
      </c>
      <c r="Z11" s="229">
        <f t="array" ref="Z11">IF(Z$2=1,Assumptions!$X11/12,(SUMIF($D$2:$EE$2,Z$2-1,$D11:$EE11)/12)*(1+XLOOKUP(Z$2,Assumptions!$C$94:$M$94,Assumptions!$C$97:$M$97)))</f>
        <v>0</v>
      </c>
      <c r="AA11" s="229">
        <f t="array" ref="AA11">IF(AA$2=1,Assumptions!$X11/12,(SUMIF($D$2:$EE$2,AA$2-1,$D11:$EE11)/12)*(1+XLOOKUP(AA$2,Assumptions!$C$94:$M$94,Assumptions!$C$97:$M$97)))</f>
        <v>0</v>
      </c>
      <c r="AB11" s="229">
        <f t="array" ref="AB11">IF(AB$2=1,Assumptions!$X11/12,(SUMIF($D$2:$EE$2,AB$2-1,$D11:$EE11)/12)*(1+XLOOKUP(AB$2,Assumptions!$C$94:$M$94,Assumptions!$C$97:$M$97)))</f>
        <v>0</v>
      </c>
      <c r="AC11" s="229">
        <f t="array" ref="AC11">IF(AC$2=1,Assumptions!$X11/12,(SUMIF($D$2:$EE$2,AC$2-1,$D11:$EE11)/12)*(1+XLOOKUP(AC$2,Assumptions!$C$94:$M$94,Assumptions!$C$97:$M$97)))</f>
        <v>0</v>
      </c>
      <c r="AD11" s="229">
        <f t="array" ref="AD11">IF(AD$2=1,Assumptions!$X11/12,(SUMIF($D$2:$EE$2,AD$2-1,$D11:$EE11)/12)*(1+XLOOKUP(AD$2,Assumptions!$C$94:$M$94,Assumptions!$C$97:$M$97)))</f>
        <v>0</v>
      </c>
      <c r="AE11" s="229">
        <f t="array" ref="AE11">IF(AE$2=1,Assumptions!$X11/12,(SUMIF($D$2:$EE$2,AE$2-1,$D11:$EE11)/12)*(1+XLOOKUP(AE$2,Assumptions!$C$94:$M$94,Assumptions!$C$97:$M$97)))</f>
        <v>0</v>
      </c>
      <c r="AF11" s="229">
        <f t="array" ref="AF11">IF(AF$2=1,Assumptions!$X11/12,(SUMIF($D$2:$EE$2,AF$2-1,$D11:$EE11)/12)*(1+XLOOKUP(AF$2,Assumptions!$C$94:$M$94,Assumptions!$C$97:$M$97)))</f>
        <v>0</v>
      </c>
      <c r="AG11" s="229">
        <f t="array" ref="AG11">IF(AG$2=1,Assumptions!$X11/12,(SUMIF($D$2:$EE$2,AG$2-1,$D11:$EE11)/12)*(1+XLOOKUP(AG$2,Assumptions!$C$94:$M$94,Assumptions!$C$97:$M$97)))</f>
        <v>0</v>
      </c>
      <c r="AH11" s="229">
        <f t="array" ref="AH11">IF(AH$2=1,Assumptions!$X11/12,(SUMIF($D$2:$EE$2,AH$2-1,$D11:$EE11)/12)*(1+XLOOKUP(AH$2,Assumptions!$C$94:$M$94,Assumptions!$C$97:$M$97)))</f>
        <v>0</v>
      </c>
      <c r="AI11" s="229">
        <f t="array" ref="AI11">IF(AI$2=1,Assumptions!$X11/12,(SUMIF($D$2:$EE$2,AI$2-1,$D11:$EE11)/12)*(1+XLOOKUP(AI$2,Assumptions!$C$94:$M$94,Assumptions!$C$97:$M$97)))</f>
        <v>0</v>
      </c>
      <c r="AJ11" s="229">
        <f t="array" ref="AJ11">IF(AJ$2=1,Assumptions!$X11/12,(SUMIF($D$2:$EE$2,AJ$2-1,$D11:$EE11)/12)*(1+XLOOKUP(AJ$2,Assumptions!$C$94:$M$94,Assumptions!$C$97:$M$97)))</f>
        <v>0</v>
      </c>
      <c r="AK11" s="229">
        <f t="array" ref="AK11">IF(AK$2=1,Assumptions!$X11/12,(SUMIF($D$2:$EE$2,AK$2-1,$D11:$EE11)/12)*(1+XLOOKUP(AK$2,Assumptions!$C$94:$M$94,Assumptions!$C$97:$M$97)))</f>
        <v>0</v>
      </c>
      <c r="AL11" s="229">
        <f t="array" ref="AL11">IF(AL$2=1,Assumptions!$X11/12,(SUMIF($D$2:$EE$2,AL$2-1,$D11:$EE11)/12)*(1+XLOOKUP(AL$2,Assumptions!$C$94:$M$94,Assumptions!$C$97:$M$97)))</f>
        <v>0</v>
      </c>
      <c r="AM11" s="229">
        <f t="array" ref="AM11">IF(AM$2=1,Assumptions!$X11/12,(SUMIF($D$2:$EE$2,AM$2-1,$D11:$EE11)/12)*(1+XLOOKUP(AM$2,Assumptions!$C$94:$M$94,Assumptions!$C$97:$M$97)))</f>
        <v>0</v>
      </c>
      <c r="AN11" s="229">
        <f t="array" ref="AN11">IF(AN$2=1,Assumptions!$X11/12,(SUMIF($D$2:$EE$2,AN$2-1,$D11:$EE11)/12)*(1+XLOOKUP(AN$2,Assumptions!$C$94:$M$94,Assumptions!$C$97:$M$97)))</f>
        <v>0</v>
      </c>
      <c r="AO11" s="229">
        <f t="array" ref="AO11">IF(AO$2=1,Assumptions!$X11/12,(SUMIF($D$2:$EE$2,AO$2-1,$D11:$EE11)/12)*(1+XLOOKUP(AO$2,Assumptions!$C$94:$M$94,Assumptions!$C$97:$M$97)))</f>
        <v>0</v>
      </c>
      <c r="AP11" s="229">
        <f t="array" ref="AP11">IF(AP$2=1,Assumptions!$X11/12,(SUMIF($D$2:$EE$2,AP$2-1,$D11:$EE11)/12)*(1+XLOOKUP(AP$2,Assumptions!$C$94:$M$94,Assumptions!$C$97:$M$97)))</f>
        <v>0</v>
      </c>
      <c r="AQ11" s="229">
        <f t="array" ref="AQ11">IF(AQ$2=1,Assumptions!$X11/12,(SUMIF($D$2:$EE$2,AQ$2-1,$D11:$EE11)/12)*(1+XLOOKUP(AQ$2,Assumptions!$C$94:$M$94,Assumptions!$C$97:$M$97)))</f>
        <v>0</v>
      </c>
      <c r="AR11" s="229">
        <f t="array" ref="AR11">IF(AR$2=1,Assumptions!$X11/12,(SUMIF($D$2:$EE$2,AR$2-1,$D11:$EE11)/12)*(1+XLOOKUP(AR$2,Assumptions!$C$94:$M$94,Assumptions!$C$97:$M$97)))</f>
        <v>0</v>
      </c>
      <c r="AS11" s="229">
        <f t="array" ref="AS11">IF(AS$2=1,Assumptions!$X11/12,(SUMIF($D$2:$EE$2,AS$2-1,$D11:$EE11)/12)*(1+XLOOKUP(AS$2,Assumptions!$C$94:$M$94,Assumptions!$C$97:$M$97)))</f>
        <v>0</v>
      </c>
      <c r="AT11" s="229">
        <f t="array" ref="AT11">IF(AT$2=1,Assumptions!$X11/12,(SUMIF($D$2:$EE$2,AT$2-1,$D11:$EE11)/12)*(1+XLOOKUP(AT$2,Assumptions!$C$94:$M$94,Assumptions!$C$97:$M$97)))</f>
        <v>0</v>
      </c>
      <c r="AU11" s="229">
        <f t="array" ref="AU11">IF(AU$2=1,Assumptions!$X11/12,(SUMIF($D$2:$EE$2,AU$2-1,$D11:$EE11)/12)*(1+XLOOKUP(AU$2,Assumptions!$C$94:$M$94,Assumptions!$C$97:$M$97)))</f>
        <v>0</v>
      </c>
      <c r="AV11" s="229">
        <f t="array" ref="AV11">IF(AV$2=1,Assumptions!$X11/12,(SUMIF($D$2:$EE$2,AV$2-1,$D11:$EE11)/12)*(1+XLOOKUP(AV$2,Assumptions!$C$94:$M$94,Assumptions!$C$97:$M$97)))</f>
        <v>0</v>
      </c>
      <c r="AW11" s="229">
        <f t="array" ref="AW11">IF(AW$2=1,Assumptions!$X11/12,(SUMIF($D$2:$EE$2,AW$2-1,$D11:$EE11)/12)*(1+XLOOKUP(AW$2,Assumptions!$C$94:$M$94,Assumptions!$C$97:$M$97)))</f>
        <v>0</v>
      </c>
      <c r="AX11" s="229">
        <f t="array" ref="AX11">IF(AX$2=1,Assumptions!$X11/12,(SUMIF($D$2:$EE$2,AX$2-1,$D11:$EE11)/12)*(1+XLOOKUP(AX$2,Assumptions!$C$94:$M$94,Assumptions!$C$97:$M$97)))</f>
        <v>0</v>
      </c>
      <c r="AY11" s="229">
        <f t="array" ref="AY11">IF(AY$2=1,Assumptions!$X11/12,(SUMIF($D$2:$EE$2,AY$2-1,$D11:$EE11)/12)*(1+XLOOKUP(AY$2,Assumptions!$C$94:$M$94,Assumptions!$C$97:$M$97)))</f>
        <v>0</v>
      </c>
      <c r="AZ11" s="229">
        <f t="array" ref="AZ11">IF(AZ$2=1,Assumptions!$X11/12,(SUMIF($D$2:$EE$2,AZ$2-1,$D11:$EE11)/12)*(1+XLOOKUP(AZ$2,Assumptions!$C$94:$M$94,Assumptions!$C$97:$M$97)))</f>
        <v>0</v>
      </c>
      <c r="BA11" s="229">
        <f t="array" ref="BA11">IF(BA$2=1,Assumptions!$X11/12,(SUMIF($D$2:$EE$2,BA$2-1,$D11:$EE11)/12)*(1+XLOOKUP(BA$2,Assumptions!$C$94:$M$94,Assumptions!$C$97:$M$97)))</f>
        <v>0</v>
      </c>
      <c r="BB11" s="229">
        <f t="array" ref="BB11">IF(BB$2=1,Assumptions!$X11/12,(SUMIF($D$2:$EE$2,BB$2-1,$D11:$EE11)/12)*(1+XLOOKUP(BB$2,Assumptions!$C$94:$M$94,Assumptions!$C$97:$M$97)))</f>
        <v>0</v>
      </c>
      <c r="BC11" s="229">
        <f t="array" ref="BC11">IF(BC$2=1,Assumptions!$X11/12,(SUMIF($D$2:$EE$2,BC$2-1,$D11:$EE11)/12)*(1+XLOOKUP(BC$2,Assumptions!$C$94:$M$94,Assumptions!$C$97:$M$97)))</f>
        <v>0</v>
      </c>
      <c r="BD11" s="229">
        <f t="array" ref="BD11">IF(BD$2=1,Assumptions!$X11/12,(SUMIF($D$2:$EE$2,BD$2-1,$D11:$EE11)/12)*(1+XLOOKUP(BD$2,Assumptions!$C$94:$M$94,Assumptions!$C$97:$M$97)))</f>
        <v>0</v>
      </c>
      <c r="BE11" s="229">
        <f t="array" ref="BE11">IF(BE$2=1,Assumptions!$X11/12,(SUMIF($D$2:$EE$2,BE$2-1,$D11:$EE11)/12)*(1+XLOOKUP(BE$2,Assumptions!$C$94:$M$94,Assumptions!$C$97:$M$97)))</f>
        <v>0</v>
      </c>
      <c r="BF11" s="229">
        <f t="array" ref="BF11">IF(BF$2=1,Assumptions!$X11/12,(SUMIF($D$2:$EE$2,BF$2-1,$D11:$EE11)/12)*(1+XLOOKUP(BF$2,Assumptions!$C$94:$M$94,Assumptions!$C$97:$M$97)))</f>
        <v>0</v>
      </c>
      <c r="BG11" s="229">
        <f t="array" ref="BG11">IF(BG$2=1,Assumptions!$X11/12,(SUMIF($D$2:$EE$2,BG$2-1,$D11:$EE11)/12)*(1+XLOOKUP(BG$2,Assumptions!$C$94:$M$94,Assumptions!$C$97:$M$97)))</f>
        <v>0</v>
      </c>
      <c r="BH11" s="229">
        <f t="array" ref="BH11">IF(BH$2=1,Assumptions!$X11/12,(SUMIF($D$2:$EE$2,BH$2-1,$D11:$EE11)/12)*(1+XLOOKUP(BH$2,Assumptions!$C$94:$M$94,Assumptions!$C$97:$M$97)))</f>
        <v>0</v>
      </c>
      <c r="BI11" s="229">
        <f t="array" ref="BI11">IF(BI$2=1,Assumptions!$X11/12,(SUMIF($D$2:$EE$2,BI$2-1,$D11:$EE11)/12)*(1+XLOOKUP(BI$2,Assumptions!$C$94:$M$94,Assumptions!$C$97:$M$97)))</f>
        <v>0</v>
      </c>
      <c r="BJ11" s="229">
        <f t="array" ref="BJ11">IF(BJ$2=1,Assumptions!$X11/12,(SUMIF($D$2:$EE$2,BJ$2-1,$D11:$EE11)/12)*(1+XLOOKUP(BJ$2,Assumptions!$C$94:$M$94,Assumptions!$C$97:$M$97)))</f>
        <v>0</v>
      </c>
      <c r="BK11" s="229">
        <f t="array" ref="BK11">IF(BK$2=1,Assumptions!$X11/12,(SUMIF($D$2:$EE$2,BK$2-1,$D11:$EE11)/12)*(1+XLOOKUP(BK$2,Assumptions!$C$94:$M$94,Assumptions!$C$97:$M$97)))</f>
        <v>0</v>
      </c>
      <c r="BL11" s="229">
        <f t="array" ref="BL11">IF(BL$2=1,Assumptions!$X11/12,(SUMIF($D$2:$EE$2,BL$2-1,$D11:$EE11)/12)*(1+XLOOKUP(BL$2,Assumptions!$C$94:$M$94,Assumptions!$C$97:$M$97)))</f>
        <v>0</v>
      </c>
      <c r="BM11" s="229">
        <f t="array" ref="BM11">IF(BM$2=1,Assumptions!$X11/12,(SUMIF($D$2:$EE$2,BM$2-1,$D11:$EE11)/12)*(1+XLOOKUP(BM$2,Assumptions!$C$94:$M$94,Assumptions!$C$97:$M$97)))</f>
        <v>0</v>
      </c>
      <c r="BN11" s="229">
        <f t="array" ref="BN11">IF(BN$2=1,Assumptions!$X11/12,(SUMIF($D$2:$EE$2,BN$2-1,$D11:$EE11)/12)*(1+XLOOKUP(BN$2,Assumptions!$C$94:$M$94,Assumptions!$C$97:$M$97)))</f>
        <v>0</v>
      </c>
      <c r="BO11" s="229">
        <f t="array" ref="BO11">IF(BO$2=1,Assumptions!$X11/12,(SUMIF($D$2:$EE$2,BO$2-1,$D11:$EE11)/12)*(1+XLOOKUP(BO$2,Assumptions!$C$94:$M$94,Assumptions!$C$97:$M$97)))</f>
        <v>0</v>
      </c>
      <c r="BP11" s="229">
        <f t="array" ref="BP11">IF(BP$2=1,Assumptions!$X11/12,(SUMIF($D$2:$EE$2,BP$2-1,$D11:$EE11)/12)*(1+XLOOKUP(BP$2,Assumptions!$C$94:$M$94,Assumptions!$C$97:$M$97)))</f>
        <v>0</v>
      </c>
      <c r="BQ11" s="229">
        <f t="array" ref="BQ11">IF(BQ$2=1,Assumptions!$X11/12,(SUMIF($D$2:$EE$2,BQ$2-1,$D11:$EE11)/12)*(1+XLOOKUP(BQ$2,Assumptions!$C$94:$M$94,Assumptions!$C$97:$M$97)))</f>
        <v>0</v>
      </c>
      <c r="BR11" s="229">
        <f t="array" ref="BR11">IF(BR$2=1,Assumptions!$X11/12,(SUMIF($D$2:$EE$2,BR$2-1,$D11:$EE11)/12)*(1+XLOOKUP(BR$2,Assumptions!$C$94:$M$94,Assumptions!$C$97:$M$97)))</f>
        <v>0</v>
      </c>
      <c r="BS11" s="229">
        <f t="array" ref="BS11">IF(BS$2=1,Assumptions!$X11/12,(SUMIF($D$2:$EE$2,BS$2-1,$D11:$EE11)/12)*(1+XLOOKUP(BS$2,Assumptions!$C$94:$M$94,Assumptions!$C$97:$M$97)))</f>
        <v>0</v>
      </c>
      <c r="BT11" s="229">
        <f t="array" ref="BT11">IF(BT$2=1,Assumptions!$X11/12,(SUMIF($D$2:$EE$2,BT$2-1,$D11:$EE11)/12)*(1+XLOOKUP(BT$2,Assumptions!$C$94:$M$94,Assumptions!$C$97:$M$97)))</f>
        <v>0</v>
      </c>
      <c r="BU11" s="229">
        <f t="array" ref="BU11">IF(BU$2=1,Assumptions!$X11/12,(SUMIF($D$2:$EE$2,BU$2-1,$D11:$EE11)/12)*(1+XLOOKUP(BU$2,Assumptions!$C$94:$M$94,Assumptions!$C$97:$M$97)))</f>
        <v>0</v>
      </c>
      <c r="BV11" s="229">
        <f t="array" ref="BV11">IF(BV$2=1,Assumptions!$X11/12,(SUMIF($D$2:$EE$2,BV$2-1,$D11:$EE11)/12)*(1+XLOOKUP(BV$2,Assumptions!$C$94:$M$94,Assumptions!$C$97:$M$97)))</f>
        <v>0</v>
      </c>
      <c r="BW11" s="229">
        <f t="array" ref="BW11">IF(BW$2=1,Assumptions!$X11/12,(SUMIF($D$2:$EE$2,BW$2-1,$D11:$EE11)/12)*(1+XLOOKUP(BW$2,Assumptions!$C$94:$M$94,Assumptions!$C$97:$M$97)))</f>
        <v>0</v>
      </c>
      <c r="BX11" s="229">
        <f t="array" ref="BX11">IF(BX$2=1,Assumptions!$X11/12,(SUMIF($D$2:$EE$2,BX$2-1,$D11:$EE11)/12)*(1+XLOOKUP(BX$2,Assumptions!$C$94:$M$94,Assumptions!$C$97:$M$97)))</f>
        <v>0</v>
      </c>
      <c r="BY11" s="229">
        <f t="array" ref="BY11">IF(BY$2=1,Assumptions!$X11/12,(SUMIF($D$2:$EE$2,BY$2-1,$D11:$EE11)/12)*(1+XLOOKUP(BY$2,Assumptions!$C$94:$M$94,Assumptions!$C$97:$M$97)))</f>
        <v>0</v>
      </c>
      <c r="BZ11" s="229">
        <f t="array" ref="BZ11">IF(BZ$2=1,Assumptions!$X11/12,(SUMIF($D$2:$EE$2,BZ$2-1,$D11:$EE11)/12)*(1+XLOOKUP(BZ$2,Assumptions!$C$94:$M$94,Assumptions!$C$97:$M$97)))</f>
        <v>0</v>
      </c>
      <c r="CA11" s="229">
        <f t="array" ref="CA11">IF(CA$2=1,Assumptions!$X11/12,(SUMIF($D$2:$EE$2,CA$2-1,$D11:$EE11)/12)*(1+XLOOKUP(CA$2,Assumptions!$C$94:$M$94,Assumptions!$C$97:$M$97)))</f>
        <v>0</v>
      </c>
      <c r="CB11" s="229">
        <f t="array" ref="CB11">IF(CB$2=1,Assumptions!$X11/12,(SUMIF($D$2:$EE$2,CB$2-1,$D11:$EE11)/12)*(1+XLOOKUP(CB$2,Assumptions!$C$94:$M$94,Assumptions!$C$97:$M$97)))</f>
        <v>0</v>
      </c>
      <c r="CC11" s="229">
        <f t="array" ref="CC11">IF(CC$2=1,Assumptions!$X11/12,(SUMIF($D$2:$EE$2,CC$2-1,$D11:$EE11)/12)*(1+XLOOKUP(CC$2,Assumptions!$C$94:$M$94,Assumptions!$C$97:$M$97)))</f>
        <v>0</v>
      </c>
      <c r="CD11" s="229">
        <f t="array" ref="CD11">IF(CD$2=1,Assumptions!$X11/12,(SUMIF($D$2:$EE$2,CD$2-1,$D11:$EE11)/12)*(1+XLOOKUP(CD$2,Assumptions!$C$94:$M$94,Assumptions!$C$97:$M$97)))</f>
        <v>0</v>
      </c>
      <c r="CE11" s="229">
        <f t="array" ref="CE11">IF(CE$2=1,Assumptions!$X11/12,(SUMIF($D$2:$EE$2,CE$2-1,$D11:$EE11)/12)*(1+XLOOKUP(CE$2,Assumptions!$C$94:$M$94,Assumptions!$C$97:$M$97)))</f>
        <v>0</v>
      </c>
      <c r="CF11" s="229">
        <f t="array" ref="CF11">IF(CF$2=1,Assumptions!$X11/12,(SUMIF($D$2:$EE$2,CF$2-1,$D11:$EE11)/12)*(1+XLOOKUP(CF$2,Assumptions!$C$94:$M$94,Assumptions!$C$97:$M$97)))</f>
        <v>0</v>
      </c>
      <c r="CG11" s="229">
        <f t="array" ref="CG11">IF(CG$2=1,Assumptions!$X11/12,(SUMIF($D$2:$EE$2,CG$2-1,$D11:$EE11)/12)*(1+XLOOKUP(CG$2,Assumptions!$C$94:$M$94,Assumptions!$C$97:$M$97)))</f>
        <v>0</v>
      </c>
      <c r="CH11" s="229">
        <f t="array" ref="CH11">IF(CH$2=1,Assumptions!$X11/12,(SUMIF($D$2:$EE$2,CH$2-1,$D11:$EE11)/12)*(1+XLOOKUP(CH$2,Assumptions!$C$94:$M$94,Assumptions!$C$97:$M$97)))</f>
        <v>0</v>
      </c>
      <c r="CI11" s="229">
        <f t="array" ref="CI11">IF(CI$2=1,Assumptions!$X11/12,(SUMIF($D$2:$EE$2,CI$2-1,$D11:$EE11)/12)*(1+XLOOKUP(CI$2,Assumptions!$C$94:$M$94,Assumptions!$C$97:$M$97)))</f>
        <v>0</v>
      </c>
      <c r="CJ11" s="229">
        <f t="array" ref="CJ11">IF(CJ$2=1,Assumptions!$X11/12,(SUMIF($D$2:$EE$2,CJ$2-1,$D11:$EE11)/12)*(1+XLOOKUP(CJ$2,Assumptions!$C$94:$M$94,Assumptions!$C$97:$M$97)))</f>
        <v>0</v>
      </c>
      <c r="CK11" s="229">
        <f t="array" ref="CK11">IF(CK$2=1,Assumptions!$X11/12,(SUMIF($D$2:$EE$2,CK$2-1,$D11:$EE11)/12)*(1+XLOOKUP(CK$2,Assumptions!$C$94:$M$94,Assumptions!$C$97:$M$97)))</f>
        <v>0</v>
      </c>
      <c r="CL11" s="229">
        <f t="array" ref="CL11">IF(CL$2=1,Assumptions!$X11/12,(SUMIF($D$2:$EE$2,CL$2-1,$D11:$EE11)/12)*(1+XLOOKUP(CL$2,Assumptions!$C$94:$M$94,Assumptions!$C$97:$M$97)))</f>
        <v>0</v>
      </c>
      <c r="CM11" s="229">
        <f t="array" ref="CM11">IF(CM$2=1,Assumptions!$X11/12,(SUMIF($D$2:$EE$2,CM$2-1,$D11:$EE11)/12)*(1+XLOOKUP(CM$2,Assumptions!$C$94:$M$94,Assumptions!$C$97:$M$97)))</f>
        <v>0</v>
      </c>
      <c r="CN11" s="229">
        <f t="array" ref="CN11">IF(CN$2=1,Assumptions!$X11/12,(SUMIF($D$2:$EE$2,CN$2-1,$D11:$EE11)/12)*(1+XLOOKUP(CN$2,Assumptions!$C$94:$M$94,Assumptions!$C$97:$M$97)))</f>
        <v>0</v>
      </c>
      <c r="CO11" s="229">
        <f t="array" ref="CO11">IF(CO$2=1,Assumptions!$X11/12,(SUMIF($D$2:$EE$2,CO$2-1,$D11:$EE11)/12)*(1+XLOOKUP(CO$2,Assumptions!$C$94:$M$94,Assumptions!$C$97:$M$97)))</f>
        <v>0</v>
      </c>
      <c r="CP11" s="229">
        <f t="array" ref="CP11">IF(CP$2=1,Assumptions!$X11/12,(SUMIF($D$2:$EE$2,CP$2-1,$D11:$EE11)/12)*(1+XLOOKUP(CP$2,Assumptions!$C$94:$M$94,Assumptions!$C$97:$M$97)))</f>
        <v>0</v>
      </c>
      <c r="CQ11" s="229">
        <f t="array" ref="CQ11">IF(CQ$2=1,Assumptions!$X11/12,(SUMIF($D$2:$EE$2,CQ$2-1,$D11:$EE11)/12)*(1+XLOOKUP(CQ$2,Assumptions!$C$94:$M$94,Assumptions!$C$97:$M$97)))</f>
        <v>0</v>
      </c>
      <c r="CR11" s="229">
        <f t="array" ref="CR11">IF(CR$2=1,Assumptions!$X11/12,(SUMIF($D$2:$EE$2,CR$2-1,$D11:$EE11)/12)*(1+XLOOKUP(CR$2,Assumptions!$C$94:$M$94,Assumptions!$C$97:$M$97)))</f>
        <v>0</v>
      </c>
      <c r="CS11" s="229">
        <f t="array" ref="CS11">IF(CS$2=1,Assumptions!$X11/12,(SUMIF($D$2:$EE$2,CS$2-1,$D11:$EE11)/12)*(1+XLOOKUP(CS$2,Assumptions!$C$94:$M$94,Assumptions!$C$97:$M$97)))</f>
        <v>0</v>
      </c>
      <c r="CT11" s="229">
        <f t="array" ref="CT11">IF(CT$2=1,Assumptions!$X11/12,(SUMIF($D$2:$EE$2,CT$2-1,$D11:$EE11)/12)*(1+XLOOKUP(CT$2,Assumptions!$C$94:$M$94,Assumptions!$C$97:$M$97)))</f>
        <v>0</v>
      </c>
      <c r="CU11" s="229">
        <f t="array" ref="CU11">IF(CU$2=1,Assumptions!$X11/12,(SUMIF($D$2:$EE$2,CU$2-1,$D11:$EE11)/12)*(1+XLOOKUP(CU$2,Assumptions!$C$94:$M$94,Assumptions!$C$97:$M$97)))</f>
        <v>0</v>
      </c>
      <c r="CV11" s="229">
        <f t="array" ref="CV11">IF(CV$2=1,Assumptions!$X11/12,(SUMIF($D$2:$EE$2,CV$2-1,$D11:$EE11)/12)*(1+XLOOKUP(CV$2,Assumptions!$C$94:$M$94,Assumptions!$C$97:$M$97)))</f>
        <v>0</v>
      </c>
      <c r="CW11" s="229">
        <f t="array" ref="CW11">IF(CW$2=1,Assumptions!$X11/12,(SUMIF($D$2:$EE$2,CW$2-1,$D11:$EE11)/12)*(1+XLOOKUP(CW$2,Assumptions!$C$94:$M$94,Assumptions!$C$97:$M$97)))</f>
        <v>0</v>
      </c>
      <c r="CX11" s="229">
        <f t="array" ref="CX11">IF(CX$2=1,Assumptions!$X11/12,(SUMIF($D$2:$EE$2,CX$2-1,$D11:$EE11)/12)*(1+XLOOKUP(CX$2,Assumptions!$C$94:$M$94,Assumptions!$C$97:$M$97)))</f>
        <v>0</v>
      </c>
      <c r="CY11" s="229">
        <f t="array" ref="CY11">IF(CY$2=1,Assumptions!$X11/12,(SUMIF($D$2:$EE$2,CY$2-1,$D11:$EE11)/12)*(1+XLOOKUP(CY$2,Assumptions!$C$94:$M$94,Assumptions!$C$97:$M$97)))</f>
        <v>0</v>
      </c>
      <c r="CZ11" s="229">
        <f t="array" ref="CZ11">IF(CZ$2=1,Assumptions!$X11/12,(SUMIF($D$2:$EE$2,CZ$2-1,$D11:$EE11)/12)*(1+XLOOKUP(CZ$2,Assumptions!$C$94:$M$94,Assumptions!$C$97:$M$97)))</f>
        <v>0</v>
      </c>
      <c r="DA11" s="229">
        <f t="array" ref="DA11">IF(DA$2=1,Assumptions!$X11/12,(SUMIF($D$2:$EE$2,DA$2-1,$D11:$EE11)/12)*(1+XLOOKUP(DA$2,Assumptions!$C$94:$M$94,Assumptions!$C$97:$M$97)))</f>
        <v>0</v>
      </c>
      <c r="DB11" s="229">
        <f t="array" ref="DB11">IF(DB$2=1,Assumptions!$X11/12,(SUMIF($D$2:$EE$2,DB$2-1,$D11:$EE11)/12)*(1+XLOOKUP(DB$2,Assumptions!$C$94:$M$94,Assumptions!$C$97:$M$97)))</f>
        <v>0</v>
      </c>
      <c r="DC11" s="229">
        <f t="array" ref="DC11">IF(DC$2=1,Assumptions!$X11/12,(SUMIF($D$2:$EE$2,DC$2-1,$D11:$EE11)/12)*(1+XLOOKUP(DC$2,Assumptions!$C$94:$M$94,Assumptions!$C$97:$M$97)))</f>
        <v>0</v>
      </c>
      <c r="DD11" s="229">
        <f t="array" ref="DD11">IF(DD$2=1,Assumptions!$X11/12,(SUMIF($D$2:$EE$2,DD$2-1,$D11:$EE11)/12)*(1+XLOOKUP(DD$2,Assumptions!$C$94:$M$94,Assumptions!$C$97:$M$97)))</f>
        <v>0</v>
      </c>
      <c r="DE11" s="229">
        <f t="array" ref="DE11">IF(DE$2=1,Assumptions!$X11/12,(SUMIF($D$2:$EE$2,DE$2-1,$D11:$EE11)/12)*(1+XLOOKUP(DE$2,Assumptions!$C$94:$M$94,Assumptions!$C$97:$M$97)))</f>
        <v>0</v>
      </c>
      <c r="DF11" s="229">
        <f t="array" ref="DF11">IF(DF$2=1,Assumptions!$X11/12,(SUMIF($D$2:$EE$2,DF$2-1,$D11:$EE11)/12)*(1+XLOOKUP(DF$2,Assumptions!$C$94:$M$94,Assumptions!$C$97:$M$97)))</f>
        <v>0</v>
      </c>
      <c r="DG11" s="229">
        <f t="array" ref="DG11">IF(DG$2=1,Assumptions!$X11/12,(SUMIF($D$2:$EE$2,DG$2-1,$D11:$EE11)/12)*(1+XLOOKUP(DG$2,Assumptions!$C$94:$M$94,Assumptions!$C$97:$M$97)))</f>
        <v>0</v>
      </c>
      <c r="DH11" s="229">
        <f t="array" ref="DH11">IF(DH$2=1,Assumptions!$X11/12,(SUMIF($D$2:$EE$2,DH$2-1,$D11:$EE11)/12)*(1+XLOOKUP(DH$2,Assumptions!$C$94:$M$94,Assumptions!$C$97:$M$97)))</f>
        <v>0</v>
      </c>
      <c r="DI11" s="229">
        <f t="array" ref="DI11">IF(DI$2=1,Assumptions!$X11/12,(SUMIF($D$2:$EE$2,DI$2-1,$D11:$EE11)/12)*(1+XLOOKUP(DI$2,Assumptions!$C$94:$M$94,Assumptions!$C$97:$M$97)))</f>
        <v>0</v>
      </c>
      <c r="DJ11" s="229">
        <f t="array" ref="DJ11">IF(DJ$2=1,Assumptions!$X11/12,(SUMIF($D$2:$EE$2,DJ$2-1,$D11:$EE11)/12)*(1+XLOOKUP(DJ$2,Assumptions!$C$94:$M$94,Assumptions!$C$97:$M$97)))</f>
        <v>0</v>
      </c>
      <c r="DK11" s="229">
        <f t="array" ref="DK11">IF(DK$2=1,Assumptions!$X11/12,(SUMIF($D$2:$EE$2,DK$2-1,$D11:$EE11)/12)*(1+XLOOKUP(DK$2,Assumptions!$C$94:$M$94,Assumptions!$C$97:$M$97)))</f>
        <v>0</v>
      </c>
      <c r="DL11" s="229">
        <f t="array" ref="DL11">IF(DL$2=1,Assumptions!$X11/12,(SUMIF($D$2:$EE$2,DL$2-1,$D11:$EE11)/12)*(1+XLOOKUP(DL$2,Assumptions!$C$94:$M$94,Assumptions!$C$97:$M$97)))</f>
        <v>0</v>
      </c>
      <c r="DM11" s="229">
        <f t="array" ref="DM11">IF(DM$2=1,Assumptions!$X11/12,(SUMIF($D$2:$EE$2,DM$2-1,$D11:$EE11)/12)*(1+XLOOKUP(DM$2,Assumptions!$C$94:$M$94,Assumptions!$C$97:$M$97)))</f>
        <v>0</v>
      </c>
      <c r="DN11" s="229">
        <f t="array" ref="DN11">IF(DN$2=1,Assumptions!$X11/12,(SUMIF($D$2:$EE$2,DN$2-1,$D11:$EE11)/12)*(1+XLOOKUP(DN$2,Assumptions!$C$94:$M$94,Assumptions!$C$97:$M$97)))</f>
        <v>0</v>
      </c>
      <c r="DO11" s="229">
        <f t="array" ref="DO11">IF(DO$2=1,Assumptions!$X11/12,(SUMIF($D$2:$EE$2,DO$2-1,$D11:$EE11)/12)*(1+XLOOKUP(DO$2,Assumptions!$C$94:$M$94,Assumptions!$C$97:$M$97)))</f>
        <v>0</v>
      </c>
      <c r="DP11" s="229">
        <f t="array" ref="DP11">IF(DP$2=1,Assumptions!$X11/12,(SUMIF($D$2:$EE$2,DP$2-1,$D11:$EE11)/12)*(1+XLOOKUP(DP$2,Assumptions!$C$94:$M$94,Assumptions!$C$97:$M$97)))</f>
        <v>0</v>
      </c>
      <c r="DQ11" s="229">
        <f t="array" ref="DQ11">IF(DQ$2=1,Assumptions!$X11/12,(SUMIF($D$2:$EE$2,DQ$2-1,$D11:$EE11)/12)*(1+XLOOKUP(DQ$2,Assumptions!$C$94:$M$94,Assumptions!$C$97:$M$97)))</f>
        <v>0</v>
      </c>
      <c r="DR11" s="229">
        <f t="array" ref="DR11">IF(DR$2=1,Assumptions!$X11/12,(SUMIF($D$2:$EE$2,DR$2-1,$D11:$EE11)/12)*(1+XLOOKUP(DR$2,Assumptions!$C$94:$M$94,Assumptions!$C$97:$M$97)))</f>
        <v>0</v>
      </c>
      <c r="DS11" s="229">
        <f t="array" ref="DS11">IF(DS$2=1,Assumptions!$X11/12,(SUMIF($D$2:$EE$2,DS$2-1,$D11:$EE11)/12)*(1+XLOOKUP(DS$2,Assumptions!$C$94:$M$94,Assumptions!$C$97:$M$97)))</f>
        <v>0</v>
      </c>
      <c r="DT11" s="229">
        <f t="array" ref="DT11">IF(DT$2=1,Assumptions!$X11/12,(SUMIF($D$2:$EE$2,DT$2-1,$D11:$EE11)/12)*(1+XLOOKUP(DT$2,Assumptions!$C$94:$M$94,Assumptions!$C$97:$M$97)))</f>
        <v>0</v>
      </c>
      <c r="DU11" s="229">
        <f t="array" ref="DU11">IF(DU$2=1,Assumptions!$X11/12,(SUMIF($D$2:$EE$2,DU$2-1,$D11:$EE11)/12)*(1+XLOOKUP(DU$2,Assumptions!$C$94:$M$94,Assumptions!$C$97:$M$97)))</f>
        <v>0</v>
      </c>
      <c r="DV11" s="229">
        <f t="array" ref="DV11">IF(DV$2=1,Assumptions!$X11/12,(SUMIF($D$2:$EE$2,DV$2-1,$D11:$EE11)/12)*(1+XLOOKUP(DV$2,Assumptions!$C$94:$M$94,Assumptions!$C$97:$M$97)))</f>
        <v>0</v>
      </c>
      <c r="DW11" s="229">
        <f t="array" ref="DW11">IF(DW$2=1,Assumptions!$X11/12,(SUMIF($D$2:$EE$2,DW$2-1,$D11:$EE11)/12)*(1+XLOOKUP(DW$2,Assumptions!$C$94:$M$94,Assumptions!$C$97:$M$97)))</f>
        <v>0</v>
      </c>
      <c r="DX11" s="229">
        <f t="array" ref="DX11">IF(DX$2=1,Assumptions!$X11/12,(SUMIF($D$2:$EE$2,DX$2-1,$D11:$EE11)/12)*(1+XLOOKUP(DX$2,Assumptions!$C$94:$M$94,Assumptions!$C$97:$M$97)))</f>
        <v>0</v>
      </c>
      <c r="DY11" s="229">
        <f t="array" ref="DY11">IF(DY$2=1,Assumptions!$X11/12,(SUMIF($D$2:$EE$2,DY$2-1,$D11:$EE11)/12)*(1+XLOOKUP(DY$2,Assumptions!$C$94:$M$94,Assumptions!$C$97:$M$97)))</f>
        <v>0</v>
      </c>
      <c r="DZ11" s="229">
        <f t="array" ref="DZ11">IF(DZ$2=1,Assumptions!$X11/12,(SUMIF($D$2:$EE$2,DZ$2-1,$D11:$EE11)/12)*(1+XLOOKUP(DZ$2,Assumptions!$C$94:$M$94,Assumptions!$C$97:$M$97)))</f>
        <v>0</v>
      </c>
      <c r="EA11" s="229">
        <f t="array" ref="EA11">IF(EA$2=1,Assumptions!$X11/12,(SUMIF($D$2:$EE$2,EA$2-1,$D11:$EE11)/12)*(1+XLOOKUP(EA$2,Assumptions!$C$94:$M$94,Assumptions!$C$97:$M$97)))</f>
        <v>0</v>
      </c>
      <c r="EB11" s="229">
        <f t="array" ref="EB11">IF(EB$2=1,Assumptions!$X11/12,(SUMIF($D$2:$EE$2,EB$2-1,$D11:$EE11)/12)*(1+XLOOKUP(EB$2,Assumptions!$C$94:$M$94,Assumptions!$C$97:$M$97)))</f>
        <v>0</v>
      </c>
      <c r="EC11" s="229">
        <f t="array" ref="EC11">IF(EC$2=1,Assumptions!$X11/12,(SUMIF($D$2:$EE$2,EC$2-1,$D11:$EE11)/12)*(1+XLOOKUP(EC$2,Assumptions!$C$94:$M$94,Assumptions!$C$97:$M$97)))</f>
        <v>0</v>
      </c>
      <c r="ED11" s="229">
        <f t="array" ref="ED11">IF(ED$2=1,Assumptions!$X11/12,(SUMIF($D$2:$EE$2,ED$2-1,$D11:$EE11)/12)*(1+XLOOKUP(ED$2,Assumptions!$C$94:$M$94,Assumptions!$C$97:$M$97)))</f>
        <v>0</v>
      </c>
      <c r="EE11" s="229">
        <f t="array" ref="EE11">IF(EE$2=1,Assumptions!$X11/12,(SUMIF($D$2:$EE$2,EE$2-1,$D11:$EE11)/12)*(1+XLOOKUP(EE$2,Assumptions!$C$94:$M$94,Assumptions!$C$97:$M$97)))</f>
        <v>0</v>
      </c>
    </row>
    <row r="12" ht="15.75" customHeight="1">
      <c r="A12" s="1"/>
      <c r="B12" s="21"/>
      <c r="C12" s="1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</row>
    <row r="13" ht="15.75" customHeight="1">
      <c r="A13" s="1"/>
      <c r="B13" s="120"/>
      <c r="C13" s="44" t="s">
        <v>211</v>
      </c>
      <c r="D13" s="240">
        <f t="shared" ref="D13:EE13" si="3">SUM(D5:D12)</f>
        <v>0</v>
      </c>
      <c r="E13" s="240">
        <f t="shared" si="3"/>
        <v>0</v>
      </c>
      <c r="F13" s="240">
        <f t="shared" si="3"/>
        <v>0</v>
      </c>
      <c r="G13" s="240">
        <f t="shared" si="3"/>
        <v>0</v>
      </c>
      <c r="H13" s="240">
        <f t="shared" si="3"/>
        <v>0</v>
      </c>
      <c r="I13" s="240">
        <f t="shared" si="3"/>
        <v>0</v>
      </c>
      <c r="J13" s="240">
        <f t="shared" si="3"/>
        <v>0</v>
      </c>
      <c r="K13" s="240">
        <f t="shared" si="3"/>
        <v>0</v>
      </c>
      <c r="L13" s="240">
        <f t="shared" si="3"/>
        <v>0</v>
      </c>
      <c r="M13" s="240">
        <f t="shared" si="3"/>
        <v>0</v>
      </c>
      <c r="N13" s="240">
        <f t="shared" si="3"/>
        <v>0</v>
      </c>
      <c r="O13" s="240">
        <f t="shared" si="3"/>
        <v>0</v>
      </c>
      <c r="P13" s="240">
        <f t="shared" si="3"/>
        <v>0</v>
      </c>
      <c r="Q13" s="240">
        <f t="shared" si="3"/>
        <v>0</v>
      </c>
      <c r="R13" s="240">
        <f t="shared" si="3"/>
        <v>0</v>
      </c>
      <c r="S13" s="240">
        <f t="shared" si="3"/>
        <v>0</v>
      </c>
      <c r="T13" s="240">
        <f t="shared" si="3"/>
        <v>0</v>
      </c>
      <c r="U13" s="240">
        <f t="shared" si="3"/>
        <v>0</v>
      </c>
      <c r="V13" s="240">
        <f t="shared" si="3"/>
        <v>0</v>
      </c>
      <c r="W13" s="240">
        <f t="shared" si="3"/>
        <v>0</v>
      </c>
      <c r="X13" s="240">
        <f t="shared" si="3"/>
        <v>0</v>
      </c>
      <c r="Y13" s="240">
        <f t="shared" si="3"/>
        <v>0</v>
      </c>
      <c r="Z13" s="240">
        <f t="shared" si="3"/>
        <v>0</v>
      </c>
      <c r="AA13" s="240">
        <f t="shared" si="3"/>
        <v>0</v>
      </c>
      <c r="AB13" s="240">
        <f t="shared" si="3"/>
        <v>0</v>
      </c>
      <c r="AC13" s="240">
        <f t="shared" si="3"/>
        <v>0</v>
      </c>
      <c r="AD13" s="240">
        <f t="shared" si="3"/>
        <v>0</v>
      </c>
      <c r="AE13" s="240">
        <f t="shared" si="3"/>
        <v>0</v>
      </c>
      <c r="AF13" s="240">
        <f t="shared" si="3"/>
        <v>0</v>
      </c>
      <c r="AG13" s="240">
        <f t="shared" si="3"/>
        <v>0</v>
      </c>
      <c r="AH13" s="240">
        <f t="shared" si="3"/>
        <v>0</v>
      </c>
      <c r="AI13" s="240">
        <f t="shared" si="3"/>
        <v>0</v>
      </c>
      <c r="AJ13" s="240">
        <f t="shared" si="3"/>
        <v>0</v>
      </c>
      <c r="AK13" s="240">
        <f t="shared" si="3"/>
        <v>0</v>
      </c>
      <c r="AL13" s="240">
        <f t="shared" si="3"/>
        <v>0</v>
      </c>
      <c r="AM13" s="240">
        <f t="shared" si="3"/>
        <v>0</v>
      </c>
      <c r="AN13" s="240">
        <f t="shared" si="3"/>
        <v>0</v>
      </c>
      <c r="AO13" s="240">
        <f t="shared" si="3"/>
        <v>0</v>
      </c>
      <c r="AP13" s="240">
        <f t="shared" si="3"/>
        <v>0</v>
      </c>
      <c r="AQ13" s="240">
        <f t="shared" si="3"/>
        <v>0</v>
      </c>
      <c r="AR13" s="240">
        <f t="shared" si="3"/>
        <v>0</v>
      </c>
      <c r="AS13" s="240">
        <f t="shared" si="3"/>
        <v>0</v>
      </c>
      <c r="AT13" s="240">
        <f t="shared" si="3"/>
        <v>0</v>
      </c>
      <c r="AU13" s="240">
        <f t="shared" si="3"/>
        <v>0</v>
      </c>
      <c r="AV13" s="240">
        <f t="shared" si="3"/>
        <v>0</v>
      </c>
      <c r="AW13" s="240">
        <f t="shared" si="3"/>
        <v>0</v>
      </c>
      <c r="AX13" s="240">
        <f t="shared" si="3"/>
        <v>0</v>
      </c>
      <c r="AY13" s="240">
        <f t="shared" si="3"/>
        <v>0</v>
      </c>
      <c r="AZ13" s="240">
        <f t="shared" si="3"/>
        <v>0</v>
      </c>
      <c r="BA13" s="240">
        <f t="shared" si="3"/>
        <v>0</v>
      </c>
      <c r="BB13" s="240">
        <f t="shared" si="3"/>
        <v>0</v>
      </c>
      <c r="BC13" s="240">
        <f t="shared" si="3"/>
        <v>0</v>
      </c>
      <c r="BD13" s="240">
        <f t="shared" si="3"/>
        <v>0</v>
      </c>
      <c r="BE13" s="240">
        <f t="shared" si="3"/>
        <v>0</v>
      </c>
      <c r="BF13" s="240">
        <f t="shared" si="3"/>
        <v>0</v>
      </c>
      <c r="BG13" s="240">
        <f t="shared" si="3"/>
        <v>0</v>
      </c>
      <c r="BH13" s="240">
        <f t="shared" si="3"/>
        <v>0</v>
      </c>
      <c r="BI13" s="240">
        <f t="shared" si="3"/>
        <v>0</v>
      </c>
      <c r="BJ13" s="240">
        <f t="shared" si="3"/>
        <v>0</v>
      </c>
      <c r="BK13" s="240">
        <f t="shared" si="3"/>
        <v>0</v>
      </c>
      <c r="BL13" s="240">
        <f t="shared" si="3"/>
        <v>0</v>
      </c>
      <c r="BM13" s="240">
        <f t="shared" si="3"/>
        <v>0</v>
      </c>
      <c r="BN13" s="240">
        <f t="shared" si="3"/>
        <v>0</v>
      </c>
      <c r="BO13" s="240">
        <f t="shared" si="3"/>
        <v>0</v>
      </c>
      <c r="BP13" s="240">
        <f t="shared" si="3"/>
        <v>0</v>
      </c>
      <c r="BQ13" s="240">
        <f t="shared" si="3"/>
        <v>0</v>
      </c>
      <c r="BR13" s="240">
        <f t="shared" si="3"/>
        <v>0</v>
      </c>
      <c r="BS13" s="240">
        <f t="shared" si="3"/>
        <v>0</v>
      </c>
      <c r="BT13" s="240">
        <f t="shared" si="3"/>
        <v>0</v>
      </c>
      <c r="BU13" s="240">
        <f t="shared" si="3"/>
        <v>0</v>
      </c>
      <c r="BV13" s="240">
        <f t="shared" si="3"/>
        <v>0</v>
      </c>
      <c r="BW13" s="240">
        <f t="shared" si="3"/>
        <v>0</v>
      </c>
      <c r="BX13" s="240">
        <f t="shared" si="3"/>
        <v>0</v>
      </c>
      <c r="BY13" s="240">
        <f t="shared" si="3"/>
        <v>0</v>
      </c>
      <c r="BZ13" s="240">
        <f t="shared" si="3"/>
        <v>0</v>
      </c>
      <c r="CA13" s="240">
        <f t="shared" si="3"/>
        <v>0</v>
      </c>
      <c r="CB13" s="240">
        <f t="shared" si="3"/>
        <v>0</v>
      </c>
      <c r="CC13" s="240">
        <f t="shared" si="3"/>
        <v>0</v>
      </c>
      <c r="CD13" s="240">
        <f t="shared" si="3"/>
        <v>0</v>
      </c>
      <c r="CE13" s="240">
        <f t="shared" si="3"/>
        <v>0</v>
      </c>
      <c r="CF13" s="240">
        <f t="shared" si="3"/>
        <v>0</v>
      </c>
      <c r="CG13" s="240">
        <f t="shared" si="3"/>
        <v>0</v>
      </c>
      <c r="CH13" s="240">
        <f t="shared" si="3"/>
        <v>0</v>
      </c>
      <c r="CI13" s="240">
        <f t="shared" si="3"/>
        <v>0</v>
      </c>
      <c r="CJ13" s="240">
        <f t="shared" si="3"/>
        <v>0</v>
      </c>
      <c r="CK13" s="240">
        <f t="shared" si="3"/>
        <v>0</v>
      </c>
      <c r="CL13" s="240">
        <f t="shared" si="3"/>
        <v>0</v>
      </c>
      <c r="CM13" s="240">
        <f t="shared" si="3"/>
        <v>0</v>
      </c>
      <c r="CN13" s="240">
        <f t="shared" si="3"/>
        <v>0</v>
      </c>
      <c r="CO13" s="240">
        <f t="shared" si="3"/>
        <v>0</v>
      </c>
      <c r="CP13" s="240">
        <f t="shared" si="3"/>
        <v>0</v>
      </c>
      <c r="CQ13" s="240">
        <f t="shared" si="3"/>
        <v>0</v>
      </c>
      <c r="CR13" s="240">
        <f t="shared" si="3"/>
        <v>0</v>
      </c>
      <c r="CS13" s="240">
        <f t="shared" si="3"/>
        <v>0</v>
      </c>
      <c r="CT13" s="240">
        <f t="shared" si="3"/>
        <v>0</v>
      </c>
      <c r="CU13" s="240">
        <f t="shared" si="3"/>
        <v>0</v>
      </c>
      <c r="CV13" s="240">
        <f t="shared" si="3"/>
        <v>0</v>
      </c>
      <c r="CW13" s="240">
        <f t="shared" si="3"/>
        <v>0</v>
      </c>
      <c r="CX13" s="240">
        <f t="shared" si="3"/>
        <v>0</v>
      </c>
      <c r="CY13" s="240">
        <f t="shared" si="3"/>
        <v>0</v>
      </c>
      <c r="CZ13" s="240">
        <f t="shared" si="3"/>
        <v>0</v>
      </c>
      <c r="DA13" s="240">
        <f t="shared" si="3"/>
        <v>0</v>
      </c>
      <c r="DB13" s="240">
        <f t="shared" si="3"/>
        <v>0</v>
      </c>
      <c r="DC13" s="240">
        <f t="shared" si="3"/>
        <v>0</v>
      </c>
      <c r="DD13" s="240">
        <f t="shared" si="3"/>
        <v>0</v>
      </c>
      <c r="DE13" s="240">
        <f t="shared" si="3"/>
        <v>0</v>
      </c>
      <c r="DF13" s="240">
        <f t="shared" si="3"/>
        <v>0</v>
      </c>
      <c r="DG13" s="240">
        <f t="shared" si="3"/>
        <v>0</v>
      </c>
      <c r="DH13" s="240">
        <f t="shared" si="3"/>
        <v>0</v>
      </c>
      <c r="DI13" s="240">
        <f t="shared" si="3"/>
        <v>0</v>
      </c>
      <c r="DJ13" s="240">
        <f t="shared" si="3"/>
        <v>0</v>
      </c>
      <c r="DK13" s="240">
        <f t="shared" si="3"/>
        <v>0</v>
      </c>
      <c r="DL13" s="240">
        <f t="shared" si="3"/>
        <v>0</v>
      </c>
      <c r="DM13" s="240">
        <f t="shared" si="3"/>
        <v>0</v>
      </c>
      <c r="DN13" s="240">
        <f t="shared" si="3"/>
        <v>0</v>
      </c>
      <c r="DO13" s="240">
        <f t="shared" si="3"/>
        <v>0</v>
      </c>
      <c r="DP13" s="240">
        <f t="shared" si="3"/>
        <v>0</v>
      </c>
      <c r="DQ13" s="240">
        <f t="shared" si="3"/>
        <v>0</v>
      </c>
      <c r="DR13" s="240">
        <f t="shared" si="3"/>
        <v>0</v>
      </c>
      <c r="DS13" s="240">
        <f t="shared" si="3"/>
        <v>0</v>
      </c>
      <c r="DT13" s="240">
        <f t="shared" si="3"/>
        <v>0</v>
      </c>
      <c r="DU13" s="240">
        <f t="shared" si="3"/>
        <v>0</v>
      </c>
      <c r="DV13" s="240">
        <f t="shared" si="3"/>
        <v>0</v>
      </c>
      <c r="DW13" s="240">
        <f t="shared" si="3"/>
        <v>0</v>
      </c>
      <c r="DX13" s="240">
        <f t="shared" si="3"/>
        <v>0</v>
      </c>
      <c r="DY13" s="240">
        <f t="shared" si="3"/>
        <v>0</v>
      </c>
      <c r="DZ13" s="240">
        <f t="shared" si="3"/>
        <v>0</v>
      </c>
      <c r="EA13" s="240">
        <f t="shared" si="3"/>
        <v>0</v>
      </c>
      <c r="EB13" s="240">
        <f t="shared" si="3"/>
        <v>0</v>
      </c>
      <c r="EC13" s="240">
        <f t="shared" si="3"/>
        <v>0</v>
      </c>
      <c r="ED13" s="240">
        <f t="shared" si="3"/>
        <v>0</v>
      </c>
      <c r="EE13" s="240">
        <f t="shared" si="3"/>
        <v>0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229">
        <f t="array" ref="D15">-D$13*IF(D$2=Assumptions!$D$68,Assumptions!$D$67,XLOOKUP(D$2,Assumptions!$C$94:$M$94,Assumptions!$C$95:$M$95))</f>
        <v>0</v>
      </c>
      <c r="E15" s="229">
        <f t="array" ref="E15">-E$13*IF(E$2=Assumptions!$D$68,Assumptions!$D$67,XLOOKUP(E$2,Assumptions!$C$94:$M$94,Assumptions!$C$95:$M$95))</f>
        <v>0</v>
      </c>
      <c r="F15" s="229">
        <f t="array" ref="F15">-F$13*IF(F$2=Assumptions!$D$68,Assumptions!$D$67,XLOOKUP(F$2,Assumptions!$C$94:$M$94,Assumptions!$C$95:$M$95))</f>
        <v>0</v>
      </c>
      <c r="G15" s="229">
        <f t="array" ref="G15">-G$13*IF(G$2=Assumptions!$D$68,Assumptions!$D$67,XLOOKUP(G$2,Assumptions!$C$94:$M$94,Assumptions!$C$95:$M$95))</f>
        <v>0</v>
      </c>
      <c r="H15" s="229">
        <f t="array" ref="H15">-H$13*IF(H$2=Assumptions!$D$68,Assumptions!$D$67,XLOOKUP(H$2,Assumptions!$C$94:$M$94,Assumptions!$C$95:$M$95))</f>
        <v>0</v>
      </c>
      <c r="I15" s="229">
        <f t="array" ref="I15">-I$13*IF(I$2=Assumptions!$D$68,Assumptions!$D$67,XLOOKUP(I$2,Assumptions!$C$94:$M$94,Assumptions!$C$95:$M$95))</f>
        <v>0</v>
      </c>
      <c r="J15" s="229">
        <f t="array" ref="J15">-J$13*IF(J$2=Assumptions!$D$68,Assumptions!$D$67,XLOOKUP(J$2,Assumptions!$C$94:$M$94,Assumptions!$C$95:$M$95))</f>
        <v>0</v>
      </c>
      <c r="K15" s="229">
        <f t="array" ref="K15">-K$13*IF(K$2=Assumptions!$D$68,Assumptions!$D$67,XLOOKUP(K$2,Assumptions!$C$94:$M$94,Assumptions!$C$95:$M$95))</f>
        <v>0</v>
      </c>
      <c r="L15" s="229">
        <f t="array" ref="L15">-L$13*IF(L$2=Assumptions!$D$68,Assumptions!$D$67,XLOOKUP(L$2,Assumptions!$C$94:$M$94,Assumptions!$C$95:$M$95))</f>
        <v>0</v>
      </c>
      <c r="M15" s="229">
        <f t="array" ref="M15">-M$13*IF(M$2=Assumptions!$D$68,Assumptions!$D$67,XLOOKUP(M$2,Assumptions!$C$94:$M$94,Assumptions!$C$95:$M$95))</f>
        <v>0</v>
      </c>
      <c r="N15" s="229">
        <f t="array" ref="N15">-N$13*IF(N$2=Assumptions!$D$68,Assumptions!$D$67,XLOOKUP(N$2,Assumptions!$C$94:$M$94,Assumptions!$C$95:$M$95))</f>
        <v>0</v>
      </c>
      <c r="O15" s="229">
        <f t="array" ref="O15">-O$13*IF(O$2=Assumptions!$D$68,Assumptions!$D$67,XLOOKUP(O$2,Assumptions!$C$94:$M$94,Assumptions!$C$95:$M$95))</f>
        <v>0</v>
      </c>
      <c r="P15" s="229">
        <f t="array" ref="P15">-P$13*IF(P$2=Assumptions!$D$68,Assumptions!$D$67,XLOOKUP(P$2,Assumptions!$C$94:$M$94,Assumptions!$C$95:$M$95))</f>
        <v>0</v>
      </c>
      <c r="Q15" s="229">
        <f t="array" ref="Q15">-Q$13*IF(Q$2=Assumptions!$D$68,Assumptions!$D$67,XLOOKUP(Q$2,Assumptions!$C$94:$M$94,Assumptions!$C$95:$M$95))</f>
        <v>0</v>
      </c>
      <c r="R15" s="229">
        <f t="array" ref="R15">-R$13*IF(R$2=Assumptions!$D$68,Assumptions!$D$67,XLOOKUP(R$2,Assumptions!$C$94:$M$94,Assumptions!$C$95:$M$95))</f>
        <v>0</v>
      </c>
      <c r="S15" s="229">
        <f t="array" ref="S15">-S$13*IF(S$2=Assumptions!$D$68,Assumptions!$D$67,XLOOKUP(S$2,Assumptions!$C$94:$M$94,Assumptions!$C$95:$M$95))</f>
        <v>0</v>
      </c>
      <c r="T15" s="229">
        <f t="array" ref="T15">-T$13*IF(T$2=Assumptions!$D$68,Assumptions!$D$67,XLOOKUP(T$2,Assumptions!$C$94:$M$94,Assumptions!$C$95:$M$95))</f>
        <v>0</v>
      </c>
      <c r="U15" s="229">
        <f t="array" ref="U15">-U$13*IF(U$2=Assumptions!$D$68,Assumptions!$D$67,XLOOKUP(U$2,Assumptions!$C$94:$M$94,Assumptions!$C$95:$M$95))</f>
        <v>0</v>
      </c>
      <c r="V15" s="229">
        <f t="array" ref="V15">-V$13*IF(V$2=Assumptions!$D$68,Assumptions!$D$67,XLOOKUP(V$2,Assumptions!$C$94:$M$94,Assumptions!$C$95:$M$95))</f>
        <v>0</v>
      </c>
      <c r="W15" s="229">
        <f t="array" ref="W15">-W$13*IF(W$2=Assumptions!$D$68,Assumptions!$D$67,XLOOKUP(W$2,Assumptions!$C$94:$M$94,Assumptions!$C$95:$M$95))</f>
        <v>0</v>
      </c>
      <c r="X15" s="229">
        <f t="array" ref="X15">-X$13*IF(X$2=Assumptions!$D$68,Assumptions!$D$67,XLOOKUP(X$2,Assumptions!$C$94:$M$94,Assumptions!$C$95:$M$95))</f>
        <v>0</v>
      </c>
      <c r="Y15" s="229">
        <f t="array" ref="Y15">-Y$13*IF(Y$2=Assumptions!$D$68,Assumptions!$D$67,XLOOKUP(Y$2,Assumptions!$C$94:$M$94,Assumptions!$C$95:$M$95))</f>
        <v>0</v>
      </c>
      <c r="Z15" s="229">
        <f t="array" ref="Z15">-Z$13*IF(Z$2=Assumptions!$D$68,Assumptions!$D$67,XLOOKUP(Z$2,Assumptions!$C$94:$M$94,Assumptions!$C$95:$M$95))</f>
        <v>0</v>
      </c>
      <c r="AA15" s="229">
        <f t="array" ref="AA15">-AA$13*IF(AA$2=Assumptions!$D$68,Assumptions!$D$67,XLOOKUP(AA$2,Assumptions!$C$94:$M$94,Assumptions!$C$95:$M$95))</f>
        <v>0</v>
      </c>
      <c r="AB15" s="229">
        <f t="array" ref="AB15">-AB$13*IF(AB$2=Assumptions!$D$68,Assumptions!$D$67,XLOOKUP(AB$2,Assumptions!$C$94:$M$94,Assumptions!$C$95:$M$95))</f>
        <v>0</v>
      </c>
      <c r="AC15" s="229">
        <f t="array" ref="AC15">-AC$13*IF(AC$2=Assumptions!$D$68,Assumptions!$D$67,XLOOKUP(AC$2,Assumptions!$C$94:$M$94,Assumptions!$C$95:$M$95))</f>
        <v>0</v>
      </c>
      <c r="AD15" s="229">
        <f t="array" ref="AD15">-AD$13*IF(AD$2=Assumptions!$D$68,Assumptions!$D$67,XLOOKUP(AD$2,Assumptions!$C$94:$M$94,Assumptions!$C$95:$M$95))</f>
        <v>0</v>
      </c>
      <c r="AE15" s="229">
        <f t="array" ref="AE15">-AE$13*IF(AE$2=Assumptions!$D$68,Assumptions!$D$67,XLOOKUP(AE$2,Assumptions!$C$94:$M$94,Assumptions!$C$95:$M$95))</f>
        <v>0</v>
      </c>
      <c r="AF15" s="229">
        <f t="array" ref="AF15">-AF$13*IF(AF$2=Assumptions!$D$68,Assumptions!$D$67,XLOOKUP(AF$2,Assumptions!$C$94:$M$94,Assumptions!$C$95:$M$95))</f>
        <v>0</v>
      </c>
      <c r="AG15" s="229">
        <f t="array" ref="AG15">-AG$13*IF(AG$2=Assumptions!$D$68,Assumptions!$D$67,XLOOKUP(AG$2,Assumptions!$C$94:$M$94,Assumptions!$C$95:$M$95))</f>
        <v>0</v>
      </c>
      <c r="AH15" s="229">
        <f t="array" ref="AH15">-AH$13*IF(AH$2=Assumptions!$D$68,Assumptions!$D$67,XLOOKUP(AH$2,Assumptions!$C$94:$M$94,Assumptions!$C$95:$M$95))</f>
        <v>0</v>
      </c>
      <c r="AI15" s="229">
        <f t="array" ref="AI15">-AI$13*IF(AI$2=Assumptions!$D$68,Assumptions!$D$67,XLOOKUP(AI$2,Assumptions!$C$94:$M$94,Assumptions!$C$95:$M$95))</f>
        <v>0</v>
      </c>
      <c r="AJ15" s="229">
        <f t="array" ref="AJ15">-AJ$13*IF(AJ$2=Assumptions!$D$68,Assumptions!$D$67,XLOOKUP(AJ$2,Assumptions!$C$94:$M$94,Assumptions!$C$95:$M$95))</f>
        <v>0</v>
      </c>
      <c r="AK15" s="229">
        <f t="array" ref="AK15">-AK$13*IF(AK$2=Assumptions!$D$68,Assumptions!$D$67,XLOOKUP(AK$2,Assumptions!$C$94:$M$94,Assumptions!$C$95:$M$95))</f>
        <v>0</v>
      </c>
      <c r="AL15" s="229">
        <f t="array" ref="AL15">-AL$13*IF(AL$2=Assumptions!$D$68,Assumptions!$D$67,XLOOKUP(AL$2,Assumptions!$C$94:$M$94,Assumptions!$C$95:$M$95))</f>
        <v>0</v>
      </c>
      <c r="AM15" s="229">
        <f t="array" ref="AM15">-AM$13*IF(AM$2=Assumptions!$D$68,Assumptions!$D$67,XLOOKUP(AM$2,Assumptions!$C$94:$M$94,Assumptions!$C$95:$M$95))</f>
        <v>0</v>
      </c>
      <c r="AN15" s="229">
        <f t="array" ref="AN15">-AN$13*IF(AN$2=Assumptions!$D$68,Assumptions!$D$67,XLOOKUP(AN$2,Assumptions!$C$94:$M$94,Assumptions!$C$95:$M$95))</f>
        <v>0</v>
      </c>
      <c r="AO15" s="229">
        <f t="array" ref="AO15">-AO$13*IF(AO$2=Assumptions!$D$68,Assumptions!$D$67,XLOOKUP(AO$2,Assumptions!$C$94:$M$94,Assumptions!$C$95:$M$95))</f>
        <v>0</v>
      </c>
      <c r="AP15" s="229">
        <f t="array" ref="AP15">-AP$13*IF(AP$2=Assumptions!$D$68,Assumptions!$D$67,XLOOKUP(AP$2,Assumptions!$C$94:$M$94,Assumptions!$C$95:$M$95))</f>
        <v>0</v>
      </c>
      <c r="AQ15" s="229">
        <f t="array" ref="AQ15">-AQ$13*IF(AQ$2=Assumptions!$D$68,Assumptions!$D$67,XLOOKUP(AQ$2,Assumptions!$C$94:$M$94,Assumptions!$C$95:$M$95))</f>
        <v>0</v>
      </c>
      <c r="AR15" s="229">
        <f t="array" ref="AR15">-AR$13*IF(AR$2=Assumptions!$D$68,Assumptions!$D$67,XLOOKUP(AR$2,Assumptions!$C$94:$M$94,Assumptions!$C$95:$M$95))</f>
        <v>0</v>
      </c>
      <c r="AS15" s="229">
        <f t="array" ref="AS15">-AS$13*IF(AS$2=Assumptions!$D$68,Assumptions!$D$67,XLOOKUP(AS$2,Assumptions!$C$94:$M$94,Assumptions!$C$95:$M$95))</f>
        <v>0</v>
      </c>
      <c r="AT15" s="229">
        <f t="array" ref="AT15">-AT$13*IF(AT$2=Assumptions!$D$68,Assumptions!$D$67,XLOOKUP(AT$2,Assumptions!$C$94:$M$94,Assumptions!$C$95:$M$95))</f>
        <v>0</v>
      </c>
      <c r="AU15" s="229">
        <f t="array" ref="AU15">-AU$13*IF(AU$2=Assumptions!$D$68,Assumptions!$D$67,XLOOKUP(AU$2,Assumptions!$C$94:$M$94,Assumptions!$C$95:$M$95))</f>
        <v>0</v>
      </c>
      <c r="AV15" s="229">
        <f t="array" ref="AV15">-AV$13*IF(AV$2=Assumptions!$D$68,Assumptions!$D$67,XLOOKUP(AV$2,Assumptions!$C$94:$M$94,Assumptions!$C$95:$M$95))</f>
        <v>0</v>
      </c>
      <c r="AW15" s="229">
        <f t="array" ref="AW15">-AW$13*IF(AW$2=Assumptions!$D$68,Assumptions!$D$67,XLOOKUP(AW$2,Assumptions!$C$94:$M$94,Assumptions!$C$95:$M$95))</f>
        <v>0</v>
      </c>
      <c r="AX15" s="229">
        <f t="array" ref="AX15">-AX$13*IF(AX$2=Assumptions!$D$68,Assumptions!$D$67,XLOOKUP(AX$2,Assumptions!$C$94:$M$94,Assumptions!$C$95:$M$95))</f>
        <v>0</v>
      </c>
      <c r="AY15" s="229">
        <f t="array" ref="AY15">-AY$13*IF(AY$2=Assumptions!$D$68,Assumptions!$D$67,XLOOKUP(AY$2,Assumptions!$C$94:$M$94,Assumptions!$C$95:$M$95))</f>
        <v>0</v>
      </c>
      <c r="AZ15" s="229">
        <f t="array" ref="AZ15">-AZ$13*IF(AZ$2=Assumptions!$D$68,Assumptions!$D$67,XLOOKUP(AZ$2,Assumptions!$C$94:$M$94,Assumptions!$C$95:$M$95))</f>
        <v>0</v>
      </c>
      <c r="BA15" s="229">
        <f t="array" ref="BA15">-BA$13*IF(BA$2=Assumptions!$D$68,Assumptions!$D$67,XLOOKUP(BA$2,Assumptions!$C$94:$M$94,Assumptions!$C$95:$M$95))</f>
        <v>0</v>
      </c>
      <c r="BB15" s="229">
        <f t="array" ref="BB15">-BB$13*IF(BB$2=Assumptions!$D$68,Assumptions!$D$67,XLOOKUP(BB$2,Assumptions!$C$94:$M$94,Assumptions!$C$95:$M$95))</f>
        <v>0</v>
      </c>
      <c r="BC15" s="229">
        <f t="array" ref="BC15">-BC$13*IF(BC$2=Assumptions!$D$68,Assumptions!$D$67,XLOOKUP(BC$2,Assumptions!$C$94:$M$94,Assumptions!$C$95:$M$95))</f>
        <v>0</v>
      </c>
      <c r="BD15" s="229">
        <f t="array" ref="BD15">-BD$13*IF(BD$2=Assumptions!$D$68,Assumptions!$D$67,XLOOKUP(BD$2,Assumptions!$C$94:$M$94,Assumptions!$C$95:$M$95))</f>
        <v>0</v>
      </c>
      <c r="BE15" s="229">
        <f t="array" ref="BE15">-BE$13*IF(BE$2=Assumptions!$D$68,Assumptions!$D$67,XLOOKUP(BE$2,Assumptions!$C$94:$M$94,Assumptions!$C$95:$M$95))</f>
        <v>0</v>
      </c>
      <c r="BF15" s="229">
        <f t="array" ref="BF15">-BF$13*IF(BF$2=Assumptions!$D$68,Assumptions!$D$67,XLOOKUP(BF$2,Assumptions!$C$94:$M$94,Assumptions!$C$95:$M$95))</f>
        <v>0</v>
      </c>
      <c r="BG15" s="229">
        <f t="array" ref="BG15">-BG$13*IF(BG$2=Assumptions!$D$68,Assumptions!$D$67,XLOOKUP(BG$2,Assumptions!$C$94:$M$94,Assumptions!$C$95:$M$95))</f>
        <v>0</v>
      </c>
      <c r="BH15" s="229">
        <f t="array" ref="BH15">-BH$13*IF(BH$2=Assumptions!$D$68,Assumptions!$D$67,XLOOKUP(BH$2,Assumptions!$C$94:$M$94,Assumptions!$C$95:$M$95))</f>
        <v>0</v>
      </c>
      <c r="BI15" s="229">
        <f t="array" ref="BI15">-BI$13*IF(BI$2=Assumptions!$D$68,Assumptions!$D$67,XLOOKUP(BI$2,Assumptions!$C$94:$M$94,Assumptions!$C$95:$M$95))</f>
        <v>0</v>
      </c>
      <c r="BJ15" s="229">
        <f t="array" ref="BJ15">-BJ$13*IF(BJ$2=Assumptions!$D$68,Assumptions!$D$67,XLOOKUP(BJ$2,Assumptions!$C$94:$M$94,Assumptions!$C$95:$M$95))</f>
        <v>0</v>
      </c>
      <c r="BK15" s="229">
        <f t="array" ref="BK15">-BK$13*IF(BK$2=Assumptions!$D$68,Assumptions!$D$67,XLOOKUP(BK$2,Assumptions!$C$94:$M$94,Assumptions!$C$95:$M$95))</f>
        <v>0</v>
      </c>
      <c r="BL15" s="229">
        <f t="array" ref="BL15">-BL$13*IF(BL$2=Assumptions!$D$68,Assumptions!$D$67,XLOOKUP(BL$2,Assumptions!$C$94:$M$94,Assumptions!$C$95:$M$95))</f>
        <v>0</v>
      </c>
      <c r="BM15" s="229">
        <f t="array" ref="BM15">-BM$13*IF(BM$2=Assumptions!$D$68,Assumptions!$D$67,XLOOKUP(BM$2,Assumptions!$C$94:$M$94,Assumptions!$C$95:$M$95))</f>
        <v>0</v>
      </c>
      <c r="BN15" s="229">
        <f t="array" ref="BN15">-BN$13*IF(BN$2=Assumptions!$D$68,Assumptions!$D$67,XLOOKUP(BN$2,Assumptions!$C$94:$M$94,Assumptions!$C$95:$M$95))</f>
        <v>0</v>
      </c>
      <c r="BO15" s="229">
        <f t="array" ref="BO15">-BO$13*IF(BO$2=Assumptions!$D$68,Assumptions!$D$67,XLOOKUP(BO$2,Assumptions!$C$94:$M$94,Assumptions!$C$95:$M$95))</f>
        <v>0</v>
      </c>
      <c r="BP15" s="229">
        <f t="array" ref="BP15">-BP$13*IF(BP$2=Assumptions!$D$68,Assumptions!$D$67,XLOOKUP(BP$2,Assumptions!$C$94:$M$94,Assumptions!$C$95:$M$95))</f>
        <v>0</v>
      </c>
      <c r="BQ15" s="229">
        <f t="array" ref="BQ15">-BQ$13*IF(BQ$2=Assumptions!$D$68,Assumptions!$D$67,XLOOKUP(BQ$2,Assumptions!$C$94:$M$94,Assumptions!$C$95:$M$95))</f>
        <v>0</v>
      </c>
      <c r="BR15" s="229">
        <f t="array" ref="BR15">-BR$13*IF(BR$2=Assumptions!$D$68,Assumptions!$D$67,XLOOKUP(BR$2,Assumptions!$C$94:$M$94,Assumptions!$C$95:$M$95))</f>
        <v>0</v>
      </c>
      <c r="BS15" s="229">
        <f t="array" ref="BS15">-BS$13*IF(BS$2=Assumptions!$D$68,Assumptions!$D$67,XLOOKUP(BS$2,Assumptions!$C$94:$M$94,Assumptions!$C$95:$M$95))</f>
        <v>0</v>
      </c>
      <c r="BT15" s="229">
        <f t="array" ref="BT15">-BT$13*IF(BT$2=Assumptions!$D$68,Assumptions!$D$67,XLOOKUP(BT$2,Assumptions!$C$94:$M$94,Assumptions!$C$95:$M$95))</f>
        <v>0</v>
      </c>
      <c r="BU15" s="229">
        <f t="array" ref="BU15">-BU$13*IF(BU$2=Assumptions!$D$68,Assumptions!$D$67,XLOOKUP(BU$2,Assumptions!$C$94:$M$94,Assumptions!$C$95:$M$95))</f>
        <v>0</v>
      </c>
      <c r="BV15" s="229">
        <f t="array" ref="BV15">-BV$13*IF(BV$2=Assumptions!$D$68,Assumptions!$D$67,XLOOKUP(BV$2,Assumptions!$C$94:$M$94,Assumptions!$C$95:$M$95))</f>
        <v>0</v>
      </c>
      <c r="BW15" s="229">
        <f t="array" ref="BW15">-BW$13*IF(BW$2=Assumptions!$D$68,Assumptions!$D$67,XLOOKUP(BW$2,Assumptions!$C$94:$M$94,Assumptions!$C$95:$M$95))</f>
        <v>0</v>
      </c>
      <c r="BX15" s="229">
        <f t="array" ref="BX15">-BX$13*IF(BX$2=Assumptions!$D$68,Assumptions!$D$67,XLOOKUP(BX$2,Assumptions!$C$94:$M$94,Assumptions!$C$95:$M$95))</f>
        <v>0</v>
      </c>
      <c r="BY15" s="229">
        <f t="array" ref="BY15">-BY$13*IF(BY$2=Assumptions!$D$68,Assumptions!$D$67,XLOOKUP(BY$2,Assumptions!$C$94:$M$94,Assumptions!$C$95:$M$95))</f>
        <v>0</v>
      </c>
      <c r="BZ15" s="229">
        <f t="array" ref="BZ15">-BZ$13*IF(BZ$2=Assumptions!$D$68,Assumptions!$D$67,XLOOKUP(BZ$2,Assumptions!$C$94:$M$94,Assumptions!$C$95:$M$95))</f>
        <v>0</v>
      </c>
      <c r="CA15" s="229">
        <f t="array" ref="CA15">-CA$13*IF(CA$2=Assumptions!$D$68,Assumptions!$D$67,XLOOKUP(CA$2,Assumptions!$C$94:$M$94,Assumptions!$C$95:$M$95))</f>
        <v>0</v>
      </c>
      <c r="CB15" s="229">
        <f t="array" ref="CB15">-CB$13*IF(CB$2=Assumptions!$D$68,Assumptions!$D$67,XLOOKUP(CB$2,Assumptions!$C$94:$M$94,Assumptions!$C$95:$M$95))</f>
        <v>0</v>
      </c>
      <c r="CC15" s="229">
        <f t="array" ref="CC15">-CC$13*IF(CC$2=Assumptions!$D$68,Assumptions!$D$67,XLOOKUP(CC$2,Assumptions!$C$94:$M$94,Assumptions!$C$95:$M$95))</f>
        <v>0</v>
      </c>
      <c r="CD15" s="229">
        <f t="array" ref="CD15">-CD$13*IF(CD$2=Assumptions!$D$68,Assumptions!$D$67,XLOOKUP(CD$2,Assumptions!$C$94:$M$94,Assumptions!$C$95:$M$95))</f>
        <v>0</v>
      </c>
      <c r="CE15" s="229">
        <f t="array" ref="CE15">-CE$13*IF(CE$2=Assumptions!$D$68,Assumptions!$D$67,XLOOKUP(CE$2,Assumptions!$C$94:$M$94,Assumptions!$C$95:$M$95))</f>
        <v>0</v>
      </c>
      <c r="CF15" s="229">
        <f t="array" ref="CF15">-CF$13*IF(CF$2=Assumptions!$D$68,Assumptions!$D$67,XLOOKUP(CF$2,Assumptions!$C$94:$M$94,Assumptions!$C$95:$M$95))</f>
        <v>0</v>
      </c>
      <c r="CG15" s="229">
        <f t="array" ref="CG15">-CG$13*IF(CG$2=Assumptions!$D$68,Assumptions!$D$67,XLOOKUP(CG$2,Assumptions!$C$94:$M$94,Assumptions!$C$95:$M$95))</f>
        <v>0</v>
      </c>
      <c r="CH15" s="229">
        <f t="array" ref="CH15">-CH$13*IF(CH$2=Assumptions!$D$68,Assumptions!$D$67,XLOOKUP(CH$2,Assumptions!$C$94:$M$94,Assumptions!$C$95:$M$95))</f>
        <v>0</v>
      </c>
      <c r="CI15" s="229">
        <f t="array" ref="CI15">-CI$13*IF(CI$2=Assumptions!$D$68,Assumptions!$D$67,XLOOKUP(CI$2,Assumptions!$C$94:$M$94,Assumptions!$C$95:$M$95))</f>
        <v>0</v>
      </c>
      <c r="CJ15" s="229">
        <f t="array" ref="CJ15">-CJ$13*IF(CJ$2=Assumptions!$D$68,Assumptions!$D$67,XLOOKUP(CJ$2,Assumptions!$C$94:$M$94,Assumptions!$C$95:$M$95))</f>
        <v>0</v>
      </c>
      <c r="CK15" s="229">
        <f t="array" ref="CK15">-CK$13*IF(CK$2=Assumptions!$D$68,Assumptions!$D$67,XLOOKUP(CK$2,Assumptions!$C$94:$M$94,Assumptions!$C$95:$M$95))</f>
        <v>0</v>
      </c>
      <c r="CL15" s="229">
        <f t="array" ref="CL15">-CL$13*IF(CL$2=Assumptions!$D$68,Assumptions!$D$67,XLOOKUP(CL$2,Assumptions!$C$94:$M$94,Assumptions!$C$95:$M$95))</f>
        <v>0</v>
      </c>
      <c r="CM15" s="229">
        <f t="array" ref="CM15">-CM$13*IF(CM$2=Assumptions!$D$68,Assumptions!$D$67,XLOOKUP(CM$2,Assumptions!$C$94:$M$94,Assumptions!$C$95:$M$95))</f>
        <v>0</v>
      </c>
      <c r="CN15" s="229">
        <f t="array" ref="CN15">-CN$13*IF(CN$2=Assumptions!$D$68,Assumptions!$D$67,XLOOKUP(CN$2,Assumptions!$C$94:$M$94,Assumptions!$C$95:$M$95))</f>
        <v>0</v>
      </c>
      <c r="CO15" s="229">
        <f t="array" ref="CO15">-CO$13*IF(CO$2=Assumptions!$D$68,Assumptions!$D$67,XLOOKUP(CO$2,Assumptions!$C$94:$M$94,Assumptions!$C$95:$M$95))</f>
        <v>0</v>
      </c>
      <c r="CP15" s="229">
        <f t="array" ref="CP15">-CP$13*IF(CP$2=Assumptions!$D$68,Assumptions!$D$67,XLOOKUP(CP$2,Assumptions!$C$94:$M$94,Assumptions!$C$95:$M$95))</f>
        <v>0</v>
      </c>
      <c r="CQ15" s="229">
        <f t="array" ref="CQ15">-CQ$13*IF(CQ$2=Assumptions!$D$68,Assumptions!$D$67,XLOOKUP(CQ$2,Assumptions!$C$94:$M$94,Assumptions!$C$95:$M$95))</f>
        <v>0</v>
      </c>
      <c r="CR15" s="229">
        <f t="array" ref="CR15">-CR$13*IF(CR$2=Assumptions!$D$68,Assumptions!$D$67,XLOOKUP(CR$2,Assumptions!$C$94:$M$94,Assumptions!$C$95:$M$95))</f>
        <v>0</v>
      </c>
      <c r="CS15" s="229">
        <f t="array" ref="CS15">-CS$13*IF(CS$2=Assumptions!$D$68,Assumptions!$D$67,XLOOKUP(CS$2,Assumptions!$C$94:$M$94,Assumptions!$C$95:$M$95))</f>
        <v>0</v>
      </c>
      <c r="CT15" s="229">
        <f t="array" ref="CT15">-CT$13*IF(CT$2=Assumptions!$D$68,Assumptions!$D$67,XLOOKUP(CT$2,Assumptions!$C$94:$M$94,Assumptions!$C$95:$M$95))</f>
        <v>0</v>
      </c>
      <c r="CU15" s="229">
        <f t="array" ref="CU15">-CU$13*IF(CU$2=Assumptions!$D$68,Assumptions!$D$67,XLOOKUP(CU$2,Assumptions!$C$94:$M$94,Assumptions!$C$95:$M$95))</f>
        <v>0</v>
      </c>
      <c r="CV15" s="229">
        <f t="array" ref="CV15">-CV$13*IF(CV$2=Assumptions!$D$68,Assumptions!$D$67,XLOOKUP(CV$2,Assumptions!$C$94:$M$94,Assumptions!$C$95:$M$95))</f>
        <v>0</v>
      </c>
      <c r="CW15" s="229">
        <f t="array" ref="CW15">-CW$13*IF(CW$2=Assumptions!$D$68,Assumptions!$D$67,XLOOKUP(CW$2,Assumptions!$C$94:$M$94,Assumptions!$C$95:$M$95))</f>
        <v>0</v>
      </c>
      <c r="CX15" s="229">
        <f t="array" ref="CX15">-CX$13*IF(CX$2=Assumptions!$D$68,Assumptions!$D$67,XLOOKUP(CX$2,Assumptions!$C$94:$M$94,Assumptions!$C$95:$M$95))</f>
        <v>0</v>
      </c>
      <c r="CY15" s="229">
        <f t="array" ref="CY15">-CY$13*IF(CY$2=Assumptions!$D$68,Assumptions!$D$67,XLOOKUP(CY$2,Assumptions!$C$94:$M$94,Assumptions!$C$95:$M$95))</f>
        <v>0</v>
      </c>
      <c r="CZ15" s="229">
        <f t="array" ref="CZ15">-CZ$13*IF(CZ$2=Assumptions!$D$68,Assumptions!$D$67,XLOOKUP(CZ$2,Assumptions!$C$94:$M$94,Assumptions!$C$95:$M$95))</f>
        <v>0</v>
      </c>
      <c r="DA15" s="229">
        <f t="array" ref="DA15">-DA$13*IF(DA$2=Assumptions!$D$68,Assumptions!$D$67,XLOOKUP(DA$2,Assumptions!$C$94:$M$94,Assumptions!$C$95:$M$95))</f>
        <v>0</v>
      </c>
      <c r="DB15" s="229">
        <f t="array" ref="DB15">-DB$13*IF(DB$2=Assumptions!$D$68,Assumptions!$D$67,XLOOKUP(DB$2,Assumptions!$C$94:$M$94,Assumptions!$C$95:$M$95))</f>
        <v>0</v>
      </c>
      <c r="DC15" s="229">
        <f t="array" ref="DC15">-DC$13*IF(DC$2=Assumptions!$D$68,Assumptions!$D$67,XLOOKUP(DC$2,Assumptions!$C$94:$M$94,Assumptions!$C$95:$M$95))</f>
        <v>0</v>
      </c>
      <c r="DD15" s="229">
        <f t="array" ref="DD15">-DD$13*IF(DD$2=Assumptions!$D$68,Assumptions!$D$67,XLOOKUP(DD$2,Assumptions!$C$94:$M$94,Assumptions!$C$95:$M$95))</f>
        <v>0</v>
      </c>
      <c r="DE15" s="229">
        <f t="array" ref="DE15">-DE$13*IF(DE$2=Assumptions!$D$68,Assumptions!$D$67,XLOOKUP(DE$2,Assumptions!$C$94:$M$94,Assumptions!$C$95:$M$95))</f>
        <v>0</v>
      </c>
      <c r="DF15" s="229">
        <f t="array" ref="DF15">-DF$13*IF(DF$2=Assumptions!$D$68,Assumptions!$D$67,XLOOKUP(DF$2,Assumptions!$C$94:$M$94,Assumptions!$C$95:$M$95))</f>
        <v>0</v>
      </c>
      <c r="DG15" s="229">
        <f t="array" ref="DG15">-DG$13*IF(DG$2=Assumptions!$D$68,Assumptions!$D$67,XLOOKUP(DG$2,Assumptions!$C$94:$M$94,Assumptions!$C$95:$M$95))</f>
        <v>0</v>
      </c>
      <c r="DH15" s="229">
        <f t="array" ref="DH15">-DH$13*IF(DH$2=Assumptions!$D$68,Assumptions!$D$67,XLOOKUP(DH$2,Assumptions!$C$94:$M$94,Assumptions!$C$95:$M$95))</f>
        <v>0</v>
      </c>
      <c r="DI15" s="229">
        <f t="array" ref="DI15">-DI$13*IF(DI$2=Assumptions!$D$68,Assumptions!$D$67,XLOOKUP(DI$2,Assumptions!$C$94:$M$94,Assumptions!$C$95:$M$95))</f>
        <v>0</v>
      </c>
      <c r="DJ15" s="229">
        <f t="array" ref="DJ15">-DJ$13*IF(DJ$2=Assumptions!$D$68,Assumptions!$D$67,XLOOKUP(DJ$2,Assumptions!$C$94:$M$94,Assumptions!$C$95:$M$95))</f>
        <v>0</v>
      </c>
      <c r="DK15" s="229">
        <f t="array" ref="DK15">-DK$13*IF(DK$2=Assumptions!$D$68,Assumptions!$D$67,XLOOKUP(DK$2,Assumptions!$C$94:$M$94,Assumptions!$C$95:$M$95))</f>
        <v>0</v>
      </c>
      <c r="DL15" s="229">
        <f t="array" ref="DL15">-DL$13*IF(DL$2=Assumptions!$D$68,Assumptions!$D$67,XLOOKUP(DL$2,Assumptions!$C$94:$M$94,Assumptions!$C$95:$M$95))</f>
        <v>0</v>
      </c>
      <c r="DM15" s="229">
        <f t="array" ref="DM15">-DM$13*IF(DM$2=Assumptions!$D$68,Assumptions!$D$67,XLOOKUP(DM$2,Assumptions!$C$94:$M$94,Assumptions!$C$95:$M$95))</f>
        <v>0</v>
      </c>
      <c r="DN15" s="229">
        <f t="array" ref="DN15">-DN$13*IF(DN$2=Assumptions!$D$68,Assumptions!$D$67,XLOOKUP(DN$2,Assumptions!$C$94:$M$94,Assumptions!$C$95:$M$95))</f>
        <v>0</v>
      </c>
      <c r="DO15" s="229">
        <f t="array" ref="DO15">-DO$13*IF(DO$2=Assumptions!$D$68,Assumptions!$D$67,XLOOKUP(DO$2,Assumptions!$C$94:$M$94,Assumptions!$C$95:$M$95))</f>
        <v>0</v>
      </c>
      <c r="DP15" s="229">
        <f t="array" ref="DP15">-DP$13*IF(DP$2=Assumptions!$D$68,Assumptions!$D$67,XLOOKUP(DP$2,Assumptions!$C$94:$M$94,Assumptions!$C$95:$M$95))</f>
        <v>0</v>
      </c>
      <c r="DQ15" s="229">
        <f t="array" ref="DQ15">-DQ$13*IF(DQ$2=Assumptions!$D$68,Assumptions!$D$67,XLOOKUP(DQ$2,Assumptions!$C$94:$M$94,Assumptions!$C$95:$M$95))</f>
        <v>0</v>
      </c>
      <c r="DR15" s="229">
        <f t="array" ref="DR15">-DR$13*IF(DR$2=Assumptions!$D$68,Assumptions!$D$67,XLOOKUP(DR$2,Assumptions!$C$94:$M$94,Assumptions!$C$95:$M$95))</f>
        <v>0</v>
      </c>
      <c r="DS15" s="229">
        <f t="array" ref="DS15">-DS$13*IF(DS$2=Assumptions!$D$68,Assumptions!$D$67,XLOOKUP(DS$2,Assumptions!$C$94:$M$94,Assumptions!$C$95:$M$95))</f>
        <v>0</v>
      </c>
      <c r="DT15" s="229">
        <f t="array" ref="DT15">-DT$13*IF(DT$2=Assumptions!$D$68,Assumptions!$D$67,XLOOKUP(DT$2,Assumptions!$C$94:$M$94,Assumptions!$C$95:$M$95))</f>
        <v>0</v>
      </c>
      <c r="DU15" s="229">
        <f t="array" ref="DU15">-DU$13*IF(DU$2=Assumptions!$D$68,Assumptions!$D$67,XLOOKUP(DU$2,Assumptions!$C$94:$M$94,Assumptions!$C$95:$M$95))</f>
        <v>0</v>
      </c>
      <c r="DV15" s="229">
        <f t="array" ref="DV15">-DV$13*IF(DV$2=Assumptions!$D$68,Assumptions!$D$67,XLOOKUP(DV$2,Assumptions!$C$94:$M$94,Assumptions!$C$95:$M$95))</f>
        <v>0</v>
      </c>
      <c r="DW15" s="229">
        <f t="array" ref="DW15">-DW$13*IF(DW$2=Assumptions!$D$68,Assumptions!$D$67,XLOOKUP(DW$2,Assumptions!$C$94:$M$94,Assumptions!$C$95:$M$95))</f>
        <v>0</v>
      </c>
      <c r="DX15" s="229">
        <f t="array" ref="DX15">-DX$13*IF(DX$2=Assumptions!$D$68,Assumptions!$D$67,XLOOKUP(DX$2,Assumptions!$C$94:$M$94,Assumptions!$C$95:$M$95))</f>
        <v>0</v>
      </c>
      <c r="DY15" s="229">
        <f t="array" ref="DY15">-DY$13*IF(DY$2=Assumptions!$D$68,Assumptions!$D$67,XLOOKUP(DY$2,Assumptions!$C$94:$M$94,Assumptions!$C$95:$M$95))</f>
        <v>0</v>
      </c>
      <c r="DZ15" s="229">
        <f t="array" ref="DZ15">-DZ$13*IF(DZ$2=Assumptions!$D$68,Assumptions!$D$67,XLOOKUP(DZ$2,Assumptions!$C$94:$M$94,Assumptions!$C$95:$M$95))</f>
        <v>0</v>
      </c>
      <c r="EA15" s="229">
        <f t="array" ref="EA15">-EA$13*IF(EA$2=Assumptions!$D$68,Assumptions!$D$67,XLOOKUP(EA$2,Assumptions!$C$94:$M$94,Assumptions!$C$95:$M$95))</f>
        <v>0</v>
      </c>
      <c r="EB15" s="229">
        <f t="array" ref="EB15">-EB$13*IF(EB$2=Assumptions!$D$68,Assumptions!$D$67,XLOOKUP(EB$2,Assumptions!$C$94:$M$94,Assumptions!$C$95:$M$95))</f>
        <v>0</v>
      </c>
      <c r="EC15" s="229">
        <f t="array" ref="EC15">-EC$13*IF(EC$2=Assumptions!$D$68,Assumptions!$D$67,XLOOKUP(EC$2,Assumptions!$C$94:$M$94,Assumptions!$C$95:$M$95))</f>
        <v>0</v>
      </c>
      <c r="ED15" s="229">
        <f t="array" ref="ED15">-ED$13*IF(ED$2=Assumptions!$D$68,Assumptions!$D$67,XLOOKUP(ED$2,Assumptions!$C$94:$M$94,Assumptions!$C$95:$M$95))</f>
        <v>0</v>
      </c>
      <c r="EE15" s="229">
        <f t="array" ref="EE15">-EE$13*IF(EE$2=Assumptions!$D$68,Assumptions!$D$67,XLOOKUP(EE$2,Assumptions!$C$94:$M$94,Assumptions!$C$95:$M$95))</f>
        <v>0</v>
      </c>
    </row>
    <row r="16" ht="15.75" customHeight="1">
      <c r="A16" s="1"/>
      <c r="B16" s="1"/>
      <c r="C16" s="1" t="str">
        <f>Assumptions!J15</f>
        <v>Bad Debt </v>
      </c>
      <c r="D16" s="229">
        <f>-D$13*Assumptions!$V15</f>
        <v>0</v>
      </c>
      <c r="E16" s="229">
        <f>-E$13*Assumptions!$V15</f>
        <v>0</v>
      </c>
      <c r="F16" s="229">
        <f>-F$13*Assumptions!$V15</f>
        <v>0</v>
      </c>
      <c r="G16" s="229">
        <f>-G$13*Assumptions!$V15</f>
        <v>0</v>
      </c>
      <c r="H16" s="229">
        <f>-H$13*Assumptions!$V15</f>
        <v>0</v>
      </c>
      <c r="I16" s="229">
        <f>-I$13*Assumptions!$V15</f>
        <v>0</v>
      </c>
      <c r="J16" s="229">
        <f>-J$13*Assumptions!$V15</f>
        <v>0</v>
      </c>
      <c r="K16" s="229">
        <f>-K$13*Assumptions!$V15</f>
        <v>0</v>
      </c>
      <c r="L16" s="229">
        <f>-L$13*Assumptions!$V15</f>
        <v>0</v>
      </c>
      <c r="M16" s="229">
        <f>-M$13*Assumptions!$V15</f>
        <v>0</v>
      </c>
      <c r="N16" s="229">
        <f>-N$13*Assumptions!$V15</f>
        <v>0</v>
      </c>
      <c r="O16" s="229">
        <f>-O$13*Assumptions!$V15</f>
        <v>0</v>
      </c>
      <c r="P16" s="229">
        <f>-P$13*Assumptions!$V15</f>
        <v>0</v>
      </c>
      <c r="Q16" s="229">
        <f>-Q$13*Assumptions!$V15</f>
        <v>0</v>
      </c>
      <c r="R16" s="229">
        <f>-R$13*Assumptions!$V15</f>
        <v>0</v>
      </c>
      <c r="S16" s="229">
        <f>-S$13*Assumptions!$V15</f>
        <v>0</v>
      </c>
      <c r="T16" s="229">
        <f>-T$13*Assumptions!$V15</f>
        <v>0</v>
      </c>
      <c r="U16" s="229">
        <f>-U$13*Assumptions!$V15</f>
        <v>0</v>
      </c>
      <c r="V16" s="229">
        <f>-V$13*Assumptions!$V15</f>
        <v>0</v>
      </c>
      <c r="W16" s="229">
        <f>-W$13*Assumptions!$V15</f>
        <v>0</v>
      </c>
      <c r="X16" s="229">
        <f>-X$13*Assumptions!$V15</f>
        <v>0</v>
      </c>
      <c r="Y16" s="229">
        <f>-Y$13*Assumptions!$V15</f>
        <v>0</v>
      </c>
      <c r="Z16" s="229">
        <f>-Z$13*Assumptions!$V15</f>
        <v>0</v>
      </c>
      <c r="AA16" s="229">
        <f>-AA$13*Assumptions!$V15</f>
        <v>0</v>
      </c>
      <c r="AB16" s="229">
        <f>-AB$13*Assumptions!$V15</f>
        <v>0</v>
      </c>
      <c r="AC16" s="229">
        <f>-AC$13*Assumptions!$V15</f>
        <v>0</v>
      </c>
      <c r="AD16" s="229">
        <f>-AD$13*Assumptions!$V15</f>
        <v>0</v>
      </c>
      <c r="AE16" s="229">
        <f>-AE$13*Assumptions!$V15</f>
        <v>0</v>
      </c>
      <c r="AF16" s="229">
        <f>-AF$13*Assumptions!$V15</f>
        <v>0</v>
      </c>
      <c r="AG16" s="229">
        <f>-AG$13*Assumptions!$V15</f>
        <v>0</v>
      </c>
      <c r="AH16" s="229">
        <f>-AH$13*Assumptions!$V15</f>
        <v>0</v>
      </c>
      <c r="AI16" s="229">
        <f>-AI$13*Assumptions!$V15</f>
        <v>0</v>
      </c>
      <c r="AJ16" s="229">
        <f>-AJ$13*Assumptions!$V15</f>
        <v>0</v>
      </c>
      <c r="AK16" s="229">
        <f>-AK$13*Assumptions!$V15</f>
        <v>0</v>
      </c>
      <c r="AL16" s="229">
        <f>-AL$13*Assumptions!$V15</f>
        <v>0</v>
      </c>
      <c r="AM16" s="229">
        <f>-AM$13*Assumptions!$V15</f>
        <v>0</v>
      </c>
      <c r="AN16" s="229">
        <f>-AN$13*Assumptions!$V15</f>
        <v>0</v>
      </c>
      <c r="AO16" s="229">
        <f>-AO$13*Assumptions!$V15</f>
        <v>0</v>
      </c>
      <c r="AP16" s="229">
        <f>-AP$13*Assumptions!$V15</f>
        <v>0</v>
      </c>
      <c r="AQ16" s="229">
        <f>-AQ$13*Assumptions!$V15</f>
        <v>0</v>
      </c>
      <c r="AR16" s="229">
        <f>-AR$13*Assumptions!$V15</f>
        <v>0</v>
      </c>
      <c r="AS16" s="229">
        <f>-AS$13*Assumptions!$V15</f>
        <v>0</v>
      </c>
      <c r="AT16" s="229">
        <f>-AT$13*Assumptions!$V15</f>
        <v>0</v>
      </c>
      <c r="AU16" s="229">
        <f>-AU$13*Assumptions!$V15</f>
        <v>0</v>
      </c>
      <c r="AV16" s="229">
        <f>-AV$13*Assumptions!$V15</f>
        <v>0</v>
      </c>
      <c r="AW16" s="229">
        <f>-AW$13*Assumptions!$V15</f>
        <v>0</v>
      </c>
      <c r="AX16" s="229">
        <f>-AX$13*Assumptions!$V15</f>
        <v>0</v>
      </c>
      <c r="AY16" s="229">
        <f>-AY$13*Assumptions!$V15</f>
        <v>0</v>
      </c>
      <c r="AZ16" s="229">
        <f>-AZ$13*Assumptions!$V15</f>
        <v>0</v>
      </c>
      <c r="BA16" s="229">
        <f>-BA$13*Assumptions!$V15</f>
        <v>0</v>
      </c>
      <c r="BB16" s="229">
        <f>-BB$13*Assumptions!$V15</f>
        <v>0</v>
      </c>
      <c r="BC16" s="229">
        <f>-BC$13*Assumptions!$V15</f>
        <v>0</v>
      </c>
      <c r="BD16" s="229">
        <f>-BD$13*Assumptions!$V15</f>
        <v>0</v>
      </c>
      <c r="BE16" s="229">
        <f>-BE$13*Assumptions!$V15</f>
        <v>0</v>
      </c>
      <c r="BF16" s="229">
        <f>-BF$13*Assumptions!$V15</f>
        <v>0</v>
      </c>
      <c r="BG16" s="229">
        <f>-BG$13*Assumptions!$V15</f>
        <v>0</v>
      </c>
      <c r="BH16" s="229">
        <f>-BH$13*Assumptions!$V15</f>
        <v>0</v>
      </c>
      <c r="BI16" s="229">
        <f>-BI$13*Assumptions!$V15</f>
        <v>0</v>
      </c>
      <c r="BJ16" s="229">
        <f>-BJ$13*Assumptions!$V15</f>
        <v>0</v>
      </c>
      <c r="BK16" s="229">
        <f>-BK$13*Assumptions!$V15</f>
        <v>0</v>
      </c>
      <c r="BL16" s="229">
        <f>-BL$13*Assumptions!$V15</f>
        <v>0</v>
      </c>
      <c r="BM16" s="229">
        <f>-BM$13*Assumptions!$V15</f>
        <v>0</v>
      </c>
      <c r="BN16" s="229">
        <f>-BN$13*Assumptions!$V15</f>
        <v>0</v>
      </c>
      <c r="BO16" s="229">
        <f>-BO$13*Assumptions!$V15</f>
        <v>0</v>
      </c>
      <c r="BP16" s="229">
        <f>-BP$13*Assumptions!$V15</f>
        <v>0</v>
      </c>
      <c r="BQ16" s="229">
        <f>-BQ$13*Assumptions!$V15</f>
        <v>0</v>
      </c>
      <c r="BR16" s="229">
        <f>-BR$13*Assumptions!$V15</f>
        <v>0</v>
      </c>
      <c r="BS16" s="229">
        <f>-BS$13*Assumptions!$V15</f>
        <v>0</v>
      </c>
      <c r="BT16" s="229">
        <f>-BT$13*Assumptions!$V15</f>
        <v>0</v>
      </c>
      <c r="BU16" s="229">
        <f>-BU$13*Assumptions!$V15</f>
        <v>0</v>
      </c>
      <c r="BV16" s="229">
        <f>-BV$13*Assumptions!$V15</f>
        <v>0</v>
      </c>
      <c r="BW16" s="229">
        <f>-BW$13*Assumptions!$V15</f>
        <v>0</v>
      </c>
      <c r="BX16" s="229">
        <f>-BX$13*Assumptions!$V15</f>
        <v>0</v>
      </c>
      <c r="BY16" s="229">
        <f>-BY$13*Assumptions!$V15</f>
        <v>0</v>
      </c>
      <c r="BZ16" s="229">
        <f>-BZ$13*Assumptions!$V15</f>
        <v>0</v>
      </c>
      <c r="CA16" s="229">
        <f>-CA$13*Assumptions!$V15</f>
        <v>0</v>
      </c>
      <c r="CB16" s="229">
        <f>-CB$13*Assumptions!$V15</f>
        <v>0</v>
      </c>
      <c r="CC16" s="229">
        <f>-CC$13*Assumptions!$V15</f>
        <v>0</v>
      </c>
      <c r="CD16" s="229">
        <f>-CD$13*Assumptions!$V15</f>
        <v>0</v>
      </c>
      <c r="CE16" s="229">
        <f>-CE$13*Assumptions!$V15</f>
        <v>0</v>
      </c>
      <c r="CF16" s="229">
        <f>-CF$13*Assumptions!$V15</f>
        <v>0</v>
      </c>
      <c r="CG16" s="229">
        <f>-CG$13*Assumptions!$V15</f>
        <v>0</v>
      </c>
      <c r="CH16" s="229">
        <f>-CH$13*Assumptions!$V15</f>
        <v>0</v>
      </c>
      <c r="CI16" s="229">
        <f>-CI$13*Assumptions!$V15</f>
        <v>0</v>
      </c>
      <c r="CJ16" s="229">
        <f>-CJ$13*Assumptions!$V15</f>
        <v>0</v>
      </c>
      <c r="CK16" s="229">
        <f>-CK$13*Assumptions!$V15</f>
        <v>0</v>
      </c>
      <c r="CL16" s="229">
        <f>-CL$13*Assumptions!$V15</f>
        <v>0</v>
      </c>
      <c r="CM16" s="229">
        <f>-CM$13*Assumptions!$V15</f>
        <v>0</v>
      </c>
      <c r="CN16" s="229">
        <f>-CN$13*Assumptions!$V15</f>
        <v>0</v>
      </c>
      <c r="CO16" s="229">
        <f>-CO$13*Assumptions!$V15</f>
        <v>0</v>
      </c>
      <c r="CP16" s="229">
        <f>-CP$13*Assumptions!$V15</f>
        <v>0</v>
      </c>
      <c r="CQ16" s="229">
        <f>-CQ$13*Assumptions!$V15</f>
        <v>0</v>
      </c>
      <c r="CR16" s="229">
        <f>-CR$13*Assumptions!$V15</f>
        <v>0</v>
      </c>
      <c r="CS16" s="229">
        <f>-CS$13*Assumptions!$V15</f>
        <v>0</v>
      </c>
      <c r="CT16" s="229">
        <f>-CT$13*Assumptions!$V15</f>
        <v>0</v>
      </c>
      <c r="CU16" s="229">
        <f>-CU$13*Assumptions!$V15</f>
        <v>0</v>
      </c>
      <c r="CV16" s="229">
        <f>-CV$13*Assumptions!$V15</f>
        <v>0</v>
      </c>
      <c r="CW16" s="229">
        <f>-CW$13*Assumptions!$V15</f>
        <v>0</v>
      </c>
      <c r="CX16" s="229">
        <f>-CX$13*Assumptions!$V15</f>
        <v>0</v>
      </c>
      <c r="CY16" s="229">
        <f>-CY$13*Assumptions!$V15</f>
        <v>0</v>
      </c>
      <c r="CZ16" s="229">
        <f>-CZ$13*Assumptions!$V15</f>
        <v>0</v>
      </c>
      <c r="DA16" s="229">
        <f>-DA$13*Assumptions!$V15</f>
        <v>0</v>
      </c>
      <c r="DB16" s="229">
        <f>-DB$13*Assumptions!$V15</f>
        <v>0</v>
      </c>
      <c r="DC16" s="229">
        <f>-DC$13*Assumptions!$V15</f>
        <v>0</v>
      </c>
      <c r="DD16" s="229">
        <f>-DD$13*Assumptions!$V15</f>
        <v>0</v>
      </c>
      <c r="DE16" s="229">
        <f>-DE$13*Assumptions!$V15</f>
        <v>0</v>
      </c>
      <c r="DF16" s="229">
        <f>-DF$13*Assumptions!$V15</f>
        <v>0</v>
      </c>
      <c r="DG16" s="229">
        <f>-DG$13*Assumptions!$V15</f>
        <v>0</v>
      </c>
      <c r="DH16" s="229">
        <f>-DH$13*Assumptions!$V15</f>
        <v>0</v>
      </c>
      <c r="DI16" s="229">
        <f>-DI$13*Assumptions!$V15</f>
        <v>0</v>
      </c>
      <c r="DJ16" s="229">
        <f>-DJ$13*Assumptions!$V15</f>
        <v>0</v>
      </c>
      <c r="DK16" s="229">
        <f>-DK$13*Assumptions!$V15</f>
        <v>0</v>
      </c>
      <c r="DL16" s="229">
        <f>-DL$13*Assumptions!$V15</f>
        <v>0</v>
      </c>
      <c r="DM16" s="229">
        <f>-DM$13*Assumptions!$V15</f>
        <v>0</v>
      </c>
      <c r="DN16" s="229">
        <f>-DN$13*Assumptions!$V15</f>
        <v>0</v>
      </c>
      <c r="DO16" s="229">
        <f>-DO$13*Assumptions!$V15</f>
        <v>0</v>
      </c>
      <c r="DP16" s="229">
        <f>-DP$13*Assumptions!$V15</f>
        <v>0</v>
      </c>
      <c r="DQ16" s="229">
        <f>-DQ$13*Assumptions!$V15</f>
        <v>0</v>
      </c>
      <c r="DR16" s="229">
        <f>-DR$13*Assumptions!$V15</f>
        <v>0</v>
      </c>
      <c r="DS16" s="229">
        <f>-DS$13*Assumptions!$V15</f>
        <v>0</v>
      </c>
      <c r="DT16" s="229">
        <f>-DT$13*Assumptions!$V15</f>
        <v>0</v>
      </c>
      <c r="DU16" s="229">
        <f>-DU$13*Assumptions!$V15</f>
        <v>0</v>
      </c>
      <c r="DV16" s="229">
        <f>-DV$13*Assumptions!$V15</f>
        <v>0</v>
      </c>
      <c r="DW16" s="229">
        <f>-DW$13*Assumptions!$V15</f>
        <v>0</v>
      </c>
      <c r="DX16" s="229">
        <f>-DX$13*Assumptions!$V15</f>
        <v>0</v>
      </c>
      <c r="DY16" s="229">
        <f>-DY$13*Assumptions!$V15</f>
        <v>0</v>
      </c>
      <c r="DZ16" s="229">
        <f>-DZ$13*Assumptions!$V15</f>
        <v>0</v>
      </c>
      <c r="EA16" s="229">
        <f>-EA$13*Assumptions!$V15</f>
        <v>0</v>
      </c>
      <c r="EB16" s="229">
        <f>-EB$13*Assumptions!$V15</f>
        <v>0</v>
      </c>
      <c r="EC16" s="229">
        <f>-EC$13*Assumptions!$V15</f>
        <v>0</v>
      </c>
      <c r="ED16" s="229">
        <f>-ED$13*Assumptions!$V15</f>
        <v>0</v>
      </c>
      <c r="EE16" s="229">
        <f>-EE$13*Assumptions!$V15</f>
        <v>0</v>
      </c>
    </row>
    <row r="17" ht="15.75" customHeight="1">
      <c r="A17" s="1"/>
      <c r="B17" s="1"/>
      <c r="C17" s="1" t="str">
        <f>Assumptions!J16</f>
        <v>Concession</v>
      </c>
      <c r="D17" s="229">
        <f>-D$13*Assumptions!$V16</f>
        <v>0</v>
      </c>
      <c r="E17" s="229">
        <f>-E$13*Assumptions!$V16</f>
        <v>0</v>
      </c>
      <c r="F17" s="229">
        <f>-F$13*Assumptions!$V16</f>
        <v>0</v>
      </c>
      <c r="G17" s="229">
        <f>-G$13*Assumptions!$V16</f>
        <v>0</v>
      </c>
      <c r="H17" s="229">
        <f>-H$13*Assumptions!$V16</f>
        <v>0</v>
      </c>
      <c r="I17" s="229">
        <f>-I$13*Assumptions!$V16</f>
        <v>0</v>
      </c>
      <c r="J17" s="229">
        <f>-J$13*Assumptions!$V16</f>
        <v>0</v>
      </c>
      <c r="K17" s="229">
        <f>-K$13*Assumptions!$V16</f>
        <v>0</v>
      </c>
      <c r="L17" s="229">
        <f>-L$13*Assumptions!$V16</f>
        <v>0</v>
      </c>
      <c r="M17" s="229">
        <f>-M$13*Assumptions!$V16</f>
        <v>0</v>
      </c>
      <c r="N17" s="229">
        <f>-N$13*Assumptions!$V16</f>
        <v>0</v>
      </c>
      <c r="O17" s="229">
        <f>-O$13*Assumptions!$V16</f>
        <v>0</v>
      </c>
      <c r="P17" s="229">
        <f>-P$13*Assumptions!$V16</f>
        <v>0</v>
      </c>
      <c r="Q17" s="229">
        <f>-Q$13*Assumptions!$V16</f>
        <v>0</v>
      </c>
      <c r="R17" s="229">
        <f>-R$13*Assumptions!$V16</f>
        <v>0</v>
      </c>
      <c r="S17" s="229">
        <f>-S$13*Assumptions!$V16</f>
        <v>0</v>
      </c>
      <c r="T17" s="229">
        <f>-T$13*Assumptions!$V16</f>
        <v>0</v>
      </c>
      <c r="U17" s="229">
        <f>-U$13*Assumptions!$V16</f>
        <v>0</v>
      </c>
      <c r="V17" s="229">
        <f>-V$13*Assumptions!$V16</f>
        <v>0</v>
      </c>
      <c r="W17" s="229">
        <f>-W$13*Assumptions!$V16</f>
        <v>0</v>
      </c>
      <c r="X17" s="229">
        <f>-X$13*Assumptions!$V16</f>
        <v>0</v>
      </c>
      <c r="Y17" s="229">
        <f>-Y$13*Assumptions!$V16</f>
        <v>0</v>
      </c>
      <c r="Z17" s="229">
        <f>-Z$13*Assumptions!$V16</f>
        <v>0</v>
      </c>
      <c r="AA17" s="229">
        <f>-AA$13*Assumptions!$V16</f>
        <v>0</v>
      </c>
      <c r="AB17" s="229">
        <f>-AB$13*Assumptions!$V16</f>
        <v>0</v>
      </c>
      <c r="AC17" s="229">
        <f>-AC$13*Assumptions!$V16</f>
        <v>0</v>
      </c>
      <c r="AD17" s="229">
        <f>-AD$13*Assumptions!$V16</f>
        <v>0</v>
      </c>
      <c r="AE17" s="229">
        <f>-AE$13*Assumptions!$V16</f>
        <v>0</v>
      </c>
      <c r="AF17" s="229">
        <f>-AF$13*Assumptions!$V16</f>
        <v>0</v>
      </c>
      <c r="AG17" s="229">
        <f>-AG$13*Assumptions!$V16</f>
        <v>0</v>
      </c>
      <c r="AH17" s="229">
        <f>-AH$13*Assumptions!$V16</f>
        <v>0</v>
      </c>
      <c r="AI17" s="229">
        <f>-AI$13*Assumptions!$V16</f>
        <v>0</v>
      </c>
      <c r="AJ17" s="229">
        <f>-AJ$13*Assumptions!$V16</f>
        <v>0</v>
      </c>
      <c r="AK17" s="229">
        <f>-AK$13*Assumptions!$V16</f>
        <v>0</v>
      </c>
      <c r="AL17" s="229">
        <f>-AL$13*Assumptions!$V16</f>
        <v>0</v>
      </c>
      <c r="AM17" s="229">
        <f>-AM$13*Assumptions!$V16</f>
        <v>0</v>
      </c>
      <c r="AN17" s="229">
        <f>-AN$13*Assumptions!$V16</f>
        <v>0</v>
      </c>
      <c r="AO17" s="229">
        <f>-AO$13*Assumptions!$V16</f>
        <v>0</v>
      </c>
      <c r="AP17" s="229">
        <f>-AP$13*Assumptions!$V16</f>
        <v>0</v>
      </c>
      <c r="AQ17" s="229">
        <f>-AQ$13*Assumptions!$V16</f>
        <v>0</v>
      </c>
      <c r="AR17" s="229">
        <f>-AR$13*Assumptions!$V16</f>
        <v>0</v>
      </c>
      <c r="AS17" s="229">
        <f>-AS$13*Assumptions!$V16</f>
        <v>0</v>
      </c>
      <c r="AT17" s="229">
        <f>-AT$13*Assumptions!$V16</f>
        <v>0</v>
      </c>
      <c r="AU17" s="229">
        <f>-AU$13*Assumptions!$V16</f>
        <v>0</v>
      </c>
      <c r="AV17" s="229">
        <f>-AV$13*Assumptions!$V16</f>
        <v>0</v>
      </c>
      <c r="AW17" s="229">
        <f>-AW$13*Assumptions!$V16</f>
        <v>0</v>
      </c>
      <c r="AX17" s="229">
        <f>-AX$13*Assumptions!$V16</f>
        <v>0</v>
      </c>
      <c r="AY17" s="229">
        <f>-AY$13*Assumptions!$V16</f>
        <v>0</v>
      </c>
      <c r="AZ17" s="229">
        <f>-AZ$13*Assumptions!$V16</f>
        <v>0</v>
      </c>
      <c r="BA17" s="229">
        <f>-BA$13*Assumptions!$V16</f>
        <v>0</v>
      </c>
      <c r="BB17" s="229">
        <f>-BB$13*Assumptions!$V16</f>
        <v>0</v>
      </c>
      <c r="BC17" s="229">
        <f>-BC$13*Assumptions!$V16</f>
        <v>0</v>
      </c>
      <c r="BD17" s="229">
        <f>-BD$13*Assumptions!$V16</f>
        <v>0</v>
      </c>
      <c r="BE17" s="229">
        <f>-BE$13*Assumptions!$V16</f>
        <v>0</v>
      </c>
      <c r="BF17" s="229">
        <f>-BF$13*Assumptions!$V16</f>
        <v>0</v>
      </c>
      <c r="BG17" s="229">
        <f>-BG$13*Assumptions!$V16</f>
        <v>0</v>
      </c>
      <c r="BH17" s="229">
        <f>-BH$13*Assumptions!$V16</f>
        <v>0</v>
      </c>
      <c r="BI17" s="229">
        <f>-BI$13*Assumptions!$V16</f>
        <v>0</v>
      </c>
      <c r="BJ17" s="229">
        <f>-BJ$13*Assumptions!$V16</f>
        <v>0</v>
      </c>
      <c r="BK17" s="229">
        <f>-BK$13*Assumptions!$V16</f>
        <v>0</v>
      </c>
      <c r="BL17" s="229">
        <f>-BL$13*Assumptions!$V16</f>
        <v>0</v>
      </c>
      <c r="BM17" s="229">
        <f>-BM$13*Assumptions!$V16</f>
        <v>0</v>
      </c>
      <c r="BN17" s="229">
        <f>-BN$13*Assumptions!$V16</f>
        <v>0</v>
      </c>
      <c r="BO17" s="229">
        <f>-BO$13*Assumptions!$V16</f>
        <v>0</v>
      </c>
      <c r="BP17" s="229">
        <f>-BP$13*Assumptions!$V16</f>
        <v>0</v>
      </c>
      <c r="BQ17" s="229">
        <f>-BQ$13*Assumptions!$V16</f>
        <v>0</v>
      </c>
      <c r="BR17" s="229">
        <f>-BR$13*Assumptions!$V16</f>
        <v>0</v>
      </c>
      <c r="BS17" s="229">
        <f>-BS$13*Assumptions!$V16</f>
        <v>0</v>
      </c>
      <c r="BT17" s="229">
        <f>-BT$13*Assumptions!$V16</f>
        <v>0</v>
      </c>
      <c r="BU17" s="229">
        <f>-BU$13*Assumptions!$V16</f>
        <v>0</v>
      </c>
      <c r="BV17" s="229">
        <f>-BV$13*Assumptions!$V16</f>
        <v>0</v>
      </c>
      <c r="BW17" s="229">
        <f>-BW$13*Assumptions!$V16</f>
        <v>0</v>
      </c>
      <c r="BX17" s="229">
        <f>-BX$13*Assumptions!$V16</f>
        <v>0</v>
      </c>
      <c r="BY17" s="229">
        <f>-BY$13*Assumptions!$V16</f>
        <v>0</v>
      </c>
      <c r="BZ17" s="229">
        <f>-BZ$13*Assumptions!$V16</f>
        <v>0</v>
      </c>
      <c r="CA17" s="229">
        <f>-CA$13*Assumptions!$V16</f>
        <v>0</v>
      </c>
      <c r="CB17" s="229">
        <f>-CB$13*Assumptions!$V16</f>
        <v>0</v>
      </c>
      <c r="CC17" s="229">
        <f>-CC$13*Assumptions!$V16</f>
        <v>0</v>
      </c>
      <c r="CD17" s="229">
        <f>-CD$13*Assumptions!$V16</f>
        <v>0</v>
      </c>
      <c r="CE17" s="229">
        <f>-CE$13*Assumptions!$V16</f>
        <v>0</v>
      </c>
      <c r="CF17" s="229">
        <f>-CF$13*Assumptions!$V16</f>
        <v>0</v>
      </c>
      <c r="CG17" s="229">
        <f>-CG$13*Assumptions!$V16</f>
        <v>0</v>
      </c>
      <c r="CH17" s="229">
        <f>-CH$13*Assumptions!$V16</f>
        <v>0</v>
      </c>
      <c r="CI17" s="229">
        <f>-CI$13*Assumptions!$V16</f>
        <v>0</v>
      </c>
      <c r="CJ17" s="229">
        <f>-CJ$13*Assumptions!$V16</f>
        <v>0</v>
      </c>
      <c r="CK17" s="229">
        <f>-CK$13*Assumptions!$V16</f>
        <v>0</v>
      </c>
      <c r="CL17" s="229">
        <f>-CL$13*Assumptions!$V16</f>
        <v>0</v>
      </c>
      <c r="CM17" s="229">
        <f>-CM$13*Assumptions!$V16</f>
        <v>0</v>
      </c>
      <c r="CN17" s="229">
        <f>-CN$13*Assumptions!$V16</f>
        <v>0</v>
      </c>
      <c r="CO17" s="229">
        <f>-CO$13*Assumptions!$V16</f>
        <v>0</v>
      </c>
      <c r="CP17" s="229">
        <f>-CP$13*Assumptions!$V16</f>
        <v>0</v>
      </c>
      <c r="CQ17" s="229">
        <f>-CQ$13*Assumptions!$V16</f>
        <v>0</v>
      </c>
      <c r="CR17" s="229">
        <f>-CR$13*Assumptions!$V16</f>
        <v>0</v>
      </c>
      <c r="CS17" s="229">
        <f>-CS$13*Assumptions!$V16</f>
        <v>0</v>
      </c>
      <c r="CT17" s="229">
        <f>-CT$13*Assumptions!$V16</f>
        <v>0</v>
      </c>
      <c r="CU17" s="229">
        <f>-CU$13*Assumptions!$V16</f>
        <v>0</v>
      </c>
      <c r="CV17" s="229">
        <f>-CV$13*Assumptions!$V16</f>
        <v>0</v>
      </c>
      <c r="CW17" s="229">
        <f>-CW$13*Assumptions!$V16</f>
        <v>0</v>
      </c>
      <c r="CX17" s="229">
        <f>-CX$13*Assumptions!$V16</f>
        <v>0</v>
      </c>
      <c r="CY17" s="229">
        <f>-CY$13*Assumptions!$V16</f>
        <v>0</v>
      </c>
      <c r="CZ17" s="229">
        <f>-CZ$13*Assumptions!$V16</f>
        <v>0</v>
      </c>
      <c r="DA17" s="229">
        <f>-DA$13*Assumptions!$V16</f>
        <v>0</v>
      </c>
      <c r="DB17" s="229">
        <f>-DB$13*Assumptions!$V16</f>
        <v>0</v>
      </c>
      <c r="DC17" s="229">
        <f>-DC$13*Assumptions!$V16</f>
        <v>0</v>
      </c>
      <c r="DD17" s="229">
        <f>-DD$13*Assumptions!$V16</f>
        <v>0</v>
      </c>
      <c r="DE17" s="229">
        <f>-DE$13*Assumptions!$V16</f>
        <v>0</v>
      </c>
      <c r="DF17" s="229">
        <f>-DF$13*Assumptions!$V16</f>
        <v>0</v>
      </c>
      <c r="DG17" s="229">
        <f>-DG$13*Assumptions!$V16</f>
        <v>0</v>
      </c>
      <c r="DH17" s="229">
        <f>-DH$13*Assumptions!$V16</f>
        <v>0</v>
      </c>
      <c r="DI17" s="229">
        <f>-DI$13*Assumptions!$V16</f>
        <v>0</v>
      </c>
      <c r="DJ17" s="229">
        <f>-DJ$13*Assumptions!$V16</f>
        <v>0</v>
      </c>
      <c r="DK17" s="229">
        <f>-DK$13*Assumptions!$V16</f>
        <v>0</v>
      </c>
      <c r="DL17" s="229">
        <f>-DL$13*Assumptions!$V16</f>
        <v>0</v>
      </c>
      <c r="DM17" s="229">
        <f>-DM$13*Assumptions!$V16</f>
        <v>0</v>
      </c>
      <c r="DN17" s="229">
        <f>-DN$13*Assumptions!$V16</f>
        <v>0</v>
      </c>
      <c r="DO17" s="229">
        <f>-DO$13*Assumptions!$V16</f>
        <v>0</v>
      </c>
      <c r="DP17" s="229">
        <f>-DP$13*Assumptions!$V16</f>
        <v>0</v>
      </c>
      <c r="DQ17" s="229">
        <f>-DQ$13*Assumptions!$V16</f>
        <v>0</v>
      </c>
      <c r="DR17" s="229">
        <f>-DR$13*Assumptions!$V16</f>
        <v>0</v>
      </c>
      <c r="DS17" s="229">
        <f>-DS$13*Assumptions!$V16</f>
        <v>0</v>
      </c>
      <c r="DT17" s="229">
        <f>-DT$13*Assumptions!$V16</f>
        <v>0</v>
      </c>
      <c r="DU17" s="229">
        <f>-DU$13*Assumptions!$V16</f>
        <v>0</v>
      </c>
      <c r="DV17" s="229">
        <f>-DV$13*Assumptions!$V16</f>
        <v>0</v>
      </c>
      <c r="DW17" s="229">
        <f>-DW$13*Assumptions!$V16</f>
        <v>0</v>
      </c>
      <c r="DX17" s="229">
        <f>-DX$13*Assumptions!$V16</f>
        <v>0</v>
      </c>
      <c r="DY17" s="229">
        <f>-DY$13*Assumptions!$V16</f>
        <v>0</v>
      </c>
      <c r="DZ17" s="229">
        <f>-DZ$13*Assumptions!$V16</f>
        <v>0</v>
      </c>
      <c r="EA17" s="229">
        <f>-EA$13*Assumptions!$V16</f>
        <v>0</v>
      </c>
      <c r="EB17" s="229">
        <f>-EB$13*Assumptions!$V16</f>
        <v>0</v>
      </c>
      <c r="EC17" s="229">
        <f>-EC$13*Assumptions!$V16</f>
        <v>0</v>
      </c>
      <c r="ED17" s="229">
        <f>-ED$13*Assumptions!$V16</f>
        <v>0</v>
      </c>
      <c r="EE17" s="229">
        <f>-EE$13*Assumptions!$V16</f>
        <v>0</v>
      </c>
    </row>
    <row r="18" ht="15.75" customHeight="1">
      <c r="A18" s="1"/>
      <c r="B18" s="6"/>
      <c r="C18" s="63" t="s">
        <v>71</v>
      </c>
      <c r="D18" s="232">
        <f t="shared" ref="D18:EE18" si="4">D13+D15+D16+D17</f>
        <v>0</v>
      </c>
      <c r="E18" s="232">
        <f t="shared" si="4"/>
        <v>0</v>
      </c>
      <c r="F18" s="232">
        <f t="shared" si="4"/>
        <v>0</v>
      </c>
      <c r="G18" s="232">
        <f t="shared" si="4"/>
        <v>0</v>
      </c>
      <c r="H18" s="232">
        <f t="shared" si="4"/>
        <v>0</v>
      </c>
      <c r="I18" s="232">
        <f t="shared" si="4"/>
        <v>0</v>
      </c>
      <c r="J18" s="232">
        <f t="shared" si="4"/>
        <v>0</v>
      </c>
      <c r="K18" s="232">
        <f t="shared" si="4"/>
        <v>0</v>
      </c>
      <c r="L18" s="232">
        <f t="shared" si="4"/>
        <v>0</v>
      </c>
      <c r="M18" s="232">
        <f t="shared" si="4"/>
        <v>0</v>
      </c>
      <c r="N18" s="232">
        <f t="shared" si="4"/>
        <v>0</v>
      </c>
      <c r="O18" s="232">
        <f t="shared" si="4"/>
        <v>0</v>
      </c>
      <c r="P18" s="232">
        <f t="shared" si="4"/>
        <v>0</v>
      </c>
      <c r="Q18" s="232">
        <f t="shared" si="4"/>
        <v>0</v>
      </c>
      <c r="R18" s="232">
        <f t="shared" si="4"/>
        <v>0</v>
      </c>
      <c r="S18" s="232">
        <f t="shared" si="4"/>
        <v>0</v>
      </c>
      <c r="T18" s="232">
        <f t="shared" si="4"/>
        <v>0</v>
      </c>
      <c r="U18" s="232">
        <f t="shared" si="4"/>
        <v>0</v>
      </c>
      <c r="V18" s="232">
        <f t="shared" si="4"/>
        <v>0</v>
      </c>
      <c r="W18" s="232">
        <f t="shared" si="4"/>
        <v>0</v>
      </c>
      <c r="X18" s="232">
        <f t="shared" si="4"/>
        <v>0</v>
      </c>
      <c r="Y18" s="232">
        <f t="shared" si="4"/>
        <v>0</v>
      </c>
      <c r="Z18" s="232">
        <f t="shared" si="4"/>
        <v>0</v>
      </c>
      <c r="AA18" s="232">
        <f t="shared" si="4"/>
        <v>0</v>
      </c>
      <c r="AB18" s="232">
        <f t="shared" si="4"/>
        <v>0</v>
      </c>
      <c r="AC18" s="232">
        <f t="shared" si="4"/>
        <v>0</v>
      </c>
      <c r="AD18" s="232">
        <f t="shared" si="4"/>
        <v>0</v>
      </c>
      <c r="AE18" s="232">
        <f t="shared" si="4"/>
        <v>0</v>
      </c>
      <c r="AF18" s="232">
        <f t="shared" si="4"/>
        <v>0</v>
      </c>
      <c r="AG18" s="232">
        <f t="shared" si="4"/>
        <v>0</v>
      </c>
      <c r="AH18" s="232">
        <f t="shared" si="4"/>
        <v>0</v>
      </c>
      <c r="AI18" s="232">
        <f t="shared" si="4"/>
        <v>0</v>
      </c>
      <c r="AJ18" s="232">
        <f t="shared" si="4"/>
        <v>0</v>
      </c>
      <c r="AK18" s="232">
        <f t="shared" si="4"/>
        <v>0</v>
      </c>
      <c r="AL18" s="232">
        <f t="shared" si="4"/>
        <v>0</v>
      </c>
      <c r="AM18" s="232">
        <f t="shared" si="4"/>
        <v>0</v>
      </c>
      <c r="AN18" s="232">
        <f t="shared" si="4"/>
        <v>0</v>
      </c>
      <c r="AO18" s="232">
        <f t="shared" si="4"/>
        <v>0</v>
      </c>
      <c r="AP18" s="232">
        <f t="shared" si="4"/>
        <v>0</v>
      </c>
      <c r="AQ18" s="232">
        <f t="shared" si="4"/>
        <v>0</v>
      </c>
      <c r="AR18" s="232">
        <f t="shared" si="4"/>
        <v>0</v>
      </c>
      <c r="AS18" s="232">
        <f t="shared" si="4"/>
        <v>0</v>
      </c>
      <c r="AT18" s="232">
        <f t="shared" si="4"/>
        <v>0</v>
      </c>
      <c r="AU18" s="232">
        <f t="shared" si="4"/>
        <v>0</v>
      </c>
      <c r="AV18" s="232">
        <f t="shared" si="4"/>
        <v>0</v>
      </c>
      <c r="AW18" s="232">
        <f t="shared" si="4"/>
        <v>0</v>
      </c>
      <c r="AX18" s="232">
        <f t="shared" si="4"/>
        <v>0</v>
      </c>
      <c r="AY18" s="232">
        <f t="shared" si="4"/>
        <v>0</v>
      </c>
      <c r="AZ18" s="232">
        <f t="shared" si="4"/>
        <v>0</v>
      </c>
      <c r="BA18" s="232">
        <f t="shared" si="4"/>
        <v>0</v>
      </c>
      <c r="BB18" s="232">
        <f t="shared" si="4"/>
        <v>0</v>
      </c>
      <c r="BC18" s="232">
        <f t="shared" si="4"/>
        <v>0</v>
      </c>
      <c r="BD18" s="232">
        <f t="shared" si="4"/>
        <v>0</v>
      </c>
      <c r="BE18" s="232">
        <f t="shared" si="4"/>
        <v>0</v>
      </c>
      <c r="BF18" s="232">
        <f t="shared" si="4"/>
        <v>0</v>
      </c>
      <c r="BG18" s="232">
        <f t="shared" si="4"/>
        <v>0</v>
      </c>
      <c r="BH18" s="232">
        <f t="shared" si="4"/>
        <v>0</v>
      </c>
      <c r="BI18" s="232">
        <f t="shared" si="4"/>
        <v>0</v>
      </c>
      <c r="BJ18" s="232">
        <f t="shared" si="4"/>
        <v>0</v>
      </c>
      <c r="BK18" s="232">
        <f t="shared" si="4"/>
        <v>0</v>
      </c>
      <c r="BL18" s="232">
        <f t="shared" si="4"/>
        <v>0</v>
      </c>
      <c r="BM18" s="232">
        <f t="shared" si="4"/>
        <v>0</v>
      </c>
      <c r="BN18" s="232">
        <f t="shared" si="4"/>
        <v>0</v>
      </c>
      <c r="BO18" s="232">
        <f t="shared" si="4"/>
        <v>0</v>
      </c>
      <c r="BP18" s="232">
        <f t="shared" si="4"/>
        <v>0</v>
      </c>
      <c r="BQ18" s="232">
        <f t="shared" si="4"/>
        <v>0</v>
      </c>
      <c r="BR18" s="232">
        <f t="shared" si="4"/>
        <v>0</v>
      </c>
      <c r="BS18" s="232">
        <f t="shared" si="4"/>
        <v>0</v>
      </c>
      <c r="BT18" s="232">
        <f t="shared" si="4"/>
        <v>0</v>
      </c>
      <c r="BU18" s="232">
        <f t="shared" si="4"/>
        <v>0</v>
      </c>
      <c r="BV18" s="232">
        <f t="shared" si="4"/>
        <v>0</v>
      </c>
      <c r="BW18" s="232">
        <f t="shared" si="4"/>
        <v>0</v>
      </c>
      <c r="BX18" s="232">
        <f t="shared" si="4"/>
        <v>0</v>
      </c>
      <c r="BY18" s="232">
        <f t="shared" si="4"/>
        <v>0</v>
      </c>
      <c r="BZ18" s="232">
        <f t="shared" si="4"/>
        <v>0</v>
      </c>
      <c r="CA18" s="232">
        <f t="shared" si="4"/>
        <v>0</v>
      </c>
      <c r="CB18" s="232">
        <f t="shared" si="4"/>
        <v>0</v>
      </c>
      <c r="CC18" s="232">
        <f t="shared" si="4"/>
        <v>0</v>
      </c>
      <c r="CD18" s="232">
        <f t="shared" si="4"/>
        <v>0</v>
      </c>
      <c r="CE18" s="232">
        <f t="shared" si="4"/>
        <v>0</v>
      </c>
      <c r="CF18" s="232">
        <f t="shared" si="4"/>
        <v>0</v>
      </c>
      <c r="CG18" s="232">
        <f t="shared" si="4"/>
        <v>0</v>
      </c>
      <c r="CH18" s="232">
        <f t="shared" si="4"/>
        <v>0</v>
      </c>
      <c r="CI18" s="232">
        <f t="shared" si="4"/>
        <v>0</v>
      </c>
      <c r="CJ18" s="232">
        <f t="shared" si="4"/>
        <v>0</v>
      </c>
      <c r="CK18" s="232">
        <f t="shared" si="4"/>
        <v>0</v>
      </c>
      <c r="CL18" s="232">
        <f t="shared" si="4"/>
        <v>0</v>
      </c>
      <c r="CM18" s="232">
        <f t="shared" si="4"/>
        <v>0</v>
      </c>
      <c r="CN18" s="232">
        <f t="shared" si="4"/>
        <v>0</v>
      </c>
      <c r="CO18" s="232">
        <f t="shared" si="4"/>
        <v>0</v>
      </c>
      <c r="CP18" s="232">
        <f t="shared" si="4"/>
        <v>0</v>
      </c>
      <c r="CQ18" s="232">
        <f t="shared" si="4"/>
        <v>0</v>
      </c>
      <c r="CR18" s="232">
        <f t="shared" si="4"/>
        <v>0</v>
      </c>
      <c r="CS18" s="232">
        <f t="shared" si="4"/>
        <v>0</v>
      </c>
      <c r="CT18" s="232">
        <f t="shared" si="4"/>
        <v>0</v>
      </c>
      <c r="CU18" s="232">
        <f t="shared" si="4"/>
        <v>0</v>
      </c>
      <c r="CV18" s="232">
        <f t="shared" si="4"/>
        <v>0</v>
      </c>
      <c r="CW18" s="232">
        <f t="shared" si="4"/>
        <v>0</v>
      </c>
      <c r="CX18" s="232">
        <f t="shared" si="4"/>
        <v>0</v>
      </c>
      <c r="CY18" s="232">
        <f t="shared" si="4"/>
        <v>0</v>
      </c>
      <c r="CZ18" s="232">
        <f t="shared" si="4"/>
        <v>0</v>
      </c>
      <c r="DA18" s="232">
        <f t="shared" si="4"/>
        <v>0</v>
      </c>
      <c r="DB18" s="232">
        <f t="shared" si="4"/>
        <v>0</v>
      </c>
      <c r="DC18" s="232">
        <f t="shared" si="4"/>
        <v>0</v>
      </c>
      <c r="DD18" s="232">
        <f t="shared" si="4"/>
        <v>0</v>
      </c>
      <c r="DE18" s="232">
        <f t="shared" si="4"/>
        <v>0</v>
      </c>
      <c r="DF18" s="232">
        <f t="shared" si="4"/>
        <v>0</v>
      </c>
      <c r="DG18" s="232">
        <f t="shared" si="4"/>
        <v>0</v>
      </c>
      <c r="DH18" s="232">
        <f t="shared" si="4"/>
        <v>0</v>
      </c>
      <c r="DI18" s="232">
        <f t="shared" si="4"/>
        <v>0</v>
      </c>
      <c r="DJ18" s="232">
        <f t="shared" si="4"/>
        <v>0</v>
      </c>
      <c r="DK18" s="232">
        <f t="shared" si="4"/>
        <v>0</v>
      </c>
      <c r="DL18" s="232">
        <f t="shared" si="4"/>
        <v>0</v>
      </c>
      <c r="DM18" s="232">
        <f t="shared" si="4"/>
        <v>0</v>
      </c>
      <c r="DN18" s="232">
        <f t="shared" si="4"/>
        <v>0</v>
      </c>
      <c r="DO18" s="232">
        <f t="shared" si="4"/>
        <v>0</v>
      </c>
      <c r="DP18" s="232">
        <f t="shared" si="4"/>
        <v>0</v>
      </c>
      <c r="DQ18" s="232">
        <f t="shared" si="4"/>
        <v>0</v>
      </c>
      <c r="DR18" s="232">
        <f t="shared" si="4"/>
        <v>0</v>
      </c>
      <c r="DS18" s="232">
        <f t="shared" si="4"/>
        <v>0</v>
      </c>
      <c r="DT18" s="232">
        <f t="shared" si="4"/>
        <v>0</v>
      </c>
      <c r="DU18" s="232">
        <f t="shared" si="4"/>
        <v>0</v>
      </c>
      <c r="DV18" s="232">
        <f t="shared" si="4"/>
        <v>0</v>
      </c>
      <c r="DW18" s="232">
        <f t="shared" si="4"/>
        <v>0</v>
      </c>
      <c r="DX18" s="232">
        <f t="shared" si="4"/>
        <v>0</v>
      </c>
      <c r="DY18" s="232">
        <f t="shared" si="4"/>
        <v>0</v>
      </c>
      <c r="DZ18" s="232">
        <f t="shared" si="4"/>
        <v>0</v>
      </c>
      <c r="EA18" s="232">
        <f t="shared" si="4"/>
        <v>0</v>
      </c>
      <c r="EB18" s="232">
        <f t="shared" si="4"/>
        <v>0</v>
      </c>
      <c r="EC18" s="232">
        <f t="shared" si="4"/>
        <v>0</v>
      </c>
      <c r="ED18" s="232">
        <f t="shared" si="4"/>
        <v>0</v>
      </c>
      <c r="EE18" s="232">
        <f t="shared" si="4"/>
        <v>0</v>
      </c>
    </row>
    <row r="19" ht="15.75" customHeight="1">
      <c r="A19" s="1"/>
      <c r="B19" s="1"/>
      <c r="C19" s="1" t="str">
        <f>Assumptions!J19</f>
        <v>Other Income</v>
      </c>
      <c r="D19" s="229">
        <f t="array" ref="D19">IF(D$2=1,Assumptions!$X19/12,(SUMIF($D$2:$EE$2,D$2-1,$D19:$EE19)/12)*(1+XLOOKUP(D$2,Assumptions!$C$94:$M$94,Assumptions!$C$96:$M$96)))</f>
        <v>0</v>
      </c>
      <c r="E19" s="229">
        <f t="array" ref="E19">IF(E$2=1,Assumptions!$X19/12,(SUMIF($D$2:$EE$2,E$2-1,$D19:$EE19)/12)*(1+XLOOKUP(E$2,Assumptions!$C$94:$M$94,Assumptions!$C$96:$M$96)))</f>
        <v>0</v>
      </c>
      <c r="F19" s="229">
        <f t="array" ref="F19">IF(F$2=1,Assumptions!$X19/12,(SUMIF($D$2:$EE$2,F$2-1,$D19:$EE19)/12)*(1+XLOOKUP(F$2,Assumptions!$C$94:$M$94,Assumptions!$C$96:$M$96)))</f>
        <v>0</v>
      </c>
      <c r="G19" s="229">
        <f t="array" ref="G19">IF(G$2=1,Assumptions!$X19/12,(SUMIF($D$2:$EE$2,G$2-1,$D19:$EE19)/12)*(1+XLOOKUP(G$2,Assumptions!$C$94:$M$94,Assumptions!$C$96:$M$96)))</f>
        <v>0</v>
      </c>
      <c r="H19" s="229">
        <f t="array" ref="H19">IF(H$2=1,Assumptions!$X19/12,(SUMIF($D$2:$EE$2,H$2-1,$D19:$EE19)/12)*(1+XLOOKUP(H$2,Assumptions!$C$94:$M$94,Assumptions!$C$96:$M$96)))</f>
        <v>0</v>
      </c>
      <c r="I19" s="229">
        <f t="array" ref="I19">IF(I$2=1,Assumptions!$X19/12,(SUMIF($D$2:$EE$2,I$2-1,$D19:$EE19)/12)*(1+XLOOKUP(I$2,Assumptions!$C$94:$M$94,Assumptions!$C$96:$M$96)))</f>
        <v>0</v>
      </c>
      <c r="J19" s="229">
        <f t="array" ref="J19">IF(J$2=1,Assumptions!$X19/12,(SUMIF($D$2:$EE$2,J$2-1,$D19:$EE19)/12)*(1+XLOOKUP(J$2,Assumptions!$C$94:$M$94,Assumptions!$C$96:$M$96)))</f>
        <v>0</v>
      </c>
      <c r="K19" s="229">
        <f t="array" ref="K19">IF(K$2=1,Assumptions!$X19/12,(SUMIF($D$2:$EE$2,K$2-1,$D19:$EE19)/12)*(1+XLOOKUP(K$2,Assumptions!$C$94:$M$94,Assumptions!$C$96:$M$96)))</f>
        <v>0</v>
      </c>
      <c r="L19" s="229">
        <f t="array" ref="L19">IF(L$2=1,Assumptions!$X19/12,(SUMIF($D$2:$EE$2,L$2-1,$D19:$EE19)/12)*(1+XLOOKUP(L$2,Assumptions!$C$94:$M$94,Assumptions!$C$96:$M$96)))</f>
        <v>0</v>
      </c>
      <c r="M19" s="229">
        <f t="array" ref="M19">IF(M$2=1,Assumptions!$X19/12,(SUMIF($D$2:$EE$2,M$2-1,$D19:$EE19)/12)*(1+XLOOKUP(M$2,Assumptions!$C$94:$M$94,Assumptions!$C$96:$M$96)))</f>
        <v>0</v>
      </c>
      <c r="N19" s="229">
        <f t="array" ref="N19">IF(N$2=1,Assumptions!$X19/12,(SUMIF($D$2:$EE$2,N$2-1,$D19:$EE19)/12)*(1+XLOOKUP(N$2,Assumptions!$C$94:$M$94,Assumptions!$C$96:$M$96)))</f>
        <v>0</v>
      </c>
      <c r="O19" s="229">
        <f t="array" ref="O19">IF(O$2=1,Assumptions!$X19/12,(SUMIF($D$2:$EE$2,O$2-1,$D19:$EE19)/12)*(1+XLOOKUP(O$2,Assumptions!$C$94:$M$94,Assumptions!$C$96:$M$96)))</f>
        <v>0</v>
      </c>
      <c r="P19" s="229">
        <f t="array" ref="P19">IF(P$2=1,Assumptions!$X19/12,(SUMIF($D$2:$EE$2,P$2-1,$D19:$EE19)/12)*(1+XLOOKUP(P$2,Assumptions!$C$94:$M$94,Assumptions!$C$96:$M$96)))</f>
        <v>0</v>
      </c>
      <c r="Q19" s="229">
        <f t="array" ref="Q19">IF(Q$2=1,Assumptions!$X19/12,(SUMIF($D$2:$EE$2,Q$2-1,$D19:$EE19)/12)*(1+XLOOKUP(Q$2,Assumptions!$C$94:$M$94,Assumptions!$C$96:$M$96)))</f>
        <v>0</v>
      </c>
      <c r="R19" s="229">
        <f t="array" ref="R19">IF(R$2=1,Assumptions!$X19/12,(SUMIF($D$2:$EE$2,R$2-1,$D19:$EE19)/12)*(1+XLOOKUP(R$2,Assumptions!$C$94:$M$94,Assumptions!$C$96:$M$96)))</f>
        <v>0</v>
      </c>
      <c r="S19" s="229">
        <f t="array" ref="S19">IF(S$2=1,Assumptions!$X19/12,(SUMIF($D$2:$EE$2,S$2-1,$D19:$EE19)/12)*(1+XLOOKUP(S$2,Assumptions!$C$94:$M$94,Assumptions!$C$96:$M$96)))</f>
        <v>0</v>
      </c>
      <c r="T19" s="229">
        <f t="array" ref="T19">IF(T$2=1,Assumptions!$X19/12,(SUMIF($D$2:$EE$2,T$2-1,$D19:$EE19)/12)*(1+XLOOKUP(T$2,Assumptions!$C$94:$M$94,Assumptions!$C$96:$M$96)))</f>
        <v>0</v>
      </c>
      <c r="U19" s="229">
        <f t="array" ref="U19">IF(U$2=1,Assumptions!$X19/12,(SUMIF($D$2:$EE$2,U$2-1,$D19:$EE19)/12)*(1+XLOOKUP(U$2,Assumptions!$C$94:$M$94,Assumptions!$C$96:$M$96)))</f>
        <v>0</v>
      </c>
      <c r="V19" s="229">
        <f t="array" ref="V19">IF(V$2=1,Assumptions!$X19/12,(SUMIF($D$2:$EE$2,V$2-1,$D19:$EE19)/12)*(1+XLOOKUP(V$2,Assumptions!$C$94:$M$94,Assumptions!$C$96:$M$96)))</f>
        <v>0</v>
      </c>
      <c r="W19" s="229">
        <f t="array" ref="W19">IF(W$2=1,Assumptions!$X19/12,(SUMIF($D$2:$EE$2,W$2-1,$D19:$EE19)/12)*(1+XLOOKUP(W$2,Assumptions!$C$94:$M$94,Assumptions!$C$96:$M$96)))</f>
        <v>0</v>
      </c>
      <c r="X19" s="229">
        <f t="array" ref="X19">IF(X$2=1,Assumptions!$X19/12,(SUMIF($D$2:$EE$2,X$2-1,$D19:$EE19)/12)*(1+XLOOKUP(X$2,Assumptions!$C$94:$M$94,Assumptions!$C$96:$M$96)))</f>
        <v>0</v>
      </c>
      <c r="Y19" s="229">
        <f t="array" ref="Y19">IF(Y$2=1,Assumptions!$X19/12,(SUMIF($D$2:$EE$2,Y$2-1,$D19:$EE19)/12)*(1+XLOOKUP(Y$2,Assumptions!$C$94:$M$94,Assumptions!$C$96:$M$96)))</f>
        <v>0</v>
      </c>
      <c r="Z19" s="229">
        <f t="array" ref="Z19">IF(Z$2=1,Assumptions!$X19/12,(SUMIF($D$2:$EE$2,Z$2-1,$D19:$EE19)/12)*(1+XLOOKUP(Z$2,Assumptions!$C$94:$M$94,Assumptions!$C$96:$M$96)))</f>
        <v>0</v>
      </c>
      <c r="AA19" s="229">
        <f t="array" ref="AA19">IF(AA$2=1,Assumptions!$X19/12,(SUMIF($D$2:$EE$2,AA$2-1,$D19:$EE19)/12)*(1+XLOOKUP(AA$2,Assumptions!$C$94:$M$94,Assumptions!$C$96:$M$96)))</f>
        <v>0</v>
      </c>
      <c r="AB19" s="229">
        <f t="array" ref="AB19">IF(AB$2=1,Assumptions!$X19/12,(SUMIF($D$2:$EE$2,AB$2-1,$D19:$EE19)/12)*(1+XLOOKUP(AB$2,Assumptions!$C$94:$M$94,Assumptions!$C$96:$M$96)))</f>
        <v>0</v>
      </c>
      <c r="AC19" s="229">
        <f t="array" ref="AC19">IF(AC$2=1,Assumptions!$X19/12,(SUMIF($D$2:$EE$2,AC$2-1,$D19:$EE19)/12)*(1+XLOOKUP(AC$2,Assumptions!$C$94:$M$94,Assumptions!$C$96:$M$96)))</f>
        <v>0</v>
      </c>
      <c r="AD19" s="229">
        <f t="array" ref="AD19">IF(AD$2=1,Assumptions!$X19/12,(SUMIF($D$2:$EE$2,AD$2-1,$D19:$EE19)/12)*(1+XLOOKUP(AD$2,Assumptions!$C$94:$M$94,Assumptions!$C$96:$M$96)))</f>
        <v>0</v>
      </c>
      <c r="AE19" s="229">
        <f t="array" ref="AE19">IF(AE$2=1,Assumptions!$X19/12,(SUMIF($D$2:$EE$2,AE$2-1,$D19:$EE19)/12)*(1+XLOOKUP(AE$2,Assumptions!$C$94:$M$94,Assumptions!$C$96:$M$96)))</f>
        <v>0</v>
      </c>
      <c r="AF19" s="229">
        <f t="array" ref="AF19">IF(AF$2=1,Assumptions!$X19/12,(SUMIF($D$2:$EE$2,AF$2-1,$D19:$EE19)/12)*(1+XLOOKUP(AF$2,Assumptions!$C$94:$M$94,Assumptions!$C$96:$M$96)))</f>
        <v>0</v>
      </c>
      <c r="AG19" s="229">
        <f t="array" ref="AG19">IF(AG$2=1,Assumptions!$X19/12,(SUMIF($D$2:$EE$2,AG$2-1,$D19:$EE19)/12)*(1+XLOOKUP(AG$2,Assumptions!$C$94:$M$94,Assumptions!$C$96:$M$96)))</f>
        <v>0</v>
      </c>
      <c r="AH19" s="229">
        <f t="array" ref="AH19">IF(AH$2=1,Assumptions!$X19/12,(SUMIF($D$2:$EE$2,AH$2-1,$D19:$EE19)/12)*(1+XLOOKUP(AH$2,Assumptions!$C$94:$M$94,Assumptions!$C$96:$M$96)))</f>
        <v>0</v>
      </c>
      <c r="AI19" s="229">
        <f t="array" ref="AI19">IF(AI$2=1,Assumptions!$X19/12,(SUMIF($D$2:$EE$2,AI$2-1,$D19:$EE19)/12)*(1+XLOOKUP(AI$2,Assumptions!$C$94:$M$94,Assumptions!$C$96:$M$96)))</f>
        <v>0</v>
      </c>
      <c r="AJ19" s="229">
        <f t="array" ref="AJ19">IF(AJ$2=1,Assumptions!$X19/12,(SUMIF($D$2:$EE$2,AJ$2-1,$D19:$EE19)/12)*(1+XLOOKUP(AJ$2,Assumptions!$C$94:$M$94,Assumptions!$C$96:$M$96)))</f>
        <v>0</v>
      </c>
      <c r="AK19" s="229">
        <f t="array" ref="AK19">IF(AK$2=1,Assumptions!$X19/12,(SUMIF($D$2:$EE$2,AK$2-1,$D19:$EE19)/12)*(1+XLOOKUP(AK$2,Assumptions!$C$94:$M$94,Assumptions!$C$96:$M$96)))</f>
        <v>0</v>
      </c>
      <c r="AL19" s="229">
        <f t="array" ref="AL19">IF(AL$2=1,Assumptions!$X19/12,(SUMIF($D$2:$EE$2,AL$2-1,$D19:$EE19)/12)*(1+XLOOKUP(AL$2,Assumptions!$C$94:$M$94,Assumptions!$C$96:$M$96)))</f>
        <v>0</v>
      </c>
      <c r="AM19" s="229">
        <f t="array" ref="AM19">IF(AM$2=1,Assumptions!$X19/12,(SUMIF($D$2:$EE$2,AM$2-1,$D19:$EE19)/12)*(1+XLOOKUP(AM$2,Assumptions!$C$94:$M$94,Assumptions!$C$96:$M$96)))</f>
        <v>0</v>
      </c>
      <c r="AN19" s="229">
        <f t="array" ref="AN19">IF(AN$2=1,Assumptions!$X19/12,(SUMIF($D$2:$EE$2,AN$2-1,$D19:$EE19)/12)*(1+XLOOKUP(AN$2,Assumptions!$C$94:$M$94,Assumptions!$C$96:$M$96)))</f>
        <v>0</v>
      </c>
      <c r="AO19" s="229">
        <f t="array" ref="AO19">IF(AO$2=1,Assumptions!$X19/12,(SUMIF($D$2:$EE$2,AO$2-1,$D19:$EE19)/12)*(1+XLOOKUP(AO$2,Assumptions!$C$94:$M$94,Assumptions!$C$96:$M$96)))</f>
        <v>0</v>
      </c>
      <c r="AP19" s="229">
        <f t="array" ref="AP19">IF(AP$2=1,Assumptions!$X19/12,(SUMIF($D$2:$EE$2,AP$2-1,$D19:$EE19)/12)*(1+XLOOKUP(AP$2,Assumptions!$C$94:$M$94,Assumptions!$C$96:$M$96)))</f>
        <v>0</v>
      </c>
      <c r="AQ19" s="229">
        <f t="array" ref="AQ19">IF(AQ$2=1,Assumptions!$X19/12,(SUMIF($D$2:$EE$2,AQ$2-1,$D19:$EE19)/12)*(1+XLOOKUP(AQ$2,Assumptions!$C$94:$M$94,Assumptions!$C$96:$M$96)))</f>
        <v>0</v>
      </c>
      <c r="AR19" s="229">
        <f t="array" ref="AR19">IF(AR$2=1,Assumptions!$X19/12,(SUMIF($D$2:$EE$2,AR$2-1,$D19:$EE19)/12)*(1+XLOOKUP(AR$2,Assumptions!$C$94:$M$94,Assumptions!$C$96:$M$96)))</f>
        <v>0</v>
      </c>
      <c r="AS19" s="229">
        <f t="array" ref="AS19">IF(AS$2=1,Assumptions!$X19/12,(SUMIF($D$2:$EE$2,AS$2-1,$D19:$EE19)/12)*(1+XLOOKUP(AS$2,Assumptions!$C$94:$M$94,Assumptions!$C$96:$M$96)))</f>
        <v>0</v>
      </c>
      <c r="AT19" s="229">
        <f t="array" ref="AT19">IF(AT$2=1,Assumptions!$X19/12,(SUMIF($D$2:$EE$2,AT$2-1,$D19:$EE19)/12)*(1+XLOOKUP(AT$2,Assumptions!$C$94:$M$94,Assumptions!$C$96:$M$96)))</f>
        <v>0</v>
      </c>
      <c r="AU19" s="229">
        <f t="array" ref="AU19">IF(AU$2=1,Assumptions!$X19/12,(SUMIF($D$2:$EE$2,AU$2-1,$D19:$EE19)/12)*(1+XLOOKUP(AU$2,Assumptions!$C$94:$M$94,Assumptions!$C$96:$M$96)))</f>
        <v>0</v>
      </c>
      <c r="AV19" s="229">
        <f t="array" ref="AV19">IF(AV$2=1,Assumptions!$X19/12,(SUMIF($D$2:$EE$2,AV$2-1,$D19:$EE19)/12)*(1+XLOOKUP(AV$2,Assumptions!$C$94:$M$94,Assumptions!$C$96:$M$96)))</f>
        <v>0</v>
      </c>
      <c r="AW19" s="229">
        <f t="array" ref="AW19">IF(AW$2=1,Assumptions!$X19/12,(SUMIF($D$2:$EE$2,AW$2-1,$D19:$EE19)/12)*(1+XLOOKUP(AW$2,Assumptions!$C$94:$M$94,Assumptions!$C$96:$M$96)))</f>
        <v>0</v>
      </c>
      <c r="AX19" s="229">
        <f t="array" ref="AX19">IF(AX$2=1,Assumptions!$X19/12,(SUMIF($D$2:$EE$2,AX$2-1,$D19:$EE19)/12)*(1+XLOOKUP(AX$2,Assumptions!$C$94:$M$94,Assumptions!$C$96:$M$96)))</f>
        <v>0</v>
      </c>
      <c r="AY19" s="229">
        <f t="array" ref="AY19">IF(AY$2=1,Assumptions!$X19/12,(SUMIF($D$2:$EE$2,AY$2-1,$D19:$EE19)/12)*(1+XLOOKUP(AY$2,Assumptions!$C$94:$M$94,Assumptions!$C$96:$M$96)))</f>
        <v>0</v>
      </c>
      <c r="AZ19" s="229">
        <f t="array" ref="AZ19">IF(AZ$2=1,Assumptions!$X19/12,(SUMIF($D$2:$EE$2,AZ$2-1,$D19:$EE19)/12)*(1+XLOOKUP(AZ$2,Assumptions!$C$94:$M$94,Assumptions!$C$96:$M$96)))</f>
        <v>0</v>
      </c>
      <c r="BA19" s="229">
        <f t="array" ref="BA19">IF(BA$2=1,Assumptions!$X19/12,(SUMIF($D$2:$EE$2,BA$2-1,$D19:$EE19)/12)*(1+XLOOKUP(BA$2,Assumptions!$C$94:$M$94,Assumptions!$C$96:$M$96)))</f>
        <v>0</v>
      </c>
      <c r="BB19" s="229">
        <f t="array" ref="BB19">IF(BB$2=1,Assumptions!$X19/12,(SUMIF($D$2:$EE$2,BB$2-1,$D19:$EE19)/12)*(1+XLOOKUP(BB$2,Assumptions!$C$94:$M$94,Assumptions!$C$96:$M$96)))</f>
        <v>0</v>
      </c>
      <c r="BC19" s="229">
        <f t="array" ref="BC19">IF(BC$2=1,Assumptions!$X19/12,(SUMIF($D$2:$EE$2,BC$2-1,$D19:$EE19)/12)*(1+XLOOKUP(BC$2,Assumptions!$C$94:$M$94,Assumptions!$C$96:$M$96)))</f>
        <v>0</v>
      </c>
      <c r="BD19" s="229">
        <f t="array" ref="BD19">IF(BD$2=1,Assumptions!$X19/12,(SUMIF($D$2:$EE$2,BD$2-1,$D19:$EE19)/12)*(1+XLOOKUP(BD$2,Assumptions!$C$94:$M$94,Assumptions!$C$96:$M$96)))</f>
        <v>0</v>
      </c>
      <c r="BE19" s="229">
        <f t="array" ref="BE19">IF(BE$2=1,Assumptions!$X19/12,(SUMIF($D$2:$EE$2,BE$2-1,$D19:$EE19)/12)*(1+XLOOKUP(BE$2,Assumptions!$C$94:$M$94,Assumptions!$C$96:$M$96)))</f>
        <v>0</v>
      </c>
      <c r="BF19" s="229">
        <f t="array" ref="BF19">IF(BF$2=1,Assumptions!$X19/12,(SUMIF($D$2:$EE$2,BF$2-1,$D19:$EE19)/12)*(1+XLOOKUP(BF$2,Assumptions!$C$94:$M$94,Assumptions!$C$96:$M$96)))</f>
        <v>0</v>
      </c>
      <c r="BG19" s="229">
        <f t="array" ref="BG19">IF(BG$2=1,Assumptions!$X19/12,(SUMIF($D$2:$EE$2,BG$2-1,$D19:$EE19)/12)*(1+XLOOKUP(BG$2,Assumptions!$C$94:$M$94,Assumptions!$C$96:$M$96)))</f>
        <v>0</v>
      </c>
      <c r="BH19" s="229">
        <f t="array" ref="BH19">IF(BH$2=1,Assumptions!$X19/12,(SUMIF($D$2:$EE$2,BH$2-1,$D19:$EE19)/12)*(1+XLOOKUP(BH$2,Assumptions!$C$94:$M$94,Assumptions!$C$96:$M$96)))</f>
        <v>0</v>
      </c>
      <c r="BI19" s="229">
        <f t="array" ref="BI19">IF(BI$2=1,Assumptions!$X19/12,(SUMIF($D$2:$EE$2,BI$2-1,$D19:$EE19)/12)*(1+XLOOKUP(BI$2,Assumptions!$C$94:$M$94,Assumptions!$C$96:$M$96)))</f>
        <v>0</v>
      </c>
      <c r="BJ19" s="229">
        <f t="array" ref="BJ19">IF(BJ$2=1,Assumptions!$X19/12,(SUMIF($D$2:$EE$2,BJ$2-1,$D19:$EE19)/12)*(1+XLOOKUP(BJ$2,Assumptions!$C$94:$M$94,Assumptions!$C$96:$M$96)))</f>
        <v>0</v>
      </c>
      <c r="BK19" s="229">
        <f t="array" ref="BK19">IF(BK$2=1,Assumptions!$X19/12,(SUMIF($D$2:$EE$2,BK$2-1,$D19:$EE19)/12)*(1+XLOOKUP(BK$2,Assumptions!$C$94:$M$94,Assumptions!$C$96:$M$96)))</f>
        <v>0</v>
      </c>
      <c r="BL19" s="229">
        <f t="array" ref="BL19">IF(BL$2=1,Assumptions!$X19/12,(SUMIF($D$2:$EE$2,BL$2-1,$D19:$EE19)/12)*(1+XLOOKUP(BL$2,Assumptions!$C$94:$M$94,Assumptions!$C$96:$M$96)))</f>
        <v>0</v>
      </c>
      <c r="BM19" s="229">
        <f t="array" ref="BM19">IF(BM$2=1,Assumptions!$X19/12,(SUMIF($D$2:$EE$2,BM$2-1,$D19:$EE19)/12)*(1+XLOOKUP(BM$2,Assumptions!$C$94:$M$94,Assumptions!$C$96:$M$96)))</f>
        <v>0</v>
      </c>
      <c r="BN19" s="229">
        <f t="array" ref="BN19">IF(BN$2=1,Assumptions!$X19/12,(SUMIF($D$2:$EE$2,BN$2-1,$D19:$EE19)/12)*(1+XLOOKUP(BN$2,Assumptions!$C$94:$M$94,Assumptions!$C$96:$M$96)))</f>
        <v>0</v>
      </c>
      <c r="BO19" s="229">
        <f t="array" ref="BO19">IF(BO$2=1,Assumptions!$X19/12,(SUMIF($D$2:$EE$2,BO$2-1,$D19:$EE19)/12)*(1+XLOOKUP(BO$2,Assumptions!$C$94:$M$94,Assumptions!$C$96:$M$96)))</f>
        <v>0</v>
      </c>
      <c r="BP19" s="229">
        <f t="array" ref="BP19">IF(BP$2=1,Assumptions!$X19/12,(SUMIF($D$2:$EE$2,BP$2-1,$D19:$EE19)/12)*(1+XLOOKUP(BP$2,Assumptions!$C$94:$M$94,Assumptions!$C$96:$M$96)))</f>
        <v>0</v>
      </c>
      <c r="BQ19" s="229">
        <f t="array" ref="BQ19">IF(BQ$2=1,Assumptions!$X19/12,(SUMIF($D$2:$EE$2,BQ$2-1,$D19:$EE19)/12)*(1+XLOOKUP(BQ$2,Assumptions!$C$94:$M$94,Assumptions!$C$96:$M$96)))</f>
        <v>0</v>
      </c>
      <c r="BR19" s="229">
        <f t="array" ref="BR19">IF(BR$2=1,Assumptions!$X19/12,(SUMIF($D$2:$EE$2,BR$2-1,$D19:$EE19)/12)*(1+XLOOKUP(BR$2,Assumptions!$C$94:$M$94,Assumptions!$C$96:$M$96)))</f>
        <v>0</v>
      </c>
      <c r="BS19" s="229">
        <f t="array" ref="BS19">IF(BS$2=1,Assumptions!$X19/12,(SUMIF($D$2:$EE$2,BS$2-1,$D19:$EE19)/12)*(1+XLOOKUP(BS$2,Assumptions!$C$94:$M$94,Assumptions!$C$96:$M$96)))</f>
        <v>0</v>
      </c>
      <c r="BT19" s="229">
        <f t="array" ref="BT19">IF(BT$2=1,Assumptions!$X19/12,(SUMIF($D$2:$EE$2,BT$2-1,$D19:$EE19)/12)*(1+XLOOKUP(BT$2,Assumptions!$C$94:$M$94,Assumptions!$C$96:$M$96)))</f>
        <v>0</v>
      </c>
      <c r="BU19" s="229">
        <f t="array" ref="BU19">IF(BU$2=1,Assumptions!$X19/12,(SUMIF($D$2:$EE$2,BU$2-1,$D19:$EE19)/12)*(1+XLOOKUP(BU$2,Assumptions!$C$94:$M$94,Assumptions!$C$96:$M$96)))</f>
        <v>0</v>
      </c>
      <c r="BV19" s="229">
        <f t="array" ref="BV19">IF(BV$2=1,Assumptions!$X19/12,(SUMIF($D$2:$EE$2,BV$2-1,$D19:$EE19)/12)*(1+XLOOKUP(BV$2,Assumptions!$C$94:$M$94,Assumptions!$C$96:$M$96)))</f>
        <v>0</v>
      </c>
      <c r="BW19" s="229">
        <f t="array" ref="BW19">IF(BW$2=1,Assumptions!$X19/12,(SUMIF($D$2:$EE$2,BW$2-1,$D19:$EE19)/12)*(1+XLOOKUP(BW$2,Assumptions!$C$94:$M$94,Assumptions!$C$96:$M$96)))</f>
        <v>0</v>
      </c>
      <c r="BX19" s="229">
        <f t="array" ref="BX19">IF(BX$2=1,Assumptions!$X19/12,(SUMIF($D$2:$EE$2,BX$2-1,$D19:$EE19)/12)*(1+XLOOKUP(BX$2,Assumptions!$C$94:$M$94,Assumptions!$C$96:$M$96)))</f>
        <v>0</v>
      </c>
      <c r="BY19" s="229">
        <f t="array" ref="BY19">IF(BY$2=1,Assumptions!$X19/12,(SUMIF($D$2:$EE$2,BY$2-1,$D19:$EE19)/12)*(1+XLOOKUP(BY$2,Assumptions!$C$94:$M$94,Assumptions!$C$96:$M$96)))</f>
        <v>0</v>
      </c>
      <c r="BZ19" s="229">
        <f t="array" ref="BZ19">IF(BZ$2=1,Assumptions!$X19/12,(SUMIF($D$2:$EE$2,BZ$2-1,$D19:$EE19)/12)*(1+XLOOKUP(BZ$2,Assumptions!$C$94:$M$94,Assumptions!$C$96:$M$96)))</f>
        <v>0</v>
      </c>
      <c r="CA19" s="229">
        <f t="array" ref="CA19">IF(CA$2=1,Assumptions!$X19/12,(SUMIF($D$2:$EE$2,CA$2-1,$D19:$EE19)/12)*(1+XLOOKUP(CA$2,Assumptions!$C$94:$M$94,Assumptions!$C$96:$M$96)))</f>
        <v>0</v>
      </c>
      <c r="CB19" s="229">
        <f t="array" ref="CB19">IF(CB$2=1,Assumptions!$X19/12,(SUMIF($D$2:$EE$2,CB$2-1,$D19:$EE19)/12)*(1+XLOOKUP(CB$2,Assumptions!$C$94:$M$94,Assumptions!$C$96:$M$96)))</f>
        <v>0</v>
      </c>
      <c r="CC19" s="229">
        <f t="array" ref="CC19">IF(CC$2=1,Assumptions!$X19/12,(SUMIF($D$2:$EE$2,CC$2-1,$D19:$EE19)/12)*(1+XLOOKUP(CC$2,Assumptions!$C$94:$M$94,Assumptions!$C$96:$M$96)))</f>
        <v>0</v>
      </c>
      <c r="CD19" s="229">
        <f t="array" ref="CD19">IF(CD$2=1,Assumptions!$X19/12,(SUMIF($D$2:$EE$2,CD$2-1,$D19:$EE19)/12)*(1+XLOOKUP(CD$2,Assumptions!$C$94:$M$94,Assumptions!$C$96:$M$96)))</f>
        <v>0</v>
      </c>
      <c r="CE19" s="229">
        <f t="array" ref="CE19">IF(CE$2=1,Assumptions!$X19/12,(SUMIF($D$2:$EE$2,CE$2-1,$D19:$EE19)/12)*(1+XLOOKUP(CE$2,Assumptions!$C$94:$M$94,Assumptions!$C$96:$M$96)))</f>
        <v>0</v>
      </c>
      <c r="CF19" s="229">
        <f t="array" ref="CF19">IF(CF$2=1,Assumptions!$X19/12,(SUMIF($D$2:$EE$2,CF$2-1,$D19:$EE19)/12)*(1+XLOOKUP(CF$2,Assumptions!$C$94:$M$94,Assumptions!$C$96:$M$96)))</f>
        <v>0</v>
      </c>
      <c r="CG19" s="229">
        <f t="array" ref="CG19">IF(CG$2=1,Assumptions!$X19/12,(SUMIF($D$2:$EE$2,CG$2-1,$D19:$EE19)/12)*(1+XLOOKUP(CG$2,Assumptions!$C$94:$M$94,Assumptions!$C$96:$M$96)))</f>
        <v>0</v>
      </c>
      <c r="CH19" s="229">
        <f t="array" ref="CH19">IF(CH$2=1,Assumptions!$X19/12,(SUMIF($D$2:$EE$2,CH$2-1,$D19:$EE19)/12)*(1+XLOOKUP(CH$2,Assumptions!$C$94:$M$94,Assumptions!$C$96:$M$96)))</f>
        <v>0</v>
      </c>
      <c r="CI19" s="229">
        <f t="array" ref="CI19">IF(CI$2=1,Assumptions!$X19/12,(SUMIF($D$2:$EE$2,CI$2-1,$D19:$EE19)/12)*(1+XLOOKUP(CI$2,Assumptions!$C$94:$M$94,Assumptions!$C$96:$M$96)))</f>
        <v>0</v>
      </c>
      <c r="CJ19" s="229">
        <f t="array" ref="CJ19">IF(CJ$2=1,Assumptions!$X19/12,(SUMIF($D$2:$EE$2,CJ$2-1,$D19:$EE19)/12)*(1+XLOOKUP(CJ$2,Assumptions!$C$94:$M$94,Assumptions!$C$96:$M$96)))</f>
        <v>0</v>
      </c>
      <c r="CK19" s="229">
        <f t="array" ref="CK19">IF(CK$2=1,Assumptions!$X19/12,(SUMIF($D$2:$EE$2,CK$2-1,$D19:$EE19)/12)*(1+XLOOKUP(CK$2,Assumptions!$C$94:$M$94,Assumptions!$C$96:$M$96)))</f>
        <v>0</v>
      </c>
      <c r="CL19" s="229">
        <f t="array" ref="CL19">IF(CL$2=1,Assumptions!$X19/12,(SUMIF($D$2:$EE$2,CL$2-1,$D19:$EE19)/12)*(1+XLOOKUP(CL$2,Assumptions!$C$94:$M$94,Assumptions!$C$96:$M$96)))</f>
        <v>0</v>
      </c>
      <c r="CM19" s="229">
        <f t="array" ref="CM19">IF(CM$2=1,Assumptions!$X19/12,(SUMIF($D$2:$EE$2,CM$2-1,$D19:$EE19)/12)*(1+XLOOKUP(CM$2,Assumptions!$C$94:$M$94,Assumptions!$C$96:$M$96)))</f>
        <v>0</v>
      </c>
      <c r="CN19" s="229">
        <f t="array" ref="CN19">IF(CN$2=1,Assumptions!$X19/12,(SUMIF($D$2:$EE$2,CN$2-1,$D19:$EE19)/12)*(1+XLOOKUP(CN$2,Assumptions!$C$94:$M$94,Assumptions!$C$96:$M$96)))</f>
        <v>0</v>
      </c>
      <c r="CO19" s="229">
        <f t="array" ref="CO19">IF(CO$2=1,Assumptions!$X19/12,(SUMIF($D$2:$EE$2,CO$2-1,$D19:$EE19)/12)*(1+XLOOKUP(CO$2,Assumptions!$C$94:$M$94,Assumptions!$C$96:$M$96)))</f>
        <v>0</v>
      </c>
      <c r="CP19" s="229">
        <f t="array" ref="CP19">IF(CP$2=1,Assumptions!$X19/12,(SUMIF($D$2:$EE$2,CP$2-1,$D19:$EE19)/12)*(1+XLOOKUP(CP$2,Assumptions!$C$94:$M$94,Assumptions!$C$96:$M$96)))</f>
        <v>0</v>
      </c>
      <c r="CQ19" s="229">
        <f t="array" ref="CQ19">IF(CQ$2=1,Assumptions!$X19/12,(SUMIF($D$2:$EE$2,CQ$2-1,$D19:$EE19)/12)*(1+XLOOKUP(CQ$2,Assumptions!$C$94:$M$94,Assumptions!$C$96:$M$96)))</f>
        <v>0</v>
      </c>
      <c r="CR19" s="229">
        <f t="array" ref="CR19">IF(CR$2=1,Assumptions!$X19/12,(SUMIF($D$2:$EE$2,CR$2-1,$D19:$EE19)/12)*(1+XLOOKUP(CR$2,Assumptions!$C$94:$M$94,Assumptions!$C$96:$M$96)))</f>
        <v>0</v>
      </c>
      <c r="CS19" s="229">
        <f t="array" ref="CS19">IF(CS$2=1,Assumptions!$X19/12,(SUMIF($D$2:$EE$2,CS$2-1,$D19:$EE19)/12)*(1+XLOOKUP(CS$2,Assumptions!$C$94:$M$94,Assumptions!$C$96:$M$96)))</f>
        <v>0</v>
      </c>
      <c r="CT19" s="229">
        <f t="array" ref="CT19">IF(CT$2=1,Assumptions!$X19/12,(SUMIF($D$2:$EE$2,CT$2-1,$D19:$EE19)/12)*(1+XLOOKUP(CT$2,Assumptions!$C$94:$M$94,Assumptions!$C$96:$M$96)))</f>
        <v>0</v>
      </c>
      <c r="CU19" s="229">
        <f t="array" ref="CU19">IF(CU$2=1,Assumptions!$X19/12,(SUMIF($D$2:$EE$2,CU$2-1,$D19:$EE19)/12)*(1+XLOOKUP(CU$2,Assumptions!$C$94:$M$94,Assumptions!$C$96:$M$96)))</f>
        <v>0</v>
      </c>
      <c r="CV19" s="229">
        <f t="array" ref="CV19">IF(CV$2=1,Assumptions!$X19/12,(SUMIF($D$2:$EE$2,CV$2-1,$D19:$EE19)/12)*(1+XLOOKUP(CV$2,Assumptions!$C$94:$M$94,Assumptions!$C$96:$M$96)))</f>
        <v>0</v>
      </c>
      <c r="CW19" s="229">
        <f t="array" ref="CW19">IF(CW$2=1,Assumptions!$X19/12,(SUMIF($D$2:$EE$2,CW$2-1,$D19:$EE19)/12)*(1+XLOOKUP(CW$2,Assumptions!$C$94:$M$94,Assumptions!$C$96:$M$96)))</f>
        <v>0</v>
      </c>
      <c r="CX19" s="229">
        <f t="array" ref="CX19">IF(CX$2=1,Assumptions!$X19/12,(SUMIF($D$2:$EE$2,CX$2-1,$D19:$EE19)/12)*(1+XLOOKUP(CX$2,Assumptions!$C$94:$M$94,Assumptions!$C$96:$M$96)))</f>
        <v>0</v>
      </c>
      <c r="CY19" s="229">
        <f t="array" ref="CY19">IF(CY$2=1,Assumptions!$X19/12,(SUMIF($D$2:$EE$2,CY$2-1,$D19:$EE19)/12)*(1+XLOOKUP(CY$2,Assumptions!$C$94:$M$94,Assumptions!$C$96:$M$96)))</f>
        <v>0</v>
      </c>
      <c r="CZ19" s="229">
        <f t="array" ref="CZ19">IF(CZ$2=1,Assumptions!$X19/12,(SUMIF($D$2:$EE$2,CZ$2-1,$D19:$EE19)/12)*(1+XLOOKUP(CZ$2,Assumptions!$C$94:$M$94,Assumptions!$C$96:$M$96)))</f>
        <v>0</v>
      </c>
      <c r="DA19" s="229">
        <f t="array" ref="DA19">IF(DA$2=1,Assumptions!$X19/12,(SUMIF($D$2:$EE$2,DA$2-1,$D19:$EE19)/12)*(1+XLOOKUP(DA$2,Assumptions!$C$94:$M$94,Assumptions!$C$96:$M$96)))</f>
        <v>0</v>
      </c>
      <c r="DB19" s="229">
        <f t="array" ref="DB19">IF(DB$2=1,Assumptions!$X19/12,(SUMIF($D$2:$EE$2,DB$2-1,$D19:$EE19)/12)*(1+XLOOKUP(DB$2,Assumptions!$C$94:$M$94,Assumptions!$C$96:$M$96)))</f>
        <v>0</v>
      </c>
      <c r="DC19" s="229">
        <f t="array" ref="DC19">IF(DC$2=1,Assumptions!$X19/12,(SUMIF($D$2:$EE$2,DC$2-1,$D19:$EE19)/12)*(1+XLOOKUP(DC$2,Assumptions!$C$94:$M$94,Assumptions!$C$96:$M$96)))</f>
        <v>0</v>
      </c>
      <c r="DD19" s="229">
        <f t="array" ref="DD19">IF(DD$2=1,Assumptions!$X19/12,(SUMIF($D$2:$EE$2,DD$2-1,$D19:$EE19)/12)*(1+XLOOKUP(DD$2,Assumptions!$C$94:$M$94,Assumptions!$C$96:$M$96)))</f>
        <v>0</v>
      </c>
      <c r="DE19" s="229">
        <f t="array" ref="DE19">IF(DE$2=1,Assumptions!$X19/12,(SUMIF($D$2:$EE$2,DE$2-1,$D19:$EE19)/12)*(1+XLOOKUP(DE$2,Assumptions!$C$94:$M$94,Assumptions!$C$96:$M$96)))</f>
        <v>0</v>
      </c>
      <c r="DF19" s="229">
        <f t="array" ref="DF19">IF(DF$2=1,Assumptions!$X19/12,(SUMIF($D$2:$EE$2,DF$2-1,$D19:$EE19)/12)*(1+XLOOKUP(DF$2,Assumptions!$C$94:$M$94,Assumptions!$C$96:$M$96)))</f>
        <v>0</v>
      </c>
      <c r="DG19" s="229">
        <f t="array" ref="DG19">IF(DG$2=1,Assumptions!$X19/12,(SUMIF($D$2:$EE$2,DG$2-1,$D19:$EE19)/12)*(1+XLOOKUP(DG$2,Assumptions!$C$94:$M$94,Assumptions!$C$96:$M$96)))</f>
        <v>0</v>
      </c>
      <c r="DH19" s="229">
        <f t="array" ref="DH19">IF(DH$2=1,Assumptions!$X19/12,(SUMIF($D$2:$EE$2,DH$2-1,$D19:$EE19)/12)*(1+XLOOKUP(DH$2,Assumptions!$C$94:$M$94,Assumptions!$C$96:$M$96)))</f>
        <v>0</v>
      </c>
      <c r="DI19" s="229">
        <f t="array" ref="DI19">IF(DI$2=1,Assumptions!$X19/12,(SUMIF($D$2:$EE$2,DI$2-1,$D19:$EE19)/12)*(1+XLOOKUP(DI$2,Assumptions!$C$94:$M$94,Assumptions!$C$96:$M$96)))</f>
        <v>0</v>
      </c>
      <c r="DJ19" s="229">
        <f t="array" ref="DJ19">IF(DJ$2=1,Assumptions!$X19/12,(SUMIF($D$2:$EE$2,DJ$2-1,$D19:$EE19)/12)*(1+XLOOKUP(DJ$2,Assumptions!$C$94:$M$94,Assumptions!$C$96:$M$96)))</f>
        <v>0</v>
      </c>
      <c r="DK19" s="229">
        <f t="array" ref="DK19">IF(DK$2=1,Assumptions!$X19/12,(SUMIF($D$2:$EE$2,DK$2-1,$D19:$EE19)/12)*(1+XLOOKUP(DK$2,Assumptions!$C$94:$M$94,Assumptions!$C$96:$M$96)))</f>
        <v>0</v>
      </c>
      <c r="DL19" s="229">
        <f t="array" ref="DL19">IF(DL$2=1,Assumptions!$X19/12,(SUMIF($D$2:$EE$2,DL$2-1,$D19:$EE19)/12)*(1+XLOOKUP(DL$2,Assumptions!$C$94:$M$94,Assumptions!$C$96:$M$96)))</f>
        <v>0</v>
      </c>
      <c r="DM19" s="229">
        <f t="array" ref="DM19">IF(DM$2=1,Assumptions!$X19/12,(SUMIF($D$2:$EE$2,DM$2-1,$D19:$EE19)/12)*(1+XLOOKUP(DM$2,Assumptions!$C$94:$M$94,Assumptions!$C$96:$M$96)))</f>
        <v>0</v>
      </c>
      <c r="DN19" s="229">
        <f t="array" ref="DN19">IF(DN$2=1,Assumptions!$X19/12,(SUMIF($D$2:$EE$2,DN$2-1,$D19:$EE19)/12)*(1+XLOOKUP(DN$2,Assumptions!$C$94:$M$94,Assumptions!$C$96:$M$96)))</f>
        <v>0</v>
      </c>
      <c r="DO19" s="229">
        <f t="array" ref="DO19">IF(DO$2=1,Assumptions!$X19/12,(SUMIF($D$2:$EE$2,DO$2-1,$D19:$EE19)/12)*(1+XLOOKUP(DO$2,Assumptions!$C$94:$M$94,Assumptions!$C$96:$M$96)))</f>
        <v>0</v>
      </c>
      <c r="DP19" s="229">
        <f t="array" ref="DP19">IF(DP$2=1,Assumptions!$X19/12,(SUMIF($D$2:$EE$2,DP$2-1,$D19:$EE19)/12)*(1+XLOOKUP(DP$2,Assumptions!$C$94:$M$94,Assumptions!$C$96:$M$96)))</f>
        <v>0</v>
      </c>
      <c r="DQ19" s="229">
        <f t="array" ref="DQ19">IF(DQ$2=1,Assumptions!$X19/12,(SUMIF($D$2:$EE$2,DQ$2-1,$D19:$EE19)/12)*(1+XLOOKUP(DQ$2,Assumptions!$C$94:$M$94,Assumptions!$C$96:$M$96)))</f>
        <v>0</v>
      </c>
      <c r="DR19" s="229">
        <f t="array" ref="DR19">IF(DR$2=1,Assumptions!$X19/12,(SUMIF($D$2:$EE$2,DR$2-1,$D19:$EE19)/12)*(1+XLOOKUP(DR$2,Assumptions!$C$94:$M$94,Assumptions!$C$96:$M$96)))</f>
        <v>0</v>
      </c>
      <c r="DS19" s="229">
        <f t="array" ref="DS19">IF(DS$2=1,Assumptions!$X19/12,(SUMIF($D$2:$EE$2,DS$2-1,$D19:$EE19)/12)*(1+XLOOKUP(DS$2,Assumptions!$C$94:$M$94,Assumptions!$C$96:$M$96)))</f>
        <v>0</v>
      </c>
      <c r="DT19" s="229">
        <f t="array" ref="DT19">IF(DT$2=1,Assumptions!$X19/12,(SUMIF($D$2:$EE$2,DT$2-1,$D19:$EE19)/12)*(1+XLOOKUP(DT$2,Assumptions!$C$94:$M$94,Assumptions!$C$96:$M$96)))</f>
        <v>0</v>
      </c>
      <c r="DU19" s="229">
        <f t="array" ref="DU19">IF(DU$2=1,Assumptions!$X19/12,(SUMIF($D$2:$EE$2,DU$2-1,$D19:$EE19)/12)*(1+XLOOKUP(DU$2,Assumptions!$C$94:$M$94,Assumptions!$C$96:$M$96)))</f>
        <v>0</v>
      </c>
      <c r="DV19" s="229">
        <f t="array" ref="DV19">IF(DV$2=1,Assumptions!$X19/12,(SUMIF($D$2:$EE$2,DV$2-1,$D19:$EE19)/12)*(1+XLOOKUP(DV$2,Assumptions!$C$94:$M$94,Assumptions!$C$96:$M$96)))</f>
        <v>0</v>
      </c>
      <c r="DW19" s="229">
        <f t="array" ref="DW19">IF(DW$2=1,Assumptions!$X19/12,(SUMIF($D$2:$EE$2,DW$2-1,$D19:$EE19)/12)*(1+XLOOKUP(DW$2,Assumptions!$C$94:$M$94,Assumptions!$C$96:$M$96)))</f>
        <v>0</v>
      </c>
      <c r="DX19" s="229">
        <f t="array" ref="DX19">IF(DX$2=1,Assumptions!$X19/12,(SUMIF($D$2:$EE$2,DX$2-1,$D19:$EE19)/12)*(1+XLOOKUP(DX$2,Assumptions!$C$94:$M$94,Assumptions!$C$96:$M$96)))</f>
        <v>0</v>
      </c>
      <c r="DY19" s="229">
        <f t="array" ref="DY19">IF(DY$2=1,Assumptions!$X19/12,(SUMIF($D$2:$EE$2,DY$2-1,$D19:$EE19)/12)*(1+XLOOKUP(DY$2,Assumptions!$C$94:$M$94,Assumptions!$C$96:$M$96)))</f>
        <v>0</v>
      </c>
      <c r="DZ19" s="229">
        <f t="array" ref="DZ19">IF(DZ$2=1,Assumptions!$X19/12,(SUMIF($D$2:$EE$2,DZ$2-1,$D19:$EE19)/12)*(1+XLOOKUP(DZ$2,Assumptions!$C$94:$M$94,Assumptions!$C$96:$M$96)))</f>
        <v>0</v>
      </c>
      <c r="EA19" s="229">
        <f t="array" ref="EA19">IF(EA$2=1,Assumptions!$X19/12,(SUMIF($D$2:$EE$2,EA$2-1,$D19:$EE19)/12)*(1+XLOOKUP(EA$2,Assumptions!$C$94:$M$94,Assumptions!$C$96:$M$96)))</f>
        <v>0</v>
      </c>
      <c r="EB19" s="229">
        <f t="array" ref="EB19">IF(EB$2=1,Assumptions!$X19/12,(SUMIF($D$2:$EE$2,EB$2-1,$D19:$EE19)/12)*(1+XLOOKUP(EB$2,Assumptions!$C$94:$M$94,Assumptions!$C$96:$M$96)))</f>
        <v>0</v>
      </c>
      <c r="EC19" s="229">
        <f t="array" ref="EC19">IF(EC$2=1,Assumptions!$X19/12,(SUMIF($D$2:$EE$2,EC$2-1,$D19:$EE19)/12)*(1+XLOOKUP(EC$2,Assumptions!$C$94:$M$94,Assumptions!$C$96:$M$96)))</f>
        <v>0</v>
      </c>
      <c r="ED19" s="229">
        <f t="array" ref="ED19">IF(ED$2=1,Assumptions!$X19/12,(SUMIF($D$2:$EE$2,ED$2-1,$D19:$EE19)/12)*(1+XLOOKUP(ED$2,Assumptions!$C$94:$M$94,Assumptions!$C$96:$M$96)))</f>
        <v>0</v>
      </c>
      <c r="EE19" s="229">
        <f t="array" ref="EE19">IF(EE$2=1,Assumptions!$X19/12,(SUMIF($D$2:$EE$2,EE$2-1,$D19:$EE19)/12)*(1+XLOOKUP(EE$2,Assumptions!$C$94:$M$94,Assumptions!$C$96:$M$96)))</f>
        <v>0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229">
        <f>-D$27*(1+Assumptions!$U$21)*IF(D2&lt;Assumptions!$V$21,0,1)</f>
        <v>0</v>
      </c>
      <c r="E20" s="229">
        <f>-E$27*(1+Assumptions!$U$21)*IF(E2&lt;Assumptions!$V$21,0,1)</f>
        <v>0</v>
      </c>
      <c r="F20" s="229">
        <f>-F$27*(1+Assumptions!$U$21)*IF(F2&lt;Assumptions!$V$21,0,1)</f>
        <v>0</v>
      </c>
      <c r="G20" s="229">
        <f>-G$27*(1+Assumptions!$U$21)*IF(G2&lt;Assumptions!$V$21,0,1)</f>
        <v>0</v>
      </c>
      <c r="H20" s="229">
        <f>-H$27*(1+Assumptions!$U$21)*IF(H2&lt;Assumptions!$V$21,0,1)</f>
        <v>0</v>
      </c>
      <c r="I20" s="229">
        <f>-I$27*(1+Assumptions!$U$21)*IF(I2&lt;Assumptions!$V$21,0,1)</f>
        <v>0</v>
      </c>
      <c r="J20" s="229">
        <f>-J$27*(1+Assumptions!$U$21)*IF(J2&lt;Assumptions!$V$21,0,1)</f>
        <v>0</v>
      </c>
      <c r="K20" s="229">
        <f>-K$27*(1+Assumptions!$U$21)*IF(K2&lt;Assumptions!$V$21,0,1)</f>
        <v>0</v>
      </c>
      <c r="L20" s="229">
        <f>-L$27*(1+Assumptions!$U$21)*IF(L2&lt;Assumptions!$V$21,0,1)</f>
        <v>0</v>
      </c>
      <c r="M20" s="229">
        <f>-M$27*(1+Assumptions!$U$21)*IF(M2&lt;Assumptions!$V$21,0,1)</f>
        <v>0</v>
      </c>
      <c r="N20" s="229">
        <f>-N$27*(1+Assumptions!$U$21)*IF(N2&lt;Assumptions!$V$21,0,1)</f>
        <v>0</v>
      </c>
      <c r="O20" s="229">
        <f>-O$27*(1+Assumptions!$U$21)*IF(O2&lt;Assumptions!$V$21,0,1)</f>
        <v>0</v>
      </c>
      <c r="P20" s="229">
        <f>-P$27*(1+Assumptions!$U$21)*IF(P2&lt;Assumptions!$V$21,0,1)</f>
        <v>0</v>
      </c>
      <c r="Q20" s="229">
        <f>-Q$27*(1+Assumptions!$U$21)*IF(Q2&lt;Assumptions!$V$21,0,1)</f>
        <v>0</v>
      </c>
      <c r="R20" s="229">
        <f>-R$27*(1+Assumptions!$U$21)*IF(R2&lt;Assumptions!$V$21,0,1)</f>
        <v>0</v>
      </c>
      <c r="S20" s="229">
        <f>-S$27*(1+Assumptions!$U$21)*IF(S2&lt;Assumptions!$V$21,0,1)</f>
        <v>0</v>
      </c>
      <c r="T20" s="229">
        <f>-T$27*(1+Assumptions!$U$21)*IF(T2&lt;Assumptions!$V$21,0,1)</f>
        <v>0</v>
      </c>
      <c r="U20" s="229">
        <f>-U$27*(1+Assumptions!$U$21)*IF(U2&lt;Assumptions!$V$21,0,1)</f>
        <v>0</v>
      </c>
      <c r="V20" s="229">
        <f>-V$27*(1+Assumptions!$U$21)*IF(V2&lt;Assumptions!$V$21,0,1)</f>
        <v>0</v>
      </c>
      <c r="W20" s="229">
        <f>-W$27*(1+Assumptions!$U$21)*IF(W2&lt;Assumptions!$V$21,0,1)</f>
        <v>0</v>
      </c>
      <c r="X20" s="229">
        <f>-X$27*(1+Assumptions!$U$21)*IF(X2&lt;Assumptions!$V$21,0,1)</f>
        <v>0</v>
      </c>
      <c r="Y20" s="229">
        <f>-Y$27*(1+Assumptions!$U$21)*IF(Y2&lt;Assumptions!$V$21,0,1)</f>
        <v>0</v>
      </c>
      <c r="Z20" s="229">
        <f>-Z$27*(1+Assumptions!$U$21)*IF(Z2&lt;Assumptions!$V$21,0,1)</f>
        <v>0</v>
      </c>
      <c r="AA20" s="229">
        <f>-AA$27*(1+Assumptions!$U$21)*IF(AA2&lt;Assumptions!$V$21,0,1)</f>
        <v>0</v>
      </c>
      <c r="AB20" s="229">
        <f>-AB$27*(1+Assumptions!$U$21)*IF(AB2&lt;Assumptions!$V$21,0,1)</f>
        <v>0</v>
      </c>
      <c r="AC20" s="229">
        <f>-AC$27*(1+Assumptions!$U$21)*IF(AC2&lt;Assumptions!$V$21,0,1)</f>
        <v>0</v>
      </c>
      <c r="AD20" s="229">
        <f>-AD$27*(1+Assumptions!$U$21)*IF(AD2&lt;Assumptions!$V$21,0,1)</f>
        <v>0</v>
      </c>
      <c r="AE20" s="229">
        <f>-AE$27*(1+Assumptions!$U$21)*IF(AE2&lt;Assumptions!$V$21,0,1)</f>
        <v>0</v>
      </c>
      <c r="AF20" s="229">
        <f>-AF$27*(1+Assumptions!$U$21)*IF(AF2&lt;Assumptions!$V$21,0,1)</f>
        <v>0</v>
      </c>
      <c r="AG20" s="229">
        <f>-AG$27*(1+Assumptions!$U$21)*IF(AG2&lt;Assumptions!$V$21,0,1)</f>
        <v>0</v>
      </c>
      <c r="AH20" s="229">
        <f>-AH$27*(1+Assumptions!$U$21)*IF(AH2&lt;Assumptions!$V$21,0,1)</f>
        <v>0</v>
      </c>
      <c r="AI20" s="229">
        <f>-AI$27*(1+Assumptions!$U$21)*IF(AI2&lt;Assumptions!$V$21,0,1)</f>
        <v>0</v>
      </c>
      <c r="AJ20" s="229">
        <f>-AJ$27*(1+Assumptions!$U$21)*IF(AJ2&lt;Assumptions!$V$21,0,1)</f>
        <v>0</v>
      </c>
      <c r="AK20" s="229">
        <f>-AK$27*(1+Assumptions!$U$21)*IF(AK2&lt;Assumptions!$V$21,0,1)</f>
        <v>0</v>
      </c>
      <c r="AL20" s="229">
        <f>-AL$27*(1+Assumptions!$U$21)*IF(AL2&lt;Assumptions!$V$21,0,1)</f>
        <v>0</v>
      </c>
      <c r="AM20" s="229">
        <f>-AM$27*(1+Assumptions!$U$21)*IF(AM2&lt;Assumptions!$V$21,0,1)</f>
        <v>0</v>
      </c>
      <c r="AN20" s="229">
        <f>-AN$27*(1+Assumptions!$U$21)*IF(AN2&lt;Assumptions!$V$21,0,1)</f>
        <v>0</v>
      </c>
      <c r="AO20" s="229">
        <f>-AO$27*(1+Assumptions!$U$21)*IF(AO2&lt;Assumptions!$V$21,0,1)</f>
        <v>0</v>
      </c>
      <c r="AP20" s="229">
        <f>-AP$27*(1+Assumptions!$U$21)*IF(AP2&lt;Assumptions!$V$21,0,1)</f>
        <v>0</v>
      </c>
      <c r="AQ20" s="229">
        <f>-AQ$27*(1+Assumptions!$U$21)*IF(AQ2&lt;Assumptions!$V$21,0,1)</f>
        <v>0</v>
      </c>
      <c r="AR20" s="229">
        <f>-AR$27*(1+Assumptions!$U$21)*IF(AR2&lt;Assumptions!$V$21,0,1)</f>
        <v>0</v>
      </c>
      <c r="AS20" s="229">
        <f>-AS$27*(1+Assumptions!$U$21)*IF(AS2&lt;Assumptions!$V$21,0,1)</f>
        <v>0</v>
      </c>
      <c r="AT20" s="229">
        <f>-AT$27*(1+Assumptions!$U$21)*IF(AT2&lt;Assumptions!$V$21,0,1)</f>
        <v>0</v>
      </c>
      <c r="AU20" s="229">
        <f>-AU$27*(1+Assumptions!$U$21)*IF(AU2&lt;Assumptions!$V$21,0,1)</f>
        <v>0</v>
      </c>
      <c r="AV20" s="229">
        <f>-AV$27*(1+Assumptions!$U$21)*IF(AV2&lt;Assumptions!$V$21,0,1)</f>
        <v>0</v>
      </c>
      <c r="AW20" s="229">
        <f>-AW$27*(1+Assumptions!$U$21)*IF(AW2&lt;Assumptions!$V$21,0,1)</f>
        <v>0</v>
      </c>
      <c r="AX20" s="229">
        <f>-AX$27*(1+Assumptions!$U$21)*IF(AX2&lt;Assumptions!$V$21,0,1)</f>
        <v>0</v>
      </c>
      <c r="AY20" s="229">
        <f>-AY$27*(1+Assumptions!$U$21)*IF(AY2&lt;Assumptions!$V$21,0,1)</f>
        <v>0</v>
      </c>
      <c r="AZ20" s="229">
        <f>-AZ$27*(1+Assumptions!$U$21)*IF(AZ2&lt;Assumptions!$V$21,0,1)</f>
        <v>0</v>
      </c>
      <c r="BA20" s="229">
        <f>-BA$27*(1+Assumptions!$U$21)*IF(BA2&lt;Assumptions!$V$21,0,1)</f>
        <v>0</v>
      </c>
      <c r="BB20" s="229">
        <f>-BB$27*(1+Assumptions!$U$21)*IF(BB2&lt;Assumptions!$V$21,0,1)</f>
        <v>0</v>
      </c>
      <c r="BC20" s="229">
        <f>-BC$27*(1+Assumptions!$U$21)*IF(BC2&lt;Assumptions!$V$21,0,1)</f>
        <v>0</v>
      </c>
      <c r="BD20" s="229">
        <f>-BD$27*(1+Assumptions!$U$21)*IF(BD2&lt;Assumptions!$V$21,0,1)</f>
        <v>0</v>
      </c>
      <c r="BE20" s="229">
        <f>-BE$27*(1+Assumptions!$U$21)*IF(BE2&lt;Assumptions!$V$21,0,1)</f>
        <v>0</v>
      </c>
      <c r="BF20" s="229">
        <f>-BF$27*(1+Assumptions!$U$21)*IF(BF2&lt;Assumptions!$V$21,0,1)</f>
        <v>0</v>
      </c>
      <c r="BG20" s="229">
        <f>-BG$27*(1+Assumptions!$U$21)*IF(BG2&lt;Assumptions!$V$21,0,1)</f>
        <v>0</v>
      </c>
      <c r="BH20" s="229">
        <f>-BH$27*(1+Assumptions!$U$21)*IF(BH2&lt;Assumptions!$V$21,0,1)</f>
        <v>0</v>
      </c>
      <c r="BI20" s="229">
        <f>-BI$27*(1+Assumptions!$U$21)*IF(BI2&lt;Assumptions!$V$21,0,1)</f>
        <v>0</v>
      </c>
      <c r="BJ20" s="229">
        <f>-BJ$27*(1+Assumptions!$U$21)*IF(BJ2&lt;Assumptions!$V$21,0,1)</f>
        <v>0</v>
      </c>
      <c r="BK20" s="229">
        <f>-BK$27*(1+Assumptions!$U$21)*IF(BK2&lt;Assumptions!$V$21,0,1)</f>
        <v>0</v>
      </c>
      <c r="BL20" s="229">
        <f>-BL$27*(1+Assumptions!$U$21)*IF(BL2&lt;Assumptions!$V$21,0,1)</f>
        <v>0</v>
      </c>
      <c r="BM20" s="229">
        <f>-BM$27*(1+Assumptions!$U$21)*IF(BM2&lt;Assumptions!$V$21,0,1)</f>
        <v>0</v>
      </c>
      <c r="BN20" s="229">
        <f>-BN$27*(1+Assumptions!$U$21)*IF(BN2&lt;Assumptions!$V$21,0,1)</f>
        <v>0</v>
      </c>
      <c r="BO20" s="229">
        <f>-BO$27*(1+Assumptions!$U$21)*IF(BO2&lt;Assumptions!$V$21,0,1)</f>
        <v>0</v>
      </c>
      <c r="BP20" s="229">
        <f>-BP$27*(1+Assumptions!$U$21)*IF(BP2&lt;Assumptions!$V$21,0,1)</f>
        <v>0</v>
      </c>
      <c r="BQ20" s="229">
        <f>-BQ$27*(1+Assumptions!$U$21)*IF(BQ2&lt;Assumptions!$V$21,0,1)</f>
        <v>0</v>
      </c>
      <c r="BR20" s="229">
        <f>-BR$27*(1+Assumptions!$U$21)*IF(BR2&lt;Assumptions!$V$21,0,1)</f>
        <v>0</v>
      </c>
      <c r="BS20" s="229">
        <f>-BS$27*(1+Assumptions!$U$21)*IF(BS2&lt;Assumptions!$V$21,0,1)</f>
        <v>0</v>
      </c>
      <c r="BT20" s="229">
        <f>-BT$27*(1+Assumptions!$U$21)*IF(BT2&lt;Assumptions!$V$21,0,1)</f>
        <v>0</v>
      </c>
      <c r="BU20" s="229">
        <f>-BU$27*(1+Assumptions!$U$21)*IF(BU2&lt;Assumptions!$V$21,0,1)</f>
        <v>0</v>
      </c>
      <c r="BV20" s="229">
        <f>-BV$27*(1+Assumptions!$U$21)*IF(BV2&lt;Assumptions!$V$21,0,1)</f>
        <v>0</v>
      </c>
      <c r="BW20" s="229">
        <f>-BW$27*(1+Assumptions!$U$21)*IF(BW2&lt;Assumptions!$V$21,0,1)</f>
        <v>0</v>
      </c>
      <c r="BX20" s="229">
        <f>-BX$27*(1+Assumptions!$U$21)*IF(BX2&lt;Assumptions!$V$21,0,1)</f>
        <v>0</v>
      </c>
      <c r="BY20" s="229">
        <f>-BY$27*(1+Assumptions!$U$21)*IF(BY2&lt;Assumptions!$V$21,0,1)</f>
        <v>0</v>
      </c>
      <c r="BZ20" s="229">
        <f>-BZ$27*(1+Assumptions!$U$21)*IF(BZ2&lt;Assumptions!$V$21,0,1)</f>
        <v>0</v>
      </c>
      <c r="CA20" s="229">
        <f>-CA$27*(1+Assumptions!$U$21)*IF(CA2&lt;Assumptions!$V$21,0,1)</f>
        <v>0</v>
      </c>
      <c r="CB20" s="229">
        <f>-CB$27*(1+Assumptions!$U$21)*IF(CB2&lt;Assumptions!$V$21,0,1)</f>
        <v>0</v>
      </c>
      <c r="CC20" s="229">
        <f>-CC$27*(1+Assumptions!$U$21)*IF(CC2&lt;Assumptions!$V$21,0,1)</f>
        <v>0</v>
      </c>
      <c r="CD20" s="229">
        <f>-CD$27*(1+Assumptions!$U$21)*IF(CD2&lt;Assumptions!$V$21,0,1)</f>
        <v>0</v>
      </c>
      <c r="CE20" s="229">
        <f>-CE$27*(1+Assumptions!$U$21)*IF(CE2&lt;Assumptions!$V$21,0,1)</f>
        <v>0</v>
      </c>
      <c r="CF20" s="229">
        <f>-CF$27*(1+Assumptions!$U$21)*IF(CF2&lt;Assumptions!$V$21,0,1)</f>
        <v>0</v>
      </c>
      <c r="CG20" s="229">
        <f>-CG$27*(1+Assumptions!$U$21)*IF(CG2&lt;Assumptions!$V$21,0,1)</f>
        <v>0</v>
      </c>
      <c r="CH20" s="229">
        <f>-CH$27*(1+Assumptions!$U$21)*IF(CH2&lt;Assumptions!$V$21,0,1)</f>
        <v>0</v>
      </c>
      <c r="CI20" s="229">
        <f>-CI$27*(1+Assumptions!$U$21)*IF(CI2&lt;Assumptions!$V$21,0,1)</f>
        <v>0</v>
      </c>
      <c r="CJ20" s="229">
        <f>-CJ$27*(1+Assumptions!$U$21)*IF(CJ2&lt;Assumptions!$V$21,0,1)</f>
        <v>0</v>
      </c>
      <c r="CK20" s="229">
        <f>-CK$27*(1+Assumptions!$U$21)*IF(CK2&lt;Assumptions!$V$21,0,1)</f>
        <v>0</v>
      </c>
      <c r="CL20" s="229">
        <f>-CL$27*(1+Assumptions!$U$21)*IF(CL2&lt;Assumptions!$V$21,0,1)</f>
        <v>0</v>
      </c>
      <c r="CM20" s="229">
        <f>-CM$27*(1+Assumptions!$U$21)*IF(CM2&lt;Assumptions!$V$21,0,1)</f>
        <v>0</v>
      </c>
      <c r="CN20" s="229">
        <f>-CN$27*(1+Assumptions!$U$21)*IF(CN2&lt;Assumptions!$V$21,0,1)</f>
        <v>0</v>
      </c>
      <c r="CO20" s="229">
        <f>-CO$27*(1+Assumptions!$U$21)*IF(CO2&lt;Assumptions!$V$21,0,1)</f>
        <v>0</v>
      </c>
      <c r="CP20" s="229">
        <f>-CP$27*(1+Assumptions!$U$21)*IF(CP2&lt;Assumptions!$V$21,0,1)</f>
        <v>0</v>
      </c>
      <c r="CQ20" s="229">
        <f>-CQ$27*(1+Assumptions!$U$21)*IF(CQ2&lt;Assumptions!$V$21,0,1)</f>
        <v>0</v>
      </c>
      <c r="CR20" s="229">
        <f>-CR$27*(1+Assumptions!$U$21)*IF(CR2&lt;Assumptions!$V$21,0,1)</f>
        <v>0</v>
      </c>
      <c r="CS20" s="229">
        <f>-CS$27*(1+Assumptions!$U$21)*IF(CS2&lt;Assumptions!$V$21,0,1)</f>
        <v>0</v>
      </c>
      <c r="CT20" s="229">
        <f>-CT$27*(1+Assumptions!$U$21)*IF(CT2&lt;Assumptions!$V$21,0,1)</f>
        <v>0</v>
      </c>
      <c r="CU20" s="229">
        <f>-CU$27*(1+Assumptions!$U$21)*IF(CU2&lt;Assumptions!$V$21,0,1)</f>
        <v>0</v>
      </c>
      <c r="CV20" s="229">
        <f>-CV$27*(1+Assumptions!$U$21)*IF(CV2&lt;Assumptions!$V$21,0,1)</f>
        <v>0</v>
      </c>
      <c r="CW20" s="229">
        <f>-CW$27*(1+Assumptions!$U$21)*IF(CW2&lt;Assumptions!$V$21,0,1)</f>
        <v>0</v>
      </c>
      <c r="CX20" s="229">
        <f>-CX$27*(1+Assumptions!$U$21)*IF(CX2&lt;Assumptions!$V$21,0,1)</f>
        <v>0</v>
      </c>
      <c r="CY20" s="229">
        <f>-CY$27*(1+Assumptions!$U$21)*IF(CY2&lt;Assumptions!$V$21,0,1)</f>
        <v>0</v>
      </c>
      <c r="CZ20" s="229">
        <f>-CZ$27*(1+Assumptions!$U$21)*IF(CZ2&lt;Assumptions!$V$21,0,1)</f>
        <v>0</v>
      </c>
      <c r="DA20" s="229">
        <f>-DA$27*(1+Assumptions!$U$21)*IF(DA2&lt;Assumptions!$V$21,0,1)</f>
        <v>0</v>
      </c>
      <c r="DB20" s="229">
        <f>-DB$27*(1+Assumptions!$U$21)*IF(DB2&lt;Assumptions!$V$21,0,1)</f>
        <v>0</v>
      </c>
      <c r="DC20" s="229">
        <f>-DC$27*(1+Assumptions!$U$21)*IF(DC2&lt;Assumptions!$V$21,0,1)</f>
        <v>0</v>
      </c>
      <c r="DD20" s="229">
        <f>-DD$27*(1+Assumptions!$U$21)*IF(DD2&lt;Assumptions!$V$21,0,1)</f>
        <v>0</v>
      </c>
      <c r="DE20" s="229">
        <f>-DE$27*(1+Assumptions!$U$21)*IF(DE2&lt;Assumptions!$V$21,0,1)</f>
        <v>0</v>
      </c>
      <c r="DF20" s="229">
        <f>-DF$27*(1+Assumptions!$U$21)*IF(DF2&lt;Assumptions!$V$21,0,1)</f>
        <v>0</v>
      </c>
      <c r="DG20" s="229">
        <f>-DG$27*(1+Assumptions!$U$21)*IF(DG2&lt;Assumptions!$V$21,0,1)</f>
        <v>0</v>
      </c>
      <c r="DH20" s="229">
        <f>-DH$27*(1+Assumptions!$U$21)*IF(DH2&lt;Assumptions!$V$21,0,1)</f>
        <v>0</v>
      </c>
      <c r="DI20" s="229">
        <f>-DI$27*(1+Assumptions!$U$21)*IF(DI2&lt;Assumptions!$V$21,0,1)</f>
        <v>0</v>
      </c>
      <c r="DJ20" s="229">
        <f>-DJ$27*(1+Assumptions!$U$21)*IF(DJ2&lt;Assumptions!$V$21,0,1)</f>
        <v>0</v>
      </c>
      <c r="DK20" s="229">
        <f>-DK$27*(1+Assumptions!$U$21)*IF(DK2&lt;Assumptions!$V$21,0,1)</f>
        <v>0</v>
      </c>
      <c r="DL20" s="229">
        <f>-DL$27*(1+Assumptions!$U$21)*IF(DL2&lt;Assumptions!$V$21,0,1)</f>
        <v>0</v>
      </c>
      <c r="DM20" s="229">
        <f>-DM$27*(1+Assumptions!$U$21)*IF(DM2&lt;Assumptions!$V$21,0,1)</f>
        <v>0</v>
      </c>
      <c r="DN20" s="229">
        <f>-DN$27*(1+Assumptions!$U$21)*IF(DN2&lt;Assumptions!$V$21,0,1)</f>
        <v>0</v>
      </c>
      <c r="DO20" s="229">
        <f>-DO$27*(1+Assumptions!$U$21)*IF(DO2&lt;Assumptions!$V$21,0,1)</f>
        <v>0</v>
      </c>
      <c r="DP20" s="229">
        <f>-DP$27*(1+Assumptions!$U$21)*IF(DP2&lt;Assumptions!$V$21,0,1)</f>
        <v>0</v>
      </c>
      <c r="DQ20" s="229">
        <f>-DQ$27*(1+Assumptions!$U$21)*IF(DQ2&lt;Assumptions!$V$21,0,1)</f>
        <v>0</v>
      </c>
      <c r="DR20" s="229">
        <f>-DR$27*(1+Assumptions!$U$21)*IF(DR2&lt;Assumptions!$V$21,0,1)</f>
        <v>0</v>
      </c>
      <c r="DS20" s="229">
        <f>-DS$27*(1+Assumptions!$U$21)*IF(DS2&lt;Assumptions!$V$21,0,1)</f>
        <v>0</v>
      </c>
      <c r="DT20" s="229">
        <f>-DT$27*(1+Assumptions!$U$21)*IF(DT2&lt;Assumptions!$V$21,0,1)</f>
        <v>0</v>
      </c>
      <c r="DU20" s="229">
        <f>-DU$27*(1+Assumptions!$U$21)*IF(DU2&lt;Assumptions!$V$21,0,1)</f>
        <v>0</v>
      </c>
      <c r="DV20" s="229">
        <f>-DV$27*(1+Assumptions!$U$21)*IF(DV2&lt;Assumptions!$V$21,0,1)</f>
        <v>0</v>
      </c>
      <c r="DW20" s="229">
        <f>-DW$27*(1+Assumptions!$U$21)*IF(DW2&lt;Assumptions!$V$21,0,1)</f>
        <v>0</v>
      </c>
      <c r="DX20" s="229">
        <f>-DX$27*(1+Assumptions!$U$21)*IF(DX2&lt;Assumptions!$V$21,0,1)</f>
        <v>0</v>
      </c>
      <c r="DY20" s="229">
        <f>-DY$27*(1+Assumptions!$U$21)*IF(DY2&lt;Assumptions!$V$21,0,1)</f>
        <v>0</v>
      </c>
      <c r="DZ20" s="229">
        <f>-DZ$27*(1+Assumptions!$U$21)*IF(DZ2&lt;Assumptions!$V$21,0,1)</f>
        <v>0</v>
      </c>
      <c r="EA20" s="229">
        <f>-EA$27*(1+Assumptions!$U$21)*IF(EA2&lt;Assumptions!$V$21,0,1)</f>
        <v>0</v>
      </c>
      <c r="EB20" s="229">
        <f>-EB$27*(1+Assumptions!$U$21)*IF(EB2&lt;Assumptions!$V$21,0,1)</f>
        <v>0</v>
      </c>
      <c r="EC20" s="229">
        <f>-EC$27*(1+Assumptions!$U$21)*IF(EC2&lt;Assumptions!$V$21,0,1)</f>
        <v>0</v>
      </c>
      <c r="ED20" s="229">
        <f>-ED$27*(1+Assumptions!$U$21)*IF(ED2&lt;Assumptions!$V$21,0,1)</f>
        <v>0</v>
      </c>
      <c r="EE20" s="229">
        <f>-EE$27*(1+Assumptions!$U$21)*IF(EE2&lt;Assumptions!$V$21,0,1)</f>
        <v>0</v>
      </c>
    </row>
    <row r="21" ht="15.75" customHeight="1">
      <c r="A21" s="1"/>
      <c r="B21" s="44" t="s">
        <v>75</v>
      </c>
      <c r="C21" s="44"/>
      <c r="D21" s="240">
        <f t="shared" ref="D21:EE21" si="5">SUM(D18:D20)</f>
        <v>0</v>
      </c>
      <c r="E21" s="240">
        <f t="shared" si="5"/>
        <v>0</v>
      </c>
      <c r="F21" s="240">
        <f t="shared" si="5"/>
        <v>0</v>
      </c>
      <c r="G21" s="240">
        <f t="shared" si="5"/>
        <v>0</v>
      </c>
      <c r="H21" s="240">
        <f t="shared" si="5"/>
        <v>0</v>
      </c>
      <c r="I21" s="240">
        <f t="shared" si="5"/>
        <v>0</v>
      </c>
      <c r="J21" s="240">
        <f t="shared" si="5"/>
        <v>0</v>
      </c>
      <c r="K21" s="240">
        <f t="shared" si="5"/>
        <v>0</v>
      </c>
      <c r="L21" s="240">
        <f t="shared" si="5"/>
        <v>0</v>
      </c>
      <c r="M21" s="240">
        <f t="shared" si="5"/>
        <v>0</v>
      </c>
      <c r="N21" s="240">
        <f t="shared" si="5"/>
        <v>0</v>
      </c>
      <c r="O21" s="240">
        <f t="shared" si="5"/>
        <v>0</v>
      </c>
      <c r="P21" s="240">
        <f t="shared" si="5"/>
        <v>0</v>
      </c>
      <c r="Q21" s="240">
        <f t="shared" si="5"/>
        <v>0</v>
      </c>
      <c r="R21" s="240">
        <f t="shared" si="5"/>
        <v>0</v>
      </c>
      <c r="S21" s="240">
        <f t="shared" si="5"/>
        <v>0</v>
      </c>
      <c r="T21" s="240">
        <f t="shared" si="5"/>
        <v>0</v>
      </c>
      <c r="U21" s="240">
        <f t="shared" si="5"/>
        <v>0</v>
      </c>
      <c r="V21" s="240">
        <f t="shared" si="5"/>
        <v>0</v>
      </c>
      <c r="W21" s="240">
        <f t="shared" si="5"/>
        <v>0</v>
      </c>
      <c r="X21" s="240">
        <f t="shared" si="5"/>
        <v>0</v>
      </c>
      <c r="Y21" s="240">
        <f t="shared" si="5"/>
        <v>0</v>
      </c>
      <c r="Z21" s="240">
        <f t="shared" si="5"/>
        <v>0</v>
      </c>
      <c r="AA21" s="240">
        <f t="shared" si="5"/>
        <v>0</v>
      </c>
      <c r="AB21" s="240">
        <f t="shared" si="5"/>
        <v>0</v>
      </c>
      <c r="AC21" s="240">
        <f t="shared" si="5"/>
        <v>0</v>
      </c>
      <c r="AD21" s="240">
        <f t="shared" si="5"/>
        <v>0</v>
      </c>
      <c r="AE21" s="240">
        <f t="shared" si="5"/>
        <v>0</v>
      </c>
      <c r="AF21" s="240">
        <f t="shared" si="5"/>
        <v>0</v>
      </c>
      <c r="AG21" s="240">
        <f t="shared" si="5"/>
        <v>0</v>
      </c>
      <c r="AH21" s="240">
        <f t="shared" si="5"/>
        <v>0</v>
      </c>
      <c r="AI21" s="240">
        <f t="shared" si="5"/>
        <v>0</v>
      </c>
      <c r="AJ21" s="240">
        <f t="shared" si="5"/>
        <v>0</v>
      </c>
      <c r="AK21" s="240">
        <f t="shared" si="5"/>
        <v>0</v>
      </c>
      <c r="AL21" s="240">
        <f t="shared" si="5"/>
        <v>0</v>
      </c>
      <c r="AM21" s="240">
        <f t="shared" si="5"/>
        <v>0</v>
      </c>
      <c r="AN21" s="240">
        <f t="shared" si="5"/>
        <v>0</v>
      </c>
      <c r="AO21" s="240">
        <f t="shared" si="5"/>
        <v>0</v>
      </c>
      <c r="AP21" s="240">
        <f t="shared" si="5"/>
        <v>0</v>
      </c>
      <c r="AQ21" s="240">
        <f t="shared" si="5"/>
        <v>0</v>
      </c>
      <c r="AR21" s="240">
        <f t="shared" si="5"/>
        <v>0</v>
      </c>
      <c r="AS21" s="240">
        <f t="shared" si="5"/>
        <v>0</v>
      </c>
      <c r="AT21" s="240">
        <f t="shared" si="5"/>
        <v>0</v>
      </c>
      <c r="AU21" s="240">
        <f t="shared" si="5"/>
        <v>0</v>
      </c>
      <c r="AV21" s="240">
        <f t="shared" si="5"/>
        <v>0</v>
      </c>
      <c r="AW21" s="240">
        <f t="shared" si="5"/>
        <v>0</v>
      </c>
      <c r="AX21" s="240">
        <f t="shared" si="5"/>
        <v>0</v>
      </c>
      <c r="AY21" s="240">
        <f t="shared" si="5"/>
        <v>0</v>
      </c>
      <c r="AZ21" s="240">
        <f t="shared" si="5"/>
        <v>0</v>
      </c>
      <c r="BA21" s="240">
        <f t="shared" si="5"/>
        <v>0</v>
      </c>
      <c r="BB21" s="240">
        <f t="shared" si="5"/>
        <v>0</v>
      </c>
      <c r="BC21" s="240">
        <f t="shared" si="5"/>
        <v>0</v>
      </c>
      <c r="BD21" s="240">
        <f t="shared" si="5"/>
        <v>0</v>
      </c>
      <c r="BE21" s="240">
        <f t="shared" si="5"/>
        <v>0</v>
      </c>
      <c r="BF21" s="240">
        <f t="shared" si="5"/>
        <v>0</v>
      </c>
      <c r="BG21" s="240">
        <f t="shared" si="5"/>
        <v>0</v>
      </c>
      <c r="BH21" s="240">
        <f t="shared" si="5"/>
        <v>0</v>
      </c>
      <c r="BI21" s="240">
        <f t="shared" si="5"/>
        <v>0</v>
      </c>
      <c r="BJ21" s="240">
        <f t="shared" si="5"/>
        <v>0</v>
      </c>
      <c r="BK21" s="240">
        <f t="shared" si="5"/>
        <v>0</v>
      </c>
      <c r="BL21" s="240">
        <f t="shared" si="5"/>
        <v>0</v>
      </c>
      <c r="BM21" s="240">
        <f t="shared" si="5"/>
        <v>0</v>
      </c>
      <c r="BN21" s="240">
        <f t="shared" si="5"/>
        <v>0</v>
      </c>
      <c r="BO21" s="240">
        <f t="shared" si="5"/>
        <v>0</v>
      </c>
      <c r="BP21" s="240">
        <f t="shared" si="5"/>
        <v>0</v>
      </c>
      <c r="BQ21" s="240">
        <f t="shared" si="5"/>
        <v>0</v>
      </c>
      <c r="BR21" s="240">
        <f t="shared" si="5"/>
        <v>0</v>
      </c>
      <c r="BS21" s="240">
        <f t="shared" si="5"/>
        <v>0</v>
      </c>
      <c r="BT21" s="240">
        <f t="shared" si="5"/>
        <v>0</v>
      </c>
      <c r="BU21" s="240">
        <f t="shared" si="5"/>
        <v>0</v>
      </c>
      <c r="BV21" s="240">
        <f t="shared" si="5"/>
        <v>0</v>
      </c>
      <c r="BW21" s="240">
        <f t="shared" si="5"/>
        <v>0</v>
      </c>
      <c r="BX21" s="240">
        <f t="shared" si="5"/>
        <v>0</v>
      </c>
      <c r="BY21" s="240">
        <f t="shared" si="5"/>
        <v>0</v>
      </c>
      <c r="BZ21" s="240">
        <f t="shared" si="5"/>
        <v>0</v>
      </c>
      <c r="CA21" s="240">
        <f t="shared" si="5"/>
        <v>0</v>
      </c>
      <c r="CB21" s="240">
        <f t="shared" si="5"/>
        <v>0</v>
      </c>
      <c r="CC21" s="240">
        <f t="shared" si="5"/>
        <v>0</v>
      </c>
      <c r="CD21" s="240">
        <f t="shared" si="5"/>
        <v>0</v>
      </c>
      <c r="CE21" s="240">
        <f t="shared" si="5"/>
        <v>0</v>
      </c>
      <c r="CF21" s="240">
        <f t="shared" si="5"/>
        <v>0</v>
      </c>
      <c r="CG21" s="240">
        <f t="shared" si="5"/>
        <v>0</v>
      </c>
      <c r="CH21" s="240">
        <f t="shared" si="5"/>
        <v>0</v>
      </c>
      <c r="CI21" s="240">
        <f t="shared" si="5"/>
        <v>0</v>
      </c>
      <c r="CJ21" s="240">
        <f t="shared" si="5"/>
        <v>0</v>
      </c>
      <c r="CK21" s="240">
        <f t="shared" si="5"/>
        <v>0</v>
      </c>
      <c r="CL21" s="240">
        <f t="shared" si="5"/>
        <v>0</v>
      </c>
      <c r="CM21" s="240">
        <f t="shared" si="5"/>
        <v>0</v>
      </c>
      <c r="CN21" s="240">
        <f t="shared" si="5"/>
        <v>0</v>
      </c>
      <c r="CO21" s="240">
        <f t="shared" si="5"/>
        <v>0</v>
      </c>
      <c r="CP21" s="240">
        <f t="shared" si="5"/>
        <v>0</v>
      </c>
      <c r="CQ21" s="240">
        <f t="shared" si="5"/>
        <v>0</v>
      </c>
      <c r="CR21" s="240">
        <f t="shared" si="5"/>
        <v>0</v>
      </c>
      <c r="CS21" s="240">
        <f t="shared" si="5"/>
        <v>0</v>
      </c>
      <c r="CT21" s="240">
        <f t="shared" si="5"/>
        <v>0</v>
      </c>
      <c r="CU21" s="240">
        <f t="shared" si="5"/>
        <v>0</v>
      </c>
      <c r="CV21" s="240">
        <f t="shared" si="5"/>
        <v>0</v>
      </c>
      <c r="CW21" s="240">
        <f t="shared" si="5"/>
        <v>0</v>
      </c>
      <c r="CX21" s="240">
        <f t="shared" si="5"/>
        <v>0</v>
      </c>
      <c r="CY21" s="240">
        <f t="shared" si="5"/>
        <v>0</v>
      </c>
      <c r="CZ21" s="240">
        <f t="shared" si="5"/>
        <v>0</v>
      </c>
      <c r="DA21" s="240">
        <f t="shared" si="5"/>
        <v>0</v>
      </c>
      <c r="DB21" s="240">
        <f t="shared" si="5"/>
        <v>0</v>
      </c>
      <c r="DC21" s="240">
        <f t="shared" si="5"/>
        <v>0</v>
      </c>
      <c r="DD21" s="240">
        <f t="shared" si="5"/>
        <v>0</v>
      </c>
      <c r="DE21" s="240">
        <f t="shared" si="5"/>
        <v>0</v>
      </c>
      <c r="DF21" s="240">
        <f t="shared" si="5"/>
        <v>0</v>
      </c>
      <c r="DG21" s="240">
        <f t="shared" si="5"/>
        <v>0</v>
      </c>
      <c r="DH21" s="240">
        <f t="shared" si="5"/>
        <v>0</v>
      </c>
      <c r="DI21" s="240">
        <f t="shared" si="5"/>
        <v>0</v>
      </c>
      <c r="DJ21" s="240">
        <f t="shared" si="5"/>
        <v>0</v>
      </c>
      <c r="DK21" s="240">
        <f t="shared" si="5"/>
        <v>0</v>
      </c>
      <c r="DL21" s="240">
        <f t="shared" si="5"/>
        <v>0</v>
      </c>
      <c r="DM21" s="240">
        <f t="shared" si="5"/>
        <v>0</v>
      </c>
      <c r="DN21" s="240">
        <f t="shared" si="5"/>
        <v>0</v>
      </c>
      <c r="DO21" s="240">
        <f t="shared" si="5"/>
        <v>0</v>
      </c>
      <c r="DP21" s="240">
        <f t="shared" si="5"/>
        <v>0</v>
      </c>
      <c r="DQ21" s="240">
        <f t="shared" si="5"/>
        <v>0</v>
      </c>
      <c r="DR21" s="240">
        <f t="shared" si="5"/>
        <v>0</v>
      </c>
      <c r="DS21" s="240">
        <f t="shared" si="5"/>
        <v>0</v>
      </c>
      <c r="DT21" s="240">
        <f t="shared" si="5"/>
        <v>0</v>
      </c>
      <c r="DU21" s="240">
        <f t="shared" si="5"/>
        <v>0</v>
      </c>
      <c r="DV21" s="240">
        <f t="shared" si="5"/>
        <v>0</v>
      </c>
      <c r="DW21" s="240">
        <f t="shared" si="5"/>
        <v>0</v>
      </c>
      <c r="DX21" s="240">
        <f t="shared" si="5"/>
        <v>0</v>
      </c>
      <c r="DY21" s="240">
        <f t="shared" si="5"/>
        <v>0</v>
      </c>
      <c r="DZ21" s="240">
        <f t="shared" si="5"/>
        <v>0</v>
      </c>
      <c r="EA21" s="240">
        <f t="shared" si="5"/>
        <v>0</v>
      </c>
      <c r="EB21" s="240">
        <f t="shared" si="5"/>
        <v>0</v>
      </c>
      <c r="EC21" s="240">
        <f t="shared" si="5"/>
        <v>0</v>
      </c>
      <c r="ED21" s="240">
        <f t="shared" si="5"/>
        <v>0</v>
      </c>
      <c r="EE21" s="240">
        <f t="shared" si="5"/>
        <v>0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229">
        <f>-Assumptions!$V$25*D$21</f>
        <v>0</v>
      </c>
      <c r="E24" s="229">
        <f>-Assumptions!$V$25*E$21</f>
        <v>0</v>
      </c>
      <c r="F24" s="229">
        <f>-Assumptions!$V$25*F$21</f>
        <v>0</v>
      </c>
      <c r="G24" s="229">
        <f>-Assumptions!$V$25*G$21</f>
        <v>0</v>
      </c>
      <c r="H24" s="229">
        <f>-Assumptions!$V$25*H$21</f>
        <v>0</v>
      </c>
      <c r="I24" s="229">
        <f>-Assumptions!$V$25*I$21</f>
        <v>0</v>
      </c>
      <c r="J24" s="229">
        <f>-Assumptions!$V$25*J$21</f>
        <v>0</v>
      </c>
      <c r="K24" s="229">
        <f>-Assumptions!$V$25*K$21</f>
        <v>0</v>
      </c>
      <c r="L24" s="229">
        <f>-Assumptions!$V$25*L$21</f>
        <v>0</v>
      </c>
      <c r="M24" s="229">
        <f>-Assumptions!$V$25*M$21</f>
        <v>0</v>
      </c>
      <c r="N24" s="229">
        <f>-Assumptions!$V$25*N$21</f>
        <v>0</v>
      </c>
      <c r="O24" s="229">
        <f>-Assumptions!$V$25*O$21</f>
        <v>0</v>
      </c>
      <c r="P24" s="229">
        <f>-Assumptions!$V$25*P$21</f>
        <v>0</v>
      </c>
      <c r="Q24" s="229">
        <f>-Assumptions!$V$25*Q$21</f>
        <v>0</v>
      </c>
      <c r="R24" s="229">
        <f>-Assumptions!$V$25*R$21</f>
        <v>0</v>
      </c>
      <c r="S24" s="229">
        <f>-Assumptions!$V$25*S$21</f>
        <v>0</v>
      </c>
      <c r="T24" s="229">
        <f>-Assumptions!$V$25*T$21</f>
        <v>0</v>
      </c>
      <c r="U24" s="229">
        <f>-Assumptions!$V$25*U$21</f>
        <v>0</v>
      </c>
      <c r="V24" s="229">
        <f>-Assumptions!$V$25*V$21</f>
        <v>0</v>
      </c>
      <c r="W24" s="229">
        <f>-Assumptions!$V$25*W$21</f>
        <v>0</v>
      </c>
      <c r="X24" s="229">
        <f>-Assumptions!$V$25*X$21</f>
        <v>0</v>
      </c>
      <c r="Y24" s="229">
        <f>-Assumptions!$V$25*Y$21</f>
        <v>0</v>
      </c>
      <c r="Z24" s="229">
        <f>-Assumptions!$V$25*Z$21</f>
        <v>0</v>
      </c>
      <c r="AA24" s="229">
        <f>-Assumptions!$V$25*AA$21</f>
        <v>0</v>
      </c>
      <c r="AB24" s="229">
        <f>-Assumptions!$V$25*AB$21</f>
        <v>0</v>
      </c>
      <c r="AC24" s="229">
        <f>-Assumptions!$V$25*AC$21</f>
        <v>0</v>
      </c>
      <c r="AD24" s="229">
        <f>-Assumptions!$V$25*AD$21</f>
        <v>0</v>
      </c>
      <c r="AE24" s="229">
        <f>-Assumptions!$V$25*AE$21</f>
        <v>0</v>
      </c>
      <c r="AF24" s="229">
        <f>-Assumptions!$V$25*AF$21</f>
        <v>0</v>
      </c>
      <c r="AG24" s="229">
        <f>-Assumptions!$V$25*AG$21</f>
        <v>0</v>
      </c>
      <c r="AH24" s="229">
        <f>-Assumptions!$V$25*AH$21</f>
        <v>0</v>
      </c>
      <c r="AI24" s="229">
        <f>-Assumptions!$V$25*AI$21</f>
        <v>0</v>
      </c>
      <c r="AJ24" s="229">
        <f>-Assumptions!$V$25*AJ$21</f>
        <v>0</v>
      </c>
      <c r="AK24" s="229">
        <f>-Assumptions!$V$25*AK$21</f>
        <v>0</v>
      </c>
      <c r="AL24" s="229">
        <f>-Assumptions!$V$25*AL$21</f>
        <v>0</v>
      </c>
      <c r="AM24" s="229">
        <f>-Assumptions!$V$25*AM$21</f>
        <v>0</v>
      </c>
      <c r="AN24" s="229">
        <f>-Assumptions!$V$25*AN$21</f>
        <v>0</v>
      </c>
      <c r="AO24" s="229">
        <f>-Assumptions!$V$25*AO$21</f>
        <v>0</v>
      </c>
      <c r="AP24" s="229">
        <f>-Assumptions!$V$25*AP$21</f>
        <v>0</v>
      </c>
      <c r="AQ24" s="229">
        <f>-Assumptions!$V$25*AQ$21</f>
        <v>0</v>
      </c>
      <c r="AR24" s="229">
        <f>-Assumptions!$V$25*AR$21</f>
        <v>0</v>
      </c>
      <c r="AS24" s="229">
        <f>-Assumptions!$V$25*AS$21</f>
        <v>0</v>
      </c>
      <c r="AT24" s="229">
        <f>-Assumptions!$V$25*AT$21</f>
        <v>0</v>
      </c>
      <c r="AU24" s="229">
        <f>-Assumptions!$V$25*AU$21</f>
        <v>0</v>
      </c>
      <c r="AV24" s="229">
        <f>-Assumptions!$V$25*AV$21</f>
        <v>0</v>
      </c>
      <c r="AW24" s="229">
        <f>-Assumptions!$V$25*AW$21</f>
        <v>0</v>
      </c>
      <c r="AX24" s="229">
        <f>-Assumptions!$V$25*AX$21</f>
        <v>0</v>
      </c>
      <c r="AY24" s="229">
        <f>-Assumptions!$V$25*AY$21</f>
        <v>0</v>
      </c>
      <c r="AZ24" s="229">
        <f>-Assumptions!$V$25*AZ$21</f>
        <v>0</v>
      </c>
      <c r="BA24" s="229">
        <f>-Assumptions!$V$25*BA$21</f>
        <v>0</v>
      </c>
      <c r="BB24" s="229">
        <f>-Assumptions!$V$25*BB$21</f>
        <v>0</v>
      </c>
      <c r="BC24" s="229">
        <f>-Assumptions!$V$25*BC$21</f>
        <v>0</v>
      </c>
      <c r="BD24" s="229">
        <f>-Assumptions!$V$25*BD$21</f>
        <v>0</v>
      </c>
      <c r="BE24" s="229">
        <f>-Assumptions!$V$25*BE$21</f>
        <v>0</v>
      </c>
      <c r="BF24" s="229">
        <f>-Assumptions!$V$25*BF$21</f>
        <v>0</v>
      </c>
      <c r="BG24" s="229">
        <f>-Assumptions!$V$25*BG$21</f>
        <v>0</v>
      </c>
      <c r="BH24" s="229">
        <f>-Assumptions!$V$25*BH$21</f>
        <v>0</v>
      </c>
      <c r="BI24" s="229">
        <f>-Assumptions!$V$25*BI$21</f>
        <v>0</v>
      </c>
      <c r="BJ24" s="229">
        <f>-Assumptions!$V$25*BJ$21</f>
        <v>0</v>
      </c>
      <c r="BK24" s="229">
        <f>-Assumptions!$V$25*BK$21</f>
        <v>0</v>
      </c>
      <c r="BL24" s="229">
        <f>-Assumptions!$V$25*BL$21</f>
        <v>0</v>
      </c>
      <c r="BM24" s="229">
        <f>-Assumptions!$V$25*BM$21</f>
        <v>0</v>
      </c>
      <c r="BN24" s="229">
        <f>-Assumptions!$V$25*BN$21</f>
        <v>0</v>
      </c>
      <c r="BO24" s="229">
        <f>-Assumptions!$V$25*BO$21</f>
        <v>0</v>
      </c>
      <c r="BP24" s="229">
        <f>-Assumptions!$V$25*BP$21</f>
        <v>0</v>
      </c>
      <c r="BQ24" s="229">
        <f>-Assumptions!$V$25*BQ$21</f>
        <v>0</v>
      </c>
      <c r="BR24" s="229">
        <f>-Assumptions!$V$25*BR$21</f>
        <v>0</v>
      </c>
      <c r="BS24" s="229">
        <f>-Assumptions!$V$25*BS$21</f>
        <v>0</v>
      </c>
      <c r="BT24" s="229">
        <f>-Assumptions!$V$25*BT$21</f>
        <v>0</v>
      </c>
      <c r="BU24" s="229">
        <f>-Assumptions!$V$25*BU$21</f>
        <v>0</v>
      </c>
      <c r="BV24" s="229">
        <f>-Assumptions!$V$25*BV$21</f>
        <v>0</v>
      </c>
      <c r="BW24" s="229">
        <f>-Assumptions!$V$25*BW$21</f>
        <v>0</v>
      </c>
      <c r="BX24" s="229">
        <f>-Assumptions!$V$25*BX$21</f>
        <v>0</v>
      </c>
      <c r="BY24" s="229">
        <f>-Assumptions!$V$25*BY$21</f>
        <v>0</v>
      </c>
      <c r="BZ24" s="229">
        <f>-Assumptions!$V$25*BZ$21</f>
        <v>0</v>
      </c>
      <c r="CA24" s="229">
        <f>-Assumptions!$V$25*CA$21</f>
        <v>0</v>
      </c>
      <c r="CB24" s="229">
        <f>-Assumptions!$V$25*CB$21</f>
        <v>0</v>
      </c>
      <c r="CC24" s="229">
        <f>-Assumptions!$V$25*CC$21</f>
        <v>0</v>
      </c>
      <c r="CD24" s="229">
        <f>-Assumptions!$V$25*CD$21</f>
        <v>0</v>
      </c>
      <c r="CE24" s="229">
        <f>-Assumptions!$V$25*CE$21</f>
        <v>0</v>
      </c>
      <c r="CF24" s="229">
        <f>-Assumptions!$V$25*CF$21</f>
        <v>0</v>
      </c>
      <c r="CG24" s="229">
        <f>-Assumptions!$V$25*CG$21</f>
        <v>0</v>
      </c>
      <c r="CH24" s="229">
        <f>-Assumptions!$V$25*CH$21</f>
        <v>0</v>
      </c>
      <c r="CI24" s="229">
        <f>-Assumptions!$V$25*CI$21</f>
        <v>0</v>
      </c>
      <c r="CJ24" s="229">
        <f>-Assumptions!$V$25*CJ$21</f>
        <v>0</v>
      </c>
      <c r="CK24" s="229">
        <f>-Assumptions!$V$25*CK$21</f>
        <v>0</v>
      </c>
      <c r="CL24" s="229">
        <f>-Assumptions!$V$25*CL$21</f>
        <v>0</v>
      </c>
      <c r="CM24" s="229">
        <f>-Assumptions!$V$25*CM$21</f>
        <v>0</v>
      </c>
      <c r="CN24" s="229">
        <f>-Assumptions!$V$25*CN$21</f>
        <v>0</v>
      </c>
      <c r="CO24" s="229">
        <f>-Assumptions!$V$25*CO$21</f>
        <v>0</v>
      </c>
      <c r="CP24" s="229">
        <f>-Assumptions!$V$25*CP$21</f>
        <v>0</v>
      </c>
      <c r="CQ24" s="229">
        <f>-Assumptions!$V$25*CQ$21</f>
        <v>0</v>
      </c>
      <c r="CR24" s="229">
        <f>-Assumptions!$V$25*CR$21</f>
        <v>0</v>
      </c>
      <c r="CS24" s="229">
        <f>-Assumptions!$V$25*CS$21</f>
        <v>0</v>
      </c>
      <c r="CT24" s="229">
        <f>-Assumptions!$V$25*CT$21</f>
        <v>0</v>
      </c>
      <c r="CU24" s="229">
        <f>-Assumptions!$V$25*CU$21</f>
        <v>0</v>
      </c>
      <c r="CV24" s="229">
        <f>-Assumptions!$V$25*CV$21</f>
        <v>0</v>
      </c>
      <c r="CW24" s="229">
        <f>-Assumptions!$V$25*CW$21</f>
        <v>0</v>
      </c>
      <c r="CX24" s="229">
        <f>-Assumptions!$V$25*CX$21</f>
        <v>0</v>
      </c>
      <c r="CY24" s="229">
        <f>-Assumptions!$V$25*CY$21</f>
        <v>0</v>
      </c>
      <c r="CZ24" s="229">
        <f>-Assumptions!$V$25*CZ$21</f>
        <v>0</v>
      </c>
      <c r="DA24" s="229">
        <f>-Assumptions!$V$25*DA$21</f>
        <v>0</v>
      </c>
      <c r="DB24" s="229">
        <f>-Assumptions!$V$25*DB$21</f>
        <v>0</v>
      </c>
      <c r="DC24" s="229">
        <f>-Assumptions!$V$25*DC$21</f>
        <v>0</v>
      </c>
      <c r="DD24" s="229">
        <f>-Assumptions!$V$25*DD$21</f>
        <v>0</v>
      </c>
      <c r="DE24" s="229">
        <f>-Assumptions!$V$25*DE$21</f>
        <v>0</v>
      </c>
      <c r="DF24" s="229">
        <f>-Assumptions!$V$25*DF$21</f>
        <v>0</v>
      </c>
      <c r="DG24" s="229">
        <f>-Assumptions!$V$25*DG$21</f>
        <v>0</v>
      </c>
      <c r="DH24" s="229">
        <f>-Assumptions!$V$25*DH$21</f>
        <v>0</v>
      </c>
      <c r="DI24" s="229">
        <f>-Assumptions!$V$25*DI$21</f>
        <v>0</v>
      </c>
      <c r="DJ24" s="229">
        <f>-Assumptions!$V$25*DJ$21</f>
        <v>0</v>
      </c>
      <c r="DK24" s="229">
        <f>-Assumptions!$V$25*DK$21</f>
        <v>0</v>
      </c>
      <c r="DL24" s="229">
        <f>-Assumptions!$V$25*DL$21</f>
        <v>0</v>
      </c>
      <c r="DM24" s="229">
        <f>-Assumptions!$V$25*DM$21</f>
        <v>0</v>
      </c>
      <c r="DN24" s="229">
        <f>-Assumptions!$V$25*DN$21</f>
        <v>0</v>
      </c>
      <c r="DO24" s="229">
        <f>-Assumptions!$V$25*DO$21</f>
        <v>0</v>
      </c>
      <c r="DP24" s="229">
        <f>-Assumptions!$V$25*DP$21</f>
        <v>0</v>
      </c>
      <c r="DQ24" s="229">
        <f>-Assumptions!$V$25*DQ$21</f>
        <v>0</v>
      </c>
      <c r="DR24" s="229">
        <f>-Assumptions!$V$25*DR$21</f>
        <v>0</v>
      </c>
      <c r="DS24" s="229">
        <f>-Assumptions!$V$25*DS$21</f>
        <v>0</v>
      </c>
      <c r="DT24" s="229">
        <f>-Assumptions!$V$25*DT$21</f>
        <v>0</v>
      </c>
      <c r="DU24" s="229">
        <f>-Assumptions!$V$25*DU$21</f>
        <v>0</v>
      </c>
      <c r="DV24" s="229">
        <f>-Assumptions!$V$25*DV$21</f>
        <v>0</v>
      </c>
      <c r="DW24" s="229">
        <f>-Assumptions!$V$25*DW$21</f>
        <v>0</v>
      </c>
      <c r="DX24" s="229">
        <f>-Assumptions!$V$25*DX$21</f>
        <v>0</v>
      </c>
      <c r="DY24" s="229">
        <f>-Assumptions!$V$25*DY$21</f>
        <v>0</v>
      </c>
      <c r="DZ24" s="229">
        <f>-Assumptions!$V$25*DZ$21</f>
        <v>0</v>
      </c>
      <c r="EA24" s="229">
        <f>-Assumptions!$V$25*EA$21</f>
        <v>0</v>
      </c>
      <c r="EB24" s="229">
        <f>-Assumptions!$V$25*EB$21</f>
        <v>0</v>
      </c>
      <c r="EC24" s="229">
        <f>-Assumptions!$V$25*EC$21</f>
        <v>0</v>
      </c>
      <c r="ED24" s="229">
        <f>-Assumptions!$V$25*ED$21</f>
        <v>0</v>
      </c>
      <c r="EE24" s="229">
        <f>-Assumptions!$V$25*EE$21</f>
        <v>0</v>
      </c>
    </row>
    <row r="25" ht="15.75" customHeight="1">
      <c r="A25" s="1"/>
      <c r="B25" s="1"/>
      <c r="C25" s="1" t="str">
        <f>Assumptions!J26</f>
        <v>Maintenance - Recurring</v>
      </c>
      <c r="D25" s="229">
        <f>-Assumptions!$V$26*D$21</f>
        <v>0</v>
      </c>
      <c r="E25" s="229">
        <f>-Assumptions!$V$26*E$21</f>
        <v>0</v>
      </c>
      <c r="F25" s="229">
        <f>-Assumptions!$V$26*F$21</f>
        <v>0</v>
      </c>
      <c r="G25" s="229">
        <f>-Assumptions!$V$26*G$21</f>
        <v>0</v>
      </c>
      <c r="H25" s="229">
        <f>-Assumptions!$V$26*H$21</f>
        <v>0</v>
      </c>
      <c r="I25" s="229">
        <f>-Assumptions!$V$26*I$21</f>
        <v>0</v>
      </c>
      <c r="J25" s="229">
        <f>-Assumptions!$V$26*J$21</f>
        <v>0</v>
      </c>
      <c r="K25" s="229">
        <f>-Assumptions!$V$26*K$21</f>
        <v>0</v>
      </c>
      <c r="L25" s="229">
        <f>-Assumptions!$V$26*L$21</f>
        <v>0</v>
      </c>
      <c r="M25" s="229">
        <f>-Assumptions!$V$26*M$21</f>
        <v>0</v>
      </c>
      <c r="N25" s="229">
        <f>-Assumptions!$V$26*N$21</f>
        <v>0</v>
      </c>
      <c r="O25" s="229">
        <f>-Assumptions!$V$26*O$21</f>
        <v>0</v>
      </c>
      <c r="P25" s="229">
        <f>-Assumptions!$V$26*P$21</f>
        <v>0</v>
      </c>
      <c r="Q25" s="229">
        <f>-Assumptions!$V$26*Q$21</f>
        <v>0</v>
      </c>
      <c r="R25" s="229">
        <f>-Assumptions!$V$26*R$21</f>
        <v>0</v>
      </c>
      <c r="S25" s="229">
        <f>-Assumptions!$V$26*S$21</f>
        <v>0</v>
      </c>
      <c r="T25" s="229">
        <f>-Assumptions!$V$26*T$21</f>
        <v>0</v>
      </c>
      <c r="U25" s="229">
        <f>-Assumptions!$V$26*U$21</f>
        <v>0</v>
      </c>
      <c r="V25" s="229">
        <f>-Assumptions!$V$26*V$21</f>
        <v>0</v>
      </c>
      <c r="W25" s="229">
        <f>-Assumptions!$V$26*W$21</f>
        <v>0</v>
      </c>
      <c r="X25" s="229">
        <f>-Assumptions!$V$26*X$21</f>
        <v>0</v>
      </c>
      <c r="Y25" s="229">
        <f>-Assumptions!$V$26*Y$21</f>
        <v>0</v>
      </c>
      <c r="Z25" s="229">
        <f>-Assumptions!$V$26*Z$21</f>
        <v>0</v>
      </c>
      <c r="AA25" s="229">
        <f>-Assumptions!$V$26*AA$21</f>
        <v>0</v>
      </c>
      <c r="AB25" s="229">
        <f>-Assumptions!$V$26*AB$21</f>
        <v>0</v>
      </c>
      <c r="AC25" s="229">
        <f>-Assumptions!$V$26*AC$21</f>
        <v>0</v>
      </c>
      <c r="AD25" s="229">
        <f>-Assumptions!$V$26*AD$21</f>
        <v>0</v>
      </c>
      <c r="AE25" s="229">
        <f>-Assumptions!$V$26*AE$21</f>
        <v>0</v>
      </c>
      <c r="AF25" s="229">
        <f>-Assumptions!$V$26*AF$21</f>
        <v>0</v>
      </c>
      <c r="AG25" s="229">
        <f>-Assumptions!$V$26*AG$21</f>
        <v>0</v>
      </c>
      <c r="AH25" s="229">
        <f>-Assumptions!$V$26*AH$21</f>
        <v>0</v>
      </c>
      <c r="AI25" s="229">
        <f>-Assumptions!$V$26*AI$21</f>
        <v>0</v>
      </c>
      <c r="AJ25" s="229">
        <f>-Assumptions!$V$26*AJ$21</f>
        <v>0</v>
      </c>
      <c r="AK25" s="229">
        <f>-Assumptions!$V$26*AK$21</f>
        <v>0</v>
      </c>
      <c r="AL25" s="229">
        <f>-Assumptions!$V$26*AL$21</f>
        <v>0</v>
      </c>
      <c r="AM25" s="229">
        <f>-Assumptions!$V$26*AM$21</f>
        <v>0</v>
      </c>
      <c r="AN25" s="229">
        <f>-Assumptions!$V$26*AN$21</f>
        <v>0</v>
      </c>
      <c r="AO25" s="229">
        <f>-Assumptions!$V$26*AO$21</f>
        <v>0</v>
      </c>
      <c r="AP25" s="229">
        <f>-Assumptions!$V$26*AP$21</f>
        <v>0</v>
      </c>
      <c r="AQ25" s="229">
        <f>-Assumptions!$V$26*AQ$21</f>
        <v>0</v>
      </c>
      <c r="AR25" s="229">
        <f>-Assumptions!$V$26*AR$21</f>
        <v>0</v>
      </c>
      <c r="AS25" s="229">
        <f>-Assumptions!$V$26*AS$21</f>
        <v>0</v>
      </c>
      <c r="AT25" s="229">
        <f>-Assumptions!$V$26*AT$21</f>
        <v>0</v>
      </c>
      <c r="AU25" s="229">
        <f>-Assumptions!$V$26*AU$21</f>
        <v>0</v>
      </c>
      <c r="AV25" s="229">
        <f>-Assumptions!$V$26*AV$21</f>
        <v>0</v>
      </c>
      <c r="AW25" s="229">
        <f>-Assumptions!$V$26*AW$21</f>
        <v>0</v>
      </c>
      <c r="AX25" s="229">
        <f>-Assumptions!$V$26*AX$21</f>
        <v>0</v>
      </c>
      <c r="AY25" s="229">
        <f>-Assumptions!$V$26*AY$21</f>
        <v>0</v>
      </c>
      <c r="AZ25" s="229">
        <f>-Assumptions!$V$26*AZ$21</f>
        <v>0</v>
      </c>
      <c r="BA25" s="229">
        <f>-Assumptions!$V$26*BA$21</f>
        <v>0</v>
      </c>
      <c r="BB25" s="229">
        <f>-Assumptions!$V$26*BB$21</f>
        <v>0</v>
      </c>
      <c r="BC25" s="229">
        <f>-Assumptions!$V$26*BC$21</f>
        <v>0</v>
      </c>
      <c r="BD25" s="229">
        <f>-Assumptions!$V$26*BD$21</f>
        <v>0</v>
      </c>
      <c r="BE25" s="229">
        <f>-Assumptions!$V$26*BE$21</f>
        <v>0</v>
      </c>
      <c r="BF25" s="229">
        <f>-Assumptions!$V$26*BF$21</f>
        <v>0</v>
      </c>
      <c r="BG25" s="229">
        <f>-Assumptions!$V$26*BG$21</f>
        <v>0</v>
      </c>
      <c r="BH25" s="229">
        <f>-Assumptions!$V$26*BH$21</f>
        <v>0</v>
      </c>
      <c r="BI25" s="229">
        <f>-Assumptions!$V$26*BI$21</f>
        <v>0</v>
      </c>
      <c r="BJ25" s="229">
        <f>-Assumptions!$V$26*BJ$21</f>
        <v>0</v>
      </c>
      <c r="BK25" s="229">
        <f>-Assumptions!$V$26*BK$21</f>
        <v>0</v>
      </c>
      <c r="BL25" s="229">
        <f>-Assumptions!$V$26*BL$21</f>
        <v>0</v>
      </c>
      <c r="BM25" s="229">
        <f>-Assumptions!$V$26*BM$21</f>
        <v>0</v>
      </c>
      <c r="BN25" s="229">
        <f>-Assumptions!$V$26*BN$21</f>
        <v>0</v>
      </c>
      <c r="BO25" s="229">
        <f>-Assumptions!$V$26*BO$21</f>
        <v>0</v>
      </c>
      <c r="BP25" s="229">
        <f>-Assumptions!$V$26*BP$21</f>
        <v>0</v>
      </c>
      <c r="BQ25" s="229">
        <f>-Assumptions!$V$26*BQ$21</f>
        <v>0</v>
      </c>
      <c r="BR25" s="229">
        <f>-Assumptions!$V$26*BR$21</f>
        <v>0</v>
      </c>
      <c r="BS25" s="229">
        <f>-Assumptions!$V$26*BS$21</f>
        <v>0</v>
      </c>
      <c r="BT25" s="229">
        <f>-Assumptions!$V$26*BT$21</f>
        <v>0</v>
      </c>
      <c r="BU25" s="229">
        <f>-Assumptions!$V$26*BU$21</f>
        <v>0</v>
      </c>
      <c r="BV25" s="229">
        <f>-Assumptions!$V$26*BV$21</f>
        <v>0</v>
      </c>
      <c r="BW25" s="229">
        <f>-Assumptions!$V$26*BW$21</f>
        <v>0</v>
      </c>
      <c r="BX25" s="229">
        <f>-Assumptions!$V$26*BX$21</f>
        <v>0</v>
      </c>
      <c r="BY25" s="229">
        <f>-Assumptions!$V$26*BY$21</f>
        <v>0</v>
      </c>
      <c r="BZ25" s="229">
        <f>-Assumptions!$V$26*BZ$21</f>
        <v>0</v>
      </c>
      <c r="CA25" s="229">
        <f>-Assumptions!$V$26*CA$21</f>
        <v>0</v>
      </c>
      <c r="CB25" s="229">
        <f>-Assumptions!$V$26*CB$21</f>
        <v>0</v>
      </c>
      <c r="CC25" s="229">
        <f>-Assumptions!$V$26*CC$21</f>
        <v>0</v>
      </c>
      <c r="CD25" s="229">
        <f>-Assumptions!$V$26*CD$21</f>
        <v>0</v>
      </c>
      <c r="CE25" s="229">
        <f>-Assumptions!$V$26*CE$21</f>
        <v>0</v>
      </c>
      <c r="CF25" s="229">
        <f>-Assumptions!$V$26*CF$21</f>
        <v>0</v>
      </c>
      <c r="CG25" s="229">
        <f>-Assumptions!$V$26*CG$21</f>
        <v>0</v>
      </c>
      <c r="CH25" s="229">
        <f>-Assumptions!$V$26*CH$21</f>
        <v>0</v>
      </c>
      <c r="CI25" s="229">
        <f>-Assumptions!$V$26*CI$21</f>
        <v>0</v>
      </c>
      <c r="CJ25" s="229">
        <f>-Assumptions!$V$26*CJ$21</f>
        <v>0</v>
      </c>
      <c r="CK25" s="229">
        <f>-Assumptions!$V$26*CK$21</f>
        <v>0</v>
      </c>
      <c r="CL25" s="229">
        <f>-Assumptions!$V$26*CL$21</f>
        <v>0</v>
      </c>
      <c r="CM25" s="229">
        <f>-Assumptions!$V$26*CM$21</f>
        <v>0</v>
      </c>
      <c r="CN25" s="229">
        <f>-Assumptions!$V$26*CN$21</f>
        <v>0</v>
      </c>
      <c r="CO25" s="229">
        <f>-Assumptions!$V$26*CO$21</f>
        <v>0</v>
      </c>
      <c r="CP25" s="229">
        <f>-Assumptions!$V$26*CP$21</f>
        <v>0</v>
      </c>
      <c r="CQ25" s="229">
        <f>-Assumptions!$V$26*CQ$21</f>
        <v>0</v>
      </c>
      <c r="CR25" s="229">
        <f>-Assumptions!$V$26*CR$21</f>
        <v>0</v>
      </c>
      <c r="CS25" s="229">
        <f>-Assumptions!$V$26*CS$21</f>
        <v>0</v>
      </c>
      <c r="CT25" s="229">
        <f>-Assumptions!$V$26*CT$21</f>
        <v>0</v>
      </c>
      <c r="CU25" s="229">
        <f>-Assumptions!$V$26*CU$21</f>
        <v>0</v>
      </c>
      <c r="CV25" s="229">
        <f>-Assumptions!$V$26*CV$21</f>
        <v>0</v>
      </c>
      <c r="CW25" s="229">
        <f>-Assumptions!$V$26*CW$21</f>
        <v>0</v>
      </c>
      <c r="CX25" s="229">
        <f>-Assumptions!$V$26*CX$21</f>
        <v>0</v>
      </c>
      <c r="CY25" s="229">
        <f>-Assumptions!$V$26*CY$21</f>
        <v>0</v>
      </c>
      <c r="CZ25" s="229">
        <f>-Assumptions!$V$26*CZ$21</f>
        <v>0</v>
      </c>
      <c r="DA25" s="229">
        <f>-Assumptions!$V$26*DA$21</f>
        <v>0</v>
      </c>
      <c r="DB25" s="229">
        <f>-Assumptions!$V$26*DB$21</f>
        <v>0</v>
      </c>
      <c r="DC25" s="229">
        <f>-Assumptions!$V$26*DC$21</f>
        <v>0</v>
      </c>
      <c r="DD25" s="229">
        <f>-Assumptions!$V$26*DD$21</f>
        <v>0</v>
      </c>
      <c r="DE25" s="229">
        <f>-Assumptions!$V$26*DE$21</f>
        <v>0</v>
      </c>
      <c r="DF25" s="229">
        <f>-Assumptions!$V$26*DF$21</f>
        <v>0</v>
      </c>
      <c r="DG25" s="229">
        <f>-Assumptions!$V$26*DG$21</f>
        <v>0</v>
      </c>
      <c r="DH25" s="229">
        <f>-Assumptions!$V$26*DH$21</f>
        <v>0</v>
      </c>
      <c r="DI25" s="229">
        <f>-Assumptions!$V$26*DI$21</f>
        <v>0</v>
      </c>
      <c r="DJ25" s="229">
        <f>-Assumptions!$V$26*DJ$21</f>
        <v>0</v>
      </c>
      <c r="DK25" s="229">
        <f>-Assumptions!$V$26*DK$21</f>
        <v>0</v>
      </c>
      <c r="DL25" s="229">
        <f>-Assumptions!$V$26*DL$21</f>
        <v>0</v>
      </c>
      <c r="DM25" s="229">
        <f>-Assumptions!$V$26*DM$21</f>
        <v>0</v>
      </c>
      <c r="DN25" s="229">
        <f>-Assumptions!$V$26*DN$21</f>
        <v>0</v>
      </c>
      <c r="DO25" s="229">
        <f>-Assumptions!$V$26*DO$21</f>
        <v>0</v>
      </c>
      <c r="DP25" s="229">
        <f>-Assumptions!$V$26*DP$21</f>
        <v>0</v>
      </c>
      <c r="DQ25" s="229">
        <f>-Assumptions!$V$26*DQ$21</f>
        <v>0</v>
      </c>
      <c r="DR25" s="229">
        <f>-Assumptions!$V$26*DR$21</f>
        <v>0</v>
      </c>
      <c r="DS25" s="229">
        <f>-Assumptions!$V$26*DS$21</f>
        <v>0</v>
      </c>
      <c r="DT25" s="229">
        <f>-Assumptions!$V$26*DT$21</f>
        <v>0</v>
      </c>
      <c r="DU25" s="229">
        <f>-Assumptions!$V$26*DU$21</f>
        <v>0</v>
      </c>
      <c r="DV25" s="229">
        <f>-Assumptions!$V$26*DV$21</f>
        <v>0</v>
      </c>
      <c r="DW25" s="229">
        <f>-Assumptions!$V$26*DW$21</f>
        <v>0</v>
      </c>
      <c r="DX25" s="229">
        <f>-Assumptions!$V$26*DX$21</f>
        <v>0</v>
      </c>
      <c r="DY25" s="229">
        <f>-Assumptions!$V$26*DY$21</f>
        <v>0</v>
      </c>
      <c r="DZ25" s="229">
        <f>-Assumptions!$V$26*DZ$21</f>
        <v>0</v>
      </c>
      <c r="EA25" s="229">
        <f>-Assumptions!$V$26*EA$21</f>
        <v>0</v>
      </c>
      <c r="EB25" s="229">
        <f>-Assumptions!$V$26*EB$21</f>
        <v>0</v>
      </c>
      <c r="EC25" s="229">
        <f>-Assumptions!$V$26*EC$21</f>
        <v>0</v>
      </c>
      <c r="ED25" s="229">
        <f>-Assumptions!$V$26*ED$21</f>
        <v>0</v>
      </c>
      <c r="EE25" s="229">
        <f>-Assumptions!$V$26*EE$21</f>
        <v>0</v>
      </c>
    </row>
    <row r="26" ht="15.75" customHeight="1">
      <c r="A26" s="1"/>
      <c r="B26" s="1"/>
      <c r="C26" s="1" t="str">
        <f>Assumptions!J27</f>
        <v>Study &amp; Fitness Center Expense</v>
      </c>
      <c r="D26" s="229">
        <f t="array" ref="D26">-(IF(D$2=1,Assumptions!$X27/12,-(SUMIF($D$2:$EE$2,D$2-1,$D26:$EE26)/12)*(1+XLOOKUP(D$2,Assumptions!$C$94:$M$94,Assumptions!$C$98:$M$98))))</f>
        <v>0</v>
      </c>
      <c r="E26" s="229">
        <f t="array" ref="E26">-(IF(E$2=1,Assumptions!$X27/12,-(SUMIF($D$2:$EE$2,E$2-1,$D26:$EE26)/12)*(1+XLOOKUP(E$2,Assumptions!$C$94:$M$94,Assumptions!$C$98:$M$98))))</f>
        <v>0</v>
      </c>
      <c r="F26" s="229">
        <f t="array" ref="F26">-(IF(F$2=1,Assumptions!$X27/12,-(SUMIF($D$2:$EE$2,F$2-1,$D26:$EE26)/12)*(1+XLOOKUP(F$2,Assumptions!$C$94:$M$94,Assumptions!$C$98:$M$98))))</f>
        <v>0</v>
      </c>
      <c r="G26" s="229">
        <f t="array" ref="G26">-(IF(G$2=1,Assumptions!$X27/12,-(SUMIF($D$2:$EE$2,G$2-1,$D26:$EE26)/12)*(1+XLOOKUP(G$2,Assumptions!$C$94:$M$94,Assumptions!$C$98:$M$98))))</f>
        <v>0</v>
      </c>
      <c r="H26" s="229">
        <f t="array" ref="H26">-(IF(H$2=1,Assumptions!$X27/12,-(SUMIF($D$2:$EE$2,H$2-1,$D26:$EE26)/12)*(1+XLOOKUP(H$2,Assumptions!$C$94:$M$94,Assumptions!$C$98:$M$98))))</f>
        <v>0</v>
      </c>
      <c r="I26" s="229">
        <f t="array" ref="I26">-(IF(I$2=1,Assumptions!$X27/12,-(SUMIF($D$2:$EE$2,I$2-1,$D26:$EE26)/12)*(1+XLOOKUP(I$2,Assumptions!$C$94:$M$94,Assumptions!$C$98:$M$98))))</f>
        <v>0</v>
      </c>
      <c r="J26" s="229">
        <f t="array" ref="J26">-(IF(J$2=1,Assumptions!$X27/12,-(SUMIF($D$2:$EE$2,J$2-1,$D26:$EE26)/12)*(1+XLOOKUP(J$2,Assumptions!$C$94:$M$94,Assumptions!$C$98:$M$98))))</f>
        <v>0</v>
      </c>
      <c r="K26" s="229">
        <f t="array" ref="K26">-(IF(K$2=1,Assumptions!$X27/12,-(SUMIF($D$2:$EE$2,K$2-1,$D26:$EE26)/12)*(1+XLOOKUP(K$2,Assumptions!$C$94:$M$94,Assumptions!$C$98:$M$98))))</f>
        <v>0</v>
      </c>
      <c r="L26" s="229">
        <f t="array" ref="L26">-(IF(L$2=1,Assumptions!$X27/12,-(SUMIF($D$2:$EE$2,L$2-1,$D26:$EE26)/12)*(1+XLOOKUP(L$2,Assumptions!$C$94:$M$94,Assumptions!$C$98:$M$98))))</f>
        <v>0</v>
      </c>
      <c r="M26" s="229">
        <f t="array" ref="M26">-(IF(M$2=1,Assumptions!$X27/12,-(SUMIF($D$2:$EE$2,M$2-1,$D26:$EE26)/12)*(1+XLOOKUP(M$2,Assumptions!$C$94:$M$94,Assumptions!$C$98:$M$98))))</f>
        <v>0</v>
      </c>
      <c r="N26" s="229">
        <f t="array" ref="N26">-(IF(N$2=1,Assumptions!$X27/12,-(SUMIF($D$2:$EE$2,N$2-1,$D26:$EE26)/12)*(1+XLOOKUP(N$2,Assumptions!$C$94:$M$94,Assumptions!$C$98:$M$98))))</f>
        <v>0</v>
      </c>
      <c r="O26" s="229">
        <f t="array" ref="O26">-(IF(O$2=1,Assumptions!$X27/12,-(SUMIF($D$2:$EE$2,O$2-1,$D26:$EE26)/12)*(1+XLOOKUP(O$2,Assumptions!$C$94:$M$94,Assumptions!$C$98:$M$98))))</f>
        <v>0</v>
      </c>
      <c r="P26" s="229">
        <f t="array" ref="P26">-(IF(P$2=1,Assumptions!$X27/12,-(SUMIF($D$2:$EE$2,P$2-1,$D26:$EE26)/12)*(1+XLOOKUP(P$2,Assumptions!$C$94:$M$94,Assumptions!$C$98:$M$98))))</f>
        <v>0</v>
      </c>
      <c r="Q26" s="229">
        <f t="array" ref="Q26">-(IF(Q$2=1,Assumptions!$X27/12,-(SUMIF($D$2:$EE$2,Q$2-1,$D26:$EE26)/12)*(1+XLOOKUP(Q$2,Assumptions!$C$94:$M$94,Assumptions!$C$98:$M$98))))</f>
        <v>0</v>
      </c>
      <c r="R26" s="229">
        <f t="array" ref="R26">-(IF(R$2=1,Assumptions!$X27/12,-(SUMIF($D$2:$EE$2,R$2-1,$D26:$EE26)/12)*(1+XLOOKUP(R$2,Assumptions!$C$94:$M$94,Assumptions!$C$98:$M$98))))</f>
        <v>0</v>
      </c>
      <c r="S26" s="229">
        <f t="array" ref="S26">-(IF(S$2=1,Assumptions!$X27/12,-(SUMIF($D$2:$EE$2,S$2-1,$D26:$EE26)/12)*(1+XLOOKUP(S$2,Assumptions!$C$94:$M$94,Assumptions!$C$98:$M$98))))</f>
        <v>0</v>
      </c>
      <c r="T26" s="229">
        <f t="array" ref="T26">-(IF(T$2=1,Assumptions!$X27/12,-(SUMIF($D$2:$EE$2,T$2-1,$D26:$EE26)/12)*(1+XLOOKUP(T$2,Assumptions!$C$94:$M$94,Assumptions!$C$98:$M$98))))</f>
        <v>0</v>
      </c>
      <c r="U26" s="229">
        <f t="array" ref="U26">-(IF(U$2=1,Assumptions!$X27/12,-(SUMIF($D$2:$EE$2,U$2-1,$D26:$EE26)/12)*(1+XLOOKUP(U$2,Assumptions!$C$94:$M$94,Assumptions!$C$98:$M$98))))</f>
        <v>0</v>
      </c>
      <c r="V26" s="229">
        <f t="array" ref="V26">-(IF(V$2=1,Assumptions!$X27/12,-(SUMIF($D$2:$EE$2,V$2-1,$D26:$EE26)/12)*(1+XLOOKUP(V$2,Assumptions!$C$94:$M$94,Assumptions!$C$98:$M$98))))</f>
        <v>0</v>
      </c>
      <c r="W26" s="229">
        <f t="array" ref="W26">-(IF(W$2=1,Assumptions!$X27/12,-(SUMIF($D$2:$EE$2,W$2-1,$D26:$EE26)/12)*(1+XLOOKUP(W$2,Assumptions!$C$94:$M$94,Assumptions!$C$98:$M$98))))</f>
        <v>0</v>
      </c>
      <c r="X26" s="229">
        <f t="array" ref="X26">-(IF(X$2=1,Assumptions!$X27/12,-(SUMIF($D$2:$EE$2,X$2-1,$D26:$EE26)/12)*(1+XLOOKUP(X$2,Assumptions!$C$94:$M$94,Assumptions!$C$98:$M$98))))</f>
        <v>0</v>
      </c>
      <c r="Y26" s="229">
        <f t="array" ref="Y26">-(IF(Y$2=1,Assumptions!$X27/12,-(SUMIF($D$2:$EE$2,Y$2-1,$D26:$EE26)/12)*(1+XLOOKUP(Y$2,Assumptions!$C$94:$M$94,Assumptions!$C$98:$M$98))))</f>
        <v>0</v>
      </c>
      <c r="Z26" s="229">
        <f t="array" ref="Z26">-(IF(Z$2=1,Assumptions!$X27/12,-(SUMIF($D$2:$EE$2,Z$2-1,$D26:$EE26)/12)*(1+XLOOKUP(Z$2,Assumptions!$C$94:$M$94,Assumptions!$C$98:$M$98))))</f>
        <v>0</v>
      </c>
      <c r="AA26" s="229">
        <f t="array" ref="AA26">-(IF(AA$2=1,Assumptions!$X27/12,-(SUMIF($D$2:$EE$2,AA$2-1,$D26:$EE26)/12)*(1+XLOOKUP(AA$2,Assumptions!$C$94:$M$94,Assumptions!$C$98:$M$98))))</f>
        <v>0</v>
      </c>
      <c r="AB26" s="229">
        <f t="array" ref="AB26">-(IF(AB$2=1,Assumptions!$X27/12,-(SUMIF($D$2:$EE$2,AB$2-1,$D26:$EE26)/12)*(1+XLOOKUP(AB$2,Assumptions!$C$94:$M$94,Assumptions!$C$98:$M$98))))</f>
        <v>0</v>
      </c>
      <c r="AC26" s="229">
        <f t="array" ref="AC26">-(IF(AC$2=1,Assumptions!$X27/12,-(SUMIF($D$2:$EE$2,AC$2-1,$D26:$EE26)/12)*(1+XLOOKUP(AC$2,Assumptions!$C$94:$M$94,Assumptions!$C$98:$M$98))))</f>
        <v>0</v>
      </c>
      <c r="AD26" s="229">
        <f t="array" ref="AD26">-(IF(AD$2=1,Assumptions!$X27/12,-(SUMIF($D$2:$EE$2,AD$2-1,$D26:$EE26)/12)*(1+XLOOKUP(AD$2,Assumptions!$C$94:$M$94,Assumptions!$C$98:$M$98))))</f>
        <v>0</v>
      </c>
      <c r="AE26" s="229">
        <f t="array" ref="AE26">-(IF(AE$2=1,Assumptions!$X27/12,-(SUMIF($D$2:$EE$2,AE$2-1,$D26:$EE26)/12)*(1+XLOOKUP(AE$2,Assumptions!$C$94:$M$94,Assumptions!$C$98:$M$98))))</f>
        <v>0</v>
      </c>
      <c r="AF26" s="229">
        <f t="array" ref="AF26">-(IF(AF$2=1,Assumptions!$X27/12,-(SUMIF($D$2:$EE$2,AF$2-1,$D26:$EE26)/12)*(1+XLOOKUP(AF$2,Assumptions!$C$94:$M$94,Assumptions!$C$98:$M$98))))</f>
        <v>0</v>
      </c>
      <c r="AG26" s="229">
        <f t="array" ref="AG26">-(IF(AG$2=1,Assumptions!$X27/12,-(SUMIF($D$2:$EE$2,AG$2-1,$D26:$EE26)/12)*(1+XLOOKUP(AG$2,Assumptions!$C$94:$M$94,Assumptions!$C$98:$M$98))))</f>
        <v>0</v>
      </c>
      <c r="AH26" s="229">
        <f t="array" ref="AH26">-(IF(AH$2=1,Assumptions!$X27/12,-(SUMIF($D$2:$EE$2,AH$2-1,$D26:$EE26)/12)*(1+XLOOKUP(AH$2,Assumptions!$C$94:$M$94,Assumptions!$C$98:$M$98))))</f>
        <v>0</v>
      </c>
      <c r="AI26" s="229">
        <f t="array" ref="AI26">-(IF(AI$2=1,Assumptions!$X27/12,-(SUMIF($D$2:$EE$2,AI$2-1,$D26:$EE26)/12)*(1+XLOOKUP(AI$2,Assumptions!$C$94:$M$94,Assumptions!$C$98:$M$98))))</f>
        <v>0</v>
      </c>
      <c r="AJ26" s="229">
        <f t="array" ref="AJ26">-(IF(AJ$2=1,Assumptions!$X27/12,-(SUMIF($D$2:$EE$2,AJ$2-1,$D26:$EE26)/12)*(1+XLOOKUP(AJ$2,Assumptions!$C$94:$M$94,Assumptions!$C$98:$M$98))))</f>
        <v>0</v>
      </c>
      <c r="AK26" s="229">
        <f t="array" ref="AK26">-(IF(AK$2=1,Assumptions!$X27/12,-(SUMIF($D$2:$EE$2,AK$2-1,$D26:$EE26)/12)*(1+XLOOKUP(AK$2,Assumptions!$C$94:$M$94,Assumptions!$C$98:$M$98))))</f>
        <v>0</v>
      </c>
      <c r="AL26" s="229">
        <f t="array" ref="AL26">-(IF(AL$2=1,Assumptions!$X27/12,-(SUMIF($D$2:$EE$2,AL$2-1,$D26:$EE26)/12)*(1+XLOOKUP(AL$2,Assumptions!$C$94:$M$94,Assumptions!$C$98:$M$98))))</f>
        <v>0</v>
      </c>
      <c r="AM26" s="229">
        <f t="array" ref="AM26">-(IF(AM$2=1,Assumptions!$X27/12,-(SUMIF($D$2:$EE$2,AM$2-1,$D26:$EE26)/12)*(1+XLOOKUP(AM$2,Assumptions!$C$94:$M$94,Assumptions!$C$98:$M$98))))</f>
        <v>0</v>
      </c>
      <c r="AN26" s="229">
        <f t="array" ref="AN26">-(IF(AN$2=1,Assumptions!$X27/12,-(SUMIF($D$2:$EE$2,AN$2-1,$D26:$EE26)/12)*(1+XLOOKUP(AN$2,Assumptions!$C$94:$M$94,Assumptions!$C$98:$M$98))))</f>
        <v>0</v>
      </c>
      <c r="AO26" s="229">
        <f t="array" ref="AO26">-(IF(AO$2=1,Assumptions!$X27/12,-(SUMIF($D$2:$EE$2,AO$2-1,$D26:$EE26)/12)*(1+XLOOKUP(AO$2,Assumptions!$C$94:$M$94,Assumptions!$C$98:$M$98))))</f>
        <v>0</v>
      </c>
      <c r="AP26" s="229">
        <f t="array" ref="AP26">-(IF(AP$2=1,Assumptions!$X27/12,-(SUMIF($D$2:$EE$2,AP$2-1,$D26:$EE26)/12)*(1+XLOOKUP(AP$2,Assumptions!$C$94:$M$94,Assumptions!$C$98:$M$98))))</f>
        <v>0</v>
      </c>
      <c r="AQ26" s="229">
        <f t="array" ref="AQ26">-(IF(AQ$2=1,Assumptions!$X27/12,-(SUMIF($D$2:$EE$2,AQ$2-1,$D26:$EE26)/12)*(1+XLOOKUP(AQ$2,Assumptions!$C$94:$M$94,Assumptions!$C$98:$M$98))))</f>
        <v>0</v>
      </c>
      <c r="AR26" s="229">
        <f t="array" ref="AR26">-(IF(AR$2=1,Assumptions!$X27/12,-(SUMIF($D$2:$EE$2,AR$2-1,$D26:$EE26)/12)*(1+XLOOKUP(AR$2,Assumptions!$C$94:$M$94,Assumptions!$C$98:$M$98))))</f>
        <v>0</v>
      </c>
      <c r="AS26" s="229">
        <f t="array" ref="AS26">-(IF(AS$2=1,Assumptions!$X27/12,-(SUMIF($D$2:$EE$2,AS$2-1,$D26:$EE26)/12)*(1+XLOOKUP(AS$2,Assumptions!$C$94:$M$94,Assumptions!$C$98:$M$98))))</f>
        <v>0</v>
      </c>
      <c r="AT26" s="229">
        <f t="array" ref="AT26">-(IF(AT$2=1,Assumptions!$X27/12,-(SUMIF($D$2:$EE$2,AT$2-1,$D26:$EE26)/12)*(1+XLOOKUP(AT$2,Assumptions!$C$94:$M$94,Assumptions!$C$98:$M$98))))</f>
        <v>0</v>
      </c>
      <c r="AU26" s="229">
        <f t="array" ref="AU26">-(IF(AU$2=1,Assumptions!$X27/12,-(SUMIF($D$2:$EE$2,AU$2-1,$D26:$EE26)/12)*(1+XLOOKUP(AU$2,Assumptions!$C$94:$M$94,Assumptions!$C$98:$M$98))))</f>
        <v>0</v>
      </c>
      <c r="AV26" s="229">
        <f t="array" ref="AV26">-(IF(AV$2=1,Assumptions!$X27/12,-(SUMIF($D$2:$EE$2,AV$2-1,$D26:$EE26)/12)*(1+XLOOKUP(AV$2,Assumptions!$C$94:$M$94,Assumptions!$C$98:$M$98))))</f>
        <v>0</v>
      </c>
      <c r="AW26" s="229">
        <f t="array" ref="AW26">-(IF(AW$2=1,Assumptions!$X27/12,-(SUMIF($D$2:$EE$2,AW$2-1,$D26:$EE26)/12)*(1+XLOOKUP(AW$2,Assumptions!$C$94:$M$94,Assumptions!$C$98:$M$98))))</f>
        <v>0</v>
      </c>
      <c r="AX26" s="229">
        <f t="array" ref="AX26">-(IF(AX$2=1,Assumptions!$X27/12,-(SUMIF($D$2:$EE$2,AX$2-1,$D26:$EE26)/12)*(1+XLOOKUP(AX$2,Assumptions!$C$94:$M$94,Assumptions!$C$98:$M$98))))</f>
        <v>0</v>
      </c>
      <c r="AY26" s="229">
        <f t="array" ref="AY26">-(IF(AY$2=1,Assumptions!$X27/12,-(SUMIF($D$2:$EE$2,AY$2-1,$D26:$EE26)/12)*(1+XLOOKUP(AY$2,Assumptions!$C$94:$M$94,Assumptions!$C$98:$M$98))))</f>
        <v>0</v>
      </c>
      <c r="AZ26" s="229">
        <f t="array" ref="AZ26">-(IF(AZ$2=1,Assumptions!$X27/12,-(SUMIF($D$2:$EE$2,AZ$2-1,$D26:$EE26)/12)*(1+XLOOKUP(AZ$2,Assumptions!$C$94:$M$94,Assumptions!$C$98:$M$98))))</f>
        <v>0</v>
      </c>
      <c r="BA26" s="229">
        <f t="array" ref="BA26">-(IF(BA$2=1,Assumptions!$X27/12,-(SUMIF($D$2:$EE$2,BA$2-1,$D26:$EE26)/12)*(1+XLOOKUP(BA$2,Assumptions!$C$94:$M$94,Assumptions!$C$98:$M$98))))</f>
        <v>0</v>
      </c>
      <c r="BB26" s="229">
        <f t="array" ref="BB26">-(IF(BB$2=1,Assumptions!$X27/12,-(SUMIF($D$2:$EE$2,BB$2-1,$D26:$EE26)/12)*(1+XLOOKUP(BB$2,Assumptions!$C$94:$M$94,Assumptions!$C$98:$M$98))))</f>
        <v>0</v>
      </c>
      <c r="BC26" s="229">
        <f t="array" ref="BC26">-(IF(BC$2=1,Assumptions!$X27/12,-(SUMIF($D$2:$EE$2,BC$2-1,$D26:$EE26)/12)*(1+XLOOKUP(BC$2,Assumptions!$C$94:$M$94,Assumptions!$C$98:$M$98))))</f>
        <v>0</v>
      </c>
      <c r="BD26" s="229">
        <f t="array" ref="BD26">-(IF(BD$2=1,Assumptions!$X27/12,-(SUMIF($D$2:$EE$2,BD$2-1,$D26:$EE26)/12)*(1+XLOOKUP(BD$2,Assumptions!$C$94:$M$94,Assumptions!$C$98:$M$98))))</f>
        <v>0</v>
      </c>
      <c r="BE26" s="229">
        <f t="array" ref="BE26">-(IF(BE$2=1,Assumptions!$X27/12,-(SUMIF($D$2:$EE$2,BE$2-1,$D26:$EE26)/12)*(1+XLOOKUP(BE$2,Assumptions!$C$94:$M$94,Assumptions!$C$98:$M$98))))</f>
        <v>0</v>
      </c>
      <c r="BF26" s="229">
        <f t="array" ref="BF26">-(IF(BF$2=1,Assumptions!$X27/12,-(SUMIF($D$2:$EE$2,BF$2-1,$D26:$EE26)/12)*(1+XLOOKUP(BF$2,Assumptions!$C$94:$M$94,Assumptions!$C$98:$M$98))))</f>
        <v>0</v>
      </c>
      <c r="BG26" s="229">
        <f t="array" ref="BG26">-(IF(BG$2=1,Assumptions!$X27/12,-(SUMIF($D$2:$EE$2,BG$2-1,$D26:$EE26)/12)*(1+XLOOKUP(BG$2,Assumptions!$C$94:$M$94,Assumptions!$C$98:$M$98))))</f>
        <v>0</v>
      </c>
      <c r="BH26" s="229">
        <f t="array" ref="BH26">-(IF(BH$2=1,Assumptions!$X27/12,-(SUMIF($D$2:$EE$2,BH$2-1,$D26:$EE26)/12)*(1+XLOOKUP(BH$2,Assumptions!$C$94:$M$94,Assumptions!$C$98:$M$98))))</f>
        <v>0</v>
      </c>
      <c r="BI26" s="229">
        <f t="array" ref="BI26">-(IF(BI$2=1,Assumptions!$X27/12,-(SUMIF($D$2:$EE$2,BI$2-1,$D26:$EE26)/12)*(1+XLOOKUP(BI$2,Assumptions!$C$94:$M$94,Assumptions!$C$98:$M$98))))</f>
        <v>0</v>
      </c>
      <c r="BJ26" s="229">
        <f t="array" ref="BJ26">-(IF(BJ$2=1,Assumptions!$X27/12,-(SUMIF($D$2:$EE$2,BJ$2-1,$D26:$EE26)/12)*(1+XLOOKUP(BJ$2,Assumptions!$C$94:$M$94,Assumptions!$C$98:$M$98))))</f>
        <v>0</v>
      </c>
      <c r="BK26" s="229">
        <f t="array" ref="BK26">-(IF(BK$2=1,Assumptions!$X27/12,-(SUMIF($D$2:$EE$2,BK$2-1,$D26:$EE26)/12)*(1+XLOOKUP(BK$2,Assumptions!$C$94:$M$94,Assumptions!$C$98:$M$98))))</f>
        <v>0</v>
      </c>
      <c r="BL26" s="229">
        <f t="array" ref="BL26">-(IF(BL$2=1,Assumptions!$X27/12,-(SUMIF($D$2:$EE$2,BL$2-1,$D26:$EE26)/12)*(1+XLOOKUP(BL$2,Assumptions!$C$94:$M$94,Assumptions!$C$98:$M$98))))</f>
        <v>0</v>
      </c>
      <c r="BM26" s="229">
        <f t="array" ref="BM26">-(IF(BM$2=1,Assumptions!$X27/12,-(SUMIF($D$2:$EE$2,BM$2-1,$D26:$EE26)/12)*(1+XLOOKUP(BM$2,Assumptions!$C$94:$M$94,Assumptions!$C$98:$M$98))))</f>
        <v>0</v>
      </c>
      <c r="BN26" s="229">
        <f t="array" ref="BN26">-(IF(BN$2=1,Assumptions!$X27/12,-(SUMIF($D$2:$EE$2,BN$2-1,$D26:$EE26)/12)*(1+XLOOKUP(BN$2,Assumptions!$C$94:$M$94,Assumptions!$C$98:$M$98))))</f>
        <v>0</v>
      </c>
      <c r="BO26" s="229">
        <f t="array" ref="BO26">-(IF(BO$2=1,Assumptions!$X27/12,-(SUMIF($D$2:$EE$2,BO$2-1,$D26:$EE26)/12)*(1+XLOOKUP(BO$2,Assumptions!$C$94:$M$94,Assumptions!$C$98:$M$98))))</f>
        <v>0</v>
      </c>
      <c r="BP26" s="229">
        <f t="array" ref="BP26">-(IF(BP$2=1,Assumptions!$X27/12,-(SUMIF($D$2:$EE$2,BP$2-1,$D26:$EE26)/12)*(1+XLOOKUP(BP$2,Assumptions!$C$94:$M$94,Assumptions!$C$98:$M$98))))</f>
        <v>0</v>
      </c>
      <c r="BQ26" s="229">
        <f t="array" ref="BQ26">-(IF(BQ$2=1,Assumptions!$X27/12,-(SUMIF($D$2:$EE$2,BQ$2-1,$D26:$EE26)/12)*(1+XLOOKUP(BQ$2,Assumptions!$C$94:$M$94,Assumptions!$C$98:$M$98))))</f>
        <v>0</v>
      </c>
      <c r="BR26" s="229">
        <f t="array" ref="BR26">-(IF(BR$2=1,Assumptions!$X27/12,-(SUMIF($D$2:$EE$2,BR$2-1,$D26:$EE26)/12)*(1+XLOOKUP(BR$2,Assumptions!$C$94:$M$94,Assumptions!$C$98:$M$98))))</f>
        <v>0</v>
      </c>
      <c r="BS26" s="229">
        <f t="array" ref="BS26">-(IF(BS$2=1,Assumptions!$X27/12,-(SUMIF($D$2:$EE$2,BS$2-1,$D26:$EE26)/12)*(1+XLOOKUP(BS$2,Assumptions!$C$94:$M$94,Assumptions!$C$98:$M$98))))</f>
        <v>0</v>
      </c>
      <c r="BT26" s="229">
        <f t="array" ref="BT26">-(IF(BT$2=1,Assumptions!$X27/12,-(SUMIF($D$2:$EE$2,BT$2-1,$D26:$EE26)/12)*(1+XLOOKUP(BT$2,Assumptions!$C$94:$M$94,Assumptions!$C$98:$M$98))))</f>
        <v>0</v>
      </c>
      <c r="BU26" s="229">
        <f t="array" ref="BU26">-(IF(BU$2=1,Assumptions!$X27/12,-(SUMIF($D$2:$EE$2,BU$2-1,$D26:$EE26)/12)*(1+XLOOKUP(BU$2,Assumptions!$C$94:$M$94,Assumptions!$C$98:$M$98))))</f>
        <v>0</v>
      </c>
      <c r="BV26" s="229">
        <f t="array" ref="BV26">-(IF(BV$2=1,Assumptions!$X27/12,-(SUMIF($D$2:$EE$2,BV$2-1,$D26:$EE26)/12)*(1+XLOOKUP(BV$2,Assumptions!$C$94:$M$94,Assumptions!$C$98:$M$98))))</f>
        <v>0</v>
      </c>
      <c r="BW26" s="229">
        <f t="array" ref="BW26">-(IF(BW$2=1,Assumptions!$X27/12,-(SUMIF($D$2:$EE$2,BW$2-1,$D26:$EE26)/12)*(1+XLOOKUP(BW$2,Assumptions!$C$94:$M$94,Assumptions!$C$98:$M$98))))</f>
        <v>0</v>
      </c>
      <c r="BX26" s="229">
        <f t="array" ref="BX26">-(IF(BX$2=1,Assumptions!$X27/12,-(SUMIF($D$2:$EE$2,BX$2-1,$D26:$EE26)/12)*(1+XLOOKUP(BX$2,Assumptions!$C$94:$M$94,Assumptions!$C$98:$M$98))))</f>
        <v>0</v>
      </c>
      <c r="BY26" s="229">
        <f t="array" ref="BY26">-(IF(BY$2=1,Assumptions!$X27/12,-(SUMIF($D$2:$EE$2,BY$2-1,$D26:$EE26)/12)*(1+XLOOKUP(BY$2,Assumptions!$C$94:$M$94,Assumptions!$C$98:$M$98))))</f>
        <v>0</v>
      </c>
      <c r="BZ26" s="229">
        <f t="array" ref="BZ26">-(IF(BZ$2=1,Assumptions!$X27/12,-(SUMIF($D$2:$EE$2,BZ$2-1,$D26:$EE26)/12)*(1+XLOOKUP(BZ$2,Assumptions!$C$94:$M$94,Assumptions!$C$98:$M$98))))</f>
        <v>0</v>
      </c>
      <c r="CA26" s="229">
        <f t="array" ref="CA26">-(IF(CA$2=1,Assumptions!$X27/12,-(SUMIF($D$2:$EE$2,CA$2-1,$D26:$EE26)/12)*(1+XLOOKUP(CA$2,Assumptions!$C$94:$M$94,Assumptions!$C$98:$M$98))))</f>
        <v>0</v>
      </c>
      <c r="CB26" s="229">
        <f t="array" ref="CB26">-(IF(CB$2=1,Assumptions!$X27/12,-(SUMIF($D$2:$EE$2,CB$2-1,$D26:$EE26)/12)*(1+XLOOKUP(CB$2,Assumptions!$C$94:$M$94,Assumptions!$C$98:$M$98))))</f>
        <v>0</v>
      </c>
      <c r="CC26" s="229">
        <f t="array" ref="CC26">-(IF(CC$2=1,Assumptions!$X27/12,-(SUMIF($D$2:$EE$2,CC$2-1,$D26:$EE26)/12)*(1+XLOOKUP(CC$2,Assumptions!$C$94:$M$94,Assumptions!$C$98:$M$98))))</f>
        <v>0</v>
      </c>
      <c r="CD26" s="229">
        <f t="array" ref="CD26">-(IF(CD$2=1,Assumptions!$X27/12,-(SUMIF($D$2:$EE$2,CD$2-1,$D26:$EE26)/12)*(1+XLOOKUP(CD$2,Assumptions!$C$94:$M$94,Assumptions!$C$98:$M$98))))</f>
        <v>0</v>
      </c>
      <c r="CE26" s="229">
        <f t="array" ref="CE26">-(IF(CE$2=1,Assumptions!$X27/12,-(SUMIF($D$2:$EE$2,CE$2-1,$D26:$EE26)/12)*(1+XLOOKUP(CE$2,Assumptions!$C$94:$M$94,Assumptions!$C$98:$M$98))))</f>
        <v>0</v>
      </c>
      <c r="CF26" s="229">
        <f t="array" ref="CF26">-(IF(CF$2=1,Assumptions!$X27/12,-(SUMIF($D$2:$EE$2,CF$2-1,$D26:$EE26)/12)*(1+XLOOKUP(CF$2,Assumptions!$C$94:$M$94,Assumptions!$C$98:$M$98))))</f>
        <v>0</v>
      </c>
      <c r="CG26" s="229">
        <f t="array" ref="CG26">-(IF(CG$2=1,Assumptions!$X27/12,-(SUMIF($D$2:$EE$2,CG$2-1,$D26:$EE26)/12)*(1+XLOOKUP(CG$2,Assumptions!$C$94:$M$94,Assumptions!$C$98:$M$98))))</f>
        <v>0</v>
      </c>
      <c r="CH26" s="229">
        <f t="array" ref="CH26">-(IF(CH$2=1,Assumptions!$X27/12,-(SUMIF($D$2:$EE$2,CH$2-1,$D26:$EE26)/12)*(1+XLOOKUP(CH$2,Assumptions!$C$94:$M$94,Assumptions!$C$98:$M$98))))</f>
        <v>0</v>
      </c>
      <c r="CI26" s="229">
        <f t="array" ref="CI26">-(IF(CI$2=1,Assumptions!$X27/12,-(SUMIF($D$2:$EE$2,CI$2-1,$D26:$EE26)/12)*(1+XLOOKUP(CI$2,Assumptions!$C$94:$M$94,Assumptions!$C$98:$M$98))))</f>
        <v>0</v>
      </c>
      <c r="CJ26" s="229">
        <f t="array" ref="CJ26">-(IF(CJ$2=1,Assumptions!$X27/12,-(SUMIF($D$2:$EE$2,CJ$2-1,$D26:$EE26)/12)*(1+XLOOKUP(CJ$2,Assumptions!$C$94:$M$94,Assumptions!$C$98:$M$98))))</f>
        <v>0</v>
      </c>
      <c r="CK26" s="229">
        <f t="array" ref="CK26">-(IF(CK$2=1,Assumptions!$X27/12,-(SUMIF($D$2:$EE$2,CK$2-1,$D26:$EE26)/12)*(1+XLOOKUP(CK$2,Assumptions!$C$94:$M$94,Assumptions!$C$98:$M$98))))</f>
        <v>0</v>
      </c>
      <c r="CL26" s="229">
        <f t="array" ref="CL26">-(IF(CL$2=1,Assumptions!$X27/12,-(SUMIF($D$2:$EE$2,CL$2-1,$D26:$EE26)/12)*(1+XLOOKUP(CL$2,Assumptions!$C$94:$M$94,Assumptions!$C$98:$M$98))))</f>
        <v>0</v>
      </c>
      <c r="CM26" s="229">
        <f t="array" ref="CM26">-(IF(CM$2=1,Assumptions!$X27/12,-(SUMIF($D$2:$EE$2,CM$2-1,$D26:$EE26)/12)*(1+XLOOKUP(CM$2,Assumptions!$C$94:$M$94,Assumptions!$C$98:$M$98))))</f>
        <v>0</v>
      </c>
      <c r="CN26" s="229">
        <f t="array" ref="CN26">-(IF(CN$2=1,Assumptions!$X27/12,-(SUMIF($D$2:$EE$2,CN$2-1,$D26:$EE26)/12)*(1+XLOOKUP(CN$2,Assumptions!$C$94:$M$94,Assumptions!$C$98:$M$98))))</f>
        <v>0</v>
      </c>
      <c r="CO26" s="229">
        <f t="array" ref="CO26">-(IF(CO$2=1,Assumptions!$X27/12,-(SUMIF($D$2:$EE$2,CO$2-1,$D26:$EE26)/12)*(1+XLOOKUP(CO$2,Assumptions!$C$94:$M$94,Assumptions!$C$98:$M$98))))</f>
        <v>0</v>
      </c>
      <c r="CP26" s="229">
        <f t="array" ref="CP26">-(IF(CP$2=1,Assumptions!$X27/12,-(SUMIF($D$2:$EE$2,CP$2-1,$D26:$EE26)/12)*(1+XLOOKUP(CP$2,Assumptions!$C$94:$M$94,Assumptions!$C$98:$M$98))))</f>
        <v>0</v>
      </c>
      <c r="CQ26" s="229">
        <f t="array" ref="CQ26">-(IF(CQ$2=1,Assumptions!$X27/12,-(SUMIF($D$2:$EE$2,CQ$2-1,$D26:$EE26)/12)*(1+XLOOKUP(CQ$2,Assumptions!$C$94:$M$94,Assumptions!$C$98:$M$98))))</f>
        <v>0</v>
      </c>
      <c r="CR26" s="229">
        <f t="array" ref="CR26">-(IF(CR$2=1,Assumptions!$X27/12,-(SUMIF($D$2:$EE$2,CR$2-1,$D26:$EE26)/12)*(1+XLOOKUP(CR$2,Assumptions!$C$94:$M$94,Assumptions!$C$98:$M$98))))</f>
        <v>0</v>
      </c>
      <c r="CS26" s="229">
        <f t="array" ref="CS26">-(IF(CS$2=1,Assumptions!$X27/12,-(SUMIF($D$2:$EE$2,CS$2-1,$D26:$EE26)/12)*(1+XLOOKUP(CS$2,Assumptions!$C$94:$M$94,Assumptions!$C$98:$M$98))))</f>
        <v>0</v>
      </c>
      <c r="CT26" s="229">
        <f t="array" ref="CT26">-(IF(CT$2=1,Assumptions!$X27/12,-(SUMIF($D$2:$EE$2,CT$2-1,$D26:$EE26)/12)*(1+XLOOKUP(CT$2,Assumptions!$C$94:$M$94,Assumptions!$C$98:$M$98))))</f>
        <v>0</v>
      </c>
      <c r="CU26" s="229">
        <f t="array" ref="CU26">-(IF(CU$2=1,Assumptions!$X27/12,-(SUMIF($D$2:$EE$2,CU$2-1,$D26:$EE26)/12)*(1+XLOOKUP(CU$2,Assumptions!$C$94:$M$94,Assumptions!$C$98:$M$98))))</f>
        <v>0</v>
      </c>
      <c r="CV26" s="229">
        <f t="array" ref="CV26">-(IF(CV$2=1,Assumptions!$X27/12,-(SUMIF($D$2:$EE$2,CV$2-1,$D26:$EE26)/12)*(1+XLOOKUP(CV$2,Assumptions!$C$94:$M$94,Assumptions!$C$98:$M$98))))</f>
        <v>0</v>
      </c>
      <c r="CW26" s="229">
        <f t="array" ref="CW26">-(IF(CW$2=1,Assumptions!$X27/12,-(SUMIF($D$2:$EE$2,CW$2-1,$D26:$EE26)/12)*(1+XLOOKUP(CW$2,Assumptions!$C$94:$M$94,Assumptions!$C$98:$M$98))))</f>
        <v>0</v>
      </c>
      <c r="CX26" s="229">
        <f t="array" ref="CX26">-(IF(CX$2=1,Assumptions!$X27/12,-(SUMIF($D$2:$EE$2,CX$2-1,$D26:$EE26)/12)*(1+XLOOKUP(CX$2,Assumptions!$C$94:$M$94,Assumptions!$C$98:$M$98))))</f>
        <v>0</v>
      </c>
      <c r="CY26" s="229">
        <f t="array" ref="CY26">-(IF(CY$2=1,Assumptions!$X27/12,-(SUMIF($D$2:$EE$2,CY$2-1,$D26:$EE26)/12)*(1+XLOOKUP(CY$2,Assumptions!$C$94:$M$94,Assumptions!$C$98:$M$98))))</f>
        <v>0</v>
      </c>
      <c r="CZ26" s="229">
        <f t="array" ref="CZ26">-(IF(CZ$2=1,Assumptions!$X27/12,-(SUMIF($D$2:$EE$2,CZ$2-1,$D26:$EE26)/12)*(1+XLOOKUP(CZ$2,Assumptions!$C$94:$M$94,Assumptions!$C$98:$M$98))))</f>
        <v>0</v>
      </c>
      <c r="DA26" s="229">
        <f t="array" ref="DA26">-(IF(DA$2=1,Assumptions!$X27/12,-(SUMIF($D$2:$EE$2,DA$2-1,$D26:$EE26)/12)*(1+XLOOKUP(DA$2,Assumptions!$C$94:$M$94,Assumptions!$C$98:$M$98))))</f>
        <v>0</v>
      </c>
      <c r="DB26" s="229">
        <f t="array" ref="DB26">-(IF(DB$2=1,Assumptions!$X27/12,-(SUMIF($D$2:$EE$2,DB$2-1,$D26:$EE26)/12)*(1+XLOOKUP(DB$2,Assumptions!$C$94:$M$94,Assumptions!$C$98:$M$98))))</f>
        <v>0</v>
      </c>
      <c r="DC26" s="229">
        <f t="array" ref="DC26">-(IF(DC$2=1,Assumptions!$X27/12,-(SUMIF($D$2:$EE$2,DC$2-1,$D26:$EE26)/12)*(1+XLOOKUP(DC$2,Assumptions!$C$94:$M$94,Assumptions!$C$98:$M$98))))</f>
        <v>0</v>
      </c>
      <c r="DD26" s="229">
        <f t="array" ref="DD26">-(IF(DD$2=1,Assumptions!$X27/12,-(SUMIF($D$2:$EE$2,DD$2-1,$D26:$EE26)/12)*(1+XLOOKUP(DD$2,Assumptions!$C$94:$M$94,Assumptions!$C$98:$M$98))))</f>
        <v>0</v>
      </c>
      <c r="DE26" s="229">
        <f t="array" ref="DE26">-(IF(DE$2=1,Assumptions!$X27/12,-(SUMIF($D$2:$EE$2,DE$2-1,$D26:$EE26)/12)*(1+XLOOKUP(DE$2,Assumptions!$C$94:$M$94,Assumptions!$C$98:$M$98))))</f>
        <v>0</v>
      </c>
      <c r="DF26" s="229">
        <f t="array" ref="DF26">-(IF(DF$2=1,Assumptions!$X27/12,-(SUMIF($D$2:$EE$2,DF$2-1,$D26:$EE26)/12)*(1+XLOOKUP(DF$2,Assumptions!$C$94:$M$94,Assumptions!$C$98:$M$98))))</f>
        <v>0</v>
      </c>
      <c r="DG26" s="229">
        <f t="array" ref="DG26">-(IF(DG$2=1,Assumptions!$X27/12,-(SUMIF($D$2:$EE$2,DG$2-1,$D26:$EE26)/12)*(1+XLOOKUP(DG$2,Assumptions!$C$94:$M$94,Assumptions!$C$98:$M$98))))</f>
        <v>0</v>
      </c>
      <c r="DH26" s="229">
        <f t="array" ref="DH26">-(IF(DH$2=1,Assumptions!$X27/12,-(SUMIF($D$2:$EE$2,DH$2-1,$D26:$EE26)/12)*(1+XLOOKUP(DH$2,Assumptions!$C$94:$M$94,Assumptions!$C$98:$M$98))))</f>
        <v>0</v>
      </c>
      <c r="DI26" s="229">
        <f t="array" ref="DI26">-(IF(DI$2=1,Assumptions!$X27/12,-(SUMIF($D$2:$EE$2,DI$2-1,$D26:$EE26)/12)*(1+XLOOKUP(DI$2,Assumptions!$C$94:$M$94,Assumptions!$C$98:$M$98))))</f>
        <v>0</v>
      </c>
      <c r="DJ26" s="229">
        <f t="array" ref="DJ26">-(IF(DJ$2=1,Assumptions!$X27/12,-(SUMIF($D$2:$EE$2,DJ$2-1,$D26:$EE26)/12)*(1+XLOOKUP(DJ$2,Assumptions!$C$94:$M$94,Assumptions!$C$98:$M$98))))</f>
        <v>0</v>
      </c>
      <c r="DK26" s="229">
        <f t="array" ref="DK26">-(IF(DK$2=1,Assumptions!$X27/12,-(SUMIF($D$2:$EE$2,DK$2-1,$D26:$EE26)/12)*(1+XLOOKUP(DK$2,Assumptions!$C$94:$M$94,Assumptions!$C$98:$M$98))))</f>
        <v>0</v>
      </c>
      <c r="DL26" s="229">
        <f t="array" ref="DL26">-(IF(DL$2=1,Assumptions!$X27/12,-(SUMIF($D$2:$EE$2,DL$2-1,$D26:$EE26)/12)*(1+XLOOKUP(DL$2,Assumptions!$C$94:$M$94,Assumptions!$C$98:$M$98))))</f>
        <v>0</v>
      </c>
      <c r="DM26" s="229">
        <f t="array" ref="DM26">-(IF(DM$2=1,Assumptions!$X27/12,-(SUMIF($D$2:$EE$2,DM$2-1,$D26:$EE26)/12)*(1+XLOOKUP(DM$2,Assumptions!$C$94:$M$94,Assumptions!$C$98:$M$98))))</f>
        <v>0</v>
      </c>
      <c r="DN26" s="229">
        <f t="array" ref="DN26">-(IF(DN$2=1,Assumptions!$X27/12,-(SUMIF($D$2:$EE$2,DN$2-1,$D26:$EE26)/12)*(1+XLOOKUP(DN$2,Assumptions!$C$94:$M$94,Assumptions!$C$98:$M$98))))</f>
        <v>0</v>
      </c>
      <c r="DO26" s="229">
        <f t="array" ref="DO26">-(IF(DO$2=1,Assumptions!$X27/12,-(SUMIF($D$2:$EE$2,DO$2-1,$D26:$EE26)/12)*(1+XLOOKUP(DO$2,Assumptions!$C$94:$M$94,Assumptions!$C$98:$M$98))))</f>
        <v>0</v>
      </c>
      <c r="DP26" s="229">
        <f t="array" ref="DP26">-(IF(DP$2=1,Assumptions!$X27/12,-(SUMIF($D$2:$EE$2,DP$2-1,$D26:$EE26)/12)*(1+XLOOKUP(DP$2,Assumptions!$C$94:$M$94,Assumptions!$C$98:$M$98))))</f>
        <v>0</v>
      </c>
      <c r="DQ26" s="229">
        <f t="array" ref="DQ26">-(IF(DQ$2=1,Assumptions!$X27/12,-(SUMIF($D$2:$EE$2,DQ$2-1,$D26:$EE26)/12)*(1+XLOOKUP(DQ$2,Assumptions!$C$94:$M$94,Assumptions!$C$98:$M$98))))</f>
        <v>0</v>
      </c>
      <c r="DR26" s="229">
        <f t="array" ref="DR26">-(IF(DR$2=1,Assumptions!$X27/12,-(SUMIF($D$2:$EE$2,DR$2-1,$D26:$EE26)/12)*(1+XLOOKUP(DR$2,Assumptions!$C$94:$M$94,Assumptions!$C$98:$M$98))))</f>
        <v>0</v>
      </c>
      <c r="DS26" s="229">
        <f t="array" ref="DS26">-(IF(DS$2=1,Assumptions!$X27/12,-(SUMIF($D$2:$EE$2,DS$2-1,$D26:$EE26)/12)*(1+XLOOKUP(DS$2,Assumptions!$C$94:$M$94,Assumptions!$C$98:$M$98))))</f>
        <v>0</v>
      </c>
      <c r="DT26" s="229">
        <f t="array" ref="DT26">-(IF(DT$2=1,Assumptions!$X27/12,-(SUMIF($D$2:$EE$2,DT$2-1,$D26:$EE26)/12)*(1+XLOOKUP(DT$2,Assumptions!$C$94:$M$94,Assumptions!$C$98:$M$98))))</f>
        <v>0</v>
      </c>
      <c r="DU26" s="229">
        <f t="array" ref="DU26">-(IF(DU$2=1,Assumptions!$X27/12,-(SUMIF($D$2:$EE$2,DU$2-1,$D26:$EE26)/12)*(1+XLOOKUP(DU$2,Assumptions!$C$94:$M$94,Assumptions!$C$98:$M$98))))</f>
        <v>0</v>
      </c>
      <c r="DV26" s="229">
        <f t="array" ref="DV26">-(IF(DV$2=1,Assumptions!$X27/12,-(SUMIF($D$2:$EE$2,DV$2-1,$D26:$EE26)/12)*(1+XLOOKUP(DV$2,Assumptions!$C$94:$M$94,Assumptions!$C$98:$M$98))))</f>
        <v>0</v>
      </c>
      <c r="DW26" s="229">
        <f t="array" ref="DW26">-(IF(DW$2=1,Assumptions!$X27/12,-(SUMIF($D$2:$EE$2,DW$2-1,$D26:$EE26)/12)*(1+XLOOKUP(DW$2,Assumptions!$C$94:$M$94,Assumptions!$C$98:$M$98))))</f>
        <v>0</v>
      </c>
      <c r="DX26" s="229">
        <f t="array" ref="DX26">-(IF(DX$2=1,Assumptions!$X27/12,-(SUMIF($D$2:$EE$2,DX$2-1,$D26:$EE26)/12)*(1+XLOOKUP(DX$2,Assumptions!$C$94:$M$94,Assumptions!$C$98:$M$98))))</f>
        <v>0</v>
      </c>
      <c r="DY26" s="229">
        <f t="array" ref="DY26">-(IF(DY$2=1,Assumptions!$X27/12,-(SUMIF($D$2:$EE$2,DY$2-1,$D26:$EE26)/12)*(1+XLOOKUP(DY$2,Assumptions!$C$94:$M$94,Assumptions!$C$98:$M$98))))</f>
        <v>0</v>
      </c>
      <c r="DZ26" s="229">
        <f t="array" ref="DZ26">-(IF(DZ$2=1,Assumptions!$X27/12,-(SUMIF($D$2:$EE$2,DZ$2-1,$D26:$EE26)/12)*(1+XLOOKUP(DZ$2,Assumptions!$C$94:$M$94,Assumptions!$C$98:$M$98))))</f>
        <v>0</v>
      </c>
      <c r="EA26" s="229">
        <f t="array" ref="EA26">-(IF(EA$2=1,Assumptions!$X27/12,-(SUMIF($D$2:$EE$2,EA$2-1,$D26:$EE26)/12)*(1+XLOOKUP(EA$2,Assumptions!$C$94:$M$94,Assumptions!$C$98:$M$98))))</f>
        <v>0</v>
      </c>
      <c r="EB26" s="229">
        <f t="array" ref="EB26">-(IF(EB$2=1,Assumptions!$X27/12,-(SUMIF($D$2:$EE$2,EB$2-1,$D26:$EE26)/12)*(1+XLOOKUP(EB$2,Assumptions!$C$94:$M$94,Assumptions!$C$98:$M$98))))</f>
        <v>0</v>
      </c>
      <c r="EC26" s="229">
        <f t="array" ref="EC26">-(IF(EC$2=1,Assumptions!$X27/12,-(SUMIF($D$2:$EE$2,EC$2-1,$D26:$EE26)/12)*(1+XLOOKUP(EC$2,Assumptions!$C$94:$M$94,Assumptions!$C$98:$M$98))))</f>
        <v>0</v>
      </c>
      <c r="ED26" s="229">
        <f t="array" ref="ED26">-(IF(ED$2=1,Assumptions!$X27/12,-(SUMIF($D$2:$EE$2,ED$2-1,$D26:$EE26)/12)*(1+XLOOKUP(ED$2,Assumptions!$C$94:$M$94,Assumptions!$C$98:$M$98))))</f>
        <v>0</v>
      </c>
      <c r="EE26" s="229">
        <f t="array" ref="EE26">-(IF(EE$2=1,Assumptions!$X27/12,-(SUMIF($D$2:$EE$2,EE$2-1,$D26:$EE26)/12)*(1+XLOOKUP(EE$2,Assumptions!$C$94:$M$94,Assumptions!$C$98:$M$98))))</f>
        <v>0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229">
        <f t="array" ref="D27">-(IF(D$2=1,Assumptions!$X28/12,-(SUMIF($D$2:$EE$2,D$2-1,$D27:$EE27)/12)*(1+XLOOKUP(D$2,Assumptions!$C$94:$M$94,Assumptions!$C$98:$M$98))))</f>
        <v>0</v>
      </c>
      <c r="E27" s="229">
        <f t="array" ref="E27">-(IF(E$2=1,Assumptions!$X28/12,-(SUMIF($D$2:$EE$2,E$2-1,$D27:$EE27)/12)*(1+XLOOKUP(E$2,Assumptions!$C$94:$M$94,Assumptions!$C$98:$M$98))))</f>
        <v>0</v>
      </c>
      <c r="F27" s="229">
        <f t="array" ref="F27">-(IF(F$2=1,Assumptions!$X28/12,-(SUMIF($D$2:$EE$2,F$2-1,$D27:$EE27)/12)*(1+XLOOKUP(F$2,Assumptions!$C$94:$M$94,Assumptions!$C$98:$M$98))))</f>
        <v>0</v>
      </c>
      <c r="G27" s="229">
        <f t="array" ref="G27">-(IF(G$2=1,Assumptions!$X28/12,-(SUMIF($D$2:$EE$2,G$2-1,$D27:$EE27)/12)*(1+XLOOKUP(G$2,Assumptions!$C$94:$M$94,Assumptions!$C$98:$M$98))))</f>
        <v>0</v>
      </c>
      <c r="H27" s="229">
        <f t="array" ref="H27">-(IF(H$2=1,Assumptions!$X28/12,-(SUMIF($D$2:$EE$2,H$2-1,$D27:$EE27)/12)*(1+XLOOKUP(H$2,Assumptions!$C$94:$M$94,Assumptions!$C$98:$M$98))))</f>
        <v>0</v>
      </c>
      <c r="I27" s="229">
        <f t="array" ref="I27">-(IF(I$2=1,Assumptions!$X28/12,-(SUMIF($D$2:$EE$2,I$2-1,$D27:$EE27)/12)*(1+XLOOKUP(I$2,Assumptions!$C$94:$M$94,Assumptions!$C$98:$M$98))))</f>
        <v>0</v>
      </c>
      <c r="J27" s="229">
        <f t="array" ref="J27">-(IF(J$2=1,Assumptions!$X28/12,-(SUMIF($D$2:$EE$2,J$2-1,$D27:$EE27)/12)*(1+XLOOKUP(J$2,Assumptions!$C$94:$M$94,Assumptions!$C$98:$M$98))))</f>
        <v>0</v>
      </c>
      <c r="K27" s="229">
        <f t="array" ref="K27">-(IF(K$2=1,Assumptions!$X28/12,-(SUMIF($D$2:$EE$2,K$2-1,$D27:$EE27)/12)*(1+XLOOKUP(K$2,Assumptions!$C$94:$M$94,Assumptions!$C$98:$M$98))))</f>
        <v>0</v>
      </c>
      <c r="L27" s="229">
        <f t="array" ref="L27">-(IF(L$2=1,Assumptions!$X28/12,-(SUMIF($D$2:$EE$2,L$2-1,$D27:$EE27)/12)*(1+XLOOKUP(L$2,Assumptions!$C$94:$M$94,Assumptions!$C$98:$M$98))))</f>
        <v>0</v>
      </c>
      <c r="M27" s="229">
        <f t="array" ref="M27">-(IF(M$2=1,Assumptions!$X28/12,-(SUMIF($D$2:$EE$2,M$2-1,$D27:$EE27)/12)*(1+XLOOKUP(M$2,Assumptions!$C$94:$M$94,Assumptions!$C$98:$M$98))))</f>
        <v>0</v>
      </c>
      <c r="N27" s="229">
        <f t="array" ref="N27">-(IF(N$2=1,Assumptions!$X28/12,-(SUMIF($D$2:$EE$2,N$2-1,$D27:$EE27)/12)*(1+XLOOKUP(N$2,Assumptions!$C$94:$M$94,Assumptions!$C$98:$M$98))))</f>
        <v>0</v>
      </c>
      <c r="O27" s="229">
        <f t="array" ref="O27">-(IF(O$2=1,Assumptions!$X28/12,-(SUMIF($D$2:$EE$2,O$2-1,$D27:$EE27)/12)*(1+XLOOKUP(O$2,Assumptions!$C$94:$M$94,Assumptions!$C$98:$M$98))))</f>
        <v>0</v>
      </c>
      <c r="P27" s="229">
        <f t="array" ref="P27">-(IF(P$2=1,Assumptions!$X28/12,-(SUMIF($D$2:$EE$2,P$2-1,$D27:$EE27)/12)*(1+XLOOKUP(P$2,Assumptions!$C$94:$M$94,Assumptions!$C$98:$M$98))))</f>
        <v>0</v>
      </c>
      <c r="Q27" s="229">
        <f t="array" ref="Q27">-(IF(Q$2=1,Assumptions!$X28/12,-(SUMIF($D$2:$EE$2,Q$2-1,$D27:$EE27)/12)*(1+XLOOKUP(Q$2,Assumptions!$C$94:$M$94,Assumptions!$C$98:$M$98))))</f>
        <v>0</v>
      </c>
      <c r="R27" s="229">
        <f t="array" ref="R27">-(IF(R$2=1,Assumptions!$X28/12,-(SUMIF($D$2:$EE$2,R$2-1,$D27:$EE27)/12)*(1+XLOOKUP(R$2,Assumptions!$C$94:$M$94,Assumptions!$C$98:$M$98))))</f>
        <v>0</v>
      </c>
      <c r="S27" s="229">
        <f t="array" ref="S27">-(IF(S$2=1,Assumptions!$X28/12,-(SUMIF($D$2:$EE$2,S$2-1,$D27:$EE27)/12)*(1+XLOOKUP(S$2,Assumptions!$C$94:$M$94,Assumptions!$C$98:$M$98))))</f>
        <v>0</v>
      </c>
      <c r="T27" s="229">
        <f t="array" ref="T27">-(IF(T$2=1,Assumptions!$X28/12,-(SUMIF($D$2:$EE$2,T$2-1,$D27:$EE27)/12)*(1+XLOOKUP(T$2,Assumptions!$C$94:$M$94,Assumptions!$C$98:$M$98))))</f>
        <v>0</v>
      </c>
      <c r="U27" s="229">
        <f t="array" ref="U27">-(IF(U$2=1,Assumptions!$X28/12,-(SUMIF($D$2:$EE$2,U$2-1,$D27:$EE27)/12)*(1+XLOOKUP(U$2,Assumptions!$C$94:$M$94,Assumptions!$C$98:$M$98))))</f>
        <v>0</v>
      </c>
      <c r="V27" s="229">
        <f t="array" ref="V27">-(IF(V$2=1,Assumptions!$X28/12,-(SUMIF($D$2:$EE$2,V$2-1,$D27:$EE27)/12)*(1+XLOOKUP(V$2,Assumptions!$C$94:$M$94,Assumptions!$C$98:$M$98))))</f>
        <v>0</v>
      </c>
      <c r="W27" s="229">
        <f t="array" ref="W27">-(IF(W$2=1,Assumptions!$X28/12,-(SUMIF($D$2:$EE$2,W$2-1,$D27:$EE27)/12)*(1+XLOOKUP(W$2,Assumptions!$C$94:$M$94,Assumptions!$C$98:$M$98))))</f>
        <v>0</v>
      </c>
      <c r="X27" s="229">
        <f t="array" ref="X27">-(IF(X$2=1,Assumptions!$X28/12,-(SUMIF($D$2:$EE$2,X$2-1,$D27:$EE27)/12)*(1+XLOOKUP(X$2,Assumptions!$C$94:$M$94,Assumptions!$C$98:$M$98))))</f>
        <v>0</v>
      </c>
      <c r="Y27" s="229">
        <f t="array" ref="Y27">-(IF(Y$2=1,Assumptions!$X28/12,-(SUMIF($D$2:$EE$2,Y$2-1,$D27:$EE27)/12)*(1+XLOOKUP(Y$2,Assumptions!$C$94:$M$94,Assumptions!$C$98:$M$98))))</f>
        <v>0</v>
      </c>
      <c r="Z27" s="229">
        <f t="array" ref="Z27">-(IF(Z$2=1,Assumptions!$X28/12,-(SUMIF($D$2:$EE$2,Z$2-1,$D27:$EE27)/12)*(1+XLOOKUP(Z$2,Assumptions!$C$94:$M$94,Assumptions!$C$98:$M$98))))</f>
        <v>0</v>
      </c>
      <c r="AA27" s="229">
        <f t="array" ref="AA27">-(IF(AA$2=1,Assumptions!$X28/12,-(SUMIF($D$2:$EE$2,AA$2-1,$D27:$EE27)/12)*(1+XLOOKUP(AA$2,Assumptions!$C$94:$M$94,Assumptions!$C$98:$M$98))))</f>
        <v>0</v>
      </c>
      <c r="AB27" s="229">
        <f t="array" ref="AB27">-(IF(AB$2=1,Assumptions!$X28/12,-(SUMIF($D$2:$EE$2,AB$2-1,$D27:$EE27)/12)*(1+XLOOKUP(AB$2,Assumptions!$C$94:$M$94,Assumptions!$C$98:$M$98))))</f>
        <v>0</v>
      </c>
      <c r="AC27" s="229">
        <f t="array" ref="AC27">-(IF(AC$2=1,Assumptions!$X28/12,-(SUMIF($D$2:$EE$2,AC$2-1,$D27:$EE27)/12)*(1+XLOOKUP(AC$2,Assumptions!$C$94:$M$94,Assumptions!$C$98:$M$98))))</f>
        <v>0</v>
      </c>
      <c r="AD27" s="229">
        <f t="array" ref="AD27">-(IF(AD$2=1,Assumptions!$X28/12,-(SUMIF($D$2:$EE$2,AD$2-1,$D27:$EE27)/12)*(1+XLOOKUP(AD$2,Assumptions!$C$94:$M$94,Assumptions!$C$98:$M$98))))</f>
        <v>0</v>
      </c>
      <c r="AE27" s="229">
        <f t="array" ref="AE27">-(IF(AE$2=1,Assumptions!$X28/12,-(SUMIF($D$2:$EE$2,AE$2-1,$D27:$EE27)/12)*(1+XLOOKUP(AE$2,Assumptions!$C$94:$M$94,Assumptions!$C$98:$M$98))))</f>
        <v>0</v>
      </c>
      <c r="AF27" s="229">
        <f t="array" ref="AF27">-(IF(AF$2=1,Assumptions!$X28/12,-(SUMIF($D$2:$EE$2,AF$2-1,$D27:$EE27)/12)*(1+XLOOKUP(AF$2,Assumptions!$C$94:$M$94,Assumptions!$C$98:$M$98))))</f>
        <v>0</v>
      </c>
      <c r="AG27" s="229">
        <f t="array" ref="AG27">-(IF(AG$2=1,Assumptions!$X28/12,-(SUMIF($D$2:$EE$2,AG$2-1,$D27:$EE27)/12)*(1+XLOOKUP(AG$2,Assumptions!$C$94:$M$94,Assumptions!$C$98:$M$98))))</f>
        <v>0</v>
      </c>
      <c r="AH27" s="229">
        <f t="array" ref="AH27">-(IF(AH$2=1,Assumptions!$X28/12,-(SUMIF($D$2:$EE$2,AH$2-1,$D27:$EE27)/12)*(1+XLOOKUP(AH$2,Assumptions!$C$94:$M$94,Assumptions!$C$98:$M$98))))</f>
        <v>0</v>
      </c>
      <c r="AI27" s="229">
        <f t="array" ref="AI27">-(IF(AI$2=1,Assumptions!$X28/12,-(SUMIF($D$2:$EE$2,AI$2-1,$D27:$EE27)/12)*(1+XLOOKUP(AI$2,Assumptions!$C$94:$M$94,Assumptions!$C$98:$M$98))))</f>
        <v>0</v>
      </c>
      <c r="AJ27" s="229">
        <f t="array" ref="AJ27">-(IF(AJ$2=1,Assumptions!$X28/12,-(SUMIF($D$2:$EE$2,AJ$2-1,$D27:$EE27)/12)*(1+XLOOKUP(AJ$2,Assumptions!$C$94:$M$94,Assumptions!$C$98:$M$98))))</f>
        <v>0</v>
      </c>
      <c r="AK27" s="229">
        <f t="array" ref="AK27">-(IF(AK$2=1,Assumptions!$X28/12,-(SUMIF($D$2:$EE$2,AK$2-1,$D27:$EE27)/12)*(1+XLOOKUP(AK$2,Assumptions!$C$94:$M$94,Assumptions!$C$98:$M$98))))</f>
        <v>0</v>
      </c>
      <c r="AL27" s="229">
        <f t="array" ref="AL27">-(IF(AL$2=1,Assumptions!$X28/12,-(SUMIF($D$2:$EE$2,AL$2-1,$D27:$EE27)/12)*(1+XLOOKUP(AL$2,Assumptions!$C$94:$M$94,Assumptions!$C$98:$M$98))))</f>
        <v>0</v>
      </c>
      <c r="AM27" s="229">
        <f t="array" ref="AM27">-(IF(AM$2=1,Assumptions!$X28/12,-(SUMIF($D$2:$EE$2,AM$2-1,$D27:$EE27)/12)*(1+XLOOKUP(AM$2,Assumptions!$C$94:$M$94,Assumptions!$C$98:$M$98))))</f>
        <v>0</v>
      </c>
      <c r="AN27" s="229">
        <f t="array" ref="AN27">-(IF(AN$2=1,Assumptions!$X28/12,-(SUMIF($D$2:$EE$2,AN$2-1,$D27:$EE27)/12)*(1+XLOOKUP(AN$2,Assumptions!$C$94:$M$94,Assumptions!$C$98:$M$98))))</f>
        <v>0</v>
      </c>
      <c r="AO27" s="229">
        <f t="array" ref="AO27">-(IF(AO$2=1,Assumptions!$X28/12,-(SUMIF($D$2:$EE$2,AO$2-1,$D27:$EE27)/12)*(1+XLOOKUP(AO$2,Assumptions!$C$94:$M$94,Assumptions!$C$98:$M$98))))</f>
        <v>0</v>
      </c>
      <c r="AP27" s="229">
        <f t="array" ref="AP27">-(IF(AP$2=1,Assumptions!$X28/12,-(SUMIF($D$2:$EE$2,AP$2-1,$D27:$EE27)/12)*(1+XLOOKUP(AP$2,Assumptions!$C$94:$M$94,Assumptions!$C$98:$M$98))))</f>
        <v>0</v>
      </c>
      <c r="AQ27" s="229">
        <f t="array" ref="AQ27">-(IF(AQ$2=1,Assumptions!$X28/12,-(SUMIF($D$2:$EE$2,AQ$2-1,$D27:$EE27)/12)*(1+XLOOKUP(AQ$2,Assumptions!$C$94:$M$94,Assumptions!$C$98:$M$98))))</f>
        <v>0</v>
      </c>
      <c r="AR27" s="229">
        <f t="array" ref="AR27">-(IF(AR$2=1,Assumptions!$X28/12,-(SUMIF($D$2:$EE$2,AR$2-1,$D27:$EE27)/12)*(1+XLOOKUP(AR$2,Assumptions!$C$94:$M$94,Assumptions!$C$98:$M$98))))</f>
        <v>0</v>
      </c>
      <c r="AS27" s="229">
        <f t="array" ref="AS27">-(IF(AS$2=1,Assumptions!$X28/12,-(SUMIF($D$2:$EE$2,AS$2-1,$D27:$EE27)/12)*(1+XLOOKUP(AS$2,Assumptions!$C$94:$M$94,Assumptions!$C$98:$M$98))))</f>
        <v>0</v>
      </c>
      <c r="AT27" s="229">
        <f t="array" ref="AT27">-(IF(AT$2=1,Assumptions!$X28/12,-(SUMIF($D$2:$EE$2,AT$2-1,$D27:$EE27)/12)*(1+XLOOKUP(AT$2,Assumptions!$C$94:$M$94,Assumptions!$C$98:$M$98))))</f>
        <v>0</v>
      </c>
      <c r="AU27" s="229">
        <f t="array" ref="AU27">-(IF(AU$2=1,Assumptions!$X28/12,-(SUMIF($D$2:$EE$2,AU$2-1,$D27:$EE27)/12)*(1+XLOOKUP(AU$2,Assumptions!$C$94:$M$94,Assumptions!$C$98:$M$98))))</f>
        <v>0</v>
      </c>
      <c r="AV27" s="229">
        <f t="array" ref="AV27">-(IF(AV$2=1,Assumptions!$X28/12,-(SUMIF($D$2:$EE$2,AV$2-1,$D27:$EE27)/12)*(1+XLOOKUP(AV$2,Assumptions!$C$94:$M$94,Assumptions!$C$98:$M$98))))</f>
        <v>0</v>
      </c>
      <c r="AW27" s="229">
        <f t="array" ref="AW27">-(IF(AW$2=1,Assumptions!$X28/12,-(SUMIF($D$2:$EE$2,AW$2-1,$D27:$EE27)/12)*(1+XLOOKUP(AW$2,Assumptions!$C$94:$M$94,Assumptions!$C$98:$M$98))))</f>
        <v>0</v>
      </c>
      <c r="AX27" s="229">
        <f t="array" ref="AX27">-(IF(AX$2=1,Assumptions!$X28/12,-(SUMIF($D$2:$EE$2,AX$2-1,$D27:$EE27)/12)*(1+XLOOKUP(AX$2,Assumptions!$C$94:$M$94,Assumptions!$C$98:$M$98))))</f>
        <v>0</v>
      </c>
      <c r="AY27" s="229">
        <f t="array" ref="AY27">-(IF(AY$2=1,Assumptions!$X28/12,-(SUMIF($D$2:$EE$2,AY$2-1,$D27:$EE27)/12)*(1+XLOOKUP(AY$2,Assumptions!$C$94:$M$94,Assumptions!$C$98:$M$98))))</f>
        <v>0</v>
      </c>
      <c r="AZ27" s="229">
        <f t="array" ref="AZ27">-(IF(AZ$2=1,Assumptions!$X28/12,-(SUMIF($D$2:$EE$2,AZ$2-1,$D27:$EE27)/12)*(1+XLOOKUP(AZ$2,Assumptions!$C$94:$M$94,Assumptions!$C$98:$M$98))))</f>
        <v>0</v>
      </c>
      <c r="BA27" s="229">
        <f t="array" ref="BA27">-(IF(BA$2=1,Assumptions!$X28/12,-(SUMIF($D$2:$EE$2,BA$2-1,$D27:$EE27)/12)*(1+XLOOKUP(BA$2,Assumptions!$C$94:$M$94,Assumptions!$C$98:$M$98))))</f>
        <v>0</v>
      </c>
      <c r="BB27" s="229">
        <f t="array" ref="BB27">-(IF(BB$2=1,Assumptions!$X28/12,-(SUMIF($D$2:$EE$2,BB$2-1,$D27:$EE27)/12)*(1+XLOOKUP(BB$2,Assumptions!$C$94:$M$94,Assumptions!$C$98:$M$98))))</f>
        <v>0</v>
      </c>
      <c r="BC27" s="229">
        <f t="array" ref="BC27">-(IF(BC$2=1,Assumptions!$X28/12,-(SUMIF($D$2:$EE$2,BC$2-1,$D27:$EE27)/12)*(1+XLOOKUP(BC$2,Assumptions!$C$94:$M$94,Assumptions!$C$98:$M$98))))</f>
        <v>0</v>
      </c>
      <c r="BD27" s="229">
        <f t="array" ref="BD27">-(IF(BD$2=1,Assumptions!$X28/12,-(SUMIF($D$2:$EE$2,BD$2-1,$D27:$EE27)/12)*(1+XLOOKUP(BD$2,Assumptions!$C$94:$M$94,Assumptions!$C$98:$M$98))))</f>
        <v>0</v>
      </c>
      <c r="BE27" s="229">
        <f t="array" ref="BE27">-(IF(BE$2=1,Assumptions!$X28/12,-(SUMIF($D$2:$EE$2,BE$2-1,$D27:$EE27)/12)*(1+XLOOKUP(BE$2,Assumptions!$C$94:$M$94,Assumptions!$C$98:$M$98))))</f>
        <v>0</v>
      </c>
      <c r="BF27" s="229">
        <f t="array" ref="BF27">-(IF(BF$2=1,Assumptions!$X28/12,-(SUMIF($D$2:$EE$2,BF$2-1,$D27:$EE27)/12)*(1+XLOOKUP(BF$2,Assumptions!$C$94:$M$94,Assumptions!$C$98:$M$98))))</f>
        <v>0</v>
      </c>
      <c r="BG27" s="229">
        <f t="array" ref="BG27">-(IF(BG$2=1,Assumptions!$X28/12,-(SUMIF($D$2:$EE$2,BG$2-1,$D27:$EE27)/12)*(1+XLOOKUP(BG$2,Assumptions!$C$94:$M$94,Assumptions!$C$98:$M$98))))</f>
        <v>0</v>
      </c>
      <c r="BH27" s="229">
        <f t="array" ref="BH27">-(IF(BH$2=1,Assumptions!$X28/12,-(SUMIF($D$2:$EE$2,BH$2-1,$D27:$EE27)/12)*(1+XLOOKUP(BH$2,Assumptions!$C$94:$M$94,Assumptions!$C$98:$M$98))))</f>
        <v>0</v>
      </c>
      <c r="BI27" s="229">
        <f t="array" ref="BI27">-(IF(BI$2=1,Assumptions!$X28/12,-(SUMIF($D$2:$EE$2,BI$2-1,$D27:$EE27)/12)*(1+XLOOKUP(BI$2,Assumptions!$C$94:$M$94,Assumptions!$C$98:$M$98))))</f>
        <v>0</v>
      </c>
      <c r="BJ27" s="229">
        <f t="array" ref="BJ27">-(IF(BJ$2=1,Assumptions!$X28/12,-(SUMIF($D$2:$EE$2,BJ$2-1,$D27:$EE27)/12)*(1+XLOOKUP(BJ$2,Assumptions!$C$94:$M$94,Assumptions!$C$98:$M$98))))</f>
        <v>0</v>
      </c>
      <c r="BK27" s="229">
        <f t="array" ref="BK27">-(IF(BK$2=1,Assumptions!$X28/12,-(SUMIF($D$2:$EE$2,BK$2-1,$D27:$EE27)/12)*(1+XLOOKUP(BK$2,Assumptions!$C$94:$M$94,Assumptions!$C$98:$M$98))))</f>
        <v>0</v>
      </c>
      <c r="BL27" s="229">
        <f t="array" ref="BL27">-(IF(BL$2=1,Assumptions!$X28/12,-(SUMIF($D$2:$EE$2,BL$2-1,$D27:$EE27)/12)*(1+XLOOKUP(BL$2,Assumptions!$C$94:$M$94,Assumptions!$C$98:$M$98))))</f>
        <v>0</v>
      </c>
      <c r="BM27" s="229">
        <f t="array" ref="BM27">-(IF(BM$2=1,Assumptions!$X28/12,-(SUMIF($D$2:$EE$2,BM$2-1,$D27:$EE27)/12)*(1+XLOOKUP(BM$2,Assumptions!$C$94:$M$94,Assumptions!$C$98:$M$98))))</f>
        <v>0</v>
      </c>
      <c r="BN27" s="229">
        <f t="array" ref="BN27">-(IF(BN$2=1,Assumptions!$X28/12,-(SUMIF($D$2:$EE$2,BN$2-1,$D27:$EE27)/12)*(1+XLOOKUP(BN$2,Assumptions!$C$94:$M$94,Assumptions!$C$98:$M$98))))</f>
        <v>0</v>
      </c>
      <c r="BO27" s="229">
        <f t="array" ref="BO27">-(IF(BO$2=1,Assumptions!$X28/12,-(SUMIF($D$2:$EE$2,BO$2-1,$D27:$EE27)/12)*(1+XLOOKUP(BO$2,Assumptions!$C$94:$M$94,Assumptions!$C$98:$M$98))))</f>
        <v>0</v>
      </c>
      <c r="BP27" s="229">
        <f t="array" ref="BP27">-(IF(BP$2=1,Assumptions!$X28/12,-(SUMIF($D$2:$EE$2,BP$2-1,$D27:$EE27)/12)*(1+XLOOKUP(BP$2,Assumptions!$C$94:$M$94,Assumptions!$C$98:$M$98))))</f>
        <v>0</v>
      </c>
      <c r="BQ27" s="229">
        <f t="array" ref="BQ27">-(IF(BQ$2=1,Assumptions!$X28/12,-(SUMIF($D$2:$EE$2,BQ$2-1,$D27:$EE27)/12)*(1+XLOOKUP(BQ$2,Assumptions!$C$94:$M$94,Assumptions!$C$98:$M$98))))</f>
        <v>0</v>
      </c>
      <c r="BR27" s="229">
        <f t="array" ref="BR27">-(IF(BR$2=1,Assumptions!$X28/12,-(SUMIF($D$2:$EE$2,BR$2-1,$D27:$EE27)/12)*(1+XLOOKUP(BR$2,Assumptions!$C$94:$M$94,Assumptions!$C$98:$M$98))))</f>
        <v>0</v>
      </c>
      <c r="BS27" s="229">
        <f t="array" ref="BS27">-(IF(BS$2=1,Assumptions!$X28/12,-(SUMIF($D$2:$EE$2,BS$2-1,$D27:$EE27)/12)*(1+XLOOKUP(BS$2,Assumptions!$C$94:$M$94,Assumptions!$C$98:$M$98))))</f>
        <v>0</v>
      </c>
      <c r="BT27" s="229">
        <f t="array" ref="BT27">-(IF(BT$2=1,Assumptions!$X28/12,-(SUMIF($D$2:$EE$2,BT$2-1,$D27:$EE27)/12)*(1+XLOOKUP(BT$2,Assumptions!$C$94:$M$94,Assumptions!$C$98:$M$98))))</f>
        <v>0</v>
      </c>
      <c r="BU27" s="229">
        <f t="array" ref="BU27">-(IF(BU$2=1,Assumptions!$X28/12,-(SUMIF($D$2:$EE$2,BU$2-1,$D27:$EE27)/12)*(1+XLOOKUP(BU$2,Assumptions!$C$94:$M$94,Assumptions!$C$98:$M$98))))</f>
        <v>0</v>
      </c>
      <c r="BV27" s="229">
        <f t="array" ref="BV27">-(IF(BV$2=1,Assumptions!$X28/12,-(SUMIF($D$2:$EE$2,BV$2-1,$D27:$EE27)/12)*(1+XLOOKUP(BV$2,Assumptions!$C$94:$M$94,Assumptions!$C$98:$M$98))))</f>
        <v>0</v>
      </c>
      <c r="BW27" s="229">
        <f t="array" ref="BW27">-(IF(BW$2=1,Assumptions!$X28/12,-(SUMIF($D$2:$EE$2,BW$2-1,$D27:$EE27)/12)*(1+XLOOKUP(BW$2,Assumptions!$C$94:$M$94,Assumptions!$C$98:$M$98))))</f>
        <v>0</v>
      </c>
      <c r="BX27" s="229">
        <f t="array" ref="BX27">-(IF(BX$2=1,Assumptions!$X28/12,-(SUMIF($D$2:$EE$2,BX$2-1,$D27:$EE27)/12)*(1+XLOOKUP(BX$2,Assumptions!$C$94:$M$94,Assumptions!$C$98:$M$98))))</f>
        <v>0</v>
      </c>
      <c r="BY27" s="229">
        <f t="array" ref="BY27">-(IF(BY$2=1,Assumptions!$X28/12,-(SUMIF($D$2:$EE$2,BY$2-1,$D27:$EE27)/12)*(1+XLOOKUP(BY$2,Assumptions!$C$94:$M$94,Assumptions!$C$98:$M$98))))</f>
        <v>0</v>
      </c>
      <c r="BZ27" s="229">
        <f t="array" ref="BZ27">-(IF(BZ$2=1,Assumptions!$X28/12,-(SUMIF($D$2:$EE$2,BZ$2-1,$D27:$EE27)/12)*(1+XLOOKUP(BZ$2,Assumptions!$C$94:$M$94,Assumptions!$C$98:$M$98))))</f>
        <v>0</v>
      </c>
      <c r="CA27" s="229">
        <f t="array" ref="CA27">-(IF(CA$2=1,Assumptions!$X28/12,-(SUMIF($D$2:$EE$2,CA$2-1,$D27:$EE27)/12)*(1+XLOOKUP(CA$2,Assumptions!$C$94:$M$94,Assumptions!$C$98:$M$98))))</f>
        <v>0</v>
      </c>
      <c r="CB27" s="229">
        <f t="array" ref="CB27">-(IF(CB$2=1,Assumptions!$X28/12,-(SUMIF($D$2:$EE$2,CB$2-1,$D27:$EE27)/12)*(1+XLOOKUP(CB$2,Assumptions!$C$94:$M$94,Assumptions!$C$98:$M$98))))</f>
        <v>0</v>
      </c>
      <c r="CC27" s="229">
        <f t="array" ref="CC27">-(IF(CC$2=1,Assumptions!$X28/12,-(SUMIF($D$2:$EE$2,CC$2-1,$D27:$EE27)/12)*(1+XLOOKUP(CC$2,Assumptions!$C$94:$M$94,Assumptions!$C$98:$M$98))))</f>
        <v>0</v>
      </c>
      <c r="CD27" s="229">
        <f t="array" ref="CD27">-(IF(CD$2=1,Assumptions!$X28/12,-(SUMIF($D$2:$EE$2,CD$2-1,$D27:$EE27)/12)*(1+XLOOKUP(CD$2,Assumptions!$C$94:$M$94,Assumptions!$C$98:$M$98))))</f>
        <v>0</v>
      </c>
      <c r="CE27" s="229">
        <f t="array" ref="CE27">-(IF(CE$2=1,Assumptions!$X28/12,-(SUMIF($D$2:$EE$2,CE$2-1,$D27:$EE27)/12)*(1+XLOOKUP(CE$2,Assumptions!$C$94:$M$94,Assumptions!$C$98:$M$98))))</f>
        <v>0</v>
      </c>
      <c r="CF27" s="229">
        <f t="array" ref="CF27">-(IF(CF$2=1,Assumptions!$X28/12,-(SUMIF($D$2:$EE$2,CF$2-1,$D27:$EE27)/12)*(1+XLOOKUP(CF$2,Assumptions!$C$94:$M$94,Assumptions!$C$98:$M$98))))</f>
        <v>0</v>
      </c>
      <c r="CG27" s="229">
        <f t="array" ref="CG27">-(IF(CG$2=1,Assumptions!$X28/12,-(SUMIF($D$2:$EE$2,CG$2-1,$D27:$EE27)/12)*(1+XLOOKUP(CG$2,Assumptions!$C$94:$M$94,Assumptions!$C$98:$M$98))))</f>
        <v>0</v>
      </c>
      <c r="CH27" s="229">
        <f t="array" ref="CH27">-(IF(CH$2=1,Assumptions!$X28/12,-(SUMIF($D$2:$EE$2,CH$2-1,$D27:$EE27)/12)*(1+XLOOKUP(CH$2,Assumptions!$C$94:$M$94,Assumptions!$C$98:$M$98))))</f>
        <v>0</v>
      </c>
      <c r="CI27" s="229">
        <f t="array" ref="CI27">-(IF(CI$2=1,Assumptions!$X28/12,-(SUMIF($D$2:$EE$2,CI$2-1,$D27:$EE27)/12)*(1+XLOOKUP(CI$2,Assumptions!$C$94:$M$94,Assumptions!$C$98:$M$98))))</f>
        <v>0</v>
      </c>
      <c r="CJ27" s="229">
        <f t="array" ref="CJ27">-(IF(CJ$2=1,Assumptions!$X28/12,-(SUMIF($D$2:$EE$2,CJ$2-1,$D27:$EE27)/12)*(1+XLOOKUP(CJ$2,Assumptions!$C$94:$M$94,Assumptions!$C$98:$M$98))))</f>
        <v>0</v>
      </c>
      <c r="CK27" s="229">
        <f t="array" ref="CK27">-(IF(CK$2=1,Assumptions!$X28/12,-(SUMIF($D$2:$EE$2,CK$2-1,$D27:$EE27)/12)*(1+XLOOKUP(CK$2,Assumptions!$C$94:$M$94,Assumptions!$C$98:$M$98))))</f>
        <v>0</v>
      </c>
      <c r="CL27" s="229">
        <f t="array" ref="CL27">-(IF(CL$2=1,Assumptions!$X28/12,-(SUMIF($D$2:$EE$2,CL$2-1,$D27:$EE27)/12)*(1+XLOOKUP(CL$2,Assumptions!$C$94:$M$94,Assumptions!$C$98:$M$98))))</f>
        <v>0</v>
      </c>
      <c r="CM27" s="229">
        <f t="array" ref="CM27">-(IF(CM$2=1,Assumptions!$X28/12,-(SUMIF($D$2:$EE$2,CM$2-1,$D27:$EE27)/12)*(1+XLOOKUP(CM$2,Assumptions!$C$94:$M$94,Assumptions!$C$98:$M$98))))</f>
        <v>0</v>
      </c>
      <c r="CN27" s="229">
        <f t="array" ref="CN27">-(IF(CN$2=1,Assumptions!$X28/12,-(SUMIF($D$2:$EE$2,CN$2-1,$D27:$EE27)/12)*(1+XLOOKUP(CN$2,Assumptions!$C$94:$M$94,Assumptions!$C$98:$M$98))))</f>
        <v>0</v>
      </c>
      <c r="CO27" s="229">
        <f t="array" ref="CO27">-(IF(CO$2=1,Assumptions!$X28/12,-(SUMIF($D$2:$EE$2,CO$2-1,$D27:$EE27)/12)*(1+XLOOKUP(CO$2,Assumptions!$C$94:$M$94,Assumptions!$C$98:$M$98))))</f>
        <v>0</v>
      </c>
      <c r="CP27" s="229">
        <f t="array" ref="CP27">-(IF(CP$2=1,Assumptions!$X28/12,-(SUMIF($D$2:$EE$2,CP$2-1,$D27:$EE27)/12)*(1+XLOOKUP(CP$2,Assumptions!$C$94:$M$94,Assumptions!$C$98:$M$98))))</f>
        <v>0</v>
      </c>
      <c r="CQ27" s="229">
        <f t="array" ref="CQ27">-(IF(CQ$2=1,Assumptions!$X28/12,-(SUMIF($D$2:$EE$2,CQ$2-1,$D27:$EE27)/12)*(1+XLOOKUP(CQ$2,Assumptions!$C$94:$M$94,Assumptions!$C$98:$M$98))))</f>
        <v>0</v>
      </c>
      <c r="CR27" s="229">
        <f t="array" ref="CR27">-(IF(CR$2=1,Assumptions!$X28/12,-(SUMIF($D$2:$EE$2,CR$2-1,$D27:$EE27)/12)*(1+XLOOKUP(CR$2,Assumptions!$C$94:$M$94,Assumptions!$C$98:$M$98))))</f>
        <v>0</v>
      </c>
      <c r="CS27" s="229">
        <f t="array" ref="CS27">-(IF(CS$2=1,Assumptions!$X28/12,-(SUMIF($D$2:$EE$2,CS$2-1,$D27:$EE27)/12)*(1+XLOOKUP(CS$2,Assumptions!$C$94:$M$94,Assumptions!$C$98:$M$98))))</f>
        <v>0</v>
      </c>
      <c r="CT27" s="229">
        <f t="array" ref="CT27">-(IF(CT$2=1,Assumptions!$X28/12,-(SUMIF($D$2:$EE$2,CT$2-1,$D27:$EE27)/12)*(1+XLOOKUP(CT$2,Assumptions!$C$94:$M$94,Assumptions!$C$98:$M$98))))</f>
        <v>0</v>
      </c>
      <c r="CU27" s="229">
        <f t="array" ref="CU27">-(IF(CU$2=1,Assumptions!$X28/12,-(SUMIF($D$2:$EE$2,CU$2-1,$D27:$EE27)/12)*(1+XLOOKUP(CU$2,Assumptions!$C$94:$M$94,Assumptions!$C$98:$M$98))))</f>
        <v>0</v>
      </c>
      <c r="CV27" s="229">
        <f t="array" ref="CV27">-(IF(CV$2=1,Assumptions!$X28/12,-(SUMIF($D$2:$EE$2,CV$2-1,$D27:$EE27)/12)*(1+XLOOKUP(CV$2,Assumptions!$C$94:$M$94,Assumptions!$C$98:$M$98))))</f>
        <v>0</v>
      </c>
      <c r="CW27" s="229">
        <f t="array" ref="CW27">-(IF(CW$2=1,Assumptions!$X28/12,-(SUMIF($D$2:$EE$2,CW$2-1,$D27:$EE27)/12)*(1+XLOOKUP(CW$2,Assumptions!$C$94:$M$94,Assumptions!$C$98:$M$98))))</f>
        <v>0</v>
      </c>
      <c r="CX27" s="229">
        <f t="array" ref="CX27">-(IF(CX$2=1,Assumptions!$X28/12,-(SUMIF($D$2:$EE$2,CX$2-1,$D27:$EE27)/12)*(1+XLOOKUP(CX$2,Assumptions!$C$94:$M$94,Assumptions!$C$98:$M$98))))</f>
        <v>0</v>
      </c>
      <c r="CY27" s="229">
        <f t="array" ref="CY27">-(IF(CY$2=1,Assumptions!$X28/12,-(SUMIF($D$2:$EE$2,CY$2-1,$D27:$EE27)/12)*(1+XLOOKUP(CY$2,Assumptions!$C$94:$M$94,Assumptions!$C$98:$M$98))))</f>
        <v>0</v>
      </c>
      <c r="CZ27" s="229">
        <f t="array" ref="CZ27">-(IF(CZ$2=1,Assumptions!$X28/12,-(SUMIF($D$2:$EE$2,CZ$2-1,$D27:$EE27)/12)*(1+XLOOKUP(CZ$2,Assumptions!$C$94:$M$94,Assumptions!$C$98:$M$98))))</f>
        <v>0</v>
      </c>
      <c r="DA27" s="229">
        <f t="array" ref="DA27">-(IF(DA$2=1,Assumptions!$X28/12,-(SUMIF($D$2:$EE$2,DA$2-1,$D27:$EE27)/12)*(1+XLOOKUP(DA$2,Assumptions!$C$94:$M$94,Assumptions!$C$98:$M$98))))</f>
        <v>0</v>
      </c>
      <c r="DB27" s="229">
        <f t="array" ref="DB27">-(IF(DB$2=1,Assumptions!$X28/12,-(SUMIF($D$2:$EE$2,DB$2-1,$D27:$EE27)/12)*(1+XLOOKUP(DB$2,Assumptions!$C$94:$M$94,Assumptions!$C$98:$M$98))))</f>
        <v>0</v>
      </c>
      <c r="DC27" s="229">
        <f t="array" ref="DC27">-(IF(DC$2=1,Assumptions!$X28/12,-(SUMIF($D$2:$EE$2,DC$2-1,$D27:$EE27)/12)*(1+XLOOKUP(DC$2,Assumptions!$C$94:$M$94,Assumptions!$C$98:$M$98))))</f>
        <v>0</v>
      </c>
      <c r="DD27" s="229">
        <f t="array" ref="DD27">-(IF(DD$2=1,Assumptions!$X28/12,-(SUMIF($D$2:$EE$2,DD$2-1,$D27:$EE27)/12)*(1+XLOOKUP(DD$2,Assumptions!$C$94:$M$94,Assumptions!$C$98:$M$98))))</f>
        <v>0</v>
      </c>
      <c r="DE27" s="229">
        <f t="array" ref="DE27">-(IF(DE$2=1,Assumptions!$X28/12,-(SUMIF($D$2:$EE$2,DE$2-1,$D27:$EE27)/12)*(1+XLOOKUP(DE$2,Assumptions!$C$94:$M$94,Assumptions!$C$98:$M$98))))</f>
        <v>0</v>
      </c>
      <c r="DF27" s="229">
        <f t="array" ref="DF27">-(IF(DF$2=1,Assumptions!$X28/12,-(SUMIF($D$2:$EE$2,DF$2-1,$D27:$EE27)/12)*(1+XLOOKUP(DF$2,Assumptions!$C$94:$M$94,Assumptions!$C$98:$M$98))))</f>
        <v>0</v>
      </c>
      <c r="DG27" s="229">
        <f t="array" ref="DG27">-(IF(DG$2=1,Assumptions!$X28/12,-(SUMIF($D$2:$EE$2,DG$2-1,$D27:$EE27)/12)*(1+XLOOKUP(DG$2,Assumptions!$C$94:$M$94,Assumptions!$C$98:$M$98))))</f>
        <v>0</v>
      </c>
      <c r="DH27" s="229">
        <f t="array" ref="DH27">-(IF(DH$2=1,Assumptions!$X28/12,-(SUMIF($D$2:$EE$2,DH$2-1,$D27:$EE27)/12)*(1+XLOOKUP(DH$2,Assumptions!$C$94:$M$94,Assumptions!$C$98:$M$98))))</f>
        <v>0</v>
      </c>
      <c r="DI27" s="229">
        <f t="array" ref="DI27">-(IF(DI$2=1,Assumptions!$X28/12,-(SUMIF($D$2:$EE$2,DI$2-1,$D27:$EE27)/12)*(1+XLOOKUP(DI$2,Assumptions!$C$94:$M$94,Assumptions!$C$98:$M$98))))</f>
        <v>0</v>
      </c>
      <c r="DJ27" s="229">
        <f t="array" ref="DJ27">-(IF(DJ$2=1,Assumptions!$X28/12,-(SUMIF($D$2:$EE$2,DJ$2-1,$D27:$EE27)/12)*(1+XLOOKUP(DJ$2,Assumptions!$C$94:$M$94,Assumptions!$C$98:$M$98))))</f>
        <v>0</v>
      </c>
      <c r="DK27" s="229">
        <f t="array" ref="DK27">-(IF(DK$2=1,Assumptions!$X28/12,-(SUMIF($D$2:$EE$2,DK$2-1,$D27:$EE27)/12)*(1+XLOOKUP(DK$2,Assumptions!$C$94:$M$94,Assumptions!$C$98:$M$98))))</f>
        <v>0</v>
      </c>
      <c r="DL27" s="229">
        <f t="array" ref="DL27">-(IF(DL$2=1,Assumptions!$X28/12,-(SUMIF($D$2:$EE$2,DL$2-1,$D27:$EE27)/12)*(1+XLOOKUP(DL$2,Assumptions!$C$94:$M$94,Assumptions!$C$98:$M$98))))</f>
        <v>0</v>
      </c>
      <c r="DM27" s="229">
        <f t="array" ref="DM27">-(IF(DM$2=1,Assumptions!$X28/12,-(SUMIF($D$2:$EE$2,DM$2-1,$D27:$EE27)/12)*(1+XLOOKUP(DM$2,Assumptions!$C$94:$M$94,Assumptions!$C$98:$M$98))))</f>
        <v>0</v>
      </c>
      <c r="DN27" s="229">
        <f t="array" ref="DN27">-(IF(DN$2=1,Assumptions!$X28/12,-(SUMIF($D$2:$EE$2,DN$2-1,$D27:$EE27)/12)*(1+XLOOKUP(DN$2,Assumptions!$C$94:$M$94,Assumptions!$C$98:$M$98))))</f>
        <v>0</v>
      </c>
      <c r="DO27" s="229">
        <f t="array" ref="DO27">-(IF(DO$2=1,Assumptions!$X28/12,-(SUMIF($D$2:$EE$2,DO$2-1,$D27:$EE27)/12)*(1+XLOOKUP(DO$2,Assumptions!$C$94:$M$94,Assumptions!$C$98:$M$98))))</f>
        <v>0</v>
      </c>
      <c r="DP27" s="229">
        <f t="array" ref="DP27">-(IF(DP$2=1,Assumptions!$X28/12,-(SUMIF($D$2:$EE$2,DP$2-1,$D27:$EE27)/12)*(1+XLOOKUP(DP$2,Assumptions!$C$94:$M$94,Assumptions!$C$98:$M$98))))</f>
        <v>0</v>
      </c>
      <c r="DQ27" s="229">
        <f t="array" ref="DQ27">-(IF(DQ$2=1,Assumptions!$X28/12,-(SUMIF($D$2:$EE$2,DQ$2-1,$D27:$EE27)/12)*(1+XLOOKUP(DQ$2,Assumptions!$C$94:$M$94,Assumptions!$C$98:$M$98))))</f>
        <v>0</v>
      </c>
      <c r="DR27" s="229">
        <f t="array" ref="DR27">-(IF(DR$2=1,Assumptions!$X28/12,-(SUMIF($D$2:$EE$2,DR$2-1,$D27:$EE27)/12)*(1+XLOOKUP(DR$2,Assumptions!$C$94:$M$94,Assumptions!$C$98:$M$98))))</f>
        <v>0</v>
      </c>
      <c r="DS27" s="229">
        <f t="array" ref="DS27">-(IF(DS$2=1,Assumptions!$X28/12,-(SUMIF($D$2:$EE$2,DS$2-1,$D27:$EE27)/12)*(1+XLOOKUP(DS$2,Assumptions!$C$94:$M$94,Assumptions!$C$98:$M$98))))</f>
        <v>0</v>
      </c>
      <c r="DT27" s="229">
        <f t="array" ref="DT27">-(IF(DT$2=1,Assumptions!$X28/12,-(SUMIF($D$2:$EE$2,DT$2-1,$D27:$EE27)/12)*(1+XLOOKUP(DT$2,Assumptions!$C$94:$M$94,Assumptions!$C$98:$M$98))))</f>
        <v>0</v>
      </c>
      <c r="DU27" s="229">
        <f t="array" ref="DU27">-(IF(DU$2=1,Assumptions!$X28/12,-(SUMIF($D$2:$EE$2,DU$2-1,$D27:$EE27)/12)*(1+XLOOKUP(DU$2,Assumptions!$C$94:$M$94,Assumptions!$C$98:$M$98))))</f>
        <v>0</v>
      </c>
      <c r="DV27" s="229">
        <f t="array" ref="DV27">-(IF(DV$2=1,Assumptions!$X28/12,-(SUMIF($D$2:$EE$2,DV$2-1,$D27:$EE27)/12)*(1+XLOOKUP(DV$2,Assumptions!$C$94:$M$94,Assumptions!$C$98:$M$98))))</f>
        <v>0</v>
      </c>
      <c r="DW27" s="229">
        <f t="array" ref="DW27">-(IF(DW$2=1,Assumptions!$X28/12,-(SUMIF($D$2:$EE$2,DW$2-1,$D27:$EE27)/12)*(1+XLOOKUP(DW$2,Assumptions!$C$94:$M$94,Assumptions!$C$98:$M$98))))</f>
        <v>0</v>
      </c>
      <c r="DX27" s="229">
        <f t="array" ref="DX27">-(IF(DX$2=1,Assumptions!$X28/12,-(SUMIF($D$2:$EE$2,DX$2-1,$D27:$EE27)/12)*(1+XLOOKUP(DX$2,Assumptions!$C$94:$M$94,Assumptions!$C$98:$M$98))))</f>
        <v>0</v>
      </c>
      <c r="DY27" s="229">
        <f t="array" ref="DY27">-(IF(DY$2=1,Assumptions!$X28/12,-(SUMIF($D$2:$EE$2,DY$2-1,$D27:$EE27)/12)*(1+XLOOKUP(DY$2,Assumptions!$C$94:$M$94,Assumptions!$C$98:$M$98))))</f>
        <v>0</v>
      </c>
      <c r="DZ27" s="229">
        <f t="array" ref="DZ27">-(IF(DZ$2=1,Assumptions!$X28/12,-(SUMIF($D$2:$EE$2,DZ$2-1,$D27:$EE27)/12)*(1+XLOOKUP(DZ$2,Assumptions!$C$94:$M$94,Assumptions!$C$98:$M$98))))</f>
        <v>0</v>
      </c>
      <c r="EA27" s="229">
        <f t="array" ref="EA27">-(IF(EA$2=1,Assumptions!$X28/12,-(SUMIF($D$2:$EE$2,EA$2-1,$D27:$EE27)/12)*(1+XLOOKUP(EA$2,Assumptions!$C$94:$M$94,Assumptions!$C$98:$M$98))))</f>
        <v>0</v>
      </c>
      <c r="EB27" s="229">
        <f t="array" ref="EB27">-(IF(EB$2=1,Assumptions!$X28/12,-(SUMIF($D$2:$EE$2,EB$2-1,$D27:$EE27)/12)*(1+XLOOKUP(EB$2,Assumptions!$C$94:$M$94,Assumptions!$C$98:$M$98))))</f>
        <v>0</v>
      </c>
      <c r="EC27" s="229">
        <f t="array" ref="EC27">-(IF(EC$2=1,Assumptions!$X28/12,-(SUMIF($D$2:$EE$2,EC$2-1,$D27:$EE27)/12)*(1+XLOOKUP(EC$2,Assumptions!$C$94:$M$94,Assumptions!$C$98:$M$98))))</f>
        <v>0</v>
      </c>
      <c r="ED27" s="229">
        <f t="array" ref="ED27">-(IF(ED$2=1,Assumptions!$X28/12,-(SUMIF($D$2:$EE$2,ED$2-1,$D27:$EE27)/12)*(1+XLOOKUP(ED$2,Assumptions!$C$94:$M$94,Assumptions!$C$98:$M$98))))</f>
        <v>0</v>
      </c>
      <c r="EE27" s="229">
        <f t="array" ref="EE27">-(IF(EE$2=1,Assumptions!$X28/12,-(SUMIF($D$2:$EE$2,EE$2-1,$D27:$EE27)/12)*(1+XLOOKUP(EE$2,Assumptions!$C$94:$M$94,Assumptions!$C$98:$M$98))))</f>
        <v>0</v>
      </c>
    </row>
    <row r="28" ht="15.75" customHeight="1">
      <c r="A28" s="1"/>
      <c r="B28" s="1"/>
      <c r="C28" s="1" t="str">
        <f>Assumptions!J29</f>
        <v>Other Utilities</v>
      </c>
      <c r="D28" s="229">
        <f t="array" ref="D28">-(IF(D$2=1,Assumptions!$X29/12,-(SUMIF($D$2:$EE$2,D$2-1,$D28:$EE28)/12)*(1+XLOOKUP(D$2,Assumptions!$C$94:$M$94,Assumptions!$C$98:$M$98))))</f>
        <v>0</v>
      </c>
      <c r="E28" s="229">
        <f t="array" ref="E28">-(IF(E$2=1,Assumptions!$X29/12,-(SUMIF($D$2:$EE$2,E$2-1,$D28:$EE28)/12)*(1+XLOOKUP(E$2,Assumptions!$C$94:$M$94,Assumptions!$C$98:$M$98))))</f>
        <v>0</v>
      </c>
      <c r="F28" s="229">
        <f t="array" ref="F28">-(IF(F$2=1,Assumptions!$X29/12,-(SUMIF($D$2:$EE$2,F$2-1,$D28:$EE28)/12)*(1+XLOOKUP(F$2,Assumptions!$C$94:$M$94,Assumptions!$C$98:$M$98))))</f>
        <v>0</v>
      </c>
      <c r="G28" s="229">
        <f t="array" ref="G28">-(IF(G$2=1,Assumptions!$X29/12,-(SUMIF($D$2:$EE$2,G$2-1,$D28:$EE28)/12)*(1+XLOOKUP(G$2,Assumptions!$C$94:$M$94,Assumptions!$C$98:$M$98))))</f>
        <v>0</v>
      </c>
      <c r="H28" s="229">
        <f t="array" ref="H28">-(IF(H$2=1,Assumptions!$X29/12,-(SUMIF($D$2:$EE$2,H$2-1,$D28:$EE28)/12)*(1+XLOOKUP(H$2,Assumptions!$C$94:$M$94,Assumptions!$C$98:$M$98))))</f>
        <v>0</v>
      </c>
      <c r="I28" s="229">
        <f t="array" ref="I28">-(IF(I$2=1,Assumptions!$X29/12,-(SUMIF($D$2:$EE$2,I$2-1,$D28:$EE28)/12)*(1+XLOOKUP(I$2,Assumptions!$C$94:$M$94,Assumptions!$C$98:$M$98))))</f>
        <v>0</v>
      </c>
      <c r="J28" s="229">
        <f t="array" ref="J28">-(IF(J$2=1,Assumptions!$X29/12,-(SUMIF($D$2:$EE$2,J$2-1,$D28:$EE28)/12)*(1+XLOOKUP(J$2,Assumptions!$C$94:$M$94,Assumptions!$C$98:$M$98))))</f>
        <v>0</v>
      </c>
      <c r="K28" s="229">
        <f t="array" ref="K28">-(IF(K$2=1,Assumptions!$X29/12,-(SUMIF($D$2:$EE$2,K$2-1,$D28:$EE28)/12)*(1+XLOOKUP(K$2,Assumptions!$C$94:$M$94,Assumptions!$C$98:$M$98))))</f>
        <v>0</v>
      </c>
      <c r="L28" s="229">
        <f t="array" ref="L28">-(IF(L$2=1,Assumptions!$X29/12,-(SUMIF($D$2:$EE$2,L$2-1,$D28:$EE28)/12)*(1+XLOOKUP(L$2,Assumptions!$C$94:$M$94,Assumptions!$C$98:$M$98))))</f>
        <v>0</v>
      </c>
      <c r="M28" s="229">
        <f t="array" ref="M28">-(IF(M$2=1,Assumptions!$X29/12,-(SUMIF($D$2:$EE$2,M$2-1,$D28:$EE28)/12)*(1+XLOOKUP(M$2,Assumptions!$C$94:$M$94,Assumptions!$C$98:$M$98))))</f>
        <v>0</v>
      </c>
      <c r="N28" s="229">
        <f t="array" ref="N28">-(IF(N$2=1,Assumptions!$X29/12,-(SUMIF($D$2:$EE$2,N$2-1,$D28:$EE28)/12)*(1+XLOOKUP(N$2,Assumptions!$C$94:$M$94,Assumptions!$C$98:$M$98))))</f>
        <v>0</v>
      </c>
      <c r="O28" s="229">
        <f t="array" ref="O28">-(IF(O$2=1,Assumptions!$X29/12,-(SUMIF($D$2:$EE$2,O$2-1,$D28:$EE28)/12)*(1+XLOOKUP(O$2,Assumptions!$C$94:$M$94,Assumptions!$C$98:$M$98))))</f>
        <v>0</v>
      </c>
      <c r="P28" s="229">
        <f t="array" ref="P28">-(IF(P$2=1,Assumptions!$X29/12,-(SUMIF($D$2:$EE$2,P$2-1,$D28:$EE28)/12)*(1+XLOOKUP(P$2,Assumptions!$C$94:$M$94,Assumptions!$C$98:$M$98))))</f>
        <v>0</v>
      </c>
      <c r="Q28" s="229">
        <f t="array" ref="Q28">-(IF(Q$2=1,Assumptions!$X29/12,-(SUMIF($D$2:$EE$2,Q$2-1,$D28:$EE28)/12)*(1+XLOOKUP(Q$2,Assumptions!$C$94:$M$94,Assumptions!$C$98:$M$98))))</f>
        <v>0</v>
      </c>
      <c r="R28" s="229">
        <f t="array" ref="R28">-(IF(R$2=1,Assumptions!$X29/12,-(SUMIF($D$2:$EE$2,R$2-1,$D28:$EE28)/12)*(1+XLOOKUP(R$2,Assumptions!$C$94:$M$94,Assumptions!$C$98:$M$98))))</f>
        <v>0</v>
      </c>
      <c r="S28" s="229">
        <f t="array" ref="S28">-(IF(S$2=1,Assumptions!$X29/12,-(SUMIF($D$2:$EE$2,S$2-1,$D28:$EE28)/12)*(1+XLOOKUP(S$2,Assumptions!$C$94:$M$94,Assumptions!$C$98:$M$98))))</f>
        <v>0</v>
      </c>
      <c r="T28" s="229">
        <f t="array" ref="T28">-(IF(T$2=1,Assumptions!$X29/12,-(SUMIF($D$2:$EE$2,T$2-1,$D28:$EE28)/12)*(1+XLOOKUP(T$2,Assumptions!$C$94:$M$94,Assumptions!$C$98:$M$98))))</f>
        <v>0</v>
      </c>
      <c r="U28" s="229">
        <f t="array" ref="U28">-(IF(U$2=1,Assumptions!$X29/12,-(SUMIF($D$2:$EE$2,U$2-1,$D28:$EE28)/12)*(1+XLOOKUP(U$2,Assumptions!$C$94:$M$94,Assumptions!$C$98:$M$98))))</f>
        <v>0</v>
      </c>
      <c r="V28" s="229">
        <f t="array" ref="V28">-(IF(V$2=1,Assumptions!$X29/12,-(SUMIF($D$2:$EE$2,V$2-1,$D28:$EE28)/12)*(1+XLOOKUP(V$2,Assumptions!$C$94:$M$94,Assumptions!$C$98:$M$98))))</f>
        <v>0</v>
      </c>
      <c r="W28" s="229">
        <f t="array" ref="W28">-(IF(W$2=1,Assumptions!$X29/12,-(SUMIF($D$2:$EE$2,W$2-1,$D28:$EE28)/12)*(1+XLOOKUP(W$2,Assumptions!$C$94:$M$94,Assumptions!$C$98:$M$98))))</f>
        <v>0</v>
      </c>
      <c r="X28" s="229">
        <f t="array" ref="X28">-(IF(X$2=1,Assumptions!$X29/12,-(SUMIF($D$2:$EE$2,X$2-1,$D28:$EE28)/12)*(1+XLOOKUP(X$2,Assumptions!$C$94:$M$94,Assumptions!$C$98:$M$98))))</f>
        <v>0</v>
      </c>
      <c r="Y28" s="229">
        <f t="array" ref="Y28">-(IF(Y$2=1,Assumptions!$X29/12,-(SUMIF($D$2:$EE$2,Y$2-1,$D28:$EE28)/12)*(1+XLOOKUP(Y$2,Assumptions!$C$94:$M$94,Assumptions!$C$98:$M$98))))</f>
        <v>0</v>
      </c>
      <c r="Z28" s="229">
        <f t="array" ref="Z28">-(IF(Z$2=1,Assumptions!$X29/12,-(SUMIF($D$2:$EE$2,Z$2-1,$D28:$EE28)/12)*(1+XLOOKUP(Z$2,Assumptions!$C$94:$M$94,Assumptions!$C$98:$M$98))))</f>
        <v>0</v>
      </c>
      <c r="AA28" s="229">
        <f t="array" ref="AA28">-(IF(AA$2=1,Assumptions!$X29/12,-(SUMIF($D$2:$EE$2,AA$2-1,$D28:$EE28)/12)*(1+XLOOKUP(AA$2,Assumptions!$C$94:$M$94,Assumptions!$C$98:$M$98))))</f>
        <v>0</v>
      </c>
      <c r="AB28" s="229">
        <f t="array" ref="AB28">-(IF(AB$2=1,Assumptions!$X29/12,-(SUMIF($D$2:$EE$2,AB$2-1,$D28:$EE28)/12)*(1+XLOOKUP(AB$2,Assumptions!$C$94:$M$94,Assumptions!$C$98:$M$98))))</f>
        <v>0</v>
      </c>
      <c r="AC28" s="229">
        <f t="array" ref="AC28">-(IF(AC$2=1,Assumptions!$X29/12,-(SUMIF($D$2:$EE$2,AC$2-1,$D28:$EE28)/12)*(1+XLOOKUP(AC$2,Assumptions!$C$94:$M$94,Assumptions!$C$98:$M$98))))</f>
        <v>0</v>
      </c>
      <c r="AD28" s="229">
        <f t="array" ref="AD28">-(IF(AD$2=1,Assumptions!$X29/12,-(SUMIF($D$2:$EE$2,AD$2-1,$D28:$EE28)/12)*(1+XLOOKUP(AD$2,Assumptions!$C$94:$M$94,Assumptions!$C$98:$M$98))))</f>
        <v>0</v>
      </c>
      <c r="AE28" s="229">
        <f t="array" ref="AE28">-(IF(AE$2=1,Assumptions!$X29/12,-(SUMIF($D$2:$EE$2,AE$2-1,$D28:$EE28)/12)*(1+XLOOKUP(AE$2,Assumptions!$C$94:$M$94,Assumptions!$C$98:$M$98))))</f>
        <v>0</v>
      </c>
      <c r="AF28" s="229">
        <f t="array" ref="AF28">-(IF(AF$2=1,Assumptions!$X29/12,-(SUMIF($D$2:$EE$2,AF$2-1,$D28:$EE28)/12)*(1+XLOOKUP(AF$2,Assumptions!$C$94:$M$94,Assumptions!$C$98:$M$98))))</f>
        <v>0</v>
      </c>
      <c r="AG28" s="229">
        <f t="array" ref="AG28">-(IF(AG$2=1,Assumptions!$X29/12,-(SUMIF($D$2:$EE$2,AG$2-1,$D28:$EE28)/12)*(1+XLOOKUP(AG$2,Assumptions!$C$94:$M$94,Assumptions!$C$98:$M$98))))</f>
        <v>0</v>
      </c>
      <c r="AH28" s="229">
        <f t="array" ref="AH28">-(IF(AH$2=1,Assumptions!$X29/12,-(SUMIF($D$2:$EE$2,AH$2-1,$D28:$EE28)/12)*(1+XLOOKUP(AH$2,Assumptions!$C$94:$M$94,Assumptions!$C$98:$M$98))))</f>
        <v>0</v>
      </c>
      <c r="AI28" s="229">
        <f t="array" ref="AI28">-(IF(AI$2=1,Assumptions!$X29/12,-(SUMIF($D$2:$EE$2,AI$2-1,$D28:$EE28)/12)*(1+XLOOKUP(AI$2,Assumptions!$C$94:$M$94,Assumptions!$C$98:$M$98))))</f>
        <v>0</v>
      </c>
      <c r="AJ28" s="229">
        <f t="array" ref="AJ28">-(IF(AJ$2=1,Assumptions!$X29/12,-(SUMIF($D$2:$EE$2,AJ$2-1,$D28:$EE28)/12)*(1+XLOOKUP(AJ$2,Assumptions!$C$94:$M$94,Assumptions!$C$98:$M$98))))</f>
        <v>0</v>
      </c>
      <c r="AK28" s="229">
        <f t="array" ref="AK28">-(IF(AK$2=1,Assumptions!$X29/12,-(SUMIF($D$2:$EE$2,AK$2-1,$D28:$EE28)/12)*(1+XLOOKUP(AK$2,Assumptions!$C$94:$M$94,Assumptions!$C$98:$M$98))))</f>
        <v>0</v>
      </c>
      <c r="AL28" s="229">
        <f t="array" ref="AL28">-(IF(AL$2=1,Assumptions!$X29/12,-(SUMIF($D$2:$EE$2,AL$2-1,$D28:$EE28)/12)*(1+XLOOKUP(AL$2,Assumptions!$C$94:$M$94,Assumptions!$C$98:$M$98))))</f>
        <v>0</v>
      </c>
      <c r="AM28" s="229">
        <f t="array" ref="AM28">-(IF(AM$2=1,Assumptions!$X29/12,-(SUMIF($D$2:$EE$2,AM$2-1,$D28:$EE28)/12)*(1+XLOOKUP(AM$2,Assumptions!$C$94:$M$94,Assumptions!$C$98:$M$98))))</f>
        <v>0</v>
      </c>
      <c r="AN28" s="229">
        <f t="array" ref="AN28">-(IF(AN$2=1,Assumptions!$X29/12,-(SUMIF($D$2:$EE$2,AN$2-1,$D28:$EE28)/12)*(1+XLOOKUP(AN$2,Assumptions!$C$94:$M$94,Assumptions!$C$98:$M$98))))</f>
        <v>0</v>
      </c>
      <c r="AO28" s="229">
        <f t="array" ref="AO28">-(IF(AO$2=1,Assumptions!$X29/12,-(SUMIF($D$2:$EE$2,AO$2-1,$D28:$EE28)/12)*(1+XLOOKUP(AO$2,Assumptions!$C$94:$M$94,Assumptions!$C$98:$M$98))))</f>
        <v>0</v>
      </c>
      <c r="AP28" s="229">
        <f t="array" ref="AP28">-(IF(AP$2=1,Assumptions!$X29/12,-(SUMIF($D$2:$EE$2,AP$2-1,$D28:$EE28)/12)*(1+XLOOKUP(AP$2,Assumptions!$C$94:$M$94,Assumptions!$C$98:$M$98))))</f>
        <v>0</v>
      </c>
      <c r="AQ28" s="229">
        <f t="array" ref="AQ28">-(IF(AQ$2=1,Assumptions!$X29/12,-(SUMIF($D$2:$EE$2,AQ$2-1,$D28:$EE28)/12)*(1+XLOOKUP(AQ$2,Assumptions!$C$94:$M$94,Assumptions!$C$98:$M$98))))</f>
        <v>0</v>
      </c>
      <c r="AR28" s="229">
        <f t="array" ref="AR28">-(IF(AR$2=1,Assumptions!$X29/12,-(SUMIF($D$2:$EE$2,AR$2-1,$D28:$EE28)/12)*(1+XLOOKUP(AR$2,Assumptions!$C$94:$M$94,Assumptions!$C$98:$M$98))))</f>
        <v>0</v>
      </c>
      <c r="AS28" s="229">
        <f t="array" ref="AS28">-(IF(AS$2=1,Assumptions!$X29/12,-(SUMIF($D$2:$EE$2,AS$2-1,$D28:$EE28)/12)*(1+XLOOKUP(AS$2,Assumptions!$C$94:$M$94,Assumptions!$C$98:$M$98))))</f>
        <v>0</v>
      </c>
      <c r="AT28" s="229">
        <f t="array" ref="AT28">-(IF(AT$2=1,Assumptions!$X29/12,-(SUMIF($D$2:$EE$2,AT$2-1,$D28:$EE28)/12)*(1+XLOOKUP(AT$2,Assumptions!$C$94:$M$94,Assumptions!$C$98:$M$98))))</f>
        <v>0</v>
      </c>
      <c r="AU28" s="229">
        <f t="array" ref="AU28">-(IF(AU$2=1,Assumptions!$X29/12,-(SUMIF($D$2:$EE$2,AU$2-1,$D28:$EE28)/12)*(1+XLOOKUP(AU$2,Assumptions!$C$94:$M$94,Assumptions!$C$98:$M$98))))</f>
        <v>0</v>
      </c>
      <c r="AV28" s="229">
        <f t="array" ref="AV28">-(IF(AV$2=1,Assumptions!$X29/12,-(SUMIF($D$2:$EE$2,AV$2-1,$D28:$EE28)/12)*(1+XLOOKUP(AV$2,Assumptions!$C$94:$M$94,Assumptions!$C$98:$M$98))))</f>
        <v>0</v>
      </c>
      <c r="AW28" s="229">
        <f t="array" ref="AW28">-(IF(AW$2=1,Assumptions!$X29/12,-(SUMIF($D$2:$EE$2,AW$2-1,$D28:$EE28)/12)*(1+XLOOKUP(AW$2,Assumptions!$C$94:$M$94,Assumptions!$C$98:$M$98))))</f>
        <v>0</v>
      </c>
      <c r="AX28" s="229">
        <f t="array" ref="AX28">-(IF(AX$2=1,Assumptions!$X29/12,-(SUMIF($D$2:$EE$2,AX$2-1,$D28:$EE28)/12)*(1+XLOOKUP(AX$2,Assumptions!$C$94:$M$94,Assumptions!$C$98:$M$98))))</f>
        <v>0</v>
      </c>
      <c r="AY28" s="229">
        <f t="array" ref="AY28">-(IF(AY$2=1,Assumptions!$X29/12,-(SUMIF($D$2:$EE$2,AY$2-1,$D28:$EE28)/12)*(1+XLOOKUP(AY$2,Assumptions!$C$94:$M$94,Assumptions!$C$98:$M$98))))</f>
        <v>0</v>
      </c>
      <c r="AZ28" s="229">
        <f t="array" ref="AZ28">-(IF(AZ$2=1,Assumptions!$X29/12,-(SUMIF($D$2:$EE$2,AZ$2-1,$D28:$EE28)/12)*(1+XLOOKUP(AZ$2,Assumptions!$C$94:$M$94,Assumptions!$C$98:$M$98))))</f>
        <v>0</v>
      </c>
      <c r="BA28" s="229">
        <f t="array" ref="BA28">-(IF(BA$2=1,Assumptions!$X29/12,-(SUMIF($D$2:$EE$2,BA$2-1,$D28:$EE28)/12)*(1+XLOOKUP(BA$2,Assumptions!$C$94:$M$94,Assumptions!$C$98:$M$98))))</f>
        <v>0</v>
      </c>
      <c r="BB28" s="229">
        <f t="array" ref="BB28">-(IF(BB$2=1,Assumptions!$X29/12,-(SUMIF($D$2:$EE$2,BB$2-1,$D28:$EE28)/12)*(1+XLOOKUP(BB$2,Assumptions!$C$94:$M$94,Assumptions!$C$98:$M$98))))</f>
        <v>0</v>
      </c>
      <c r="BC28" s="229">
        <f t="array" ref="BC28">-(IF(BC$2=1,Assumptions!$X29/12,-(SUMIF($D$2:$EE$2,BC$2-1,$D28:$EE28)/12)*(1+XLOOKUP(BC$2,Assumptions!$C$94:$M$94,Assumptions!$C$98:$M$98))))</f>
        <v>0</v>
      </c>
      <c r="BD28" s="229">
        <f t="array" ref="BD28">-(IF(BD$2=1,Assumptions!$X29/12,-(SUMIF($D$2:$EE$2,BD$2-1,$D28:$EE28)/12)*(1+XLOOKUP(BD$2,Assumptions!$C$94:$M$94,Assumptions!$C$98:$M$98))))</f>
        <v>0</v>
      </c>
      <c r="BE28" s="229">
        <f t="array" ref="BE28">-(IF(BE$2=1,Assumptions!$X29/12,-(SUMIF($D$2:$EE$2,BE$2-1,$D28:$EE28)/12)*(1+XLOOKUP(BE$2,Assumptions!$C$94:$M$94,Assumptions!$C$98:$M$98))))</f>
        <v>0</v>
      </c>
      <c r="BF28" s="229">
        <f t="array" ref="BF28">-(IF(BF$2=1,Assumptions!$X29/12,-(SUMIF($D$2:$EE$2,BF$2-1,$D28:$EE28)/12)*(1+XLOOKUP(BF$2,Assumptions!$C$94:$M$94,Assumptions!$C$98:$M$98))))</f>
        <v>0</v>
      </c>
      <c r="BG28" s="229">
        <f t="array" ref="BG28">-(IF(BG$2=1,Assumptions!$X29/12,-(SUMIF($D$2:$EE$2,BG$2-1,$D28:$EE28)/12)*(1+XLOOKUP(BG$2,Assumptions!$C$94:$M$94,Assumptions!$C$98:$M$98))))</f>
        <v>0</v>
      </c>
      <c r="BH28" s="229">
        <f t="array" ref="BH28">-(IF(BH$2=1,Assumptions!$X29/12,-(SUMIF($D$2:$EE$2,BH$2-1,$D28:$EE28)/12)*(1+XLOOKUP(BH$2,Assumptions!$C$94:$M$94,Assumptions!$C$98:$M$98))))</f>
        <v>0</v>
      </c>
      <c r="BI28" s="229">
        <f t="array" ref="BI28">-(IF(BI$2=1,Assumptions!$X29/12,-(SUMIF($D$2:$EE$2,BI$2-1,$D28:$EE28)/12)*(1+XLOOKUP(BI$2,Assumptions!$C$94:$M$94,Assumptions!$C$98:$M$98))))</f>
        <v>0</v>
      </c>
      <c r="BJ28" s="229">
        <f t="array" ref="BJ28">-(IF(BJ$2=1,Assumptions!$X29/12,-(SUMIF($D$2:$EE$2,BJ$2-1,$D28:$EE28)/12)*(1+XLOOKUP(BJ$2,Assumptions!$C$94:$M$94,Assumptions!$C$98:$M$98))))</f>
        <v>0</v>
      </c>
      <c r="BK28" s="229">
        <f t="array" ref="BK28">-(IF(BK$2=1,Assumptions!$X29/12,-(SUMIF($D$2:$EE$2,BK$2-1,$D28:$EE28)/12)*(1+XLOOKUP(BK$2,Assumptions!$C$94:$M$94,Assumptions!$C$98:$M$98))))</f>
        <v>0</v>
      </c>
      <c r="BL28" s="229">
        <f t="array" ref="BL28">-(IF(BL$2=1,Assumptions!$X29/12,-(SUMIF($D$2:$EE$2,BL$2-1,$D28:$EE28)/12)*(1+XLOOKUP(BL$2,Assumptions!$C$94:$M$94,Assumptions!$C$98:$M$98))))</f>
        <v>0</v>
      </c>
      <c r="BM28" s="229">
        <f t="array" ref="BM28">-(IF(BM$2=1,Assumptions!$X29/12,-(SUMIF($D$2:$EE$2,BM$2-1,$D28:$EE28)/12)*(1+XLOOKUP(BM$2,Assumptions!$C$94:$M$94,Assumptions!$C$98:$M$98))))</f>
        <v>0</v>
      </c>
      <c r="BN28" s="229">
        <f t="array" ref="BN28">-(IF(BN$2=1,Assumptions!$X29/12,-(SUMIF($D$2:$EE$2,BN$2-1,$D28:$EE28)/12)*(1+XLOOKUP(BN$2,Assumptions!$C$94:$M$94,Assumptions!$C$98:$M$98))))</f>
        <v>0</v>
      </c>
      <c r="BO28" s="229">
        <f t="array" ref="BO28">-(IF(BO$2=1,Assumptions!$X29/12,-(SUMIF($D$2:$EE$2,BO$2-1,$D28:$EE28)/12)*(1+XLOOKUP(BO$2,Assumptions!$C$94:$M$94,Assumptions!$C$98:$M$98))))</f>
        <v>0</v>
      </c>
      <c r="BP28" s="229">
        <f t="array" ref="BP28">-(IF(BP$2=1,Assumptions!$X29/12,-(SUMIF($D$2:$EE$2,BP$2-1,$D28:$EE28)/12)*(1+XLOOKUP(BP$2,Assumptions!$C$94:$M$94,Assumptions!$C$98:$M$98))))</f>
        <v>0</v>
      </c>
      <c r="BQ28" s="229">
        <f t="array" ref="BQ28">-(IF(BQ$2=1,Assumptions!$X29/12,-(SUMIF($D$2:$EE$2,BQ$2-1,$D28:$EE28)/12)*(1+XLOOKUP(BQ$2,Assumptions!$C$94:$M$94,Assumptions!$C$98:$M$98))))</f>
        <v>0</v>
      </c>
      <c r="BR28" s="229">
        <f t="array" ref="BR28">-(IF(BR$2=1,Assumptions!$X29/12,-(SUMIF($D$2:$EE$2,BR$2-1,$D28:$EE28)/12)*(1+XLOOKUP(BR$2,Assumptions!$C$94:$M$94,Assumptions!$C$98:$M$98))))</f>
        <v>0</v>
      </c>
      <c r="BS28" s="229">
        <f t="array" ref="BS28">-(IF(BS$2=1,Assumptions!$X29/12,-(SUMIF($D$2:$EE$2,BS$2-1,$D28:$EE28)/12)*(1+XLOOKUP(BS$2,Assumptions!$C$94:$M$94,Assumptions!$C$98:$M$98))))</f>
        <v>0</v>
      </c>
      <c r="BT28" s="229">
        <f t="array" ref="BT28">-(IF(BT$2=1,Assumptions!$X29/12,-(SUMIF($D$2:$EE$2,BT$2-1,$D28:$EE28)/12)*(1+XLOOKUP(BT$2,Assumptions!$C$94:$M$94,Assumptions!$C$98:$M$98))))</f>
        <v>0</v>
      </c>
      <c r="BU28" s="229">
        <f t="array" ref="BU28">-(IF(BU$2=1,Assumptions!$X29/12,-(SUMIF($D$2:$EE$2,BU$2-1,$D28:$EE28)/12)*(1+XLOOKUP(BU$2,Assumptions!$C$94:$M$94,Assumptions!$C$98:$M$98))))</f>
        <v>0</v>
      </c>
      <c r="BV28" s="229">
        <f t="array" ref="BV28">-(IF(BV$2=1,Assumptions!$X29/12,-(SUMIF($D$2:$EE$2,BV$2-1,$D28:$EE28)/12)*(1+XLOOKUP(BV$2,Assumptions!$C$94:$M$94,Assumptions!$C$98:$M$98))))</f>
        <v>0</v>
      </c>
      <c r="BW28" s="229">
        <f t="array" ref="BW28">-(IF(BW$2=1,Assumptions!$X29/12,-(SUMIF($D$2:$EE$2,BW$2-1,$D28:$EE28)/12)*(1+XLOOKUP(BW$2,Assumptions!$C$94:$M$94,Assumptions!$C$98:$M$98))))</f>
        <v>0</v>
      </c>
      <c r="BX28" s="229">
        <f t="array" ref="BX28">-(IF(BX$2=1,Assumptions!$X29/12,-(SUMIF($D$2:$EE$2,BX$2-1,$D28:$EE28)/12)*(1+XLOOKUP(BX$2,Assumptions!$C$94:$M$94,Assumptions!$C$98:$M$98))))</f>
        <v>0</v>
      </c>
      <c r="BY28" s="229">
        <f t="array" ref="BY28">-(IF(BY$2=1,Assumptions!$X29/12,-(SUMIF($D$2:$EE$2,BY$2-1,$D28:$EE28)/12)*(1+XLOOKUP(BY$2,Assumptions!$C$94:$M$94,Assumptions!$C$98:$M$98))))</f>
        <v>0</v>
      </c>
      <c r="BZ28" s="229">
        <f t="array" ref="BZ28">-(IF(BZ$2=1,Assumptions!$X29/12,-(SUMIF($D$2:$EE$2,BZ$2-1,$D28:$EE28)/12)*(1+XLOOKUP(BZ$2,Assumptions!$C$94:$M$94,Assumptions!$C$98:$M$98))))</f>
        <v>0</v>
      </c>
      <c r="CA28" s="229">
        <f t="array" ref="CA28">-(IF(CA$2=1,Assumptions!$X29/12,-(SUMIF($D$2:$EE$2,CA$2-1,$D28:$EE28)/12)*(1+XLOOKUP(CA$2,Assumptions!$C$94:$M$94,Assumptions!$C$98:$M$98))))</f>
        <v>0</v>
      </c>
      <c r="CB28" s="229">
        <f t="array" ref="CB28">-(IF(CB$2=1,Assumptions!$X29/12,-(SUMIF($D$2:$EE$2,CB$2-1,$D28:$EE28)/12)*(1+XLOOKUP(CB$2,Assumptions!$C$94:$M$94,Assumptions!$C$98:$M$98))))</f>
        <v>0</v>
      </c>
      <c r="CC28" s="229">
        <f t="array" ref="CC28">-(IF(CC$2=1,Assumptions!$X29/12,-(SUMIF($D$2:$EE$2,CC$2-1,$D28:$EE28)/12)*(1+XLOOKUP(CC$2,Assumptions!$C$94:$M$94,Assumptions!$C$98:$M$98))))</f>
        <v>0</v>
      </c>
      <c r="CD28" s="229">
        <f t="array" ref="CD28">-(IF(CD$2=1,Assumptions!$X29/12,-(SUMIF($D$2:$EE$2,CD$2-1,$D28:$EE28)/12)*(1+XLOOKUP(CD$2,Assumptions!$C$94:$M$94,Assumptions!$C$98:$M$98))))</f>
        <v>0</v>
      </c>
      <c r="CE28" s="229">
        <f t="array" ref="CE28">-(IF(CE$2=1,Assumptions!$X29/12,-(SUMIF($D$2:$EE$2,CE$2-1,$D28:$EE28)/12)*(1+XLOOKUP(CE$2,Assumptions!$C$94:$M$94,Assumptions!$C$98:$M$98))))</f>
        <v>0</v>
      </c>
      <c r="CF28" s="229">
        <f t="array" ref="CF28">-(IF(CF$2=1,Assumptions!$X29/12,-(SUMIF($D$2:$EE$2,CF$2-1,$D28:$EE28)/12)*(1+XLOOKUP(CF$2,Assumptions!$C$94:$M$94,Assumptions!$C$98:$M$98))))</f>
        <v>0</v>
      </c>
      <c r="CG28" s="229">
        <f t="array" ref="CG28">-(IF(CG$2=1,Assumptions!$X29/12,-(SUMIF($D$2:$EE$2,CG$2-1,$D28:$EE28)/12)*(1+XLOOKUP(CG$2,Assumptions!$C$94:$M$94,Assumptions!$C$98:$M$98))))</f>
        <v>0</v>
      </c>
      <c r="CH28" s="229">
        <f t="array" ref="CH28">-(IF(CH$2=1,Assumptions!$X29/12,-(SUMIF($D$2:$EE$2,CH$2-1,$D28:$EE28)/12)*(1+XLOOKUP(CH$2,Assumptions!$C$94:$M$94,Assumptions!$C$98:$M$98))))</f>
        <v>0</v>
      </c>
      <c r="CI28" s="229">
        <f t="array" ref="CI28">-(IF(CI$2=1,Assumptions!$X29/12,-(SUMIF($D$2:$EE$2,CI$2-1,$D28:$EE28)/12)*(1+XLOOKUP(CI$2,Assumptions!$C$94:$M$94,Assumptions!$C$98:$M$98))))</f>
        <v>0</v>
      </c>
      <c r="CJ28" s="229">
        <f t="array" ref="CJ28">-(IF(CJ$2=1,Assumptions!$X29/12,-(SUMIF($D$2:$EE$2,CJ$2-1,$D28:$EE28)/12)*(1+XLOOKUP(CJ$2,Assumptions!$C$94:$M$94,Assumptions!$C$98:$M$98))))</f>
        <v>0</v>
      </c>
      <c r="CK28" s="229">
        <f t="array" ref="CK28">-(IF(CK$2=1,Assumptions!$X29/12,-(SUMIF($D$2:$EE$2,CK$2-1,$D28:$EE28)/12)*(1+XLOOKUP(CK$2,Assumptions!$C$94:$M$94,Assumptions!$C$98:$M$98))))</f>
        <v>0</v>
      </c>
      <c r="CL28" s="229">
        <f t="array" ref="CL28">-(IF(CL$2=1,Assumptions!$X29/12,-(SUMIF($D$2:$EE$2,CL$2-1,$D28:$EE28)/12)*(1+XLOOKUP(CL$2,Assumptions!$C$94:$M$94,Assumptions!$C$98:$M$98))))</f>
        <v>0</v>
      </c>
      <c r="CM28" s="229">
        <f t="array" ref="CM28">-(IF(CM$2=1,Assumptions!$X29/12,-(SUMIF($D$2:$EE$2,CM$2-1,$D28:$EE28)/12)*(1+XLOOKUP(CM$2,Assumptions!$C$94:$M$94,Assumptions!$C$98:$M$98))))</f>
        <v>0</v>
      </c>
      <c r="CN28" s="229">
        <f t="array" ref="CN28">-(IF(CN$2=1,Assumptions!$X29/12,-(SUMIF($D$2:$EE$2,CN$2-1,$D28:$EE28)/12)*(1+XLOOKUP(CN$2,Assumptions!$C$94:$M$94,Assumptions!$C$98:$M$98))))</f>
        <v>0</v>
      </c>
      <c r="CO28" s="229">
        <f t="array" ref="CO28">-(IF(CO$2=1,Assumptions!$X29/12,-(SUMIF($D$2:$EE$2,CO$2-1,$D28:$EE28)/12)*(1+XLOOKUP(CO$2,Assumptions!$C$94:$M$94,Assumptions!$C$98:$M$98))))</f>
        <v>0</v>
      </c>
      <c r="CP28" s="229">
        <f t="array" ref="CP28">-(IF(CP$2=1,Assumptions!$X29/12,-(SUMIF($D$2:$EE$2,CP$2-1,$D28:$EE28)/12)*(1+XLOOKUP(CP$2,Assumptions!$C$94:$M$94,Assumptions!$C$98:$M$98))))</f>
        <v>0</v>
      </c>
      <c r="CQ28" s="229">
        <f t="array" ref="CQ28">-(IF(CQ$2=1,Assumptions!$X29/12,-(SUMIF($D$2:$EE$2,CQ$2-1,$D28:$EE28)/12)*(1+XLOOKUP(CQ$2,Assumptions!$C$94:$M$94,Assumptions!$C$98:$M$98))))</f>
        <v>0</v>
      </c>
      <c r="CR28" s="229">
        <f t="array" ref="CR28">-(IF(CR$2=1,Assumptions!$X29/12,-(SUMIF($D$2:$EE$2,CR$2-1,$D28:$EE28)/12)*(1+XLOOKUP(CR$2,Assumptions!$C$94:$M$94,Assumptions!$C$98:$M$98))))</f>
        <v>0</v>
      </c>
      <c r="CS28" s="229">
        <f t="array" ref="CS28">-(IF(CS$2=1,Assumptions!$X29/12,-(SUMIF($D$2:$EE$2,CS$2-1,$D28:$EE28)/12)*(1+XLOOKUP(CS$2,Assumptions!$C$94:$M$94,Assumptions!$C$98:$M$98))))</f>
        <v>0</v>
      </c>
      <c r="CT28" s="229">
        <f t="array" ref="CT28">-(IF(CT$2=1,Assumptions!$X29/12,-(SUMIF($D$2:$EE$2,CT$2-1,$D28:$EE28)/12)*(1+XLOOKUP(CT$2,Assumptions!$C$94:$M$94,Assumptions!$C$98:$M$98))))</f>
        <v>0</v>
      </c>
      <c r="CU28" s="229">
        <f t="array" ref="CU28">-(IF(CU$2=1,Assumptions!$X29/12,-(SUMIF($D$2:$EE$2,CU$2-1,$D28:$EE28)/12)*(1+XLOOKUP(CU$2,Assumptions!$C$94:$M$94,Assumptions!$C$98:$M$98))))</f>
        <v>0</v>
      </c>
      <c r="CV28" s="229">
        <f t="array" ref="CV28">-(IF(CV$2=1,Assumptions!$X29/12,-(SUMIF($D$2:$EE$2,CV$2-1,$D28:$EE28)/12)*(1+XLOOKUP(CV$2,Assumptions!$C$94:$M$94,Assumptions!$C$98:$M$98))))</f>
        <v>0</v>
      </c>
      <c r="CW28" s="229">
        <f t="array" ref="CW28">-(IF(CW$2=1,Assumptions!$X29/12,-(SUMIF($D$2:$EE$2,CW$2-1,$D28:$EE28)/12)*(1+XLOOKUP(CW$2,Assumptions!$C$94:$M$94,Assumptions!$C$98:$M$98))))</f>
        <v>0</v>
      </c>
      <c r="CX28" s="229">
        <f t="array" ref="CX28">-(IF(CX$2=1,Assumptions!$X29/12,-(SUMIF($D$2:$EE$2,CX$2-1,$D28:$EE28)/12)*(1+XLOOKUP(CX$2,Assumptions!$C$94:$M$94,Assumptions!$C$98:$M$98))))</f>
        <v>0</v>
      </c>
      <c r="CY28" s="229">
        <f t="array" ref="CY28">-(IF(CY$2=1,Assumptions!$X29/12,-(SUMIF($D$2:$EE$2,CY$2-1,$D28:$EE28)/12)*(1+XLOOKUP(CY$2,Assumptions!$C$94:$M$94,Assumptions!$C$98:$M$98))))</f>
        <v>0</v>
      </c>
      <c r="CZ28" s="229">
        <f t="array" ref="CZ28">-(IF(CZ$2=1,Assumptions!$X29/12,-(SUMIF($D$2:$EE$2,CZ$2-1,$D28:$EE28)/12)*(1+XLOOKUP(CZ$2,Assumptions!$C$94:$M$94,Assumptions!$C$98:$M$98))))</f>
        <v>0</v>
      </c>
      <c r="DA28" s="229">
        <f t="array" ref="DA28">-(IF(DA$2=1,Assumptions!$X29/12,-(SUMIF($D$2:$EE$2,DA$2-1,$D28:$EE28)/12)*(1+XLOOKUP(DA$2,Assumptions!$C$94:$M$94,Assumptions!$C$98:$M$98))))</f>
        <v>0</v>
      </c>
      <c r="DB28" s="229">
        <f t="array" ref="DB28">-(IF(DB$2=1,Assumptions!$X29/12,-(SUMIF($D$2:$EE$2,DB$2-1,$D28:$EE28)/12)*(1+XLOOKUP(DB$2,Assumptions!$C$94:$M$94,Assumptions!$C$98:$M$98))))</f>
        <v>0</v>
      </c>
      <c r="DC28" s="229">
        <f t="array" ref="DC28">-(IF(DC$2=1,Assumptions!$X29/12,-(SUMIF($D$2:$EE$2,DC$2-1,$D28:$EE28)/12)*(1+XLOOKUP(DC$2,Assumptions!$C$94:$M$94,Assumptions!$C$98:$M$98))))</f>
        <v>0</v>
      </c>
      <c r="DD28" s="229">
        <f t="array" ref="DD28">-(IF(DD$2=1,Assumptions!$X29/12,-(SUMIF($D$2:$EE$2,DD$2-1,$D28:$EE28)/12)*(1+XLOOKUP(DD$2,Assumptions!$C$94:$M$94,Assumptions!$C$98:$M$98))))</f>
        <v>0</v>
      </c>
      <c r="DE28" s="229">
        <f t="array" ref="DE28">-(IF(DE$2=1,Assumptions!$X29/12,-(SUMIF($D$2:$EE$2,DE$2-1,$D28:$EE28)/12)*(1+XLOOKUP(DE$2,Assumptions!$C$94:$M$94,Assumptions!$C$98:$M$98))))</f>
        <v>0</v>
      </c>
      <c r="DF28" s="229">
        <f t="array" ref="DF28">-(IF(DF$2=1,Assumptions!$X29/12,-(SUMIF($D$2:$EE$2,DF$2-1,$D28:$EE28)/12)*(1+XLOOKUP(DF$2,Assumptions!$C$94:$M$94,Assumptions!$C$98:$M$98))))</f>
        <v>0</v>
      </c>
      <c r="DG28" s="229">
        <f t="array" ref="DG28">-(IF(DG$2=1,Assumptions!$X29/12,-(SUMIF($D$2:$EE$2,DG$2-1,$D28:$EE28)/12)*(1+XLOOKUP(DG$2,Assumptions!$C$94:$M$94,Assumptions!$C$98:$M$98))))</f>
        <v>0</v>
      </c>
      <c r="DH28" s="229">
        <f t="array" ref="DH28">-(IF(DH$2=1,Assumptions!$X29/12,-(SUMIF($D$2:$EE$2,DH$2-1,$D28:$EE28)/12)*(1+XLOOKUP(DH$2,Assumptions!$C$94:$M$94,Assumptions!$C$98:$M$98))))</f>
        <v>0</v>
      </c>
      <c r="DI28" s="229">
        <f t="array" ref="DI28">-(IF(DI$2=1,Assumptions!$X29/12,-(SUMIF($D$2:$EE$2,DI$2-1,$D28:$EE28)/12)*(1+XLOOKUP(DI$2,Assumptions!$C$94:$M$94,Assumptions!$C$98:$M$98))))</f>
        <v>0</v>
      </c>
      <c r="DJ28" s="229">
        <f t="array" ref="DJ28">-(IF(DJ$2=1,Assumptions!$X29/12,-(SUMIF($D$2:$EE$2,DJ$2-1,$D28:$EE28)/12)*(1+XLOOKUP(DJ$2,Assumptions!$C$94:$M$94,Assumptions!$C$98:$M$98))))</f>
        <v>0</v>
      </c>
      <c r="DK28" s="229">
        <f t="array" ref="DK28">-(IF(DK$2=1,Assumptions!$X29/12,-(SUMIF($D$2:$EE$2,DK$2-1,$D28:$EE28)/12)*(1+XLOOKUP(DK$2,Assumptions!$C$94:$M$94,Assumptions!$C$98:$M$98))))</f>
        <v>0</v>
      </c>
      <c r="DL28" s="229">
        <f t="array" ref="DL28">-(IF(DL$2=1,Assumptions!$X29/12,-(SUMIF($D$2:$EE$2,DL$2-1,$D28:$EE28)/12)*(1+XLOOKUP(DL$2,Assumptions!$C$94:$M$94,Assumptions!$C$98:$M$98))))</f>
        <v>0</v>
      </c>
      <c r="DM28" s="229">
        <f t="array" ref="DM28">-(IF(DM$2=1,Assumptions!$X29/12,-(SUMIF($D$2:$EE$2,DM$2-1,$D28:$EE28)/12)*(1+XLOOKUP(DM$2,Assumptions!$C$94:$M$94,Assumptions!$C$98:$M$98))))</f>
        <v>0</v>
      </c>
      <c r="DN28" s="229">
        <f t="array" ref="DN28">-(IF(DN$2=1,Assumptions!$X29/12,-(SUMIF($D$2:$EE$2,DN$2-1,$D28:$EE28)/12)*(1+XLOOKUP(DN$2,Assumptions!$C$94:$M$94,Assumptions!$C$98:$M$98))))</f>
        <v>0</v>
      </c>
      <c r="DO28" s="229">
        <f t="array" ref="DO28">-(IF(DO$2=1,Assumptions!$X29/12,-(SUMIF($D$2:$EE$2,DO$2-1,$D28:$EE28)/12)*(1+XLOOKUP(DO$2,Assumptions!$C$94:$M$94,Assumptions!$C$98:$M$98))))</f>
        <v>0</v>
      </c>
      <c r="DP28" s="229">
        <f t="array" ref="DP28">-(IF(DP$2=1,Assumptions!$X29/12,-(SUMIF($D$2:$EE$2,DP$2-1,$D28:$EE28)/12)*(1+XLOOKUP(DP$2,Assumptions!$C$94:$M$94,Assumptions!$C$98:$M$98))))</f>
        <v>0</v>
      </c>
      <c r="DQ28" s="229">
        <f t="array" ref="DQ28">-(IF(DQ$2=1,Assumptions!$X29/12,-(SUMIF($D$2:$EE$2,DQ$2-1,$D28:$EE28)/12)*(1+XLOOKUP(DQ$2,Assumptions!$C$94:$M$94,Assumptions!$C$98:$M$98))))</f>
        <v>0</v>
      </c>
      <c r="DR28" s="229">
        <f t="array" ref="DR28">-(IF(DR$2=1,Assumptions!$X29/12,-(SUMIF($D$2:$EE$2,DR$2-1,$D28:$EE28)/12)*(1+XLOOKUP(DR$2,Assumptions!$C$94:$M$94,Assumptions!$C$98:$M$98))))</f>
        <v>0</v>
      </c>
      <c r="DS28" s="229">
        <f t="array" ref="DS28">-(IF(DS$2=1,Assumptions!$X29/12,-(SUMIF($D$2:$EE$2,DS$2-1,$D28:$EE28)/12)*(1+XLOOKUP(DS$2,Assumptions!$C$94:$M$94,Assumptions!$C$98:$M$98))))</f>
        <v>0</v>
      </c>
      <c r="DT28" s="229">
        <f t="array" ref="DT28">-(IF(DT$2=1,Assumptions!$X29/12,-(SUMIF($D$2:$EE$2,DT$2-1,$D28:$EE28)/12)*(1+XLOOKUP(DT$2,Assumptions!$C$94:$M$94,Assumptions!$C$98:$M$98))))</f>
        <v>0</v>
      </c>
      <c r="DU28" s="229">
        <f t="array" ref="DU28">-(IF(DU$2=1,Assumptions!$X29/12,-(SUMIF($D$2:$EE$2,DU$2-1,$D28:$EE28)/12)*(1+XLOOKUP(DU$2,Assumptions!$C$94:$M$94,Assumptions!$C$98:$M$98))))</f>
        <v>0</v>
      </c>
      <c r="DV28" s="229">
        <f t="array" ref="DV28">-(IF(DV$2=1,Assumptions!$X29/12,-(SUMIF($D$2:$EE$2,DV$2-1,$D28:$EE28)/12)*(1+XLOOKUP(DV$2,Assumptions!$C$94:$M$94,Assumptions!$C$98:$M$98))))</f>
        <v>0</v>
      </c>
      <c r="DW28" s="229">
        <f t="array" ref="DW28">-(IF(DW$2=1,Assumptions!$X29/12,-(SUMIF($D$2:$EE$2,DW$2-1,$D28:$EE28)/12)*(1+XLOOKUP(DW$2,Assumptions!$C$94:$M$94,Assumptions!$C$98:$M$98))))</f>
        <v>0</v>
      </c>
      <c r="DX28" s="229">
        <f t="array" ref="DX28">-(IF(DX$2=1,Assumptions!$X29/12,-(SUMIF($D$2:$EE$2,DX$2-1,$D28:$EE28)/12)*(1+XLOOKUP(DX$2,Assumptions!$C$94:$M$94,Assumptions!$C$98:$M$98))))</f>
        <v>0</v>
      </c>
      <c r="DY28" s="229">
        <f t="array" ref="DY28">-(IF(DY$2=1,Assumptions!$X29/12,-(SUMIF($D$2:$EE$2,DY$2-1,$D28:$EE28)/12)*(1+XLOOKUP(DY$2,Assumptions!$C$94:$M$94,Assumptions!$C$98:$M$98))))</f>
        <v>0</v>
      </c>
      <c r="DZ28" s="229">
        <f t="array" ref="DZ28">-(IF(DZ$2=1,Assumptions!$X29/12,-(SUMIF($D$2:$EE$2,DZ$2-1,$D28:$EE28)/12)*(1+XLOOKUP(DZ$2,Assumptions!$C$94:$M$94,Assumptions!$C$98:$M$98))))</f>
        <v>0</v>
      </c>
      <c r="EA28" s="229">
        <f t="array" ref="EA28">-(IF(EA$2=1,Assumptions!$X29/12,-(SUMIF($D$2:$EE$2,EA$2-1,$D28:$EE28)/12)*(1+XLOOKUP(EA$2,Assumptions!$C$94:$M$94,Assumptions!$C$98:$M$98))))</f>
        <v>0</v>
      </c>
      <c r="EB28" s="229">
        <f t="array" ref="EB28">-(IF(EB$2=1,Assumptions!$X29/12,-(SUMIF($D$2:$EE$2,EB$2-1,$D28:$EE28)/12)*(1+XLOOKUP(EB$2,Assumptions!$C$94:$M$94,Assumptions!$C$98:$M$98))))</f>
        <v>0</v>
      </c>
      <c r="EC28" s="229">
        <f t="array" ref="EC28">-(IF(EC$2=1,Assumptions!$X29/12,-(SUMIF($D$2:$EE$2,EC$2-1,$D28:$EE28)/12)*(1+XLOOKUP(EC$2,Assumptions!$C$94:$M$94,Assumptions!$C$98:$M$98))))</f>
        <v>0</v>
      </c>
      <c r="ED28" s="229">
        <f t="array" ref="ED28">-(IF(ED$2=1,Assumptions!$X29/12,-(SUMIF($D$2:$EE$2,ED$2-1,$D28:$EE28)/12)*(1+XLOOKUP(ED$2,Assumptions!$C$94:$M$94,Assumptions!$C$98:$M$98))))</f>
        <v>0</v>
      </c>
      <c r="EE28" s="229">
        <f t="array" ref="EE28">-(IF(EE$2=1,Assumptions!$X29/12,-(SUMIF($D$2:$EE$2,EE$2-1,$D28:$EE28)/12)*(1+XLOOKUP(EE$2,Assumptions!$C$94:$M$94,Assumptions!$C$98:$M$98))))</f>
        <v>0</v>
      </c>
    </row>
    <row r="29" ht="15.75" customHeight="1">
      <c r="A29" s="1"/>
      <c r="B29" s="1"/>
      <c r="C29" s="1" t="str">
        <f>Assumptions!J30</f>
        <v>Management Fee</v>
      </c>
      <c r="D29" s="229">
        <f>-D$18*Assumptions!$V$30</f>
        <v>0</v>
      </c>
      <c r="E29" s="229">
        <f>-E$18*Assumptions!$V$30</f>
        <v>0</v>
      </c>
      <c r="F29" s="229">
        <f>-F$18*Assumptions!$V$30</f>
        <v>0</v>
      </c>
      <c r="G29" s="229">
        <f>-G$18*Assumptions!$V$30</f>
        <v>0</v>
      </c>
      <c r="H29" s="229">
        <f>-H$18*Assumptions!$V$30</f>
        <v>0</v>
      </c>
      <c r="I29" s="229">
        <f>-I$18*Assumptions!$V$30</f>
        <v>0</v>
      </c>
      <c r="J29" s="229">
        <f>-J$18*Assumptions!$V$30</f>
        <v>0</v>
      </c>
      <c r="K29" s="229">
        <f>-K$18*Assumptions!$V$30</f>
        <v>0</v>
      </c>
      <c r="L29" s="229">
        <f>-L$18*Assumptions!$V$30</f>
        <v>0</v>
      </c>
      <c r="M29" s="229">
        <f>-M$18*Assumptions!$V$30</f>
        <v>0</v>
      </c>
      <c r="N29" s="229">
        <f>-N$18*Assumptions!$V$30</f>
        <v>0</v>
      </c>
      <c r="O29" s="229">
        <f>-O$18*Assumptions!$V$30</f>
        <v>0</v>
      </c>
      <c r="P29" s="229">
        <f>-P$18*Assumptions!$V$30</f>
        <v>0</v>
      </c>
      <c r="Q29" s="229">
        <f>-Q$18*Assumptions!$V$30</f>
        <v>0</v>
      </c>
      <c r="R29" s="229">
        <f>-R$18*Assumptions!$V$30</f>
        <v>0</v>
      </c>
      <c r="S29" s="229">
        <f>-S$18*Assumptions!$V$30</f>
        <v>0</v>
      </c>
      <c r="T29" s="229">
        <f>-T$18*Assumptions!$V$30</f>
        <v>0</v>
      </c>
      <c r="U29" s="229">
        <f>-U$18*Assumptions!$V$30</f>
        <v>0</v>
      </c>
      <c r="V29" s="229">
        <f>-V$18*Assumptions!$V$30</f>
        <v>0</v>
      </c>
      <c r="W29" s="229">
        <f>-W$18*Assumptions!$V$30</f>
        <v>0</v>
      </c>
      <c r="X29" s="229">
        <f>-X$18*Assumptions!$V$30</f>
        <v>0</v>
      </c>
      <c r="Y29" s="229">
        <f>-Y$18*Assumptions!$V$30</f>
        <v>0</v>
      </c>
      <c r="Z29" s="229">
        <f>-Z$18*Assumptions!$V$30</f>
        <v>0</v>
      </c>
      <c r="AA29" s="229">
        <f>-AA$18*Assumptions!$V$30</f>
        <v>0</v>
      </c>
      <c r="AB29" s="229">
        <f>-AB$18*Assumptions!$V$30</f>
        <v>0</v>
      </c>
      <c r="AC29" s="229">
        <f>-AC$18*Assumptions!$V$30</f>
        <v>0</v>
      </c>
      <c r="AD29" s="229">
        <f>-AD$18*Assumptions!$V$30</f>
        <v>0</v>
      </c>
      <c r="AE29" s="229">
        <f>-AE$18*Assumptions!$V$30</f>
        <v>0</v>
      </c>
      <c r="AF29" s="229">
        <f>-AF$18*Assumptions!$V$30</f>
        <v>0</v>
      </c>
      <c r="AG29" s="229">
        <f>-AG$18*Assumptions!$V$30</f>
        <v>0</v>
      </c>
      <c r="AH29" s="229">
        <f>-AH$18*Assumptions!$V$30</f>
        <v>0</v>
      </c>
      <c r="AI29" s="229">
        <f>-AI$18*Assumptions!$V$30</f>
        <v>0</v>
      </c>
      <c r="AJ29" s="229">
        <f>-AJ$18*Assumptions!$V$30</f>
        <v>0</v>
      </c>
      <c r="AK29" s="229">
        <f>-AK$18*Assumptions!$V$30</f>
        <v>0</v>
      </c>
      <c r="AL29" s="229">
        <f>-AL$18*Assumptions!$V$30</f>
        <v>0</v>
      </c>
      <c r="AM29" s="229">
        <f>-AM$18*Assumptions!$V$30</f>
        <v>0</v>
      </c>
      <c r="AN29" s="229">
        <f>-AN$18*Assumptions!$V$30</f>
        <v>0</v>
      </c>
      <c r="AO29" s="229">
        <f>-AO$18*Assumptions!$V$30</f>
        <v>0</v>
      </c>
      <c r="AP29" s="229">
        <f>-AP$18*Assumptions!$V$30</f>
        <v>0</v>
      </c>
      <c r="AQ29" s="229">
        <f>-AQ$18*Assumptions!$V$30</f>
        <v>0</v>
      </c>
      <c r="AR29" s="229">
        <f>-AR$18*Assumptions!$V$30</f>
        <v>0</v>
      </c>
      <c r="AS29" s="229">
        <f>-AS$18*Assumptions!$V$30</f>
        <v>0</v>
      </c>
      <c r="AT29" s="229">
        <f>-AT$18*Assumptions!$V$30</f>
        <v>0</v>
      </c>
      <c r="AU29" s="229">
        <f>-AU$18*Assumptions!$V$30</f>
        <v>0</v>
      </c>
      <c r="AV29" s="229">
        <f>-AV$18*Assumptions!$V$30</f>
        <v>0</v>
      </c>
      <c r="AW29" s="229">
        <f>-AW$18*Assumptions!$V$30</f>
        <v>0</v>
      </c>
      <c r="AX29" s="229">
        <f>-AX$18*Assumptions!$V$30</f>
        <v>0</v>
      </c>
      <c r="AY29" s="229">
        <f>-AY$18*Assumptions!$V$30</f>
        <v>0</v>
      </c>
      <c r="AZ29" s="229">
        <f>-AZ$18*Assumptions!$V$30</f>
        <v>0</v>
      </c>
      <c r="BA29" s="229">
        <f>-BA$18*Assumptions!$V$30</f>
        <v>0</v>
      </c>
      <c r="BB29" s="229">
        <f>-BB$18*Assumptions!$V$30</f>
        <v>0</v>
      </c>
      <c r="BC29" s="229">
        <f>-BC$18*Assumptions!$V$30</f>
        <v>0</v>
      </c>
      <c r="BD29" s="229">
        <f>-BD$18*Assumptions!$V$30</f>
        <v>0</v>
      </c>
      <c r="BE29" s="229">
        <f>-BE$18*Assumptions!$V$30</f>
        <v>0</v>
      </c>
      <c r="BF29" s="229">
        <f>-BF$18*Assumptions!$V$30</f>
        <v>0</v>
      </c>
      <c r="BG29" s="229">
        <f>-BG$18*Assumptions!$V$30</f>
        <v>0</v>
      </c>
      <c r="BH29" s="229">
        <f>-BH$18*Assumptions!$V$30</f>
        <v>0</v>
      </c>
      <c r="BI29" s="229">
        <f>-BI$18*Assumptions!$V$30</f>
        <v>0</v>
      </c>
      <c r="BJ29" s="229">
        <f>-BJ$18*Assumptions!$V$30</f>
        <v>0</v>
      </c>
      <c r="BK29" s="229">
        <f>-BK$18*Assumptions!$V$30</f>
        <v>0</v>
      </c>
      <c r="BL29" s="229">
        <f>-BL$18*Assumptions!$V$30</f>
        <v>0</v>
      </c>
      <c r="BM29" s="229">
        <f>-BM$18*Assumptions!$V$30</f>
        <v>0</v>
      </c>
      <c r="BN29" s="229">
        <f>-BN$18*Assumptions!$V$30</f>
        <v>0</v>
      </c>
      <c r="BO29" s="229">
        <f>-BO$18*Assumptions!$V$30</f>
        <v>0</v>
      </c>
      <c r="BP29" s="229">
        <f>-BP$18*Assumptions!$V$30</f>
        <v>0</v>
      </c>
      <c r="BQ29" s="229">
        <f>-BQ$18*Assumptions!$V$30</f>
        <v>0</v>
      </c>
      <c r="BR29" s="229">
        <f>-BR$18*Assumptions!$V$30</f>
        <v>0</v>
      </c>
      <c r="BS29" s="229">
        <f>-BS$18*Assumptions!$V$30</f>
        <v>0</v>
      </c>
      <c r="BT29" s="229">
        <f>-BT$18*Assumptions!$V$30</f>
        <v>0</v>
      </c>
      <c r="BU29" s="229">
        <f>-BU$18*Assumptions!$V$30</f>
        <v>0</v>
      </c>
      <c r="BV29" s="229">
        <f>-BV$18*Assumptions!$V$30</f>
        <v>0</v>
      </c>
      <c r="BW29" s="229">
        <f>-BW$18*Assumptions!$V$30</f>
        <v>0</v>
      </c>
      <c r="BX29" s="229">
        <f>-BX$18*Assumptions!$V$30</f>
        <v>0</v>
      </c>
      <c r="BY29" s="229">
        <f>-BY$18*Assumptions!$V$30</f>
        <v>0</v>
      </c>
      <c r="BZ29" s="229">
        <f>-BZ$18*Assumptions!$V$30</f>
        <v>0</v>
      </c>
      <c r="CA29" s="229">
        <f>-CA$18*Assumptions!$V$30</f>
        <v>0</v>
      </c>
      <c r="CB29" s="229">
        <f>-CB$18*Assumptions!$V$30</f>
        <v>0</v>
      </c>
      <c r="CC29" s="229">
        <f>-CC$18*Assumptions!$V$30</f>
        <v>0</v>
      </c>
      <c r="CD29" s="229">
        <f>-CD$18*Assumptions!$V$30</f>
        <v>0</v>
      </c>
      <c r="CE29" s="229">
        <f>-CE$18*Assumptions!$V$30</f>
        <v>0</v>
      </c>
      <c r="CF29" s="229">
        <f>-CF$18*Assumptions!$V$30</f>
        <v>0</v>
      </c>
      <c r="CG29" s="229">
        <f>-CG$18*Assumptions!$V$30</f>
        <v>0</v>
      </c>
      <c r="CH29" s="229">
        <f>-CH$18*Assumptions!$V$30</f>
        <v>0</v>
      </c>
      <c r="CI29" s="229">
        <f>-CI$18*Assumptions!$V$30</f>
        <v>0</v>
      </c>
      <c r="CJ29" s="229">
        <f>-CJ$18*Assumptions!$V$30</f>
        <v>0</v>
      </c>
      <c r="CK29" s="229">
        <f>-CK$18*Assumptions!$V$30</f>
        <v>0</v>
      </c>
      <c r="CL29" s="229">
        <f>-CL$18*Assumptions!$V$30</f>
        <v>0</v>
      </c>
      <c r="CM29" s="229">
        <f>-CM$18*Assumptions!$V$30</f>
        <v>0</v>
      </c>
      <c r="CN29" s="229">
        <f>-CN$18*Assumptions!$V$30</f>
        <v>0</v>
      </c>
      <c r="CO29" s="229">
        <f>-CO$18*Assumptions!$V$30</f>
        <v>0</v>
      </c>
      <c r="CP29" s="229">
        <f>-CP$18*Assumptions!$V$30</f>
        <v>0</v>
      </c>
      <c r="CQ29" s="229">
        <f>-CQ$18*Assumptions!$V$30</f>
        <v>0</v>
      </c>
      <c r="CR29" s="229">
        <f>-CR$18*Assumptions!$V$30</f>
        <v>0</v>
      </c>
      <c r="CS29" s="229">
        <f>-CS$18*Assumptions!$V$30</f>
        <v>0</v>
      </c>
      <c r="CT29" s="229">
        <f>-CT$18*Assumptions!$V$30</f>
        <v>0</v>
      </c>
      <c r="CU29" s="229">
        <f>-CU$18*Assumptions!$V$30</f>
        <v>0</v>
      </c>
      <c r="CV29" s="229">
        <f>-CV$18*Assumptions!$V$30</f>
        <v>0</v>
      </c>
      <c r="CW29" s="229">
        <f>-CW$18*Assumptions!$V$30</f>
        <v>0</v>
      </c>
      <c r="CX29" s="229">
        <f>-CX$18*Assumptions!$V$30</f>
        <v>0</v>
      </c>
      <c r="CY29" s="229">
        <f>-CY$18*Assumptions!$V$30</f>
        <v>0</v>
      </c>
      <c r="CZ29" s="229">
        <f>-CZ$18*Assumptions!$V$30</f>
        <v>0</v>
      </c>
      <c r="DA29" s="229">
        <f>-DA$18*Assumptions!$V$30</f>
        <v>0</v>
      </c>
      <c r="DB29" s="229">
        <f>-DB$18*Assumptions!$V$30</f>
        <v>0</v>
      </c>
      <c r="DC29" s="229">
        <f>-DC$18*Assumptions!$V$30</f>
        <v>0</v>
      </c>
      <c r="DD29" s="229">
        <f>-DD$18*Assumptions!$V$30</f>
        <v>0</v>
      </c>
      <c r="DE29" s="229">
        <f>-DE$18*Assumptions!$V$30</f>
        <v>0</v>
      </c>
      <c r="DF29" s="229">
        <f>-DF$18*Assumptions!$V$30</f>
        <v>0</v>
      </c>
      <c r="DG29" s="229">
        <f>-DG$18*Assumptions!$V$30</f>
        <v>0</v>
      </c>
      <c r="DH29" s="229">
        <f>-DH$18*Assumptions!$V$30</f>
        <v>0</v>
      </c>
      <c r="DI29" s="229">
        <f>-DI$18*Assumptions!$V$30</f>
        <v>0</v>
      </c>
      <c r="DJ29" s="229">
        <f>-DJ$18*Assumptions!$V$30</f>
        <v>0</v>
      </c>
      <c r="DK29" s="229">
        <f>-DK$18*Assumptions!$V$30</f>
        <v>0</v>
      </c>
      <c r="DL29" s="229">
        <f>-DL$18*Assumptions!$V$30</f>
        <v>0</v>
      </c>
      <c r="DM29" s="229">
        <f>-DM$18*Assumptions!$V$30</f>
        <v>0</v>
      </c>
      <c r="DN29" s="229">
        <f>-DN$18*Assumptions!$V$30</f>
        <v>0</v>
      </c>
      <c r="DO29" s="229">
        <f>-DO$18*Assumptions!$V$30</f>
        <v>0</v>
      </c>
      <c r="DP29" s="229">
        <f>-DP$18*Assumptions!$V$30</f>
        <v>0</v>
      </c>
      <c r="DQ29" s="229">
        <f>-DQ$18*Assumptions!$V$30</f>
        <v>0</v>
      </c>
      <c r="DR29" s="229">
        <f>-DR$18*Assumptions!$V$30</f>
        <v>0</v>
      </c>
      <c r="DS29" s="229">
        <f>-DS$18*Assumptions!$V$30</f>
        <v>0</v>
      </c>
      <c r="DT29" s="229">
        <f>-DT$18*Assumptions!$V$30</f>
        <v>0</v>
      </c>
      <c r="DU29" s="229">
        <f>-DU$18*Assumptions!$V$30</f>
        <v>0</v>
      </c>
      <c r="DV29" s="229">
        <f>-DV$18*Assumptions!$V$30</f>
        <v>0</v>
      </c>
      <c r="DW29" s="229">
        <f>-DW$18*Assumptions!$V$30</f>
        <v>0</v>
      </c>
      <c r="DX29" s="229">
        <f>-DX$18*Assumptions!$V$30</f>
        <v>0</v>
      </c>
      <c r="DY29" s="229">
        <f>-DY$18*Assumptions!$V$30</f>
        <v>0</v>
      </c>
      <c r="DZ29" s="229">
        <f>-DZ$18*Assumptions!$V$30</f>
        <v>0</v>
      </c>
      <c r="EA29" s="229">
        <f>-EA$18*Assumptions!$V$30</f>
        <v>0</v>
      </c>
      <c r="EB29" s="229">
        <f>-EB$18*Assumptions!$V$30</f>
        <v>0</v>
      </c>
      <c r="EC29" s="229">
        <f>-EC$18*Assumptions!$V$30</f>
        <v>0</v>
      </c>
      <c r="ED29" s="229">
        <f>-ED$18*Assumptions!$V$30</f>
        <v>0</v>
      </c>
      <c r="EE29" s="229">
        <f>-EE$18*Assumptions!$V$30</f>
        <v>0</v>
      </c>
    </row>
    <row r="30" ht="15.75" customHeight="1">
      <c r="A30" s="1"/>
      <c r="B30" s="1"/>
      <c r="C30" s="1" t="str">
        <f>Assumptions!J31</f>
        <v>Hauling</v>
      </c>
      <c r="D30" s="229">
        <f t="array" ref="D30">-(IF(D$2=1,Assumptions!$X31/12,-(SUMIF($D$2:$EE$2,D$2-1,$D30:$EE30)/12)*(1+XLOOKUP(D$2,Assumptions!$C$94:$M$94,Assumptions!$C$98:$M$98))))</f>
        <v>0</v>
      </c>
      <c r="E30" s="229">
        <f t="array" ref="E30">-(IF(E$2=1,Assumptions!$X31/12,-(SUMIF($D$2:$EE$2,E$2-1,$D30:$EE30)/12)*(1+XLOOKUP(E$2,Assumptions!$C$94:$M$94,Assumptions!$C$98:$M$98))))</f>
        <v>0</v>
      </c>
      <c r="F30" s="229">
        <f t="array" ref="F30">-(IF(F$2=1,Assumptions!$X31/12,-(SUMIF($D$2:$EE$2,F$2-1,$D30:$EE30)/12)*(1+XLOOKUP(F$2,Assumptions!$C$94:$M$94,Assumptions!$C$98:$M$98))))</f>
        <v>0</v>
      </c>
      <c r="G30" s="229">
        <f t="array" ref="G30">-(IF(G$2=1,Assumptions!$X31/12,-(SUMIF($D$2:$EE$2,G$2-1,$D30:$EE30)/12)*(1+XLOOKUP(G$2,Assumptions!$C$94:$M$94,Assumptions!$C$98:$M$98))))</f>
        <v>0</v>
      </c>
      <c r="H30" s="229">
        <f t="array" ref="H30">-(IF(H$2=1,Assumptions!$X31/12,-(SUMIF($D$2:$EE$2,H$2-1,$D30:$EE30)/12)*(1+XLOOKUP(H$2,Assumptions!$C$94:$M$94,Assumptions!$C$98:$M$98))))</f>
        <v>0</v>
      </c>
      <c r="I30" s="229">
        <f t="array" ref="I30">-(IF(I$2=1,Assumptions!$X31/12,-(SUMIF($D$2:$EE$2,I$2-1,$D30:$EE30)/12)*(1+XLOOKUP(I$2,Assumptions!$C$94:$M$94,Assumptions!$C$98:$M$98))))</f>
        <v>0</v>
      </c>
      <c r="J30" s="229">
        <f t="array" ref="J30">-(IF(J$2=1,Assumptions!$X31/12,-(SUMIF($D$2:$EE$2,J$2-1,$D30:$EE30)/12)*(1+XLOOKUP(J$2,Assumptions!$C$94:$M$94,Assumptions!$C$98:$M$98))))</f>
        <v>0</v>
      </c>
      <c r="K30" s="229">
        <f t="array" ref="K30">-(IF(K$2=1,Assumptions!$X31/12,-(SUMIF($D$2:$EE$2,K$2-1,$D30:$EE30)/12)*(1+XLOOKUP(K$2,Assumptions!$C$94:$M$94,Assumptions!$C$98:$M$98))))</f>
        <v>0</v>
      </c>
      <c r="L30" s="229">
        <f t="array" ref="L30">-(IF(L$2=1,Assumptions!$X31/12,-(SUMIF($D$2:$EE$2,L$2-1,$D30:$EE30)/12)*(1+XLOOKUP(L$2,Assumptions!$C$94:$M$94,Assumptions!$C$98:$M$98))))</f>
        <v>0</v>
      </c>
      <c r="M30" s="229">
        <f t="array" ref="M30">-(IF(M$2=1,Assumptions!$X31/12,-(SUMIF($D$2:$EE$2,M$2-1,$D30:$EE30)/12)*(1+XLOOKUP(M$2,Assumptions!$C$94:$M$94,Assumptions!$C$98:$M$98))))</f>
        <v>0</v>
      </c>
      <c r="N30" s="229">
        <f t="array" ref="N30">-(IF(N$2=1,Assumptions!$X31/12,-(SUMIF($D$2:$EE$2,N$2-1,$D30:$EE30)/12)*(1+XLOOKUP(N$2,Assumptions!$C$94:$M$94,Assumptions!$C$98:$M$98))))</f>
        <v>0</v>
      </c>
      <c r="O30" s="229">
        <f t="array" ref="O30">-(IF(O$2=1,Assumptions!$X31/12,-(SUMIF($D$2:$EE$2,O$2-1,$D30:$EE30)/12)*(1+XLOOKUP(O$2,Assumptions!$C$94:$M$94,Assumptions!$C$98:$M$98))))</f>
        <v>0</v>
      </c>
      <c r="P30" s="229">
        <f t="array" ref="P30">-(IF(P$2=1,Assumptions!$X31/12,-(SUMIF($D$2:$EE$2,P$2-1,$D30:$EE30)/12)*(1+XLOOKUP(P$2,Assumptions!$C$94:$M$94,Assumptions!$C$98:$M$98))))</f>
        <v>0</v>
      </c>
      <c r="Q30" s="229">
        <f t="array" ref="Q30">-(IF(Q$2=1,Assumptions!$X31/12,-(SUMIF($D$2:$EE$2,Q$2-1,$D30:$EE30)/12)*(1+XLOOKUP(Q$2,Assumptions!$C$94:$M$94,Assumptions!$C$98:$M$98))))</f>
        <v>0</v>
      </c>
      <c r="R30" s="229">
        <f t="array" ref="R30">-(IF(R$2=1,Assumptions!$X31/12,-(SUMIF($D$2:$EE$2,R$2-1,$D30:$EE30)/12)*(1+XLOOKUP(R$2,Assumptions!$C$94:$M$94,Assumptions!$C$98:$M$98))))</f>
        <v>0</v>
      </c>
      <c r="S30" s="229">
        <f t="array" ref="S30">-(IF(S$2=1,Assumptions!$X31/12,-(SUMIF($D$2:$EE$2,S$2-1,$D30:$EE30)/12)*(1+XLOOKUP(S$2,Assumptions!$C$94:$M$94,Assumptions!$C$98:$M$98))))</f>
        <v>0</v>
      </c>
      <c r="T30" s="229">
        <f t="array" ref="T30">-(IF(T$2=1,Assumptions!$X31/12,-(SUMIF($D$2:$EE$2,T$2-1,$D30:$EE30)/12)*(1+XLOOKUP(T$2,Assumptions!$C$94:$M$94,Assumptions!$C$98:$M$98))))</f>
        <v>0</v>
      </c>
      <c r="U30" s="229">
        <f t="array" ref="U30">-(IF(U$2=1,Assumptions!$X31/12,-(SUMIF($D$2:$EE$2,U$2-1,$D30:$EE30)/12)*(1+XLOOKUP(U$2,Assumptions!$C$94:$M$94,Assumptions!$C$98:$M$98))))</f>
        <v>0</v>
      </c>
      <c r="V30" s="229">
        <f t="array" ref="V30">-(IF(V$2=1,Assumptions!$X31/12,-(SUMIF($D$2:$EE$2,V$2-1,$D30:$EE30)/12)*(1+XLOOKUP(V$2,Assumptions!$C$94:$M$94,Assumptions!$C$98:$M$98))))</f>
        <v>0</v>
      </c>
      <c r="W30" s="229">
        <f t="array" ref="W30">-(IF(W$2=1,Assumptions!$X31/12,-(SUMIF($D$2:$EE$2,W$2-1,$D30:$EE30)/12)*(1+XLOOKUP(W$2,Assumptions!$C$94:$M$94,Assumptions!$C$98:$M$98))))</f>
        <v>0</v>
      </c>
      <c r="X30" s="229">
        <f t="array" ref="X30">-(IF(X$2=1,Assumptions!$X31/12,-(SUMIF($D$2:$EE$2,X$2-1,$D30:$EE30)/12)*(1+XLOOKUP(X$2,Assumptions!$C$94:$M$94,Assumptions!$C$98:$M$98))))</f>
        <v>0</v>
      </c>
      <c r="Y30" s="229">
        <f t="array" ref="Y30">-(IF(Y$2=1,Assumptions!$X31/12,-(SUMIF($D$2:$EE$2,Y$2-1,$D30:$EE30)/12)*(1+XLOOKUP(Y$2,Assumptions!$C$94:$M$94,Assumptions!$C$98:$M$98))))</f>
        <v>0</v>
      </c>
      <c r="Z30" s="229">
        <f t="array" ref="Z30">-(IF(Z$2=1,Assumptions!$X31/12,-(SUMIF($D$2:$EE$2,Z$2-1,$D30:$EE30)/12)*(1+XLOOKUP(Z$2,Assumptions!$C$94:$M$94,Assumptions!$C$98:$M$98))))</f>
        <v>0</v>
      </c>
      <c r="AA30" s="229">
        <f t="array" ref="AA30">-(IF(AA$2=1,Assumptions!$X31/12,-(SUMIF($D$2:$EE$2,AA$2-1,$D30:$EE30)/12)*(1+XLOOKUP(AA$2,Assumptions!$C$94:$M$94,Assumptions!$C$98:$M$98))))</f>
        <v>0</v>
      </c>
      <c r="AB30" s="229">
        <f t="array" ref="AB30">-(IF(AB$2=1,Assumptions!$X31/12,-(SUMIF($D$2:$EE$2,AB$2-1,$D30:$EE30)/12)*(1+XLOOKUP(AB$2,Assumptions!$C$94:$M$94,Assumptions!$C$98:$M$98))))</f>
        <v>0</v>
      </c>
      <c r="AC30" s="229">
        <f t="array" ref="AC30">-(IF(AC$2=1,Assumptions!$X31/12,-(SUMIF($D$2:$EE$2,AC$2-1,$D30:$EE30)/12)*(1+XLOOKUP(AC$2,Assumptions!$C$94:$M$94,Assumptions!$C$98:$M$98))))</f>
        <v>0</v>
      </c>
      <c r="AD30" s="229">
        <f t="array" ref="AD30">-(IF(AD$2=1,Assumptions!$X31/12,-(SUMIF($D$2:$EE$2,AD$2-1,$D30:$EE30)/12)*(1+XLOOKUP(AD$2,Assumptions!$C$94:$M$94,Assumptions!$C$98:$M$98))))</f>
        <v>0</v>
      </c>
      <c r="AE30" s="229">
        <f t="array" ref="AE30">-(IF(AE$2=1,Assumptions!$X31/12,-(SUMIF($D$2:$EE$2,AE$2-1,$D30:$EE30)/12)*(1+XLOOKUP(AE$2,Assumptions!$C$94:$M$94,Assumptions!$C$98:$M$98))))</f>
        <v>0</v>
      </c>
      <c r="AF30" s="229">
        <f t="array" ref="AF30">-(IF(AF$2=1,Assumptions!$X31/12,-(SUMIF($D$2:$EE$2,AF$2-1,$D30:$EE30)/12)*(1+XLOOKUP(AF$2,Assumptions!$C$94:$M$94,Assumptions!$C$98:$M$98))))</f>
        <v>0</v>
      </c>
      <c r="AG30" s="229">
        <f t="array" ref="AG30">-(IF(AG$2=1,Assumptions!$X31/12,-(SUMIF($D$2:$EE$2,AG$2-1,$D30:$EE30)/12)*(1+XLOOKUP(AG$2,Assumptions!$C$94:$M$94,Assumptions!$C$98:$M$98))))</f>
        <v>0</v>
      </c>
      <c r="AH30" s="229">
        <f t="array" ref="AH30">-(IF(AH$2=1,Assumptions!$X31/12,-(SUMIF($D$2:$EE$2,AH$2-1,$D30:$EE30)/12)*(1+XLOOKUP(AH$2,Assumptions!$C$94:$M$94,Assumptions!$C$98:$M$98))))</f>
        <v>0</v>
      </c>
      <c r="AI30" s="229">
        <f t="array" ref="AI30">-(IF(AI$2=1,Assumptions!$X31/12,-(SUMIF($D$2:$EE$2,AI$2-1,$D30:$EE30)/12)*(1+XLOOKUP(AI$2,Assumptions!$C$94:$M$94,Assumptions!$C$98:$M$98))))</f>
        <v>0</v>
      </c>
      <c r="AJ30" s="229">
        <f t="array" ref="AJ30">-(IF(AJ$2=1,Assumptions!$X31/12,-(SUMIF($D$2:$EE$2,AJ$2-1,$D30:$EE30)/12)*(1+XLOOKUP(AJ$2,Assumptions!$C$94:$M$94,Assumptions!$C$98:$M$98))))</f>
        <v>0</v>
      </c>
      <c r="AK30" s="229">
        <f t="array" ref="AK30">-(IF(AK$2=1,Assumptions!$X31/12,-(SUMIF($D$2:$EE$2,AK$2-1,$D30:$EE30)/12)*(1+XLOOKUP(AK$2,Assumptions!$C$94:$M$94,Assumptions!$C$98:$M$98))))</f>
        <v>0</v>
      </c>
      <c r="AL30" s="229">
        <f t="array" ref="AL30">-(IF(AL$2=1,Assumptions!$X31/12,-(SUMIF($D$2:$EE$2,AL$2-1,$D30:$EE30)/12)*(1+XLOOKUP(AL$2,Assumptions!$C$94:$M$94,Assumptions!$C$98:$M$98))))</f>
        <v>0</v>
      </c>
      <c r="AM30" s="229">
        <f t="array" ref="AM30">-(IF(AM$2=1,Assumptions!$X31/12,-(SUMIF($D$2:$EE$2,AM$2-1,$D30:$EE30)/12)*(1+XLOOKUP(AM$2,Assumptions!$C$94:$M$94,Assumptions!$C$98:$M$98))))</f>
        <v>0</v>
      </c>
      <c r="AN30" s="229">
        <f t="array" ref="AN30">-(IF(AN$2=1,Assumptions!$X31/12,-(SUMIF($D$2:$EE$2,AN$2-1,$D30:$EE30)/12)*(1+XLOOKUP(AN$2,Assumptions!$C$94:$M$94,Assumptions!$C$98:$M$98))))</f>
        <v>0</v>
      </c>
      <c r="AO30" s="229">
        <f t="array" ref="AO30">-(IF(AO$2=1,Assumptions!$X31/12,-(SUMIF($D$2:$EE$2,AO$2-1,$D30:$EE30)/12)*(1+XLOOKUP(AO$2,Assumptions!$C$94:$M$94,Assumptions!$C$98:$M$98))))</f>
        <v>0</v>
      </c>
      <c r="AP30" s="229">
        <f t="array" ref="AP30">-(IF(AP$2=1,Assumptions!$X31/12,-(SUMIF($D$2:$EE$2,AP$2-1,$D30:$EE30)/12)*(1+XLOOKUP(AP$2,Assumptions!$C$94:$M$94,Assumptions!$C$98:$M$98))))</f>
        <v>0</v>
      </c>
      <c r="AQ30" s="229">
        <f t="array" ref="AQ30">-(IF(AQ$2=1,Assumptions!$X31/12,-(SUMIF($D$2:$EE$2,AQ$2-1,$D30:$EE30)/12)*(1+XLOOKUP(AQ$2,Assumptions!$C$94:$M$94,Assumptions!$C$98:$M$98))))</f>
        <v>0</v>
      </c>
      <c r="AR30" s="229">
        <f t="array" ref="AR30">-(IF(AR$2=1,Assumptions!$X31/12,-(SUMIF($D$2:$EE$2,AR$2-1,$D30:$EE30)/12)*(1+XLOOKUP(AR$2,Assumptions!$C$94:$M$94,Assumptions!$C$98:$M$98))))</f>
        <v>0</v>
      </c>
      <c r="AS30" s="229">
        <f t="array" ref="AS30">-(IF(AS$2=1,Assumptions!$X31/12,-(SUMIF($D$2:$EE$2,AS$2-1,$D30:$EE30)/12)*(1+XLOOKUP(AS$2,Assumptions!$C$94:$M$94,Assumptions!$C$98:$M$98))))</f>
        <v>0</v>
      </c>
      <c r="AT30" s="229">
        <f t="array" ref="AT30">-(IF(AT$2=1,Assumptions!$X31/12,-(SUMIF($D$2:$EE$2,AT$2-1,$D30:$EE30)/12)*(1+XLOOKUP(AT$2,Assumptions!$C$94:$M$94,Assumptions!$C$98:$M$98))))</f>
        <v>0</v>
      </c>
      <c r="AU30" s="229">
        <f t="array" ref="AU30">-(IF(AU$2=1,Assumptions!$X31/12,-(SUMIF($D$2:$EE$2,AU$2-1,$D30:$EE30)/12)*(1+XLOOKUP(AU$2,Assumptions!$C$94:$M$94,Assumptions!$C$98:$M$98))))</f>
        <v>0</v>
      </c>
      <c r="AV30" s="229">
        <f t="array" ref="AV30">-(IF(AV$2=1,Assumptions!$X31/12,-(SUMIF($D$2:$EE$2,AV$2-1,$D30:$EE30)/12)*(1+XLOOKUP(AV$2,Assumptions!$C$94:$M$94,Assumptions!$C$98:$M$98))))</f>
        <v>0</v>
      </c>
      <c r="AW30" s="229">
        <f t="array" ref="AW30">-(IF(AW$2=1,Assumptions!$X31/12,-(SUMIF($D$2:$EE$2,AW$2-1,$D30:$EE30)/12)*(1+XLOOKUP(AW$2,Assumptions!$C$94:$M$94,Assumptions!$C$98:$M$98))))</f>
        <v>0</v>
      </c>
      <c r="AX30" s="229">
        <f t="array" ref="AX30">-(IF(AX$2=1,Assumptions!$X31/12,-(SUMIF($D$2:$EE$2,AX$2-1,$D30:$EE30)/12)*(1+XLOOKUP(AX$2,Assumptions!$C$94:$M$94,Assumptions!$C$98:$M$98))))</f>
        <v>0</v>
      </c>
      <c r="AY30" s="229">
        <f t="array" ref="AY30">-(IF(AY$2=1,Assumptions!$X31/12,-(SUMIF($D$2:$EE$2,AY$2-1,$D30:$EE30)/12)*(1+XLOOKUP(AY$2,Assumptions!$C$94:$M$94,Assumptions!$C$98:$M$98))))</f>
        <v>0</v>
      </c>
      <c r="AZ30" s="229">
        <f t="array" ref="AZ30">-(IF(AZ$2=1,Assumptions!$X31/12,-(SUMIF($D$2:$EE$2,AZ$2-1,$D30:$EE30)/12)*(1+XLOOKUP(AZ$2,Assumptions!$C$94:$M$94,Assumptions!$C$98:$M$98))))</f>
        <v>0</v>
      </c>
      <c r="BA30" s="229">
        <f t="array" ref="BA30">-(IF(BA$2=1,Assumptions!$X31/12,-(SUMIF($D$2:$EE$2,BA$2-1,$D30:$EE30)/12)*(1+XLOOKUP(BA$2,Assumptions!$C$94:$M$94,Assumptions!$C$98:$M$98))))</f>
        <v>0</v>
      </c>
      <c r="BB30" s="229">
        <f t="array" ref="BB30">-(IF(BB$2=1,Assumptions!$X31/12,-(SUMIF($D$2:$EE$2,BB$2-1,$D30:$EE30)/12)*(1+XLOOKUP(BB$2,Assumptions!$C$94:$M$94,Assumptions!$C$98:$M$98))))</f>
        <v>0</v>
      </c>
      <c r="BC30" s="229">
        <f t="array" ref="BC30">-(IF(BC$2=1,Assumptions!$X31/12,-(SUMIF($D$2:$EE$2,BC$2-1,$D30:$EE30)/12)*(1+XLOOKUP(BC$2,Assumptions!$C$94:$M$94,Assumptions!$C$98:$M$98))))</f>
        <v>0</v>
      </c>
      <c r="BD30" s="229">
        <f t="array" ref="BD30">-(IF(BD$2=1,Assumptions!$X31/12,-(SUMIF($D$2:$EE$2,BD$2-1,$D30:$EE30)/12)*(1+XLOOKUP(BD$2,Assumptions!$C$94:$M$94,Assumptions!$C$98:$M$98))))</f>
        <v>0</v>
      </c>
      <c r="BE30" s="229">
        <f t="array" ref="BE30">-(IF(BE$2=1,Assumptions!$X31/12,-(SUMIF($D$2:$EE$2,BE$2-1,$D30:$EE30)/12)*(1+XLOOKUP(BE$2,Assumptions!$C$94:$M$94,Assumptions!$C$98:$M$98))))</f>
        <v>0</v>
      </c>
      <c r="BF30" s="229">
        <f t="array" ref="BF30">-(IF(BF$2=1,Assumptions!$X31/12,-(SUMIF($D$2:$EE$2,BF$2-1,$D30:$EE30)/12)*(1+XLOOKUP(BF$2,Assumptions!$C$94:$M$94,Assumptions!$C$98:$M$98))))</f>
        <v>0</v>
      </c>
      <c r="BG30" s="229">
        <f t="array" ref="BG30">-(IF(BG$2=1,Assumptions!$X31/12,-(SUMIF($D$2:$EE$2,BG$2-1,$D30:$EE30)/12)*(1+XLOOKUP(BG$2,Assumptions!$C$94:$M$94,Assumptions!$C$98:$M$98))))</f>
        <v>0</v>
      </c>
      <c r="BH30" s="229">
        <f t="array" ref="BH30">-(IF(BH$2=1,Assumptions!$X31/12,-(SUMIF($D$2:$EE$2,BH$2-1,$D30:$EE30)/12)*(1+XLOOKUP(BH$2,Assumptions!$C$94:$M$94,Assumptions!$C$98:$M$98))))</f>
        <v>0</v>
      </c>
      <c r="BI30" s="229">
        <f t="array" ref="BI30">-(IF(BI$2=1,Assumptions!$X31/12,-(SUMIF($D$2:$EE$2,BI$2-1,$D30:$EE30)/12)*(1+XLOOKUP(BI$2,Assumptions!$C$94:$M$94,Assumptions!$C$98:$M$98))))</f>
        <v>0</v>
      </c>
      <c r="BJ30" s="229">
        <f t="array" ref="BJ30">-(IF(BJ$2=1,Assumptions!$X31/12,-(SUMIF($D$2:$EE$2,BJ$2-1,$D30:$EE30)/12)*(1+XLOOKUP(BJ$2,Assumptions!$C$94:$M$94,Assumptions!$C$98:$M$98))))</f>
        <v>0</v>
      </c>
      <c r="BK30" s="229">
        <f t="array" ref="BK30">-(IF(BK$2=1,Assumptions!$X31/12,-(SUMIF($D$2:$EE$2,BK$2-1,$D30:$EE30)/12)*(1+XLOOKUP(BK$2,Assumptions!$C$94:$M$94,Assumptions!$C$98:$M$98))))</f>
        <v>0</v>
      </c>
      <c r="BL30" s="229">
        <f t="array" ref="BL30">-(IF(BL$2=1,Assumptions!$X31/12,-(SUMIF($D$2:$EE$2,BL$2-1,$D30:$EE30)/12)*(1+XLOOKUP(BL$2,Assumptions!$C$94:$M$94,Assumptions!$C$98:$M$98))))</f>
        <v>0</v>
      </c>
      <c r="BM30" s="229">
        <f t="array" ref="BM30">-(IF(BM$2=1,Assumptions!$X31/12,-(SUMIF($D$2:$EE$2,BM$2-1,$D30:$EE30)/12)*(1+XLOOKUP(BM$2,Assumptions!$C$94:$M$94,Assumptions!$C$98:$M$98))))</f>
        <v>0</v>
      </c>
      <c r="BN30" s="229">
        <f t="array" ref="BN30">-(IF(BN$2=1,Assumptions!$X31/12,-(SUMIF($D$2:$EE$2,BN$2-1,$D30:$EE30)/12)*(1+XLOOKUP(BN$2,Assumptions!$C$94:$M$94,Assumptions!$C$98:$M$98))))</f>
        <v>0</v>
      </c>
      <c r="BO30" s="229">
        <f t="array" ref="BO30">-(IF(BO$2=1,Assumptions!$X31/12,-(SUMIF($D$2:$EE$2,BO$2-1,$D30:$EE30)/12)*(1+XLOOKUP(BO$2,Assumptions!$C$94:$M$94,Assumptions!$C$98:$M$98))))</f>
        <v>0</v>
      </c>
      <c r="BP30" s="229">
        <f t="array" ref="BP30">-(IF(BP$2=1,Assumptions!$X31/12,-(SUMIF($D$2:$EE$2,BP$2-1,$D30:$EE30)/12)*(1+XLOOKUP(BP$2,Assumptions!$C$94:$M$94,Assumptions!$C$98:$M$98))))</f>
        <v>0</v>
      </c>
      <c r="BQ30" s="229">
        <f t="array" ref="BQ30">-(IF(BQ$2=1,Assumptions!$X31/12,-(SUMIF($D$2:$EE$2,BQ$2-1,$D30:$EE30)/12)*(1+XLOOKUP(BQ$2,Assumptions!$C$94:$M$94,Assumptions!$C$98:$M$98))))</f>
        <v>0</v>
      </c>
      <c r="BR30" s="229">
        <f t="array" ref="BR30">-(IF(BR$2=1,Assumptions!$X31/12,-(SUMIF($D$2:$EE$2,BR$2-1,$D30:$EE30)/12)*(1+XLOOKUP(BR$2,Assumptions!$C$94:$M$94,Assumptions!$C$98:$M$98))))</f>
        <v>0</v>
      </c>
      <c r="BS30" s="229">
        <f t="array" ref="BS30">-(IF(BS$2=1,Assumptions!$X31/12,-(SUMIF($D$2:$EE$2,BS$2-1,$D30:$EE30)/12)*(1+XLOOKUP(BS$2,Assumptions!$C$94:$M$94,Assumptions!$C$98:$M$98))))</f>
        <v>0</v>
      </c>
      <c r="BT30" s="229">
        <f t="array" ref="BT30">-(IF(BT$2=1,Assumptions!$X31/12,-(SUMIF($D$2:$EE$2,BT$2-1,$D30:$EE30)/12)*(1+XLOOKUP(BT$2,Assumptions!$C$94:$M$94,Assumptions!$C$98:$M$98))))</f>
        <v>0</v>
      </c>
      <c r="BU30" s="229">
        <f t="array" ref="BU30">-(IF(BU$2=1,Assumptions!$X31/12,-(SUMIF($D$2:$EE$2,BU$2-1,$D30:$EE30)/12)*(1+XLOOKUP(BU$2,Assumptions!$C$94:$M$94,Assumptions!$C$98:$M$98))))</f>
        <v>0</v>
      </c>
      <c r="BV30" s="229">
        <f t="array" ref="BV30">-(IF(BV$2=1,Assumptions!$X31/12,-(SUMIF($D$2:$EE$2,BV$2-1,$D30:$EE30)/12)*(1+XLOOKUP(BV$2,Assumptions!$C$94:$M$94,Assumptions!$C$98:$M$98))))</f>
        <v>0</v>
      </c>
      <c r="BW30" s="229">
        <f t="array" ref="BW30">-(IF(BW$2=1,Assumptions!$X31/12,-(SUMIF($D$2:$EE$2,BW$2-1,$D30:$EE30)/12)*(1+XLOOKUP(BW$2,Assumptions!$C$94:$M$94,Assumptions!$C$98:$M$98))))</f>
        <v>0</v>
      </c>
      <c r="BX30" s="229">
        <f t="array" ref="BX30">-(IF(BX$2=1,Assumptions!$X31/12,-(SUMIF($D$2:$EE$2,BX$2-1,$D30:$EE30)/12)*(1+XLOOKUP(BX$2,Assumptions!$C$94:$M$94,Assumptions!$C$98:$M$98))))</f>
        <v>0</v>
      </c>
      <c r="BY30" s="229">
        <f t="array" ref="BY30">-(IF(BY$2=1,Assumptions!$X31/12,-(SUMIF($D$2:$EE$2,BY$2-1,$D30:$EE30)/12)*(1+XLOOKUP(BY$2,Assumptions!$C$94:$M$94,Assumptions!$C$98:$M$98))))</f>
        <v>0</v>
      </c>
      <c r="BZ30" s="229">
        <f t="array" ref="BZ30">-(IF(BZ$2=1,Assumptions!$X31/12,-(SUMIF($D$2:$EE$2,BZ$2-1,$D30:$EE30)/12)*(1+XLOOKUP(BZ$2,Assumptions!$C$94:$M$94,Assumptions!$C$98:$M$98))))</f>
        <v>0</v>
      </c>
      <c r="CA30" s="229">
        <f t="array" ref="CA30">-(IF(CA$2=1,Assumptions!$X31/12,-(SUMIF($D$2:$EE$2,CA$2-1,$D30:$EE30)/12)*(1+XLOOKUP(CA$2,Assumptions!$C$94:$M$94,Assumptions!$C$98:$M$98))))</f>
        <v>0</v>
      </c>
      <c r="CB30" s="229">
        <f t="array" ref="CB30">-(IF(CB$2=1,Assumptions!$X31/12,-(SUMIF($D$2:$EE$2,CB$2-1,$D30:$EE30)/12)*(1+XLOOKUP(CB$2,Assumptions!$C$94:$M$94,Assumptions!$C$98:$M$98))))</f>
        <v>0</v>
      </c>
      <c r="CC30" s="229">
        <f t="array" ref="CC30">-(IF(CC$2=1,Assumptions!$X31/12,-(SUMIF($D$2:$EE$2,CC$2-1,$D30:$EE30)/12)*(1+XLOOKUP(CC$2,Assumptions!$C$94:$M$94,Assumptions!$C$98:$M$98))))</f>
        <v>0</v>
      </c>
      <c r="CD30" s="229">
        <f t="array" ref="CD30">-(IF(CD$2=1,Assumptions!$X31/12,-(SUMIF($D$2:$EE$2,CD$2-1,$D30:$EE30)/12)*(1+XLOOKUP(CD$2,Assumptions!$C$94:$M$94,Assumptions!$C$98:$M$98))))</f>
        <v>0</v>
      </c>
      <c r="CE30" s="229">
        <f t="array" ref="CE30">-(IF(CE$2=1,Assumptions!$X31/12,-(SUMIF($D$2:$EE$2,CE$2-1,$D30:$EE30)/12)*(1+XLOOKUP(CE$2,Assumptions!$C$94:$M$94,Assumptions!$C$98:$M$98))))</f>
        <v>0</v>
      </c>
      <c r="CF30" s="229">
        <f t="array" ref="CF30">-(IF(CF$2=1,Assumptions!$X31/12,-(SUMIF($D$2:$EE$2,CF$2-1,$D30:$EE30)/12)*(1+XLOOKUP(CF$2,Assumptions!$C$94:$M$94,Assumptions!$C$98:$M$98))))</f>
        <v>0</v>
      </c>
      <c r="CG30" s="229">
        <f t="array" ref="CG30">-(IF(CG$2=1,Assumptions!$X31/12,-(SUMIF($D$2:$EE$2,CG$2-1,$D30:$EE30)/12)*(1+XLOOKUP(CG$2,Assumptions!$C$94:$M$94,Assumptions!$C$98:$M$98))))</f>
        <v>0</v>
      </c>
      <c r="CH30" s="229">
        <f t="array" ref="CH30">-(IF(CH$2=1,Assumptions!$X31/12,-(SUMIF($D$2:$EE$2,CH$2-1,$D30:$EE30)/12)*(1+XLOOKUP(CH$2,Assumptions!$C$94:$M$94,Assumptions!$C$98:$M$98))))</f>
        <v>0</v>
      </c>
      <c r="CI30" s="229">
        <f t="array" ref="CI30">-(IF(CI$2=1,Assumptions!$X31/12,-(SUMIF($D$2:$EE$2,CI$2-1,$D30:$EE30)/12)*(1+XLOOKUP(CI$2,Assumptions!$C$94:$M$94,Assumptions!$C$98:$M$98))))</f>
        <v>0</v>
      </c>
      <c r="CJ30" s="229">
        <f t="array" ref="CJ30">-(IF(CJ$2=1,Assumptions!$X31/12,-(SUMIF($D$2:$EE$2,CJ$2-1,$D30:$EE30)/12)*(1+XLOOKUP(CJ$2,Assumptions!$C$94:$M$94,Assumptions!$C$98:$M$98))))</f>
        <v>0</v>
      </c>
      <c r="CK30" s="229">
        <f t="array" ref="CK30">-(IF(CK$2=1,Assumptions!$X31/12,-(SUMIF($D$2:$EE$2,CK$2-1,$D30:$EE30)/12)*(1+XLOOKUP(CK$2,Assumptions!$C$94:$M$94,Assumptions!$C$98:$M$98))))</f>
        <v>0</v>
      </c>
      <c r="CL30" s="229">
        <f t="array" ref="CL30">-(IF(CL$2=1,Assumptions!$X31/12,-(SUMIF($D$2:$EE$2,CL$2-1,$D30:$EE30)/12)*(1+XLOOKUP(CL$2,Assumptions!$C$94:$M$94,Assumptions!$C$98:$M$98))))</f>
        <v>0</v>
      </c>
      <c r="CM30" s="229">
        <f t="array" ref="CM30">-(IF(CM$2=1,Assumptions!$X31/12,-(SUMIF($D$2:$EE$2,CM$2-1,$D30:$EE30)/12)*(1+XLOOKUP(CM$2,Assumptions!$C$94:$M$94,Assumptions!$C$98:$M$98))))</f>
        <v>0</v>
      </c>
      <c r="CN30" s="229">
        <f t="array" ref="CN30">-(IF(CN$2=1,Assumptions!$X31/12,-(SUMIF($D$2:$EE$2,CN$2-1,$D30:$EE30)/12)*(1+XLOOKUP(CN$2,Assumptions!$C$94:$M$94,Assumptions!$C$98:$M$98))))</f>
        <v>0</v>
      </c>
      <c r="CO30" s="229">
        <f t="array" ref="CO30">-(IF(CO$2=1,Assumptions!$X31/12,-(SUMIF($D$2:$EE$2,CO$2-1,$D30:$EE30)/12)*(1+XLOOKUP(CO$2,Assumptions!$C$94:$M$94,Assumptions!$C$98:$M$98))))</f>
        <v>0</v>
      </c>
      <c r="CP30" s="229">
        <f t="array" ref="CP30">-(IF(CP$2=1,Assumptions!$X31/12,-(SUMIF($D$2:$EE$2,CP$2-1,$D30:$EE30)/12)*(1+XLOOKUP(CP$2,Assumptions!$C$94:$M$94,Assumptions!$C$98:$M$98))))</f>
        <v>0</v>
      </c>
      <c r="CQ30" s="229">
        <f t="array" ref="CQ30">-(IF(CQ$2=1,Assumptions!$X31/12,-(SUMIF($D$2:$EE$2,CQ$2-1,$D30:$EE30)/12)*(1+XLOOKUP(CQ$2,Assumptions!$C$94:$M$94,Assumptions!$C$98:$M$98))))</f>
        <v>0</v>
      </c>
      <c r="CR30" s="229">
        <f t="array" ref="CR30">-(IF(CR$2=1,Assumptions!$X31/12,-(SUMIF($D$2:$EE$2,CR$2-1,$D30:$EE30)/12)*(1+XLOOKUP(CR$2,Assumptions!$C$94:$M$94,Assumptions!$C$98:$M$98))))</f>
        <v>0</v>
      </c>
      <c r="CS30" s="229">
        <f t="array" ref="CS30">-(IF(CS$2=1,Assumptions!$X31/12,-(SUMIF($D$2:$EE$2,CS$2-1,$D30:$EE30)/12)*(1+XLOOKUP(CS$2,Assumptions!$C$94:$M$94,Assumptions!$C$98:$M$98))))</f>
        <v>0</v>
      </c>
      <c r="CT30" s="229">
        <f t="array" ref="CT30">-(IF(CT$2=1,Assumptions!$X31/12,-(SUMIF($D$2:$EE$2,CT$2-1,$D30:$EE30)/12)*(1+XLOOKUP(CT$2,Assumptions!$C$94:$M$94,Assumptions!$C$98:$M$98))))</f>
        <v>0</v>
      </c>
      <c r="CU30" s="229">
        <f t="array" ref="CU30">-(IF(CU$2=1,Assumptions!$X31/12,-(SUMIF($D$2:$EE$2,CU$2-1,$D30:$EE30)/12)*(1+XLOOKUP(CU$2,Assumptions!$C$94:$M$94,Assumptions!$C$98:$M$98))))</f>
        <v>0</v>
      </c>
      <c r="CV30" s="229">
        <f t="array" ref="CV30">-(IF(CV$2=1,Assumptions!$X31/12,-(SUMIF($D$2:$EE$2,CV$2-1,$D30:$EE30)/12)*(1+XLOOKUP(CV$2,Assumptions!$C$94:$M$94,Assumptions!$C$98:$M$98))))</f>
        <v>0</v>
      </c>
      <c r="CW30" s="229">
        <f t="array" ref="CW30">-(IF(CW$2=1,Assumptions!$X31/12,-(SUMIF($D$2:$EE$2,CW$2-1,$D30:$EE30)/12)*(1+XLOOKUP(CW$2,Assumptions!$C$94:$M$94,Assumptions!$C$98:$M$98))))</f>
        <v>0</v>
      </c>
      <c r="CX30" s="229">
        <f t="array" ref="CX30">-(IF(CX$2=1,Assumptions!$X31/12,-(SUMIF($D$2:$EE$2,CX$2-1,$D30:$EE30)/12)*(1+XLOOKUP(CX$2,Assumptions!$C$94:$M$94,Assumptions!$C$98:$M$98))))</f>
        <v>0</v>
      </c>
      <c r="CY30" s="229">
        <f t="array" ref="CY30">-(IF(CY$2=1,Assumptions!$X31/12,-(SUMIF($D$2:$EE$2,CY$2-1,$D30:$EE30)/12)*(1+XLOOKUP(CY$2,Assumptions!$C$94:$M$94,Assumptions!$C$98:$M$98))))</f>
        <v>0</v>
      </c>
      <c r="CZ30" s="229">
        <f t="array" ref="CZ30">-(IF(CZ$2=1,Assumptions!$X31/12,-(SUMIF($D$2:$EE$2,CZ$2-1,$D30:$EE30)/12)*(1+XLOOKUP(CZ$2,Assumptions!$C$94:$M$94,Assumptions!$C$98:$M$98))))</f>
        <v>0</v>
      </c>
      <c r="DA30" s="229">
        <f t="array" ref="DA30">-(IF(DA$2=1,Assumptions!$X31/12,-(SUMIF($D$2:$EE$2,DA$2-1,$D30:$EE30)/12)*(1+XLOOKUP(DA$2,Assumptions!$C$94:$M$94,Assumptions!$C$98:$M$98))))</f>
        <v>0</v>
      </c>
      <c r="DB30" s="229">
        <f t="array" ref="DB30">-(IF(DB$2=1,Assumptions!$X31/12,-(SUMIF($D$2:$EE$2,DB$2-1,$D30:$EE30)/12)*(1+XLOOKUP(DB$2,Assumptions!$C$94:$M$94,Assumptions!$C$98:$M$98))))</f>
        <v>0</v>
      </c>
      <c r="DC30" s="229">
        <f t="array" ref="DC30">-(IF(DC$2=1,Assumptions!$X31/12,-(SUMIF($D$2:$EE$2,DC$2-1,$D30:$EE30)/12)*(1+XLOOKUP(DC$2,Assumptions!$C$94:$M$94,Assumptions!$C$98:$M$98))))</f>
        <v>0</v>
      </c>
      <c r="DD30" s="229">
        <f t="array" ref="DD30">-(IF(DD$2=1,Assumptions!$X31/12,-(SUMIF($D$2:$EE$2,DD$2-1,$D30:$EE30)/12)*(1+XLOOKUP(DD$2,Assumptions!$C$94:$M$94,Assumptions!$C$98:$M$98))))</f>
        <v>0</v>
      </c>
      <c r="DE30" s="229">
        <f t="array" ref="DE30">-(IF(DE$2=1,Assumptions!$X31/12,-(SUMIF($D$2:$EE$2,DE$2-1,$D30:$EE30)/12)*(1+XLOOKUP(DE$2,Assumptions!$C$94:$M$94,Assumptions!$C$98:$M$98))))</f>
        <v>0</v>
      </c>
      <c r="DF30" s="229">
        <f t="array" ref="DF30">-(IF(DF$2=1,Assumptions!$X31/12,-(SUMIF($D$2:$EE$2,DF$2-1,$D30:$EE30)/12)*(1+XLOOKUP(DF$2,Assumptions!$C$94:$M$94,Assumptions!$C$98:$M$98))))</f>
        <v>0</v>
      </c>
      <c r="DG30" s="229">
        <f t="array" ref="DG30">-(IF(DG$2=1,Assumptions!$X31/12,-(SUMIF($D$2:$EE$2,DG$2-1,$D30:$EE30)/12)*(1+XLOOKUP(DG$2,Assumptions!$C$94:$M$94,Assumptions!$C$98:$M$98))))</f>
        <v>0</v>
      </c>
      <c r="DH30" s="229">
        <f t="array" ref="DH30">-(IF(DH$2=1,Assumptions!$X31/12,-(SUMIF($D$2:$EE$2,DH$2-1,$D30:$EE30)/12)*(1+XLOOKUP(DH$2,Assumptions!$C$94:$M$94,Assumptions!$C$98:$M$98))))</f>
        <v>0</v>
      </c>
      <c r="DI30" s="229">
        <f t="array" ref="DI30">-(IF(DI$2=1,Assumptions!$X31/12,-(SUMIF($D$2:$EE$2,DI$2-1,$D30:$EE30)/12)*(1+XLOOKUP(DI$2,Assumptions!$C$94:$M$94,Assumptions!$C$98:$M$98))))</f>
        <v>0</v>
      </c>
      <c r="DJ30" s="229">
        <f t="array" ref="DJ30">-(IF(DJ$2=1,Assumptions!$X31/12,-(SUMIF($D$2:$EE$2,DJ$2-1,$D30:$EE30)/12)*(1+XLOOKUP(DJ$2,Assumptions!$C$94:$M$94,Assumptions!$C$98:$M$98))))</f>
        <v>0</v>
      </c>
      <c r="DK30" s="229">
        <f t="array" ref="DK30">-(IF(DK$2=1,Assumptions!$X31/12,-(SUMIF($D$2:$EE$2,DK$2-1,$D30:$EE30)/12)*(1+XLOOKUP(DK$2,Assumptions!$C$94:$M$94,Assumptions!$C$98:$M$98))))</f>
        <v>0</v>
      </c>
      <c r="DL30" s="229">
        <f t="array" ref="DL30">-(IF(DL$2=1,Assumptions!$X31/12,-(SUMIF($D$2:$EE$2,DL$2-1,$D30:$EE30)/12)*(1+XLOOKUP(DL$2,Assumptions!$C$94:$M$94,Assumptions!$C$98:$M$98))))</f>
        <v>0</v>
      </c>
      <c r="DM30" s="229">
        <f t="array" ref="DM30">-(IF(DM$2=1,Assumptions!$X31/12,-(SUMIF($D$2:$EE$2,DM$2-1,$D30:$EE30)/12)*(1+XLOOKUP(DM$2,Assumptions!$C$94:$M$94,Assumptions!$C$98:$M$98))))</f>
        <v>0</v>
      </c>
      <c r="DN30" s="229">
        <f t="array" ref="DN30">-(IF(DN$2=1,Assumptions!$X31/12,-(SUMIF($D$2:$EE$2,DN$2-1,$D30:$EE30)/12)*(1+XLOOKUP(DN$2,Assumptions!$C$94:$M$94,Assumptions!$C$98:$M$98))))</f>
        <v>0</v>
      </c>
      <c r="DO30" s="229">
        <f t="array" ref="DO30">-(IF(DO$2=1,Assumptions!$X31/12,-(SUMIF($D$2:$EE$2,DO$2-1,$D30:$EE30)/12)*(1+XLOOKUP(DO$2,Assumptions!$C$94:$M$94,Assumptions!$C$98:$M$98))))</f>
        <v>0</v>
      </c>
      <c r="DP30" s="229">
        <f t="array" ref="DP30">-(IF(DP$2=1,Assumptions!$X31/12,-(SUMIF($D$2:$EE$2,DP$2-1,$D30:$EE30)/12)*(1+XLOOKUP(DP$2,Assumptions!$C$94:$M$94,Assumptions!$C$98:$M$98))))</f>
        <v>0</v>
      </c>
      <c r="DQ30" s="229">
        <f t="array" ref="DQ30">-(IF(DQ$2=1,Assumptions!$X31/12,-(SUMIF($D$2:$EE$2,DQ$2-1,$D30:$EE30)/12)*(1+XLOOKUP(DQ$2,Assumptions!$C$94:$M$94,Assumptions!$C$98:$M$98))))</f>
        <v>0</v>
      </c>
      <c r="DR30" s="229">
        <f t="array" ref="DR30">-(IF(DR$2=1,Assumptions!$X31/12,-(SUMIF($D$2:$EE$2,DR$2-1,$D30:$EE30)/12)*(1+XLOOKUP(DR$2,Assumptions!$C$94:$M$94,Assumptions!$C$98:$M$98))))</f>
        <v>0</v>
      </c>
      <c r="DS30" s="229">
        <f t="array" ref="DS30">-(IF(DS$2=1,Assumptions!$X31/12,-(SUMIF($D$2:$EE$2,DS$2-1,$D30:$EE30)/12)*(1+XLOOKUP(DS$2,Assumptions!$C$94:$M$94,Assumptions!$C$98:$M$98))))</f>
        <v>0</v>
      </c>
      <c r="DT30" s="229">
        <f t="array" ref="DT30">-(IF(DT$2=1,Assumptions!$X31/12,-(SUMIF($D$2:$EE$2,DT$2-1,$D30:$EE30)/12)*(1+XLOOKUP(DT$2,Assumptions!$C$94:$M$94,Assumptions!$C$98:$M$98))))</f>
        <v>0</v>
      </c>
      <c r="DU30" s="229">
        <f t="array" ref="DU30">-(IF(DU$2=1,Assumptions!$X31/12,-(SUMIF($D$2:$EE$2,DU$2-1,$D30:$EE30)/12)*(1+XLOOKUP(DU$2,Assumptions!$C$94:$M$94,Assumptions!$C$98:$M$98))))</f>
        <v>0</v>
      </c>
      <c r="DV30" s="229">
        <f t="array" ref="DV30">-(IF(DV$2=1,Assumptions!$X31/12,-(SUMIF($D$2:$EE$2,DV$2-1,$D30:$EE30)/12)*(1+XLOOKUP(DV$2,Assumptions!$C$94:$M$94,Assumptions!$C$98:$M$98))))</f>
        <v>0</v>
      </c>
      <c r="DW30" s="229">
        <f t="array" ref="DW30">-(IF(DW$2=1,Assumptions!$X31/12,-(SUMIF($D$2:$EE$2,DW$2-1,$D30:$EE30)/12)*(1+XLOOKUP(DW$2,Assumptions!$C$94:$M$94,Assumptions!$C$98:$M$98))))</f>
        <v>0</v>
      </c>
      <c r="DX30" s="229">
        <f t="array" ref="DX30">-(IF(DX$2=1,Assumptions!$X31/12,-(SUMIF($D$2:$EE$2,DX$2-1,$D30:$EE30)/12)*(1+XLOOKUP(DX$2,Assumptions!$C$94:$M$94,Assumptions!$C$98:$M$98))))</f>
        <v>0</v>
      </c>
      <c r="DY30" s="229">
        <f t="array" ref="DY30">-(IF(DY$2=1,Assumptions!$X31/12,-(SUMIF($D$2:$EE$2,DY$2-1,$D30:$EE30)/12)*(1+XLOOKUP(DY$2,Assumptions!$C$94:$M$94,Assumptions!$C$98:$M$98))))</f>
        <v>0</v>
      </c>
      <c r="DZ30" s="229">
        <f t="array" ref="DZ30">-(IF(DZ$2=1,Assumptions!$X31/12,-(SUMIF($D$2:$EE$2,DZ$2-1,$D30:$EE30)/12)*(1+XLOOKUP(DZ$2,Assumptions!$C$94:$M$94,Assumptions!$C$98:$M$98))))</f>
        <v>0</v>
      </c>
      <c r="EA30" s="229">
        <f t="array" ref="EA30">-(IF(EA$2=1,Assumptions!$X31/12,-(SUMIF($D$2:$EE$2,EA$2-1,$D30:$EE30)/12)*(1+XLOOKUP(EA$2,Assumptions!$C$94:$M$94,Assumptions!$C$98:$M$98))))</f>
        <v>0</v>
      </c>
      <c r="EB30" s="229">
        <f t="array" ref="EB30">-(IF(EB$2=1,Assumptions!$X31/12,-(SUMIF($D$2:$EE$2,EB$2-1,$D30:$EE30)/12)*(1+XLOOKUP(EB$2,Assumptions!$C$94:$M$94,Assumptions!$C$98:$M$98))))</f>
        <v>0</v>
      </c>
      <c r="EC30" s="229">
        <f t="array" ref="EC30">-(IF(EC$2=1,Assumptions!$X31/12,-(SUMIF($D$2:$EE$2,EC$2-1,$D30:$EE30)/12)*(1+XLOOKUP(EC$2,Assumptions!$C$94:$M$94,Assumptions!$C$98:$M$98))))</f>
        <v>0</v>
      </c>
      <c r="ED30" s="229">
        <f t="array" ref="ED30">-(IF(ED$2=1,Assumptions!$X31/12,-(SUMIF($D$2:$EE$2,ED$2-1,$D30:$EE30)/12)*(1+XLOOKUP(ED$2,Assumptions!$C$94:$M$94,Assumptions!$C$98:$M$98))))</f>
        <v>0</v>
      </c>
      <c r="EE30" s="229">
        <f t="array" ref="EE30">-(IF(EE$2=1,Assumptions!$X31/12,-(SUMIF($D$2:$EE$2,EE$2-1,$D30:$EE30)/12)*(1+XLOOKUP(EE$2,Assumptions!$C$94:$M$94,Assumptions!$C$98:$M$98))))</f>
        <v>0</v>
      </c>
    </row>
    <row r="31" ht="15.75" customHeight="1">
      <c r="A31" s="1"/>
      <c r="B31" s="1"/>
      <c r="C31" s="1" t="str">
        <f>Assumptions!J32</f>
        <v>Pest Control</v>
      </c>
      <c r="D31" s="229">
        <f t="array" ref="D31">-(IF(D$2=1,Assumptions!$X32/12,-(SUMIF($D$2:$EE$2,D$2-1,$D31:$EE31)/12)*(1+XLOOKUP(D$2,Assumptions!$C$94:$M$94,Assumptions!$C$98:$M$98))))</f>
        <v>0</v>
      </c>
      <c r="E31" s="229">
        <f t="array" ref="E31">-(IF(E$2=1,Assumptions!$X32/12,-(SUMIF($D$2:$EE$2,E$2-1,$D31:$EE31)/12)*(1+XLOOKUP(E$2,Assumptions!$C$94:$M$94,Assumptions!$C$98:$M$98))))</f>
        <v>0</v>
      </c>
      <c r="F31" s="229">
        <f t="array" ref="F31">-(IF(F$2=1,Assumptions!$X32/12,-(SUMIF($D$2:$EE$2,F$2-1,$D31:$EE31)/12)*(1+XLOOKUP(F$2,Assumptions!$C$94:$M$94,Assumptions!$C$98:$M$98))))</f>
        <v>0</v>
      </c>
      <c r="G31" s="229">
        <f t="array" ref="G31">-(IF(G$2=1,Assumptions!$X32/12,-(SUMIF($D$2:$EE$2,G$2-1,$D31:$EE31)/12)*(1+XLOOKUP(G$2,Assumptions!$C$94:$M$94,Assumptions!$C$98:$M$98))))</f>
        <v>0</v>
      </c>
      <c r="H31" s="229">
        <f t="array" ref="H31">-(IF(H$2=1,Assumptions!$X32/12,-(SUMIF($D$2:$EE$2,H$2-1,$D31:$EE31)/12)*(1+XLOOKUP(H$2,Assumptions!$C$94:$M$94,Assumptions!$C$98:$M$98))))</f>
        <v>0</v>
      </c>
      <c r="I31" s="229">
        <f t="array" ref="I31">-(IF(I$2=1,Assumptions!$X32/12,-(SUMIF($D$2:$EE$2,I$2-1,$D31:$EE31)/12)*(1+XLOOKUP(I$2,Assumptions!$C$94:$M$94,Assumptions!$C$98:$M$98))))</f>
        <v>0</v>
      </c>
      <c r="J31" s="229">
        <f t="array" ref="J31">-(IF(J$2=1,Assumptions!$X32/12,-(SUMIF($D$2:$EE$2,J$2-1,$D31:$EE31)/12)*(1+XLOOKUP(J$2,Assumptions!$C$94:$M$94,Assumptions!$C$98:$M$98))))</f>
        <v>0</v>
      </c>
      <c r="K31" s="229">
        <f t="array" ref="K31">-(IF(K$2=1,Assumptions!$X32/12,-(SUMIF($D$2:$EE$2,K$2-1,$D31:$EE31)/12)*(1+XLOOKUP(K$2,Assumptions!$C$94:$M$94,Assumptions!$C$98:$M$98))))</f>
        <v>0</v>
      </c>
      <c r="L31" s="229">
        <f t="array" ref="L31">-(IF(L$2=1,Assumptions!$X32/12,-(SUMIF($D$2:$EE$2,L$2-1,$D31:$EE31)/12)*(1+XLOOKUP(L$2,Assumptions!$C$94:$M$94,Assumptions!$C$98:$M$98))))</f>
        <v>0</v>
      </c>
      <c r="M31" s="229">
        <f t="array" ref="M31">-(IF(M$2=1,Assumptions!$X32/12,-(SUMIF($D$2:$EE$2,M$2-1,$D31:$EE31)/12)*(1+XLOOKUP(M$2,Assumptions!$C$94:$M$94,Assumptions!$C$98:$M$98))))</f>
        <v>0</v>
      </c>
      <c r="N31" s="229">
        <f t="array" ref="N31">-(IF(N$2=1,Assumptions!$X32/12,-(SUMIF($D$2:$EE$2,N$2-1,$D31:$EE31)/12)*(1+XLOOKUP(N$2,Assumptions!$C$94:$M$94,Assumptions!$C$98:$M$98))))</f>
        <v>0</v>
      </c>
      <c r="O31" s="229">
        <f t="array" ref="O31">-(IF(O$2=1,Assumptions!$X32/12,-(SUMIF($D$2:$EE$2,O$2-1,$D31:$EE31)/12)*(1+XLOOKUP(O$2,Assumptions!$C$94:$M$94,Assumptions!$C$98:$M$98))))</f>
        <v>0</v>
      </c>
      <c r="P31" s="229">
        <f t="array" ref="P31">-(IF(P$2=1,Assumptions!$X32/12,-(SUMIF($D$2:$EE$2,P$2-1,$D31:$EE31)/12)*(1+XLOOKUP(P$2,Assumptions!$C$94:$M$94,Assumptions!$C$98:$M$98))))</f>
        <v>0</v>
      </c>
      <c r="Q31" s="229">
        <f t="array" ref="Q31">-(IF(Q$2=1,Assumptions!$X32/12,-(SUMIF($D$2:$EE$2,Q$2-1,$D31:$EE31)/12)*(1+XLOOKUP(Q$2,Assumptions!$C$94:$M$94,Assumptions!$C$98:$M$98))))</f>
        <v>0</v>
      </c>
      <c r="R31" s="229">
        <f t="array" ref="R31">-(IF(R$2=1,Assumptions!$X32/12,-(SUMIF($D$2:$EE$2,R$2-1,$D31:$EE31)/12)*(1+XLOOKUP(R$2,Assumptions!$C$94:$M$94,Assumptions!$C$98:$M$98))))</f>
        <v>0</v>
      </c>
      <c r="S31" s="229">
        <f t="array" ref="S31">-(IF(S$2=1,Assumptions!$X32/12,-(SUMIF($D$2:$EE$2,S$2-1,$D31:$EE31)/12)*(1+XLOOKUP(S$2,Assumptions!$C$94:$M$94,Assumptions!$C$98:$M$98))))</f>
        <v>0</v>
      </c>
      <c r="T31" s="229">
        <f t="array" ref="T31">-(IF(T$2=1,Assumptions!$X32/12,-(SUMIF($D$2:$EE$2,T$2-1,$D31:$EE31)/12)*(1+XLOOKUP(T$2,Assumptions!$C$94:$M$94,Assumptions!$C$98:$M$98))))</f>
        <v>0</v>
      </c>
      <c r="U31" s="229">
        <f t="array" ref="U31">-(IF(U$2=1,Assumptions!$X32/12,-(SUMIF($D$2:$EE$2,U$2-1,$D31:$EE31)/12)*(1+XLOOKUP(U$2,Assumptions!$C$94:$M$94,Assumptions!$C$98:$M$98))))</f>
        <v>0</v>
      </c>
      <c r="V31" s="229">
        <f t="array" ref="V31">-(IF(V$2=1,Assumptions!$X32/12,-(SUMIF($D$2:$EE$2,V$2-1,$D31:$EE31)/12)*(1+XLOOKUP(V$2,Assumptions!$C$94:$M$94,Assumptions!$C$98:$M$98))))</f>
        <v>0</v>
      </c>
      <c r="W31" s="229">
        <f t="array" ref="W31">-(IF(W$2=1,Assumptions!$X32/12,-(SUMIF($D$2:$EE$2,W$2-1,$D31:$EE31)/12)*(1+XLOOKUP(W$2,Assumptions!$C$94:$M$94,Assumptions!$C$98:$M$98))))</f>
        <v>0</v>
      </c>
      <c r="X31" s="229">
        <f t="array" ref="X31">-(IF(X$2=1,Assumptions!$X32/12,-(SUMIF($D$2:$EE$2,X$2-1,$D31:$EE31)/12)*(1+XLOOKUP(X$2,Assumptions!$C$94:$M$94,Assumptions!$C$98:$M$98))))</f>
        <v>0</v>
      </c>
      <c r="Y31" s="229">
        <f t="array" ref="Y31">-(IF(Y$2=1,Assumptions!$X32/12,-(SUMIF($D$2:$EE$2,Y$2-1,$D31:$EE31)/12)*(1+XLOOKUP(Y$2,Assumptions!$C$94:$M$94,Assumptions!$C$98:$M$98))))</f>
        <v>0</v>
      </c>
      <c r="Z31" s="229">
        <f t="array" ref="Z31">-(IF(Z$2=1,Assumptions!$X32/12,-(SUMIF($D$2:$EE$2,Z$2-1,$D31:$EE31)/12)*(1+XLOOKUP(Z$2,Assumptions!$C$94:$M$94,Assumptions!$C$98:$M$98))))</f>
        <v>0</v>
      </c>
      <c r="AA31" s="229">
        <f t="array" ref="AA31">-(IF(AA$2=1,Assumptions!$X32/12,-(SUMIF($D$2:$EE$2,AA$2-1,$D31:$EE31)/12)*(1+XLOOKUP(AA$2,Assumptions!$C$94:$M$94,Assumptions!$C$98:$M$98))))</f>
        <v>0</v>
      </c>
      <c r="AB31" s="229">
        <f t="array" ref="AB31">-(IF(AB$2=1,Assumptions!$X32/12,-(SUMIF($D$2:$EE$2,AB$2-1,$D31:$EE31)/12)*(1+XLOOKUP(AB$2,Assumptions!$C$94:$M$94,Assumptions!$C$98:$M$98))))</f>
        <v>0</v>
      </c>
      <c r="AC31" s="229">
        <f t="array" ref="AC31">-(IF(AC$2=1,Assumptions!$X32/12,-(SUMIF($D$2:$EE$2,AC$2-1,$D31:$EE31)/12)*(1+XLOOKUP(AC$2,Assumptions!$C$94:$M$94,Assumptions!$C$98:$M$98))))</f>
        <v>0</v>
      </c>
      <c r="AD31" s="229">
        <f t="array" ref="AD31">-(IF(AD$2=1,Assumptions!$X32/12,-(SUMIF($D$2:$EE$2,AD$2-1,$D31:$EE31)/12)*(1+XLOOKUP(AD$2,Assumptions!$C$94:$M$94,Assumptions!$C$98:$M$98))))</f>
        <v>0</v>
      </c>
      <c r="AE31" s="229">
        <f t="array" ref="AE31">-(IF(AE$2=1,Assumptions!$X32/12,-(SUMIF($D$2:$EE$2,AE$2-1,$D31:$EE31)/12)*(1+XLOOKUP(AE$2,Assumptions!$C$94:$M$94,Assumptions!$C$98:$M$98))))</f>
        <v>0</v>
      </c>
      <c r="AF31" s="229">
        <f t="array" ref="AF31">-(IF(AF$2=1,Assumptions!$X32/12,-(SUMIF($D$2:$EE$2,AF$2-1,$D31:$EE31)/12)*(1+XLOOKUP(AF$2,Assumptions!$C$94:$M$94,Assumptions!$C$98:$M$98))))</f>
        <v>0</v>
      </c>
      <c r="AG31" s="229">
        <f t="array" ref="AG31">-(IF(AG$2=1,Assumptions!$X32/12,-(SUMIF($D$2:$EE$2,AG$2-1,$D31:$EE31)/12)*(1+XLOOKUP(AG$2,Assumptions!$C$94:$M$94,Assumptions!$C$98:$M$98))))</f>
        <v>0</v>
      </c>
      <c r="AH31" s="229">
        <f t="array" ref="AH31">-(IF(AH$2=1,Assumptions!$X32/12,-(SUMIF($D$2:$EE$2,AH$2-1,$D31:$EE31)/12)*(1+XLOOKUP(AH$2,Assumptions!$C$94:$M$94,Assumptions!$C$98:$M$98))))</f>
        <v>0</v>
      </c>
      <c r="AI31" s="229">
        <f t="array" ref="AI31">-(IF(AI$2=1,Assumptions!$X32/12,-(SUMIF($D$2:$EE$2,AI$2-1,$D31:$EE31)/12)*(1+XLOOKUP(AI$2,Assumptions!$C$94:$M$94,Assumptions!$C$98:$M$98))))</f>
        <v>0</v>
      </c>
      <c r="AJ31" s="229">
        <f t="array" ref="AJ31">-(IF(AJ$2=1,Assumptions!$X32/12,-(SUMIF($D$2:$EE$2,AJ$2-1,$D31:$EE31)/12)*(1+XLOOKUP(AJ$2,Assumptions!$C$94:$M$94,Assumptions!$C$98:$M$98))))</f>
        <v>0</v>
      </c>
      <c r="AK31" s="229">
        <f t="array" ref="AK31">-(IF(AK$2=1,Assumptions!$X32/12,-(SUMIF($D$2:$EE$2,AK$2-1,$D31:$EE31)/12)*(1+XLOOKUP(AK$2,Assumptions!$C$94:$M$94,Assumptions!$C$98:$M$98))))</f>
        <v>0</v>
      </c>
      <c r="AL31" s="229">
        <f t="array" ref="AL31">-(IF(AL$2=1,Assumptions!$X32/12,-(SUMIF($D$2:$EE$2,AL$2-1,$D31:$EE31)/12)*(1+XLOOKUP(AL$2,Assumptions!$C$94:$M$94,Assumptions!$C$98:$M$98))))</f>
        <v>0</v>
      </c>
      <c r="AM31" s="229">
        <f t="array" ref="AM31">-(IF(AM$2=1,Assumptions!$X32/12,-(SUMIF($D$2:$EE$2,AM$2-1,$D31:$EE31)/12)*(1+XLOOKUP(AM$2,Assumptions!$C$94:$M$94,Assumptions!$C$98:$M$98))))</f>
        <v>0</v>
      </c>
      <c r="AN31" s="229">
        <f t="array" ref="AN31">-(IF(AN$2=1,Assumptions!$X32/12,-(SUMIF($D$2:$EE$2,AN$2-1,$D31:$EE31)/12)*(1+XLOOKUP(AN$2,Assumptions!$C$94:$M$94,Assumptions!$C$98:$M$98))))</f>
        <v>0</v>
      </c>
      <c r="AO31" s="229">
        <f t="array" ref="AO31">-(IF(AO$2=1,Assumptions!$X32/12,-(SUMIF($D$2:$EE$2,AO$2-1,$D31:$EE31)/12)*(1+XLOOKUP(AO$2,Assumptions!$C$94:$M$94,Assumptions!$C$98:$M$98))))</f>
        <v>0</v>
      </c>
      <c r="AP31" s="229">
        <f t="array" ref="AP31">-(IF(AP$2=1,Assumptions!$X32/12,-(SUMIF($D$2:$EE$2,AP$2-1,$D31:$EE31)/12)*(1+XLOOKUP(AP$2,Assumptions!$C$94:$M$94,Assumptions!$C$98:$M$98))))</f>
        <v>0</v>
      </c>
      <c r="AQ31" s="229">
        <f t="array" ref="AQ31">-(IF(AQ$2=1,Assumptions!$X32/12,-(SUMIF($D$2:$EE$2,AQ$2-1,$D31:$EE31)/12)*(1+XLOOKUP(AQ$2,Assumptions!$C$94:$M$94,Assumptions!$C$98:$M$98))))</f>
        <v>0</v>
      </c>
      <c r="AR31" s="229">
        <f t="array" ref="AR31">-(IF(AR$2=1,Assumptions!$X32/12,-(SUMIF($D$2:$EE$2,AR$2-1,$D31:$EE31)/12)*(1+XLOOKUP(AR$2,Assumptions!$C$94:$M$94,Assumptions!$C$98:$M$98))))</f>
        <v>0</v>
      </c>
      <c r="AS31" s="229">
        <f t="array" ref="AS31">-(IF(AS$2=1,Assumptions!$X32/12,-(SUMIF($D$2:$EE$2,AS$2-1,$D31:$EE31)/12)*(1+XLOOKUP(AS$2,Assumptions!$C$94:$M$94,Assumptions!$C$98:$M$98))))</f>
        <v>0</v>
      </c>
      <c r="AT31" s="229">
        <f t="array" ref="AT31">-(IF(AT$2=1,Assumptions!$X32/12,-(SUMIF($D$2:$EE$2,AT$2-1,$D31:$EE31)/12)*(1+XLOOKUP(AT$2,Assumptions!$C$94:$M$94,Assumptions!$C$98:$M$98))))</f>
        <v>0</v>
      </c>
      <c r="AU31" s="229">
        <f t="array" ref="AU31">-(IF(AU$2=1,Assumptions!$X32/12,-(SUMIF($D$2:$EE$2,AU$2-1,$D31:$EE31)/12)*(1+XLOOKUP(AU$2,Assumptions!$C$94:$M$94,Assumptions!$C$98:$M$98))))</f>
        <v>0</v>
      </c>
      <c r="AV31" s="229">
        <f t="array" ref="AV31">-(IF(AV$2=1,Assumptions!$X32/12,-(SUMIF($D$2:$EE$2,AV$2-1,$D31:$EE31)/12)*(1+XLOOKUP(AV$2,Assumptions!$C$94:$M$94,Assumptions!$C$98:$M$98))))</f>
        <v>0</v>
      </c>
      <c r="AW31" s="229">
        <f t="array" ref="AW31">-(IF(AW$2=1,Assumptions!$X32/12,-(SUMIF($D$2:$EE$2,AW$2-1,$D31:$EE31)/12)*(1+XLOOKUP(AW$2,Assumptions!$C$94:$M$94,Assumptions!$C$98:$M$98))))</f>
        <v>0</v>
      </c>
      <c r="AX31" s="229">
        <f t="array" ref="AX31">-(IF(AX$2=1,Assumptions!$X32/12,-(SUMIF($D$2:$EE$2,AX$2-1,$D31:$EE31)/12)*(1+XLOOKUP(AX$2,Assumptions!$C$94:$M$94,Assumptions!$C$98:$M$98))))</f>
        <v>0</v>
      </c>
      <c r="AY31" s="229">
        <f t="array" ref="AY31">-(IF(AY$2=1,Assumptions!$X32/12,-(SUMIF($D$2:$EE$2,AY$2-1,$D31:$EE31)/12)*(1+XLOOKUP(AY$2,Assumptions!$C$94:$M$94,Assumptions!$C$98:$M$98))))</f>
        <v>0</v>
      </c>
      <c r="AZ31" s="229">
        <f t="array" ref="AZ31">-(IF(AZ$2=1,Assumptions!$X32/12,-(SUMIF($D$2:$EE$2,AZ$2-1,$D31:$EE31)/12)*(1+XLOOKUP(AZ$2,Assumptions!$C$94:$M$94,Assumptions!$C$98:$M$98))))</f>
        <v>0</v>
      </c>
      <c r="BA31" s="229">
        <f t="array" ref="BA31">-(IF(BA$2=1,Assumptions!$X32/12,-(SUMIF($D$2:$EE$2,BA$2-1,$D31:$EE31)/12)*(1+XLOOKUP(BA$2,Assumptions!$C$94:$M$94,Assumptions!$C$98:$M$98))))</f>
        <v>0</v>
      </c>
      <c r="BB31" s="229">
        <f t="array" ref="BB31">-(IF(BB$2=1,Assumptions!$X32/12,-(SUMIF($D$2:$EE$2,BB$2-1,$D31:$EE31)/12)*(1+XLOOKUP(BB$2,Assumptions!$C$94:$M$94,Assumptions!$C$98:$M$98))))</f>
        <v>0</v>
      </c>
      <c r="BC31" s="229">
        <f t="array" ref="BC31">-(IF(BC$2=1,Assumptions!$X32/12,-(SUMIF($D$2:$EE$2,BC$2-1,$D31:$EE31)/12)*(1+XLOOKUP(BC$2,Assumptions!$C$94:$M$94,Assumptions!$C$98:$M$98))))</f>
        <v>0</v>
      </c>
      <c r="BD31" s="229">
        <f t="array" ref="BD31">-(IF(BD$2=1,Assumptions!$X32/12,-(SUMIF($D$2:$EE$2,BD$2-1,$D31:$EE31)/12)*(1+XLOOKUP(BD$2,Assumptions!$C$94:$M$94,Assumptions!$C$98:$M$98))))</f>
        <v>0</v>
      </c>
      <c r="BE31" s="229">
        <f t="array" ref="BE31">-(IF(BE$2=1,Assumptions!$X32/12,-(SUMIF($D$2:$EE$2,BE$2-1,$D31:$EE31)/12)*(1+XLOOKUP(BE$2,Assumptions!$C$94:$M$94,Assumptions!$C$98:$M$98))))</f>
        <v>0</v>
      </c>
      <c r="BF31" s="229">
        <f t="array" ref="BF31">-(IF(BF$2=1,Assumptions!$X32/12,-(SUMIF($D$2:$EE$2,BF$2-1,$D31:$EE31)/12)*(1+XLOOKUP(BF$2,Assumptions!$C$94:$M$94,Assumptions!$C$98:$M$98))))</f>
        <v>0</v>
      </c>
      <c r="BG31" s="229">
        <f t="array" ref="BG31">-(IF(BG$2=1,Assumptions!$X32/12,-(SUMIF($D$2:$EE$2,BG$2-1,$D31:$EE31)/12)*(1+XLOOKUP(BG$2,Assumptions!$C$94:$M$94,Assumptions!$C$98:$M$98))))</f>
        <v>0</v>
      </c>
      <c r="BH31" s="229">
        <f t="array" ref="BH31">-(IF(BH$2=1,Assumptions!$X32/12,-(SUMIF($D$2:$EE$2,BH$2-1,$D31:$EE31)/12)*(1+XLOOKUP(BH$2,Assumptions!$C$94:$M$94,Assumptions!$C$98:$M$98))))</f>
        <v>0</v>
      </c>
      <c r="BI31" s="229">
        <f t="array" ref="BI31">-(IF(BI$2=1,Assumptions!$X32/12,-(SUMIF($D$2:$EE$2,BI$2-1,$D31:$EE31)/12)*(1+XLOOKUP(BI$2,Assumptions!$C$94:$M$94,Assumptions!$C$98:$M$98))))</f>
        <v>0</v>
      </c>
      <c r="BJ31" s="229">
        <f t="array" ref="BJ31">-(IF(BJ$2=1,Assumptions!$X32/12,-(SUMIF($D$2:$EE$2,BJ$2-1,$D31:$EE31)/12)*(1+XLOOKUP(BJ$2,Assumptions!$C$94:$M$94,Assumptions!$C$98:$M$98))))</f>
        <v>0</v>
      </c>
      <c r="BK31" s="229">
        <f t="array" ref="BK31">-(IF(BK$2=1,Assumptions!$X32/12,-(SUMIF($D$2:$EE$2,BK$2-1,$D31:$EE31)/12)*(1+XLOOKUP(BK$2,Assumptions!$C$94:$M$94,Assumptions!$C$98:$M$98))))</f>
        <v>0</v>
      </c>
      <c r="BL31" s="229">
        <f t="array" ref="BL31">-(IF(BL$2=1,Assumptions!$X32/12,-(SUMIF($D$2:$EE$2,BL$2-1,$D31:$EE31)/12)*(1+XLOOKUP(BL$2,Assumptions!$C$94:$M$94,Assumptions!$C$98:$M$98))))</f>
        <v>0</v>
      </c>
      <c r="BM31" s="229">
        <f t="array" ref="BM31">-(IF(BM$2=1,Assumptions!$X32/12,-(SUMIF($D$2:$EE$2,BM$2-1,$D31:$EE31)/12)*(1+XLOOKUP(BM$2,Assumptions!$C$94:$M$94,Assumptions!$C$98:$M$98))))</f>
        <v>0</v>
      </c>
      <c r="BN31" s="229">
        <f t="array" ref="BN31">-(IF(BN$2=1,Assumptions!$X32/12,-(SUMIF($D$2:$EE$2,BN$2-1,$D31:$EE31)/12)*(1+XLOOKUP(BN$2,Assumptions!$C$94:$M$94,Assumptions!$C$98:$M$98))))</f>
        <v>0</v>
      </c>
      <c r="BO31" s="229">
        <f t="array" ref="BO31">-(IF(BO$2=1,Assumptions!$X32/12,-(SUMIF($D$2:$EE$2,BO$2-1,$D31:$EE31)/12)*(1+XLOOKUP(BO$2,Assumptions!$C$94:$M$94,Assumptions!$C$98:$M$98))))</f>
        <v>0</v>
      </c>
      <c r="BP31" s="229">
        <f t="array" ref="BP31">-(IF(BP$2=1,Assumptions!$X32/12,-(SUMIF($D$2:$EE$2,BP$2-1,$D31:$EE31)/12)*(1+XLOOKUP(BP$2,Assumptions!$C$94:$M$94,Assumptions!$C$98:$M$98))))</f>
        <v>0</v>
      </c>
      <c r="BQ31" s="229">
        <f t="array" ref="BQ31">-(IF(BQ$2=1,Assumptions!$X32/12,-(SUMIF($D$2:$EE$2,BQ$2-1,$D31:$EE31)/12)*(1+XLOOKUP(BQ$2,Assumptions!$C$94:$M$94,Assumptions!$C$98:$M$98))))</f>
        <v>0</v>
      </c>
      <c r="BR31" s="229">
        <f t="array" ref="BR31">-(IF(BR$2=1,Assumptions!$X32/12,-(SUMIF($D$2:$EE$2,BR$2-1,$D31:$EE31)/12)*(1+XLOOKUP(BR$2,Assumptions!$C$94:$M$94,Assumptions!$C$98:$M$98))))</f>
        <v>0</v>
      </c>
      <c r="BS31" s="229">
        <f t="array" ref="BS31">-(IF(BS$2=1,Assumptions!$X32/12,-(SUMIF($D$2:$EE$2,BS$2-1,$D31:$EE31)/12)*(1+XLOOKUP(BS$2,Assumptions!$C$94:$M$94,Assumptions!$C$98:$M$98))))</f>
        <v>0</v>
      </c>
      <c r="BT31" s="229">
        <f t="array" ref="BT31">-(IF(BT$2=1,Assumptions!$X32/12,-(SUMIF($D$2:$EE$2,BT$2-1,$D31:$EE31)/12)*(1+XLOOKUP(BT$2,Assumptions!$C$94:$M$94,Assumptions!$C$98:$M$98))))</f>
        <v>0</v>
      </c>
      <c r="BU31" s="229">
        <f t="array" ref="BU31">-(IF(BU$2=1,Assumptions!$X32/12,-(SUMIF($D$2:$EE$2,BU$2-1,$D31:$EE31)/12)*(1+XLOOKUP(BU$2,Assumptions!$C$94:$M$94,Assumptions!$C$98:$M$98))))</f>
        <v>0</v>
      </c>
      <c r="BV31" s="229">
        <f t="array" ref="BV31">-(IF(BV$2=1,Assumptions!$X32/12,-(SUMIF($D$2:$EE$2,BV$2-1,$D31:$EE31)/12)*(1+XLOOKUP(BV$2,Assumptions!$C$94:$M$94,Assumptions!$C$98:$M$98))))</f>
        <v>0</v>
      </c>
      <c r="BW31" s="229">
        <f t="array" ref="BW31">-(IF(BW$2=1,Assumptions!$X32/12,-(SUMIF($D$2:$EE$2,BW$2-1,$D31:$EE31)/12)*(1+XLOOKUP(BW$2,Assumptions!$C$94:$M$94,Assumptions!$C$98:$M$98))))</f>
        <v>0</v>
      </c>
      <c r="BX31" s="229">
        <f t="array" ref="BX31">-(IF(BX$2=1,Assumptions!$X32/12,-(SUMIF($D$2:$EE$2,BX$2-1,$D31:$EE31)/12)*(1+XLOOKUP(BX$2,Assumptions!$C$94:$M$94,Assumptions!$C$98:$M$98))))</f>
        <v>0</v>
      </c>
      <c r="BY31" s="229">
        <f t="array" ref="BY31">-(IF(BY$2=1,Assumptions!$X32/12,-(SUMIF($D$2:$EE$2,BY$2-1,$D31:$EE31)/12)*(1+XLOOKUP(BY$2,Assumptions!$C$94:$M$94,Assumptions!$C$98:$M$98))))</f>
        <v>0</v>
      </c>
      <c r="BZ31" s="229">
        <f t="array" ref="BZ31">-(IF(BZ$2=1,Assumptions!$X32/12,-(SUMIF($D$2:$EE$2,BZ$2-1,$D31:$EE31)/12)*(1+XLOOKUP(BZ$2,Assumptions!$C$94:$M$94,Assumptions!$C$98:$M$98))))</f>
        <v>0</v>
      </c>
      <c r="CA31" s="229">
        <f t="array" ref="CA31">-(IF(CA$2=1,Assumptions!$X32/12,-(SUMIF($D$2:$EE$2,CA$2-1,$D31:$EE31)/12)*(1+XLOOKUP(CA$2,Assumptions!$C$94:$M$94,Assumptions!$C$98:$M$98))))</f>
        <v>0</v>
      </c>
      <c r="CB31" s="229">
        <f t="array" ref="CB31">-(IF(CB$2=1,Assumptions!$X32/12,-(SUMIF($D$2:$EE$2,CB$2-1,$D31:$EE31)/12)*(1+XLOOKUP(CB$2,Assumptions!$C$94:$M$94,Assumptions!$C$98:$M$98))))</f>
        <v>0</v>
      </c>
      <c r="CC31" s="229">
        <f t="array" ref="CC31">-(IF(CC$2=1,Assumptions!$X32/12,-(SUMIF($D$2:$EE$2,CC$2-1,$D31:$EE31)/12)*(1+XLOOKUP(CC$2,Assumptions!$C$94:$M$94,Assumptions!$C$98:$M$98))))</f>
        <v>0</v>
      </c>
      <c r="CD31" s="229">
        <f t="array" ref="CD31">-(IF(CD$2=1,Assumptions!$X32/12,-(SUMIF($D$2:$EE$2,CD$2-1,$D31:$EE31)/12)*(1+XLOOKUP(CD$2,Assumptions!$C$94:$M$94,Assumptions!$C$98:$M$98))))</f>
        <v>0</v>
      </c>
      <c r="CE31" s="229">
        <f t="array" ref="CE31">-(IF(CE$2=1,Assumptions!$X32/12,-(SUMIF($D$2:$EE$2,CE$2-1,$D31:$EE31)/12)*(1+XLOOKUP(CE$2,Assumptions!$C$94:$M$94,Assumptions!$C$98:$M$98))))</f>
        <v>0</v>
      </c>
      <c r="CF31" s="229">
        <f t="array" ref="CF31">-(IF(CF$2=1,Assumptions!$X32/12,-(SUMIF($D$2:$EE$2,CF$2-1,$D31:$EE31)/12)*(1+XLOOKUP(CF$2,Assumptions!$C$94:$M$94,Assumptions!$C$98:$M$98))))</f>
        <v>0</v>
      </c>
      <c r="CG31" s="229">
        <f t="array" ref="CG31">-(IF(CG$2=1,Assumptions!$X32/12,-(SUMIF($D$2:$EE$2,CG$2-1,$D31:$EE31)/12)*(1+XLOOKUP(CG$2,Assumptions!$C$94:$M$94,Assumptions!$C$98:$M$98))))</f>
        <v>0</v>
      </c>
      <c r="CH31" s="229">
        <f t="array" ref="CH31">-(IF(CH$2=1,Assumptions!$X32/12,-(SUMIF($D$2:$EE$2,CH$2-1,$D31:$EE31)/12)*(1+XLOOKUP(CH$2,Assumptions!$C$94:$M$94,Assumptions!$C$98:$M$98))))</f>
        <v>0</v>
      </c>
      <c r="CI31" s="229">
        <f t="array" ref="CI31">-(IF(CI$2=1,Assumptions!$X32/12,-(SUMIF($D$2:$EE$2,CI$2-1,$D31:$EE31)/12)*(1+XLOOKUP(CI$2,Assumptions!$C$94:$M$94,Assumptions!$C$98:$M$98))))</f>
        <v>0</v>
      </c>
      <c r="CJ31" s="229">
        <f t="array" ref="CJ31">-(IF(CJ$2=1,Assumptions!$X32/12,-(SUMIF($D$2:$EE$2,CJ$2-1,$D31:$EE31)/12)*(1+XLOOKUP(CJ$2,Assumptions!$C$94:$M$94,Assumptions!$C$98:$M$98))))</f>
        <v>0</v>
      </c>
      <c r="CK31" s="229">
        <f t="array" ref="CK31">-(IF(CK$2=1,Assumptions!$X32/12,-(SUMIF($D$2:$EE$2,CK$2-1,$D31:$EE31)/12)*(1+XLOOKUP(CK$2,Assumptions!$C$94:$M$94,Assumptions!$C$98:$M$98))))</f>
        <v>0</v>
      </c>
      <c r="CL31" s="229">
        <f t="array" ref="CL31">-(IF(CL$2=1,Assumptions!$X32/12,-(SUMIF($D$2:$EE$2,CL$2-1,$D31:$EE31)/12)*(1+XLOOKUP(CL$2,Assumptions!$C$94:$M$94,Assumptions!$C$98:$M$98))))</f>
        <v>0</v>
      </c>
      <c r="CM31" s="229">
        <f t="array" ref="CM31">-(IF(CM$2=1,Assumptions!$X32/12,-(SUMIF($D$2:$EE$2,CM$2-1,$D31:$EE31)/12)*(1+XLOOKUP(CM$2,Assumptions!$C$94:$M$94,Assumptions!$C$98:$M$98))))</f>
        <v>0</v>
      </c>
      <c r="CN31" s="229">
        <f t="array" ref="CN31">-(IF(CN$2=1,Assumptions!$X32/12,-(SUMIF($D$2:$EE$2,CN$2-1,$D31:$EE31)/12)*(1+XLOOKUP(CN$2,Assumptions!$C$94:$M$94,Assumptions!$C$98:$M$98))))</f>
        <v>0</v>
      </c>
      <c r="CO31" s="229">
        <f t="array" ref="CO31">-(IF(CO$2=1,Assumptions!$X32/12,-(SUMIF($D$2:$EE$2,CO$2-1,$D31:$EE31)/12)*(1+XLOOKUP(CO$2,Assumptions!$C$94:$M$94,Assumptions!$C$98:$M$98))))</f>
        <v>0</v>
      </c>
      <c r="CP31" s="229">
        <f t="array" ref="CP31">-(IF(CP$2=1,Assumptions!$X32/12,-(SUMIF($D$2:$EE$2,CP$2-1,$D31:$EE31)/12)*(1+XLOOKUP(CP$2,Assumptions!$C$94:$M$94,Assumptions!$C$98:$M$98))))</f>
        <v>0</v>
      </c>
      <c r="CQ31" s="229">
        <f t="array" ref="CQ31">-(IF(CQ$2=1,Assumptions!$X32/12,-(SUMIF($D$2:$EE$2,CQ$2-1,$D31:$EE31)/12)*(1+XLOOKUP(CQ$2,Assumptions!$C$94:$M$94,Assumptions!$C$98:$M$98))))</f>
        <v>0</v>
      </c>
      <c r="CR31" s="229">
        <f t="array" ref="CR31">-(IF(CR$2=1,Assumptions!$X32/12,-(SUMIF($D$2:$EE$2,CR$2-1,$D31:$EE31)/12)*(1+XLOOKUP(CR$2,Assumptions!$C$94:$M$94,Assumptions!$C$98:$M$98))))</f>
        <v>0</v>
      </c>
      <c r="CS31" s="229">
        <f t="array" ref="CS31">-(IF(CS$2=1,Assumptions!$X32/12,-(SUMIF($D$2:$EE$2,CS$2-1,$D31:$EE31)/12)*(1+XLOOKUP(CS$2,Assumptions!$C$94:$M$94,Assumptions!$C$98:$M$98))))</f>
        <v>0</v>
      </c>
      <c r="CT31" s="229">
        <f t="array" ref="CT31">-(IF(CT$2=1,Assumptions!$X32/12,-(SUMIF($D$2:$EE$2,CT$2-1,$D31:$EE31)/12)*(1+XLOOKUP(CT$2,Assumptions!$C$94:$M$94,Assumptions!$C$98:$M$98))))</f>
        <v>0</v>
      </c>
      <c r="CU31" s="229">
        <f t="array" ref="CU31">-(IF(CU$2=1,Assumptions!$X32/12,-(SUMIF($D$2:$EE$2,CU$2-1,$D31:$EE31)/12)*(1+XLOOKUP(CU$2,Assumptions!$C$94:$M$94,Assumptions!$C$98:$M$98))))</f>
        <v>0</v>
      </c>
      <c r="CV31" s="229">
        <f t="array" ref="CV31">-(IF(CV$2=1,Assumptions!$X32/12,-(SUMIF($D$2:$EE$2,CV$2-1,$D31:$EE31)/12)*(1+XLOOKUP(CV$2,Assumptions!$C$94:$M$94,Assumptions!$C$98:$M$98))))</f>
        <v>0</v>
      </c>
      <c r="CW31" s="229">
        <f t="array" ref="CW31">-(IF(CW$2=1,Assumptions!$X32/12,-(SUMIF($D$2:$EE$2,CW$2-1,$D31:$EE31)/12)*(1+XLOOKUP(CW$2,Assumptions!$C$94:$M$94,Assumptions!$C$98:$M$98))))</f>
        <v>0</v>
      </c>
      <c r="CX31" s="229">
        <f t="array" ref="CX31">-(IF(CX$2=1,Assumptions!$X32/12,-(SUMIF($D$2:$EE$2,CX$2-1,$D31:$EE31)/12)*(1+XLOOKUP(CX$2,Assumptions!$C$94:$M$94,Assumptions!$C$98:$M$98))))</f>
        <v>0</v>
      </c>
      <c r="CY31" s="229">
        <f t="array" ref="CY31">-(IF(CY$2=1,Assumptions!$X32/12,-(SUMIF($D$2:$EE$2,CY$2-1,$D31:$EE31)/12)*(1+XLOOKUP(CY$2,Assumptions!$C$94:$M$94,Assumptions!$C$98:$M$98))))</f>
        <v>0</v>
      </c>
      <c r="CZ31" s="229">
        <f t="array" ref="CZ31">-(IF(CZ$2=1,Assumptions!$X32/12,-(SUMIF($D$2:$EE$2,CZ$2-1,$D31:$EE31)/12)*(1+XLOOKUP(CZ$2,Assumptions!$C$94:$M$94,Assumptions!$C$98:$M$98))))</f>
        <v>0</v>
      </c>
      <c r="DA31" s="229">
        <f t="array" ref="DA31">-(IF(DA$2=1,Assumptions!$X32/12,-(SUMIF($D$2:$EE$2,DA$2-1,$D31:$EE31)/12)*(1+XLOOKUP(DA$2,Assumptions!$C$94:$M$94,Assumptions!$C$98:$M$98))))</f>
        <v>0</v>
      </c>
      <c r="DB31" s="229">
        <f t="array" ref="DB31">-(IF(DB$2=1,Assumptions!$X32/12,-(SUMIF($D$2:$EE$2,DB$2-1,$D31:$EE31)/12)*(1+XLOOKUP(DB$2,Assumptions!$C$94:$M$94,Assumptions!$C$98:$M$98))))</f>
        <v>0</v>
      </c>
      <c r="DC31" s="229">
        <f t="array" ref="DC31">-(IF(DC$2=1,Assumptions!$X32/12,-(SUMIF($D$2:$EE$2,DC$2-1,$D31:$EE31)/12)*(1+XLOOKUP(DC$2,Assumptions!$C$94:$M$94,Assumptions!$C$98:$M$98))))</f>
        <v>0</v>
      </c>
      <c r="DD31" s="229">
        <f t="array" ref="DD31">-(IF(DD$2=1,Assumptions!$X32/12,-(SUMIF($D$2:$EE$2,DD$2-1,$D31:$EE31)/12)*(1+XLOOKUP(DD$2,Assumptions!$C$94:$M$94,Assumptions!$C$98:$M$98))))</f>
        <v>0</v>
      </c>
      <c r="DE31" s="229">
        <f t="array" ref="DE31">-(IF(DE$2=1,Assumptions!$X32/12,-(SUMIF($D$2:$EE$2,DE$2-1,$D31:$EE31)/12)*(1+XLOOKUP(DE$2,Assumptions!$C$94:$M$94,Assumptions!$C$98:$M$98))))</f>
        <v>0</v>
      </c>
      <c r="DF31" s="229">
        <f t="array" ref="DF31">-(IF(DF$2=1,Assumptions!$X32/12,-(SUMIF($D$2:$EE$2,DF$2-1,$D31:$EE31)/12)*(1+XLOOKUP(DF$2,Assumptions!$C$94:$M$94,Assumptions!$C$98:$M$98))))</f>
        <v>0</v>
      </c>
      <c r="DG31" s="229">
        <f t="array" ref="DG31">-(IF(DG$2=1,Assumptions!$X32/12,-(SUMIF($D$2:$EE$2,DG$2-1,$D31:$EE31)/12)*(1+XLOOKUP(DG$2,Assumptions!$C$94:$M$94,Assumptions!$C$98:$M$98))))</f>
        <v>0</v>
      </c>
      <c r="DH31" s="229">
        <f t="array" ref="DH31">-(IF(DH$2=1,Assumptions!$X32/12,-(SUMIF($D$2:$EE$2,DH$2-1,$D31:$EE31)/12)*(1+XLOOKUP(DH$2,Assumptions!$C$94:$M$94,Assumptions!$C$98:$M$98))))</f>
        <v>0</v>
      </c>
      <c r="DI31" s="229">
        <f t="array" ref="DI31">-(IF(DI$2=1,Assumptions!$X32/12,-(SUMIF($D$2:$EE$2,DI$2-1,$D31:$EE31)/12)*(1+XLOOKUP(DI$2,Assumptions!$C$94:$M$94,Assumptions!$C$98:$M$98))))</f>
        <v>0</v>
      </c>
      <c r="DJ31" s="229">
        <f t="array" ref="DJ31">-(IF(DJ$2=1,Assumptions!$X32/12,-(SUMIF($D$2:$EE$2,DJ$2-1,$D31:$EE31)/12)*(1+XLOOKUP(DJ$2,Assumptions!$C$94:$M$94,Assumptions!$C$98:$M$98))))</f>
        <v>0</v>
      </c>
      <c r="DK31" s="229">
        <f t="array" ref="DK31">-(IF(DK$2=1,Assumptions!$X32/12,-(SUMIF($D$2:$EE$2,DK$2-1,$D31:$EE31)/12)*(1+XLOOKUP(DK$2,Assumptions!$C$94:$M$94,Assumptions!$C$98:$M$98))))</f>
        <v>0</v>
      </c>
      <c r="DL31" s="229">
        <f t="array" ref="DL31">-(IF(DL$2=1,Assumptions!$X32/12,-(SUMIF($D$2:$EE$2,DL$2-1,$D31:$EE31)/12)*(1+XLOOKUP(DL$2,Assumptions!$C$94:$M$94,Assumptions!$C$98:$M$98))))</f>
        <v>0</v>
      </c>
      <c r="DM31" s="229">
        <f t="array" ref="DM31">-(IF(DM$2=1,Assumptions!$X32/12,-(SUMIF($D$2:$EE$2,DM$2-1,$D31:$EE31)/12)*(1+XLOOKUP(DM$2,Assumptions!$C$94:$M$94,Assumptions!$C$98:$M$98))))</f>
        <v>0</v>
      </c>
      <c r="DN31" s="229">
        <f t="array" ref="DN31">-(IF(DN$2=1,Assumptions!$X32/12,-(SUMIF($D$2:$EE$2,DN$2-1,$D31:$EE31)/12)*(1+XLOOKUP(DN$2,Assumptions!$C$94:$M$94,Assumptions!$C$98:$M$98))))</f>
        <v>0</v>
      </c>
      <c r="DO31" s="229">
        <f t="array" ref="DO31">-(IF(DO$2=1,Assumptions!$X32/12,-(SUMIF($D$2:$EE$2,DO$2-1,$D31:$EE31)/12)*(1+XLOOKUP(DO$2,Assumptions!$C$94:$M$94,Assumptions!$C$98:$M$98))))</f>
        <v>0</v>
      </c>
      <c r="DP31" s="229">
        <f t="array" ref="DP31">-(IF(DP$2=1,Assumptions!$X32/12,-(SUMIF($D$2:$EE$2,DP$2-1,$D31:$EE31)/12)*(1+XLOOKUP(DP$2,Assumptions!$C$94:$M$94,Assumptions!$C$98:$M$98))))</f>
        <v>0</v>
      </c>
      <c r="DQ31" s="229">
        <f t="array" ref="DQ31">-(IF(DQ$2=1,Assumptions!$X32/12,-(SUMIF($D$2:$EE$2,DQ$2-1,$D31:$EE31)/12)*(1+XLOOKUP(DQ$2,Assumptions!$C$94:$M$94,Assumptions!$C$98:$M$98))))</f>
        <v>0</v>
      </c>
      <c r="DR31" s="229">
        <f t="array" ref="DR31">-(IF(DR$2=1,Assumptions!$X32/12,-(SUMIF($D$2:$EE$2,DR$2-1,$D31:$EE31)/12)*(1+XLOOKUP(DR$2,Assumptions!$C$94:$M$94,Assumptions!$C$98:$M$98))))</f>
        <v>0</v>
      </c>
      <c r="DS31" s="229">
        <f t="array" ref="DS31">-(IF(DS$2=1,Assumptions!$X32/12,-(SUMIF($D$2:$EE$2,DS$2-1,$D31:$EE31)/12)*(1+XLOOKUP(DS$2,Assumptions!$C$94:$M$94,Assumptions!$C$98:$M$98))))</f>
        <v>0</v>
      </c>
      <c r="DT31" s="229">
        <f t="array" ref="DT31">-(IF(DT$2=1,Assumptions!$X32/12,-(SUMIF($D$2:$EE$2,DT$2-1,$D31:$EE31)/12)*(1+XLOOKUP(DT$2,Assumptions!$C$94:$M$94,Assumptions!$C$98:$M$98))))</f>
        <v>0</v>
      </c>
      <c r="DU31" s="229">
        <f t="array" ref="DU31">-(IF(DU$2=1,Assumptions!$X32/12,-(SUMIF($D$2:$EE$2,DU$2-1,$D31:$EE31)/12)*(1+XLOOKUP(DU$2,Assumptions!$C$94:$M$94,Assumptions!$C$98:$M$98))))</f>
        <v>0</v>
      </c>
      <c r="DV31" s="229">
        <f t="array" ref="DV31">-(IF(DV$2=1,Assumptions!$X32/12,-(SUMIF($D$2:$EE$2,DV$2-1,$D31:$EE31)/12)*(1+XLOOKUP(DV$2,Assumptions!$C$94:$M$94,Assumptions!$C$98:$M$98))))</f>
        <v>0</v>
      </c>
      <c r="DW31" s="229">
        <f t="array" ref="DW31">-(IF(DW$2=1,Assumptions!$X32/12,-(SUMIF($D$2:$EE$2,DW$2-1,$D31:$EE31)/12)*(1+XLOOKUP(DW$2,Assumptions!$C$94:$M$94,Assumptions!$C$98:$M$98))))</f>
        <v>0</v>
      </c>
      <c r="DX31" s="229">
        <f t="array" ref="DX31">-(IF(DX$2=1,Assumptions!$X32/12,-(SUMIF($D$2:$EE$2,DX$2-1,$D31:$EE31)/12)*(1+XLOOKUP(DX$2,Assumptions!$C$94:$M$94,Assumptions!$C$98:$M$98))))</f>
        <v>0</v>
      </c>
      <c r="DY31" s="229">
        <f t="array" ref="DY31">-(IF(DY$2=1,Assumptions!$X32/12,-(SUMIF($D$2:$EE$2,DY$2-1,$D31:$EE31)/12)*(1+XLOOKUP(DY$2,Assumptions!$C$94:$M$94,Assumptions!$C$98:$M$98))))</f>
        <v>0</v>
      </c>
      <c r="DZ31" s="229">
        <f t="array" ref="DZ31">-(IF(DZ$2=1,Assumptions!$X32/12,-(SUMIF($D$2:$EE$2,DZ$2-1,$D31:$EE31)/12)*(1+XLOOKUP(DZ$2,Assumptions!$C$94:$M$94,Assumptions!$C$98:$M$98))))</f>
        <v>0</v>
      </c>
      <c r="EA31" s="229">
        <f t="array" ref="EA31">-(IF(EA$2=1,Assumptions!$X32/12,-(SUMIF($D$2:$EE$2,EA$2-1,$D31:$EE31)/12)*(1+XLOOKUP(EA$2,Assumptions!$C$94:$M$94,Assumptions!$C$98:$M$98))))</f>
        <v>0</v>
      </c>
      <c r="EB31" s="229">
        <f t="array" ref="EB31">-(IF(EB$2=1,Assumptions!$X32/12,-(SUMIF($D$2:$EE$2,EB$2-1,$D31:$EE31)/12)*(1+XLOOKUP(EB$2,Assumptions!$C$94:$M$94,Assumptions!$C$98:$M$98))))</f>
        <v>0</v>
      </c>
      <c r="EC31" s="229">
        <f t="array" ref="EC31">-(IF(EC$2=1,Assumptions!$X32/12,-(SUMIF($D$2:$EE$2,EC$2-1,$D31:$EE31)/12)*(1+XLOOKUP(EC$2,Assumptions!$C$94:$M$94,Assumptions!$C$98:$M$98))))</f>
        <v>0</v>
      </c>
      <c r="ED31" s="229">
        <f t="array" ref="ED31">-(IF(ED$2=1,Assumptions!$X32/12,-(SUMIF($D$2:$EE$2,ED$2-1,$D31:$EE31)/12)*(1+XLOOKUP(ED$2,Assumptions!$C$94:$M$94,Assumptions!$C$98:$M$98))))</f>
        <v>0</v>
      </c>
      <c r="EE31" s="229">
        <f t="array" ref="EE31">-(IF(EE$2=1,Assumptions!$X32/12,-(SUMIF($D$2:$EE$2,EE$2-1,$D31:$EE31)/12)*(1+XLOOKUP(EE$2,Assumptions!$C$94:$M$94,Assumptions!$C$98:$M$98))))</f>
        <v>0</v>
      </c>
    </row>
    <row r="32" ht="15.75" customHeight="1">
      <c r="A32" s="1"/>
      <c r="B32" s="1"/>
      <c r="C32" s="1" t="str">
        <f>Assumptions!J33</f>
        <v>Alarm Services</v>
      </c>
      <c r="D32" s="229">
        <f t="array" ref="D32">-(IF(D$2=1,Assumptions!$X33/12,-(SUMIF($D$2:$EE$2,D$2-1,$D32:$EE32)/12)*(1+XLOOKUP(D$2,Assumptions!$C$94:$M$94,Assumptions!$C$98:$M$98))))</f>
        <v>0</v>
      </c>
      <c r="E32" s="229">
        <f t="array" ref="E32">-(IF(E$2=1,Assumptions!$X33/12,-(SUMIF($D$2:$EE$2,E$2-1,$D32:$EE32)/12)*(1+XLOOKUP(E$2,Assumptions!$C$94:$M$94,Assumptions!$C$98:$M$98))))</f>
        <v>0</v>
      </c>
      <c r="F32" s="229">
        <f t="array" ref="F32">-(IF(F$2=1,Assumptions!$X33/12,-(SUMIF($D$2:$EE$2,F$2-1,$D32:$EE32)/12)*(1+XLOOKUP(F$2,Assumptions!$C$94:$M$94,Assumptions!$C$98:$M$98))))</f>
        <v>0</v>
      </c>
      <c r="G32" s="229">
        <f t="array" ref="G32">-(IF(G$2=1,Assumptions!$X33/12,-(SUMIF($D$2:$EE$2,G$2-1,$D32:$EE32)/12)*(1+XLOOKUP(G$2,Assumptions!$C$94:$M$94,Assumptions!$C$98:$M$98))))</f>
        <v>0</v>
      </c>
      <c r="H32" s="229">
        <f t="array" ref="H32">-(IF(H$2=1,Assumptions!$X33/12,-(SUMIF($D$2:$EE$2,H$2-1,$D32:$EE32)/12)*(1+XLOOKUP(H$2,Assumptions!$C$94:$M$94,Assumptions!$C$98:$M$98))))</f>
        <v>0</v>
      </c>
      <c r="I32" s="229">
        <f t="array" ref="I32">-(IF(I$2=1,Assumptions!$X33/12,-(SUMIF($D$2:$EE$2,I$2-1,$D32:$EE32)/12)*(1+XLOOKUP(I$2,Assumptions!$C$94:$M$94,Assumptions!$C$98:$M$98))))</f>
        <v>0</v>
      </c>
      <c r="J32" s="229">
        <f t="array" ref="J32">-(IF(J$2=1,Assumptions!$X33/12,-(SUMIF($D$2:$EE$2,J$2-1,$D32:$EE32)/12)*(1+XLOOKUP(J$2,Assumptions!$C$94:$M$94,Assumptions!$C$98:$M$98))))</f>
        <v>0</v>
      </c>
      <c r="K32" s="229">
        <f t="array" ref="K32">-(IF(K$2=1,Assumptions!$X33/12,-(SUMIF($D$2:$EE$2,K$2-1,$D32:$EE32)/12)*(1+XLOOKUP(K$2,Assumptions!$C$94:$M$94,Assumptions!$C$98:$M$98))))</f>
        <v>0</v>
      </c>
      <c r="L32" s="229">
        <f t="array" ref="L32">-(IF(L$2=1,Assumptions!$X33/12,-(SUMIF($D$2:$EE$2,L$2-1,$D32:$EE32)/12)*(1+XLOOKUP(L$2,Assumptions!$C$94:$M$94,Assumptions!$C$98:$M$98))))</f>
        <v>0</v>
      </c>
      <c r="M32" s="229">
        <f t="array" ref="M32">-(IF(M$2=1,Assumptions!$X33/12,-(SUMIF($D$2:$EE$2,M$2-1,$D32:$EE32)/12)*(1+XLOOKUP(M$2,Assumptions!$C$94:$M$94,Assumptions!$C$98:$M$98))))</f>
        <v>0</v>
      </c>
      <c r="N32" s="229">
        <f t="array" ref="N32">-(IF(N$2=1,Assumptions!$X33/12,-(SUMIF($D$2:$EE$2,N$2-1,$D32:$EE32)/12)*(1+XLOOKUP(N$2,Assumptions!$C$94:$M$94,Assumptions!$C$98:$M$98))))</f>
        <v>0</v>
      </c>
      <c r="O32" s="229">
        <f t="array" ref="O32">-(IF(O$2=1,Assumptions!$X33/12,-(SUMIF($D$2:$EE$2,O$2-1,$D32:$EE32)/12)*(1+XLOOKUP(O$2,Assumptions!$C$94:$M$94,Assumptions!$C$98:$M$98))))</f>
        <v>0</v>
      </c>
      <c r="P32" s="229">
        <f t="array" ref="P32">-(IF(P$2=1,Assumptions!$X33/12,-(SUMIF($D$2:$EE$2,P$2-1,$D32:$EE32)/12)*(1+XLOOKUP(P$2,Assumptions!$C$94:$M$94,Assumptions!$C$98:$M$98))))</f>
        <v>0</v>
      </c>
      <c r="Q32" s="229">
        <f t="array" ref="Q32">-(IF(Q$2=1,Assumptions!$X33/12,-(SUMIF($D$2:$EE$2,Q$2-1,$D32:$EE32)/12)*(1+XLOOKUP(Q$2,Assumptions!$C$94:$M$94,Assumptions!$C$98:$M$98))))</f>
        <v>0</v>
      </c>
      <c r="R32" s="229">
        <f t="array" ref="R32">-(IF(R$2=1,Assumptions!$X33/12,-(SUMIF($D$2:$EE$2,R$2-1,$D32:$EE32)/12)*(1+XLOOKUP(R$2,Assumptions!$C$94:$M$94,Assumptions!$C$98:$M$98))))</f>
        <v>0</v>
      </c>
      <c r="S32" s="229">
        <f t="array" ref="S32">-(IF(S$2=1,Assumptions!$X33/12,-(SUMIF($D$2:$EE$2,S$2-1,$D32:$EE32)/12)*(1+XLOOKUP(S$2,Assumptions!$C$94:$M$94,Assumptions!$C$98:$M$98))))</f>
        <v>0</v>
      </c>
      <c r="T32" s="229">
        <f t="array" ref="T32">-(IF(T$2=1,Assumptions!$X33/12,-(SUMIF($D$2:$EE$2,T$2-1,$D32:$EE32)/12)*(1+XLOOKUP(T$2,Assumptions!$C$94:$M$94,Assumptions!$C$98:$M$98))))</f>
        <v>0</v>
      </c>
      <c r="U32" s="229">
        <f t="array" ref="U32">-(IF(U$2=1,Assumptions!$X33/12,-(SUMIF($D$2:$EE$2,U$2-1,$D32:$EE32)/12)*(1+XLOOKUP(U$2,Assumptions!$C$94:$M$94,Assumptions!$C$98:$M$98))))</f>
        <v>0</v>
      </c>
      <c r="V32" s="229">
        <f t="array" ref="V32">-(IF(V$2=1,Assumptions!$X33/12,-(SUMIF($D$2:$EE$2,V$2-1,$D32:$EE32)/12)*(1+XLOOKUP(V$2,Assumptions!$C$94:$M$94,Assumptions!$C$98:$M$98))))</f>
        <v>0</v>
      </c>
      <c r="W32" s="229">
        <f t="array" ref="W32">-(IF(W$2=1,Assumptions!$X33/12,-(SUMIF($D$2:$EE$2,W$2-1,$D32:$EE32)/12)*(1+XLOOKUP(W$2,Assumptions!$C$94:$M$94,Assumptions!$C$98:$M$98))))</f>
        <v>0</v>
      </c>
      <c r="X32" s="229">
        <f t="array" ref="X32">-(IF(X$2=1,Assumptions!$X33/12,-(SUMIF($D$2:$EE$2,X$2-1,$D32:$EE32)/12)*(1+XLOOKUP(X$2,Assumptions!$C$94:$M$94,Assumptions!$C$98:$M$98))))</f>
        <v>0</v>
      </c>
      <c r="Y32" s="229">
        <f t="array" ref="Y32">-(IF(Y$2=1,Assumptions!$X33/12,-(SUMIF($D$2:$EE$2,Y$2-1,$D32:$EE32)/12)*(1+XLOOKUP(Y$2,Assumptions!$C$94:$M$94,Assumptions!$C$98:$M$98))))</f>
        <v>0</v>
      </c>
      <c r="Z32" s="229">
        <f t="array" ref="Z32">-(IF(Z$2=1,Assumptions!$X33/12,-(SUMIF($D$2:$EE$2,Z$2-1,$D32:$EE32)/12)*(1+XLOOKUP(Z$2,Assumptions!$C$94:$M$94,Assumptions!$C$98:$M$98))))</f>
        <v>0</v>
      </c>
      <c r="AA32" s="229">
        <f t="array" ref="AA32">-(IF(AA$2=1,Assumptions!$X33/12,-(SUMIF($D$2:$EE$2,AA$2-1,$D32:$EE32)/12)*(1+XLOOKUP(AA$2,Assumptions!$C$94:$M$94,Assumptions!$C$98:$M$98))))</f>
        <v>0</v>
      </c>
      <c r="AB32" s="229">
        <f t="array" ref="AB32">-(IF(AB$2=1,Assumptions!$X33/12,-(SUMIF($D$2:$EE$2,AB$2-1,$D32:$EE32)/12)*(1+XLOOKUP(AB$2,Assumptions!$C$94:$M$94,Assumptions!$C$98:$M$98))))</f>
        <v>0</v>
      </c>
      <c r="AC32" s="229">
        <f t="array" ref="AC32">-(IF(AC$2=1,Assumptions!$X33/12,-(SUMIF($D$2:$EE$2,AC$2-1,$D32:$EE32)/12)*(1+XLOOKUP(AC$2,Assumptions!$C$94:$M$94,Assumptions!$C$98:$M$98))))</f>
        <v>0</v>
      </c>
      <c r="AD32" s="229">
        <f t="array" ref="AD32">-(IF(AD$2=1,Assumptions!$X33/12,-(SUMIF($D$2:$EE$2,AD$2-1,$D32:$EE32)/12)*(1+XLOOKUP(AD$2,Assumptions!$C$94:$M$94,Assumptions!$C$98:$M$98))))</f>
        <v>0</v>
      </c>
      <c r="AE32" s="229">
        <f t="array" ref="AE32">-(IF(AE$2=1,Assumptions!$X33/12,-(SUMIF($D$2:$EE$2,AE$2-1,$D32:$EE32)/12)*(1+XLOOKUP(AE$2,Assumptions!$C$94:$M$94,Assumptions!$C$98:$M$98))))</f>
        <v>0</v>
      </c>
      <c r="AF32" s="229">
        <f t="array" ref="AF32">-(IF(AF$2=1,Assumptions!$X33/12,-(SUMIF($D$2:$EE$2,AF$2-1,$D32:$EE32)/12)*(1+XLOOKUP(AF$2,Assumptions!$C$94:$M$94,Assumptions!$C$98:$M$98))))</f>
        <v>0</v>
      </c>
      <c r="AG32" s="229">
        <f t="array" ref="AG32">-(IF(AG$2=1,Assumptions!$X33/12,-(SUMIF($D$2:$EE$2,AG$2-1,$D32:$EE32)/12)*(1+XLOOKUP(AG$2,Assumptions!$C$94:$M$94,Assumptions!$C$98:$M$98))))</f>
        <v>0</v>
      </c>
      <c r="AH32" s="229">
        <f t="array" ref="AH32">-(IF(AH$2=1,Assumptions!$X33/12,-(SUMIF($D$2:$EE$2,AH$2-1,$D32:$EE32)/12)*(1+XLOOKUP(AH$2,Assumptions!$C$94:$M$94,Assumptions!$C$98:$M$98))))</f>
        <v>0</v>
      </c>
      <c r="AI32" s="229">
        <f t="array" ref="AI32">-(IF(AI$2=1,Assumptions!$X33/12,-(SUMIF($D$2:$EE$2,AI$2-1,$D32:$EE32)/12)*(1+XLOOKUP(AI$2,Assumptions!$C$94:$M$94,Assumptions!$C$98:$M$98))))</f>
        <v>0</v>
      </c>
      <c r="AJ32" s="229">
        <f t="array" ref="AJ32">-(IF(AJ$2=1,Assumptions!$X33/12,-(SUMIF($D$2:$EE$2,AJ$2-1,$D32:$EE32)/12)*(1+XLOOKUP(AJ$2,Assumptions!$C$94:$M$94,Assumptions!$C$98:$M$98))))</f>
        <v>0</v>
      </c>
      <c r="AK32" s="229">
        <f t="array" ref="AK32">-(IF(AK$2=1,Assumptions!$X33/12,-(SUMIF($D$2:$EE$2,AK$2-1,$D32:$EE32)/12)*(1+XLOOKUP(AK$2,Assumptions!$C$94:$M$94,Assumptions!$C$98:$M$98))))</f>
        <v>0</v>
      </c>
      <c r="AL32" s="229">
        <f t="array" ref="AL32">-(IF(AL$2=1,Assumptions!$X33/12,-(SUMIF($D$2:$EE$2,AL$2-1,$D32:$EE32)/12)*(1+XLOOKUP(AL$2,Assumptions!$C$94:$M$94,Assumptions!$C$98:$M$98))))</f>
        <v>0</v>
      </c>
      <c r="AM32" s="229">
        <f t="array" ref="AM32">-(IF(AM$2=1,Assumptions!$X33/12,-(SUMIF($D$2:$EE$2,AM$2-1,$D32:$EE32)/12)*(1+XLOOKUP(AM$2,Assumptions!$C$94:$M$94,Assumptions!$C$98:$M$98))))</f>
        <v>0</v>
      </c>
      <c r="AN32" s="229">
        <f t="array" ref="AN32">-(IF(AN$2=1,Assumptions!$X33/12,-(SUMIF($D$2:$EE$2,AN$2-1,$D32:$EE32)/12)*(1+XLOOKUP(AN$2,Assumptions!$C$94:$M$94,Assumptions!$C$98:$M$98))))</f>
        <v>0</v>
      </c>
      <c r="AO32" s="229">
        <f t="array" ref="AO32">-(IF(AO$2=1,Assumptions!$X33/12,-(SUMIF($D$2:$EE$2,AO$2-1,$D32:$EE32)/12)*(1+XLOOKUP(AO$2,Assumptions!$C$94:$M$94,Assumptions!$C$98:$M$98))))</f>
        <v>0</v>
      </c>
      <c r="AP32" s="229">
        <f t="array" ref="AP32">-(IF(AP$2=1,Assumptions!$X33/12,-(SUMIF($D$2:$EE$2,AP$2-1,$D32:$EE32)/12)*(1+XLOOKUP(AP$2,Assumptions!$C$94:$M$94,Assumptions!$C$98:$M$98))))</f>
        <v>0</v>
      </c>
      <c r="AQ32" s="229">
        <f t="array" ref="AQ32">-(IF(AQ$2=1,Assumptions!$X33/12,-(SUMIF($D$2:$EE$2,AQ$2-1,$D32:$EE32)/12)*(1+XLOOKUP(AQ$2,Assumptions!$C$94:$M$94,Assumptions!$C$98:$M$98))))</f>
        <v>0</v>
      </c>
      <c r="AR32" s="229">
        <f t="array" ref="AR32">-(IF(AR$2=1,Assumptions!$X33/12,-(SUMIF($D$2:$EE$2,AR$2-1,$D32:$EE32)/12)*(1+XLOOKUP(AR$2,Assumptions!$C$94:$M$94,Assumptions!$C$98:$M$98))))</f>
        <v>0</v>
      </c>
      <c r="AS32" s="229">
        <f t="array" ref="AS32">-(IF(AS$2=1,Assumptions!$X33/12,-(SUMIF($D$2:$EE$2,AS$2-1,$D32:$EE32)/12)*(1+XLOOKUP(AS$2,Assumptions!$C$94:$M$94,Assumptions!$C$98:$M$98))))</f>
        <v>0</v>
      </c>
      <c r="AT32" s="229">
        <f t="array" ref="AT32">-(IF(AT$2=1,Assumptions!$X33/12,-(SUMIF($D$2:$EE$2,AT$2-1,$D32:$EE32)/12)*(1+XLOOKUP(AT$2,Assumptions!$C$94:$M$94,Assumptions!$C$98:$M$98))))</f>
        <v>0</v>
      </c>
      <c r="AU32" s="229">
        <f t="array" ref="AU32">-(IF(AU$2=1,Assumptions!$X33/12,-(SUMIF($D$2:$EE$2,AU$2-1,$D32:$EE32)/12)*(1+XLOOKUP(AU$2,Assumptions!$C$94:$M$94,Assumptions!$C$98:$M$98))))</f>
        <v>0</v>
      </c>
      <c r="AV32" s="229">
        <f t="array" ref="AV32">-(IF(AV$2=1,Assumptions!$X33/12,-(SUMIF($D$2:$EE$2,AV$2-1,$D32:$EE32)/12)*(1+XLOOKUP(AV$2,Assumptions!$C$94:$M$94,Assumptions!$C$98:$M$98))))</f>
        <v>0</v>
      </c>
      <c r="AW32" s="229">
        <f t="array" ref="AW32">-(IF(AW$2=1,Assumptions!$X33/12,-(SUMIF($D$2:$EE$2,AW$2-1,$D32:$EE32)/12)*(1+XLOOKUP(AW$2,Assumptions!$C$94:$M$94,Assumptions!$C$98:$M$98))))</f>
        <v>0</v>
      </c>
      <c r="AX32" s="229">
        <f t="array" ref="AX32">-(IF(AX$2=1,Assumptions!$X33/12,-(SUMIF($D$2:$EE$2,AX$2-1,$D32:$EE32)/12)*(1+XLOOKUP(AX$2,Assumptions!$C$94:$M$94,Assumptions!$C$98:$M$98))))</f>
        <v>0</v>
      </c>
      <c r="AY32" s="229">
        <f t="array" ref="AY32">-(IF(AY$2=1,Assumptions!$X33/12,-(SUMIF($D$2:$EE$2,AY$2-1,$D32:$EE32)/12)*(1+XLOOKUP(AY$2,Assumptions!$C$94:$M$94,Assumptions!$C$98:$M$98))))</f>
        <v>0</v>
      </c>
      <c r="AZ32" s="229">
        <f t="array" ref="AZ32">-(IF(AZ$2=1,Assumptions!$X33/12,-(SUMIF($D$2:$EE$2,AZ$2-1,$D32:$EE32)/12)*(1+XLOOKUP(AZ$2,Assumptions!$C$94:$M$94,Assumptions!$C$98:$M$98))))</f>
        <v>0</v>
      </c>
      <c r="BA32" s="229">
        <f t="array" ref="BA32">-(IF(BA$2=1,Assumptions!$X33/12,-(SUMIF($D$2:$EE$2,BA$2-1,$D32:$EE32)/12)*(1+XLOOKUP(BA$2,Assumptions!$C$94:$M$94,Assumptions!$C$98:$M$98))))</f>
        <v>0</v>
      </c>
      <c r="BB32" s="229">
        <f t="array" ref="BB32">-(IF(BB$2=1,Assumptions!$X33/12,-(SUMIF($D$2:$EE$2,BB$2-1,$D32:$EE32)/12)*(1+XLOOKUP(BB$2,Assumptions!$C$94:$M$94,Assumptions!$C$98:$M$98))))</f>
        <v>0</v>
      </c>
      <c r="BC32" s="229">
        <f t="array" ref="BC32">-(IF(BC$2=1,Assumptions!$X33/12,-(SUMIF($D$2:$EE$2,BC$2-1,$D32:$EE32)/12)*(1+XLOOKUP(BC$2,Assumptions!$C$94:$M$94,Assumptions!$C$98:$M$98))))</f>
        <v>0</v>
      </c>
      <c r="BD32" s="229">
        <f t="array" ref="BD32">-(IF(BD$2=1,Assumptions!$X33/12,-(SUMIF($D$2:$EE$2,BD$2-1,$D32:$EE32)/12)*(1+XLOOKUP(BD$2,Assumptions!$C$94:$M$94,Assumptions!$C$98:$M$98))))</f>
        <v>0</v>
      </c>
      <c r="BE32" s="229">
        <f t="array" ref="BE32">-(IF(BE$2=1,Assumptions!$X33/12,-(SUMIF($D$2:$EE$2,BE$2-1,$D32:$EE32)/12)*(1+XLOOKUP(BE$2,Assumptions!$C$94:$M$94,Assumptions!$C$98:$M$98))))</f>
        <v>0</v>
      </c>
      <c r="BF32" s="229">
        <f t="array" ref="BF32">-(IF(BF$2=1,Assumptions!$X33/12,-(SUMIF($D$2:$EE$2,BF$2-1,$D32:$EE32)/12)*(1+XLOOKUP(BF$2,Assumptions!$C$94:$M$94,Assumptions!$C$98:$M$98))))</f>
        <v>0</v>
      </c>
      <c r="BG32" s="229">
        <f t="array" ref="BG32">-(IF(BG$2=1,Assumptions!$X33/12,-(SUMIF($D$2:$EE$2,BG$2-1,$D32:$EE32)/12)*(1+XLOOKUP(BG$2,Assumptions!$C$94:$M$94,Assumptions!$C$98:$M$98))))</f>
        <v>0</v>
      </c>
      <c r="BH32" s="229">
        <f t="array" ref="BH32">-(IF(BH$2=1,Assumptions!$X33/12,-(SUMIF($D$2:$EE$2,BH$2-1,$D32:$EE32)/12)*(1+XLOOKUP(BH$2,Assumptions!$C$94:$M$94,Assumptions!$C$98:$M$98))))</f>
        <v>0</v>
      </c>
      <c r="BI32" s="229">
        <f t="array" ref="BI32">-(IF(BI$2=1,Assumptions!$X33/12,-(SUMIF($D$2:$EE$2,BI$2-1,$D32:$EE32)/12)*(1+XLOOKUP(BI$2,Assumptions!$C$94:$M$94,Assumptions!$C$98:$M$98))))</f>
        <v>0</v>
      </c>
      <c r="BJ32" s="229">
        <f t="array" ref="BJ32">-(IF(BJ$2=1,Assumptions!$X33/12,-(SUMIF($D$2:$EE$2,BJ$2-1,$D32:$EE32)/12)*(1+XLOOKUP(BJ$2,Assumptions!$C$94:$M$94,Assumptions!$C$98:$M$98))))</f>
        <v>0</v>
      </c>
      <c r="BK32" s="229">
        <f t="array" ref="BK32">-(IF(BK$2=1,Assumptions!$X33/12,-(SUMIF($D$2:$EE$2,BK$2-1,$D32:$EE32)/12)*(1+XLOOKUP(BK$2,Assumptions!$C$94:$M$94,Assumptions!$C$98:$M$98))))</f>
        <v>0</v>
      </c>
      <c r="BL32" s="229">
        <f t="array" ref="BL32">-(IF(BL$2=1,Assumptions!$X33/12,-(SUMIF($D$2:$EE$2,BL$2-1,$D32:$EE32)/12)*(1+XLOOKUP(BL$2,Assumptions!$C$94:$M$94,Assumptions!$C$98:$M$98))))</f>
        <v>0</v>
      </c>
      <c r="BM32" s="229">
        <f t="array" ref="BM32">-(IF(BM$2=1,Assumptions!$X33/12,-(SUMIF($D$2:$EE$2,BM$2-1,$D32:$EE32)/12)*(1+XLOOKUP(BM$2,Assumptions!$C$94:$M$94,Assumptions!$C$98:$M$98))))</f>
        <v>0</v>
      </c>
      <c r="BN32" s="229">
        <f t="array" ref="BN32">-(IF(BN$2=1,Assumptions!$X33/12,-(SUMIF($D$2:$EE$2,BN$2-1,$D32:$EE32)/12)*(1+XLOOKUP(BN$2,Assumptions!$C$94:$M$94,Assumptions!$C$98:$M$98))))</f>
        <v>0</v>
      </c>
      <c r="BO32" s="229">
        <f t="array" ref="BO32">-(IF(BO$2=1,Assumptions!$X33/12,-(SUMIF($D$2:$EE$2,BO$2-1,$D32:$EE32)/12)*(1+XLOOKUP(BO$2,Assumptions!$C$94:$M$94,Assumptions!$C$98:$M$98))))</f>
        <v>0</v>
      </c>
      <c r="BP32" s="229">
        <f t="array" ref="BP32">-(IF(BP$2=1,Assumptions!$X33/12,-(SUMIF($D$2:$EE$2,BP$2-1,$D32:$EE32)/12)*(1+XLOOKUP(BP$2,Assumptions!$C$94:$M$94,Assumptions!$C$98:$M$98))))</f>
        <v>0</v>
      </c>
      <c r="BQ32" s="229">
        <f t="array" ref="BQ32">-(IF(BQ$2=1,Assumptions!$X33/12,-(SUMIF($D$2:$EE$2,BQ$2-1,$D32:$EE32)/12)*(1+XLOOKUP(BQ$2,Assumptions!$C$94:$M$94,Assumptions!$C$98:$M$98))))</f>
        <v>0</v>
      </c>
      <c r="BR32" s="229">
        <f t="array" ref="BR32">-(IF(BR$2=1,Assumptions!$X33/12,-(SUMIF($D$2:$EE$2,BR$2-1,$D32:$EE32)/12)*(1+XLOOKUP(BR$2,Assumptions!$C$94:$M$94,Assumptions!$C$98:$M$98))))</f>
        <v>0</v>
      </c>
      <c r="BS32" s="229">
        <f t="array" ref="BS32">-(IF(BS$2=1,Assumptions!$X33/12,-(SUMIF($D$2:$EE$2,BS$2-1,$D32:$EE32)/12)*(1+XLOOKUP(BS$2,Assumptions!$C$94:$M$94,Assumptions!$C$98:$M$98))))</f>
        <v>0</v>
      </c>
      <c r="BT32" s="229">
        <f t="array" ref="BT32">-(IF(BT$2=1,Assumptions!$X33/12,-(SUMIF($D$2:$EE$2,BT$2-1,$D32:$EE32)/12)*(1+XLOOKUP(BT$2,Assumptions!$C$94:$M$94,Assumptions!$C$98:$M$98))))</f>
        <v>0</v>
      </c>
      <c r="BU32" s="229">
        <f t="array" ref="BU32">-(IF(BU$2=1,Assumptions!$X33/12,-(SUMIF($D$2:$EE$2,BU$2-1,$D32:$EE32)/12)*(1+XLOOKUP(BU$2,Assumptions!$C$94:$M$94,Assumptions!$C$98:$M$98))))</f>
        <v>0</v>
      </c>
      <c r="BV32" s="229">
        <f t="array" ref="BV32">-(IF(BV$2=1,Assumptions!$X33/12,-(SUMIF($D$2:$EE$2,BV$2-1,$D32:$EE32)/12)*(1+XLOOKUP(BV$2,Assumptions!$C$94:$M$94,Assumptions!$C$98:$M$98))))</f>
        <v>0</v>
      </c>
      <c r="BW32" s="229">
        <f t="array" ref="BW32">-(IF(BW$2=1,Assumptions!$X33/12,-(SUMIF($D$2:$EE$2,BW$2-1,$D32:$EE32)/12)*(1+XLOOKUP(BW$2,Assumptions!$C$94:$M$94,Assumptions!$C$98:$M$98))))</f>
        <v>0</v>
      </c>
      <c r="BX32" s="229">
        <f t="array" ref="BX32">-(IF(BX$2=1,Assumptions!$X33/12,-(SUMIF($D$2:$EE$2,BX$2-1,$D32:$EE32)/12)*(1+XLOOKUP(BX$2,Assumptions!$C$94:$M$94,Assumptions!$C$98:$M$98))))</f>
        <v>0</v>
      </c>
      <c r="BY32" s="229">
        <f t="array" ref="BY32">-(IF(BY$2=1,Assumptions!$X33/12,-(SUMIF($D$2:$EE$2,BY$2-1,$D32:$EE32)/12)*(1+XLOOKUP(BY$2,Assumptions!$C$94:$M$94,Assumptions!$C$98:$M$98))))</f>
        <v>0</v>
      </c>
      <c r="BZ32" s="229">
        <f t="array" ref="BZ32">-(IF(BZ$2=1,Assumptions!$X33/12,-(SUMIF($D$2:$EE$2,BZ$2-1,$D32:$EE32)/12)*(1+XLOOKUP(BZ$2,Assumptions!$C$94:$M$94,Assumptions!$C$98:$M$98))))</f>
        <v>0</v>
      </c>
      <c r="CA32" s="229">
        <f t="array" ref="CA32">-(IF(CA$2=1,Assumptions!$X33/12,-(SUMIF($D$2:$EE$2,CA$2-1,$D32:$EE32)/12)*(1+XLOOKUP(CA$2,Assumptions!$C$94:$M$94,Assumptions!$C$98:$M$98))))</f>
        <v>0</v>
      </c>
      <c r="CB32" s="229">
        <f t="array" ref="CB32">-(IF(CB$2=1,Assumptions!$X33/12,-(SUMIF($D$2:$EE$2,CB$2-1,$D32:$EE32)/12)*(1+XLOOKUP(CB$2,Assumptions!$C$94:$M$94,Assumptions!$C$98:$M$98))))</f>
        <v>0</v>
      </c>
      <c r="CC32" s="229">
        <f t="array" ref="CC32">-(IF(CC$2=1,Assumptions!$X33/12,-(SUMIF($D$2:$EE$2,CC$2-1,$D32:$EE32)/12)*(1+XLOOKUP(CC$2,Assumptions!$C$94:$M$94,Assumptions!$C$98:$M$98))))</f>
        <v>0</v>
      </c>
      <c r="CD32" s="229">
        <f t="array" ref="CD32">-(IF(CD$2=1,Assumptions!$X33/12,-(SUMIF($D$2:$EE$2,CD$2-1,$D32:$EE32)/12)*(1+XLOOKUP(CD$2,Assumptions!$C$94:$M$94,Assumptions!$C$98:$M$98))))</f>
        <v>0</v>
      </c>
      <c r="CE32" s="229">
        <f t="array" ref="CE32">-(IF(CE$2=1,Assumptions!$X33/12,-(SUMIF($D$2:$EE$2,CE$2-1,$D32:$EE32)/12)*(1+XLOOKUP(CE$2,Assumptions!$C$94:$M$94,Assumptions!$C$98:$M$98))))</f>
        <v>0</v>
      </c>
      <c r="CF32" s="229">
        <f t="array" ref="CF32">-(IF(CF$2=1,Assumptions!$X33/12,-(SUMIF($D$2:$EE$2,CF$2-1,$D32:$EE32)/12)*(1+XLOOKUP(CF$2,Assumptions!$C$94:$M$94,Assumptions!$C$98:$M$98))))</f>
        <v>0</v>
      </c>
      <c r="CG32" s="229">
        <f t="array" ref="CG32">-(IF(CG$2=1,Assumptions!$X33/12,-(SUMIF($D$2:$EE$2,CG$2-1,$D32:$EE32)/12)*(1+XLOOKUP(CG$2,Assumptions!$C$94:$M$94,Assumptions!$C$98:$M$98))))</f>
        <v>0</v>
      </c>
      <c r="CH32" s="229">
        <f t="array" ref="CH32">-(IF(CH$2=1,Assumptions!$X33/12,-(SUMIF($D$2:$EE$2,CH$2-1,$D32:$EE32)/12)*(1+XLOOKUP(CH$2,Assumptions!$C$94:$M$94,Assumptions!$C$98:$M$98))))</f>
        <v>0</v>
      </c>
      <c r="CI32" s="229">
        <f t="array" ref="CI32">-(IF(CI$2=1,Assumptions!$X33/12,-(SUMIF($D$2:$EE$2,CI$2-1,$D32:$EE32)/12)*(1+XLOOKUP(CI$2,Assumptions!$C$94:$M$94,Assumptions!$C$98:$M$98))))</f>
        <v>0</v>
      </c>
      <c r="CJ32" s="229">
        <f t="array" ref="CJ32">-(IF(CJ$2=1,Assumptions!$X33/12,-(SUMIF($D$2:$EE$2,CJ$2-1,$D32:$EE32)/12)*(1+XLOOKUP(CJ$2,Assumptions!$C$94:$M$94,Assumptions!$C$98:$M$98))))</f>
        <v>0</v>
      </c>
      <c r="CK32" s="229">
        <f t="array" ref="CK32">-(IF(CK$2=1,Assumptions!$X33/12,-(SUMIF($D$2:$EE$2,CK$2-1,$D32:$EE32)/12)*(1+XLOOKUP(CK$2,Assumptions!$C$94:$M$94,Assumptions!$C$98:$M$98))))</f>
        <v>0</v>
      </c>
      <c r="CL32" s="229">
        <f t="array" ref="CL32">-(IF(CL$2=1,Assumptions!$X33/12,-(SUMIF($D$2:$EE$2,CL$2-1,$D32:$EE32)/12)*(1+XLOOKUP(CL$2,Assumptions!$C$94:$M$94,Assumptions!$C$98:$M$98))))</f>
        <v>0</v>
      </c>
      <c r="CM32" s="229">
        <f t="array" ref="CM32">-(IF(CM$2=1,Assumptions!$X33/12,-(SUMIF($D$2:$EE$2,CM$2-1,$D32:$EE32)/12)*(1+XLOOKUP(CM$2,Assumptions!$C$94:$M$94,Assumptions!$C$98:$M$98))))</f>
        <v>0</v>
      </c>
      <c r="CN32" s="229">
        <f t="array" ref="CN32">-(IF(CN$2=1,Assumptions!$X33/12,-(SUMIF($D$2:$EE$2,CN$2-1,$D32:$EE32)/12)*(1+XLOOKUP(CN$2,Assumptions!$C$94:$M$94,Assumptions!$C$98:$M$98))))</f>
        <v>0</v>
      </c>
      <c r="CO32" s="229">
        <f t="array" ref="CO32">-(IF(CO$2=1,Assumptions!$X33/12,-(SUMIF($D$2:$EE$2,CO$2-1,$D32:$EE32)/12)*(1+XLOOKUP(CO$2,Assumptions!$C$94:$M$94,Assumptions!$C$98:$M$98))))</f>
        <v>0</v>
      </c>
      <c r="CP32" s="229">
        <f t="array" ref="CP32">-(IF(CP$2=1,Assumptions!$X33/12,-(SUMIF($D$2:$EE$2,CP$2-1,$D32:$EE32)/12)*(1+XLOOKUP(CP$2,Assumptions!$C$94:$M$94,Assumptions!$C$98:$M$98))))</f>
        <v>0</v>
      </c>
      <c r="CQ32" s="229">
        <f t="array" ref="CQ32">-(IF(CQ$2=1,Assumptions!$X33/12,-(SUMIF($D$2:$EE$2,CQ$2-1,$D32:$EE32)/12)*(1+XLOOKUP(CQ$2,Assumptions!$C$94:$M$94,Assumptions!$C$98:$M$98))))</f>
        <v>0</v>
      </c>
      <c r="CR32" s="229">
        <f t="array" ref="CR32">-(IF(CR$2=1,Assumptions!$X33/12,-(SUMIF($D$2:$EE$2,CR$2-1,$D32:$EE32)/12)*(1+XLOOKUP(CR$2,Assumptions!$C$94:$M$94,Assumptions!$C$98:$M$98))))</f>
        <v>0</v>
      </c>
      <c r="CS32" s="229">
        <f t="array" ref="CS32">-(IF(CS$2=1,Assumptions!$X33/12,-(SUMIF($D$2:$EE$2,CS$2-1,$D32:$EE32)/12)*(1+XLOOKUP(CS$2,Assumptions!$C$94:$M$94,Assumptions!$C$98:$M$98))))</f>
        <v>0</v>
      </c>
      <c r="CT32" s="229">
        <f t="array" ref="CT32">-(IF(CT$2=1,Assumptions!$X33/12,-(SUMIF($D$2:$EE$2,CT$2-1,$D32:$EE32)/12)*(1+XLOOKUP(CT$2,Assumptions!$C$94:$M$94,Assumptions!$C$98:$M$98))))</f>
        <v>0</v>
      </c>
      <c r="CU32" s="229">
        <f t="array" ref="CU32">-(IF(CU$2=1,Assumptions!$X33/12,-(SUMIF($D$2:$EE$2,CU$2-1,$D32:$EE32)/12)*(1+XLOOKUP(CU$2,Assumptions!$C$94:$M$94,Assumptions!$C$98:$M$98))))</f>
        <v>0</v>
      </c>
      <c r="CV32" s="229">
        <f t="array" ref="CV32">-(IF(CV$2=1,Assumptions!$X33/12,-(SUMIF($D$2:$EE$2,CV$2-1,$D32:$EE32)/12)*(1+XLOOKUP(CV$2,Assumptions!$C$94:$M$94,Assumptions!$C$98:$M$98))))</f>
        <v>0</v>
      </c>
      <c r="CW32" s="229">
        <f t="array" ref="CW32">-(IF(CW$2=1,Assumptions!$X33/12,-(SUMIF($D$2:$EE$2,CW$2-1,$D32:$EE32)/12)*(1+XLOOKUP(CW$2,Assumptions!$C$94:$M$94,Assumptions!$C$98:$M$98))))</f>
        <v>0</v>
      </c>
      <c r="CX32" s="229">
        <f t="array" ref="CX32">-(IF(CX$2=1,Assumptions!$X33/12,-(SUMIF($D$2:$EE$2,CX$2-1,$D32:$EE32)/12)*(1+XLOOKUP(CX$2,Assumptions!$C$94:$M$94,Assumptions!$C$98:$M$98))))</f>
        <v>0</v>
      </c>
      <c r="CY32" s="229">
        <f t="array" ref="CY32">-(IF(CY$2=1,Assumptions!$X33/12,-(SUMIF($D$2:$EE$2,CY$2-1,$D32:$EE32)/12)*(1+XLOOKUP(CY$2,Assumptions!$C$94:$M$94,Assumptions!$C$98:$M$98))))</f>
        <v>0</v>
      </c>
      <c r="CZ32" s="229">
        <f t="array" ref="CZ32">-(IF(CZ$2=1,Assumptions!$X33/12,-(SUMIF($D$2:$EE$2,CZ$2-1,$D32:$EE32)/12)*(1+XLOOKUP(CZ$2,Assumptions!$C$94:$M$94,Assumptions!$C$98:$M$98))))</f>
        <v>0</v>
      </c>
      <c r="DA32" s="229">
        <f t="array" ref="DA32">-(IF(DA$2=1,Assumptions!$X33/12,-(SUMIF($D$2:$EE$2,DA$2-1,$D32:$EE32)/12)*(1+XLOOKUP(DA$2,Assumptions!$C$94:$M$94,Assumptions!$C$98:$M$98))))</f>
        <v>0</v>
      </c>
      <c r="DB32" s="229">
        <f t="array" ref="DB32">-(IF(DB$2=1,Assumptions!$X33/12,-(SUMIF($D$2:$EE$2,DB$2-1,$D32:$EE32)/12)*(1+XLOOKUP(DB$2,Assumptions!$C$94:$M$94,Assumptions!$C$98:$M$98))))</f>
        <v>0</v>
      </c>
      <c r="DC32" s="229">
        <f t="array" ref="DC32">-(IF(DC$2=1,Assumptions!$X33/12,-(SUMIF($D$2:$EE$2,DC$2-1,$D32:$EE32)/12)*(1+XLOOKUP(DC$2,Assumptions!$C$94:$M$94,Assumptions!$C$98:$M$98))))</f>
        <v>0</v>
      </c>
      <c r="DD32" s="229">
        <f t="array" ref="DD32">-(IF(DD$2=1,Assumptions!$X33/12,-(SUMIF($D$2:$EE$2,DD$2-1,$D32:$EE32)/12)*(1+XLOOKUP(DD$2,Assumptions!$C$94:$M$94,Assumptions!$C$98:$M$98))))</f>
        <v>0</v>
      </c>
      <c r="DE32" s="229">
        <f t="array" ref="DE32">-(IF(DE$2=1,Assumptions!$X33/12,-(SUMIF($D$2:$EE$2,DE$2-1,$D32:$EE32)/12)*(1+XLOOKUP(DE$2,Assumptions!$C$94:$M$94,Assumptions!$C$98:$M$98))))</f>
        <v>0</v>
      </c>
      <c r="DF32" s="229">
        <f t="array" ref="DF32">-(IF(DF$2=1,Assumptions!$X33/12,-(SUMIF($D$2:$EE$2,DF$2-1,$D32:$EE32)/12)*(1+XLOOKUP(DF$2,Assumptions!$C$94:$M$94,Assumptions!$C$98:$M$98))))</f>
        <v>0</v>
      </c>
      <c r="DG32" s="229">
        <f t="array" ref="DG32">-(IF(DG$2=1,Assumptions!$X33/12,-(SUMIF($D$2:$EE$2,DG$2-1,$D32:$EE32)/12)*(1+XLOOKUP(DG$2,Assumptions!$C$94:$M$94,Assumptions!$C$98:$M$98))))</f>
        <v>0</v>
      </c>
      <c r="DH32" s="229">
        <f t="array" ref="DH32">-(IF(DH$2=1,Assumptions!$X33/12,-(SUMIF($D$2:$EE$2,DH$2-1,$D32:$EE32)/12)*(1+XLOOKUP(DH$2,Assumptions!$C$94:$M$94,Assumptions!$C$98:$M$98))))</f>
        <v>0</v>
      </c>
      <c r="DI32" s="229">
        <f t="array" ref="DI32">-(IF(DI$2=1,Assumptions!$X33/12,-(SUMIF($D$2:$EE$2,DI$2-1,$D32:$EE32)/12)*(1+XLOOKUP(DI$2,Assumptions!$C$94:$M$94,Assumptions!$C$98:$M$98))))</f>
        <v>0</v>
      </c>
      <c r="DJ32" s="229">
        <f t="array" ref="DJ32">-(IF(DJ$2=1,Assumptions!$X33/12,-(SUMIF($D$2:$EE$2,DJ$2-1,$D32:$EE32)/12)*(1+XLOOKUP(DJ$2,Assumptions!$C$94:$M$94,Assumptions!$C$98:$M$98))))</f>
        <v>0</v>
      </c>
      <c r="DK32" s="229">
        <f t="array" ref="DK32">-(IF(DK$2=1,Assumptions!$X33/12,-(SUMIF($D$2:$EE$2,DK$2-1,$D32:$EE32)/12)*(1+XLOOKUP(DK$2,Assumptions!$C$94:$M$94,Assumptions!$C$98:$M$98))))</f>
        <v>0</v>
      </c>
      <c r="DL32" s="229">
        <f t="array" ref="DL32">-(IF(DL$2=1,Assumptions!$X33/12,-(SUMIF($D$2:$EE$2,DL$2-1,$D32:$EE32)/12)*(1+XLOOKUP(DL$2,Assumptions!$C$94:$M$94,Assumptions!$C$98:$M$98))))</f>
        <v>0</v>
      </c>
      <c r="DM32" s="229">
        <f t="array" ref="DM32">-(IF(DM$2=1,Assumptions!$X33/12,-(SUMIF($D$2:$EE$2,DM$2-1,$D32:$EE32)/12)*(1+XLOOKUP(DM$2,Assumptions!$C$94:$M$94,Assumptions!$C$98:$M$98))))</f>
        <v>0</v>
      </c>
      <c r="DN32" s="229">
        <f t="array" ref="DN32">-(IF(DN$2=1,Assumptions!$X33/12,-(SUMIF($D$2:$EE$2,DN$2-1,$D32:$EE32)/12)*(1+XLOOKUP(DN$2,Assumptions!$C$94:$M$94,Assumptions!$C$98:$M$98))))</f>
        <v>0</v>
      </c>
      <c r="DO32" s="229">
        <f t="array" ref="DO32">-(IF(DO$2=1,Assumptions!$X33/12,-(SUMIF($D$2:$EE$2,DO$2-1,$D32:$EE32)/12)*(1+XLOOKUP(DO$2,Assumptions!$C$94:$M$94,Assumptions!$C$98:$M$98))))</f>
        <v>0</v>
      </c>
      <c r="DP32" s="229">
        <f t="array" ref="DP32">-(IF(DP$2=1,Assumptions!$X33/12,-(SUMIF($D$2:$EE$2,DP$2-1,$D32:$EE32)/12)*(1+XLOOKUP(DP$2,Assumptions!$C$94:$M$94,Assumptions!$C$98:$M$98))))</f>
        <v>0</v>
      </c>
      <c r="DQ32" s="229">
        <f t="array" ref="DQ32">-(IF(DQ$2=1,Assumptions!$X33/12,-(SUMIF($D$2:$EE$2,DQ$2-1,$D32:$EE32)/12)*(1+XLOOKUP(DQ$2,Assumptions!$C$94:$M$94,Assumptions!$C$98:$M$98))))</f>
        <v>0</v>
      </c>
      <c r="DR32" s="229">
        <f t="array" ref="DR32">-(IF(DR$2=1,Assumptions!$X33/12,-(SUMIF($D$2:$EE$2,DR$2-1,$D32:$EE32)/12)*(1+XLOOKUP(DR$2,Assumptions!$C$94:$M$94,Assumptions!$C$98:$M$98))))</f>
        <v>0</v>
      </c>
      <c r="DS32" s="229">
        <f t="array" ref="DS32">-(IF(DS$2=1,Assumptions!$X33/12,-(SUMIF($D$2:$EE$2,DS$2-1,$D32:$EE32)/12)*(1+XLOOKUP(DS$2,Assumptions!$C$94:$M$94,Assumptions!$C$98:$M$98))))</f>
        <v>0</v>
      </c>
      <c r="DT32" s="229">
        <f t="array" ref="DT32">-(IF(DT$2=1,Assumptions!$X33/12,-(SUMIF($D$2:$EE$2,DT$2-1,$D32:$EE32)/12)*(1+XLOOKUP(DT$2,Assumptions!$C$94:$M$94,Assumptions!$C$98:$M$98))))</f>
        <v>0</v>
      </c>
      <c r="DU32" s="229">
        <f t="array" ref="DU32">-(IF(DU$2=1,Assumptions!$X33/12,-(SUMIF($D$2:$EE$2,DU$2-1,$D32:$EE32)/12)*(1+XLOOKUP(DU$2,Assumptions!$C$94:$M$94,Assumptions!$C$98:$M$98))))</f>
        <v>0</v>
      </c>
      <c r="DV32" s="229">
        <f t="array" ref="DV32">-(IF(DV$2=1,Assumptions!$X33/12,-(SUMIF($D$2:$EE$2,DV$2-1,$D32:$EE32)/12)*(1+XLOOKUP(DV$2,Assumptions!$C$94:$M$94,Assumptions!$C$98:$M$98))))</f>
        <v>0</v>
      </c>
      <c r="DW32" s="229">
        <f t="array" ref="DW32">-(IF(DW$2=1,Assumptions!$X33/12,-(SUMIF($D$2:$EE$2,DW$2-1,$D32:$EE32)/12)*(1+XLOOKUP(DW$2,Assumptions!$C$94:$M$94,Assumptions!$C$98:$M$98))))</f>
        <v>0</v>
      </c>
      <c r="DX32" s="229">
        <f t="array" ref="DX32">-(IF(DX$2=1,Assumptions!$X33/12,-(SUMIF($D$2:$EE$2,DX$2-1,$D32:$EE32)/12)*(1+XLOOKUP(DX$2,Assumptions!$C$94:$M$94,Assumptions!$C$98:$M$98))))</f>
        <v>0</v>
      </c>
      <c r="DY32" s="229">
        <f t="array" ref="DY32">-(IF(DY$2=1,Assumptions!$X33/12,-(SUMIF($D$2:$EE$2,DY$2-1,$D32:$EE32)/12)*(1+XLOOKUP(DY$2,Assumptions!$C$94:$M$94,Assumptions!$C$98:$M$98))))</f>
        <v>0</v>
      </c>
      <c r="DZ32" s="229">
        <f t="array" ref="DZ32">-(IF(DZ$2=1,Assumptions!$X33/12,-(SUMIF($D$2:$EE$2,DZ$2-1,$D32:$EE32)/12)*(1+XLOOKUP(DZ$2,Assumptions!$C$94:$M$94,Assumptions!$C$98:$M$98))))</f>
        <v>0</v>
      </c>
      <c r="EA32" s="229">
        <f t="array" ref="EA32">-(IF(EA$2=1,Assumptions!$X33/12,-(SUMIF($D$2:$EE$2,EA$2-1,$D32:$EE32)/12)*(1+XLOOKUP(EA$2,Assumptions!$C$94:$M$94,Assumptions!$C$98:$M$98))))</f>
        <v>0</v>
      </c>
      <c r="EB32" s="229">
        <f t="array" ref="EB32">-(IF(EB$2=1,Assumptions!$X33/12,-(SUMIF($D$2:$EE$2,EB$2-1,$D32:$EE32)/12)*(1+XLOOKUP(EB$2,Assumptions!$C$94:$M$94,Assumptions!$C$98:$M$98))))</f>
        <v>0</v>
      </c>
      <c r="EC32" s="229">
        <f t="array" ref="EC32">-(IF(EC$2=1,Assumptions!$X33/12,-(SUMIF($D$2:$EE$2,EC$2-1,$D32:$EE32)/12)*(1+XLOOKUP(EC$2,Assumptions!$C$94:$M$94,Assumptions!$C$98:$M$98))))</f>
        <v>0</v>
      </c>
      <c r="ED32" s="229">
        <f t="array" ref="ED32">-(IF(ED$2=1,Assumptions!$X33/12,-(SUMIF($D$2:$EE$2,ED$2-1,$D32:$EE32)/12)*(1+XLOOKUP(ED$2,Assumptions!$C$94:$M$94,Assumptions!$C$98:$M$98))))</f>
        <v>0</v>
      </c>
      <c r="EE32" s="229">
        <f t="array" ref="EE32">-(IF(EE$2=1,Assumptions!$X33/12,-(SUMIF($D$2:$EE$2,EE$2-1,$D32:$EE32)/12)*(1+XLOOKUP(EE$2,Assumptions!$C$94:$M$94,Assumptions!$C$98:$M$98))))</f>
        <v>0</v>
      </c>
    </row>
    <row r="33" ht="15.75" customHeight="1">
      <c r="A33" s="1"/>
      <c r="B33" s="1"/>
      <c r="C33" s="1" t="str">
        <f>Assumptions!J34</f>
        <v>Tax</v>
      </c>
      <c r="D33" s="229">
        <f t="array" ref="D33">-(IF(D$2=1,Assumptions!$X34/12,-(SUMIF($D$2:$EE$2,D$2-1,$D33:$EE33)/12)*(1+XLOOKUP(D$2,Assumptions!$C$94:$M$94,Assumptions!$C$98:$M$98))))</f>
        <v>0</v>
      </c>
      <c r="E33" s="229">
        <f t="array" ref="E33">-(IF(E$2=1,Assumptions!$X34/12,-(SUMIF($D$2:$EE$2,E$2-1,$D33:$EE33)/12)*(1+XLOOKUP(E$2,Assumptions!$C$94:$M$94,Assumptions!$C$98:$M$98))))</f>
        <v>0</v>
      </c>
      <c r="F33" s="229">
        <f t="array" ref="F33">-(IF(F$2=1,Assumptions!$X34/12,-(SUMIF($D$2:$EE$2,F$2-1,$D33:$EE33)/12)*(1+XLOOKUP(F$2,Assumptions!$C$94:$M$94,Assumptions!$C$98:$M$98))))</f>
        <v>0</v>
      </c>
      <c r="G33" s="229">
        <f t="array" ref="G33">-(IF(G$2=1,Assumptions!$X34/12,-(SUMIF($D$2:$EE$2,G$2-1,$D33:$EE33)/12)*(1+XLOOKUP(G$2,Assumptions!$C$94:$M$94,Assumptions!$C$98:$M$98))))</f>
        <v>0</v>
      </c>
      <c r="H33" s="229">
        <f t="array" ref="H33">-(IF(H$2=1,Assumptions!$X34/12,-(SUMIF($D$2:$EE$2,H$2-1,$D33:$EE33)/12)*(1+XLOOKUP(H$2,Assumptions!$C$94:$M$94,Assumptions!$C$98:$M$98))))</f>
        <v>0</v>
      </c>
      <c r="I33" s="229">
        <f t="array" ref="I33">-(IF(I$2=1,Assumptions!$X34/12,-(SUMIF($D$2:$EE$2,I$2-1,$D33:$EE33)/12)*(1+XLOOKUP(I$2,Assumptions!$C$94:$M$94,Assumptions!$C$98:$M$98))))</f>
        <v>0</v>
      </c>
      <c r="J33" s="229">
        <f t="array" ref="J33">-(IF(J$2=1,Assumptions!$X34/12,-(SUMIF($D$2:$EE$2,J$2-1,$D33:$EE33)/12)*(1+XLOOKUP(J$2,Assumptions!$C$94:$M$94,Assumptions!$C$98:$M$98))))</f>
        <v>0</v>
      </c>
      <c r="K33" s="229">
        <f t="array" ref="K33">-(IF(K$2=1,Assumptions!$X34/12,-(SUMIF($D$2:$EE$2,K$2-1,$D33:$EE33)/12)*(1+XLOOKUP(K$2,Assumptions!$C$94:$M$94,Assumptions!$C$98:$M$98))))</f>
        <v>0</v>
      </c>
      <c r="L33" s="229">
        <f t="array" ref="L33">-(IF(L$2=1,Assumptions!$X34/12,-(SUMIF($D$2:$EE$2,L$2-1,$D33:$EE33)/12)*(1+XLOOKUP(L$2,Assumptions!$C$94:$M$94,Assumptions!$C$98:$M$98))))</f>
        <v>0</v>
      </c>
      <c r="M33" s="229">
        <f t="array" ref="M33">-(IF(M$2=1,Assumptions!$X34/12,-(SUMIF($D$2:$EE$2,M$2-1,$D33:$EE33)/12)*(1+XLOOKUP(M$2,Assumptions!$C$94:$M$94,Assumptions!$C$98:$M$98))))</f>
        <v>0</v>
      </c>
      <c r="N33" s="229">
        <f t="array" ref="N33">-(IF(N$2=1,Assumptions!$X34/12,-(SUMIF($D$2:$EE$2,N$2-1,$D33:$EE33)/12)*(1+XLOOKUP(N$2,Assumptions!$C$94:$M$94,Assumptions!$C$98:$M$98))))</f>
        <v>0</v>
      </c>
      <c r="O33" s="229">
        <f t="array" ref="O33">-(IF(O$2=1,Assumptions!$X34/12,-(SUMIF($D$2:$EE$2,O$2-1,$D33:$EE33)/12)*(1+XLOOKUP(O$2,Assumptions!$C$94:$M$94,Assumptions!$C$98:$M$98))))</f>
        <v>0</v>
      </c>
      <c r="P33" s="229">
        <f t="array" ref="P33">-(IF(P$2=1,Assumptions!$X34/12,-(SUMIF($D$2:$EE$2,P$2-1,$D33:$EE33)/12)*(1+XLOOKUP(P$2,Assumptions!$C$94:$M$94,Assumptions!$C$98:$M$98))))</f>
        <v>0</v>
      </c>
      <c r="Q33" s="229">
        <f t="array" ref="Q33">-(IF(Q$2=1,Assumptions!$X34/12,-(SUMIF($D$2:$EE$2,Q$2-1,$D33:$EE33)/12)*(1+XLOOKUP(Q$2,Assumptions!$C$94:$M$94,Assumptions!$C$98:$M$98))))</f>
        <v>0</v>
      </c>
      <c r="R33" s="229">
        <f t="array" ref="R33">-(IF(R$2=1,Assumptions!$X34/12,-(SUMIF($D$2:$EE$2,R$2-1,$D33:$EE33)/12)*(1+XLOOKUP(R$2,Assumptions!$C$94:$M$94,Assumptions!$C$98:$M$98))))</f>
        <v>0</v>
      </c>
      <c r="S33" s="229">
        <f t="array" ref="S33">-(IF(S$2=1,Assumptions!$X34/12,-(SUMIF($D$2:$EE$2,S$2-1,$D33:$EE33)/12)*(1+XLOOKUP(S$2,Assumptions!$C$94:$M$94,Assumptions!$C$98:$M$98))))</f>
        <v>0</v>
      </c>
      <c r="T33" s="229">
        <f t="array" ref="T33">-(IF(T$2=1,Assumptions!$X34/12,-(SUMIF($D$2:$EE$2,T$2-1,$D33:$EE33)/12)*(1+XLOOKUP(T$2,Assumptions!$C$94:$M$94,Assumptions!$C$98:$M$98))))</f>
        <v>0</v>
      </c>
      <c r="U33" s="229">
        <f t="array" ref="U33">-(IF(U$2=1,Assumptions!$X34/12,-(SUMIF($D$2:$EE$2,U$2-1,$D33:$EE33)/12)*(1+XLOOKUP(U$2,Assumptions!$C$94:$M$94,Assumptions!$C$98:$M$98))))</f>
        <v>0</v>
      </c>
      <c r="V33" s="229">
        <f t="array" ref="V33">-(IF(V$2=1,Assumptions!$X34/12,-(SUMIF($D$2:$EE$2,V$2-1,$D33:$EE33)/12)*(1+XLOOKUP(V$2,Assumptions!$C$94:$M$94,Assumptions!$C$98:$M$98))))</f>
        <v>0</v>
      </c>
      <c r="W33" s="229">
        <f t="array" ref="W33">-(IF(W$2=1,Assumptions!$X34/12,-(SUMIF($D$2:$EE$2,W$2-1,$D33:$EE33)/12)*(1+XLOOKUP(W$2,Assumptions!$C$94:$M$94,Assumptions!$C$98:$M$98))))</f>
        <v>0</v>
      </c>
      <c r="X33" s="229">
        <f t="array" ref="X33">-(IF(X$2=1,Assumptions!$X34/12,-(SUMIF($D$2:$EE$2,X$2-1,$D33:$EE33)/12)*(1+XLOOKUP(X$2,Assumptions!$C$94:$M$94,Assumptions!$C$98:$M$98))))</f>
        <v>0</v>
      </c>
      <c r="Y33" s="229">
        <f t="array" ref="Y33">-(IF(Y$2=1,Assumptions!$X34/12,-(SUMIF($D$2:$EE$2,Y$2-1,$D33:$EE33)/12)*(1+XLOOKUP(Y$2,Assumptions!$C$94:$M$94,Assumptions!$C$98:$M$98))))</f>
        <v>0</v>
      </c>
      <c r="Z33" s="229">
        <f t="array" ref="Z33">-(IF(Z$2=1,Assumptions!$X34/12,-(SUMIF($D$2:$EE$2,Z$2-1,$D33:$EE33)/12)*(1+XLOOKUP(Z$2,Assumptions!$C$94:$M$94,Assumptions!$C$98:$M$98))))</f>
        <v>0</v>
      </c>
      <c r="AA33" s="229">
        <f t="array" ref="AA33">-(IF(AA$2=1,Assumptions!$X34/12,-(SUMIF($D$2:$EE$2,AA$2-1,$D33:$EE33)/12)*(1+XLOOKUP(AA$2,Assumptions!$C$94:$M$94,Assumptions!$C$98:$M$98))))</f>
        <v>0</v>
      </c>
      <c r="AB33" s="229">
        <f t="array" ref="AB33">-(IF(AB$2=1,Assumptions!$X34/12,-(SUMIF($D$2:$EE$2,AB$2-1,$D33:$EE33)/12)*(1+XLOOKUP(AB$2,Assumptions!$C$94:$M$94,Assumptions!$C$98:$M$98))))</f>
        <v>0</v>
      </c>
      <c r="AC33" s="229">
        <f t="array" ref="AC33">-(IF(AC$2=1,Assumptions!$X34/12,-(SUMIF($D$2:$EE$2,AC$2-1,$D33:$EE33)/12)*(1+XLOOKUP(AC$2,Assumptions!$C$94:$M$94,Assumptions!$C$98:$M$98))))</f>
        <v>0</v>
      </c>
      <c r="AD33" s="229">
        <f t="array" ref="AD33">-(IF(AD$2=1,Assumptions!$X34/12,-(SUMIF($D$2:$EE$2,AD$2-1,$D33:$EE33)/12)*(1+XLOOKUP(AD$2,Assumptions!$C$94:$M$94,Assumptions!$C$98:$M$98))))</f>
        <v>0</v>
      </c>
      <c r="AE33" s="229">
        <f t="array" ref="AE33">-(IF(AE$2=1,Assumptions!$X34/12,-(SUMIF($D$2:$EE$2,AE$2-1,$D33:$EE33)/12)*(1+XLOOKUP(AE$2,Assumptions!$C$94:$M$94,Assumptions!$C$98:$M$98))))</f>
        <v>0</v>
      </c>
      <c r="AF33" s="229">
        <f t="array" ref="AF33">-(IF(AF$2=1,Assumptions!$X34/12,-(SUMIF($D$2:$EE$2,AF$2-1,$D33:$EE33)/12)*(1+XLOOKUP(AF$2,Assumptions!$C$94:$M$94,Assumptions!$C$98:$M$98))))</f>
        <v>0</v>
      </c>
      <c r="AG33" s="229">
        <f t="array" ref="AG33">-(IF(AG$2=1,Assumptions!$X34/12,-(SUMIF($D$2:$EE$2,AG$2-1,$D33:$EE33)/12)*(1+XLOOKUP(AG$2,Assumptions!$C$94:$M$94,Assumptions!$C$98:$M$98))))</f>
        <v>0</v>
      </c>
      <c r="AH33" s="229">
        <f t="array" ref="AH33">-(IF(AH$2=1,Assumptions!$X34/12,-(SUMIF($D$2:$EE$2,AH$2-1,$D33:$EE33)/12)*(1+XLOOKUP(AH$2,Assumptions!$C$94:$M$94,Assumptions!$C$98:$M$98))))</f>
        <v>0</v>
      </c>
      <c r="AI33" s="229">
        <f t="array" ref="AI33">-(IF(AI$2=1,Assumptions!$X34/12,-(SUMIF($D$2:$EE$2,AI$2-1,$D33:$EE33)/12)*(1+XLOOKUP(AI$2,Assumptions!$C$94:$M$94,Assumptions!$C$98:$M$98))))</f>
        <v>0</v>
      </c>
      <c r="AJ33" s="229">
        <f t="array" ref="AJ33">-(IF(AJ$2=1,Assumptions!$X34/12,-(SUMIF($D$2:$EE$2,AJ$2-1,$D33:$EE33)/12)*(1+XLOOKUP(AJ$2,Assumptions!$C$94:$M$94,Assumptions!$C$98:$M$98))))</f>
        <v>0</v>
      </c>
      <c r="AK33" s="229">
        <f t="array" ref="AK33">-(IF(AK$2=1,Assumptions!$X34/12,-(SUMIF($D$2:$EE$2,AK$2-1,$D33:$EE33)/12)*(1+XLOOKUP(AK$2,Assumptions!$C$94:$M$94,Assumptions!$C$98:$M$98))))</f>
        <v>0</v>
      </c>
      <c r="AL33" s="229">
        <f t="array" ref="AL33">-(IF(AL$2=1,Assumptions!$X34/12,-(SUMIF($D$2:$EE$2,AL$2-1,$D33:$EE33)/12)*(1+XLOOKUP(AL$2,Assumptions!$C$94:$M$94,Assumptions!$C$98:$M$98))))</f>
        <v>0</v>
      </c>
      <c r="AM33" s="229">
        <f t="array" ref="AM33">-(IF(AM$2=1,Assumptions!$X34/12,-(SUMIF($D$2:$EE$2,AM$2-1,$D33:$EE33)/12)*(1+XLOOKUP(AM$2,Assumptions!$C$94:$M$94,Assumptions!$C$98:$M$98))))</f>
        <v>0</v>
      </c>
      <c r="AN33" s="229">
        <f t="array" ref="AN33">-(IF(AN$2=1,Assumptions!$X34/12,-(SUMIF($D$2:$EE$2,AN$2-1,$D33:$EE33)/12)*(1+XLOOKUP(AN$2,Assumptions!$C$94:$M$94,Assumptions!$C$98:$M$98))))</f>
        <v>0</v>
      </c>
      <c r="AO33" s="229">
        <f t="array" ref="AO33">-(IF(AO$2=1,Assumptions!$X34/12,-(SUMIF($D$2:$EE$2,AO$2-1,$D33:$EE33)/12)*(1+XLOOKUP(AO$2,Assumptions!$C$94:$M$94,Assumptions!$C$98:$M$98))))</f>
        <v>0</v>
      </c>
      <c r="AP33" s="229">
        <f t="array" ref="AP33">-(IF(AP$2=1,Assumptions!$X34/12,-(SUMIF($D$2:$EE$2,AP$2-1,$D33:$EE33)/12)*(1+XLOOKUP(AP$2,Assumptions!$C$94:$M$94,Assumptions!$C$98:$M$98))))</f>
        <v>0</v>
      </c>
      <c r="AQ33" s="229">
        <f t="array" ref="AQ33">-(IF(AQ$2=1,Assumptions!$X34/12,-(SUMIF($D$2:$EE$2,AQ$2-1,$D33:$EE33)/12)*(1+XLOOKUP(AQ$2,Assumptions!$C$94:$M$94,Assumptions!$C$98:$M$98))))</f>
        <v>0</v>
      </c>
      <c r="AR33" s="229">
        <f t="array" ref="AR33">-(IF(AR$2=1,Assumptions!$X34/12,-(SUMIF($D$2:$EE$2,AR$2-1,$D33:$EE33)/12)*(1+XLOOKUP(AR$2,Assumptions!$C$94:$M$94,Assumptions!$C$98:$M$98))))</f>
        <v>0</v>
      </c>
      <c r="AS33" s="229">
        <f t="array" ref="AS33">-(IF(AS$2=1,Assumptions!$X34/12,-(SUMIF($D$2:$EE$2,AS$2-1,$D33:$EE33)/12)*(1+XLOOKUP(AS$2,Assumptions!$C$94:$M$94,Assumptions!$C$98:$M$98))))</f>
        <v>0</v>
      </c>
      <c r="AT33" s="229">
        <f t="array" ref="AT33">-(IF(AT$2=1,Assumptions!$X34/12,-(SUMIF($D$2:$EE$2,AT$2-1,$D33:$EE33)/12)*(1+XLOOKUP(AT$2,Assumptions!$C$94:$M$94,Assumptions!$C$98:$M$98))))</f>
        <v>0</v>
      </c>
      <c r="AU33" s="229">
        <f t="array" ref="AU33">-(IF(AU$2=1,Assumptions!$X34/12,-(SUMIF($D$2:$EE$2,AU$2-1,$D33:$EE33)/12)*(1+XLOOKUP(AU$2,Assumptions!$C$94:$M$94,Assumptions!$C$98:$M$98))))</f>
        <v>0</v>
      </c>
      <c r="AV33" s="229">
        <f t="array" ref="AV33">-(IF(AV$2=1,Assumptions!$X34/12,-(SUMIF($D$2:$EE$2,AV$2-1,$D33:$EE33)/12)*(1+XLOOKUP(AV$2,Assumptions!$C$94:$M$94,Assumptions!$C$98:$M$98))))</f>
        <v>0</v>
      </c>
      <c r="AW33" s="229">
        <f t="array" ref="AW33">-(IF(AW$2=1,Assumptions!$X34/12,-(SUMIF($D$2:$EE$2,AW$2-1,$D33:$EE33)/12)*(1+XLOOKUP(AW$2,Assumptions!$C$94:$M$94,Assumptions!$C$98:$M$98))))</f>
        <v>0</v>
      </c>
      <c r="AX33" s="229">
        <f t="array" ref="AX33">-(IF(AX$2=1,Assumptions!$X34/12,-(SUMIF($D$2:$EE$2,AX$2-1,$D33:$EE33)/12)*(1+XLOOKUP(AX$2,Assumptions!$C$94:$M$94,Assumptions!$C$98:$M$98))))</f>
        <v>0</v>
      </c>
      <c r="AY33" s="229">
        <f t="array" ref="AY33">-(IF(AY$2=1,Assumptions!$X34/12,-(SUMIF($D$2:$EE$2,AY$2-1,$D33:$EE33)/12)*(1+XLOOKUP(AY$2,Assumptions!$C$94:$M$94,Assumptions!$C$98:$M$98))))</f>
        <v>0</v>
      </c>
      <c r="AZ33" s="229">
        <f t="array" ref="AZ33">-(IF(AZ$2=1,Assumptions!$X34/12,-(SUMIF($D$2:$EE$2,AZ$2-1,$D33:$EE33)/12)*(1+XLOOKUP(AZ$2,Assumptions!$C$94:$M$94,Assumptions!$C$98:$M$98))))</f>
        <v>0</v>
      </c>
      <c r="BA33" s="229">
        <f t="array" ref="BA33">-(IF(BA$2=1,Assumptions!$X34/12,-(SUMIF($D$2:$EE$2,BA$2-1,$D33:$EE33)/12)*(1+XLOOKUP(BA$2,Assumptions!$C$94:$M$94,Assumptions!$C$98:$M$98))))</f>
        <v>0</v>
      </c>
      <c r="BB33" s="229">
        <f t="array" ref="BB33">-(IF(BB$2=1,Assumptions!$X34/12,-(SUMIF($D$2:$EE$2,BB$2-1,$D33:$EE33)/12)*(1+XLOOKUP(BB$2,Assumptions!$C$94:$M$94,Assumptions!$C$98:$M$98))))</f>
        <v>0</v>
      </c>
      <c r="BC33" s="229">
        <f t="array" ref="BC33">-(IF(BC$2=1,Assumptions!$X34/12,-(SUMIF($D$2:$EE$2,BC$2-1,$D33:$EE33)/12)*(1+XLOOKUP(BC$2,Assumptions!$C$94:$M$94,Assumptions!$C$98:$M$98))))</f>
        <v>0</v>
      </c>
      <c r="BD33" s="229">
        <f t="array" ref="BD33">-(IF(BD$2=1,Assumptions!$X34/12,-(SUMIF($D$2:$EE$2,BD$2-1,$D33:$EE33)/12)*(1+XLOOKUP(BD$2,Assumptions!$C$94:$M$94,Assumptions!$C$98:$M$98))))</f>
        <v>0</v>
      </c>
      <c r="BE33" s="229">
        <f t="array" ref="BE33">-(IF(BE$2=1,Assumptions!$X34/12,-(SUMIF($D$2:$EE$2,BE$2-1,$D33:$EE33)/12)*(1+XLOOKUP(BE$2,Assumptions!$C$94:$M$94,Assumptions!$C$98:$M$98))))</f>
        <v>0</v>
      </c>
      <c r="BF33" s="229">
        <f t="array" ref="BF33">-(IF(BF$2=1,Assumptions!$X34/12,-(SUMIF($D$2:$EE$2,BF$2-1,$D33:$EE33)/12)*(1+XLOOKUP(BF$2,Assumptions!$C$94:$M$94,Assumptions!$C$98:$M$98))))</f>
        <v>0</v>
      </c>
      <c r="BG33" s="229">
        <f t="array" ref="BG33">-(IF(BG$2=1,Assumptions!$X34/12,-(SUMIF($D$2:$EE$2,BG$2-1,$D33:$EE33)/12)*(1+XLOOKUP(BG$2,Assumptions!$C$94:$M$94,Assumptions!$C$98:$M$98))))</f>
        <v>0</v>
      </c>
      <c r="BH33" s="229">
        <f t="array" ref="BH33">-(IF(BH$2=1,Assumptions!$X34/12,-(SUMIF($D$2:$EE$2,BH$2-1,$D33:$EE33)/12)*(1+XLOOKUP(BH$2,Assumptions!$C$94:$M$94,Assumptions!$C$98:$M$98))))</f>
        <v>0</v>
      </c>
      <c r="BI33" s="229">
        <f t="array" ref="BI33">-(IF(BI$2=1,Assumptions!$X34/12,-(SUMIF($D$2:$EE$2,BI$2-1,$D33:$EE33)/12)*(1+XLOOKUP(BI$2,Assumptions!$C$94:$M$94,Assumptions!$C$98:$M$98))))</f>
        <v>0</v>
      </c>
      <c r="BJ33" s="229">
        <f t="array" ref="BJ33">-(IF(BJ$2=1,Assumptions!$X34/12,-(SUMIF($D$2:$EE$2,BJ$2-1,$D33:$EE33)/12)*(1+XLOOKUP(BJ$2,Assumptions!$C$94:$M$94,Assumptions!$C$98:$M$98))))</f>
        <v>0</v>
      </c>
      <c r="BK33" s="229">
        <f t="array" ref="BK33">-(IF(BK$2=1,Assumptions!$X34/12,-(SUMIF($D$2:$EE$2,BK$2-1,$D33:$EE33)/12)*(1+XLOOKUP(BK$2,Assumptions!$C$94:$M$94,Assumptions!$C$98:$M$98))))</f>
        <v>0</v>
      </c>
      <c r="BL33" s="229">
        <f t="array" ref="BL33">-(IF(BL$2=1,Assumptions!$X34/12,-(SUMIF($D$2:$EE$2,BL$2-1,$D33:$EE33)/12)*(1+XLOOKUP(BL$2,Assumptions!$C$94:$M$94,Assumptions!$C$98:$M$98))))</f>
        <v>0</v>
      </c>
      <c r="BM33" s="229">
        <f t="array" ref="BM33">-(IF(BM$2=1,Assumptions!$X34/12,-(SUMIF($D$2:$EE$2,BM$2-1,$D33:$EE33)/12)*(1+XLOOKUP(BM$2,Assumptions!$C$94:$M$94,Assumptions!$C$98:$M$98))))</f>
        <v>0</v>
      </c>
      <c r="BN33" s="229">
        <f t="array" ref="BN33">-(IF(BN$2=1,Assumptions!$X34/12,-(SUMIF($D$2:$EE$2,BN$2-1,$D33:$EE33)/12)*(1+XLOOKUP(BN$2,Assumptions!$C$94:$M$94,Assumptions!$C$98:$M$98))))</f>
        <v>0</v>
      </c>
      <c r="BO33" s="229">
        <f t="array" ref="BO33">-(IF(BO$2=1,Assumptions!$X34/12,-(SUMIF($D$2:$EE$2,BO$2-1,$D33:$EE33)/12)*(1+XLOOKUP(BO$2,Assumptions!$C$94:$M$94,Assumptions!$C$98:$M$98))))</f>
        <v>0</v>
      </c>
      <c r="BP33" s="229">
        <f t="array" ref="BP33">-(IF(BP$2=1,Assumptions!$X34/12,-(SUMIF($D$2:$EE$2,BP$2-1,$D33:$EE33)/12)*(1+XLOOKUP(BP$2,Assumptions!$C$94:$M$94,Assumptions!$C$98:$M$98))))</f>
        <v>0</v>
      </c>
      <c r="BQ33" s="229">
        <f t="array" ref="BQ33">-(IF(BQ$2=1,Assumptions!$X34/12,-(SUMIF($D$2:$EE$2,BQ$2-1,$D33:$EE33)/12)*(1+XLOOKUP(BQ$2,Assumptions!$C$94:$M$94,Assumptions!$C$98:$M$98))))</f>
        <v>0</v>
      </c>
      <c r="BR33" s="229">
        <f t="array" ref="BR33">-(IF(BR$2=1,Assumptions!$X34/12,-(SUMIF($D$2:$EE$2,BR$2-1,$D33:$EE33)/12)*(1+XLOOKUP(BR$2,Assumptions!$C$94:$M$94,Assumptions!$C$98:$M$98))))</f>
        <v>0</v>
      </c>
      <c r="BS33" s="229">
        <f t="array" ref="BS33">-(IF(BS$2=1,Assumptions!$X34/12,-(SUMIF($D$2:$EE$2,BS$2-1,$D33:$EE33)/12)*(1+XLOOKUP(BS$2,Assumptions!$C$94:$M$94,Assumptions!$C$98:$M$98))))</f>
        <v>0</v>
      </c>
      <c r="BT33" s="229">
        <f t="array" ref="BT33">-(IF(BT$2=1,Assumptions!$X34/12,-(SUMIF($D$2:$EE$2,BT$2-1,$D33:$EE33)/12)*(1+XLOOKUP(BT$2,Assumptions!$C$94:$M$94,Assumptions!$C$98:$M$98))))</f>
        <v>0</v>
      </c>
      <c r="BU33" s="229">
        <f t="array" ref="BU33">-(IF(BU$2=1,Assumptions!$X34/12,-(SUMIF($D$2:$EE$2,BU$2-1,$D33:$EE33)/12)*(1+XLOOKUP(BU$2,Assumptions!$C$94:$M$94,Assumptions!$C$98:$M$98))))</f>
        <v>0</v>
      </c>
      <c r="BV33" s="229">
        <f t="array" ref="BV33">-(IF(BV$2=1,Assumptions!$X34/12,-(SUMIF($D$2:$EE$2,BV$2-1,$D33:$EE33)/12)*(1+XLOOKUP(BV$2,Assumptions!$C$94:$M$94,Assumptions!$C$98:$M$98))))</f>
        <v>0</v>
      </c>
      <c r="BW33" s="229">
        <f t="array" ref="BW33">-(IF(BW$2=1,Assumptions!$X34/12,-(SUMIF($D$2:$EE$2,BW$2-1,$D33:$EE33)/12)*(1+XLOOKUP(BW$2,Assumptions!$C$94:$M$94,Assumptions!$C$98:$M$98))))</f>
        <v>0</v>
      </c>
      <c r="BX33" s="229">
        <f t="array" ref="BX33">-(IF(BX$2=1,Assumptions!$X34/12,-(SUMIF($D$2:$EE$2,BX$2-1,$D33:$EE33)/12)*(1+XLOOKUP(BX$2,Assumptions!$C$94:$M$94,Assumptions!$C$98:$M$98))))</f>
        <v>0</v>
      </c>
      <c r="BY33" s="229">
        <f t="array" ref="BY33">-(IF(BY$2=1,Assumptions!$X34/12,-(SUMIF($D$2:$EE$2,BY$2-1,$D33:$EE33)/12)*(1+XLOOKUP(BY$2,Assumptions!$C$94:$M$94,Assumptions!$C$98:$M$98))))</f>
        <v>0</v>
      </c>
      <c r="BZ33" s="229">
        <f t="array" ref="BZ33">-(IF(BZ$2=1,Assumptions!$X34/12,-(SUMIF($D$2:$EE$2,BZ$2-1,$D33:$EE33)/12)*(1+XLOOKUP(BZ$2,Assumptions!$C$94:$M$94,Assumptions!$C$98:$M$98))))</f>
        <v>0</v>
      </c>
      <c r="CA33" s="229">
        <f t="array" ref="CA33">-(IF(CA$2=1,Assumptions!$X34/12,-(SUMIF($D$2:$EE$2,CA$2-1,$D33:$EE33)/12)*(1+XLOOKUP(CA$2,Assumptions!$C$94:$M$94,Assumptions!$C$98:$M$98))))</f>
        <v>0</v>
      </c>
      <c r="CB33" s="229">
        <f t="array" ref="CB33">-(IF(CB$2=1,Assumptions!$X34/12,-(SUMIF($D$2:$EE$2,CB$2-1,$D33:$EE33)/12)*(1+XLOOKUP(CB$2,Assumptions!$C$94:$M$94,Assumptions!$C$98:$M$98))))</f>
        <v>0</v>
      </c>
      <c r="CC33" s="229">
        <f t="array" ref="CC33">-(IF(CC$2=1,Assumptions!$X34/12,-(SUMIF($D$2:$EE$2,CC$2-1,$D33:$EE33)/12)*(1+XLOOKUP(CC$2,Assumptions!$C$94:$M$94,Assumptions!$C$98:$M$98))))</f>
        <v>0</v>
      </c>
      <c r="CD33" s="229">
        <f t="array" ref="CD33">-(IF(CD$2=1,Assumptions!$X34/12,-(SUMIF($D$2:$EE$2,CD$2-1,$D33:$EE33)/12)*(1+XLOOKUP(CD$2,Assumptions!$C$94:$M$94,Assumptions!$C$98:$M$98))))</f>
        <v>0</v>
      </c>
      <c r="CE33" s="229">
        <f t="array" ref="CE33">-(IF(CE$2=1,Assumptions!$X34/12,-(SUMIF($D$2:$EE$2,CE$2-1,$D33:$EE33)/12)*(1+XLOOKUP(CE$2,Assumptions!$C$94:$M$94,Assumptions!$C$98:$M$98))))</f>
        <v>0</v>
      </c>
      <c r="CF33" s="229">
        <f t="array" ref="CF33">-(IF(CF$2=1,Assumptions!$X34/12,-(SUMIF($D$2:$EE$2,CF$2-1,$D33:$EE33)/12)*(1+XLOOKUP(CF$2,Assumptions!$C$94:$M$94,Assumptions!$C$98:$M$98))))</f>
        <v>0</v>
      </c>
      <c r="CG33" s="229">
        <f t="array" ref="CG33">-(IF(CG$2=1,Assumptions!$X34/12,-(SUMIF($D$2:$EE$2,CG$2-1,$D33:$EE33)/12)*(1+XLOOKUP(CG$2,Assumptions!$C$94:$M$94,Assumptions!$C$98:$M$98))))</f>
        <v>0</v>
      </c>
      <c r="CH33" s="229">
        <f t="array" ref="CH33">-(IF(CH$2=1,Assumptions!$X34/12,-(SUMIF($D$2:$EE$2,CH$2-1,$D33:$EE33)/12)*(1+XLOOKUP(CH$2,Assumptions!$C$94:$M$94,Assumptions!$C$98:$M$98))))</f>
        <v>0</v>
      </c>
      <c r="CI33" s="229">
        <f t="array" ref="CI33">-(IF(CI$2=1,Assumptions!$X34/12,-(SUMIF($D$2:$EE$2,CI$2-1,$D33:$EE33)/12)*(1+XLOOKUP(CI$2,Assumptions!$C$94:$M$94,Assumptions!$C$98:$M$98))))</f>
        <v>0</v>
      </c>
      <c r="CJ33" s="229">
        <f t="array" ref="CJ33">-(IF(CJ$2=1,Assumptions!$X34/12,-(SUMIF($D$2:$EE$2,CJ$2-1,$D33:$EE33)/12)*(1+XLOOKUP(CJ$2,Assumptions!$C$94:$M$94,Assumptions!$C$98:$M$98))))</f>
        <v>0</v>
      </c>
      <c r="CK33" s="229">
        <f t="array" ref="CK33">-(IF(CK$2=1,Assumptions!$X34/12,-(SUMIF($D$2:$EE$2,CK$2-1,$D33:$EE33)/12)*(1+XLOOKUP(CK$2,Assumptions!$C$94:$M$94,Assumptions!$C$98:$M$98))))</f>
        <v>0</v>
      </c>
      <c r="CL33" s="229">
        <f t="array" ref="CL33">-(IF(CL$2=1,Assumptions!$X34/12,-(SUMIF($D$2:$EE$2,CL$2-1,$D33:$EE33)/12)*(1+XLOOKUP(CL$2,Assumptions!$C$94:$M$94,Assumptions!$C$98:$M$98))))</f>
        <v>0</v>
      </c>
      <c r="CM33" s="229">
        <f t="array" ref="CM33">-(IF(CM$2=1,Assumptions!$X34/12,-(SUMIF($D$2:$EE$2,CM$2-1,$D33:$EE33)/12)*(1+XLOOKUP(CM$2,Assumptions!$C$94:$M$94,Assumptions!$C$98:$M$98))))</f>
        <v>0</v>
      </c>
      <c r="CN33" s="229">
        <f t="array" ref="CN33">-(IF(CN$2=1,Assumptions!$X34/12,-(SUMIF($D$2:$EE$2,CN$2-1,$D33:$EE33)/12)*(1+XLOOKUP(CN$2,Assumptions!$C$94:$M$94,Assumptions!$C$98:$M$98))))</f>
        <v>0</v>
      </c>
      <c r="CO33" s="229">
        <f t="array" ref="CO33">-(IF(CO$2=1,Assumptions!$X34/12,-(SUMIF($D$2:$EE$2,CO$2-1,$D33:$EE33)/12)*(1+XLOOKUP(CO$2,Assumptions!$C$94:$M$94,Assumptions!$C$98:$M$98))))</f>
        <v>0</v>
      </c>
      <c r="CP33" s="229">
        <f t="array" ref="CP33">-(IF(CP$2=1,Assumptions!$X34/12,-(SUMIF($D$2:$EE$2,CP$2-1,$D33:$EE33)/12)*(1+XLOOKUP(CP$2,Assumptions!$C$94:$M$94,Assumptions!$C$98:$M$98))))</f>
        <v>0</v>
      </c>
      <c r="CQ33" s="229">
        <f t="array" ref="CQ33">-(IF(CQ$2=1,Assumptions!$X34/12,-(SUMIF($D$2:$EE$2,CQ$2-1,$D33:$EE33)/12)*(1+XLOOKUP(CQ$2,Assumptions!$C$94:$M$94,Assumptions!$C$98:$M$98))))</f>
        <v>0</v>
      </c>
      <c r="CR33" s="229">
        <f t="array" ref="CR33">-(IF(CR$2=1,Assumptions!$X34/12,-(SUMIF($D$2:$EE$2,CR$2-1,$D33:$EE33)/12)*(1+XLOOKUP(CR$2,Assumptions!$C$94:$M$94,Assumptions!$C$98:$M$98))))</f>
        <v>0</v>
      </c>
      <c r="CS33" s="229">
        <f t="array" ref="CS33">-(IF(CS$2=1,Assumptions!$X34/12,-(SUMIF($D$2:$EE$2,CS$2-1,$D33:$EE33)/12)*(1+XLOOKUP(CS$2,Assumptions!$C$94:$M$94,Assumptions!$C$98:$M$98))))</f>
        <v>0</v>
      </c>
      <c r="CT33" s="229">
        <f t="array" ref="CT33">-(IF(CT$2=1,Assumptions!$X34/12,-(SUMIF($D$2:$EE$2,CT$2-1,$D33:$EE33)/12)*(1+XLOOKUP(CT$2,Assumptions!$C$94:$M$94,Assumptions!$C$98:$M$98))))</f>
        <v>0</v>
      </c>
      <c r="CU33" s="229">
        <f t="array" ref="CU33">-(IF(CU$2=1,Assumptions!$X34/12,-(SUMIF($D$2:$EE$2,CU$2-1,$D33:$EE33)/12)*(1+XLOOKUP(CU$2,Assumptions!$C$94:$M$94,Assumptions!$C$98:$M$98))))</f>
        <v>0</v>
      </c>
      <c r="CV33" s="229">
        <f t="array" ref="CV33">-(IF(CV$2=1,Assumptions!$X34/12,-(SUMIF($D$2:$EE$2,CV$2-1,$D33:$EE33)/12)*(1+XLOOKUP(CV$2,Assumptions!$C$94:$M$94,Assumptions!$C$98:$M$98))))</f>
        <v>0</v>
      </c>
      <c r="CW33" s="229">
        <f t="array" ref="CW33">-(IF(CW$2=1,Assumptions!$X34/12,-(SUMIF($D$2:$EE$2,CW$2-1,$D33:$EE33)/12)*(1+XLOOKUP(CW$2,Assumptions!$C$94:$M$94,Assumptions!$C$98:$M$98))))</f>
        <v>0</v>
      </c>
      <c r="CX33" s="229">
        <f t="array" ref="CX33">-(IF(CX$2=1,Assumptions!$X34/12,-(SUMIF($D$2:$EE$2,CX$2-1,$D33:$EE33)/12)*(1+XLOOKUP(CX$2,Assumptions!$C$94:$M$94,Assumptions!$C$98:$M$98))))</f>
        <v>0</v>
      </c>
      <c r="CY33" s="229">
        <f t="array" ref="CY33">-(IF(CY$2=1,Assumptions!$X34/12,-(SUMIF($D$2:$EE$2,CY$2-1,$D33:$EE33)/12)*(1+XLOOKUP(CY$2,Assumptions!$C$94:$M$94,Assumptions!$C$98:$M$98))))</f>
        <v>0</v>
      </c>
      <c r="CZ33" s="229">
        <f t="array" ref="CZ33">-(IF(CZ$2=1,Assumptions!$X34/12,-(SUMIF($D$2:$EE$2,CZ$2-1,$D33:$EE33)/12)*(1+XLOOKUP(CZ$2,Assumptions!$C$94:$M$94,Assumptions!$C$98:$M$98))))</f>
        <v>0</v>
      </c>
      <c r="DA33" s="229">
        <f t="array" ref="DA33">-(IF(DA$2=1,Assumptions!$X34/12,-(SUMIF($D$2:$EE$2,DA$2-1,$D33:$EE33)/12)*(1+XLOOKUP(DA$2,Assumptions!$C$94:$M$94,Assumptions!$C$98:$M$98))))</f>
        <v>0</v>
      </c>
      <c r="DB33" s="229">
        <f t="array" ref="DB33">-(IF(DB$2=1,Assumptions!$X34/12,-(SUMIF($D$2:$EE$2,DB$2-1,$D33:$EE33)/12)*(1+XLOOKUP(DB$2,Assumptions!$C$94:$M$94,Assumptions!$C$98:$M$98))))</f>
        <v>0</v>
      </c>
      <c r="DC33" s="229">
        <f t="array" ref="DC33">-(IF(DC$2=1,Assumptions!$X34/12,-(SUMIF($D$2:$EE$2,DC$2-1,$D33:$EE33)/12)*(1+XLOOKUP(DC$2,Assumptions!$C$94:$M$94,Assumptions!$C$98:$M$98))))</f>
        <v>0</v>
      </c>
      <c r="DD33" s="229">
        <f t="array" ref="DD33">-(IF(DD$2=1,Assumptions!$X34/12,-(SUMIF($D$2:$EE$2,DD$2-1,$D33:$EE33)/12)*(1+XLOOKUP(DD$2,Assumptions!$C$94:$M$94,Assumptions!$C$98:$M$98))))</f>
        <v>0</v>
      </c>
      <c r="DE33" s="229">
        <f t="array" ref="DE33">-(IF(DE$2=1,Assumptions!$X34/12,-(SUMIF($D$2:$EE$2,DE$2-1,$D33:$EE33)/12)*(1+XLOOKUP(DE$2,Assumptions!$C$94:$M$94,Assumptions!$C$98:$M$98))))</f>
        <v>0</v>
      </c>
      <c r="DF33" s="229">
        <f t="array" ref="DF33">-(IF(DF$2=1,Assumptions!$X34/12,-(SUMIF($D$2:$EE$2,DF$2-1,$D33:$EE33)/12)*(1+XLOOKUP(DF$2,Assumptions!$C$94:$M$94,Assumptions!$C$98:$M$98))))</f>
        <v>0</v>
      </c>
      <c r="DG33" s="229">
        <f t="array" ref="DG33">-(IF(DG$2=1,Assumptions!$X34/12,-(SUMIF($D$2:$EE$2,DG$2-1,$D33:$EE33)/12)*(1+XLOOKUP(DG$2,Assumptions!$C$94:$M$94,Assumptions!$C$98:$M$98))))</f>
        <v>0</v>
      </c>
      <c r="DH33" s="229">
        <f t="array" ref="DH33">-(IF(DH$2=1,Assumptions!$X34/12,-(SUMIF($D$2:$EE$2,DH$2-1,$D33:$EE33)/12)*(1+XLOOKUP(DH$2,Assumptions!$C$94:$M$94,Assumptions!$C$98:$M$98))))</f>
        <v>0</v>
      </c>
      <c r="DI33" s="229">
        <f t="array" ref="DI33">-(IF(DI$2=1,Assumptions!$X34/12,-(SUMIF($D$2:$EE$2,DI$2-1,$D33:$EE33)/12)*(1+XLOOKUP(DI$2,Assumptions!$C$94:$M$94,Assumptions!$C$98:$M$98))))</f>
        <v>0</v>
      </c>
      <c r="DJ33" s="229">
        <f t="array" ref="DJ33">-(IF(DJ$2=1,Assumptions!$X34/12,-(SUMIF($D$2:$EE$2,DJ$2-1,$D33:$EE33)/12)*(1+XLOOKUP(DJ$2,Assumptions!$C$94:$M$94,Assumptions!$C$98:$M$98))))</f>
        <v>0</v>
      </c>
      <c r="DK33" s="229">
        <f t="array" ref="DK33">-(IF(DK$2=1,Assumptions!$X34/12,-(SUMIF($D$2:$EE$2,DK$2-1,$D33:$EE33)/12)*(1+XLOOKUP(DK$2,Assumptions!$C$94:$M$94,Assumptions!$C$98:$M$98))))</f>
        <v>0</v>
      </c>
      <c r="DL33" s="229">
        <f t="array" ref="DL33">-(IF(DL$2=1,Assumptions!$X34/12,-(SUMIF($D$2:$EE$2,DL$2-1,$D33:$EE33)/12)*(1+XLOOKUP(DL$2,Assumptions!$C$94:$M$94,Assumptions!$C$98:$M$98))))</f>
        <v>0</v>
      </c>
      <c r="DM33" s="229">
        <f t="array" ref="DM33">-(IF(DM$2=1,Assumptions!$X34/12,-(SUMIF($D$2:$EE$2,DM$2-1,$D33:$EE33)/12)*(1+XLOOKUP(DM$2,Assumptions!$C$94:$M$94,Assumptions!$C$98:$M$98))))</f>
        <v>0</v>
      </c>
      <c r="DN33" s="229">
        <f t="array" ref="DN33">-(IF(DN$2=1,Assumptions!$X34/12,-(SUMIF($D$2:$EE$2,DN$2-1,$D33:$EE33)/12)*(1+XLOOKUP(DN$2,Assumptions!$C$94:$M$94,Assumptions!$C$98:$M$98))))</f>
        <v>0</v>
      </c>
      <c r="DO33" s="229">
        <f t="array" ref="DO33">-(IF(DO$2=1,Assumptions!$X34/12,-(SUMIF($D$2:$EE$2,DO$2-1,$D33:$EE33)/12)*(1+XLOOKUP(DO$2,Assumptions!$C$94:$M$94,Assumptions!$C$98:$M$98))))</f>
        <v>0</v>
      </c>
      <c r="DP33" s="229">
        <f t="array" ref="DP33">-(IF(DP$2=1,Assumptions!$X34/12,-(SUMIF($D$2:$EE$2,DP$2-1,$D33:$EE33)/12)*(1+XLOOKUP(DP$2,Assumptions!$C$94:$M$94,Assumptions!$C$98:$M$98))))</f>
        <v>0</v>
      </c>
      <c r="DQ33" s="229">
        <f t="array" ref="DQ33">-(IF(DQ$2=1,Assumptions!$X34/12,-(SUMIF($D$2:$EE$2,DQ$2-1,$D33:$EE33)/12)*(1+XLOOKUP(DQ$2,Assumptions!$C$94:$M$94,Assumptions!$C$98:$M$98))))</f>
        <v>0</v>
      </c>
      <c r="DR33" s="229">
        <f t="array" ref="DR33">-(IF(DR$2=1,Assumptions!$X34/12,-(SUMIF($D$2:$EE$2,DR$2-1,$D33:$EE33)/12)*(1+XLOOKUP(DR$2,Assumptions!$C$94:$M$94,Assumptions!$C$98:$M$98))))</f>
        <v>0</v>
      </c>
      <c r="DS33" s="229">
        <f t="array" ref="DS33">-(IF(DS$2=1,Assumptions!$X34/12,-(SUMIF($D$2:$EE$2,DS$2-1,$D33:$EE33)/12)*(1+XLOOKUP(DS$2,Assumptions!$C$94:$M$94,Assumptions!$C$98:$M$98))))</f>
        <v>0</v>
      </c>
      <c r="DT33" s="229">
        <f t="array" ref="DT33">-(IF(DT$2=1,Assumptions!$X34/12,-(SUMIF($D$2:$EE$2,DT$2-1,$D33:$EE33)/12)*(1+XLOOKUP(DT$2,Assumptions!$C$94:$M$94,Assumptions!$C$98:$M$98))))</f>
        <v>0</v>
      </c>
      <c r="DU33" s="229">
        <f t="array" ref="DU33">-(IF(DU$2=1,Assumptions!$X34/12,-(SUMIF($D$2:$EE$2,DU$2-1,$D33:$EE33)/12)*(1+XLOOKUP(DU$2,Assumptions!$C$94:$M$94,Assumptions!$C$98:$M$98))))</f>
        <v>0</v>
      </c>
      <c r="DV33" s="229">
        <f t="array" ref="DV33">-(IF(DV$2=1,Assumptions!$X34/12,-(SUMIF($D$2:$EE$2,DV$2-1,$D33:$EE33)/12)*(1+XLOOKUP(DV$2,Assumptions!$C$94:$M$94,Assumptions!$C$98:$M$98))))</f>
        <v>0</v>
      </c>
      <c r="DW33" s="229">
        <f t="array" ref="DW33">-(IF(DW$2=1,Assumptions!$X34/12,-(SUMIF($D$2:$EE$2,DW$2-1,$D33:$EE33)/12)*(1+XLOOKUP(DW$2,Assumptions!$C$94:$M$94,Assumptions!$C$98:$M$98))))</f>
        <v>0</v>
      </c>
      <c r="DX33" s="229">
        <f t="array" ref="DX33">-(IF(DX$2=1,Assumptions!$X34/12,-(SUMIF($D$2:$EE$2,DX$2-1,$D33:$EE33)/12)*(1+XLOOKUP(DX$2,Assumptions!$C$94:$M$94,Assumptions!$C$98:$M$98))))</f>
        <v>0</v>
      </c>
      <c r="DY33" s="229">
        <f t="array" ref="DY33">-(IF(DY$2=1,Assumptions!$X34/12,-(SUMIF($D$2:$EE$2,DY$2-1,$D33:$EE33)/12)*(1+XLOOKUP(DY$2,Assumptions!$C$94:$M$94,Assumptions!$C$98:$M$98))))</f>
        <v>0</v>
      </c>
      <c r="DZ33" s="229">
        <f t="array" ref="DZ33">-(IF(DZ$2=1,Assumptions!$X34/12,-(SUMIF($D$2:$EE$2,DZ$2-1,$D33:$EE33)/12)*(1+XLOOKUP(DZ$2,Assumptions!$C$94:$M$94,Assumptions!$C$98:$M$98))))</f>
        <v>0</v>
      </c>
      <c r="EA33" s="229">
        <f t="array" ref="EA33">-(IF(EA$2=1,Assumptions!$X34/12,-(SUMIF($D$2:$EE$2,EA$2-1,$D33:$EE33)/12)*(1+XLOOKUP(EA$2,Assumptions!$C$94:$M$94,Assumptions!$C$98:$M$98))))</f>
        <v>0</v>
      </c>
      <c r="EB33" s="229">
        <f t="array" ref="EB33">-(IF(EB$2=1,Assumptions!$X34/12,-(SUMIF($D$2:$EE$2,EB$2-1,$D33:$EE33)/12)*(1+XLOOKUP(EB$2,Assumptions!$C$94:$M$94,Assumptions!$C$98:$M$98))))</f>
        <v>0</v>
      </c>
      <c r="EC33" s="229">
        <f t="array" ref="EC33">-(IF(EC$2=1,Assumptions!$X34/12,-(SUMIF($D$2:$EE$2,EC$2-1,$D33:$EE33)/12)*(1+XLOOKUP(EC$2,Assumptions!$C$94:$M$94,Assumptions!$C$98:$M$98))))</f>
        <v>0</v>
      </c>
      <c r="ED33" s="229">
        <f t="array" ref="ED33">-(IF(ED$2=1,Assumptions!$X34/12,-(SUMIF($D$2:$EE$2,ED$2-1,$D33:$EE33)/12)*(1+XLOOKUP(ED$2,Assumptions!$C$94:$M$94,Assumptions!$C$98:$M$98))))</f>
        <v>0</v>
      </c>
      <c r="EE33" s="229">
        <f t="array" ref="EE33">-(IF(EE$2=1,Assumptions!$X34/12,-(SUMIF($D$2:$EE$2,EE$2-1,$D33:$EE33)/12)*(1+XLOOKUP(EE$2,Assumptions!$C$94:$M$94,Assumptions!$C$98:$M$98))))</f>
        <v>0</v>
      </c>
    </row>
    <row r="34" ht="15.75" customHeight="1">
      <c r="A34" s="1"/>
      <c r="B34" s="1"/>
      <c r="C34" s="1" t="str">
        <f>Assumptions!J35</f>
        <v>Insurance</v>
      </c>
      <c r="D34" s="229">
        <f t="array" ref="D34">-(IF(D$2=1,Assumptions!$X35/12,-(SUMIF($D$2:$EE$2,D$2-1,$D34:$EE34)/12)*(1+XLOOKUP(D$2,Assumptions!$C$94:$M$94,Assumptions!$C$98:$M$98))))</f>
        <v>0</v>
      </c>
      <c r="E34" s="229">
        <f t="array" ref="E34">-(IF(E$2=1,Assumptions!$X35/12,-(SUMIF($D$2:$EE$2,E$2-1,$D34:$EE34)/12)*(1+XLOOKUP(E$2,Assumptions!$C$94:$M$94,Assumptions!$C$98:$M$98))))</f>
        <v>0</v>
      </c>
      <c r="F34" s="229">
        <f t="array" ref="F34">-(IF(F$2=1,Assumptions!$X35/12,-(SUMIF($D$2:$EE$2,F$2-1,$D34:$EE34)/12)*(1+XLOOKUP(F$2,Assumptions!$C$94:$M$94,Assumptions!$C$98:$M$98))))</f>
        <v>0</v>
      </c>
      <c r="G34" s="229">
        <f t="array" ref="G34">-(IF(G$2=1,Assumptions!$X35/12,-(SUMIF($D$2:$EE$2,G$2-1,$D34:$EE34)/12)*(1+XLOOKUP(G$2,Assumptions!$C$94:$M$94,Assumptions!$C$98:$M$98))))</f>
        <v>0</v>
      </c>
      <c r="H34" s="229">
        <f t="array" ref="H34">-(IF(H$2=1,Assumptions!$X35/12,-(SUMIF($D$2:$EE$2,H$2-1,$D34:$EE34)/12)*(1+XLOOKUP(H$2,Assumptions!$C$94:$M$94,Assumptions!$C$98:$M$98))))</f>
        <v>0</v>
      </c>
      <c r="I34" s="229">
        <f t="array" ref="I34">-(IF(I$2=1,Assumptions!$X35/12,-(SUMIF($D$2:$EE$2,I$2-1,$D34:$EE34)/12)*(1+XLOOKUP(I$2,Assumptions!$C$94:$M$94,Assumptions!$C$98:$M$98))))</f>
        <v>0</v>
      </c>
      <c r="J34" s="229">
        <f t="array" ref="J34">-(IF(J$2=1,Assumptions!$X35/12,-(SUMIF($D$2:$EE$2,J$2-1,$D34:$EE34)/12)*(1+XLOOKUP(J$2,Assumptions!$C$94:$M$94,Assumptions!$C$98:$M$98))))</f>
        <v>0</v>
      </c>
      <c r="K34" s="229">
        <f t="array" ref="K34">-(IF(K$2=1,Assumptions!$X35/12,-(SUMIF($D$2:$EE$2,K$2-1,$D34:$EE34)/12)*(1+XLOOKUP(K$2,Assumptions!$C$94:$M$94,Assumptions!$C$98:$M$98))))</f>
        <v>0</v>
      </c>
      <c r="L34" s="229">
        <f t="array" ref="L34">-(IF(L$2=1,Assumptions!$X35/12,-(SUMIF($D$2:$EE$2,L$2-1,$D34:$EE34)/12)*(1+XLOOKUP(L$2,Assumptions!$C$94:$M$94,Assumptions!$C$98:$M$98))))</f>
        <v>0</v>
      </c>
      <c r="M34" s="229">
        <f t="array" ref="M34">-(IF(M$2=1,Assumptions!$X35/12,-(SUMIF($D$2:$EE$2,M$2-1,$D34:$EE34)/12)*(1+XLOOKUP(M$2,Assumptions!$C$94:$M$94,Assumptions!$C$98:$M$98))))</f>
        <v>0</v>
      </c>
      <c r="N34" s="229">
        <f t="array" ref="N34">-(IF(N$2=1,Assumptions!$X35/12,-(SUMIF($D$2:$EE$2,N$2-1,$D34:$EE34)/12)*(1+XLOOKUP(N$2,Assumptions!$C$94:$M$94,Assumptions!$C$98:$M$98))))</f>
        <v>0</v>
      </c>
      <c r="O34" s="229">
        <f t="array" ref="O34">-(IF(O$2=1,Assumptions!$X35/12,-(SUMIF($D$2:$EE$2,O$2-1,$D34:$EE34)/12)*(1+XLOOKUP(O$2,Assumptions!$C$94:$M$94,Assumptions!$C$98:$M$98))))</f>
        <v>0</v>
      </c>
      <c r="P34" s="229">
        <f t="array" ref="P34">-(IF(P$2=1,Assumptions!$X35/12,-(SUMIF($D$2:$EE$2,P$2-1,$D34:$EE34)/12)*(1+XLOOKUP(P$2,Assumptions!$C$94:$M$94,Assumptions!$C$98:$M$98))))</f>
        <v>0</v>
      </c>
      <c r="Q34" s="229">
        <f t="array" ref="Q34">-(IF(Q$2=1,Assumptions!$X35/12,-(SUMIF($D$2:$EE$2,Q$2-1,$D34:$EE34)/12)*(1+XLOOKUP(Q$2,Assumptions!$C$94:$M$94,Assumptions!$C$98:$M$98))))</f>
        <v>0</v>
      </c>
      <c r="R34" s="229">
        <f t="array" ref="R34">-(IF(R$2=1,Assumptions!$X35/12,-(SUMIF($D$2:$EE$2,R$2-1,$D34:$EE34)/12)*(1+XLOOKUP(R$2,Assumptions!$C$94:$M$94,Assumptions!$C$98:$M$98))))</f>
        <v>0</v>
      </c>
      <c r="S34" s="229">
        <f t="array" ref="S34">-(IF(S$2=1,Assumptions!$X35/12,-(SUMIF($D$2:$EE$2,S$2-1,$D34:$EE34)/12)*(1+XLOOKUP(S$2,Assumptions!$C$94:$M$94,Assumptions!$C$98:$M$98))))</f>
        <v>0</v>
      </c>
      <c r="T34" s="229">
        <f t="array" ref="T34">-(IF(T$2=1,Assumptions!$X35/12,-(SUMIF($D$2:$EE$2,T$2-1,$D34:$EE34)/12)*(1+XLOOKUP(T$2,Assumptions!$C$94:$M$94,Assumptions!$C$98:$M$98))))</f>
        <v>0</v>
      </c>
      <c r="U34" s="229">
        <f t="array" ref="U34">-(IF(U$2=1,Assumptions!$X35/12,-(SUMIF($D$2:$EE$2,U$2-1,$D34:$EE34)/12)*(1+XLOOKUP(U$2,Assumptions!$C$94:$M$94,Assumptions!$C$98:$M$98))))</f>
        <v>0</v>
      </c>
      <c r="V34" s="229">
        <f t="array" ref="V34">-(IF(V$2=1,Assumptions!$X35/12,-(SUMIF($D$2:$EE$2,V$2-1,$D34:$EE34)/12)*(1+XLOOKUP(V$2,Assumptions!$C$94:$M$94,Assumptions!$C$98:$M$98))))</f>
        <v>0</v>
      </c>
      <c r="W34" s="229">
        <f t="array" ref="W34">-(IF(W$2=1,Assumptions!$X35/12,-(SUMIF($D$2:$EE$2,W$2-1,$D34:$EE34)/12)*(1+XLOOKUP(W$2,Assumptions!$C$94:$M$94,Assumptions!$C$98:$M$98))))</f>
        <v>0</v>
      </c>
      <c r="X34" s="229">
        <f t="array" ref="X34">-(IF(X$2=1,Assumptions!$X35/12,-(SUMIF($D$2:$EE$2,X$2-1,$D34:$EE34)/12)*(1+XLOOKUP(X$2,Assumptions!$C$94:$M$94,Assumptions!$C$98:$M$98))))</f>
        <v>0</v>
      </c>
      <c r="Y34" s="229">
        <f t="array" ref="Y34">-(IF(Y$2=1,Assumptions!$X35/12,-(SUMIF($D$2:$EE$2,Y$2-1,$D34:$EE34)/12)*(1+XLOOKUP(Y$2,Assumptions!$C$94:$M$94,Assumptions!$C$98:$M$98))))</f>
        <v>0</v>
      </c>
      <c r="Z34" s="229">
        <f t="array" ref="Z34">-(IF(Z$2=1,Assumptions!$X35/12,-(SUMIF($D$2:$EE$2,Z$2-1,$D34:$EE34)/12)*(1+XLOOKUP(Z$2,Assumptions!$C$94:$M$94,Assumptions!$C$98:$M$98))))</f>
        <v>0</v>
      </c>
      <c r="AA34" s="229">
        <f t="array" ref="AA34">-(IF(AA$2=1,Assumptions!$X35/12,-(SUMIF($D$2:$EE$2,AA$2-1,$D34:$EE34)/12)*(1+XLOOKUP(AA$2,Assumptions!$C$94:$M$94,Assumptions!$C$98:$M$98))))</f>
        <v>0</v>
      </c>
      <c r="AB34" s="229">
        <f t="array" ref="AB34">-(IF(AB$2=1,Assumptions!$X35/12,-(SUMIF($D$2:$EE$2,AB$2-1,$D34:$EE34)/12)*(1+XLOOKUP(AB$2,Assumptions!$C$94:$M$94,Assumptions!$C$98:$M$98))))</f>
        <v>0</v>
      </c>
      <c r="AC34" s="229">
        <f t="array" ref="AC34">-(IF(AC$2=1,Assumptions!$X35/12,-(SUMIF($D$2:$EE$2,AC$2-1,$D34:$EE34)/12)*(1+XLOOKUP(AC$2,Assumptions!$C$94:$M$94,Assumptions!$C$98:$M$98))))</f>
        <v>0</v>
      </c>
      <c r="AD34" s="229">
        <f t="array" ref="AD34">-(IF(AD$2=1,Assumptions!$X35/12,-(SUMIF($D$2:$EE$2,AD$2-1,$D34:$EE34)/12)*(1+XLOOKUP(AD$2,Assumptions!$C$94:$M$94,Assumptions!$C$98:$M$98))))</f>
        <v>0</v>
      </c>
      <c r="AE34" s="229">
        <f t="array" ref="AE34">-(IF(AE$2=1,Assumptions!$X35/12,-(SUMIF($D$2:$EE$2,AE$2-1,$D34:$EE34)/12)*(1+XLOOKUP(AE$2,Assumptions!$C$94:$M$94,Assumptions!$C$98:$M$98))))</f>
        <v>0</v>
      </c>
      <c r="AF34" s="229">
        <f t="array" ref="AF34">-(IF(AF$2=1,Assumptions!$X35/12,-(SUMIF($D$2:$EE$2,AF$2-1,$D34:$EE34)/12)*(1+XLOOKUP(AF$2,Assumptions!$C$94:$M$94,Assumptions!$C$98:$M$98))))</f>
        <v>0</v>
      </c>
      <c r="AG34" s="229">
        <f t="array" ref="AG34">-(IF(AG$2=1,Assumptions!$X35/12,-(SUMIF($D$2:$EE$2,AG$2-1,$D34:$EE34)/12)*(1+XLOOKUP(AG$2,Assumptions!$C$94:$M$94,Assumptions!$C$98:$M$98))))</f>
        <v>0</v>
      </c>
      <c r="AH34" s="229">
        <f t="array" ref="AH34">-(IF(AH$2=1,Assumptions!$X35/12,-(SUMIF($D$2:$EE$2,AH$2-1,$D34:$EE34)/12)*(1+XLOOKUP(AH$2,Assumptions!$C$94:$M$94,Assumptions!$C$98:$M$98))))</f>
        <v>0</v>
      </c>
      <c r="AI34" s="229">
        <f t="array" ref="AI34">-(IF(AI$2=1,Assumptions!$X35/12,-(SUMIF($D$2:$EE$2,AI$2-1,$D34:$EE34)/12)*(1+XLOOKUP(AI$2,Assumptions!$C$94:$M$94,Assumptions!$C$98:$M$98))))</f>
        <v>0</v>
      </c>
      <c r="AJ34" s="229">
        <f t="array" ref="AJ34">-(IF(AJ$2=1,Assumptions!$X35/12,-(SUMIF($D$2:$EE$2,AJ$2-1,$D34:$EE34)/12)*(1+XLOOKUP(AJ$2,Assumptions!$C$94:$M$94,Assumptions!$C$98:$M$98))))</f>
        <v>0</v>
      </c>
      <c r="AK34" s="229">
        <f t="array" ref="AK34">-(IF(AK$2=1,Assumptions!$X35/12,-(SUMIF($D$2:$EE$2,AK$2-1,$D34:$EE34)/12)*(1+XLOOKUP(AK$2,Assumptions!$C$94:$M$94,Assumptions!$C$98:$M$98))))</f>
        <v>0</v>
      </c>
      <c r="AL34" s="229">
        <f t="array" ref="AL34">-(IF(AL$2=1,Assumptions!$X35/12,-(SUMIF($D$2:$EE$2,AL$2-1,$D34:$EE34)/12)*(1+XLOOKUP(AL$2,Assumptions!$C$94:$M$94,Assumptions!$C$98:$M$98))))</f>
        <v>0</v>
      </c>
      <c r="AM34" s="229">
        <f t="array" ref="AM34">-(IF(AM$2=1,Assumptions!$X35/12,-(SUMIF($D$2:$EE$2,AM$2-1,$D34:$EE34)/12)*(1+XLOOKUP(AM$2,Assumptions!$C$94:$M$94,Assumptions!$C$98:$M$98))))</f>
        <v>0</v>
      </c>
      <c r="AN34" s="229">
        <f t="array" ref="AN34">-(IF(AN$2=1,Assumptions!$X35/12,-(SUMIF($D$2:$EE$2,AN$2-1,$D34:$EE34)/12)*(1+XLOOKUP(AN$2,Assumptions!$C$94:$M$94,Assumptions!$C$98:$M$98))))</f>
        <v>0</v>
      </c>
      <c r="AO34" s="229">
        <f t="array" ref="AO34">-(IF(AO$2=1,Assumptions!$X35/12,-(SUMIF($D$2:$EE$2,AO$2-1,$D34:$EE34)/12)*(1+XLOOKUP(AO$2,Assumptions!$C$94:$M$94,Assumptions!$C$98:$M$98))))</f>
        <v>0</v>
      </c>
      <c r="AP34" s="229">
        <f t="array" ref="AP34">-(IF(AP$2=1,Assumptions!$X35/12,-(SUMIF($D$2:$EE$2,AP$2-1,$D34:$EE34)/12)*(1+XLOOKUP(AP$2,Assumptions!$C$94:$M$94,Assumptions!$C$98:$M$98))))</f>
        <v>0</v>
      </c>
      <c r="AQ34" s="229">
        <f t="array" ref="AQ34">-(IF(AQ$2=1,Assumptions!$X35/12,-(SUMIF($D$2:$EE$2,AQ$2-1,$D34:$EE34)/12)*(1+XLOOKUP(AQ$2,Assumptions!$C$94:$M$94,Assumptions!$C$98:$M$98))))</f>
        <v>0</v>
      </c>
      <c r="AR34" s="229">
        <f t="array" ref="AR34">-(IF(AR$2=1,Assumptions!$X35/12,-(SUMIF($D$2:$EE$2,AR$2-1,$D34:$EE34)/12)*(1+XLOOKUP(AR$2,Assumptions!$C$94:$M$94,Assumptions!$C$98:$M$98))))</f>
        <v>0</v>
      </c>
      <c r="AS34" s="229">
        <f t="array" ref="AS34">-(IF(AS$2=1,Assumptions!$X35/12,-(SUMIF($D$2:$EE$2,AS$2-1,$D34:$EE34)/12)*(1+XLOOKUP(AS$2,Assumptions!$C$94:$M$94,Assumptions!$C$98:$M$98))))</f>
        <v>0</v>
      </c>
      <c r="AT34" s="229">
        <f t="array" ref="AT34">-(IF(AT$2=1,Assumptions!$X35/12,-(SUMIF($D$2:$EE$2,AT$2-1,$D34:$EE34)/12)*(1+XLOOKUP(AT$2,Assumptions!$C$94:$M$94,Assumptions!$C$98:$M$98))))</f>
        <v>0</v>
      </c>
      <c r="AU34" s="229">
        <f t="array" ref="AU34">-(IF(AU$2=1,Assumptions!$X35/12,-(SUMIF($D$2:$EE$2,AU$2-1,$D34:$EE34)/12)*(1+XLOOKUP(AU$2,Assumptions!$C$94:$M$94,Assumptions!$C$98:$M$98))))</f>
        <v>0</v>
      </c>
      <c r="AV34" s="229">
        <f t="array" ref="AV34">-(IF(AV$2=1,Assumptions!$X35/12,-(SUMIF($D$2:$EE$2,AV$2-1,$D34:$EE34)/12)*(1+XLOOKUP(AV$2,Assumptions!$C$94:$M$94,Assumptions!$C$98:$M$98))))</f>
        <v>0</v>
      </c>
      <c r="AW34" s="229">
        <f t="array" ref="AW34">-(IF(AW$2=1,Assumptions!$X35/12,-(SUMIF($D$2:$EE$2,AW$2-1,$D34:$EE34)/12)*(1+XLOOKUP(AW$2,Assumptions!$C$94:$M$94,Assumptions!$C$98:$M$98))))</f>
        <v>0</v>
      </c>
      <c r="AX34" s="229">
        <f t="array" ref="AX34">-(IF(AX$2=1,Assumptions!$X35/12,-(SUMIF($D$2:$EE$2,AX$2-1,$D34:$EE34)/12)*(1+XLOOKUP(AX$2,Assumptions!$C$94:$M$94,Assumptions!$C$98:$M$98))))</f>
        <v>0</v>
      </c>
      <c r="AY34" s="229">
        <f t="array" ref="AY34">-(IF(AY$2=1,Assumptions!$X35/12,-(SUMIF($D$2:$EE$2,AY$2-1,$D34:$EE34)/12)*(1+XLOOKUP(AY$2,Assumptions!$C$94:$M$94,Assumptions!$C$98:$M$98))))</f>
        <v>0</v>
      </c>
      <c r="AZ34" s="229">
        <f t="array" ref="AZ34">-(IF(AZ$2=1,Assumptions!$X35/12,-(SUMIF($D$2:$EE$2,AZ$2-1,$D34:$EE34)/12)*(1+XLOOKUP(AZ$2,Assumptions!$C$94:$M$94,Assumptions!$C$98:$M$98))))</f>
        <v>0</v>
      </c>
      <c r="BA34" s="229">
        <f t="array" ref="BA34">-(IF(BA$2=1,Assumptions!$X35/12,-(SUMIF($D$2:$EE$2,BA$2-1,$D34:$EE34)/12)*(1+XLOOKUP(BA$2,Assumptions!$C$94:$M$94,Assumptions!$C$98:$M$98))))</f>
        <v>0</v>
      </c>
      <c r="BB34" s="229">
        <f t="array" ref="BB34">-(IF(BB$2=1,Assumptions!$X35/12,-(SUMIF($D$2:$EE$2,BB$2-1,$D34:$EE34)/12)*(1+XLOOKUP(BB$2,Assumptions!$C$94:$M$94,Assumptions!$C$98:$M$98))))</f>
        <v>0</v>
      </c>
      <c r="BC34" s="229">
        <f t="array" ref="BC34">-(IF(BC$2=1,Assumptions!$X35/12,-(SUMIF($D$2:$EE$2,BC$2-1,$D34:$EE34)/12)*(1+XLOOKUP(BC$2,Assumptions!$C$94:$M$94,Assumptions!$C$98:$M$98))))</f>
        <v>0</v>
      </c>
      <c r="BD34" s="229">
        <f t="array" ref="BD34">-(IF(BD$2=1,Assumptions!$X35/12,-(SUMIF($D$2:$EE$2,BD$2-1,$D34:$EE34)/12)*(1+XLOOKUP(BD$2,Assumptions!$C$94:$M$94,Assumptions!$C$98:$M$98))))</f>
        <v>0</v>
      </c>
      <c r="BE34" s="229">
        <f t="array" ref="BE34">-(IF(BE$2=1,Assumptions!$X35/12,-(SUMIF($D$2:$EE$2,BE$2-1,$D34:$EE34)/12)*(1+XLOOKUP(BE$2,Assumptions!$C$94:$M$94,Assumptions!$C$98:$M$98))))</f>
        <v>0</v>
      </c>
      <c r="BF34" s="229">
        <f t="array" ref="BF34">-(IF(BF$2=1,Assumptions!$X35/12,-(SUMIF($D$2:$EE$2,BF$2-1,$D34:$EE34)/12)*(1+XLOOKUP(BF$2,Assumptions!$C$94:$M$94,Assumptions!$C$98:$M$98))))</f>
        <v>0</v>
      </c>
      <c r="BG34" s="229">
        <f t="array" ref="BG34">-(IF(BG$2=1,Assumptions!$X35/12,-(SUMIF($D$2:$EE$2,BG$2-1,$D34:$EE34)/12)*(1+XLOOKUP(BG$2,Assumptions!$C$94:$M$94,Assumptions!$C$98:$M$98))))</f>
        <v>0</v>
      </c>
      <c r="BH34" s="229">
        <f t="array" ref="BH34">-(IF(BH$2=1,Assumptions!$X35/12,-(SUMIF($D$2:$EE$2,BH$2-1,$D34:$EE34)/12)*(1+XLOOKUP(BH$2,Assumptions!$C$94:$M$94,Assumptions!$C$98:$M$98))))</f>
        <v>0</v>
      </c>
      <c r="BI34" s="229">
        <f t="array" ref="BI34">-(IF(BI$2=1,Assumptions!$X35/12,-(SUMIF($D$2:$EE$2,BI$2-1,$D34:$EE34)/12)*(1+XLOOKUP(BI$2,Assumptions!$C$94:$M$94,Assumptions!$C$98:$M$98))))</f>
        <v>0</v>
      </c>
      <c r="BJ34" s="229">
        <f t="array" ref="BJ34">-(IF(BJ$2=1,Assumptions!$X35/12,-(SUMIF($D$2:$EE$2,BJ$2-1,$D34:$EE34)/12)*(1+XLOOKUP(BJ$2,Assumptions!$C$94:$M$94,Assumptions!$C$98:$M$98))))</f>
        <v>0</v>
      </c>
      <c r="BK34" s="229">
        <f t="array" ref="BK34">-(IF(BK$2=1,Assumptions!$X35/12,-(SUMIF($D$2:$EE$2,BK$2-1,$D34:$EE34)/12)*(1+XLOOKUP(BK$2,Assumptions!$C$94:$M$94,Assumptions!$C$98:$M$98))))</f>
        <v>0</v>
      </c>
      <c r="BL34" s="229">
        <f t="array" ref="BL34">-(IF(BL$2=1,Assumptions!$X35/12,-(SUMIF($D$2:$EE$2,BL$2-1,$D34:$EE34)/12)*(1+XLOOKUP(BL$2,Assumptions!$C$94:$M$94,Assumptions!$C$98:$M$98))))</f>
        <v>0</v>
      </c>
      <c r="BM34" s="229">
        <f t="array" ref="BM34">-(IF(BM$2=1,Assumptions!$X35/12,-(SUMIF($D$2:$EE$2,BM$2-1,$D34:$EE34)/12)*(1+XLOOKUP(BM$2,Assumptions!$C$94:$M$94,Assumptions!$C$98:$M$98))))</f>
        <v>0</v>
      </c>
      <c r="BN34" s="229">
        <f t="array" ref="BN34">-(IF(BN$2=1,Assumptions!$X35/12,-(SUMIF($D$2:$EE$2,BN$2-1,$D34:$EE34)/12)*(1+XLOOKUP(BN$2,Assumptions!$C$94:$M$94,Assumptions!$C$98:$M$98))))</f>
        <v>0</v>
      </c>
      <c r="BO34" s="229">
        <f t="array" ref="BO34">-(IF(BO$2=1,Assumptions!$X35/12,-(SUMIF($D$2:$EE$2,BO$2-1,$D34:$EE34)/12)*(1+XLOOKUP(BO$2,Assumptions!$C$94:$M$94,Assumptions!$C$98:$M$98))))</f>
        <v>0</v>
      </c>
      <c r="BP34" s="229">
        <f t="array" ref="BP34">-(IF(BP$2=1,Assumptions!$X35/12,-(SUMIF($D$2:$EE$2,BP$2-1,$D34:$EE34)/12)*(1+XLOOKUP(BP$2,Assumptions!$C$94:$M$94,Assumptions!$C$98:$M$98))))</f>
        <v>0</v>
      </c>
      <c r="BQ34" s="229">
        <f t="array" ref="BQ34">-(IF(BQ$2=1,Assumptions!$X35/12,-(SUMIF($D$2:$EE$2,BQ$2-1,$D34:$EE34)/12)*(1+XLOOKUP(BQ$2,Assumptions!$C$94:$M$94,Assumptions!$C$98:$M$98))))</f>
        <v>0</v>
      </c>
      <c r="BR34" s="229">
        <f t="array" ref="BR34">-(IF(BR$2=1,Assumptions!$X35/12,-(SUMIF($D$2:$EE$2,BR$2-1,$D34:$EE34)/12)*(1+XLOOKUP(BR$2,Assumptions!$C$94:$M$94,Assumptions!$C$98:$M$98))))</f>
        <v>0</v>
      </c>
      <c r="BS34" s="229">
        <f t="array" ref="BS34">-(IF(BS$2=1,Assumptions!$X35/12,-(SUMIF($D$2:$EE$2,BS$2-1,$D34:$EE34)/12)*(1+XLOOKUP(BS$2,Assumptions!$C$94:$M$94,Assumptions!$C$98:$M$98))))</f>
        <v>0</v>
      </c>
      <c r="BT34" s="229">
        <f t="array" ref="BT34">-(IF(BT$2=1,Assumptions!$X35/12,-(SUMIF($D$2:$EE$2,BT$2-1,$D34:$EE34)/12)*(1+XLOOKUP(BT$2,Assumptions!$C$94:$M$94,Assumptions!$C$98:$M$98))))</f>
        <v>0</v>
      </c>
      <c r="BU34" s="229">
        <f t="array" ref="BU34">-(IF(BU$2=1,Assumptions!$X35/12,-(SUMIF($D$2:$EE$2,BU$2-1,$D34:$EE34)/12)*(1+XLOOKUP(BU$2,Assumptions!$C$94:$M$94,Assumptions!$C$98:$M$98))))</f>
        <v>0</v>
      </c>
      <c r="BV34" s="229">
        <f t="array" ref="BV34">-(IF(BV$2=1,Assumptions!$X35/12,-(SUMIF($D$2:$EE$2,BV$2-1,$D34:$EE34)/12)*(1+XLOOKUP(BV$2,Assumptions!$C$94:$M$94,Assumptions!$C$98:$M$98))))</f>
        <v>0</v>
      </c>
      <c r="BW34" s="229">
        <f t="array" ref="BW34">-(IF(BW$2=1,Assumptions!$X35/12,-(SUMIF($D$2:$EE$2,BW$2-1,$D34:$EE34)/12)*(1+XLOOKUP(BW$2,Assumptions!$C$94:$M$94,Assumptions!$C$98:$M$98))))</f>
        <v>0</v>
      </c>
      <c r="BX34" s="229">
        <f t="array" ref="BX34">-(IF(BX$2=1,Assumptions!$X35/12,-(SUMIF($D$2:$EE$2,BX$2-1,$D34:$EE34)/12)*(1+XLOOKUP(BX$2,Assumptions!$C$94:$M$94,Assumptions!$C$98:$M$98))))</f>
        <v>0</v>
      </c>
      <c r="BY34" s="229">
        <f t="array" ref="BY34">-(IF(BY$2=1,Assumptions!$X35/12,-(SUMIF($D$2:$EE$2,BY$2-1,$D34:$EE34)/12)*(1+XLOOKUP(BY$2,Assumptions!$C$94:$M$94,Assumptions!$C$98:$M$98))))</f>
        <v>0</v>
      </c>
      <c r="BZ34" s="229">
        <f t="array" ref="BZ34">-(IF(BZ$2=1,Assumptions!$X35/12,-(SUMIF($D$2:$EE$2,BZ$2-1,$D34:$EE34)/12)*(1+XLOOKUP(BZ$2,Assumptions!$C$94:$M$94,Assumptions!$C$98:$M$98))))</f>
        <v>0</v>
      </c>
      <c r="CA34" s="229">
        <f t="array" ref="CA34">-(IF(CA$2=1,Assumptions!$X35/12,-(SUMIF($D$2:$EE$2,CA$2-1,$D34:$EE34)/12)*(1+XLOOKUP(CA$2,Assumptions!$C$94:$M$94,Assumptions!$C$98:$M$98))))</f>
        <v>0</v>
      </c>
      <c r="CB34" s="229">
        <f t="array" ref="CB34">-(IF(CB$2=1,Assumptions!$X35/12,-(SUMIF($D$2:$EE$2,CB$2-1,$D34:$EE34)/12)*(1+XLOOKUP(CB$2,Assumptions!$C$94:$M$94,Assumptions!$C$98:$M$98))))</f>
        <v>0</v>
      </c>
      <c r="CC34" s="229">
        <f t="array" ref="CC34">-(IF(CC$2=1,Assumptions!$X35/12,-(SUMIF($D$2:$EE$2,CC$2-1,$D34:$EE34)/12)*(1+XLOOKUP(CC$2,Assumptions!$C$94:$M$94,Assumptions!$C$98:$M$98))))</f>
        <v>0</v>
      </c>
      <c r="CD34" s="229">
        <f t="array" ref="CD34">-(IF(CD$2=1,Assumptions!$X35/12,-(SUMIF($D$2:$EE$2,CD$2-1,$D34:$EE34)/12)*(1+XLOOKUP(CD$2,Assumptions!$C$94:$M$94,Assumptions!$C$98:$M$98))))</f>
        <v>0</v>
      </c>
      <c r="CE34" s="229">
        <f t="array" ref="CE34">-(IF(CE$2=1,Assumptions!$X35/12,-(SUMIF($D$2:$EE$2,CE$2-1,$D34:$EE34)/12)*(1+XLOOKUP(CE$2,Assumptions!$C$94:$M$94,Assumptions!$C$98:$M$98))))</f>
        <v>0</v>
      </c>
      <c r="CF34" s="229">
        <f t="array" ref="CF34">-(IF(CF$2=1,Assumptions!$X35/12,-(SUMIF($D$2:$EE$2,CF$2-1,$D34:$EE34)/12)*(1+XLOOKUP(CF$2,Assumptions!$C$94:$M$94,Assumptions!$C$98:$M$98))))</f>
        <v>0</v>
      </c>
      <c r="CG34" s="229">
        <f t="array" ref="CG34">-(IF(CG$2=1,Assumptions!$X35/12,-(SUMIF($D$2:$EE$2,CG$2-1,$D34:$EE34)/12)*(1+XLOOKUP(CG$2,Assumptions!$C$94:$M$94,Assumptions!$C$98:$M$98))))</f>
        <v>0</v>
      </c>
      <c r="CH34" s="229">
        <f t="array" ref="CH34">-(IF(CH$2=1,Assumptions!$X35/12,-(SUMIF($D$2:$EE$2,CH$2-1,$D34:$EE34)/12)*(1+XLOOKUP(CH$2,Assumptions!$C$94:$M$94,Assumptions!$C$98:$M$98))))</f>
        <v>0</v>
      </c>
      <c r="CI34" s="229">
        <f t="array" ref="CI34">-(IF(CI$2=1,Assumptions!$X35/12,-(SUMIF($D$2:$EE$2,CI$2-1,$D34:$EE34)/12)*(1+XLOOKUP(CI$2,Assumptions!$C$94:$M$94,Assumptions!$C$98:$M$98))))</f>
        <v>0</v>
      </c>
      <c r="CJ34" s="229">
        <f t="array" ref="CJ34">-(IF(CJ$2=1,Assumptions!$X35/12,-(SUMIF($D$2:$EE$2,CJ$2-1,$D34:$EE34)/12)*(1+XLOOKUP(CJ$2,Assumptions!$C$94:$M$94,Assumptions!$C$98:$M$98))))</f>
        <v>0</v>
      </c>
      <c r="CK34" s="229">
        <f t="array" ref="CK34">-(IF(CK$2=1,Assumptions!$X35/12,-(SUMIF($D$2:$EE$2,CK$2-1,$D34:$EE34)/12)*(1+XLOOKUP(CK$2,Assumptions!$C$94:$M$94,Assumptions!$C$98:$M$98))))</f>
        <v>0</v>
      </c>
      <c r="CL34" s="229">
        <f t="array" ref="CL34">-(IF(CL$2=1,Assumptions!$X35/12,-(SUMIF($D$2:$EE$2,CL$2-1,$D34:$EE34)/12)*(1+XLOOKUP(CL$2,Assumptions!$C$94:$M$94,Assumptions!$C$98:$M$98))))</f>
        <v>0</v>
      </c>
      <c r="CM34" s="229">
        <f t="array" ref="CM34">-(IF(CM$2=1,Assumptions!$X35/12,-(SUMIF($D$2:$EE$2,CM$2-1,$D34:$EE34)/12)*(1+XLOOKUP(CM$2,Assumptions!$C$94:$M$94,Assumptions!$C$98:$M$98))))</f>
        <v>0</v>
      </c>
      <c r="CN34" s="229">
        <f t="array" ref="CN34">-(IF(CN$2=1,Assumptions!$X35/12,-(SUMIF($D$2:$EE$2,CN$2-1,$D34:$EE34)/12)*(1+XLOOKUP(CN$2,Assumptions!$C$94:$M$94,Assumptions!$C$98:$M$98))))</f>
        <v>0</v>
      </c>
      <c r="CO34" s="229">
        <f t="array" ref="CO34">-(IF(CO$2=1,Assumptions!$X35/12,-(SUMIF($D$2:$EE$2,CO$2-1,$D34:$EE34)/12)*(1+XLOOKUP(CO$2,Assumptions!$C$94:$M$94,Assumptions!$C$98:$M$98))))</f>
        <v>0</v>
      </c>
      <c r="CP34" s="229">
        <f t="array" ref="CP34">-(IF(CP$2=1,Assumptions!$X35/12,-(SUMIF($D$2:$EE$2,CP$2-1,$D34:$EE34)/12)*(1+XLOOKUP(CP$2,Assumptions!$C$94:$M$94,Assumptions!$C$98:$M$98))))</f>
        <v>0</v>
      </c>
      <c r="CQ34" s="229">
        <f t="array" ref="CQ34">-(IF(CQ$2=1,Assumptions!$X35/12,-(SUMIF($D$2:$EE$2,CQ$2-1,$D34:$EE34)/12)*(1+XLOOKUP(CQ$2,Assumptions!$C$94:$M$94,Assumptions!$C$98:$M$98))))</f>
        <v>0</v>
      </c>
      <c r="CR34" s="229">
        <f t="array" ref="CR34">-(IF(CR$2=1,Assumptions!$X35/12,-(SUMIF($D$2:$EE$2,CR$2-1,$D34:$EE34)/12)*(1+XLOOKUP(CR$2,Assumptions!$C$94:$M$94,Assumptions!$C$98:$M$98))))</f>
        <v>0</v>
      </c>
      <c r="CS34" s="229">
        <f t="array" ref="CS34">-(IF(CS$2=1,Assumptions!$X35/12,-(SUMIF($D$2:$EE$2,CS$2-1,$D34:$EE34)/12)*(1+XLOOKUP(CS$2,Assumptions!$C$94:$M$94,Assumptions!$C$98:$M$98))))</f>
        <v>0</v>
      </c>
      <c r="CT34" s="229">
        <f t="array" ref="CT34">-(IF(CT$2=1,Assumptions!$X35/12,-(SUMIF($D$2:$EE$2,CT$2-1,$D34:$EE34)/12)*(1+XLOOKUP(CT$2,Assumptions!$C$94:$M$94,Assumptions!$C$98:$M$98))))</f>
        <v>0</v>
      </c>
      <c r="CU34" s="229">
        <f t="array" ref="CU34">-(IF(CU$2=1,Assumptions!$X35/12,-(SUMIF($D$2:$EE$2,CU$2-1,$D34:$EE34)/12)*(1+XLOOKUP(CU$2,Assumptions!$C$94:$M$94,Assumptions!$C$98:$M$98))))</f>
        <v>0</v>
      </c>
      <c r="CV34" s="229">
        <f t="array" ref="CV34">-(IF(CV$2=1,Assumptions!$X35/12,-(SUMIF($D$2:$EE$2,CV$2-1,$D34:$EE34)/12)*(1+XLOOKUP(CV$2,Assumptions!$C$94:$M$94,Assumptions!$C$98:$M$98))))</f>
        <v>0</v>
      </c>
      <c r="CW34" s="229">
        <f t="array" ref="CW34">-(IF(CW$2=1,Assumptions!$X35/12,-(SUMIF($D$2:$EE$2,CW$2-1,$D34:$EE34)/12)*(1+XLOOKUP(CW$2,Assumptions!$C$94:$M$94,Assumptions!$C$98:$M$98))))</f>
        <v>0</v>
      </c>
      <c r="CX34" s="229">
        <f t="array" ref="CX34">-(IF(CX$2=1,Assumptions!$X35/12,-(SUMIF($D$2:$EE$2,CX$2-1,$D34:$EE34)/12)*(1+XLOOKUP(CX$2,Assumptions!$C$94:$M$94,Assumptions!$C$98:$M$98))))</f>
        <v>0</v>
      </c>
      <c r="CY34" s="229">
        <f t="array" ref="CY34">-(IF(CY$2=1,Assumptions!$X35/12,-(SUMIF($D$2:$EE$2,CY$2-1,$D34:$EE34)/12)*(1+XLOOKUP(CY$2,Assumptions!$C$94:$M$94,Assumptions!$C$98:$M$98))))</f>
        <v>0</v>
      </c>
      <c r="CZ34" s="229">
        <f t="array" ref="CZ34">-(IF(CZ$2=1,Assumptions!$X35/12,-(SUMIF($D$2:$EE$2,CZ$2-1,$D34:$EE34)/12)*(1+XLOOKUP(CZ$2,Assumptions!$C$94:$M$94,Assumptions!$C$98:$M$98))))</f>
        <v>0</v>
      </c>
      <c r="DA34" s="229">
        <f t="array" ref="DA34">-(IF(DA$2=1,Assumptions!$X35/12,-(SUMIF($D$2:$EE$2,DA$2-1,$D34:$EE34)/12)*(1+XLOOKUP(DA$2,Assumptions!$C$94:$M$94,Assumptions!$C$98:$M$98))))</f>
        <v>0</v>
      </c>
      <c r="DB34" s="229">
        <f t="array" ref="DB34">-(IF(DB$2=1,Assumptions!$X35/12,-(SUMIF($D$2:$EE$2,DB$2-1,$D34:$EE34)/12)*(1+XLOOKUP(DB$2,Assumptions!$C$94:$M$94,Assumptions!$C$98:$M$98))))</f>
        <v>0</v>
      </c>
      <c r="DC34" s="229">
        <f t="array" ref="DC34">-(IF(DC$2=1,Assumptions!$X35/12,-(SUMIF($D$2:$EE$2,DC$2-1,$D34:$EE34)/12)*(1+XLOOKUP(DC$2,Assumptions!$C$94:$M$94,Assumptions!$C$98:$M$98))))</f>
        <v>0</v>
      </c>
      <c r="DD34" s="229">
        <f t="array" ref="DD34">-(IF(DD$2=1,Assumptions!$X35/12,-(SUMIF($D$2:$EE$2,DD$2-1,$D34:$EE34)/12)*(1+XLOOKUP(DD$2,Assumptions!$C$94:$M$94,Assumptions!$C$98:$M$98))))</f>
        <v>0</v>
      </c>
      <c r="DE34" s="229">
        <f t="array" ref="DE34">-(IF(DE$2=1,Assumptions!$X35/12,-(SUMIF($D$2:$EE$2,DE$2-1,$D34:$EE34)/12)*(1+XLOOKUP(DE$2,Assumptions!$C$94:$M$94,Assumptions!$C$98:$M$98))))</f>
        <v>0</v>
      </c>
      <c r="DF34" s="229">
        <f t="array" ref="DF34">-(IF(DF$2=1,Assumptions!$X35/12,-(SUMIF($D$2:$EE$2,DF$2-1,$D34:$EE34)/12)*(1+XLOOKUP(DF$2,Assumptions!$C$94:$M$94,Assumptions!$C$98:$M$98))))</f>
        <v>0</v>
      </c>
      <c r="DG34" s="229">
        <f t="array" ref="DG34">-(IF(DG$2=1,Assumptions!$X35/12,-(SUMIF($D$2:$EE$2,DG$2-1,$D34:$EE34)/12)*(1+XLOOKUP(DG$2,Assumptions!$C$94:$M$94,Assumptions!$C$98:$M$98))))</f>
        <v>0</v>
      </c>
      <c r="DH34" s="229">
        <f t="array" ref="DH34">-(IF(DH$2=1,Assumptions!$X35/12,-(SUMIF($D$2:$EE$2,DH$2-1,$D34:$EE34)/12)*(1+XLOOKUP(DH$2,Assumptions!$C$94:$M$94,Assumptions!$C$98:$M$98))))</f>
        <v>0</v>
      </c>
      <c r="DI34" s="229">
        <f t="array" ref="DI34">-(IF(DI$2=1,Assumptions!$X35/12,-(SUMIF($D$2:$EE$2,DI$2-1,$D34:$EE34)/12)*(1+XLOOKUP(DI$2,Assumptions!$C$94:$M$94,Assumptions!$C$98:$M$98))))</f>
        <v>0</v>
      </c>
      <c r="DJ34" s="229">
        <f t="array" ref="DJ34">-(IF(DJ$2=1,Assumptions!$X35/12,-(SUMIF($D$2:$EE$2,DJ$2-1,$D34:$EE34)/12)*(1+XLOOKUP(DJ$2,Assumptions!$C$94:$M$94,Assumptions!$C$98:$M$98))))</f>
        <v>0</v>
      </c>
      <c r="DK34" s="229">
        <f t="array" ref="DK34">-(IF(DK$2=1,Assumptions!$X35/12,-(SUMIF($D$2:$EE$2,DK$2-1,$D34:$EE34)/12)*(1+XLOOKUP(DK$2,Assumptions!$C$94:$M$94,Assumptions!$C$98:$M$98))))</f>
        <v>0</v>
      </c>
      <c r="DL34" s="229">
        <f t="array" ref="DL34">-(IF(DL$2=1,Assumptions!$X35/12,-(SUMIF($D$2:$EE$2,DL$2-1,$D34:$EE34)/12)*(1+XLOOKUP(DL$2,Assumptions!$C$94:$M$94,Assumptions!$C$98:$M$98))))</f>
        <v>0</v>
      </c>
      <c r="DM34" s="229">
        <f t="array" ref="DM34">-(IF(DM$2=1,Assumptions!$X35/12,-(SUMIF($D$2:$EE$2,DM$2-1,$D34:$EE34)/12)*(1+XLOOKUP(DM$2,Assumptions!$C$94:$M$94,Assumptions!$C$98:$M$98))))</f>
        <v>0</v>
      </c>
      <c r="DN34" s="229">
        <f t="array" ref="DN34">-(IF(DN$2=1,Assumptions!$X35/12,-(SUMIF($D$2:$EE$2,DN$2-1,$D34:$EE34)/12)*(1+XLOOKUP(DN$2,Assumptions!$C$94:$M$94,Assumptions!$C$98:$M$98))))</f>
        <v>0</v>
      </c>
      <c r="DO34" s="229">
        <f t="array" ref="DO34">-(IF(DO$2=1,Assumptions!$X35/12,-(SUMIF($D$2:$EE$2,DO$2-1,$D34:$EE34)/12)*(1+XLOOKUP(DO$2,Assumptions!$C$94:$M$94,Assumptions!$C$98:$M$98))))</f>
        <v>0</v>
      </c>
      <c r="DP34" s="229">
        <f t="array" ref="DP34">-(IF(DP$2=1,Assumptions!$X35/12,-(SUMIF($D$2:$EE$2,DP$2-1,$D34:$EE34)/12)*(1+XLOOKUP(DP$2,Assumptions!$C$94:$M$94,Assumptions!$C$98:$M$98))))</f>
        <v>0</v>
      </c>
      <c r="DQ34" s="229">
        <f t="array" ref="DQ34">-(IF(DQ$2=1,Assumptions!$X35/12,-(SUMIF($D$2:$EE$2,DQ$2-1,$D34:$EE34)/12)*(1+XLOOKUP(DQ$2,Assumptions!$C$94:$M$94,Assumptions!$C$98:$M$98))))</f>
        <v>0</v>
      </c>
      <c r="DR34" s="229">
        <f t="array" ref="DR34">-(IF(DR$2=1,Assumptions!$X35/12,-(SUMIF($D$2:$EE$2,DR$2-1,$D34:$EE34)/12)*(1+XLOOKUP(DR$2,Assumptions!$C$94:$M$94,Assumptions!$C$98:$M$98))))</f>
        <v>0</v>
      </c>
      <c r="DS34" s="229">
        <f t="array" ref="DS34">-(IF(DS$2=1,Assumptions!$X35/12,-(SUMIF($D$2:$EE$2,DS$2-1,$D34:$EE34)/12)*(1+XLOOKUP(DS$2,Assumptions!$C$94:$M$94,Assumptions!$C$98:$M$98))))</f>
        <v>0</v>
      </c>
      <c r="DT34" s="229">
        <f t="array" ref="DT34">-(IF(DT$2=1,Assumptions!$X35/12,-(SUMIF($D$2:$EE$2,DT$2-1,$D34:$EE34)/12)*(1+XLOOKUP(DT$2,Assumptions!$C$94:$M$94,Assumptions!$C$98:$M$98))))</f>
        <v>0</v>
      </c>
      <c r="DU34" s="229">
        <f t="array" ref="DU34">-(IF(DU$2=1,Assumptions!$X35/12,-(SUMIF($D$2:$EE$2,DU$2-1,$D34:$EE34)/12)*(1+XLOOKUP(DU$2,Assumptions!$C$94:$M$94,Assumptions!$C$98:$M$98))))</f>
        <v>0</v>
      </c>
      <c r="DV34" s="229">
        <f t="array" ref="DV34">-(IF(DV$2=1,Assumptions!$X35/12,-(SUMIF($D$2:$EE$2,DV$2-1,$D34:$EE34)/12)*(1+XLOOKUP(DV$2,Assumptions!$C$94:$M$94,Assumptions!$C$98:$M$98))))</f>
        <v>0</v>
      </c>
      <c r="DW34" s="229">
        <f t="array" ref="DW34">-(IF(DW$2=1,Assumptions!$X35/12,-(SUMIF($D$2:$EE$2,DW$2-1,$D34:$EE34)/12)*(1+XLOOKUP(DW$2,Assumptions!$C$94:$M$94,Assumptions!$C$98:$M$98))))</f>
        <v>0</v>
      </c>
      <c r="DX34" s="229">
        <f t="array" ref="DX34">-(IF(DX$2=1,Assumptions!$X35/12,-(SUMIF($D$2:$EE$2,DX$2-1,$D34:$EE34)/12)*(1+XLOOKUP(DX$2,Assumptions!$C$94:$M$94,Assumptions!$C$98:$M$98))))</f>
        <v>0</v>
      </c>
      <c r="DY34" s="229">
        <f t="array" ref="DY34">-(IF(DY$2=1,Assumptions!$X35/12,-(SUMIF($D$2:$EE$2,DY$2-1,$D34:$EE34)/12)*(1+XLOOKUP(DY$2,Assumptions!$C$94:$M$94,Assumptions!$C$98:$M$98))))</f>
        <v>0</v>
      </c>
      <c r="DZ34" s="229">
        <f t="array" ref="DZ34">-(IF(DZ$2=1,Assumptions!$X35/12,-(SUMIF($D$2:$EE$2,DZ$2-1,$D34:$EE34)/12)*(1+XLOOKUP(DZ$2,Assumptions!$C$94:$M$94,Assumptions!$C$98:$M$98))))</f>
        <v>0</v>
      </c>
      <c r="EA34" s="229">
        <f t="array" ref="EA34">-(IF(EA$2=1,Assumptions!$X35/12,-(SUMIF($D$2:$EE$2,EA$2-1,$D34:$EE34)/12)*(1+XLOOKUP(EA$2,Assumptions!$C$94:$M$94,Assumptions!$C$98:$M$98))))</f>
        <v>0</v>
      </c>
      <c r="EB34" s="229">
        <f t="array" ref="EB34">-(IF(EB$2=1,Assumptions!$X35/12,-(SUMIF($D$2:$EE$2,EB$2-1,$D34:$EE34)/12)*(1+XLOOKUP(EB$2,Assumptions!$C$94:$M$94,Assumptions!$C$98:$M$98))))</f>
        <v>0</v>
      </c>
      <c r="EC34" s="229">
        <f t="array" ref="EC34">-(IF(EC$2=1,Assumptions!$X35/12,-(SUMIF($D$2:$EE$2,EC$2-1,$D34:$EE34)/12)*(1+XLOOKUP(EC$2,Assumptions!$C$94:$M$94,Assumptions!$C$98:$M$98))))</f>
        <v>0</v>
      </c>
      <c r="ED34" s="229">
        <f t="array" ref="ED34">-(IF(ED$2=1,Assumptions!$X35/12,-(SUMIF($D$2:$EE$2,ED$2-1,$D34:$EE34)/12)*(1+XLOOKUP(ED$2,Assumptions!$C$94:$M$94,Assumptions!$C$98:$M$98))))</f>
        <v>0</v>
      </c>
      <c r="EE34" s="229">
        <f t="array" ref="EE34">-(IF(EE$2=1,Assumptions!$X35/12,-(SUMIF($D$2:$EE$2,EE$2-1,$D34:$EE34)/12)*(1+XLOOKUP(EE$2,Assumptions!$C$94:$M$94,Assumptions!$C$98:$M$98))))</f>
        <v>0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229">
        <f t="array" ref="D35">-(IF(D$2=1,Assumptions!$X36/12,-(SUMIF($D$2:$EE$2,D$2-1,$D35:$EE35)/12)*(1+XLOOKUP(D$2,Assumptions!$C$94:$M$94,Assumptions!$C$98:$M$98))))</f>
        <v>0</v>
      </c>
      <c r="E35" s="229">
        <f t="array" ref="E35">-(IF(E$2=1,Assumptions!$X36/12,-(SUMIF($D$2:$EE$2,E$2-1,$D35:$EE35)/12)*(1+XLOOKUP(E$2,Assumptions!$C$94:$M$94,Assumptions!$C$98:$M$98))))</f>
        <v>0</v>
      </c>
      <c r="F35" s="229">
        <f t="array" ref="F35">-(IF(F$2=1,Assumptions!$X36/12,-(SUMIF($D$2:$EE$2,F$2-1,$D35:$EE35)/12)*(1+XLOOKUP(F$2,Assumptions!$C$94:$M$94,Assumptions!$C$98:$M$98))))</f>
        <v>0</v>
      </c>
      <c r="G35" s="229">
        <f t="array" ref="G35">-(IF(G$2=1,Assumptions!$X36/12,-(SUMIF($D$2:$EE$2,G$2-1,$D35:$EE35)/12)*(1+XLOOKUP(G$2,Assumptions!$C$94:$M$94,Assumptions!$C$98:$M$98))))</f>
        <v>0</v>
      </c>
      <c r="H35" s="229">
        <f t="array" ref="H35">-(IF(H$2=1,Assumptions!$X36/12,-(SUMIF($D$2:$EE$2,H$2-1,$D35:$EE35)/12)*(1+XLOOKUP(H$2,Assumptions!$C$94:$M$94,Assumptions!$C$98:$M$98))))</f>
        <v>0</v>
      </c>
      <c r="I35" s="229">
        <f t="array" ref="I35">-(IF(I$2=1,Assumptions!$X36/12,-(SUMIF($D$2:$EE$2,I$2-1,$D35:$EE35)/12)*(1+XLOOKUP(I$2,Assumptions!$C$94:$M$94,Assumptions!$C$98:$M$98))))</f>
        <v>0</v>
      </c>
      <c r="J35" s="229">
        <f t="array" ref="J35">-(IF(J$2=1,Assumptions!$X36/12,-(SUMIF($D$2:$EE$2,J$2-1,$D35:$EE35)/12)*(1+XLOOKUP(J$2,Assumptions!$C$94:$M$94,Assumptions!$C$98:$M$98))))</f>
        <v>0</v>
      </c>
      <c r="K35" s="229">
        <f t="array" ref="K35">-(IF(K$2=1,Assumptions!$X36/12,-(SUMIF($D$2:$EE$2,K$2-1,$D35:$EE35)/12)*(1+XLOOKUP(K$2,Assumptions!$C$94:$M$94,Assumptions!$C$98:$M$98))))</f>
        <v>0</v>
      </c>
      <c r="L35" s="229">
        <f t="array" ref="L35">-(IF(L$2=1,Assumptions!$X36/12,-(SUMIF($D$2:$EE$2,L$2-1,$D35:$EE35)/12)*(1+XLOOKUP(L$2,Assumptions!$C$94:$M$94,Assumptions!$C$98:$M$98))))</f>
        <v>0</v>
      </c>
      <c r="M35" s="229">
        <f t="array" ref="M35">-(IF(M$2=1,Assumptions!$X36/12,-(SUMIF($D$2:$EE$2,M$2-1,$D35:$EE35)/12)*(1+XLOOKUP(M$2,Assumptions!$C$94:$M$94,Assumptions!$C$98:$M$98))))</f>
        <v>0</v>
      </c>
      <c r="N35" s="229">
        <f t="array" ref="N35">-(IF(N$2=1,Assumptions!$X36/12,-(SUMIF($D$2:$EE$2,N$2-1,$D35:$EE35)/12)*(1+XLOOKUP(N$2,Assumptions!$C$94:$M$94,Assumptions!$C$98:$M$98))))</f>
        <v>0</v>
      </c>
      <c r="O35" s="229">
        <f t="array" ref="O35">-(IF(O$2=1,Assumptions!$X36/12,-(SUMIF($D$2:$EE$2,O$2-1,$D35:$EE35)/12)*(1+XLOOKUP(O$2,Assumptions!$C$94:$M$94,Assumptions!$C$98:$M$98))))</f>
        <v>0</v>
      </c>
      <c r="P35" s="229">
        <f t="array" ref="P35">-(IF(P$2=1,Assumptions!$X36/12,-(SUMIF($D$2:$EE$2,P$2-1,$D35:$EE35)/12)*(1+XLOOKUP(P$2,Assumptions!$C$94:$M$94,Assumptions!$C$98:$M$98))))</f>
        <v>0</v>
      </c>
      <c r="Q35" s="229">
        <f t="array" ref="Q35">-(IF(Q$2=1,Assumptions!$X36/12,-(SUMIF($D$2:$EE$2,Q$2-1,$D35:$EE35)/12)*(1+XLOOKUP(Q$2,Assumptions!$C$94:$M$94,Assumptions!$C$98:$M$98))))</f>
        <v>0</v>
      </c>
      <c r="R35" s="229">
        <f t="array" ref="R35">-(IF(R$2=1,Assumptions!$X36/12,-(SUMIF($D$2:$EE$2,R$2-1,$D35:$EE35)/12)*(1+XLOOKUP(R$2,Assumptions!$C$94:$M$94,Assumptions!$C$98:$M$98))))</f>
        <v>0</v>
      </c>
      <c r="S35" s="229">
        <f t="array" ref="S35">-(IF(S$2=1,Assumptions!$X36/12,-(SUMIF($D$2:$EE$2,S$2-1,$D35:$EE35)/12)*(1+XLOOKUP(S$2,Assumptions!$C$94:$M$94,Assumptions!$C$98:$M$98))))</f>
        <v>0</v>
      </c>
      <c r="T35" s="229">
        <f t="array" ref="T35">-(IF(T$2=1,Assumptions!$X36/12,-(SUMIF($D$2:$EE$2,T$2-1,$D35:$EE35)/12)*(1+XLOOKUP(T$2,Assumptions!$C$94:$M$94,Assumptions!$C$98:$M$98))))</f>
        <v>0</v>
      </c>
      <c r="U35" s="229">
        <f t="array" ref="U35">-(IF(U$2=1,Assumptions!$X36/12,-(SUMIF($D$2:$EE$2,U$2-1,$D35:$EE35)/12)*(1+XLOOKUP(U$2,Assumptions!$C$94:$M$94,Assumptions!$C$98:$M$98))))</f>
        <v>0</v>
      </c>
      <c r="V35" s="229">
        <f t="array" ref="V35">-(IF(V$2=1,Assumptions!$X36/12,-(SUMIF($D$2:$EE$2,V$2-1,$D35:$EE35)/12)*(1+XLOOKUP(V$2,Assumptions!$C$94:$M$94,Assumptions!$C$98:$M$98))))</f>
        <v>0</v>
      </c>
      <c r="W35" s="229">
        <f t="array" ref="W35">-(IF(W$2=1,Assumptions!$X36/12,-(SUMIF($D$2:$EE$2,W$2-1,$D35:$EE35)/12)*(1+XLOOKUP(W$2,Assumptions!$C$94:$M$94,Assumptions!$C$98:$M$98))))</f>
        <v>0</v>
      </c>
      <c r="X35" s="229">
        <f t="array" ref="X35">-(IF(X$2=1,Assumptions!$X36/12,-(SUMIF($D$2:$EE$2,X$2-1,$D35:$EE35)/12)*(1+XLOOKUP(X$2,Assumptions!$C$94:$M$94,Assumptions!$C$98:$M$98))))</f>
        <v>0</v>
      </c>
      <c r="Y35" s="229">
        <f t="array" ref="Y35">-(IF(Y$2=1,Assumptions!$X36/12,-(SUMIF($D$2:$EE$2,Y$2-1,$D35:$EE35)/12)*(1+XLOOKUP(Y$2,Assumptions!$C$94:$M$94,Assumptions!$C$98:$M$98))))</f>
        <v>0</v>
      </c>
      <c r="Z35" s="229">
        <f t="array" ref="Z35">-(IF(Z$2=1,Assumptions!$X36/12,-(SUMIF($D$2:$EE$2,Z$2-1,$D35:$EE35)/12)*(1+XLOOKUP(Z$2,Assumptions!$C$94:$M$94,Assumptions!$C$98:$M$98))))</f>
        <v>0</v>
      </c>
      <c r="AA35" s="229">
        <f t="array" ref="AA35">-(IF(AA$2=1,Assumptions!$X36/12,-(SUMIF($D$2:$EE$2,AA$2-1,$D35:$EE35)/12)*(1+XLOOKUP(AA$2,Assumptions!$C$94:$M$94,Assumptions!$C$98:$M$98))))</f>
        <v>0</v>
      </c>
      <c r="AB35" s="229">
        <f t="array" ref="AB35">-(IF(AB$2=1,Assumptions!$X36/12,-(SUMIF($D$2:$EE$2,AB$2-1,$D35:$EE35)/12)*(1+XLOOKUP(AB$2,Assumptions!$C$94:$M$94,Assumptions!$C$98:$M$98))))</f>
        <v>0</v>
      </c>
      <c r="AC35" s="229">
        <f t="array" ref="AC35">-(IF(AC$2=1,Assumptions!$X36/12,-(SUMIF($D$2:$EE$2,AC$2-1,$D35:$EE35)/12)*(1+XLOOKUP(AC$2,Assumptions!$C$94:$M$94,Assumptions!$C$98:$M$98))))</f>
        <v>0</v>
      </c>
      <c r="AD35" s="229">
        <f t="array" ref="AD35">-(IF(AD$2=1,Assumptions!$X36/12,-(SUMIF($D$2:$EE$2,AD$2-1,$D35:$EE35)/12)*(1+XLOOKUP(AD$2,Assumptions!$C$94:$M$94,Assumptions!$C$98:$M$98))))</f>
        <v>0</v>
      </c>
      <c r="AE35" s="229">
        <f t="array" ref="AE35">-(IF(AE$2=1,Assumptions!$X36/12,-(SUMIF($D$2:$EE$2,AE$2-1,$D35:$EE35)/12)*(1+XLOOKUP(AE$2,Assumptions!$C$94:$M$94,Assumptions!$C$98:$M$98))))</f>
        <v>0</v>
      </c>
      <c r="AF35" s="229">
        <f t="array" ref="AF35">-(IF(AF$2=1,Assumptions!$X36/12,-(SUMIF($D$2:$EE$2,AF$2-1,$D35:$EE35)/12)*(1+XLOOKUP(AF$2,Assumptions!$C$94:$M$94,Assumptions!$C$98:$M$98))))</f>
        <v>0</v>
      </c>
      <c r="AG35" s="229">
        <f t="array" ref="AG35">-(IF(AG$2=1,Assumptions!$X36/12,-(SUMIF($D$2:$EE$2,AG$2-1,$D35:$EE35)/12)*(1+XLOOKUP(AG$2,Assumptions!$C$94:$M$94,Assumptions!$C$98:$M$98))))</f>
        <v>0</v>
      </c>
      <c r="AH35" s="229">
        <f t="array" ref="AH35">-(IF(AH$2=1,Assumptions!$X36/12,-(SUMIF($D$2:$EE$2,AH$2-1,$D35:$EE35)/12)*(1+XLOOKUP(AH$2,Assumptions!$C$94:$M$94,Assumptions!$C$98:$M$98))))</f>
        <v>0</v>
      </c>
      <c r="AI35" s="229">
        <f t="array" ref="AI35">-(IF(AI$2=1,Assumptions!$X36/12,-(SUMIF($D$2:$EE$2,AI$2-1,$D35:$EE35)/12)*(1+XLOOKUP(AI$2,Assumptions!$C$94:$M$94,Assumptions!$C$98:$M$98))))</f>
        <v>0</v>
      </c>
      <c r="AJ35" s="229">
        <f t="array" ref="AJ35">-(IF(AJ$2=1,Assumptions!$X36/12,-(SUMIF($D$2:$EE$2,AJ$2-1,$D35:$EE35)/12)*(1+XLOOKUP(AJ$2,Assumptions!$C$94:$M$94,Assumptions!$C$98:$M$98))))</f>
        <v>0</v>
      </c>
      <c r="AK35" s="229">
        <f t="array" ref="AK35">-(IF(AK$2=1,Assumptions!$X36/12,-(SUMIF($D$2:$EE$2,AK$2-1,$D35:$EE35)/12)*(1+XLOOKUP(AK$2,Assumptions!$C$94:$M$94,Assumptions!$C$98:$M$98))))</f>
        <v>0</v>
      </c>
      <c r="AL35" s="229">
        <f t="array" ref="AL35">-(IF(AL$2=1,Assumptions!$X36/12,-(SUMIF($D$2:$EE$2,AL$2-1,$D35:$EE35)/12)*(1+XLOOKUP(AL$2,Assumptions!$C$94:$M$94,Assumptions!$C$98:$M$98))))</f>
        <v>0</v>
      </c>
      <c r="AM35" s="229">
        <f t="array" ref="AM35">-(IF(AM$2=1,Assumptions!$X36/12,-(SUMIF($D$2:$EE$2,AM$2-1,$D35:$EE35)/12)*(1+XLOOKUP(AM$2,Assumptions!$C$94:$M$94,Assumptions!$C$98:$M$98))))</f>
        <v>0</v>
      </c>
      <c r="AN35" s="229">
        <f t="array" ref="AN35">-(IF(AN$2=1,Assumptions!$X36/12,-(SUMIF($D$2:$EE$2,AN$2-1,$D35:$EE35)/12)*(1+XLOOKUP(AN$2,Assumptions!$C$94:$M$94,Assumptions!$C$98:$M$98))))</f>
        <v>0</v>
      </c>
      <c r="AO35" s="229">
        <f t="array" ref="AO35">-(IF(AO$2=1,Assumptions!$X36/12,-(SUMIF($D$2:$EE$2,AO$2-1,$D35:$EE35)/12)*(1+XLOOKUP(AO$2,Assumptions!$C$94:$M$94,Assumptions!$C$98:$M$98))))</f>
        <v>0</v>
      </c>
      <c r="AP35" s="229">
        <f t="array" ref="AP35">-(IF(AP$2=1,Assumptions!$X36/12,-(SUMIF($D$2:$EE$2,AP$2-1,$D35:$EE35)/12)*(1+XLOOKUP(AP$2,Assumptions!$C$94:$M$94,Assumptions!$C$98:$M$98))))</f>
        <v>0</v>
      </c>
      <c r="AQ35" s="229">
        <f t="array" ref="AQ35">-(IF(AQ$2=1,Assumptions!$X36/12,-(SUMIF($D$2:$EE$2,AQ$2-1,$D35:$EE35)/12)*(1+XLOOKUP(AQ$2,Assumptions!$C$94:$M$94,Assumptions!$C$98:$M$98))))</f>
        <v>0</v>
      </c>
      <c r="AR35" s="229">
        <f t="array" ref="AR35">-(IF(AR$2=1,Assumptions!$X36/12,-(SUMIF($D$2:$EE$2,AR$2-1,$D35:$EE35)/12)*(1+XLOOKUP(AR$2,Assumptions!$C$94:$M$94,Assumptions!$C$98:$M$98))))</f>
        <v>0</v>
      </c>
      <c r="AS35" s="229">
        <f t="array" ref="AS35">-(IF(AS$2=1,Assumptions!$X36/12,-(SUMIF($D$2:$EE$2,AS$2-1,$D35:$EE35)/12)*(1+XLOOKUP(AS$2,Assumptions!$C$94:$M$94,Assumptions!$C$98:$M$98))))</f>
        <v>0</v>
      </c>
      <c r="AT35" s="229">
        <f t="array" ref="AT35">-(IF(AT$2=1,Assumptions!$X36/12,-(SUMIF($D$2:$EE$2,AT$2-1,$D35:$EE35)/12)*(1+XLOOKUP(AT$2,Assumptions!$C$94:$M$94,Assumptions!$C$98:$M$98))))</f>
        <v>0</v>
      </c>
      <c r="AU35" s="229">
        <f t="array" ref="AU35">-(IF(AU$2=1,Assumptions!$X36/12,-(SUMIF($D$2:$EE$2,AU$2-1,$D35:$EE35)/12)*(1+XLOOKUP(AU$2,Assumptions!$C$94:$M$94,Assumptions!$C$98:$M$98))))</f>
        <v>0</v>
      </c>
      <c r="AV35" s="229">
        <f t="array" ref="AV35">-(IF(AV$2=1,Assumptions!$X36/12,-(SUMIF($D$2:$EE$2,AV$2-1,$D35:$EE35)/12)*(1+XLOOKUP(AV$2,Assumptions!$C$94:$M$94,Assumptions!$C$98:$M$98))))</f>
        <v>0</v>
      </c>
      <c r="AW35" s="229">
        <f t="array" ref="AW35">-(IF(AW$2=1,Assumptions!$X36/12,-(SUMIF($D$2:$EE$2,AW$2-1,$D35:$EE35)/12)*(1+XLOOKUP(AW$2,Assumptions!$C$94:$M$94,Assumptions!$C$98:$M$98))))</f>
        <v>0</v>
      </c>
      <c r="AX35" s="229">
        <f t="array" ref="AX35">-(IF(AX$2=1,Assumptions!$X36/12,-(SUMIF($D$2:$EE$2,AX$2-1,$D35:$EE35)/12)*(1+XLOOKUP(AX$2,Assumptions!$C$94:$M$94,Assumptions!$C$98:$M$98))))</f>
        <v>0</v>
      </c>
      <c r="AY35" s="229">
        <f t="array" ref="AY35">-(IF(AY$2=1,Assumptions!$X36/12,-(SUMIF($D$2:$EE$2,AY$2-1,$D35:$EE35)/12)*(1+XLOOKUP(AY$2,Assumptions!$C$94:$M$94,Assumptions!$C$98:$M$98))))</f>
        <v>0</v>
      </c>
      <c r="AZ35" s="229">
        <f t="array" ref="AZ35">-(IF(AZ$2=1,Assumptions!$X36/12,-(SUMIF($D$2:$EE$2,AZ$2-1,$D35:$EE35)/12)*(1+XLOOKUP(AZ$2,Assumptions!$C$94:$M$94,Assumptions!$C$98:$M$98))))</f>
        <v>0</v>
      </c>
      <c r="BA35" s="229">
        <f t="array" ref="BA35">-(IF(BA$2=1,Assumptions!$X36/12,-(SUMIF($D$2:$EE$2,BA$2-1,$D35:$EE35)/12)*(1+XLOOKUP(BA$2,Assumptions!$C$94:$M$94,Assumptions!$C$98:$M$98))))</f>
        <v>0</v>
      </c>
      <c r="BB35" s="229">
        <f t="array" ref="BB35">-(IF(BB$2=1,Assumptions!$X36/12,-(SUMIF($D$2:$EE$2,BB$2-1,$D35:$EE35)/12)*(1+XLOOKUP(BB$2,Assumptions!$C$94:$M$94,Assumptions!$C$98:$M$98))))</f>
        <v>0</v>
      </c>
      <c r="BC35" s="229">
        <f t="array" ref="BC35">-(IF(BC$2=1,Assumptions!$X36/12,-(SUMIF($D$2:$EE$2,BC$2-1,$D35:$EE35)/12)*(1+XLOOKUP(BC$2,Assumptions!$C$94:$M$94,Assumptions!$C$98:$M$98))))</f>
        <v>0</v>
      </c>
      <c r="BD35" s="229">
        <f t="array" ref="BD35">-(IF(BD$2=1,Assumptions!$X36/12,-(SUMIF($D$2:$EE$2,BD$2-1,$D35:$EE35)/12)*(1+XLOOKUP(BD$2,Assumptions!$C$94:$M$94,Assumptions!$C$98:$M$98))))</f>
        <v>0</v>
      </c>
      <c r="BE35" s="229">
        <f t="array" ref="BE35">-(IF(BE$2=1,Assumptions!$X36/12,-(SUMIF($D$2:$EE$2,BE$2-1,$D35:$EE35)/12)*(1+XLOOKUP(BE$2,Assumptions!$C$94:$M$94,Assumptions!$C$98:$M$98))))</f>
        <v>0</v>
      </c>
      <c r="BF35" s="229">
        <f t="array" ref="BF35">-(IF(BF$2=1,Assumptions!$X36/12,-(SUMIF($D$2:$EE$2,BF$2-1,$D35:$EE35)/12)*(1+XLOOKUP(BF$2,Assumptions!$C$94:$M$94,Assumptions!$C$98:$M$98))))</f>
        <v>0</v>
      </c>
      <c r="BG35" s="229">
        <f t="array" ref="BG35">-(IF(BG$2=1,Assumptions!$X36/12,-(SUMIF($D$2:$EE$2,BG$2-1,$D35:$EE35)/12)*(1+XLOOKUP(BG$2,Assumptions!$C$94:$M$94,Assumptions!$C$98:$M$98))))</f>
        <v>0</v>
      </c>
      <c r="BH35" s="229">
        <f t="array" ref="BH35">-(IF(BH$2=1,Assumptions!$X36/12,-(SUMIF($D$2:$EE$2,BH$2-1,$D35:$EE35)/12)*(1+XLOOKUP(BH$2,Assumptions!$C$94:$M$94,Assumptions!$C$98:$M$98))))</f>
        <v>0</v>
      </c>
      <c r="BI35" s="229">
        <f t="array" ref="BI35">-(IF(BI$2=1,Assumptions!$X36/12,-(SUMIF($D$2:$EE$2,BI$2-1,$D35:$EE35)/12)*(1+XLOOKUP(BI$2,Assumptions!$C$94:$M$94,Assumptions!$C$98:$M$98))))</f>
        <v>0</v>
      </c>
      <c r="BJ35" s="229">
        <f t="array" ref="BJ35">-(IF(BJ$2=1,Assumptions!$X36/12,-(SUMIF($D$2:$EE$2,BJ$2-1,$D35:$EE35)/12)*(1+XLOOKUP(BJ$2,Assumptions!$C$94:$M$94,Assumptions!$C$98:$M$98))))</f>
        <v>0</v>
      </c>
      <c r="BK35" s="229">
        <f t="array" ref="BK35">-(IF(BK$2=1,Assumptions!$X36/12,-(SUMIF($D$2:$EE$2,BK$2-1,$D35:$EE35)/12)*(1+XLOOKUP(BK$2,Assumptions!$C$94:$M$94,Assumptions!$C$98:$M$98))))</f>
        <v>0</v>
      </c>
      <c r="BL35" s="229">
        <f t="array" ref="BL35">-(IF(BL$2=1,Assumptions!$X36/12,-(SUMIF($D$2:$EE$2,BL$2-1,$D35:$EE35)/12)*(1+XLOOKUP(BL$2,Assumptions!$C$94:$M$94,Assumptions!$C$98:$M$98))))</f>
        <v>0</v>
      </c>
      <c r="BM35" s="229">
        <f t="array" ref="BM35">-(IF(BM$2=1,Assumptions!$X36/12,-(SUMIF($D$2:$EE$2,BM$2-1,$D35:$EE35)/12)*(1+XLOOKUP(BM$2,Assumptions!$C$94:$M$94,Assumptions!$C$98:$M$98))))</f>
        <v>0</v>
      </c>
      <c r="BN35" s="229">
        <f t="array" ref="BN35">-(IF(BN$2=1,Assumptions!$X36/12,-(SUMIF($D$2:$EE$2,BN$2-1,$D35:$EE35)/12)*(1+XLOOKUP(BN$2,Assumptions!$C$94:$M$94,Assumptions!$C$98:$M$98))))</f>
        <v>0</v>
      </c>
      <c r="BO35" s="229">
        <f t="array" ref="BO35">-(IF(BO$2=1,Assumptions!$X36/12,-(SUMIF($D$2:$EE$2,BO$2-1,$D35:$EE35)/12)*(1+XLOOKUP(BO$2,Assumptions!$C$94:$M$94,Assumptions!$C$98:$M$98))))</f>
        <v>0</v>
      </c>
      <c r="BP35" s="229">
        <f t="array" ref="BP35">-(IF(BP$2=1,Assumptions!$X36/12,-(SUMIF($D$2:$EE$2,BP$2-1,$D35:$EE35)/12)*(1+XLOOKUP(BP$2,Assumptions!$C$94:$M$94,Assumptions!$C$98:$M$98))))</f>
        <v>0</v>
      </c>
      <c r="BQ35" s="229">
        <f t="array" ref="BQ35">-(IF(BQ$2=1,Assumptions!$X36/12,-(SUMIF($D$2:$EE$2,BQ$2-1,$D35:$EE35)/12)*(1+XLOOKUP(BQ$2,Assumptions!$C$94:$M$94,Assumptions!$C$98:$M$98))))</f>
        <v>0</v>
      </c>
      <c r="BR35" s="229">
        <f t="array" ref="BR35">-(IF(BR$2=1,Assumptions!$X36/12,-(SUMIF($D$2:$EE$2,BR$2-1,$D35:$EE35)/12)*(1+XLOOKUP(BR$2,Assumptions!$C$94:$M$94,Assumptions!$C$98:$M$98))))</f>
        <v>0</v>
      </c>
      <c r="BS35" s="229">
        <f t="array" ref="BS35">-(IF(BS$2=1,Assumptions!$X36/12,-(SUMIF($D$2:$EE$2,BS$2-1,$D35:$EE35)/12)*(1+XLOOKUP(BS$2,Assumptions!$C$94:$M$94,Assumptions!$C$98:$M$98))))</f>
        <v>0</v>
      </c>
      <c r="BT35" s="229">
        <f t="array" ref="BT35">-(IF(BT$2=1,Assumptions!$X36/12,-(SUMIF($D$2:$EE$2,BT$2-1,$D35:$EE35)/12)*(1+XLOOKUP(BT$2,Assumptions!$C$94:$M$94,Assumptions!$C$98:$M$98))))</f>
        <v>0</v>
      </c>
      <c r="BU35" s="229">
        <f t="array" ref="BU35">-(IF(BU$2=1,Assumptions!$X36/12,-(SUMIF($D$2:$EE$2,BU$2-1,$D35:$EE35)/12)*(1+XLOOKUP(BU$2,Assumptions!$C$94:$M$94,Assumptions!$C$98:$M$98))))</f>
        <v>0</v>
      </c>
      <c r="BV35" s="229">
        <f t="array" ref="BV35">-(IF(BV$2=1,Assumptions!$X36/12,-(SUMIF($D$2:$EE$2,BV$2-1,$D35:$EE35)/12)*(1+XLOOKUP(BV$2,Assumptions!$C$94:$M$94,Assumptions!$C$98:$M$98))))</f>
        <v>0</v>
      </c>
      <c r="BW35" s="229">
        <f t="array" ref="BW35">-(IF(BW$2=1,Assumptions!$X36/12,-(SUMIF($D$2:$EE$2,BW$2-1,$D35:$EE35)/12)*(1+XLOOKUP(BW$2,Assumptions!$C$94:$M$94,Assumptions!$C$98:$M$98))))</f>
        <v>0</v>
      </c>
      <c r="BX35" s="229">
        <f t="array" ref="BX35">-(IF(BX$2=1,Assumptions!$X36/12,-(SUMIF($D$2:$EE$2,BX$2-1,$D35:$EE35)/12)*(1+XLOOKUP(BX$2,Assumptions!$C$94:$M$94,Assumptions!$C$98:$M$98))))</f>
        <v>0</v>
      </c>
      <c r="BY35" s="229">
        <f t="array" ref="BY35">-(IF(BY$2=1,Assumptions!$X36/12,-(SUMIF($D$2:$EE$2,BY$2-1,$D35:$EE35)/12)*(1+XLOOKUP(BY$2,Assumptions!$C$94:$M$94,Assumptions!$C$98:$M$98))))</f>
        <v>0</v>
      </c>
      <c r="BZ35" s="229">
        <f t="array" ref="BZ35">-(IF(BZ$2=1,Assumptions!$X36/12,-(SUMIF($D$2:$EE$2,BZ$2-1,$D35:$EE35)/12)*(1+XLOOKUP(BZ$2,Assumptions!$C$94:$M$94,Assumptions!$C$98:$M$98))))</f>
        <v>0</v>
      </c>
      <c r="CA35" s="229">
        <f t="array" ref="CA35">-(IF(CA$2=1,Assumptions!$X36/12,-(SUMIF($D$2:$EE$2,CA$2-1,$D35:$EE35)/12)*(1+XLOOKUP(CA$2,Assumptions!$C$94:$M$94,Assumptions!$C$98:$M$98))))</f>
        <v>0</v>
      </c>
      <c r="CB35" s="229">
        <f t="array" ref="CB35">-(IF(CB$2=1,Assumptions!$X36/12,-(SUMIF($D$2:$EE$2,CB$2-1,$D35:$EE35)/12)*(1+XLOOKUP(CB$2,Assumptions!$C$94:$M$94,Assumptions!$C$98:$M$98))))</f>
        <v>0</v>
      </c>
      <c r="CC35" s="229">
        <f t="array" ref="CC35">-(IF(CC$2=1,Assumptions!$X36/12,-(SUMIF($D$2:$EE$2,CC$2-1,$D35:$EE35)/12)*(1+XLOOKUP(CC$2,Assumptions!$C$94:$M$94,Assumptions!$C$98:$M$98))))</f>
        <v>0</v>
      </c>
      <c r="CD35" s="229">
        <f t="array" ref="CD35">-(IF(CD$2=1,Assumptions!$X36/12,-(SUMIF($D$2:$EE$2,CD$2-1,$D35:$EE35)/12)*(1+XLOOKUP(CD$2,Assumptions!$C$94:$M$94,Assumptions!$C$98:$M$98))))</f>
        <v>0</v>
      </c>
      <c r="CE35" s="229">
        <f t="array" ref="CE35">-(IF(CE$2=1,Assumptions!$X36/12,-(SUMIF($D$2:$EE$2,CE$2-1,$D35:$EE35)/12)*(1+XLOOKUP(CE$2,Assumptions!$C$94:$M$94,Assumptions!$C$98:$M$98))))</f>
        <v>0</v>
      </c>
      <c r="CF35" s="229">
        <f t="array" ref="CF35">-(IF(CF$2=1,Assumptions!$X36/12,-(SUMIF($D$2:$EE$2,CF$2-1,$D35:$EE35)/12)*(1+XLOOKUP(CF$2,Assumptions!$C$94:$M$94,Assumptions!$C$98:$M$98))))</f>
        <v>0</v>
      </c>
      <c r="CG35" s="229">
        <f t="array" ref="CG35">-(IF(CG$2=1,Assumptions!$X36/12,-(SUMIF($D$2:$EE$2,CG$2-1,$D35:$EE35)/12)*(1+XLOOKUP(CG$2,Assumptions!$C$94:$M$94,Assumptions!$C$98:$M$98))))</f>
        <v>0</v>
      </c>
      <c r="CH35" s="229">
        <f t="array" ref="CH35">-(IF(CH$2=1,Assumptions!$X36/12,-(SUMIF($D$2:$EE$2,CH$2-1,$D35:$EE35)/12)*(1+XLOOKUP(CH$2,Assumptions!$C$94:$M$94,Assumptions!$C$98:$M$98))))</f>
        <v>0</v>
      </c>
      <c r="CI35" s="229">
        <f t="array" ref="CI35">-(IF(CI$2=1,Assumptions!$X36/12,-(SUMIF($D$2:$EE$2,CI$2-1,$D35:$EE35)/12)*(1+XLOOKUP(CI$2,Assumptions!$C$94:$M$94,Assumptions!$C$98:$M$98))))</f>
        <v>0</v>
      </c>
      <c r="CJ35" s="229">
        <f t="array" ref="CJ35">-(IF(CJ$2=1,Assumptions!$X36/12,-(SUMIF($D$2:$EE$2,CJ$2-1,$D35:$EE35)/12)*(1+XLOOKUP(CJ$2,Assumptions!$C$94:$M$94,Assumptions!$C$98:$M$98))))</f>
        <v>0</v>
      </c>
      <c r="CK35" s="229">
        <f t="array" ref="CK35">-(IF(CK$2=1,Assumptions!$X36/12,-(SUMIF($D$2:$EE$2,CK$2-1,$D35:$EE35)/12)*(1+XLOOKUP(CK$2,Assumptions!$C$94:$M$94,Assumptions!$C$98:$M$98))))</f>
        <v>0</v>
      </c>
      <c r="CL35" s="229">
        <f t="array" ref="CL35">-(IF(CL$2=1,Assumptions!$X36/12,-(SUMIF($D$2:$EE$2,CL$2-1,$D35:$EE35)/12)*(1+XLOOKUP(CL$2,Assumptions!$C$94:$M$94,Assumptions!$C$98:$M$98))))</f>
        <v>0</v>
      </c>
      <c r="CM35" s="229">
        <f t="array" ref="CM35">-(IF(CM$2=1,Assumptions!$X36/12,-(SUMIF($D$2:$EE$2,CM$2-1,$D35:$EE35)/12)*(1+XLOOKUP(CM$2,Assumptions!$C$94:$M$94,Assumptions!$C$98:$M$98))))</f>
        <v>0</v>
      </c>
      <c r="CN35" s="229">
        <f t="array" ref="CN35">-(IF(CN$2=1,Assumptions!$X36/12,-(SUMIF($D$2:$EE$2,CN$2-1,$D35:$EE35)/12)*(1+XLOOKUP(CN$2,Assumptions!$C$94:$M$94,Assumptions!$C$98:$M$98))))</f>
        <v>0</v>
      </c>
      <c r="CO35" s="229">
        <f t="array" ref="CO35">-(IF(CO$2=1,Assumptions!$X36/12,-(SUMIF($D$2:$EE$2,CO$2-1,$D35:$EE35)/12)*(1+XLOOKUP(CO$2,Assumptions!$C$94:$M$94,Assumptions!$C$98:$M$98))))</f>
        <v>0</v>
      </c>
      <c r="CP35" s="229">
        <f t="array" ref="CP35">-(IF(CP$2=1,Assumptions!$X36/12,-(SUMIF($D$2:$EE$2,CP$2-1,$D35:$EE35)/12)*(1+XLOOKUP(CP$2,Assumptions!$C$94:$M$94,Assumptions!$C$98:$M$98))))</f>
        <v>0</v>
      </c>
      <c r="CQ35" s="229">
        <f t="array" ref="CQ35">-(IF(CQ$2=1,Assumptions!$X36/12,-(SUMIF($D$2:$EE$2,CQ$2-1,$D35:$EE35)/12)*(1+XLOOKUP(CQ$2,Assumptions!$C$94:$M$94,Assumptions!$C$98:$M$98))))</f>
        <v>0</v>
      </c>
      <c r="CR35" s="229">
        <f t="array" ref="CR35">-(IF(CR$2=1,Assumptions!$X36/12,-(SUMIF($D$2:$EE$2,CR$2-1,$D35:$EE35)/12)*(1+XLOOKUP(CR$2,Assumptions!$C$94:$M$94,Assumptions!$C$98:$M$98))))</f>
        <v>0</v>
      </c>
      <c r="CS35" s="229">
        <f t="array" ref="CS35">-(IF(CS$2=1,Assumptions!$X36/12,-(SUMIF($D$2:$EE$2,CS$2-1,$D35:$EE35)/12)*(1+XLOOKUP(CS$2,Assumptions!$C$94:$M$94,Assumptions!$C$98:$M$98))))</f>
        <v>0</v>
      </c>
      <c r="CT35" s="229">
        <f t="array" ref="CT35">-(IF(CT$2=1,Assumptions!$X36/12,-(SUMIF($D$2:$EE$2,CT$2-1,$D35:$EE35)/12)*(1+XLOOKUP(CT$2,Assumptions!$C$94:$M$94,Assumptions!$C$98:$M$98))))</f>
        <v>0</v>
      </c>
      <c r="CU35" s="229">
        <f t="array" ref="CU35">-(IF(CU$2=1,Assumptions!$X36/12,-(SUMIF($D$2:$EE$2,CU$2-1,$D35:$EE35)/12)*(1+XLOOKUP(CU$2,Assumptions!$C$94:$M$94,Assumptions!$C$98:$M$98))))</f>
        <v>0</v>
      </c>
      <c r="CV35" s="229">
        <f t="array" ref="CV35">-(IF(CV$2=1,Assumptions!$X36/12,-(SUMIF($D$2:$EE$2,CV$2-1,$D35:$EE35)/12)*(1+XLOOKUP(CV$2,Assumptions!$C$94:$M$94,Assumptions!$C$98:$M$98))))</f>
        <v>0</v>
      </c>
      <c r="CW35" s="229">
        <f t="array" ref="CW35">-(IF(CW$2=1,Assumptions!$X36/12,-(SUMIF($D$2:$EE$2,CW$2-1,$D35:$EE35)/12)*(1+XLOOKUP(CW$2,Assumptions!$C$94:$M$94,Assumptions!$C$98:$M$98))))</f>
        <v>0</v>
      </c>
      <c r="CX35" s="229">
        <f t="array" ref="CX35">-(IF(CX$2=1,Assumptions!$X36/12,-(SUMIF($D$2:$EE$2,CX$2-1,$D35:$EE35)/12)*(1+XLOOKUP(CX$2,Assumptions!$C$94:$M$94,Assumptions!$C$98:$M$98))))</f>
        <v>0</v>
      </c>
      <c r="CY35" s="229">
        <f t="array" ref="CY35">-(IF(CY$2=1,Assumptions!$X36/12,-(SUMIF($D$2:$EE$2,CY$2-1,$D35:$EE35)/12)*(1+XLOOKUP(CY$2,Assumptions!$C$94:$M$94,Assumptions!$C$98:$M$98))))</f>
        <v>0</v>
      </c>
      <c r="CZ35" s="229">
        <f t="array" ref="CZ35">-(IF(CZ$2=1,Assumptions!$X36/12,-(SUMIF($D$2:$EE$2,CZ$2-1,$D35:$EE35)/12)*(1+XLOOKUP(CZ$2,Assumptions!$C$94:$M$94,Assumptions!$C$98:$M$98))))</f>
        <v>0</v>
      </c>
      <c r="DA35" s="229">
        <f t="array" ref="DA35">-(IF(DA$2=1,Assumptions!$X36/12,-(SUMIF($D$2:$EE$2,DA$2-1,$D35:$EE35)/12)*(1+XLOOKUP(DA$2,Assumptions!$C$94:$M$94,Assumptions!$C$98:$M$98))))</f>
        <v>0</v>
      </c>
      <c r="DB35" s="229">
        <f t="array" ref="DB35">-(IF(DB$2=1,Assumptions!$X36/12,-(SUMIF($D$2:$EE$2,DB$2-1,$D35:$EE35)/12)*(1+XLOOKUP(DB$2,Assumptions!$C$94:$M$94,Assumptions!$C$98:$M$98))))</f>
        <v>0</v>
      </c>
      <c r="DC35" s="229">
        <f t="array" ref="DC35">-(IF(DC$2=1,Assumptions!$X36/12,-(SUMIF($D$2:$EE$2,DC$2-1,$D35:$EE35)/12)*(1+XLOOKUP(DC$2,Assumptions!$C$94:$M$94,Assumptions!$C$98:$M$98))))</f>
        <v>0</v>
      </c>
      <c r="DD35" s="229">
        <f t="array" ref="DD35">-(IF(DD$2=1,Assumptions!$X36/12,-(SUMIF($D$2:$EE$2,DD$2-1,$D35:$EE35)/12)*(1+XLOOKUP(DD$2,Assumptions!$C$94:$M$94,Assumptions!$C$98:$M$98))))</f>
        <v>0</v>
      </c>
      <c r="DE35" s="229">
        <f t="array" ref="DE35">-(IF(DE$2=1,Assumptions!$X36/12,-(SUMIF($D$2:$EE$2,DE$2-1,$D35:$EE35)/12)*(1+XLOOKUP(DE$2,Assumptions!$C$94:$M$94,Assumptions!$C$98:$M$98))))</f>
        <v>0</v>
      </c>
      <c r="DF35" s="229">
        <f t="array" ref="DF35">-(IF(DF$2=1,Assumptions!$X36/12,-(SUMIF($D$2:$EE$2,DF$2-1,$D35:$EE35)/12)*(1+XLOOKUP(DF$2,Assumptions!$C$94:$M$94,Assumptions!$C$98:$M$98))))</f>
        <v>0</v>
      </c>
      <c r="DG35" s="229">
        <f t="array" ref="DG35">-(IF(DG$2=1,Assumptions!$X36/12,-(SUMIF($D$2:$EE$2,DG$2-1,$D35:$EE35)/12)*(1+XLOOKUP(DG$2,Assumptions!$C$94:$M$94,Assumptions!$C$98:$M$98))))</f>
        <v>0</v>
      </c>
      <c r="DH35" s="229">
        <f t="array" ref="DH35">-(IF(DH$2=1,Assumptions!$X36/12,-(SUMIF($D$2:$EE$2,DH$2-1,$D35:$EE35)/12)*(1+XLOOKUP(DH$2,Assumptions!$C$94:$M$94,Assumptions!$C$98:$M$98))))</f>
        <v>0</v>
      </c>
      <c r="DI35" s="229">
        <f t="array" ref="DI35">-(IF(DI$2=1,Assumptions!$X36/12,-(SUMIF($D$2:$EE$2,DI$2-1,$D35:$EE35)/12)*(1+XLOOKUP(DI$2,Assumptions!$C$94:$M$94,Assumptions!$C$98:$M$98))))</f>
        <v>0</v>
      </c>
      <c r="DJ35" s="229">
        <f t="array" ref="DJ35">-(IF(DJ$2=1,Assumptions!$X36/12,-(SUMIF($D$2:$EE$2,DJ$2-1,$D35:$EE35)/12)*(1+XLOOKUP(DJ$2,Assumptions!$C$94:$M$94,Assumptions!$C$98:$M$98))))</f>
        <v>0</v>
      </c>
      <c r="DK35" s="229">
        <f t="array" ref="DK35">-(IF(DK$2=1,Assumptions!$X36/12,-(SUMIF($D$2:$EE$2,DK$2-1,$D35:$EE35)/12)*(1+XLOOKUP(DK$2,Assumptions!$C$94:$M$94,Assumptions!$C$98:$M$98))))</f>
        <v>0</v>
      </c>
      <c r="DL35" s="229">
        <f t="array" ref="DL35">-(IF(DL$2=1,Assumptions!$X36/12,-(SUMIF($D$2:$EE$2,DL$2-1,$D35:$EE35)/12)*(1+XLOOKUP(DL$2,Assumptions!$C$94:$M$94,Assumptions!$C$98:$M$98))))</f>
        <v>0</v>
      </c>
      <c r="DM35" s="229">
        <f t="array" ref="DM35">-(IF(DM$2=1,Assumptions!$X36/12,-(SUMIF($D$2:$EE$2,DM$2-1,$D35:$EE35)/12)*(1+XLOOKUP(DM$2,Assumptions!$C$94:$M$94,Assumptions!$C$98:$M$98))))</f>
        <v>0</v>
      </c>
      <c r="DN35" s="229">
        <f t="array" ref="DN35">-(IF(DN$2=1,Assumptions!$X36/12,-(SUMIF($D$2:$EE$2,DN$2-1,$D35:$EE35)/12)*(1+XLOOKUP(DN$2,Assumptions!$C$94:$M$94,Assumptions!$C$98:$M$98))))</f>
        <v>0</v>
      </c>
      <c r="DO35" s="229">
        <f t="array" ref="DO35">-(IF(DO$2=1,Assumptions!$X36/12,-(SUMIF($D$2:$EE$2,DO$2-1,$D35:$EE35)/12)*(1+XLOOKUP(DO$2,Assumptions!$C$94:$M$94,Assumptions!$C$98:$M$98))))</f>
        <v>0</v>
      </c>
      <c r="DP35" s="229">
        <f t="array" ref="DP35">-(IF(DP$2=1,Assumptions!$X36/12,-(SUMIF($D$2:$EE$2,DP$2-1,$D35:$EE35)/12)*(1+XLOOKUP(DP$2,Assumptions!$C$94:$M$94,Assumptions!$C$98:$M$98))))</f>
        <v>0</v>
      </c>
      <c r="DQ35" s="229">
        <f t="array" ref="DQ35">-(IF(DQ$2=1,Assumptions!$X36/12,-(SUMIF($D$2:$EE$2,DQ$2-1,$D35:$EE35)/12)*(1+XLOOKUP(DQ$2,Assumptions!$C$94:$M$94,Assumptions!$C$98:$M$98))))</f>
        <v>0</v>
      </c>
      <c r="DR35" s="229">
        <f t="array" ref="DR35">-(IF(DR$2=1,Assumptions!$X36/12,-(SUMIF($D$2:$EE$2,DR$2-1,$D35:$EE35)/12)*(1+XLOOKUP(DR$2,Assumptions!$C$94:$M$94,Assumptions!$C$98:$M$98))))</f>
        <v>0</v>
      </c>
      <c r="DS35" s="229">
        <f t="array" ref="DS35">-(IF(DS$2=1,Assumptions!$X36/12,-(SUMIF($D$2:$EE$2,DS$2-1,$D35:$EE35)/12)*(1+XLOOKUP(DS$2,Assumptions!$C$94:$M$94,Assumptions!$C$98:$M$98))))</f>
        <v>0</v>
      </c>
      <c r="DT35" s="229">
        <f t="array" ref="DT35">-(IF(DT$2=1,Assumptions!$X36/12,-(SUMIF($D$2:$EE$2,DT$2-1,$D35:$EE35)/12)*(1+XLOOKUP(DT$2,Assumptions!$C$94:$M$94,Assumptions!$C$98:$M$98))))</f>
        <v>0</v>
      </c>
      <c r="DU35" s="229">
        <f t="array" ref="DU35">-(IF(DU$2=1,Assumptions!$X36/12,-(SUMIF($D$2:$EE$2,DU$2-1,$D35:$EE35)/12)*(1+XLOOKUP(DU$2,Assumptions!$C$94:$M$94,Assumptions!$C$98:$M$98))))</f>
        <v>0</v>
      </c>
      <c r="DV35" s="229">
        <f t="array" ref="DV35">-(IF(DV$2=1,Assumptions!$X36/12,-(SUMIF($D$2:$EE$2,DV$2-1,$D35:$EE35)/12)*(1+XLOOKUP(DV$2,Assumptions!$C$94:$M$94,Assumptions!$C$98:$M$98))))</f>
        <v>0</v>
      </c>
      <c r="DW35" s="229">
        <f t="array" ref="DW35">-(IF(DW$2=1,Assumptions!$X36/12,-(SUMIF($D$2:$EE$2,DW$2-1,$D35:$EE35)/12)*(1+XLOOKUP(DW$2,Assumptions!$C$94:$M$94,Assumptions!$C$98:$M$98))))</f>
        <v>0</v>
      </c>
      <c r="DX35" s="229">
        <f t="array" ref="DX35">-(IF(DX$2=1,Assumptions!$X36/12,-(SUMIF($D$2:$EE$2,DX$2-1,$D35:$EE35)/12)*(1+XLOOKUP(DX$2,Assumptions!$C$94:$M$94,Assumptions!$C$98:$M$98))))</f>
        <v>0</v>
      </c>
      <c r="DY35" s="229">
        <f t="array" ref="DY35">-(IF(DY$2=1,Assumptions!$X36/12,-(SUMIF($D$2:$EE$2,DY$2-1,$D35:$EE35)/12)*(1+XLOOKUP(DY$2,Assumptions!$C$94:$M$94,Assumptions!$C$98:$M$98))))</f>
        <v>0</v>
      </c>
      <c r="DZ35" s="229">
        <f t="array" ref="DZ35">-(IF(DZ$2=1,Assumptions!$X36/12,-(SUMIF($D$2:$EE$2,DZ$2-1,$D35:$EE35)/12)*(1+XLOOKUP(DZ$2,Assumptions!$C$94:$M$94,Assumptions!$C$98:$M$98))))</f>
        <v>0</v>
      </c>
      <c r="EA35" s="229">
        <f t="array" ref="EA35">-(IF(EA$2=1,Assumptions!$X36/12,-(SUMIF($D$2:$EE$2,EA$2-1,$D35:$EE35)/12)*(1+XLOOKUP(EA$2,Assumptions!$C$94:$M$94,Assumptions!$C$98:$M$98))))</f>
        <v>0</v>
      </c>
      <c r="EB35" s="229">
        <f t="array" ref="EB35">-(IF(EB$2=1,Assumptions!$X36/12,-(SUMIF($D$2:$EE$2,EB$2-1,$D35:$EE35)/12)*(1+XLOOKUP(EB$2,Assumptions!$C$94:$M$94,Assumptions!$C$98:$M$98))))</f>
        <v>0</v>
      </c>
      <c r="EC35" s="229">
        <f t="array" ref="EC35">-(IF(EC$2=1,Assumptions!$X36/12,-(SUMIF($D$2:$EE$2,EC$2-1,$D35:$EE35)/12)*(1+XLOOKUP(EC$2,Assumptions!$C$94:$M$94,Assumptions!$C$98:$M$98))))</f>
        <v>0</v>
      </c>
      <c r="ED35" s="229">
        <f t="array" ref="ED35">-(IF(ED$2=1,Assumptions!$X36/12,-(SUMIF($D$2:$EE$2,ED$2-1,$D35:$EE35)/12)*(1+XLOOKUP(ED$2,Assumptions!$C$94:$M$94,Assumptions!$C$98:$M$98))))</f>
        <v>0</v>
      </c>
      <c r="EE35" s="229">
        <f t="array" ref="EE35">-(IF(EE$2=1,Assumptions!$X36/12,-(SUMIF($D$2:$EE$2,EE$2-1,$D35:$EE35)/12)*(1+XLOOKUP(EE$2,Assumptions!$C$94:$M$94,Assumptions!$C$98:$M$98))))</f>
        <v>0</v>
      </c>
    </row>
    <row r="36" ht="15.75" customHeight="1">
      <c r="A36" s="1"/>
      <c r="B36" s="99"/>
      <c r="C36" s="44" t="str">
        <f>Assumptions!J37</f>
        <v>Total Operating Expenses</v>
      </c>
      <c r="D36" s="236">
        <f t="shared" ref="D36:EE36" si="6">SUM(D24:D35)</f>
        <v>0</v>
      </c>
      <c r="E36" s="236">
        <f t="shared" si="6"/>
        <v>0</v>
      </c>
      <c r="F36" s="236">
        <f t="shared" si="6"/>
        <v>0</v>
      </c>
      <c r="G36" s="236">
        <f t="shared" si="6"/>
        <v>0</v>
      </c>
      <c r="H36" s="236">
        <f t="shared" si="6"/>
        <v>0</v>
      </c>
      <c r="I36" s="236">
        <f t="shared" si="6"/>
        <v>0</v>
      </c>
      <c r="J36" s="236">
        <f t="shared" si="6"/>
        <v>0</v>
      </c>
      <c r="K36" s="236">
        <f t="shared" si="6"/>
        <v>0</v>
      </c>
      <c r="L36" s="236">
        <f t="shared" si="6"/>
        <v>0</v>
      </c>
      <c r="M36" s="236">
        <f t="shared" si="6"/>
        <v>0</v>
      </c>
      <c r="N36" s="236">
        <f t="shared" si="6"/>
        <v>0</v>
      </c>
      <c r="O36" s="236">
        <f t="shared" si="6"/>
        <v>0</v>
      </c>
      <c r="P36" s="236">
        <f t="shared" si="6"/>
        <v>0</v>
      </c>
      <c r="Q36" s="236">
        <f t="shared" si="6"/>
        <v>0</v>
      </c>
      <c r="R36" s="236">
        <f t="shared" si="6"/>
        <v>0</v>
      </c>
      <c r="S36" s="236">
        <f t="shared" si="6"/>
        <v>0</v>
      </c>
      <c r="T36" s="236">
        <f t="shared" si="6"/>
        <v>0</v>
      </c>
      <c r="U36" s="236">
        <f t="shared" si="6"/>
        <v>0</v>
      </c>
      <c r="V36" s="236">
        <f t="shared" si="6"/>
        <v>0</v>
      </c>
      <c r="W36" s="236">
        <f t="shared" si="6"/>
        <v>0</v>
      </c>
      <c r="X36" s="236">
        <f t="shared" si="6"/>
        <v>0</v>
      </c>
      <c r="Y36" s="236">
        <f t="shared" si="6"/>
        <v>0</v>
      </c>
      <c r="Z36" s="236">
        <f t="shared" si="6"/>
        <v>0</v>
      </c>
      <c r="AA36" s="236">
        <f t="shared" si="6"/>
        <v>0</v>
      </c>
      <c r="AB36" s="236">
        <f t="shared" si="6"/>
        <v>0</v>
      </c>
      <c r="AC36" s="236">
        <f t="shared" si="6"/>
        <v>0</v>
      </c>
      <c r="AD36" s="236">
        <f t="shared" si="6"/>
        <v>0</v>
      </c>
      <c r="AE36" s="236">
        <f t="shared" si="6"/>
        <v>0</v>
      </c>
      <c r="AF36" s="236">
        <f t="shared" si="6"/>
        <v>0</v>
      </c>
      <c r="AG36" s="236">
        <f t="shared" si="6"/>
        <v>0</v>
      </c>
      <c r="AH36" s="236">
        <f t="shared" si="6"/>
        <v>0</v>
      </c>
      <c r="AI36" s="236">
        <f t="shared" si="6"/>
        <v>0</v>
      </c>
      <c r="AJ36" s="236">
        <f t="shared" si="6"/>
        <v>0</v>
      </c>
      <c r="AK36" s="236">
        <f t="shared" si="6"/>
        <v>0</v>
      </c>
      <c r="AL36" s="236">
        <f t="shared" si="6"/>
        <v>0</v>
      </c>
      <c r="AM36" s="236">
        <f t="shared" si="6"/>
        <v>0</v>
      </c>
      <c r="AN36" s="236">
        <f t="shared" si="6"/>
        <v>0</v>
      </c>
      <c r="AO36" s="236">
        <f t="shared" si="6"/>
        <v>0</v>
      </c>
      <c r="AP36" s="236">
        <f t="shared" si="6"/>
        <v>0</v>
      </c>
      <c r="AQ36" s="236">
        <f t="shared" si="6"/>
        <v>0</v>
      </c>
      <c r="AR36" s="236">
        <f t="shared" si="6"/>
        <v>0</v>
      </c>
      <c r="AS36" s="236">
        <f t="shared" si="6"/>
        <v>0</v>
      </c>
      <c r="AT36" s="236">
        <f t="shared" si="6"/>
        <v>0</v>
      </c>
      <c r="AU36" s="236">
        <f t="shared" si="6"/>
        <v>0</v>
      </c>
      <c r="AV36" s="236">
        <f t="shared" si="6"/>
        <v>0</v>
      </c>
      <c r="AW36" s="236">
        <f t="shared" si="6"/>
        <v>0</v>
      </c>
      <c r="AX36" s="236">
        <f t="shared" si="6"/>
        <v>0</v>
      </c>
      <c r="AY36" s="236">
        <f t="shared" si="6"/>
        <v>0</v>
      </c>
      <c r="AZ36" s="236">
        <f t="shared" si="6"/>
        <v>0</v>
      </c>
      <c r="BA36" s="236">
        <f t="shared" si="6"/>
        <v>0</v>
      </c>
      <c r="BB36" s="236">
        <f t="shared" si="6"/>
        <v>0</v>
      </c>
      <c r="BC36" s="236">
        <f t="shared" si="6"/>
        <v>0</v>
      </c>
      <c r="BD36" s="236">
        <f t="shared" si="6"/>
        <v>0</v>
      </c>
      <c r="BE36" s="236">
        <f t="shared" si="6"/>
        <v>0</v>
      </c>
      <c r="BF36" s="236">
        <f t="shared" si="6"/>
        <v>0</v>
      </c>
      <c r="BG36" s="236">
        <f t="shared" si="6"/>
        <v>0</v>
      </c>
      <c r="BH36" s="236">
        <f t="shared" si="6"/>
        <v>0</v>
      </c>
      <c r="BI36" s="236">
        <f t="shared" si="6"/>
        <v>0</v>
      </c>
      <c r="BJ36" s="236">
        <f t="shared" si="6"/>
        <v>0</v>
      </c>
      <c r="BK36" s="236">
        <f t="shared" si="6"/>
        <v>0</v>
      </c>
      <c r="BL36" s="236">
        <f t="shared" si="6"/>
        <v>0</v>
      </c>
      <c r="BM36" s="236">
        <f t="shared" si="6"/>
        <v>0</v>
      </c>
      <c r="BN36" s="236">
        <f t="shared" si="6"/>
        <v>0</v>
      </c>
      <c r="BO36" s="236">
        <f t="shared" si="6"/>
        <v>0</v>
      </c>
      <c r="BP36" s="236">
        <f t="shared" si="6"/>
        <v>0</v>
      </c>
      <c r="BQ36" s="236">
        <f t="shared" si="6"/>
        <v>0</v>
      </c>
      <c r="BR36" s="236">
        <f t="shared" si="6"/>
        <v>0</v>
      </c>
      <c r="BS36" s="236">
        <f t="shared" si="6"/>
        <v>0</v>
      </c>
      <c r="BT36" s="236">
        <f t="shared" si="6"/>
        <v>0</v>
      </c>
      <c r="BU36" s="236">
        <f t="shared" si="6"/>
        <v>0</v>
      </c>
      <c r="BV36" s="236">
        <f t="shared" si="6"/>
        <v>0</v>
      </c>
      <c r="BW36" s="236">
        <f t="shared" si="6"/>
        <v>0</v>
      </c>
      <c r="BX36" s="236">
        <f t="shared" si="6"/>
        <v>0</v>
      </c>
      <c r="BY36" s="236">
        <f t="shared" si="6"/>
        <v>0</v>
      </c>
      <c r="BZ36" s="236">
        <f t="shared" si="6"/>
        <v>0</v>
      </c>
      <c r="CA36" s="236">
        <f t="shared" si="6"/>
        <v>0</v>
      </c>
      <c r="CB36" s="236">
        <f t="shared" si="6"/>
        <v>0</v>
      </c>
      <c r="CC36" s="236">
        <f t="shared" si="6"/>
        <v>0</v>
      </c>
      <c r="CD36" s="236">
        <f t="shared" si="6"/>
        <v>0</v>
      </c>
      <c r="CE36" s="236">
        <f t="shared" si="6"/>
        <v>0</v>
      </c>
      <c r="CF36" s="236">
        <f t="shared" si="6"/>
        <v>0</v>
      </c>
      <c r="CG36" s="236">
        <f t="shared" si="6"/>
        <v>0</v>
      </c>
      <c r="CH36" s="236">
        <f t="shared" si="6"/>
        <v>0</v>
      </c>
      <c r="CI36" s="236">
        <f t="shared" si="6"/>
        <v>0</v>
      </c>
      <c r="CJ36" s="236">
        <f t="shared" si="6"/>
        <v>0</v>
      </c>
      <c r="CK36" s="236">
        <f t="shared" si="6"/>
        <v>0</v>
      </c>
      <c r="CL36" s="236">
        <f t="shared" si="6"/>
        <v>0</v>
      </c>
      <c r="CM36" s="236">
        <f t="shared" si="6"/>
        <v>0</v>
      </c>
      <c r="CN36" s="236">
        <f t="shared" si="6"/>
        <v>0</v>
      </c>
      <c r="CO36" s="236">
        <f t="shared" si="6"/>
        <v>0</v>
      </c>
      <c r="CP36" s="236">
        <f t="shared" si="6"/>
        <v>0</v>
      </c>
      <c r="CQ36" s="236">
        <f t="shared" si="6"/>
        <v>0</v>
      </c>
      <c r="CR36" s="236">
        <f t="shared" si="6"/>
        <v>0</v>
      </c>
      <c r="CS36" s="236">
        <f t="shared" si="6"/>
        <v>0</v>
      </c>
      <c r="CT36" s="236">
        <f t="shared" si="6"/>
        <v>0</v>
      </c>
      <c r="CU36" s="236">
        <f t="shared" si="6"/>
        <v>0</v>
      </c>
      <c r="CV36" s="236">
        <f t="shared" si="6"/>
        <v>0</v>
      </c>
      <c r="CW36" s="236">
        <f t="shared" si="6"/>
        <v>0</v>
      </c>
      <c r="CX36" s="236">
        <f t="shared" si="6"/>
        <v>0</v>
      </c>
      <c r="CY36" s="236">
        <f t="shared" si="6"/>
        <v>0</v>
      </c>
      <c r="CZ36" s="236">
        <f t="shared" si="6"/>
        <v>0</v>
      </c>
      <c r="DA36" s="236">
        <f t="shared" si="6"/>
        <v>0</v>
      </c>
      <c r="DB36" s="236">
        <f t="shared" si="6"/>
        <v>0</v>
      </c>
      <c r="DC36" s="236">
        <f t="shared" si="6"/>
        <v>0</v>
      </c>
      <c r="DD36" s="236">
        <f t="shared" si="6"/>
        <v>0</v>
      </c>
      <c r="DE36" s="236">
        <f t="shared" si="6"/>
        <v>0</v>
      </c>
      <c r="DF36" s="236">
        <f t="shared" si="6"/>
        <v>0</v>
      </c>
      <c r="DG36" s="236">
        <f t="shared" si="6"/>
        <v>0</v>
      </c>
      <c r="DH36" s="236">
        <f t="shared" si="6"/>
        <v>0</v>
      </c>
      <c r="DI36" s="236">
        <f t="shared" si="6"/>
        <v>0</v>
      </c>
      <c r="DJ36" s="236">
        <f t="shared" si="6"/>
        <v>0</v>
      </c>
      <c r="DK36" s="236">
        <f t="shared" si="6"/>
        <v>0</v>
      </c>
      <c r="DL36" s="236">
        <f t="shared" si="6"/>
        <v>0</v>
      </c>
      <c r="DM36" s="236">
        <f t="shared" si="6"/>
        <v>0</v>
      </c>
      <c r="DN36" s="236">
        <f t="shared" si="6"/>
        <v>0</v>
      </c>
      <c r="DO36" s="236">
        <f t="shared" si="6"/>
        <v>0</v>
      </c>
      <c r="DP36" s="236">
        <f t="shared" si="6"/>
        <v>0</v>
      </c>
      <c r="DQ36" s="236">
        <f t="shared" si="6"/>
        <v>0</v>
      </c>
      <c r="DR36" s="236">
        <f t="shared" si="6"/>
        <v>0</v>
      </c>
      <c r="DS36" s="236">
        <f t="shared" si="6"/>
        <v>0</v>
      </c>
      <c r="DT36" s="236">
        <f t="shared" si="6"/>
        <v>0</v>
      </c>
      <c r="DU36" s="236">
        <f t="shared" si="6"/>
        <v>0</v>
      </c>
      <c r="DV36" s="236">
        <f t="shared" si="6"/>
        <v>0</v>
      </c>
      <c r="DW36" s="236">
        <f t="shared" si="6"/>
        <v>0</v>
      </c>
      <c r="DX36" s="236">
        <f t="shared" si="6"/>
        <v>0</v>
      </c>
      <c r="DY36" s="236">
        <f t="shared" si="6"/>
        <v>0</v>
      </c>
      <c r="DZ36" s="236">
        <f t="shared" si="6"/>
        <v>0</v>
      </c>
      <c r="EA36" s="236">
        <f t="shared" si="6"/>
        <v>0</v>
      </c>
      <c r="EB36" s="236">
        <f t="shared" si="6"/>
        <v>0</v>
      </c>
      <c r="EC36" s="236">
        <f t="shared" si="6"/>
        <v>0</v>
      </c>
      <c r="ED36" s="236">
        <f t="shared" si="6"/>
        <v>0</v>
      </c>
      <c r="EE36" s="236">
        <f t="shared" si="6"/>
        <v>0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4"/>
      <c r="C38" s="44" t="str">
        <f>Assumptions!J39</f>
        <v>Net Operating Income</v>
      </c>
      <c r="D38" s="240">
        <f>IF(OR(D$1=Assumptions!$B$115,D$1=Assumptions!$C$115,D$1=Assumptions!$D$115,D$1=Assumptions!$E$115,D$1=Assumptions!$F$115),(Assumptions!$C$105*D$21)+(SUM(D28+D30+D32+D33+D34)+(Assumptions!$C$105*SUM(D$24:D$27,D$29,D$31,D$35))),(D$21+D$36))</f>
        <v>0</v>
      </c>
      <c r="E38" s="240">
        <f t="shared" ref="E38:EE38" si="7">E21+E36</f>
        <v>0</v>
      </c>
      <c r="F38" s="240">
        <f t="shared" si="7"/>
        <v>0</v>
      </c>
      <c r="G38" s="240">
        <f t="shared" si="7"/>
        <v>0</v>
      </c>
      <c r="H38" s="240">
        <f t="shared" si="7"/>
        <v>0</v>
      </c>
      <c r="I38" s="240">
        <f t="shared" si="7"/>
        <v>0</v>
      </c>
      <c r="J38" s="240">
        <f t="shared" si="7"/>
        <v>0</v>
      </c>
      <c r="K38" s="240">
        <f t="shared" si="7"/>
        <v>0</v>
      </c>
      <c r="L38" s="240">
        <f t="shared" si="7"/>
        <v>0</v>
      </c>
      <c r="M38" s="240">
        <f t="shared" si="7"/>
        <v>0</v>
      </c>
      <c r="N38" s="240">
        <f t="shared" si="7"/>
        <v>0</v>
      </c>
      <c r="O38" s="240">
        <f t="shared" si="7"/>
        <v>0</v>
      </c>
      <c r="P38" s="240">
        <f t="shared" si="7"/>
        <v>0</v>
      </c>
      <c r="Q38" s="240">
        <f t="shared" si="7"/>
        <v>0</v>
      </c>
      <c r="R38" s="240">
        <f t="shared" si="7"/>
        <v>0</v>
      </c>
      <c r="S38" s="240">
        <f t="shared" si="7"/>
        <v>0</v>
      </c>
      <c r="T38" s="240">
        <f t="shared" si="7"/>
        <v>0</v>
      </c>
      <c r="U38" s="240">
        <f t="shared" si="7"/>
        <v>0</v>
      </c>
      <c r="V38" s="240">
        <f t="shared" si="7"/>
        <v>0</v>
      </c>
      <c r="W38" s="240">
        <f t="shared" si="7"/>
        <v>0</v>
      </c>
      <c r="X38" s="240">
        <f t="shared" si="7"/>
        <v>0</v>
      </c>
      <c r="Y38" s="240">
        <f t="shared" si="7"/>
        <v>0</v>
      </c>
      <c r="Z38" s="240">
        <f t="shared" si="7"/>
        <v>0</v>
      </c>
      <c r="AA38" s="240">
        <f t="shared" si="7"/>
        <v>0</v>
      </c>
      <c r="AB38" s="240">
        <f t="shared" si="7"/>
        <v>0</v>
      </c>
      <c r="AC38" s="240">
        <f t="shared" si="7"/>
        <v>0</v>
      </c>
      <c r="AD38" s="240">
        <f t="shared" si="7"/>
        <v>0</v>
      </c>
      <c r="AE38" s="240">
        <f t="shared" si="7"/>
        <v>0</v>
      </c>
      <c r="AF38" s="240">
        <f t="shared" si="7"/>
        <v>0</v>
      </c>
      <c r="AG38" s="240">
        <f t="shared" si="7"/>
        <v>0</v>
      </c>
      <c r="AH38" s="240">
        <f t="shared" si="7"/>
        <v>0</v>
      </c>
      <c r="AI38" s="240">
        <f t="shared" si="7"/>
        <v>0</v>
      </c>
      <c r="AJ38" s="240">
        <f t="shared" si="7"/>
        <v>0</v>
      </c>
      <c r="AK38" s="240">
        <f t="shared" si="7"/>
        <v>0</v>
      </c>
      <c r="AL38" s="240">
        <f t="shared" si="7"/>
        <v>0</v>
      </c>
      <c r="AM38" s="240">
        <f t="shared" si="7"/>
        <v>0</v>
      </c>
      <c r="AN38" s="240">
        <f t="shared" si="7"/>
        <v>0</v>
      </c>
      <c r="AO38" s="240">
        <f t="shared" si="7"/>
        <v>0</v>
      </c>
      <c r="AP38" s="240">
        <f t="shared" si="7"/>
        <v>0</v>
      </c>
      <c r="AQ38" s="240">
        <f t="shared" si="7"/>
        <v>0</v>
      </c>
      <c r="AR38" s="240">
        <f t="shared" si="7"/>
        <v>0</v>
      </c>
      <c r="AS38" s="240">
        <f t="shared" si="7"/>
        <v>0</v>
      </c>
      <c r="AT38" s="240">
        <f t="shared" si="7"/>
        <v>0</v>
      </c>
      <c r="AU38" s="240">
        <f t="shared" si="7"/>
        <v>0</v>
      </c>
      <c r="AV38" s="240">
        <f t="shared" si="7"/>
        <v>0</v>
      </c>
      <c r="AW38" s="240">
        <f t="shared" si="7"/>
        <v>0</v>
      </c>
      <c r="AX38" s="240">
        <f t="shared" si="7"/>
        <v>0</v>
      </c>
      <c r="AY38" s="240">
        <f t="shared" si="7"/>
        <v>0</v>
      </c>
      <c r="AZ38" s="240">
        <f t="shared" si="7"/>
        <v>0</v>
      </c>
      <c r="BA38" s="240">
        <f t="shared" si="7"/>
        <v>0</v>
      </c>
      <c r="BB38" s="240">
        <f t="shared" si="7"/>
        <v>0</v>
      </c>
      <c r="BC38" s="240">
        <f t="shared" si="7"/>
        <v>0</v>
      </c>
      <c r="BD38" s="240">
        <f t="shared" si="7"/>
        <v>0</v>
      </c>
      <c r="BE38" s="240">
        <f t="shared" si="7"/>
        <v>0</v>
      </c>
      <c r="BF38" s="240">
        <f t="shared" si="7"/>
        <v>0</v>
      </c>
      <c r="BG38" s="240">
        <f t="shared" si="7"/>
        <v>0</v>
      </c>
      <c r="BH38" s="240">
        <f t="shared" si="7"/>
        <v>0</v>
      </c>
      <c r="BI38" s="240">
        <f t="shared" si="7"/>
        <v>0</v>
      </c>
      <c r="BJ38" s="240">
        <f t="shared" si="7"/>
        <v>0</v>
      </c>
      <c r="BK38" s="240">
        <f t="shared" si="7"/>
        <v>0</v>
      </c>
      <c r="BL38" s="240">
        <f t="shared" si="7"/>
        <v>0</v>
      </c>
      <c r="BM38" s="240">
        <f t="shared" si="7"/>
        <v>0</v>
      </c>
      <c r="BN38" s="240">
        <f t="shared" si="7"/>
        <v>0</v>
      </c>
      <c r="BO38" s="240">
        <f t="shared" si="7"/>
        <v>0</v>
      </c>
      <c r="BP38" s="240">
        <f t="shared" si="7"/>
        <v>0</v>
      </c>
      <c r="BQ38" s="240">
        <f t="shared" si="7"/>
        <v>0</v>
      </c>
      <c r="BR38" s="240">
        <f t="shared" si="7"/>
        <v>0</v>
      </c>
      <c r="BS38" s="240">
        <f t="shared" si="7"/>
        <v>0</v>
      </c>
      <c r="BT38" s="240">
        <f t="shared" si="7"/>
        <v>0</v>
      </c>
      <c r="BU38" s="240">
        <f t="shared" si="7"/>
        <v>0</v>
      </c>
      <c r="BV38" s="240">
        <f t="shared" si="7"/>
        <v>0</v>
      </c>
      <c r="BW38" s="240">
        <f t="shared" si="7"/>
        <v>0</v>
      </c>
      <c r="BX38" s="240">
        <f t="shared" si="7"/>
        <v>0</v>
      </c>
      <c r="BY38" s="240">
        <f t="shared" si="7"/>
        <v>0</v>
      </c>
      <c r="BZ38" s="240">
        <f t="shared" si="7"/>
        <v>0</v>
      </c>
      <c r="CA38" s="240">
        <f t="shared" si="7"/>
        <v>0</v>
      </c>
      <c r="CB38" s="240">
        <f t="shared" si="7"/>
        <v>0</v>
      </c>
      <c r="CC38" s="240">
        <f t="shared" si="7"/>
        <v>0</v>
      </c>
      <c r="CD38" s="240">
        <f t="shared" si="7"/>
        <v>0</v>
      </c>
      <c r="CE38" s="240">
        <f t="shared" si="7"/>
        <v>0</v>
      </c>
      <c r="CF38" s="240">
        <f t="shared" si="7"/>
        <v>0</v>
      </c>
      <c r="CG38" s="240">
        <f t="shared" si="7"/>
        <v>0</v>
      </c>
      <c r="CH38" s="240">
        <f t="shared" si="7"/>
        <v>0</v>
      </c>
      <c r="CI38" s="240">
        <f t="shared" si="7"/>
        <v>0</v>
      </c>
      <c r="CJ38" s="240">
        <f t="shared" si="7"/>
        <v>0</v>
      </c>
      <c r="CK38" s="240">
        <f t="shared" si="7"/>
        <v>0</v>
      </c>
      <c r="CL38" s="240">
        <f t="shared" si="7"/>
        <v>0</v>
      </c>
      <c r="CM38" s="240">
        <f t="shared" si="7"/>
        <v>0</v>
      </c>
      <c r="CN38" s="240">
        <f t="shared" si="7"/>
        <v>0</v>
      </c>
      <c r="CO38" s="240">
        <f t="shared" si="7"/>
        <v>0</v>
      </c>
      <c r="CP38" s="240">
        <f t="shared" si="7"/>
        <v>0</v>
      </c>
      <c r="CQ38" s="240">
        <f t="shared" si="7"/>
        <v>0</v>
      </c>
      <c r="CR38" s="240">
        <f t="shared" si="7"/>
        <v>0</v>
      </c>
      <c r="CS38" s="240">
        <f t="shared" si="7"/>
        <v>0</v>
      </c>
      <c r="CT38" s="240">
        <f t="shared" si="7"/>
        <v>0</v>
      </c>
      <c r="CU38" s="240">
        <f t="shared" si="7"/>
        <v>0</v>
      </c>
      <c r="CV38" s="240">
        <f t="shared" si="7"/>
        <v>0</v>
      </c>
      <c r="CW38" s="240">
        <f t="shared" si="7"/>
        <v>0</v>
      </c>
      <c r="CX38" s="240">
        <f t="shared" si="7"/>
        <v>0</v>
      </c>
      <c r="CY38" s="240">
        <f t="shared" si="7"/>
        <v>0</v>
      </c>
      <c r="CZ38" s="240">
        <f t="shared" si="7"/>
        <v>0</v>
      </c>
      <c r="DA38" s="240">
        <f t="shared" si="7"/>
        <v>0</v>
      </c>
      <c r="DB38" s="240">
        <f t="shared" si="7"/>
        <v>0</v>
      </c>
      <c r="DC38" s="240">
        <f t="shared" si="7"/>
        <v>0</v>
      </c>
      <c r="DD38" s="240">
        <f t="shared" si="7"/>
        <v>0</v>
      </c>
      <c r="DE38" s="240">
        <f t="shared" si="7"/>
        <v>0</v>
      </c>
      <c r="DF38" s="240">
        <f t="shared" si="7"/>
        <v>0</v>
      </c>
      <c r="DG38" s="240">
        <f t="shared" si="7"/>
        <v>0</v>
      </c>
      <c r="DH38" s="240">
        <f t="shared" si="7"/>
        <v>0</v>
      </c>
      <c r="DI38" s="240">
        <f t="shared" si="7"/>
        <v>0</v>
      </c>
      <c r="DJ38" s="240">
        <f t="shared" si="7"/>
        <v>0</v>
      </c>
      <c r="DK38" s="240">
        <f t="shared" si="7"/>
        <v>0</v>
      </c>
      <c r="DL38" s="240">
        <f t="shared" si="7"/>
        <v>0</v>
      </c>
      <c r="DM38" s="240">
        <f t="shared" si="7"/>
        <v>0</v>
      </c>
      <c r="DN38" s="240">
        <f t="shared" si="7"/>
        <v>0</v>
      </c>
      <c r="DO38" s="240">
        <f t="shared" si="7"/>
        <v>0</v>
      </c>
      <c r="DP38" s="240">
        <f t="shared" si="7"/>
        <v>0</v>
      </c>
      <c r="DQ38" s="240">
        <f t="shared" si="7"/>
        <v>0</v>
      </c>
      <c r="DR38" s="240">
        <f t="shared" si="7"/>
        <v>0</v>
      </c>
      <c r="DS38" s="240">
        <f t="shared" si="7"/>
        <v>0</v>
      </c>
      <c r="DT38" s="240">
        <f t="shared" si="7"/>
        <v>0</v>
      </c>
      <c r="DU38" s="240">
        <f t="shared" si="7"/>
        <v>0</v>
      </c>
      <c r="DV38" s="240">
        <f t="shared" si="7"/>
        <v>0</v>
      </c>
      <c r="DW38" s="240">
        <f t="shared" si="7"/>
        <v>0</v>
      </c>
      <c r="DX38" s="240">
        <f t="shared" si="7"/>
        <v>0</v>
      </c>
      <c r="DY38" s="240">
        <f t="shared" si="7"/>
        <v>0</v>
      </c>
      <c r="DZ38" s="240">
        <f t="shared" si="7"/>
        <v>0</v>
      </c>
      <c r="EA38" s="240">
        <f t="shared" si="7"/>
        <v>0</v>
      </c>
      <c r="EB38" s="240">
        <f t="shared" si="7"/>
        <v>0</v>
      </c>
      <c r="EC38" s="240">
        <f t="shared" si="7"/>
        <v>0</v>
      </c>
      <c r="ED38" s="240">
        <f t="shared" si="7"/>
        <v>0</v>
      </c>
      <c r="EE38" s="240">
        <f t="shared" si="7"/>
        <v>0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71" t="str">
        <f>'505 s. 5th'!C40</f>
        <v>Capital Expenditure</v>
      </c>
      <c r="D40" s="152">
        <f>IF(OR(D$1=Assumptions!$B$115,D$1=Assumptions!$C$115,D$1=Assumptions!$D$115,D$1=Assumptions!$E$115,D$1=Assumptions!$F$115),Assumptions!$T$12*Assumptions!$C$102/Assumptions!$C$104,0)</f>
        <v>0</v>
      </c>
      <c r="E40" s="152">
        <f>IF(OR(E$1=Assumptions!$B$115,E$1=Assumptions!$C$115,E$1=Assumptions!$D$115,E$1=Assumptions!$E$115,E$1=Assumptions!$F$115),Assumptions!$T$12*Assumptions!$C$102/Assumptions!$C$104,0)</f>
        <v>0</v>
      </c>
      <c r="F40" s="152">
        <f>IF(OR(F$1=Assumptions!$B$115,F$1=Assumptions!$C$115,F$1=Assumptions!$D$115,F$1=Assumptions!$E$115,F$1=Assumptions!$F$115),Assumptions!$T$12*Assumptions!$C$102/Assumptions!$C$104,0)</f>
        <v>0</v>
      </c>
      <c r="G40" s="152">
        <f>IF(OR(G$1=Assumptions!$B$115,G$1=Assumptions!$C$115,G$1=Assumptions!$D$115,G$1=Assumptions!$E$115,G$1=Assumptions!$F$115),Assumptions!$T$12*Assumptions!$C$102/Assumptions!$C$104,0)</f>
        <v>0</v>
      </c>
      <c r="H40" s="152">
        <f>IF(OR(H$1=Assumptions!$B$115,H$1=Assumptions!$C$115,H$1=Assumptions!$D$115,H$1=Assumptions!$E$115,H$1=Assumptions!$F$115),Assumptions!$T$12*Assumptions!$C$102/Assumptions!$C$104,0)</f>
        <v>0</v>
      </c>
      <c r="I40" s="152">
        <f>IF(OR(I$1=Assumptions!$B$115,I$1=Assumptions!$C$115,I$1=Assumptions!$D$115,I$1=Assumptions!$E$115,I$1=Assumptions!$F$115),Assumptions!$T$12*Assumptions!$C$102/Assumptions!$C$104,0)</f>
        <v>0</v>
      </c>
      <c r="J40" s="152">
        <f>IF(OR(J$1=Assumptions!$B$115,J$1=Assumptions!$C$115,J$1=Assumptions!$D$115,J$1=Assumptions!$E$115,J$1=Assumptions!$F$115),Assumptions!$T$12*Assumptions!$C$102/Assumptions!$C$104,0)</f>
        <v>0</v>
      </c>
      <c r="K40" s="152">
        <f>IF(OR(K$1=Assumptions!$B$115,K$1=Assumptions!$C$115,K$1=Assumptions!$D$115,K$1=Assumptions!$E$115,K$1=Assumptions!$F$115),Assumptions!$T$12*Assumptions!$C$102/Assumptions!$C$104,0)</f>
        <v>0</v>
      </c>
      <c r="L40" s="152">
        <f>IF(OR(L$1=Assumptions!$B$115,L$1=Assumptions!$C$115,L$1=Assumptions!$D$115,L$1=Assumptions!$E$115,L$1=Assumptions!$F$115),Assumptions!$T$12*Assumptions!$C$102/Assumptions!$C$104,0)</f>
        <v>0</v>
      </c>
      <c r="M40" s="152">
        <f>IF(OR(M$1=Assumptions!$B$115,M$1=Assumptions!$C$115,M$1=Assumptions!$D$115,M$1=Assumptions!$E$115,M$1=Assumptions!$F$115),Assumptions!$T$12*Assumptions!$C$102/Assumptions!$C$104,0)</f>
        <v>0</v>
      </c>
      <c r="N40" s="152">
        <f>IF(OR(N$1=Assumptions!$B$115,N$1=Assumptions!$C$115,N$1=Assumptions!$D$115,N$1=Assumptions!$E$115,N$1=Assumptions!$F$115),Assumptions!$T$12*Assumptions!$C$102/Assumptions!$C$104,0)</f>
        <v>0</v>
      </c>
      <c r="O40" s="152">
        <f>IF(OR(O$1=Assumptions!$B$115,O$1=Assumptions!$C$115,O$1=Assumptions!$D$115,O$1=Assumptions!$E$115,O$1=Assumptions!$F$115),Assumptions!$T$12*Assumptions!$C$102/Assumptions!$C$104,0)</f>
        <v>0</v>
      </c>
      <c r="P40" s="152">
        <f>IF(OR(P$1=Assumptions!$B$115,P$1=Assumptions!$C$115,P$1=Assumptions!$D$115,P$1=Assumptions!$E$115,P$1=Assumptions!$F$115),Assumptions!$T$12*Assumptions!$C$102/Assumptions!$C$104,0)</f>
        <v>0</v>
      </c>
      <c r="Q40" s="152">
        <f>IF(OR(Q$1=Assumptions!$B$115,Q$1=Assumptions!$C$115,Q$1=Assumptions!$D$115,Q$1=Assumptions!$E$115,Q$1=Assumptions!$F$115),Assumptions!$T$12*Assumptions!$C$102/Assumptions!$C$104,0)</f>
        <v>0</v>
      </c>
      <c r="R40" s="152">
        <f>IF(OR(R$1=Assumptions!$B$115,R$1=Assumptions!$C$115,R$1=Assumptions!$D$115,R$1=Assumptions!$E$115,R$1=Assumptions!$F$115),Assumptions!$T$12*Assumptions!$C$102/Assumptions!$C$104,0)</f>
        <v>0</v>
      </c>
      <c r="S40" s="152">
        <f>IF(OR(S$1=Assumptions!$B$115,S$1=Assumptions!$C$115,S$1=Assumptions!$D$115,S$1=Assumptions!$E$115,S$1=Assumptions!$F$115),Assumptions!$T$12*Assumptions!$C$102/Assumptions!$C$104,0)</f>
        <v>0</v>
      </c>
      <c r="T40" s="152">
        <f>IF(OR(T$1=Assumptions!$B$115,T$1=Assumptions!$C$115,T$1=Assumptions!$D$115,T$1=Assumptions!$E$115,T$1=Assumptions!$F$115),Assumptions!$T$12*Assumptions!$C$102/Assumptions!$C$104,0)</f>
        <v>0</v>
      </c>
      <c r="U40" s="152">
        <f>IF(OR(U$1=Assumptions!$B$115,U$1=Assumptions!$C$115,U$1=Assumptions!$D$115,U$1=Assumptions!$E$115,U$1=Assumptions!$F$115),Assumptions!$T$12*Assumptions!$C$102/Assumptions!$C$104,0)</f>
        <v>0</v>
      </c>
      <c r="V40" s="152">
        <f>IF(OR(V$1=Assumptions!$B$115,V$1=Assumptions!$C$115,V$1=Assumptions!$D$115,V$1=Assumptions!$E$115,V$1=Assumptions!$F$115),Assumptions!$T$12*Assumptions!$C$102/Assumptions!$C$104,0)</f>
        <v>0</v>
      </c>
      <c r="W40" s="152">
        <f>IF(OR(W$1=Assumptions!$B$115,W$1=Assumptions!$C$115,W$1=Assumptions!$D$115,W$1=Assumptions!$E$115,W$1=Assumptions!$F$115),Assumptions!$T$12*Assumptions!$C$102/Assumptions!$C$104,0)</f>
        <v>0</v>
      </c>
      <c r="X40" s="152">
        <f>IF(OR(X$1=Assumptions!$B$115,X$1=Assumptions!$C$115,X$1=Assumptions!$D$115,X$1=Assumptions!$E$115,X$1=Assumptions!$F$115),Assumptions!$T$12*Assumptions!$C$102/Assumptions!$C$104,0)</f>
        <v>0</v>
      </c>
      <c r="Y40" s="152">
        <f>IF(OR(Y$1=Assumptions!$B$115,Y$1=Assumptions!$C$115,Y$1=Assumptions!$D$115,Y$1=Assumptions!$E$115,Y$1=Assumptions!$F$115),Assumptions!$T$12*Assumptions!$C$102/Assumptions!$C$104,0)</f>
        <v>0</v>
      </c>
      <c r="Z40" s="152">
        <f>IF(OR(Z$1=Assumptions!$B$115,Z$1=Assumptions!$C$115,Z$1=Assumptions!$D$115,Z$1=Assumptions!$E$115,Z$1=Assumptions!$F$115),Assumptions!$T$12*Assumptions!$C$102/Assumptions!$C$104,0)</f>
        <v>0</v>
      </c>
      <c r="AA40" s="152">
        <f>IF(OR(AA$1=Assumptions!$B$115,AA$1=Assumptions!$C$115,AA$1=Assumptions!$D$115,AA$1=Assumptions!$E$115,AA$1=Assumptions!$F$115),Assumptions!$T$12*Assumptions!$C$102/Assumptions!$C$104,0)</f>
        <v>0</v>
      </c>
      <c r="AB40" s="152">
        <f>IF(OR(AB$1=Assumptions!$B$115,AB$1=Assumptions!$C$115,AB$1=Assumptions!$D$115,AB$1=Assumptions!$E$115,AB$1=Assumptions!$F$115),Assumptions!$T$12*Assumptions!$C$102/Assumptions!$C$104,0)</f>
        <v>0</v>
      </c>
      <c r="AC40" s="152">
        <f>IF(OR(AC$1=Assumptions!$B$115,AC$1=Assumptions!$C$115,AC$1=Assumptions!$D$115,AC$1=Assumptions!$E$115,AC$1=Assumptions!$F$115),Assumptions!$T$12*Assumptions!$C$102/Assumptions!$C$104,0)</f>
        <v>0</v>
      </c>
      <c r="AD40" s="152">
        <f>IF(OR(AD$1=Assumptions!$B$115,AD$1=Assumptions!$C$115,AD$1=Assumptions!$D$115,AD$1=Assumptions!$E$115,AD$1=Assumptions!$F$115),Assumptions!$T$12*Assumptions!$C$102/Assumptions!$C$104,0)</f>
        <v>0</v>
      </c>
      <c r="AE40" s="152">
        <f>IF(OR(AE$1=Assumptions!$B$115,AE$1=Assumptions!$C$115,AE$1=Assumptions!$D$115,AE$1=Assumptions!$E$115,AE$1=Assumptions!$F$115),Assumptions!$T$12*Assumptions!$C$102/Assumptions!$C$104,0)</f>
        <v>0</v>
      </c>
      <c r="AF40" s="152">
        <f>IF(OR(AF$1=Assumptions!$B$115,AF$1=Assumptions!$C$115,AF$1=Assumptions!$D$115,AF$1=Assumptions!$E$115,AF$1=Assumptions!$F$115),Assumptions!$T$12*Assumptions!$C$102/Assumptions!$C$104,0)</f>
        <v>0</v>
      </c>
      <c r="AG40" s="152">
        <f>IF(OR(AG$1=Assumptions!$B$115,AG$1=Assumptions!$C$115,AG$1=Assumptions!$D$115,AG$1=Assumptions!$E$115,AG$1=Assumptions!$F$115),Assumptions!$T$12*Assumptions!$C$102/Assumptions!$C$104,0)</f>
        <v>0</v>
      </c>
      <c r="AH40" s="152">
        <f>IF(OR(AH$1=Assumptions!$B$115,AH$1=Assumptions!$C$115,AH$1=Assumptions!$D$115,AH$1=Assumptions!$E$115,AH$1=Assumptions!$F$115),Assumptions!$T$12*Assumptions!$C$102/Assumptions!$C$104,0)</f>
        <v>0</v>
      </c>
      <c r="AI40" s="152">
        <f>IF(OR(AI$1=Assumptions!$B$115,AI$1=Assumptions!$C$115,AI$1=Assumptions!$D$115,AI$1=Assumptions!$E$115,AI$1=Assumptions!$F$115),Assumptions!$T$12*Assumptions!$C$102/Assumptions!$C$104,0)</f>
        <v>0</v>
      </c>
      <c r="AJ40" s="152">
        <f>IF(OR(AJ$1=Assumptions!$B$115,AJ$1=Assumptions!$C$115,AJ$1=Assumptions!$D$115,AJ$1=Assumptions!$E$115,AJ$1=Assumptions!$F$115),Assumptions!$T$12*Assumptions!$C$102/Assumptions!$C$104,0)</f>
        <v>0</v>
      </c>
      <c r="AK40" s="152">
        <f>IF(OR(AK$1=Assumptions!$B$115,AK$1=Assumptions!$C$115,AK$1=Assumptions!$D$115,AK$1=Assumptions!$E$115,AK$1=Assumptions!$F$115),Assumptions!$T$12*Assumptions!$C$102/Assumptions!$C$104,0)</f>
        <v>0</v>
      </c>
      <c r="AL40" s="152">
        <f>IF(OR(AL$1=Assumptions!$B$115,AL$1=Assumptions!$C$115,AL$1=Assumptions!$D$115,AL$1=Assumptions!$E$115,AL$1=Assumptions!$F$115),Assumptions!$T$12*Assumptions!$C$102/Assumptions!$C$104,0)</f>
        <v>0</v>
      </c>
      <c r="AM40" s="152">
        <f>IF(OR(AM$1=Assumptions!$B$115,AM$1=Assumptions!$C$115,AM$1=Assumptions!$D$115,AM$1=Assumptions!$E$115,AM$1=Assumptions!$F$115),Assumptions!$T$12*Assumptions!$C$102/Assumptions!$C$104,0)</f>
        <v>0</v>
      </c>
      <c r="AN40" s="152">
        <f>IF(OR(AN$1=Assumptions!$B$115,AN$1=Assumptions!$C$115,AN$1=Assumptions!$D$115,AN$1=Assumptions!$E$115,AN$1=Assumptions!$F$115),Assumptions!$T$12*Assumptions!$C$102/Assumptions!$C$104,0)</f>
        <v>0</v>
      </c>
      <c r="AO40" s="152">
        <f>IF(OR(AO$1=Assumptions!$B$115,AO$1=Assumptions!$C$115,AO$1=Assumptions!$D$115,AO$1=Assumptions!$E$115,AO$1=Assumptions!$F$115),Assumptions!$T$12*Assumptions!$C$102/Assumptions!$C$104,0)</f>
        <v>0</v>
      </c>
      <c r="AP40" s="152">
        <f>IF(OR(AP$1=Assumptions!$B$115,AP$1=Assumptions!$C$115,AP$1=Assumptions!$D$115,AP$1=Assumptions!$E$115,AP$1=Assumptions!$F$115),Assumptions!$T$12*Assumptions!$C$102/Assumptions!$C$104,0)</f>
        <v>0</v>
      </c>
      <c r="AQ40" s="152">
        <f>IF(OR(AQ$1=Assumptions!$B$115,AQ$1=Assumptions!$C$115,AQ$1=Assumptions!$D$115,AQ$1=Assumptions!$E$115,AQ$1=Assumptions!$F$115),Assumptions!$T$12*Assumptions!$C$102/Assumptions!$C$104,0)</f>
        <v>0</v>
      </c>
      <c r="AR40" s="152">
        <f>IF(OR(AR$1=Assumptions!$B$115,AR$1=Assumptions!$C$115,AR$1=Assumptions!$D$115,AR$1=Assumptions!$E$115,AR$1=Assumptions!$F$115),Assumptions!$T$12*Assumptions!$C$102/Assumptions!$C$104,0)</f>
        <v>0</v>
      </c>
      <c r="AS40" s="152">
        <f>IF(OR(AS$1=Assumptions!$B$115,AS$1=Assumptions!$C$115,AS$1=Assumptions!$D$115,AS$1=Assumptions!$E$115,AS$1=Assumptions!$F$115),Assumptions!$T$12*Assumptions!$C$102/Assumptions!$C$104,0)</f>
        <v>0</v>
      </c>
      <c r="AT40" s="152">
        <f>IF(OR(AT$1=Assumptions!$B$115,AT$1=Assumptions!$C$115,AT$1=Assumptions!$D$115,AT$1=Assumptions!$E$115,AT$1=Assumptions!$F$115),Assumptions!$T$12*Assumptions!$C$102/Assumptions!$C$104,0)</f>
        <v>0</v>
      </c>
      <c r="AU40" s="152">
        <f>IF(OR(AU$1=Assumptions!$B$115,AU$1=Assumptions!$C$115,AU$1=Assumptions!$D$115,AU$1=Assumptions!$E$115,AU$1=Assumptions!$F$115),Assumptions!$T$12*Assumptions!$C$102/Assumptions!$C$104,0)</f>
        <v>0</v>
      </c>
      <c r="AV40" s="152">
        <f>IF(OR(AV$1=Assumptions!$B$115,AV$1=Assumptions!$C$115,AV$1=Assumptions!$D$115,AV$1=Assumptions!$E$115,AV$1=Assumptions!$F$115),Assumptions!$T$12*Assumptions!$C$102/Assumptions!$C$104,0)</f>
        <v>0</v>
      </c>
      <c r="AW40" s="152">
        <f>IF(OR(AW$1=Assumptions!$B$115,AW$1=Assumptions!$C$115,AW$1=Assumptions!$D$115,AW$1=Assumptions!$E$115,AW$1=Assumptions!$F$115),Assumptions!$T$12*Assumptions!$C$102/Assumptions!$C$104,0)</f>
        <v>0</v>
      </c>
      <c r="AX40" s="152">
        <f>IF(OR(AX$1=Assumptions!$B$115,AX$1=Assumptions!$C$115,AX$1=Assumptions!$D$115,AX$1=Assumptions!$E$115,AX$1=Assumptions!$F$115),Assumptions!$T$12*Assumptions!$C$102/Assumptions!$C$104,0)</f>
        <v>0</v>
      </c>
      <c r="AY40" s="152">
        <f>IF(OR(AY$1=Assumptions!$B$115,AY$1=Assumptions!$C$115,AY$1=Assumptions!$D$115,AY$1=Assumptions!$E$115,AY$1=Assumptions!$F$115),Assumptions!$T$12*Assumptions!$C$102/Assumptions!$C$104,0)</f>
        <v>0</v>
      </c>
      <c r="AZ40" s="152">
        <f>IF(OR(AZ$1=Assumptions!$B$115,AZ$1=Assumptions!$C$115,AZ$1=Assumptions!$D$115,AZ$1=Assumptions!$E$115,AZ$1=Assumptions!$F$115),Assumptions!$T$12*Assumptions!$C$102/Assumptions!$C$104,0)</f>
        <v>0</v>
      </c>
      <c r="BA40" s="152">
        <f>IF(OR(BA$1=Assumptions!$B$115,BA$1=Assumptions!$C$115,BA$1=Assumptions!$D$115,BA$1=Assumptions!$E$115,BA$1=Assumptions!$F$115),Assumptions!$T$12*Assumptions!$C$102/Assumptions!$C$104,0)</f>
        <v>0</v>
      </c>
      <c r="BB40" s="152">
        <f>IF(OR(BB$1=Assumptions!$B$115,BB$1=Assumptions!$C$115,BB$1=Assumptions!$D$115,BB$1=Assumptions!$E$115,BB$1=Assumptions!$F$115),Assumptions!$T$12*Assumptions!$C$102/Assumptions!$C$104,0)</f>
        <v>0</v>
      </c>
      <c r="BC40" s="152">
        <f>IF(OR(BC$1=Assumptions!$B$115,BC$1=Assumptions!$C$115,BC$1=Assumptions!$D$115,BC$1=Assumptions!$E$115,BC$1=Assumptions!$F$115),Assumptions!$T$12*Assumptions!$C$102/Assumptions!$C$104,0)</f>
        <v>0</v>
      </c>
      <c r="BD40" s="152">
        <f>IF(OR(BD$1=Assumptions!$B$115,BD$1=Assumptions!$C$115,BD$1=Assumptions!$D$115,BD$1=Assumptions!$E$115,BD$1=Assumptions!$F$115),Assumptions!$T$12*Assumptions!$C$102/Assumptions!$C$104,0)</f>
        <v>0</v>
      </c>
      <c r="BE40" s="152">
        <f>IF(OR(BE$1=Assumptions!$B$115,BE$1=Assumptions!$C$115,BE$1=Assumptions!$D$115,BE$1=Assumptions!$E$115,BE$1=Assumptions!$F$115),Assumptions!$T$12*Assumptions!$C$102/Assumptions!$C$104,0)</f>
        <v>0</v>
      </c>
      <c r="BF40" s="152">
        <f>IF(OR(BF$1=Assumptions!$B$115,BF$1=Assumptions!$C$115,BF$1=Assumptions!$D$115,BF$1=Assumptions!$E$115,BF$1=Assumptions!$F$115),Assumptions!$T$12*Assumptions!$C$102/Assumptions!$C$104,0)</f>
        <v>0</v>
      </c>
      <c r="BG40" s="152">
        <f>IF(OR(BG$1=Assumptions!$B$115,BG$1=Assumptions!$C$115,BG$1=Assumptions!$D$115,BG$1=Assumptions!$E$115,BG$1=Assumptions!$F$115),Assumptions!$T$12*Assumptions!$C$102/Assumptions!$C$104,0)</f>
        <v>0</v>
      </c>
      <c r="BH40" s="152">
        <f>IF(OR(BH$1=Assumptions!$B$115,BH$1=Assumptions!$C$115,BH$1=Assumptions!$D$115,BH$1=Assumptions!$E$115,BH$1=Assumptions!$F$115),Assumptions!$T$12*Assumptions!$C$102/Assumptions!$C$104,0)</f>
        <v>0</v>
      </c>
      <c r="BI40" s="152">
        <f>IF(OR(BI$1=Assumptions!$B$115,BI$1=Assumptions!$C$115,BI$1=Assumptions!$D$115,BI$1=Assumptions!$E$115,BI$1=Assumptions!$F$115),Assumptions!$T$12*Assumptions!$C$102/Assumptions!$C$104,0)</f>
        <v>0</v>
      </c>
      <c r="BJ40" s="152">
        <f>IF(OR(BJ$1=Assumptions!$B$115,BJ$1=Assumptions!$C$115,BJ$1=Assumptions!$D$115,BJ$1=Assumptions!$E$115,BJ$1=Assumptions!$F$115),Assumptions!$T$12*Assumptions!$C$102/Assumptions!$C$104,0)</f>
        <v>0</v>
      </c>
      <c r="BK40" s="152">
        <f>IF(OR(BK$1=Assumptions!$B$115,BK$1=Assumptions!$C$115,BK$1=Assumptions!$D$115,BK$1=Assumptions!$E$115,BK$1=Assumptions!$F$115),Assumptions!$T$12*Assumptions!$C$102/Assumptions!$C$104,0)</f>
        <v>0</v>
      </c>
      <c r="BL40" s="152">
        <f>IF(OR(BL$1=Assumptions!$B$115,BL$1=Assumptions!$C$115,BL$1=Assumptions!$D$115,BL$1=Assumptions!$E$115,BL$1=Assumptions!$F$115),Assumptions!$T$12*Assumptions!$C$102/Assumptions!$C$104,0)</f>
        <v>0</v>
      </c>
      <c r="BM40" s="152">
        <f>IF(OR(BM$1=Assumptions!$B$115,BM$1=Assumptions!$C$115,BM$1=Assumptions!$D$115,BM$1=Assumptions!$E$115,BM$1=Assumptions!$F$115),Assumptions!$T$12*Assumptions!$C$102/Assumptions!$C$104,0)</f>
        <v>0</v>
      </c>
      <c r="BN40" s="152">
        <f>IF(OR(BN$1=Assumptions!$B$115,BN$1=Assumptions!$C$115,BN$1=Assumptions!$D$115,BN$1=Assumptions!$E$115,BN$1=Assumptions!$F$115),Assumptions!$T$12*Assumptions!$C$102/Assumptions!$C$104,0)</f>
        <v>0</v>
      </c>
      <c r="BO40" s="152">
        <f>IF(OR(BO$1=Assumptions!$B$115,BO$1=Assumptions!$C$115,BO$1=Assumptions!$D$115,BO$1=Assumptions!$E$115,BO$1=Assumptions!$F$115),Assumptions!$T$12*Assumptions!$C$102/Assumptions!$C$104,0)</f>
        <v>0</v>
      </c>
      <c r="BP40" s="152">
        <f>IF(OR(BP$1=Assumptions!$B$115,BP$1=Assumptions!$C$115,BP$1=Assumptions!$D$115,BP$1=Assumptions!$E$115,BP$1=Assumptions!$F$115),Assumptions!$T$12*Assumptions!$C$102/Assumptions!$C$104,0)</f>
        <v>0</v>
      </c>
      <c r="BQ40" s="152">
        <f>IF(OR(BQ$1=Assumptions!$B$115,BQ$1=Assumptions!$C$115,BQ$1=Assumptions!$D$115,BQ$1=Assumptions!$E$115,BQ$1=Assumptions!$F$115),Assumptions!$T$12*Assumptions!$C$102/Assumptions!$C$104,0)</f>
        <v>0</v>
      </c>
      <c r="BR40" s="152">
        <f>IF(OR(BR$1=Assumptions!$B$115,BR$1=Assumptions!$C$115,BR$1=Assumptions!$D$115,BR$1=Assumptions!$E$115,BR$1=Assumptions!$F$115),Assumptions!$T$12*Assumptions!$C$102/Assumptions!$C$104,0)</f>
        <v>0</v>
      </c>
      <c r="BS40" s="152">
        <f>IF(OR(BS$1=Assumptions!$B$115,BS$1=Assumptions!$C$115,BS$1=Assumptions!$D$115,BS$1=Assumptions!$E$115,BS$1=Assumptions!$F$115),Assumptions!$T$12*Assumptions!$C$102/Assumptions!$C$104,0)</f>
        <v>0</v>
      </c>
      <c r="BT40" s="152">
        <f>IF(OR(BT$1=Assumptions!$B$115,BT$1=Assumptions!$C$115,BT$1=Assumptions!$D$115,BT$1=Assumptions!$E$115,BT$1=Assumptions!$F$115),Assumptions!$T$12*Assumptions!$C$102/Assumptions!$C$104,0)</f>
        <v>0</v>
      </c>
      <c r="BU40" s="152">
        <f>IF(OR(BU$1=Assumptions!$B$115,BU$1=Assumptions!$C$115,BU$1=Assumptions!$D$115,BU$1=Assumptions!$E$115,BU$1=Assumptions!$F$115),Assumptions!$T$12*Assumptions!$C$102/Assumptions!$C$104,0)</f>
        <v>0</v>
      </c>
      <c r="BV40" s="152">
        <f>IF(OR(BV$1=Assumptions!$B$115,BV$1=Assumptions!$C$115,BV$1=Assumptions!$D$115,BV$1=Assumptions!$E$115,BV$1=Assumptions!$F$115),Assumptions!$T$12*Assumptions!$C$102/Assumptions!$C$104,0)</f>
        <v>0</v>
      </c>
      <c r="BW40" s="152">
        <f>IF(OR(BW$1=Assumptions!$B$115,BW$1=Assumptions!$C$115,BW$1=Assumptions!$D$115,BW$1=Assumptions!$E$115,BW$1=Assumptions!$F$115),Assumptions!$T$12*Assumptions!$C$102/Assumptions!$C$104,0)</f>
        <v>0</v>
      </c>
      <c r="BX40" s="152">
        <f>IF(OR(BX$1=Assumptions!$B$115,BX$1=Assumptions!$C$115,BX$1=Assumptions!$D$115,BX$1=Assumptions!$E$115,BX$1=Assumptions!$F$115),Assumptions!$T$12*Assumptions!$C$102/Assumptions!$C$104,0)</f>
        <v>0</v>
      </c>
      <c r="BY40" s="152">
        <f>IF(OR(BY$1=Assumptions!$B$115,BY$1=Assumptions!$C$115,BY$1=Assumptions!$D$115,BY$1=Assumptions!$E$115,BY$1=Assumptions!$F$115),Assumptions!$T$12*Assumptions!$C$102/Assumptions!$C$104,0)</f>
        <v>0</v>
      </c>
      <c r="BZ40" s="152">
        <f>IF(OR(BZ$1=Assumptions!$B$115,BZ$1=Assumptions!$C$115,BZ$1=Assumptions!$D$115,BZ$1=Assumptions!$E$115,BZ$1=Assumptions!$F$115),Assumptions!$T$12*Assumptions!$C$102/Assumptions!$C$104,0)</f>
        <v>0</v>
      </c>
      <c r="CA40" s="152">
        <f>IF(OR(CA$1=Assumptions!$B$115,CA$1=Assumptions!$C$115,CA$1=Assumptions!$D$115,CA$1=Assumptions!$E$115,CA$1=Assumptions!$F$115),Assumptions!$T$12*Assumptions!$C$102/Assumptions!$C$104,0)</f>
        <v>0</v>
      </c>
      <c r="CB40" s="152">
        <f>IF(OR(CB$1=Assumptions!$B$115,CB$1=Assumptions!$C$115,CB$1=Assumptions!$D$115,CB$1=Assumptions!$E$115,CB$1=Assumptions!$F$115),Assumptions!$T$12*Assumptions!$C$102/Assumptions!$C$104,0)</f>
        <v>0</v>
      </c>
      <c r="CC40" s="152">
        <f>IF(OR(CC$1=Assumptions!$B$115,CC$1=Assumptions!$C$115,CC$1=Assumptions!$D$115,CC$1=Assumptions!$E$115,CC$1=Assumptions!$F$115),Assumptions!$T$12*Assumptions!$C$102/Assumptions!$C$104,0)</f>
        <v>0</v>
      </c>
      <c r="CD40" s="152">
        <f>IF(OR(CD$1=Assumptions!$B$115,CD$1=Assumptions!$C$115,CD$1=Assumptions!$D$115,CD$1=Assumptions!$E$115,CD$1=Assumptions!$F$115),Assumptions!$T$12*Assumptions!$C$102/Assumptions!$C$104,0)</f>
        <v>0</v>
      </c>
      <c r="CE40" s="152">
        <f>IF(OR(CE$1=Assumptions!$B$115,CE$1=Assumptions!$C$115,CE$1=Assumptions!$D$115,CE$1=Assumptions!$E$115,CE$1=Assumptions!$F$115),Assumptions!$T$12*Assumptions!$C$102/Assumptions!$C$104,0)</f>
        <v>0</v>
      </c>
      <c r="CF40" s="152">
        <f>IF(OR(CF$1=Assumptions!$B$115,CF$1=Assumptions!$C$115,CF$1=Assumptions!$D$115,CF$1=Assumptions!$E$115,CF$1=Assumptions!$F$115),Assumptions!$T$12*Assumptions!$C$102/Assumptions!$C$104,0)</f>
        <v>0</v>
      </c>
      <c r="CG40" s="152">
        <f>IF(OR(CG$1=Assumptions!$B$115,CG$1=Assumptions!$C$115,CG$1=Assumptions!$D$115,CG$1=Assumptions!$E$115,CG$1=Assumptions!$F$115),Assumptions!$T$12*Assumptions!$C$102/Assumptions!$C$104,0)</f>
        <v>0</v>
      </c>
      <c r="CH40" s="152">
        <f>IF(OR(CH$1=Assumptions!$B$115,CH$1=Assumptions!$C$115,CH$1=Assumptions!$D$115,CH$1=Assumptions!$E$115,CH$1=Assumptions!$F$115),Assumptions!$T$12*Assumptions!$C$102/Assumptions!$C$104,0)</f>
        <v>0</v>
      </c>
      <c r="CI40" s="152">
        <f>IF(OR(CI$1=Assumptions!$B$115,CI$1=Assumptions!$C$115,CI$1=Assumptions!$D$115,CI$1=Assumptions!$E$115,CI$1=Assumptions!$F$115),Assumptions!$T$12*Assumptions!$C$102/Assumptions!$C$104,0)</f>
        <v>0</v>
      </c>
      <c r="CJ40" s="152">
        <f>IF(OR(CJ$1=Assumptions!$B$115,CJ$1=Assumptions!$C$115,CJ$1=Assumptions!$D$115,CJ$1=Assumptions!$E$115,CJ$1=Assumptions!$F$115),Assumptions!$T$12*Assumptions!$C$102/Assumptions!$C$104,0)</f>
        <v>0</v>
      </c>
      <c r="CK40" s="152">
        <f>IF(OR(CK$1=Assumptions!$B$115,CK$1=Assumptions!$C$115,CK$1=Assumptions!$D$115,CK$1=Assumptions!$E$115,CK$1=Assumptions!$F$115),Assumptions!$T$12*Assumptions!$C$102/Assumptions!$C$104,0)</f>
        <v>0</v>
      </c>
      <c r="CL40" s="152">
        <f>IF(OR(CL$1=Assumptions!$B$115,CL$1=Assumptions!$C$115,CL$1=Assumptions!$D$115,CL$1=Assumptions!$E$115,CL$1=Assumptions!$F$115),Assumptions!$T$12*Assumptions!$C$102/Assumptions!$C$104,0)</f>
        <v>0</v>
      </c>
      <c r="CM40" s="152">
        <f>IF(OR(CM$1=Assumptions!$B$115,CM$1=Assumptions!$C$115,CM$1=Assumptions!$D$115,CM$1=Assumptions!$E$115,CM$1=Assumptions!$F$115),Assumptions!$T$12*Assumptions!$C$102/Assumptions!$C$104,0)</f>
        <v>0</v>
      </c>
      <c r="CN40" s="152">
        <f>IF(OR(CN$1=Assumptions!$B$115,CN$1=Assumptions!$C$115,CN$1=Assumptions!$D$115,CN$1=Assumptions!$E$115,CN$1=Assumptions!$F$115),Assumptions!$T$12*Assumptions!$C$102/Assumptions!$C$104,0)</f>
        <v>0</v>
      </c>
      <c r="CO40" s="152">
        <f>IF(OR(CO$1=Assumptions!$B$115,CO$1=Assumptions!$C$115,CO$1=Assumptions!$D$115,CO$1=Assumptions!$E$115,CO$1=Assumptions!$F$115),Assumptions!$T$12*Assumptions!$C$102/Assumptions!$C$104,0)</f>
        <v>0</v>
      </c>
      <c r="CP40" s="152">
        <f>IF(OR(CP$1=Assumptions!$B$115,CP$1=Assumptions!$C$115,CP$1=Assumptions!$D$115,CP$1=Assumptions!$E$115,CP$1=Assumptions!$F$115),Assumptions!$T$12*Assumptions!$C$102/Assumptions!$C$104,0)</f>
        <v>0</v>
      </c>
      <c r="CQ40" s="152">
        <f>IF(OR(CQ$1=Assumptions!$B$115,CQ$1=Assumptions!$C$115,CQ$1=Assumptions!$D$115,CQ$1=Assumptions!$E$115,CQ$1=Assumptions!$F$115),Assumptions!$T$12*Assumptions!$C$102/Assumptions!$C$104,0)</f>
        <v>0</v>
      </c>
      <c r="CR40" s="152">
        <f>IF(OR(CR$1=Assumptions!$B$115,CR$1=Assumptions!$C$115,CR$1=Assumptions!$D$115,CR$1=Assumptions!$E$115,CR$1=Assumptions!$F$115),Assumptions!$T$12*Assumptions!$C$102/Assumptions!$C$104,0)</f>
        <v>0</v>
      </c>
      <c r="CS40" s="152">
        <f>IF(OR(CS$1=Assumptions!$B$115,CS$1=Assumptions!$C$115,CS$1=Assumptions!$D$115,CS$1=Assumptions!$E$115,CS$1=Assumptions!$F$115),Assumptions!$T$12*Assumptions!$C$102/Assumptions!$C$104,0)</f>
        <v>0</v>
      </c>
      <c r="CT40" s="152">
        <f>IF(OR(CT$1=Assumptions!$B$115,CT$1=Assumptions!$C$115,CT$1=Assumptions!$D$115,CT$1=Assumptions!$E$115,CT$1=Assumptions!$F$115),Assumptions!$T$12*Assumptions!$C$102/Assumptions!$C$104,0)</f>
        <v>0</v>
      </c>
      <c r="CU40" s="152">
        <f>IF(OR(CU$1=Assumptions!$B$115,CU$1=Assumptions!$C$115,CU$1=Assumptions!$D$115,CU$1=Assumptions!$E$115,CU$1=Assumptions!$F$115),Assumptions!$T$12*Assumptions!$C$102/Assumptions!$C$104,0)</f>
        <v>0</v>
      </c>
      <c r="CV40" s="152">
        <f>IF(OR(CV$1=Assumptions!$B$115,CV$1=Assumptions!$C$115,CV$1=Assumptions!$D$115,CV$1=Assumptions!$E$115,CV$1=Assumptions!$F$115),Assumptions!$T$12*Assumptions!$C$102/Assumptions!$C$104,0)</f>
        <v>0</v>
      </c>
      <c r="CW40" s="152">
        <f>IF(OR(CW$1=Assumptions!$B$115,CW$1=Assumptions!$C$115,CW$1=Assumptions!$D$115,CW$1=Assumptions!$E$115,CW$1=Assumptions!$F$115),Assumptions!$T$12*Assumptions!$C$102/Assumptions!$C$104,0)</f>
        <v>0</v>
      </c>
      <c r="CX40" s="152">
        <f>IF(OR(CX$1=Assumptions!$B$115,CX$1=Assumptions!$C$115,CX$1=Assumptions!$D$115,CX$1=Assumptions!$E$115,CX$1=Assumptions!$F$115),Assumptions!$T$12*Assumptions!$C$102/Assumptions!$C$104,0)</f>
        <v>0</v>
      </c>
      <c r="CY40" s="152">
        <f>IF(OR(CY$1=Assumptions!$B$115,CY$1=Assumptions!$C$115,CY$1=Assumptions!$D$115,CY$1=Assumptions!$E$115,CY$1=Assumptions!$F$115),Assumptions!$T$12*Assumptions!$C$102/Assumptions!$C$104,0)</f>
        <v>0</v>
      </c>
      <c r="CZ40" s="152">
        <f>IF(OR(CZ$1=Assumptions!$B$115,CZ$1=Assumptions!$C$115,CZ$1=Assumptions!$D$115,CZ$1=Assumptions!$E$115,CZ$1=Assumptions!$F$115),Assumptions!$T$12*Assumptions!$C$102/Assumptions!$C$104,0)</f>
        <v>0</v>
      </c>
      <c r="DA40" s="152">
        <f>IF(OR(DA$1=Assumptions!$B$115,DA$1=Assumptions!$C$115,DA$1=Assumptions!$D$115,DA$1=Assumptions!$E$115,DA$1=Assumptions!$F$115),Assumptions!$T$12*Assumptions!$C$102/Assumptions!$C$104,0)</f>
        <v>0</v>
      </c>
      <c r="DB40" s="152">
        <f>IF(OR(DB$1=Assumptions!$B$115,DB$1=Assumptions!$C$115,DB$1=Assumptions!$D$115,DB$1=Assumptions!$E$115,DB$1=Assumptions!$F$115),Assumptions!$T$12*Assumptions!$C$102/Assumptions!$C$104,0)</f>
        <v>0</v>
      </c>
      <c r="DC40" s="152">
        <f>IF(OR(DC$1=Assumptions!$B$115,DC$1=Assumptions!$C$115,DC$1=Assumptions!$D$115,DC$1=Assumptions!$E$115,DC$1=Assumptions!$F$115),Assumptions!$T$12*Assumptions!$C$102/Assumptions!$C$104,0)</f>
        <v>0</v>
      </c>
      <c r="DD40" s="152">
        <f>IF(OR(DD$1=Assumptions!$B$115,DD$1=Assumptions!$C$115,DD$1=Assumptions!$D$115,DD$1=Assumptions!$E$115,DD$1=Assumptions!$F$115),Assumptions!$T$12*Assumptions!$C$102/Assumptions!$C$104,0)</f>
        <v>0</v>
      </c>
      <c r="DE40" s="152">
        <f>IF(OR(DE$1=Assumptions!$B$115,DE$1=Assumptions!$C$115,DE$1=Assumptions!$D$115,DE$1=Assumptions!$E$115,DE$1=Assumptions!$F$115),Assumptions!$T$12*Assumptions!$C$102/Assumptions!$C$104,0)</f>
        <v>0</v>
      </c>
      <c r="DF40" s="152">
        <f>IF(OR(DF$1=Assumptions!$B$115,DF$1=Assumptions!$C$115,DF$1=Assumptions!$D$115,DF$1=Assumptions!$E$115,DF$1=Assumptions!$F$115),Assumptions!$T$12*Assumptions!$C$102/Assumptions!$C$104,0)</f>
        <v>0</v>
      </c>
      <c r="DG40" s="152">
        <f>IF(OR(DG$1=Assumptions!$B$115,DG$1=Assumptions!$C$115,DG$1=Assumptions!$D$115,DG$1=Assumptions!$E$115,DG$1=Assumptions!$F$115),Assumptions!$T$12*Assumptions!$C$102/Assumptions!$C$104,0)</f>
        <v>0</v>
      </c>
      <c r="DH40" s="152">
        <f>IF(OR(DH$1=Assumptions!$B$115,DH$1=Assumptions!$C$115,DH$1=Assumptions!$D$115,DH$1=Assumptions!$E$115,DH$1=Assumptions!$F$115),Assumptions!$T$12*Assumptions!$C$102/Assumptions!$C$104,0)</f>
        <v>0</v>
      </c>
      <c r="DI40" s="152">
        <f>IF(OR(DI$1=Assumptions!$B$115,DI$1=Assumptions!$C$115,DI$1=Assumptions!$D$115,DI$1=Assumptions!$E$115,DI$1=Assumptions!$F$115),Assumptions!$T$12*Assumptions!$C$102/Assumptions!$C$104,0)</f>
        <v>0</v>
      </c>
      <c r="DJ40" s="152">
        <f>IF(OR(DJ$1=Assumptions!$B$115,DJ$1=Assumptions!$C$115,DJ$1=Assumptions!$D$115,DJ$1=Assumptions!$E$115,DJ$1=Assumptions!$F$115),Assumptions!$T$12*Assumptions!$C$102/Assumptions!$C$104,0)</f>
        <v>0</v>
      </c>
      <c r="DK40" s="152">
        <f>IF(OR(DK$1=Assumptions!$B$115,DK$1=Assumptions!$C$115,DK$1=Assumptions!$D$115,DK$1=Assumptions!$E$115,DK$1=Assumptions!$F$115),Assumptions!$T$12*Assumptions!$C$102/Assumptions!$C$104,0)</f>
        <v>0</v>
      </c>
      <c r="DL40" s="152">
        <f>IF(OR(DL$1=Assumptions!$B$115,DL$1=Assumptions!$C$115,DL$1=Assumptions!$D$115,DL$1=Assumptions!$E$115,DL$1=Assumptions!$F$115),Assumptions!$T$12*Assumptions!$C$102/Assumptions!$C$104,0)</f>
        <v>0</v>
      </c>
      <c r="DM40" s="152">
        <f>IF(OR(DM$1=Assumptions!$B$115,DM$1=Assumptions!$C$115,DM$1=Assumptions!$D$115,DM$1=Assumptions!$E$115,DM$1=Assumptions!$F$115),Assumptions!$T$12*Assumptions!$C$102/Assumptions!$C$104,0)</f>
        <v>0</v>
      </c>
      <c r="DN40" s="152">
        <f>IF(OR(DN$1=Assumptions!$B$115,DN$1=Assumptions!$C$115,DN$1=Assumptions!$D$115,DN$1=Assumptions!$E$115,DN$1=Assumptions!$F$115),Assumptions!$T$12*Assumptions!$C$102/Assumptions!$C$104,0)</f>
        <v>0</v>
      </c>
      <c r="DO40" s="152">
        <f>IF(OR(DO$1=Assumptions!$B$115,DO$1=Assumptions!$C$115,DO$1=Assumptions!$D$115,DO$1=Assumptions!$E$115,DO$1=Assumptions!$F$115),Assumptions!$T$12*Assumptions!$C$102/Assumptions!$C$104,0)</f>
        <v>0</v>
      </c>
      <c r="DP40" s="152">
        <f>IF(OR(DP$1=Assumptions!$B$115,DP$1=Assumptions!$C$115,DP$1=Assumptions!$D$115,DP$1=Assumptions!$E$115,DP$1=Assumptions!$F$115),Assumptions!$T$12*Assumptions!$C$102/Assumptions!$C$104,0)</f>
        <v>0</v>
      </c>
      <c r="DQ40" s="152">
        <f>IF(OR(DQ$1=Assumptions!$B$115,DQ$1=Assumptions!$C$115,DQ$1=Assumptions!$D$115,DQ$1=Assumptions!$E$115,DQ$1=Assumptions!$F$115),Assumptions!$T$12*Assumptions!$C$102/Assumptions!$C$104,0)</f>
        <v>0</v>
      </c>
      <c r="DR40" s="152">
        <f>IF(OR(DR$1=Assumptions!$B$115,DR$1=Assumptions!$C$115,DR$1=Assumptions!$D$115,DR$1=Assumptions!$E$115,DR$1=Assumptions!$F$115),Assumptions!$T$12*Assumptions!$C$102/Assumptions!$C$104,0)</f>
        <v>0</v>
      </c>
      <c r="DS40" s="152">
        <f>IF(OR(DS$1=Assumptions!$B$115,DS$1=Assumptions!$C$115,DS$1=Assumptions!$D$115,DS$1=Assumptions!$E$115,DS$1=Assumptions!$F$115),Assumptions!$T$12*Assumptions!$C$102/Assumptions!$C$104,0)</f>
        <v>0</v>
      </c>
      <c r="DT40" s="152">
        <f>IF(OR(DT$1=Assumptions!$B$115,DT$1=Assumptions!$C$115,DT$1=Assumptions!$D$115,DT$1=Assumptions!$E$115,DT$1=Assumptions!$F$115),Assumptions!$T$12*Assumptions!$C$102/Assumptions!$C$104,0)</f>
        <v>0</v>
      </c>
      <c r="DU40" s="152">
        <f>IF(OR(DU$1=Assumptions!$B$115,DU$1=Assumptions!$C$115,DU$1=Assumptions!$D$115,DU$1=Assumptions!$E$115,DU$1=Assumptions!$F$115),Assumptions!$T$12*Assumptions!$C$102/Assumptions!$C$104,0)</f>
        <v>0</v>
      </c>
      <c r="DV40" s="152">
        <f>IF(OR(DV$1=Assumptions!$B$115,DV$1=Assumptions!$C$115,DV$1=Assumptions!$D$115,DV$1=Assumptions!$E$115,DV$1=Assumptions!$F$115),Assumptions!$T$12*Assumptions!$C$102/Assumptions!$C$104,0)</f>
        <v>0</v>
      </c>
      <c r="DW40" s="152">
        <f>IF(OR(DW$1=Assumptions!$B$115,DW$1=Assumptions!$C$115,DW$1=Assumptions!$D$115,DW$1=Assumptions!$E$115,DW$1=Assumptions!$F$115),Assumptions!$T$12*Assumptions!$C$102/Assumptions!$C$104,0)</f>
        <v>0</v>
      </c>
      <c r="DX40" s="152">
        <f>IF(OR(DX$1=Assumptions!$B$115,DX$1=Assumptions!$C$115,DX$1=Assumptions!$D$115,DX$1=Assumptions!$E$115,DX$1=Assumptions!$F$115),Assumptions!$T$12*Assumptions!$C$102/Assumptions!$C$104,0)</f>
        <v>0</v>
      </c>
      <c r="DY40" s="152">
        <f>IF(OR(DY$1=Assumptions!$B$115,DY$1=Assumptions!$C$115,DY$1=Assumptions!$D$115,DY$1=Assumptions!$E$115,DY$1=Assumptions!$F$115),Assumptions!$T$12*Assumptions!$C$102/Assumptions!$C$104,0)</f>
        <v>0</v>
      </c>
      <c r="DZ40" s="152">
        <f>IF(OR(DZ$1=Assumptions!$B$115,DZ$1=Assumptions!$C$115,DZ$1=Assumptions!$D$115,DZ$1=Assumptions!$E$115,DZ$1=Assumptions!$F$115),Assumptions!$T$12*Assumptions!$C$102/Assumptions!$C$104,0)</f>
        <v>0</v>
      </c>
      <c r="EA40" s="152">
        <f>IF(OR(EA$1=Assumptions!$B$115,EA$1=Assumptions!$C$115,EA$1=Assumptions!$D$115,EA$1=Assumptions!$E$115,EA$1=Assumptions!$F$115),Assumptions!$T$12*Assumptions!$C$102/Assumptions!$C$104,0)</f>
        <v>0</v>
      </c>
      <c r="EB40" s="152">
        <f>IF(OR(EB$1=Assumptions!$B$115,EB$1=Assumptions!$C$115,EB$1=Assumptions!$D$115,EB$1=Assumptions!$E$115,EB$1=Assumptions!$F$115),Assumptions!$T$12*Assumptions!$C$102/Assumptions!$C$104,0)</f>
        <v>0</v>
      </c>
      <c r="EC40" s="152">
        <f>IF(OR(EC$1=Assumptions!$B$115,EC$1=Assumptions!$C$115,EC$1=Assumptions!$D$115,EC$1=Assumptions!$E$115,EC$1=Assumptions!$F$115),Assumptions!$T$12*Assumptions!$C$102/Assumptions!$C$104,0)</f>
        <v>0</v>
      </c>
      <c r="ED40" s="152">
        <f>IF(OR(ED$1=Assumptions!$B$115,ED$1=Assumptions!$C$115,ED$1=Assumptions!$D$115,ED$1=Assumptions!$E$115,ED$1=Assumptions!$F$115),Assumptions!$T$12*Assumptions!$C$102/Assumptions!$C$104,0)</f>
        <v>0</v>
      </c>
      <c r="EE40" s="152">
        <f>IF(OR(EE$1=Assumptions!$B$115,EE$1=Assumptions!$C$115,EE$1=Assumptions!$D$115,EE$1=Assumptions!$E$115,EE$1=Assumptions!$F$115),Assumptions!$T$12*Assumptions!$C$102/Assumptions!$C$104,0)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103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188</v>
      </c>
      <c r="D43" s="229">
        <f>Assumptions!X42</f>
        <v>0</v>
      </c>
      <c r="E43" s="229">
        <f t="shared" ref="E43:EE43" si="8">D47</f>
        <v>0</v>
      </c>
      <c r="F43" s="229">
        <f t="shared" si="8"/>
        <v>0</v>
      </c>
      <c r="G43" s="229">
        <f t="shared" si="8"/>
        <v>0</v>
      </c>
      <c r="H43" s="229">
        <f t="shared" si="8"/>
        <v>0</v>
      </c>
      <c r="I43" s="229">
        <f t="shared" si="8"/>
        <v>0</v>
      </c>
      <c r="J43" s="229">
        <f t="shared" si="8"/>
        <v>0</v>
      </c>
      <c r="K43" s="229">
        <f t="shared" si="8"/>
        <v>0</v>
      </c>
      <c r="L43" s="229">
        <f t="shared" si="8"/>
        <v>0</v>
      </c>
      <c r="M43" s="229">
        <f t="shared" si="8"/>
        <v>0</v>
      </c>
      <c r="N43" s="229">
        <f t="shared" si="8"/>
        <v>0</v>
      </c>
      <c r="O43" s="229">
        <f t="shared" si="8"/>
        <v>0</v>
      </c>
      <c r="P43" s="229">
        <f t="shared" si="8"/>
        <v>0</v>
      </c>
      <c r="Q43" s="229">
        <f t="shared" si="8"/>
        <v>0</v>
      </c>
      <c r="R43" s="229">
        <f t="shared" si="8"/>
        <v>0</v>
      </c>
      <c r="S43" s="229">
        <f t="shared" si="8"/>
        <v>0</v>
      </c>
      <c r="T43" s="229">
        <f t="shared" si="8"/>
        <v>0</v>
      </c>
      <c r="U43" s="229">
        <f t="shared" si="8"/>
        <v>0</v>
      </c>
      <c r="V43" s="229">
        <f t="shared" si="8"/>
        <v>0</v>
      </c>
      <c r="W43" s="229">
        <f t="shared" si="8"/>
        <v>0</v>
      </c>
      <c r="X43" s="229">
        <f t="shared" si="8"/>
        <v>0</v>
      </c>
      <c r="Y43" s="229">
        <f t="shared" si="8"/>
        <v>0</v>
      </c>
      <c r="Z43" s="229">
        <f t="shared" si="8"/>
        <v>0</v>
      </c>
      <c r="AA43" s="229">
        <f t="shared" si="8"/>
        <v>0</v>
      </c>
      <c r="AB43" s="229">
        <f t="shared" si="8"/>
        <v>0</v>
      </c>
      <c r="AC43" s="229">
        <f t="shared" si="8"/>
        <v>0</v>
      </c>
      <c r="AD43" s="229">
        <f t="shared" si="8"/>
        <v>0</v>
      </c>
      <c r="AE43" s="229">
        <f t="shared" si="8"/>
        <v>0</v>
      </c>
      <c r="AF43" s="229">
        <f t="shared" si="8"/>
        <v>0</v>
      </c>
      <c r="AG43" s="229">
        <f t="shared" si="8"/>
        <v>0</v>
      </c>
      <c r="AH43" s="229">
        <f t="shared" si="8"/>
        <v>0</v>
      </c>
      <c r="AI43" s="229">
        <f t="shared" si="8"/>
        <v>0</v>
      </c>
      <c r="AJ43" s="229">
        <f t="shared" si="8"/>
        <v>0</v>
      </c>
      <c r="AK43" s="229">
        <f t="shared" si="8"/>
        <v>0</v>
      </c>
      <c r="AL43" s="229">
        <f t="shared" si="8"/>
        <v>0</v>
      </c>
      <c r="AM43" s="229">
        <f t="shared" si="8"/>
        <v>0</v>
      </c>
      <c r="AN43" s="229">
        <f t="shared" si="8"/>
        <v>0</v>
      </c>
      <c r="AO43" s="229">
        <f t="shared" si="8"/>
        <v>0</v>
      </c>
      <c r="AP43" s="229">
        <f t="shared" si="8"/>
        <v>0</v>
      </c>
      <c r="AQ43" s="229">
        <f t="shared" si="8"/>
        <v>0</v>
      </c>
      <c r="AR43" s="229">
        <f t="shared" si="8"/>
        <v>0</v>
      </c>
      <c r="AS43" s="229">
        <f t="shared" si="8"/>
        <v>0</v>
      </c>
      <c r="AT43" s="229">
        <f t="shared" si="8"/>
        <v>0</v>
      </c>
      <c r="AU43" s="229">
        <f t="shared" si="8"/>
        <v>0</v>
      </c>
      <c r="AV43" s="229">
        <f t="shared" si="8"/>
        <v>0</v>
      </c>
      <c r="AW43" s="229">
        <f t="shared" si="8"/>
        <v>0</v>
      </c>
      <c r="AX43" s="229">
        <f t="shared" si="8"/>
        <v>0</v>
      </c>
      <c r="AY43" s="229">
        <f t="shared" si="8"/>
        <v>0</v>
      </c>
      <c r="AZ43" s="229">
        <f t="shared" si="8"/>
        <v>0</v>
      </c>
      <c r="BA43" s="229">
        <f t="shared" si="8"/>
        <v>0</v>
      </c>
      <c r="BB43" s="229">
        <f t="shared" si="8"/>
        <v>0</v>
      </c>
      <c r="BC43" s="229">
        <f t="shared" si="8"/>
        <v>0</v>
      </c>
      <c r="BD43" s="229">
        <f t="shared" si="8"/>
        <v>0</v>
      </c>
      <c r="BE43" s="229">
        <f t="shared" si="8"/>
        <v>0</v>
      </c>
      <c r="BF43" s="229">
        <f t="shared" si="8"/>
        <v>0</v>
      </c>
      <c r="BG43" s="229">
        <f t="shared" si="8"/>
        <v>0</v>
      </c>
      <c r="BH43" s="229">
        <f t="shared" si="8"/>
        <v>0</v>
      </c>
      <c r="BI43" s="229">
        <f t="shared" si="8"/>
        <v>0</v>
      </c>
      <c r="BJ43" s="229">
        <f t="shared" si="8"/>
        <v>0</v>
      </c>
      <c r="BK43" s="229">
        <f t="shared" si="8"/>
        <v>0</v>
      </c>
      <c r="BL43" s="229">
        <f t="shared" si="8"/>
        <v>0</v>
      </c>
      <c r="BM43" s="229">
        <f t="shared" si="8"/>
        <v>0</v>
      </c>
      <c r="BN43" s="229">
        <f t="shared" si="8"/>
        <v>0</v>
      </c>
      <c r="BO43" s="229">
        <f t="shared" si="8"/>
        <v>0</v>
      </c>
      <c r="BP43" s="229">
        <f t="shared" si="8"/>
        <v>0</v>
      </c>
      <c r="BQ43" s="229">
        <f t="shared" si="8"/>
        <v>0</v>
      </c>
      <c r="BR43" s="229">
        <f t="shared" si="8"/>
        <v>0</v>
      </c>
      <c r="BS43" s="229">
        <f t="shared" si="8"/>
        <v>0</v>
      </c>
      <c r="BT43" s="229">
        <f t="shared" si="8"/>
        <v>0</v>
      </c>
      <c r="BU43" s="229">
        <f t="shared" si="8"/>
        <v>0</v>
      </c>
      <c r="BV43" s="229">
        <f t="shared" si="8"/>
        <v>0</v>
      </c>
      <c r="BW43" s="229">
        <f t="shared" si="8"/>
        <v>0</v>
      </c>
      <c r="BX43" s="229">
        <f t="shared" si="8"/>
        <v>0</v>
      </c>
      <c r="BY43" s="229">
        <f t="shared" si="8"/>
        <v>0</v>
      </c>
      <c r="BZ43" s="229">
        <f t="shared" si="8"/>
        <v>0</v>
      </c>
      <c r="CA43" s="229">
        <f t="shared" si="8"/>
        <v>0</v>
      </c>
      <c r="CB43" s="229">
        <f t="shared" si="8"/>
        <v>0</v>
      </c>
      <c r="CC43" s="229">
        <f t="shared" si="8"/>
        <v>0</v>
      </c>
      <c r="CD43" s="229">
        <f t="shared" si="8"/>
        <v>0</v>
      </c>
      <c r="CE43" s="229">
        <f t="shared" si="8"/>
        <v>0</v>
      </c>
      <c r="CF43" s="229">
        <f t="shared" si="8"/>
        <v>0</v>
      </c>
      <c r="CG43" s="229">
        <f t="shared" si="8"/>
        <v>0</v>
      </c>
      <c r="CH43" s="229">
        <f t="shared" si="8"/>
        <v>0</v>
      </c>
      <c r="CI43" s="229">
        <f t="shared" si="8"/>
        <v>0</v>
      </c>
      <c r="CJ43" s="229">
        <f t="shared" si="8"/>
        <v>0</v>
      </c>
      <c r="CK43" s="229">
        <f t="shared" si="8"/>
        <v>0</v>
      </c>
      <c r="CL43" s="229">
        <f t="shared" si="8"/>
        <v>0</v>
      </c>
      <c r="CM43" s="229">
        <f t="shared" si="8"/>
        <v>0</v>
      </c>
      <c r="CN43" s="229">
        <f t="shared" si="8"/>
        <v>0</v>
      </c>
      <c r="CO43" s="229">
        <f t="shared" si="8"/>
        <v>0</v>
      </c>
      <c r="CP43" s="229">
        <f t="shared" si="8"/>
        <v>0</v>
      </c>
      <c r="CQ43" s="229">
        <f t="shared" si="8"/>
        <v>0</v>
      </c>
      <c r="CR43" s="229">
        <f t="shared" si="8"/>
        <v>0</v>
      </c>
      <c r="CS43" s="229">
        <f t="shared" si="8"/>
        <v>0</v>
      </c>
      <c r="CT43" s="229">
        <f t="shared" si="8"/>
        <v>0</v>
      </c>
      <c r="CU43" s="229">
        <f t="shared" si="8"/>
        <v>0</v>
      </c>
      <c r="CV43" s="229">
        <f t="shared" si="8"/>
        <v>0</v>
      </c>
      <c r="CW43" s="229">
        <f t="shared" si="8"/>
        <v>0</v>
      </c>
      <c r="CX43" s="229">
        <f t="shared" si="8"/>
        <v>0</v>
      </c>
      <c r="CY43" s="229">
        <f t="shared" si="8"/>
        <v>0</v>
      </c>
      <c r="CZ43" s="229">
        <f t="shared" si="8"/>
        <v>0</v>
      </c>
      <c r="DA43" s="229">
        <f t="shared" si="8"/>
        <v>0</v>
      </c>
      <c r="DB43" s="229">
        <f t="shared" si="8"/>
        <v>0</v>
      </c>
      <c r="DC43" s="229">
        <f t="shared" si="8"/>
        <v>0</v>
      </c>
      <c r="DD43" s="229">
        <f t="shared" si="8"/>
        <v>0</v>
      </c>
      <c r="DE43" s="229">
        <f t="shared" si="8"/>
        <v>0</v>
      </c>
      <c r="DF43" s="229">
        <f t="shared" si="8"/>
        <v>0</v>
      </c>
      <c r="DG43" s="229">
        <f t="shared" si="8"/>
        <v>0</v>
      </c>
      <c r="DH43" s="229">
        <f t="shared" si="8"/>
        <v>0</v>
      </c>
      <c r="DI43" s="229">
        <f t="shared" si="8"/>
        <v>0</v>
      </c>
      <c r="DJ43" s="229">
        <f t="shared" si="8"/>
        <v>0</v>
      </c>
      <c r="DK43" s="229">
        <f t="shared" si="8"/>
        <v>0</v>
      </c>
      <c r="DL43" s="229">
        <f t="shared" si="8"/>
        <v>0</v>
      </c>
      <c r="DM43" s="229">
        <f t="shared" si="8"/>
        <v>0</v>
      </c>
      <c r="DN43" s="229">
        <f t="shared" si="8"/>
        <v>0</v>
      </c>
      <c r="DO43" s="229">
        <f t="shared" si="8"/>
        <v>0</v>
      </c>
      <c r="DP43" s="229">
        <f t="shared" si="8"/>
        <v>0</v>
      </c>
      <c r="DQ43" s="229">
        <f t="shared" si="8"/>
        <v>0</v>
      </c>
      <c r="DR43" s="229">
        <f t="shared" si="8"/>
        <v>0</v>
      </c>
      <c r="DS43" s="229">
        <f t="shared" si="8"/>
        <v>0</v>
      </c>
      <c r="DT43" s="229">
        <f t="shared" si="8"/>
        <v>0</v>
      </c>
      <c r="DU43" s="229">
        <f t="shared" si="8"/>
        <v>0</v>
      </c>
      <c r="DV43" s="229">
        <f t="shared" si="8"/>
        <v>0</v>
      </c>
      <c r="DW43" s="229">
        <f t="shared" si="8"/>
        <v>0</v>
      </c>
      <c r="DX43" s="229">
        <f t="shared" si="8"/>
        <v>0</v>
      </c>
      <c r="DY43" s="229">
        <f t="shared" si="8"/>
        <v>0</v>
      </c>
      <c r="DZ43" s="229">
        <f t="shared" si="8"/>
        <v>0</v>
      </c>
      <c r="EA43" s="229">
        <f t="shared" si="8"/>
        <v>0</v>
      </c>
      <c r="EB43" s="229">
        <f t="shared" si="8"/>
        <v>0</v>
      </c>
      <c r="EC43" s="229">
        <f t="shared" si="8"/>
        <v>0</v>
      </c>
      <c r="ED43" s="229">
        <f t="shared" si="8"/>
        <v>0</v>
      </c>
      <c r="EE43" s="229">
        <f t="shared" si="8"/>
        <v>0</v>
      </c>
    </row>
    <row r="44" ht="15.75" customHeight="1">
      <c r="A44" s="1"/>
      <c r="B44" s="1"/>
      <c r="C44" s="1" t="s">
        <v>189</v>
      </c>
      <c r="D44" s="229">
        <f>(D43*Assumptions!$X44/12)*IF(D1&gt;Assumptions!$X$47,1,0)</f>
        <v>0</v>
      </c>
      <c r="E44" s="229">
        <f>(E43*Assumptions!$X44/12)*IF(E1&gt;Assumptions!$X$47,1,0)</f>
        <v>0</v>
      </c>
      <c r="F44" s="229">
        <f>(F43*Assumptions!$X44/12)*IF(F1&gt;Assumptions!$X$47,1,0)</f>
        <v>0</v>
      </c>
      <c r="G44" s="229">
        <f>(G43*Assumptions!$X44/12)*IF(G1&gt;Assumptions!$X$47,1,0)</f>
        <v>0</v>
      </c>
      <c r="H44" s="229">
        <f>(H43*Assumptions!$X44/12)*IF(H1&gt;Assumptions!$X$47,1,0)</f>
        <v>0</v>
      </c>
      <c r="I44" s="229">
        <f>(I43*Assumptions!$X44/12)*IF(I1&gt;Assumptions!$X$47,1,0)</f>
        <v>0</v>
      </c>
      <c r="J44" s="229">
        <f>(J43*Assumptions!$X44/12)*IF(J1&gt;Assumptions!$X$47,1,0)</f>
        <v>0</v>
      </c>
      <c r="K44" s="229">
        <f>(K43*Assumptions!$X44/12)*IF(K1&gt;Assumptions!$X$47,1,0)</f>
        <v>0</v>
      </c>
      <c r="L44" s="229">
        <f>(L43*Assumptions!$X44/12)*IF(L1&gt;Assumptions!$X$47,1,0)</f>
        <v>0</v>
      </c>
      <c r="M44" s="229">
        <f>(M43*Assumptions!$X44/12)*IF(M1&gt;Assumptions!$X$47,1,0)</f>
        <v>0</v>
      </c>
      <c r="N44" s="229">
        <f>(N43*Assumptions!$X44/12)*IF(N1&gt;Assumptions!$X$47,1,0)</f>
        <v>0</v>
      </c>
      <c r="O44" s="229">
        <f>(O43*Assumptions!$X44/12)*IF(O1&gt;Assumptions!$X$47,1,0)</f>
        <v>0</v>
      </c>
      <c r="P44" s="229">
        <f>(P43*Assumptions!$X44/12)*IF(P1&gt;Assumptions!$X$47,1,0)</f>
        <v>0</v>
      </c>
      <c r="Q44" s="229">
        <f>(Q43*Assumptions!$X44/12)*IF(Q1&gt;Assumptions!$X$47,1,0)</f>
        <v>0</v>
      </c>
      <c r="R44" s="229">
        <f>(R43*Assumptions!$X44/12)*IF(R1&gt;Assumptions!$X$47,1,0)</f>
        <v>0</v>
      </c>
      <c r="S44" s="229">
        <f>(S43*Assumptions!$X44/12)*IF(S1&gt;Assumptions!$X$47,1,0)</f>
        <v>0</v>
      </c>
      <c r="T44" s="229">
        <f>(T43*Assumptions!$X44/12)*IF(T1&gt;Assumptions!$X$47,1,0)</f>
        <v>0</v>
      </c>
      <c r="U44" s="229">
        <f>(U43*Assumptions!$X44/12)*IF(U1&gt;Assumptions!$X$47,1,0)</f>
        <v>0</v>
      </c>
      <c r="V44" s="229">
        <f>(V43*Assumptions!$X44/12)*IF(V1&gt;Assumptions!$X$47,1,0)</f>
        <v>0</v>
      </c>
      <c r="W44" s="229">
        <f>(W43*Assumptions!$X44/12)*IF(W1&gt;Assumptions!$X$47,1,0)</f>
        <v>0</v>
      </c>
      <c r="X44" s="229">
        <f>(X43*Assumptions!$X44/12)*IF(X1&gt;Assumptions!$X$47,1,0)</f>
        <v>0</v>
      </c>
      <c r="Y44" s="229">
        <f>(Y43*Assumptions!$X44/12)*IF(Y1&gt;Assumptions!$X$47,1,0)</f>
        <v>0</v>
      </c>
      <c r="Z44" s="229">
        <f>(Z43*Assumptions!$X44/12)*IF(Z1&gt;Assumptions!$X$47,1,0)</f>
        <v>0</v>
      </c>
      <c r="AA44" s="229">
        <f>(AA43*Assumptions!$X44/12)*IF(AA1&gt;Assumptions!$X$47,1,0)</f>
        <v>0</v>
      </c>
      <c r="AB44" s="229">
        <f>(AB43*Assumptions!$X44/12)*IF(AB1&gt;Assumptions!$X$47,1,0)</f>
        <v>0</v>
      </c>
      <c r="AC44" s="229">
        <f>(AC43*Assumptions!$X44/12)*IF(AC1&gt;Assumptions!$X$47,1,0)</f>
        <v>0</v>
      </c>
      <c r="AD44" s="229">
        <f>(AD43*Assumptions!$X44/12)*IF(AD1&gt;Assumptions!$X$47,1,0)</f>
        <v>0</v>
      </c>
      <c r="AE44" s="229">
        <f>(AE43*Assumptions!$X44/12)*IF(AE1&gt;Assumptions!$X$47,1,0)</f>
        <v>0</v>
      </c>
      <c r="AF44" s="229">
        <f>(AF43*Assumptions!$X44/12)*IF(AF1&gt;Assumptions!$X$47,1,0)</f>
        <v>0</v>
      </c>
      <c r="AG44" s="229">
        <f>(AG43*Assumptions!$X44/12)*IF(AG1&gt;Assumptions!$X$47,1,0)</f>
        <v>0</v>
      </c>
      <c r="AH44" s="229">
        <f>(AH43*Assumptions!$X44/12)*IF(AH1&gt;Assumptions!$X$47,1,0)</f>
        <v>0</v>
      </c>
      <c r="AI44" s="229">
        <f>(AI43*Assumptions!$X44/12)*IF(AI1&gt;Assumptions!$X$47,1,0)</f>
        <v>0</v>
      </c>
      <c r="AJ44" s="229">
        <f>(AJ43*Assumptions!$X44/12)*IF(AJ1&gt;Assumptions!$X$47,1,0)</f>
        <v>0</v>
      </c>
      <c r="AK44" s="229">
        <f>(AK43*Assumptions!$X44/12)*IF(AK1&gt;Assumptions!$X$47,1,0)</f>
        <v>0</v>
      </c>
      <c r="AL44" s="229">
        <f>(AL43*Assumptions!$X44/12)*IF(AL1&gt;Assumptions!$X$47,1,0)</f>
        <v>0</v>
      </c>
      <c r="AM44" s="229">
        <f>(AM43*Assumptions!$X44/12)*IF(AM1&gt;Assumptions!$X$47,1,0)</f>
        <v>0</v>
      </c>
      <c r="AN44" s="229">
        <f>(AN43*Assumptions!$X44/12)*IF(AN1&gt;Assumptions!$X$47,1,0)</f>
        <v>0</v>
      </c>
      <c r="AO44" s="229">
        <f>(AO43*Assumptions!$X44/12)*IF(AO1&gt;Assumptions!$X$47,1,0)</f>
        <v>0</v>
      </c>
      <c r="AP44" s="229">
        <f>(AP43*Assumptions!$X44/12)*IF(AP1&gt;Assumptions!$X$47,1,0)</f>
        <v>0</v>
      </c>
      <c r="AQ44" s="229">
        <f>(AQ43*Assumptions!$X44/12)*IF(AQ1&gt;Assumptions!$X$47,1,0)</f>
        <v>0</v>
      </c>
      <c r="AR44" s="229">
        <f>(AR43*Assumptions!$X44/12)*IF(AR1&gt;Assumptions!$X$47,1,0)</f>
        <v>0</v>
      </c>
      <c r="AS44" s="229">
        <f>(AS43*Assumptions!$X44/12)*IF(AS1&gt;Assumptions!$X$47,1,0)</f>
        <v>0</v>
      </c>
      <c r="AT44" s="229">
        <f>(AT43*Assumptions!$X44/12)*IF(AT1&gt;Assumptions!$X$47,1,0)</f>
        <v>0</v>
      </c>
      <c r="AU44" s="229">
        <f>(AU43*Assumptions!$X44/12)*IF(AU1&gt;Assumptions!$X$47,1,0)</f>
        <v>0</v>
      </c>
      <c r="AV44" s="229">
        <f>(AV43*Assumptions!$X44/12)*IF(AV1&gt;Assumptions!$X$47,1,0)</f>
        <v>0</v>
      </c>
      <c r="AW44" s="229">
        <f>(AW43*Assumptions!$X44/12)*IF(AW1&gt;Assumptions!$X$47,1,0)</f>
        <v>0</v>
      </c>
      <c r="AX44" s="229">
        <f>(AX43*Assumptions!$X44/12)*IF(AX1&gt;Assumptions!$X$47,1,0)</f>
        <v>0</v>
      </c>
      <c r="AY44" s="229">
        <f>(AY43*Assumptions!$X44/12)*IF(AY1&gt;Assumptions!$X$47,1,0)</f>
        <v>0</v>
      </c>
      <c r="AZ44" s="229">
        <f>(AZ43*Assumptions!$X44/12)*IF(AZ1&gt;Assumptions!$X$47,1,0)</f>
        <v>0</v>
      </c>
      <c r="BA44" s="229">
        <f>(BA43*Assumptions!$X44/12)*IF(BA1&gt;Assumptions!$X$47,1,0)</f>
        <v>0</v>
      </c>
      <c r="BB44" s="229">
        <f>(BB43*Assumptions!$X44/12)*IF(BB1&gt;Assumptions!$X$47,1,0)</f>
        <v>0</v>
      </c>
      <c r="BC44" s="229">
        <f>(BC43*Assumptions!$X44/12)*IF(BC1&gt;Assumptions!$X$47,1,0)</f>
        <v>0</v>
      </c>
      <c r="BD44" s="229">
        <f>(BD43*Assumptions!$X44/12)*IF(BD1&gt;Assumptions!$X$47,1,0)</f>
        <v>0</v>
      </c>
      <c r="BE44" s="229">
        <f>(BE43*Assumptions!$X44/12)*IF(BE1&gt;Assumptions!$X$47,1,0)</f>
        <v>0</v>
      </c>
      <c r="BF44" s="229">
        <f>(BF43*Assumptions!$X44/12)*IF(BF1&gt;Assumptions!$X$47,1,0)</f>
        <v>0</v>
      </c>
      <c r="BG44" s="229">
        <f>(BG43*Assumptions!$X44/12)*IF(BG1&gt;Assumptions!$X$47,1,0)</f>
        <v>0</v>
      </c>
      <c r="BH44" s="229">
        <f>(BH43*Assumptions!$X44/12)*IF(BH1&gt;Assumptions!$X$47,1,0)</f>
        <v>0</v>
      </c>
      <c r="BI44" s="229">
        <f>(BI43*Assumptions!$X44/12)*IF(BI1&gt;Assumptions!$X$47,1,0)</f>
        <v>0</v>
      </c>
      <c r="BJ44" s="229">
        <f>(BJ43*Assumptions!$X44/12)*IF(BJ1&gt;Assumptions!$X$47,1,0)</f>
        <v>0</v>
      </c>
      <c r="BK44" s="229">
        <f>(BK43*Assumptions!$X44/12)*IF(BK1&gt;Assumptions!$X$47,1,0)</f>
        <v>0</v>
      </c>
      <c r="BL44" s="229">
        <f>(BL43*Assumptions!$X44/12)*IF(BL1&gt;Assumptions!$X$47,1,0)</f>
        <v>0</v>
      </c>
      <c r="BM44" s="229">
        <f>(BM43*Assumptions!$X44/12)*IF(BM1&gt;Assumptions!$X$47,1,0)</f>
        <v>0</v>
      </c>
      <c r="BN44" s="229">
        <f>(BN43*Assumptions!$X44/12)*IF(BN1&gt;Assumptions!$X$47,1,0)</f>
        <v>0</v>
      </c>
      <c r="BO44" s="229">
        <f>(BO43*Assumptions!$X44/12)*IF(BO1&gt;Assumptions!$X$47,1,0)</f>
        <v>0</v>
      </c>
      <c r="BP44" s="229">
        <f>(BP43*Assumptions!$X44/12)*IF(BP1&gt;Assumptions!$X$47,1,0)</f>
        <v>0</v>
      </c>
      <c r="BQ44" s="229">
        <f>(BQ43*Assumptions!$X44/12)*IF(BQ1&gt;Assumptions!$X$47,1,0)</f>
        <v>0</v>
      </c>
      <c r="BR44" s="229">
        <f>(BR43*Assumptions!$X44/12)*IF(BR1&gt;Assumptions!$X$47,1,0)</f>
        <v>0</v>
      </c>
      <c r="BS44" s="229">
        <f>(BS43*Assumptions!$X44/12)*IF(BS1&gt;Assumptions!$X$47,1,0)</f>
        <v>0</v>
      </c>
      <c r="BT44" s="229">
        <f>(BT43*Assumptions!$X44/12)*IF(BT1&gt;Assumptions!$X$47,1,0)</f>
        <v>0</v>
      </c>
      <c r="BU44" s="229">
        <f>(BU43*Assumptions!$X44/12)*IF(BU1&gt;Assumptions!$X$47,1,0)</f>
        <v>0</v>
      </c>
      <c r="BV44" s="229">
        <f>(BV43*Assumptions!$X44/12)*IF(BV1&gt;Assumptions!$X$47,1,0)</f>
        <v>0</v>
      </c>
      <c r="BW44" s="229">
        <f>(BW43*Assumptions!$X44/12)*IF(BW1&gt;Assumptions!$X$47,1,0)</f>
        <v>0</v>
      </c>
      <c r="BX44" s="229">
        <f>(BX43*Assumptions!$X44/12)*IF(BX1&gt;Assumptions!$X$47,1,0)</f>
        <v>0</v>
      </c>
      <c r="BY44" s="229">
        <f>(BY43*Assumptions!$X44/12)*IF(BY1&gt;Assumptions!$X$47,1,0)</f>
        <v>0</v>
      </c>
      <c r="BZ44" s="229">
        <f>(BZ43*Assumptions!$X44/12)*IF(BZ1&gt;Assumptions!$X$47,1,0)</f>
        <v>0</v>
      </c>
      <c r="CA44" s="229">
        <f>(CA43*Assumptions!$X44/12)*IF(CA1&gt;Assumptions!$X$47,1,0)</f>
        <v>0</v>
      </c>
      <c r="CB44" s="229">
        <f>(CB43*Assumptions!$X44/12)*IF(CB1&gt;Assumptions!$X$47,1,0)</f>
        <v>0</v>
      </c>
      <c r="CC44" s="229">
        <f>(CC43*Assumptions!$X44/12)*IF(CC1&gt;Assumptions!$X$47,1,0)</f>
        <v>0</v>
      </c>
      <c r="CD44" s="229">
        <f>(CD43*Assumptions!$X44/12)*IF(CD1&gt;Assumptions!$X$47,1,0)</f>
        <v>0</v>
      </c>
      <c r="CE44" s="229">
        <f>(CE43*Assumptions!$X44/12)*IF(CE1&gt;Assumptions!$X$47,1,0)</f>
        <v>0</v>
      </c>
      <c r="CF44" s="229">
        <f>(CF43*Assumptions!$X44/12)*IF(CF1&gt;Assumptions!$X$47,1,0)</f>
        <v>0</v>
      </c>
      <c r="CG44" s="229">
        <f>(CG43*Assumptions!$X44/12)*IF(CG1&gt;Assumptions!$X$47,1,0)</f>
        <v>0</v>
      </c>
      <c r="CH44" s="229">
        <f>(CH43*Assumptions!$X44/12)*IF(CH1&gt;Assumptions!$X$47,1,0)</f>
        <v>0</v>
      </c>
      <c r="CI44" s="229">
        <f>(CI43*Assumptions!$X44/12)*IF(CI1&gt;Assumptions!$X$47,1,0)</f>
        <v>0</v>
      </c>
      <c r="CJ44" s="229">
        <f>(CJ43*Assumptions!$X44/12)*IF(CJ1&gt;Assumptions!$X$47,1,0)</f>
        <v>0</v>
      </c>
      <c r="CK44" s="229">
        <f>(CK43*Assumptions!$X44/12)*IF(CK1&gt;Assumptions!$X$47,1,0)</f>
        <v>0</v>
      </c>
      <c r="CL44" s="229">
        <f>(CL43*Assumptions!$X44/12)*IF(CL1&gt;Assumptions!$X$47,1,0)</f>
        <v>0</v>
      </c>
      <c r="CM44" s="229">
        <f>(CM43*Assumptions!$X44/12)*IF(CM1&gt;Assumptions!$X$47,1,0)</f>
        <v>0</v>
      </c>
      <c r="CN44" s="229">
        <f>(CN43*Assumptions!$X44/12)*IF(CN1&gt;Assumptions!$X$47,1,0)</f>
        <v>0</v>
      </c>
      <c r="CO44" s="229">
        <f>(CO43*Assumptions!$X44/12)*IF(CO1&gt;Assumptions!$X$47,1,0)</f>
        <v>0</v>
      </c>
      <c r="CP44" s="229">
        <f>(CP43*Assumptions!$X44/12)*IF(CP1&gt;Assumptions!$X$47,1,0)</f>
        <v>0</v>
      </c>
      <c r="CQ44" s="229">
        <f>(CQ43*Assumptions!$X44/12)*IF(CQ1&gt;Assumptions!$X$47,1,0)</f>
        <v>0</v>
      </c>
      <c r="CR44" s="229">
        <f>(CR43*Assumptions!$X44/12)*IF(CR1&gt;Assumptions!$X$47,1,0)</f>
        <v>0</v>
      </c>
      <c r="CS44" s="229">
        <f>(CS43*Assumptions!$X44/12)*IF(CS1&gt;Assumptions!$X$47,1,0)</f>
        <v>0</v>
      </c>
      <c r="CT44" s="229">
        <f>(CT43*Assumptions!$X44/12)*IF(CT1&gt;Assumptions!$X$47,1,0)</f>
        <v>0</v>
      </c>
      <c r="CU44" s="229">
        <f>(CU43*Assumptions!$X44/12)*IF(CU1&gt;Assumptions!$X$47,1,0)</f>
        <v>0</v>
      </c>
      <c r="CV44" s="229">
        <f>(CV43*Assumptions!$X44/12)*IF(CV1&gt;Assumptions!$X$47,1,0)</f>
        <v>0</v>
      </c>
      <c r="CW44" s="229">
        <f>(CW43*Assumptions!$X44/12)*IF(CW1&gt;Assumptions!$X$47,1,0)</f>
        <v>0</v>
      </c>
      <c r="CX44" s="229">
        <f>(CX43*Assumptions!$X44/12)*IF(CX1&gt;Assumptions!$X$47,1,0)</f>
        <v>0</v>
      </c>
      <c r="CY44" s="229">
        <f>(CY43*Assumptions!$X44/12)*IF(CY1&gt;Assumptions!$X$47,1,0)</f>
        <v>0</v>
      </c>
      <c r="CZ44" s="229">
        <f>(CZ43*Assumptions!$X44/12)*IF(CZ1&gt;Assumptions!$X$47,1,0)</f>
        <v>0</v>
      </c>
      <c r="DA44" s="229">
        <f>(DA43*Assumptions!$X44/12)*IF(DA1&gt;Assumptions!$X$47,1,0)</f>
        <v>0</v>
      </c>
      <c r="DB44" s="229">
        <f>(DB43*Assumptions!$X44/12)*IF(DB1&gt;Assumptions!$X$47,1,0)</f>
        <v>0</v>
      </c>
      <c r="DC44" s="229">
        <f>(DC43*Assumptions!$X44/12)*IF(DC1&gt;Assumptions!$X$47,1,0)</f>
        <v>0</v>
      </c>
      <c r="DD44" s="229">
        <f>(DD43*Assumptions!$X44/12)*IF(DD1&gt;Assumptions!$X$47,1,0)</f>
        <v>0</v>
      </c>
      <c r="DE44" s="229">
        <f>(DE43*Assumptions!$X44/12)*IF(DE1&gt;Assumptions!$X$47,1,0)</f>
        <v>0</v>
      </c>
      <c r="DF44" s="229">
        <f>(DF43*Assumptions!$X44/12)*IF(DF1&gt;Assumptions!$X$47,1,0)</f>
        <v>0</v>
      </c>
      <c r="DG44" s="229">
        <f>(DG43*Assumptions!$X44/12)*IF(DG1&gt;Assumptions!$X$47,1,0)</f>
        <v>0</v>
      </c>
      <c r="DH44" s="229">
        <f>(DH43*Assumptions!$X44/12)*IF(DH1&gt;Assumptions!$X$47,1,0)</f>
        <v>0</v>
      </c>
      <c r="DI44" s="229">
        <f>(DI43*Assumptions!$X44/12)*IF(DI1&gt;Assumptions!$X$47,1,0)</f>
        <v>0</v>
      </c>
      <c r="DJ44" s="229">
        <f>(DJ43*Assumptions!$X44/12)*IF(DJ1&gt;Assumptions!$X$47,1,0)</f>
        <v>0</v>
      </c>
      <c r="DK44" s="229">
        <f>(DK43*Assumptions!$X44/12)*IF(DK1&gt;Assumptions!$X$47,1,0)</f>
        <v>0</v>
      </c>
      <c r="DL44" s="229">
        <f>(DL43*Assumptions!$X44/12)*IF(DL1&gt;Assumptions!$X$47,1,0)</f>
        <v>0</v>
      </c>
      <c r="DM44" s="229">
        <f>(DM43*Assumptions!$X44/12)*IF(DM1&gt;Assumptions!$X$47,1,0)</f>
        <v>0</v>
      </c>
      <c r="DN44" s="229">
        <f>(DN43*Assumptions!$X44/12)*IF(DN1&gt;Assumptions!$X$47,1,0)</f>
        <v>0</v>
      </c>
      <c r="DO44" s="229">
        <f>(DO43*Assumptions!$X44/12)*IF(DO1&gt;Assumptions!$X$47,1,0)</f>
        <v>0</v>
      </c>
      <c r="DP44" s="229">
        <f>(DP43*Assumptions!$X44/12)*IF(DP1&gt;Assumptions!$X$47,1,0)</f>
        <v>0</v>
      </c>
      <c r="DQ44" s="229">
        <f>(DQ43*Assumptions!$X44/12)*IF(DQ1&gt;Assumptions!$X$47,1,0)</f>
        <v>0</v>
      </c>
      <c r="DR44" s="229">
        <f>(DR43*Assumptions!$X44/12)*IF(DR1&gt;Assumptions!$X$47,1,0)</f>
        <v>0</v>
      </c>
      <c r="DS44" s="229">
        <f>(DS43*Assumptions!$X44/12)*IF(DS1&gt;Assumptions!$X$47,1,0)</f>
        <v>0</v>
      </c>
      <c r="DT44" s="229">
        <f>(DT43*Assumptions!$X44/12)*IF(DT1&gt;Assumptions!$X$47,1,0)</f>
        <v>0</v>
      </c>
      <c r="DU44" s="229">
        <f>(DU43*Assumptions!$X44/12)*IF(DU1&gt;Assumptions!$X$47,1,0)</f>
        <v>0</v>
      </c>
      <c r="DV44" s="229">
        <f>(DV43*Assumptions!$X44/12)*IF(DV1&gt;Assumptions!$X$47,1,0)</f>
        <v>0</v>
      </c>
      <c r="DW44" s="229">
        <f>(DW43*Assumptions!$X44/12)*IF(DW1&gt;Assumptions!$X$47,1,0)</f>
        <v>0</v>
      </c>
      <c r="DX44" s="229">
        <f>(DX43*Assumptions!$X44/12)*IF(DX1&gt;Assumptions!$X$47,1,0)</f>
        <v>0</v>
      </c>
      <c r="DY44" s="229">
        <f>(DY43*Assumptions!$X44/12)*IF(DY1&gt;Assumptions!$X$47,1,0)</f>
        <v>0</v>
      </c>
      <c r="DZ44" s="229">
        <f>(DZ43*Assumptions!$X44/12)*IF(DZ1&gt;Assumptions!$X$47,1,0)</f>
        <v>0</v>
      </c>
      <c r="EA44" s="229">
        <f>(EA43*Assumptions!$X44/12)*IF(EA1&gt;Assumptions!$X$47,1,0)</f>
        <v>0</v>
      </c>
      <c r="EB44" s="229">
        <f>(EB43*Assumptions!$X44/12)*IF(EB1&gt;Assumptions!$X$47,1,0)</f>
        <v>0</v>
      </c>
      <c r="EC44" s="229">
        <f>(EC43*Assumptions!$X44/12)*IF(EC1&gt;Assumptions!$X$47,1,0)</f>
        <v>0</v>
      </c>
      <c r="ED44" s="229">
        <f>(ED43*Assumptions!$X44/12)*IF(ED1&gt;Assumptions!$X$47,1,0)</f>
        <v>0</v>
      </c>
      <c r="EE44" s="229">
        <f>(EE43*Assumptions!$X44/12)*IF(EE1&gt;Assumptions!$X$47,1,0)</f>
        <v>0</v>
      </c>
    </row>
    <row r="45" ht="15.75" customHeight="1">
      <c r="A45" s="1"/>
      <c r="B45" s="1"/>
      <c r="C45" s="1" t="s">
        <v>213</v>
      </c>
      <c r="D45" s="229">
        <f t="shared" ref="D45:EE45" si="9">D46-D44</f>
        <v>0</v>
      </c>
      <c r="E45" s="229">
        <f t="shared" si="9"/>
        <v>0</v>
      </c>
      <c r="F45" s="229">
        <f t="shared" si="9"/>
        <v>0</v>
      </c>
      <c r="G45" s="229">
        <f t="shared" si="9"/>
        <v>0</v>
      </c>
      <c r="H45" s="229">
        <f t="shared" si="9"/>
        <v>0</v>
      </c>
      <c r="I45" s="229">
        <f t="shared" si="9"/>
        <v>0</v>
      </c>
      <c r="J45" s="229">
        <f t="shared" si="9"/>
        <v>0</v>
      </c>
      <c r="K45" s="229">
        <f t="shared" si="9"/>
        <v>0</v>
      </c>
      <c r="L45" s="229">
        <f t="shared" si="9"/>
        <v>0</v>
      </c>
      <c r="M45" s="229">
        <f t="shared" si="9"/>
        <v>0</v>
      </c>
      <c r="N45" s="229">
        <f t="shared" si="9"/>
        <v>0</v>
      </c>
      <c r="O45" s="229">
        <f t="shared" si="9"/>
        <v>0</v>
      </c>
      <c r="P45" s="229">
        <f t="shared" si="9"/>
        <v>0</v>
      </c>
      <c r="Q45" s="229">
        <f t="shared" si="9"/>
        <v>0</v>
      </c>
      <c r="R45" s="229">
        <f t="shared" si="9"/>
        <v>0</v>
      </c>
      <c r="S45" s="229">
        <f t="shared" si="9"/>
        <v>0</v>
      </c>
      <c r="T45" s="229">
        <f t="shared" si="9"/>
        <v>0</v>
      </c>
      <c r="U45" s="229">
        <f t="shared" si="9"/>
        <v>0</v>
      </c>
      <c r="V45" s="229">
        <f t="shared" si="9"/>
        <v>0</v>
      </c>
      <c r="W45" s="229">
        <f t="shared" si="9"/>
        <v>0</v>
      </c>
      <c r="X45" s="229">
        <f t="shared" si="9"/>
        <v>0</v>
      </c>
      <c r="Y45" s="229">
        <f t="shared" si="9"/>
        <v>0</v>
      </c>
      <c r="Z45" s="229">
        <f t="shared" si="9"/>
        <v>0</v>
      </c>
      <c r="AA45" s="229">
        <f t="shared" si="9"/>
        <v>0</v>
      </c>
      <c r="AB45" s="229">
        <f t="shared" si="9"/>
        <v>0</v>
      </c>
      <c r="AC45" s="229">
        <f t="shared" si="9"/>
        <v>0</v>
      </c>
      <c r="AD45" s="229">
        <f t="shared" si="9"/>
        <v>0</v>
      </c>
      <c r="AE45" s="229">
        <f t="shared" si="9"/>
        <v>0</v>
      </c>
      <c r="AF45" s="229">
        <f t="shared" si="9"/>
        <v>0</v>
      </c>
      <c r="AG45" s="229">
        <f t="shared" si="9"/>
        <v>0</v>
      </c>
      <c r="AH45" s="229">
        <f t="shared" si="9"/>
        <v>0</v>
      </c>
      <c r="AI45" s="229">
        <f t="shared" si="9"/>
        <v>0</v>
      </c>
      <c r="AJ45" s="229">
        <f t="shared" si="9"/>
        <v>0</v>
      </c>
      <c r="AK45" s="229">
        <f t="shared" si="9"/>
        <v>0</v>
      </c>
      <c r="AL45" s="229">
        <f t="shared" si="9"/>
        <v>0</v>
      </c>
      <c r="AM45" s="229">
        <f t="shared" si="9"/>
        <v>0</v>
      </c>
      <c r="AN45" s="229">
        <f t="shared" si="9"/>
        <v>0</v>
      </c>
      <c r="AO45" s="229">
        <f t="shared" si="9"/>
        <v>0</v>
      </c>
      <c r="AP45" s="229">
        <f t="shared" si="9"/>
        <v>0</v>
      </c>
      <c r="AQ45" s="229">
        <f t="shared" si="9"/>
        <v>0</v>
      </c>
      <c r="AR45" s="229">
        <f t="shared" si="9"/>
        <v>0</v>
      </c>
      <c r="AS45" s="229">
        <f t="shared" si="9"/>
        <v>0</v>
      </c>
      <c r="AT45" s="229">
        <f t="shared" si="9"/>
        <v>0</v>
      </c>
      <c r="AU45" s="229">
        <f t="shared" si="9"/>
        <v>0</v>
      </c>
      <c r="AV45" s="229">
        <f t="shared" si="9"/>
        <v>0</v>
      </c>
      <c r="AW45" s="229">
        <f t="shared" si="9"/>
        <v>0</v>
      </c>
      <c r="AX45" s="229">
        <f t="shared" si="9"/>
        <v>0</v>
      </c>
      <c r="AY45" s="229">
        <f t="shared" si="9"/>
        <v>0</v>
      </c>
      <c r="AZ45" s="229">
        <f t="shared" si="9"/>
        <v>0</v>
      </c>
      <c r="BA45" s="229">
        <f t="shared" si="9"/>
        <v>0</v>
      </c>
      <c r="BB45" s="229">
        <f t="shared" si="9"/>
        <v>0</v>
      </c>
      <c r="BC45" s="229">
        <f t="shared" si="9"/>
        <v>0</v>
      </c>
      <c r="BD45" s="229">
        <f t="shared" si="9"/>
        <v>0</v>
      </c>
      <c r="BE45" s="229">
        <f t="shared" si="9"/>
        <v>0</v>
      </c>
      <c r="BF45" s="229">
        <f t="shared" si="9"/>
        <v>0</v>
      </c>
      <c r="BG45" s="229">
        <f t="shared" si="9"/>
        <v>0</v>
      </c>
      <c r="BH45" s="229">
        <f t="shared" si="9"/>
        <v>0</v>
      </c>
      <c r="BI45" s="229">
        <f t="shared" si="9"/>
        <v>0</v>
      </c>
      <c r="BJ45" s="229">
        <f t="shared" si="9"/>
        <v>0</v>
      </c>
      <c r="BK45" s="229">
        <f t="shared" si="9"/>
        <v>0</v>
      </c>
      <c r="BL45" s="229">
        <f t="shared" si="9"/>
        <v>0</v>
      </c>
      <c r="BM45" s="229">
        <f t="shared" si="9"/>
        <v>0</v>
      </c>
      <c r="BN45" s="229">
        <f t="shared" si="9"/>
        <v>0</v>
      </c>
      <c r="BO45" s="229">
        <f t="shared" si="9"/>
        <v>0</v>
      </c>
      <c r="BP45" s="229">
        <f t="shared" si="9"/>
        <v>0</v>
      </c>
      <c r="BQ45" s="229">
        <f t="shared" si="9"/>
        <v>0</v>
      </c>
      <c r="BR45" s="229">
        <f t="shared" si="9"/>
        <v>0</v>
      </c>
      <c r="BS45" s="229">
        <f t="shared" si="9"/>
        <v>0</v>
      </c>
      <c r="BT45" s="229">
        <f t="shared" si="9"/>
        <v>0</v>
      </c>
      <c r="BU45" s="229">
        <f t="shared" si="9"/>
        <v>0</v>
      </c>
      <c r="BV45" s="229">
        <f t="shared" si="9"/>
        <v>0</v>
      </c>
      <c r="BW45" s="229">
        <f t="shared" si="9"/>
        <v>0</v>
      </c>
      <c r="BX45" s="229">
        <f t="shared" si="9"/>
        <v>0</v>
      </c>
      <c r="BY45" s="229">
        <f t="shared" si="9"/>
        <v>0</v>
      </c>
      <c r="BZ45" s="229">
        <f t="shared" si="9"/>
        <v>0</v>
      </c>
      <c r="CA45" s="229">
        <f t="shared" si="9"/>
        <v>0</v>
      </c>
      <c r="CB45" s="229">
        <f t="shared" si="9"/>
        <v>0</v>
      </c>
      <c r="CC45" s="229">
        <f t="shared" si="9"/>
        <v>0</v>
      </c>
      <c r="CD45" s="229">
        <f t="shared" si="9"/>
        <v>0</v>
      </c>
      <c r="CE45" s="229">
        <f t="shared" si="9"/>
        <v>0</v>
      </c>
      <c r="CF45" s="229">
        <f t="shared" si="9"/>
        <v>0</v>
      </c>
      <c r="CG45" s="229">
        <f t="shared" si="9"/>
        <v>0</v>
      </c>
      <c r="CH45" s="229">
        <f t="shared" si="9"/>
        <v>0</v>
      </c>
      <c r="CI45" s="229">
        <f t="shared" si="9"/>
        <v>0</v>
      </c>
      <c r="CJ45" s="229">
        <f t="shared" si="9"/>
        <v>0</v>
      </c>
      <c r="CK45" s="229">
        <f t="shared" si="9"/>
        <v>0</v>
      </c>
      <c r="CL45" s="229">
        <f t="shared" si="9"/>
        <v>0</v>
      </c>
      <c r="CM45" s="229">
        <f t="shared" si="9"/>
        <v>0</v>
      </c>
      <c r="CN45" s="229">
        <f t="shared" si="9"/>
        <v>0</v>
      </c>
      <c r="CO45" s="229">
        <f t="shared" si="9"/>
        <v>0</v>
      </c>
      <c r="CP45" s="229">
        <f t="shared" si="9"/>
        <v>0</v>
      </c>
      <c r="CQ45" s="229">
        <f t="shared" si="9"/>
        <v>0</v>
      </c>
      <c r="CR45" s="229">
        <f t="shared" si="9"/>
        <v>0</v>
      </c>
      <c r="CS45" s="229">
        <f t="shared" si="9"/>
        <v>0</v>
      </c>
      <c r="CT45" s="229">
        <f t="shared" si="9"/>
        <v>0</v>
      </c>
      <c r="CU45" s="229">
        <f t="shared" si="9"/>
        <v>0</v>
      </c>
      <c r="CV45" s="229">
        <f t="shared" si="9"/>
        <v>0</v>
      </c>
      <c r="CW45" s="229">
        <f t="shared" si="9"/>
        <v>0</v>
      </c>
      <c r="CX45" s="229">
        <f t="shared" si="9"/>
        <v>0</v>
      </c>
      <c r="CY45" s="229">
        <f t="shared" si="9"/>
        <v>0</v>
      </c>
      <c r="CZ45" s="229">
        <f t="shared" si="9"/>
        <v>0</v>
      </c>
      <c r="DA45" s="229">
        <f t="shared" si="9"/>
        <v>0</v>
      </c>
      <c r="DB45" s="229">
        <f t="shared" si="9"/>
        <v>0</v>
      </c>
      <c r="DC45" s="229">
        <f t="shared" si="9"/>
        <v>0</v>
      </c>
      <c r="DD45" s="229">
        <f t="shared" si="9"/>
        <v>0</v>
      </c>
      <c r="DE45" s="229">
        <f t="shared" si="9"/>
        <v>0</v>
      </c>
      <c r="DF45" s="229">
        <f t="shared" si="9"/>
        <v>0</v>
      </c>
      <c r="DG45" s="229">
        <f t="shared" si="9"/>
        <v>0</v>
      </c>
      <c r="DH45" s="229">
        <f t="shared" si="9"/>
        <v>0</v>
      </c>
      <c r="DI45" s="229">
        <f t="shared" si="9"/>
        <v>0</v>
      </c>
      <c r="DJ45" s="229">
        <f t="shared" si="9"/>
        <v>0</v>
      </c>
      <c r="DK45" s="229">
        <f t="shared" si="9"/>
        <v>0</v>
      </c>
      <c r="DL45" s="229">
        <f t="shared" si="9"/>
        <v>0</v>
      </c>
      <c r="DM45" s="229">
        <f t="shared" si="9"/>
        <v>0</v>
      </c>
      <c r="DN45" s="229">
        <f t="shared" si="9"/>
        <v>0</v>
      </c>
      <c r="DO45" s="229">
        <f t="shared" si="9"/>
        <v>0</v>
      </c>
      <c r="DP45" s="229">
        <f t="shared" si="9"/>
        <v>0</v>
      </c>
      <c r="DQ45" s="229">
        <f t="shared" si="9"/>
        <v>0</v>
      </c>
      <c r="DR45" s="229">
        <f t="shared" si="9"/>
        <v>0</v>
      </c>
      <c r="DS45" s="229">
        <f t="shared" si="9"/>
        <v>0</v>
      </c>
      <c r="DT45" s="229">
        <f t="shared" si="9"/>
        <v>0</v>
      </c>
      <c r="DU45" s="229">
        <f t="shared" si="9"/>
        <v>0</v>
      </c>
      <c r="DV45" s="229">
        <f t="shared" si="9"/>
        <v>0</v>
      </c>
      <c r="DW45" s="229">
        <f t="shared" si="9"/>
        <v>0</v>
      </c>
      <c r="DX45" s="229">
        <f t="shared" si="9"/>
        <v>0</v>
      </c>
      <c r="DY45" s="229">
        <f t="shared" si="9"/>
        <v>0</v>
      </c>
      <c r="DZ45" s="229">
        <f t="shared" si="9"/>
        <v>0</v>
      </c>
      <c r="EA45" s="229">
        <f t="shared" si="9"/>
        <v>0</v>
      </c>
      <c r="EB45" s="229">
        <f t="shared" si="9"/>
        <v>0</v>
      </c>
      <c r="EC45" s="229">
        <f t="shared" si="9"/>
        <v>0</v>
      </c>
      <c r="ED45" s="229">
        <f t="shared" si="9"/>
        <v>0</v>
      </c>
      <c r="EE45" s="229">
        <f t="shared" si="9"/>
        <v>0</v>
      </c>
    </row>
    <row r="46" ht="15.75" customHeight="1">
      <c r="A46" s="1"/>
      <c r="B46" s="1"/>
      <c r="C46" s="1" t="s">
        <v>214</v>
      </c>
      <c r="D46" s="229">
        <f>-PMT(Assumptions!$X44/12,Assumptions!$X45*12,Assumptions!$X42)*IF(D1&gt;Assumptions!$X$47,1,0)</f>
        <v>0</v>
      </c>
      <c r="E46" s="229">
        <f>-PMT(Assumptions!$X44/12,Assumptions!$X45*12,Assumptions!$X42)*IF(E1&gt;Assumptions!$X$47,1,0)</f>
        <v>0</v>
      </c>
      <c r="F46" s="229">
        <f>-PMT(Assumptions!$X44/12,Assumptions!$X45*12,Assumptions!$X42)*IF(F1&gt;Assumptions!$X$47,1,0)</f>
        <v>0</v>
      </c>
      <c r="G46" s="229">
        <f>-PMT(Assumptions!$X44/12,Assumptions!$X45*12,Assumptions!$X42)*IF(G1&gt;Assumptions!$X$47,1,0)</f>
        <v>0</v>
      </c>
      <c r="H46" s="229">
        <f>-PMT(Assumptions!$X44/12,Assumptions!$X45*12,Assumptions!$X42)*IF(H1&gt;Assumptions!$X$47,1,0)</f>
        <v>0</v>
      </c>
      <c r="I46" s="229">
        <f>-PMT(Assumptions!$X44/12,Assumptions!$X45*12,Assumptions!$X42)*IF(I1&gt;Assumptions!$X$47,1,0)</f>
        <v>0</v>
      </c>
      <c r="J46" s="229">
        <f>-PMT(Assumptions!$X44/12,Assumptions!$X45*12,Assumptions!$X42)*IF(J1&gt;Assumptions!$X$47,1,0)</f>
        <v>0</v>
      </c>
      <c r="K46" s="229">
        <f>-PMT(Assumptions!$X44/12,Assumptions!$X45*12,Assumptions!$X42)*IF(K1&gt;Assumptions!$X$47,1,0)</f>
        <v>0</v>
      </c>
      <c r="L46" s="229">
        <f>-PMT(Assumptions!$X44/12,Assumptions!$X45*12,Assumptions!$X42)*IF(L1&gt;Assumptions!$X$47,1,0)</f>
        <v>0</v>
      </c>
      <c r="M46" s="229">
        <f>-PMT(Assumptions!$X44/12,Assumptions!$X45*12,Assumptions!$X42)*IF(M1&gt;Assumptions!$X$47,1,0)</f>
        <v>0</v>
      </c>
      <c r="N46" s="229">
        <f>-PMT(Assumptions!$X44/12,Assumptions!$X45*12,Assumptions!$X42)*IF(N1&gt;Assumptions!$X$47,1,0)</f>
        <v>0</v>
      </c>
      <c r="O46" s="229">
        <f>-PMT(Assumptions!$X44/12,Assumptions!$X45*12,Assumptions!$X42)*IF(O1&gt;Assumptions!$X$47,1,0)</f>
        <v>0</v>
      </c>
      <c r="P46" s="229">
        <f>-PMT(Assumptions!$X44/12,Assumptions!$X45*12,Assumptions!$X42)*IF(P1&gt;Assumptions!$X$47,1,0)</f>
        <v>0</v>
      </c>
      <c r="Q46" s="229">
        <f>-PMT(Assumptions!$X44/12,Assumptions!$X45*12,Assumptions!$X42)*IF(Q1&gt;Assumptions!$X$47,1,0)</f>
        <v>0</v>
      </c>
      <c r="R46" s="229">
        <f>-PMT(Assumptions!$X44/12,Assumptions!$X45*12,Assumptions!$X42)*IF(R1&gt;Assumptions!$X$47,1,0)</f>
        <v>0</v>
      </c>
      <c r="S46" s="229">
        <f>-PMT(Assumptions!$X44/12,Assumptions!$X45*12,Assumptions!$X42)*IF(S1&gt;Assumptions!$X$47,1,0)</f>
        <v>0</v>
      </c>
      <c r="T46" s="229">
        <f>-PMT(Assumptions!$X44/12,Assumptions!$X45*12,Assumptions!$X42)*IF(T1&gt;Assumptions!$X$47,1,0)</f>
        <v>0</v>
      </c>
      <c r="U46" s="229">
        <f>-PMT(Assumptions!$X44/12,Assumptions!$X45*12,Assumptions!$X42)*IF(U1&gt;Assumptions!$X$47,1,0)</f>
        <v>0</v>
      </c>
      <c r="V46" s="229">
        <f>-PMT(Assumptions!$X44/12,Assumptions!$X45*12,Assumptions!$X42)*IF(V1&gt;Assumptions!$X$47,1,0)</f>
        <v>0</v>
      </c>
      <c r="W46" s="229">
        <f>-PMT(Assumptions!$X44/12,Assumptions!$X45*12,Assumptions!$X42)*IF(W1&gt;Assumptions!$X$47,1,0)</f>
        <v>0</v>
      </c>
      <c r="X46" s="229">
        <f>-PMT(Assumptions!$X44/12,Assumptions!$X45*12,Assumptions!$X42)*IF(X1&gt;Assumptions!$X$47,1,0)</f>
        <v>0</v>
      </c>
      <c r="Y46" s="229">
        <f>-PMT(Assumptions!$X44/12,Assumptions!$X45*12,Assumptions!$X42)*IF(Y1&gt;Assumptions!$X$47,1,0)</f>
        <v>0</v>
      </c>
      <c r="Z46" s="229">
        <f>-PMT(Assumptions!$X44/12,Assumptions!$X45*12,Assumptions!$X42)*IF(Z1&gt;Assumptions!$X$47,1,0)</f>
        <v>0</v>
      </c>
      <c r="AA46" s="229">
        <f>-PMT(Assumptions!$X44/12,Assumptions!$X45*12,Assumptions!$X42)*IF(AA1&gt;Assumptions!$X$47,1,0)</f>
        <v>0</v>
      </c>
      <c r="AB46" s="229">
        <f>-PMT(Assumptions!$X44/12,Assumptions!$X45*12,Assumptions!$X42)*IF(AB1&gt;Assumptions!$X$47,1,0)</f>
        <v>0</v>
      </c>
      <c r="AC46" s="229">
        <f>-PMT(Assumptions!$X44/12,Assumptions!$X45*12,Assumptions!$X42)*IF(AC1&gt;Assumptions!$X$47,1,0)</f>
        <v>0</v>
      </c>
      <c r="AD46" s="229">
        <f>-PMT(Assumptions!$X44/12,Assumptions!$X45*12,Assumptions!$X42)*IF(AD1&gt;Assumptions!$X$47,1,0)</f>
        <v>0</v>
      </c>
      <c r="AE46" s="229">
        <f>-PMT(Assumptions!$X44/12,Assumptions!$X45*12,Assumptions!$X42)*IF(AE1&gt;Assumptions!$X$47,1,0)</f>
        <v>0</v>
      </c>
      <c r="AF46" s="229">
        <f>-PMT(Assumptions!$X44/12,Assumptions!$X45*12,Assumptions!$X42)*IF(AF1&gt;Assumptions!$X$47,1,0)</f>
        <v>0</v>
      </c>
      <c r="AG46" s="229">
        <f>-PMT(Assumptions!$X44/12,Assumptions!$X45*12,Assumptions!$X42)*IF(AG1&gt;Assumptions!$X$47,1,0)</f>
        <v>0</v>
      </c>
      <c r="AH46" s="229">
        <f>-PMT(Assumptions!$X44/12,Assumptions!$X45*12,Assumptions!$X42)*IF(AH1&gt;Assumptions!$X$47,1,0)</f>
        <v>0</v>
      </c>
      <c r="AI46" s="229">
        <f>-PMT(Assumptions!$X44/12,Assumptions!$X45*12,Assumptions!$X42)*IF(AI1&gt;Assumptions!$X$47,1,0)</f>
        <v>0</v>
      </c>
      <c r="AJ46" s="229">
        <f>-PMT(Assumptions!$X44/12,Assumptions!$X45*12,Assumptions!$X42)*IF(AJ1&gt;Assumptions!$X$47,1,0)</f>
        <v>0</v>
      </c>
      <c r="AK46" s="229">
        <f>-PMT(Assumptions!$X44/12,Assumptions!$X45*12,Assumptions!$X42)*IF(AK1&gt;Assumptions!$X$47,1,0)</f>
        <v>0</v>
      </c>
      <c r="AL46" s="229">
        <f>-PMT(Assumptions!$X44/12,Assumptions!$X45*12,Assumptions!$X42)*IF(AL1&gt;Assumptions!$X$47,1,0)</f>
        <v>0</v>
      </c>
      <c r="AM46" s="229">
        <f>-PMT(Assumptions!$X44/12,Assumptions!$X45*12,Assumptions!$X42)*IF(AM1&gt;Assumptions!$X$47,1,0)</f>
        <v>0</v>
      </c>
      <c r="AN46" s="229">
        <f>-PMT(Assumptions!$X44/12,Assumptions!$X45*12,Assumptions!$X42)*IF(AN1&gt;Assumptions!$X$47,1,0)</f>
        <v>0</v>
      </c>
      <c r="AO46" s="229">
        <f>-PMT(Assumptions!$X44/12,Assumptions!$X45*12,Assumptions!$X42)*IF(AO1&gt;Assumptions!$X$47,1,0)</f>
        <v>0</v>
      </c>
      <c r="AP46" s="229">
        <f>-PMT(Assumptions!$X44/12,Assumptions!$X45*12,Assumptions!$X42)*IF(AP1&gt;Assumptions!$X$47,1,0)</f>
        <v>0</v>
      </c>
      <c r="AQ46" s="229">
        <f>-PMT(Assumptions!$X44/12,Assumptions!$X45*12,Assumptions!$X42)*IF(AQ1&gt;Assumptions!$X$47,1,0)</f>
        <v>0</v>
      </c>
      <c r="AR46" s="229">
        <f>-PMT(Assumptions!$X44/12,Assumptions!$X45*12,Assumptions!$X42)*IF(AR1&gt;Assumptions!$X$47,1,0)</f>
        <v>0</v>
      </c>
      <c r="AS46" s="229">
        <f>-PMT(Assumptions!$X44/12,Assumptions!$X45*12,Assumptions!$X42)*IF(AS1&gt;Assumptions!$X$47,1,0)</f>
        <v>0</v>
      </c>
      <c r="AT46" s="229">
        <f>-PMT(Assumptions!$X44/12,Assumptions!$X45*12,Assumptions!$X42)*IF(AT1&gt;Assumptions!$X$47,1,0)</f>
        <v>0</v>
      </c>
      <c r="AU46" s="229">
        <f>-PMT(Assumptions!$X44/12,Assumptions!$X45*12,Assumptions!$X42)*IF(AU1&gt;Assumptions!$X$47,1,0)</f>
        <v>0</v>
      </c>
      <c r="AV46" s="229">
        <f>-PMT(Assumptions!$X44/12,Assumptions!$X45*12,Assumptions!$X42)*IF(AV1&gt;Assumptions!$X$47,1,0)</f>
        <v>0</v>
      </c>
      <c r="AW46" s="229">
        <f>-PMT(Assumptions!$X44/12,Assumptions!$X45*12,Assumptions!$X42)*IF(AW1&gt;Assumptions!$X$47,1,0)</f>
        <v>0</v>
      </c>
      <c r="AX46" s="229">
        <f>-PMT(Assumptions!$X44/12,Assumptions!$X45*12,Assumptions!$X42)*IF(AX1&gt;Assumptions!$X$47,1,0)</f>
        <v>0</v>
      </c>
      <c r="AY46" s="229">
        <f>-PMT(Assumptions!$X44/12,Assumptions!$X45*12,Assumptions!$X42)*IF(AY1&gt;Assumptions!$X$47,1,0)</f>
        <v>0</v>
      </c>
      <c r="AZ46" s="229">
        <f>-PMT(Assumptions!$X44/12,Assumptions!$X45*12,Assumptions!$X42)*IF(AZ1&gt;Assumptions!$X$47,1,0)</f>
        <v>0</v>
      </c>
      <c r="BA46" s="229">
        <f>-PMT(Assumptions!$X44/12,Assumptions!$X45*12,Assumptions!$X42)*IF(BA1&gt;Assumptions!$X$47,1,0)</f>
        <v>0</v>
      </c>
      <c r="BB46" s="229">
        <f>-PMT(Assumptions!$X44/12,Assumptions!$X45*12,Assumptions!$X42)*IF(BB1&gt;Assumptions!$X$47,1,0)</f>
        <v>0</v>
      </c>
      <c r="BC46" s="229">
        <f>-PMT(Assumptions!$X44/12,Assumptions!$X45*12,Assumptions!$X42)*IF(BC1&gt;Assumptions!$X$47,1,0)</f>
        <v>0</v>
      </c>
      <c r="BD46" s="229">
        <f>-PMT(Assumptions!$X44/12,Assumptions!$X45*12,Assumptions!$X42)*IF(BD1&gt;Assumptions!$X$47,1,0)</f>
        <v>0</v>
      </c>
      <c r="BE46" s="229">
        <f>-PMT(Assumptions!$X44/12,Assumptions!$X45*12,Assumptions!$X42)*IF(BE1&gt;Assumptions!$X$47,1,0)</f>
        <v>0</v>
      </c>
      <c r="BF46" s="229">
        <f>-PMT(Assumptions!$X44/12,Assumptions!$X45*12,Assumptions!$X42)*IF(BF1&gt;Assumptions!$X$47,1,0)</f>
        <v>0</v>
      </c>
      <c r="BG46" s="229">
        <f>-PMT(Assumptions!$X44/12,Assumptions!$X45*12,Assumptions!$X42)*IF(BG1&gt;Assumptions!$X$47,1,0)</f>
        <v>0</v>
      </c>
      <c r="BH46" s="229">
        <f>-PMT(Assumptions!$X44/12,Assumptions!$X45*12,Assumptions!$X42)*IF(BH1&gt;Assumptions!$X$47,1,0)</f>
        <v>0</v>
      </c>
      <c r="BI46" s="229">
        <f>-PMT(Assumptions!$X44/12,Assumptions!$X45*12,Assumptions!$X42)*IF(BI1&gt;Assumptions!$X$47,1,0)</f>
        <v>0</v>
      </c>
      <c r="BJ46" s="229">
        <f>-PMT(Assumptions!$X44/12,Assumptions!$X45*12,Assumptions!$X42)*IF(BJ1&gt;Assumptions!$X$47,1,0)</f>
        <v>0</v>
      </c>
      <c r="BK46" s="229">
        <f>-PMT(Assumptions!$X44/12,Assumptions!$X45*12,Assumptions!$X42)*IF(BK1&gt;Assumptions!$X$47,1,0)</f>
        <v>0</v>
      </c>
      <c r="BL46" s="229">
        <f>-PMT(Assumptions!$X44/12,Assumptions!$X45*12,Assumptions!$X42)*IF(BL1&gt;Assumptions!$X$47,1,0)</f>
        <v>0</v>
      </c>
      <c r="BM46" s="229">
        <f>-PMT(Assumptions!$X44/12,Assumptions!$X45*12,Assumptions!$X42)*IF(BM1&gt;Assumptions!$X$47,1,0)</f>
        <v>0</v>
      </c>
      <c r="BN46" s="229">
        <f>-PMT(Assumptions!$X44/12,Assumptions!$X45*12,Assumptions!$X42)*IF(BN1&gt;Assumptions!$X$47,1,0)</f>
        <v>0</v>
      </c>
      <c r="BO46" s="229">
        <f>-PMT(Assumptions!$X44/12,Assumptions!$X45*12,Assumptions!$X42)*IF(BO1&gt;Assumptions!$X$47,1,0)</f>
        <v>0</v>
      </c>
      <c r="BP46" s="229">
        <f>-PMT(Assumptions!$X44/12,Assumptions!$X45*12,Assumptions!$X42)*IF(BP1&gt;Assumptions!$X$47,1,0)</f>
        <v>0</v>
      </c>
      <c r="BQ46" s="229">
        <f>-PMT(Assumptions!$X44/12,Assumptions!$X45*12,Assumptions!$X42)*IF(BQ1&gt;Assumptions!$X$47,1,0)</f>
        <v>0</v>
      </c>
      <c r="BR46" s="229">
        <f>-PMT(Assumptions!$X44/12,Assumptions!$X45*12,Assumptions!$X42)*IF(BR1&gt;Assumptions!$X$47,1,0)</f>
        <v>0</v>
      </c>
      <c r="BS46" s="229">
        <f>-PMT(Assumptions!$X44/12,Assumptions!$X45*12,Assumptions!$X42)*IF(BS1&gt;Assumptions!$X$47,1,0)</f>
        <v>0</v>
      </c>
      <c r="BT46" s="229">
        <f>-PMT(Assumptions!$X44/12,Assumptions!$X45*12,Assumptions!$X42)*IF(BT1&gt;Assumptions!$X$47,1,0)</f>
        <v>0</v>
      </c>
      <c r="BU46" s="229">
        <f>-PMT(Assumptions!$X44/12,Assumptions!$X45*12,Assumptions!$X42)*IF(BU1&gt;Assumptions!$X$47,1,0)</f>
        <v>0</v>
      </c>
      <c r="BV46" s="229">
        <f>-PMT(Assumptions!$X44/12,Assumptions!$X45*12,Assumptions!$X42)*IF(BV1&gt;Assumptions!$X$47,1,0)</f>
        <v>0</v>
      </c>
      <c r="BW46" s="229">
        <f>-PMT(Assumptions!$X44/12,Assumptions!$X45*12,Assumptions!$X42)*IF(BW1&gt;Assumptions!$X$47,1,0)</f>
        <v>0</v>
      </c>
      <c r="BX46" s="229">
        <f>-PMT(Assumptions!$X44/12,Assumptions!$X45*12,Assumptions!$X42)*IF(BX1&gt;Assumptions!$X$47,1,0)</f>
        <v>0</v>
      </c>
      <c r="BY46" s="229">
        <f>-PMT(Assumptions!$X44/12,Assumptions!$X45*12,Assumptions!$X42)*IF(BY1&gt;Assumptions!$X$47,1,0)</f>
        <v>0</v>
      </c>
      <c r="BZ46" s="229">
        <f>-PMT(Assumptions!$X44/12,Assumptions!$X45*12,Assumptions!$X42)*IF(BZ1&gt;Assumptions!$X$47,1,0)</f>
        <v>0</v>
      </c>
      <c r="CA46" s="229">
        <f>-PMT(Assumptions!$X44/12,Assumptions!$X45*12,Assumptions!$X42)*IF(CA1&gt;Assumptions!$X$47,1,0)</f>
        <v>0</v>
      </c>
      <c r="CB46" s="229">
        <f>-PMT(Assumptions!$X44/12,Assumptions!$X45*12,Assumptions!$X42)*IF(CB1&gt;Assumptions!$X$47,1,0)</f>
        <v>0</v>
      </c>
      <c r="CC46" s="229">
        <f>-PMT(Assumptions!$X44/12,Assumptions!$X45*12,Assumptions!$X42)*IF(CC1&gt;Assumptions!$X$47,1,0)</f>
        <v>0</v>
      </c>
      <c r="CD46" s="229">
        <f>-PMT(Assumptions!$X44/12,Assumptions!$X45*12,Assumptions!$X42)*IF(CD1&gt;Assumptions!$X$47,1,0)</f>
        <v>0</v>
      </c>
      <c r="CE46" s="229">
        <f>-PMT(Assumptions!$X44/12,Assumptions!$X45*12,Assumptions!$X42)*IF(CE1&gt;Assumptions!$X$47,1,0)</f>
        <v>0</v>
      </c>
      <c r="CF46" s="229">
        <f>-PMT(Assumptions!$X44/12,Assumptions!$X45*12,Assumptions!$X42)*IF(CF1&gt;Assumptions!$X$47,1,0)</f>
        <v>0</v>
      </c>
      <c r="CG46" s="229">
        <f>-PMT(Assumptions!$X44/12,Assumptions!$X45*12,Assumptions!$X42)*IF(CG1&gt;Assumptions!$X$47,1,0)</f>
        <v>0</v>
      </c>
      <c r="CH46" s="229">
        <f>-PMT(Assumptions!$X44/12,Assumptions!$X45*12,Assumptions!$X42)*IF(CH1&gt;Assumptions!$X$47,1,0)</f>
        <v>0</v>
      </c>
      <c r="CI46" s="229">
        <f>-PMT(Assumptions!$X44/12,Assumptions!$X45*12,Assumptions!$X42)*IF(CI1&gt;Assumptions!$X$47,1,0)</f>
        <v>0</v>
      </c>
      <c r="CJ46" s="229">
        <f>-PMT(Assumptions!$X44/12,Assumptions!$X45*12,Assumptions!$X42)*IF(CJ1&gt;Assumptions!$X$47,1,0)</f>
        <v>0</v>
      </c>
      <c r="CK46" s="229">
        <f>-PMT(Assumptions!$X44/12,Assumptions!$X45*12,Assumptions!$X42)*IF(CK1&gt;Assumptions!$X$47,1,0)</f>
        <v>0</v>
      </c>
      <c r="CL46" s="229">
        <f>-PMT(Assumptions!$X44/12,Assumptions!$X45*12,Assumptions!$X42)*IF(CL1&gt;Assumptions!$X$47,1,0)</f>
        <v>0</v>
      </c>
      <c r="CM46" s="229">
        <f>-PMT(Assumptions!$X44/12,Assumptions!$X45*12,Assumptions!$X42)*IF(CM1&gt;Assumptions!$X$47,1,0)</f>
        <v>0</v>
      </c>
      <c r="CN46" s="229">
        <f>-PMT(Assumptions!$X44/12,Assumptions!$X45*12,Assumptions!$X42)*IF(CN1&gt;Assumptions!$X$47,1,0)</f>
        <v>0</v>
      </c>
      <c r="CO46" s="229">
        <f>-PMT(Assumptions!$X44/12,Assumptions!$X45*12,Assumptions!$X42)*IF(CO1&gt;Assumptions!$X$47,1,0)</f>
        <v>0</v>
      </c>
      <c r="CP46" s="229">
        <f>-PMT(Assumptions!$X44/12,Assumptions!$X45*12,Assumptions!$X42)*IF(CP1&gt;Assumptions!$X$47,1,0)</f>
        <v>0</v>
      </c>
      <c r="CQ46" s="229">
        <f>-PMT(Assumptions!$X44/12,Assumptions!$X45*12,Assumptions!$X42)*IF(CQ1&gt;Assumptions!$X$47,1,0)</f>
        <v>0</v>
      </c>
      <c r="CR46" s="229">
        <f>-PMT(Assumptions!$X44/12,Assumptions!$X45*12,Assumptions!$X42)*IF(CR1&gt;Assumptions!$X$47,1,0)</f>
        <v>0</v>
      </c>
      <c r="CS46" s="229">
        <f>-PMT(Assumptions!$X44/12,Assumptions!$X45*12,Assumptions!$X42)*IF(CS1&gt;Assumptions!$X$47,1,0)</f>
        <v>0</v>
      </c>
      <c r="CT46" s="229">
        <f>-PMT(Assumptions!$X44/12,Assumptions!$X45*12,Assumptions!$X42)*IF(CT1&gt;Assumptions!$X$47,1,0)</f>
        <v>0</v>
      </c>
      <c r="CU46" s="229">
        <f>-PMT(Assumptions!$X44/12,Assumptions!$X45*12,Assumptions!$X42)*IF(CU1&gt;Assumptions!$X$47,1,0)</f>
        <v>0</v>
      </c>
      <c r="CV46" s="229">
        <f>-PMT(Assumptions!$X44/12,Assumptions!$X45*12,Assumptions!$X42)*IF(CV1&gt;Assumptions!$X$47,1,0)</f>
        <v>0</v>
      </c>
      <c r="CW46" s="229">
        <f>-PMT(Assumptions!$X44/12,Assumptions!$X45*12,Assumptions!$X42)*IF(CW1&gt;Assumptions!$X$47,1,0)</f>
        <v>0</v>
      </c>
      <c r="CX46" s="229">
        <f>-PMT(Assumptions!$X44/12,Assumptions!$X45*12,Assumptions!$X42)*IF(CX1&gt;Assumptions!$X$47,1,0)</f>
        <v>0</v>
      </c>
      <c r="CY46" s="229">
        <f>-PMT(Assumptions!$X44/12,Assumptions!$X45*12,Assumptions!$X42)*IF(CY1&gt;Assumptions!$X$47,1,0)</f>
        <v>0</v>
      </c>
      <c r="CZ46" s="229">
        <f>-PMT(Assumptions!$X44/12,Assumptions!$X45*12,Assumptions!$X42)*IF(CZ1&gt;Assumptions!$X$47,1,0)</f>
        <v>0</v>
      </c>
      <c r="DA46" s="229">
        <f>-PMT(Assumptions!$X44/12,Assumptions!$X45*12,Assumptions!$X42)*IF(DA1&gt;Assumptions!$X$47,1,0)</f>
        <v>0</v>
      </c>
      <c r="DB46" s="229">
        <f>-PMT(Assumptions!$X44/12,Assumptions!$X45*12,Assumptions!$X42)*IF(DB1&gt;Assumptions!$X$47,1,0)</f>
        <v>0</v>
      </c>
      <c r="DC46" s="229">
        <f>-PMT(Assumptions!$X44/12,Assumptions!$X45*12,Assumptions!$X42)*IF(DC1&gt;Assumptions!$X$47,1,0)</f>
        <v>0</v>
      </c>
      <c r="DD46" s="229">
        <f>-PMT(Assumptions!$X44/12,Assumptions!$X45*12,Assumptions!$X42)*IF(DD1&gt;Assumptions!$X$47,1,0)</f>
        <v>0</v>
      </c>
      <c r="DE46" s="229">
        <f>-PMT(Assumptions!$X44/12,Assumptions!$X45*12,Assumptions!$X42)*IF(DE1&gt;Assumptions!$X$47,1,0)</f>
        <v>0</v>
      </c>
      <c r="DF46" s="229">
        <f>-PMT(Assumptions!$X44/12,Assumptions!$X45*12,Assumptions!$X42)*IF(DF1&gt;Assumptions!$X$47,1,0)</f>
        <v>0</v>
      </c>
      <c r="DG46" s="229">
        <f>-PMT(Assumptions!$X44/12,Assumptions!$X45*12,Assumptions!$X42)*IF(DG1&gt;Assumptions!$X$47,1,0)</f>
        <v>0</v>
      </c>
      <c r="DH46" s="229">
        <f>-PMT(Assumptions!$X44/12,Assumptions!$X45*12,Assumptions!$X42)*IF(DH1&gt;Assumptions!$X$47,1,0)</f>
        <v>0</v>
      </c>
      <c r="DI46" s="229">
        <f>-PMT(Assumptions!$X44/12,Assumptions!$X45*12,Assumptions!$X42)*IF(DI1&gt;Assumptions!$X$47,1,0)</f>
        <v>0</v>
      </c>
      <c r="DJ46" s="229">
        <f>-PMT(Assumptions!$X44/12,Assumptions!$X45*12,Assumptions!$X42)*IF(DJ1&gt;Assumptions!$X$47,1,0)</f>
        <v>0</v>
      </c>
      <c r="DK46" s="229">
        <f>-PMT(Assumptions!$X44/12,Assumptions!$X45*12,Assumptions!$X42)*IF(DK1&gt;Assumptions!$X$47,1,0)</f>
        <v>0</v>
      </c>
      <c r="DL46" s="229">
        <f>-PMT(Assumptions!$X44/12,Assumptions!$X45*12,Assumptions!$X42)*IF(DL1&gt;Assumptions!$X$47,1,0)</f>
        <v>0</v>
      </c>
      <c r="DM46" s="229">
        <f>-PMT(Assumptions!$X44/12,Assumptions!$X45*12,Assumptions!$X42)*IF(DM1&gt;Assumptions!$X$47,1,0)</f>
        <v>0</v>
      </c>
      <c r="DN46" s="229">
        <f>-PMT(Assumptions!$X44/12,Assumptions!$X45*12,Assumptions!$X42)*IF(DN1&gt;Assumptions!$X$47,1,0)</f>
        <v>0</v>
      </c>
      <c r="DO46" s="229">
        <f>-PMT(Assumptions!$X44/12,Assumptions!$X45*12,Assumptions!$X42)*IF(DO1&gt;Assumptions!$X$47,1,0)</f>
        <v>0</v>
      </c>
      <c r="DP46" s="229">
        <f>-PMT(Assumptions!$X44/12,Assumptions!$X45*12,Assumptions!$X42)*IF(DP1&gt;Assumptions!$X$47,1,0)</f>
        <v>0</v>
      </c>
      <c r="DQ46" s="229">
        <f>-PMT(Assumptions!$X44/12,Assumptions!$X45*12,Assumptions!$X42)*IF(DQ1&gt;Assumptions!$X$47,1,0)</f>
        <v>0</v>
      </c>
      <c r="DR46" s="229">
        <f>-PMT(Assumptions!$X44/12,Assumptions!$X45*12,Assumptions!$X42)*IF(DR1&gt;Assumptions!$X$47,1,0)</f>
        <v>0</v>
      </c>
      <c r="DS46" s="229">
        <f>-PMT(Assumptions!$X44/12,Assumptions!$X45*12,Assumptions!$X42)*IF(DS1&gt;Assumptions!$X$47,1,0)</f>
        <v>0</v>
      </c>
      <c r="DT46" s="229">
        <f>-PMT(Assumptions!$X44/12,Assumptions!$X45*12,Assumptions!$X42)*IF(DT1&gt;Assumptions!$X$47,1,0)</f>
        <v>0</v>
      </c>
      <c r="DU46" s="229">
        <f>-PMT(Assumptions!$X44/12,Assumptions!$X45*12,Assumptions!$X42)*IF(DU1&gt;Assumptions!$X$47,1,0)</f>
        <v>0</v>
      </c>
      <c r="DV46" s="229">
        <f>-PMT(Assumptions!$X44/12,Assumptions!$X45*12,Assumptions!$X42)*IF(DV1&gt;Assumptions!$X$47,1,0)</f>
        <v>0</v>
      </c>
      <c r="DW46" s="229">
        <f>-PMT(Assumptions!$X44/12,Assumptions!$X45*12,Assumptions!$X42)*IF(DW1&gt;Assumptions!$X$47,1,0)</f>
        <v>0</v>
      </c>
      <c r="DX46" s="229">
        <f>-PMT(Assumptions!$X44/12,Assumptions!$X45*12,Assumptions!$X42)*IF(DX1&gt;Assumptions!$X$47,1,0)</f>
        <v>0</v>
      </c>
      <c r="DY46" s="229">
        <f>-PMT(Assumptions!$X44/12,Assumptions!$X45*12,Assumptions!$X42)*IF(DY1&gt;Assumptions!$X$47,1,0)</f>
        <v>0</v>
      </c>
      <c r="DZ46" s="229">
        <f>-PMT(Assumptions!$X44/12,Assumptions!$X45*12,Assumptions!$X42)*IF(DZ1&gt;Assumptions!$X$47,1,0)</f>
        <v>0</v>
      </c>
      <c r="EA46" s="229">
        <f>-PMT(Assumptions!$X44/12,Assumptions!$X45*12,Assumptions!$X42)*IF(EA1&gt;Assumptions!$X$47,1,0)</f>
        <v>0</v>
      </c>
      <c r="EB46" s="229">
        <f>-PMT(Assumptions!$X44/12,Assumptions!$X45*12,Assumptions!$X42)*IF(EB1&gt;Assumptions!$X$47,1,0)</f>
        <v>0</v>
      </c>
      <c r="EC46" s="229">
        <f>-PMT(Assumptions!$X44/12,Assumptions!$X45*12,Assumptions!$X42)*IF(EC1&gt;Assumptions!$X$47,1,0)</f>
        <v>0</v>
      </c>
      <c r="ED46" s="229">
        <f>-PMT(Assumptions!$X44/12,Assumptions!$X45*12,Assumptions!$X42)*IF(ED1&gt;Assumptions!$X$47,1,0)</f>
        <v>0</v>
      </c>
      <c r="EE46" s="229">
        <f>-PMT(Assumptions!$X44/12,Assumptions!$X45*12,Assumptions!$X42)*IF(EE1&gt;Assumptions!$X$47,1,0)</f>
        <v>0</v>
      </c>
    </row>
    <row r="47" ht="15.75" customHeight="1">
      <c r="A47" s="1"/>
      <c r="B47" s="1"/>
      <c r="C47" s="1" t="s">
        <v>191</v>
      </c>
      <c r="D47" s="229">
        <f t="shared" ref="D47:EE47" si="10">D43-D45</f>
        <v>0</v>
      </c>
      <c r="E47" s="229">
        <f t="shared" si="10"/>
        <v>0</v>
      </c>
      <c r="F47" s="229">
        <f t="shared" si="10"/>
        <v>0</v>
      </c>
      <c r="G47" s="229">
        <f t="shared" si="10"/>
        <v>0</v>
      </c>
      <c r="H47" s="229">
        <f t="shared" si="10"/>
        <v>0</v>
      </c>
      <c r="I47" s="229">
        <f t="shared" si="10"/>
        <v>0</v>
      </c>
      <c r="J47" s="229">
        <f t="shared" si="10"/>
        <v>0</v>
      </c>
      <c r="K47" s="229">
        <f t="shared" si="10"/>
        <v>0</v>
      </c>
      <c r="L47" s="229">
        <f t="shared" si="10"/>
        <v>0</v>
      </c>
      <c r="M47" s="229">
        <f t="shared" si="10"/>
        <v>0</v>
      </c>
      <c r="N47" s="229">
        <f t="shared" si="10"/>
        <v>0</v>
      </c>
      <c r="O47" s="229">
        <f t="shared" si="10"/>
        <v>0</v>
      </c>
      <c r="P47" s="229">
        <f t="shared" si="10"/>
        <v>0</v>
      </c>
      <c r="Q47" s="229">
        <f t="shared" si="10"/>
        <v>0</v>
      </c>
      <c r="R47" s="229">
        <f t="shared" si="10"/>
        <v>0</v>
      </c>
      <c r="S47" s="229">
        <f t="shared" si="10"/>
        <v>0</v>
      </c>
      <c r="T47" s="229">
        <f t="shared" si="10"/>
        <v>0</v>
      </c>
      <c r="U47" s="229">
        <f t="shared" si="10"/>
        <v>0</v>
      </c>
      <c r="V47" s="229">
        <f t="shared" si="10"/>
        <v>0</v>
      </c>
      <c r="W47" s="229">
        <f t="shared" si="10"/>
        <v>0</v>
      </c>
      <c r="X47" s="229">
        <f t="shared" si="10"/>
        <v>0</v>
      </c>
      <c r="Y47" s="229">
        <f t="shared" si="10"/>
        <v>0</v>
      </c>
      <c r="Z47" s="229">
        <f t="shared" si="10"/>
        <v>0</v>
      </c>
      <c r="AA47" s="229">
        <f t="shared" si="10"/>
        <v>0</v>
      </c>
      <c r="AB47" s="229">
        <f t="shared" si="10"/>
        <v>0</v>
      </c>
      <c r="AC47" s="229">
        <f t="shared" si="10"/>
        <v>0</v>
      </c>
      <c r="AD47" s="229">
        <f t="shared" si="10"/>
        <v>0</v>
      </c>
      <c r="AE47" s="229">
        <f t="shared" si="10"/>
        <v>0</v>
      </c>
      <c r="AF47" s="229">
        <f t="shared" si="10"/>
        <v>0</v>
      </c>
      <c r="AG47" s="229">
        <f t="shared" si="10"/>
        <v>0</v>
      </c>
      <c r="AH47" s="229">
        <f t="shared" si="10"/>
        <v>0</v>
      </c>
      <c r="AI47" s="229">
        <f t="shared" si="10"/>
        <v>0</v>
      </c>
      <c r="AJ47" s="229">
        <f t="shared" si="10"/>
        <v>0</v>
      </c>
      <c r="AK47" s="229">
        <f t="shared" si="10"/>
        <v>0</v>
      </c>
      <c r="AL47" s="229">
        <f t="shared" si="10"/>
        <v>0</v>
      </c>
      <c r="AM47" s="229">
        <f t="shared" si="10"/>
        <v>0</v>
      </c>
      <c r="AN47" s="229">
        <f t="shared" si="10"/>
        <v>0</v>
      </c>
      <c r="AO47" s="229">
        <f t="shared" si="10"/>
        <v>0</v>
      </c>
      <c r="AP47" s="229">
        <f t="shared" si="10"/>
        <v>0</v>
      </c>
      <c r="AQ47" s="229">
        <f t="shared" si="10"/>
        <v>0</v>
      </c>
      <c r="AR47" s="229">
        <f t="shared" si="10"/>
        <v>0</v>
      </c>
      <c r="AS47" s="229">
        <f t="shared" si="10"/>
        <v>0</v>
      </c>
      <c r="AT47" s="229">
        <f t="shared" si="10"/>
        <v>0</v>
      </c>
      <c r="AU47" s="229">
        <f t="shared" si="10"/>
        <v>0</v>
      </c>
      <c r="AV47" s="229">
        <f t="shared" si="10"/>
        <v>0</v>
      </c>
      <c r="AW47" s="229">
        <f t="shared" si="10"/>
        <v>0</v>
      </c>
      <c r="AX47" s="229">
        <f t="shared" si="10"/>
        <v>0</v>
      </c>
      <c r="AY47" s="229">
        <f t="shared" si="10"/>
        <v>0</v>
      </c>
      <c r="AZ47" s="229">
        <f t="shared" si="10"/>
        <v>0</v>
      </c>
      <c r="BA47" s="229">
        <f t="shared" si="10"/>
        <v>0</v>
      </c>
      <c r="BB47" s="229">
        <f t="shared" si="10"/>
        <v>0</v>
      </c>
      <c r="BC47" s="229">
        <f t="shared" si="10"/>
        <v>0</v>
      </c>
      <c r="BD47" s="229">
        <f t="shared" si="10"/>
        <v>0</v>
      </c>
      <c r="BE47" s="229">
        <f t="shared" si="10"/>
        <v>0</v>
      </c>
      <c r="BF47" s="229">
        <f t="shared" si="10"/>
        <v>0</v>
      </c>
      <c r="BG47" s="229">
        <f t="shared" si="10"/>
        <v>0</v>
      </c>
      <c r="BH47" s="229">
        <f t="shared" si="10"/>
        <v>0</v>
      </c>
      <c r="BI47" s="229">
        <f t="shared" si="10"/>
        <v>0</v>
      </c>
      <c r="BJ47" s="229">
        <f t="shared" si="10"/>
        <v>0</v>
      </c>
      <c r="BK47" s="229">
        <f t="shared" si="10"/>
        <v>0</v>
      </c>
      <c r="BL47" s="229">
        <f t="shared" si="10"/>
        <v>0</v>
      </c>
      <c r="BM47" s="229">
        <f t="shared" si="10"/>
        <v>0</v>
      </c>
      <c r="BN47" s="229">
        <f t="shared" si="10"/>
        <v>0</v>
      </c>
      <c r="BO47" s="229">
        <f t="shared" si="10"/>
        <v>0</v>
      </c>
      <c r="BP47" s="229">
        <f t="shared" si="10"/>
        <v>0</v>
      </c>
      <c r="BQ47" s="229">
        <f t="shared" si="10"/>
        <v>0</v>
      </c>
      <c r="BR47" s="229">
        <f t="shared" si="10"/>
        <v>0</v>
      </c>
      <c r="BS47" s="229">
        <f t="shared" si="10"/>
        <v>0</v>
      </c>
      <c r="BT47" s="229">
        <f t="shared" si="10"/>
        <v>0</v>
      </c>
      <c r="BU47" s="229">
        <f t="shared" si="10"/>
        <v>0</v>
      </c>
      <c r="BV47" s="229">
        <f t="shared" si="10"/>
        <v>0</v>
      </c>
      <c r="BW47" s="229">
        <f t="shared" si="10"/>
        <v>0</v>
      </c>
      <c r="BX47" s="229">
        <f t="shared" si="10"/>
        <v>0</v>
      </c>
      <c r="BY47" s="229">
        <f t="shared" si="10"/>
        <v>0</v>
      </c>
      <c r="BZ47" s="229">
        <f t="shared" si="10"/>
        <v>0</v>
      </c>
      <c r="CA47" s="229">
        <f t="shared" si="10"/>
        <v>0</v>
      </c>
      <c r="CB47" s="229">
        <f t="shared" si="10"/>
        <v>0</v>
      </c>
      <c r="CC47" s="229">
        <f t="shared" si="10"/>
        <v>0</v>
      </c>
      <c r="CD47" s="229">
        <f t="shared" si="10"/>
        <v>0</v>
      </c>
      <c r="CE47" s="229">
        <f t="shared" si="10"/>
        <v>0</v>
      </c>
      <c r="CF47" s="229">
        <f t="shared" si="10"/>
        <v>0</v>
      </c>
      <c r="CG47" s="229">
        <f t="shared" si="10"/>
        <v>0</v>
      </c>
      <c r="CH47" s="229">
        <f t="shared" si="10"/>
        <v>0</v>
      </c>
      <c r="CI47" s="229">
        <f t="shared" si="10"/>
        <v>0</v>
      </c>
      <c r="CJ47" s="229">
        <f t="shared" si="10"/>
        <v>0</v>
      </c>
      <c r="CK47" s="229">
        <f t="shared" si="10"/>
        <v>0</v>
      </c>
      <c r="CL47" s="229">
        <f t="shared" si="10"/>
        <v>0</v>
      </c>
      <c r="CM47" s="229">
        <f t="shared" si="10"/>
        <v>0</v>
      </c>
      <c r="CN47" s="229">
        <f t="shared" si="10"/>
        <v>0</v>
      </c>
      <c r="CO47" s="229">
        <f t="shared" si="10"/>
        <v>0</v>
      </c>
      <c r="CP47" s="229">
        <f t="shared" si="10"/>
        <v>0</v>
      </c>
      <c r="CQ47" s="229">
        <f t="shared" si="10"/>
        <v>0</v>
      </c>
      <c r="CR47" s="229">
        <f t="shared" si="10"/>
        <v>0</v>
      </c>
      <c r="CS47" s="229">
        <f t="shared" si="10"/>
        <v>0</v>
      </c>
      <c r="CT47" s="229">
        <f t="shared" si="10"/>
        <v>0</v>
      </c>
      <c r="CU47" s="229">
        <f t="shared" si="10"/>
        <v>0</v>
      </c>
      <c r="CV47" s="229">
        <f t="shared" si="10"/>
        <v>0</v>
      </c>
      <c r="CW47" s="229">
        <f t="shared" si="10"/>
        <v>0</v>
      </c>
      <c r="CX47" s="229">
        <f t="shared" si="10"/>
        <v>0</v>
      </c>
      <c r="CY47" s="229">
        <f t="shared" si="10"/>
        <v>0</v>
      </c>
      <c r="CZ47" s="229">
        <f t="shared" si="10"/>
        <v>0</v>
      </c>
      <c r="DA47" s="229">
        <f t="shared" si="10"/>
        <v>0</v>
      </c>
      <c r="DB47" s="229">
        <f t="shared" si="10"/>
        <v>0</v>
      </c>
      <c r="DC47" s="229">
        <f t="shared" si="10"/>
        <v>0</v>
      </c>
      <c r="DD47" s="229">
        <f t="shared" si="10"/>
        <v>0</v>
      </c>
      <c r="DE47" s="229">
        <f t="shared" si="10"/>
        <v>0</v>
      </c>
      <c r="DF47" s="229">
        <f t="shared" si="10"/>
        <v>0</v>
      </c>
      <c r="DG47" s="229">
        <f t="shared" si="10"/>
        <v>0</v>
      </c>
      <c r="DH47" s="229">
        <f t="shared" si="10"/>
        <v>0</v>
      </c>
      <c r="DI47" s="229">
        <f t="shared" si="10"/>
        <v>0</v>
      </c>
      <c r="DJ47" s="229">
        <f t="shared" si="10"/>
        <v>0</v>
      </c>
      <c r="DK47" s="229">
        <f t="shared" si="10"/>
        <v>0</v>
      </c>
      <c r="DL47" s="229">
        <f t="shared" si="10"/>
        <v>0</v>
      </c>
      <c r="DM47" s="229">
        <f t="shared" si="10"/>
        <v>0</v>
      </c>
      <c r="DN47" s="229">
        <f t="shared" si="10"/>
        <v>0</v>
      </c>
      <c r="DO47" s="229">
        <f t="shared" si="10"/>
        <v>0</v>
      </c>
      <c r="DP47" s="229">
        <f t="shared" si="10"/>
        <v>0</v>
      </c>
      <c r="DQ47" s="229">
        <f t="shared" si="10"/>
        <v>0</v>
      </c>
      <c r="DR47" s="229">
        <f t="shared" si="10"/>
        <v>0</v>
      </c>
      <c r="DS47" s="229">
        <f t="shared" si="10"/>
        <v>0</v>
      </c>
      <c r="DT47" s="229">
        <f t="shared" si="10"/>
        <v>0</v>
      </c>
      <c r="DU47" s="229">
        <f t="shared" si="10"/>
        <v>0</v>
      </c>
      <c r="DV47" s="229">
        <f t="shared" si="10"/>
        <v>0</v>
      </c>
      <c r="DW47" s="229">
        <f t="shared" si="10"/>
        <v>0</v>
      </c>
      <c r="DX47" s="229">
        <f t="shared" si="10"/>
        <v>0</v>
      </c>
      <c r="DY47" s="229">
        <f t="shared" si="10"/>
        <v>0</v>
      </c>
      <c r="DZ47" s="229">
        <f t="shared" si="10"/>
        <v>0</v>
      </c>
      <c r="EA47" s="229">
        <f t="shared" si="10"/>
        <v>0</v>
      </c>
      <c r="EB47" s="229">
        <f t="shared" si="10"/>
        <v>0</v>
      </c>
      <c r="EC47" s="229">
        <f t="shared" si="10"/>
        <v>0</v>
      </c>
      <c r="ED47" s="229">
        <f t="shared" si="10"/>
        <v>0</v>
      </c>
      <c r="EE47" s="229">
        <f t="shared" si="10"/>
        <v>0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216</v>
      </c>
      <c r="D50" s="229">
        <f>SUM(E38:P38)/Assumptions!$T64*IF(D1=Assumptions!$T68*12,1,0)</f>
        <v>0</v>
      </c>
      <c r="E50" s="229">
        <f>SUM(F38:Q38)/Assumptions!$T64*IF(E1=Assumptions!$T68*12,1,0)</f>
        <v>0</v>
      </c>
      <c r="F50" s="229">
        <f>SUM(G38:R38)/Assumptions!$T64*IF(F1=Assumptions!$T68*12,1,0)</f>
        <v>0</v>
      </c>
      <c r="G50" s="229">
        <f>SUM(H38:S38)/Assumptions!$T64*IF(G1=Assumptions!$T68*12,1,0)</f>
        <v>0</v>
      </c>
      <c r="H50" s="229">
        <f>SUM(I38:T38)/Assumptions!$T64*IF(H1=Assumptions!$T68*12,1,0)</f>
        <v>0</v>
      </c>
      <c r="I50" s="229">
        <f>SUM(J38:U38)/Assumptions!$T64*IF(I1=Assumptions!$T68*12,1,0)</f>
        <v>0</v>
      </c>
      <c r="J50" s="229">
        <f>SUM(K38:V38)/Assumptions!$T64*IF(J1=Assumptions!$T68*12,1,0)</f>
        <v>0</v>
      </c>
      <c r="K50" s="229">
        <f>SUM(L38:W38)/Assumptions!$T64*IF(K1=Assumptions!$T68*12,1,0)</f>
        <v>0</v>
      </c>
      <c r="L50" s="229">
        <f>SUM(M38:X38)/Assumptions!$T64*IF(L1=Assumptions!$T68*12,1,0)</f>
        <v>0</v>
      </c>
      <c r="M50" s="229">
        <f>SUM(N38:Y38)/Assumptions!$T64*IF(M1=Assumptions!$T68*12,1,0)</f>
        <v>0</v>
      </c>
      <c r="N50" s="229">
        <f>SUM(O38:Z38)/Assumptions!$T64*IF(N1=Assumptions!$T68*12,1,0)</f>
        <v>0</v>
      </c>
      <c r="O50" s="229">
        <f>SUM(P38:AA38)/Assumptions!$T64*IF(O1=Assumptions!$T68*12,1,0)</f>
        <v>0</v>
      </c>
      <c r="P50" s="229">
        <f>SUM(Q38:AB38)/Assumptions!$T64*IF(P1=Assumptions!$T68*12,1,0)</f>
        <v>0</v>
      </c>
      <c r="Q50" s="229">
        <f>SUM(R38:AC38)/Assumptions!$T64*IF(Q1=Assumptions!$T68*12,1,0)</f>
        <v>0</v>
      </c>
      <c r="R50" s="229">
        <f>SUM(S38:AD38)/Assumptions!$T64*IF(R1=Assumptions!$T68*12,1,0)</f>
        <v>0</v>
      </c>
      <c r="S50" s="229">
        <f>SUM(T38:AE38)/Assumptions!$T64*IF(S1=Assumptions!$T68*12,1,0)</f>
        <v>0</v>
      </c>
      <c r="T50" s="229">
        <f>SUM(U38:AF38)/Assumptions!$T64*IF(T1=Assumptions!$T68*12,1,0)</f>
        <v>0</v>
      </c>
      <c r="U50" s="229">
        <f>SUM(V38:AG38)/Assumptions!$T64*IF(U1=Assumptions!$T68*12,1,0)</f>
        <v>0</v>
      </c>
      <c r="V50" s="229">
        <f>SUM(W38:AH38)/Assumptions!$T64*IF(V1=Assumptions!$T68*12,1,0)</f>
        <v>0</v>
      </c>
      <c r="W50" s="229">
        <f>SUM(X38:AI38)/Assumptions!$T64*IF(W1=Assumptions!$T68*12,1,0)</f>
        <v>0</v>
      </c>
      <c r="X50" s="229">
        <f>SUM(Y38:AJ38)/Assumptions!$T64*IF(X1=Assumptions!$T68*12,1,0)</f>
        <v>0</v>
      </c>
      <c r="Y50" s="229">
        <f>SUM(Z38:AK38)/Assumptions!$T64*IF(Y1=Assumptions!$T68*12,1,0)</f>
        <v>0</v>
      </c>
      <c r="Z50" s="229">
        <f>SUM(AA38:AL38)/Assumptions!$T64*IF(Z1=Assumptions!$T68*12,1,0)</f>
        <v>0</v>
      </c>
      <c r="AA50" s="229">
        <f>SUM(AB38:AM38)/Assumptions!$T64*IF(AA1=Assumptions!$T68*12,1,0)</f>
        <v>0</v>
      </c>
      <c r="AB50" s="229">
        <f>SUM(AC38:AN38)/Assumptions!$T64*IF(AB1=Assumptions!$T68*12,1,0)</f>
        <v>0</v>
      </c>
      <c r="AC50" s="229">
        <f>SUM(AD38:AO38)/Assumptions!$T64*IF(AC1=Assumptions!$T68*12,1,0)</f>
        <v>0</v>
      </c>
      <c r="AD50" s="229">
        <f>SUM(AE38:AP38)/Assumptions!$T64*IF(AD1=Assumptions!$T68*12,1,0)</f>
        <v>0</v>
      </c>
      <c r="AE50" s="229">
        <f>SUM(AF38:AQ38)/Assumptions!$T64*IF(AE1=Assumptions!$T68*12,1,0)</f>
        <v>0</v>
      </c>
      <c r="AF50" s="229">
        <f>SUM(AG38:AR38)/Assumptions!$T64*IF(AF1=Assumptions!$T68*12,1,0)</f>
        <v>0</v>
      </c>
      <c r="AG50" s="229">
        <f>SUM(AH38:AS38)/Assumptions!$T64*IF(AG1=Assumptions!$T68*12,1,0)</f>
        <v>0</v>
      </c>
      <c r="AH50" s="229">
        <f>SUM(AI38:AT38)/Assumptions!$T64*IF(AH1=Assumptions!$T68*12,1,0)</f>
        <v>0</v>
      </c>
      <c r="AI50" s="229">
        <f>SUM(AJ38:AU38)/Assumptions!$T64*IF(AI1=Assumptions!$T68*12,1,0)</f>
        <v>0</v>
      </c>
      <c r="AJ50" s="229">
        <f>SUM(AK38:AV38)/Assumptions!$T64*IF(AJ1=Assumptions!$T68*12,1,0)</f>
        <v>0</v>
      </c>
      <c r="AK50" s="229">
        <f>SUM(AL38:AW38)/Assumptions!$T64*IF(AK1=Assumptions!$T68*12,1,0)</f>
        <v>0</v>
      </c>
      <c r="AL50" s="229">
        <f>SUM(AM38:AX38)/Assumptions!$T64*IF(AL1=Assumptions!$T68*12,1,0)</f>
        <v>0</v>
      </c>
      <c r="AM50" s="229">
        <f>SUM(AN38:AY38)/Assumptions!$T64*IF(AM1=Assumptions!$T68*12,1,0)</f>
        <v>0</v>
      </c>
      <c r="AN50" s="229">
        <f>SUM(AO38:AZ38)/Assumptions!$T64*IF(AN1=Assumptions!$T68*12,1,0)</f>
        <v>0</v>
      </c>
      <c r="AO50" s="229">
        <f>SUM(AP38:BA38)/Assumptions!$T64*IF(AO1=Assumptions!$T68*12,1,0)</f>
        <v>0</v>
      </c>
      <c r="AP50" s="229">
        <f>SUM(AQ38:BB38)/Assumptions!$T64*IF(AP1=Assumptions!$T68*12,1,0)</f>
        <v>0</v>
      </c>
      <c r="AQ50" s="229">
        <f>SUM(AR38:BC38)/Assumptions!$T64*IF(AQ1=Assumptions!$T68*12,1,0)</f>
        <v>0</v>
      </c>
      <c r="AR50" s="229">
        <f>SUM(AS38:BD38)/Assumptions!$T64*IF(AR1=Assumptions!$T68*12,1,0)</f>
        <v>0</v>
      </c>
      <c r="AS50" s="229">
        <f>SUM(AT38:BE38)/Assumptions!$T64*IF(AS1=Assumptions!$T68*12,1,0)</f>
        <v>0</v>
      </c>
      <c r="AT50" s="229">
        <f>SUM(AU38:BF38)/Assumptions!$T64*IF(AT1=Assumptions!$T68*12,1,0)</f>
        <v>0</v>
      </c>
      <c r="AU50" s="229">
        <f>SUM(AV38:BG38)/Assumptions!$T64*IF(AU1=Assumptions!$T68*12,1,0)</f>
        <v>0</v>
      </c>
      <c r="AV50" s="229">
        <f>SUM(AW38:BH38)/Assumptions!$T64*IF(AV1=Assumptions!$T68*12,1,0)</f>
        <v>0</v>
      </c>
      <c r="AW50" s="229">
        <f>SUM(AX38:BI38)/Assumptions!$T64*IF(AW1=Assumptions!$T68*12,1,0)</f>
        <v>0</v>
      </c>
      <c r="AX50" s="229">
        <f>SUM(AY38:BJ38)/Assumptions!$T64*IF(AX1=Assumptions!$T68*12,1,0)</f>
        <v>0</v>
      </c>
      <c r="AY50" s="229">
        <f>SUM(AZ38:BK38)/Assumptions!$T64*IF(AY1=Assumptions!$T68*12,1,0)</f>
        <v>0</v>
      </c>
      <c r="AZ50" s="229">
        <f>SUM(BA38:BL38)/Assumptions!$T64*IF(AZ1=Assumptions!$T68*12,1,0)</f>
        <v>0</v>
      </c>
      <c r="BA50" s="229">
        <f>SUM(BB38:BM38)/Assumptions!$T64*IF(BA1=Assumptions!$T68*12,1,0)</f>
        <v>0</v>
      </c>
      <c r="BB50" s="229">
        <f>SUM(BC38:BN38)/Assumptions!$T64*IF(BB1=Assumptions!$T68*12,1,0)</f>
        <v>0</v>
      </c>
      <c r="BC50" s="229">
        <f>SUM(BD38:BO38)/Assumptions!$T64*IF(BC1=Assumptions!$T68*12,1,0)</f>
        <v>0</v>
      </c>
      <c r="BD50" s="229">
        <f>SUM(BE38:BP38)/Assumptions!$T64*IF(BD1=Assumptions!$T68*12,1,0)</f>
        <v>0</v>
      </c>
      <c r="BE50" s="229">
        <f>SUM(BF38:BQ38)/Assumptions!$T64*IF(BE1=Assumptions!$T68*12,1,0)</f>
        <v>0</v>
      </c>
      <c r="BF50" s="229">
        <f>SUM(BG38:BR38)/Assumptions!$T64*IF(BF1=Assumptions!$T68*12,1,0)</f>
        <v>0</v>
      </c>
      <c r="BG50" s="229">
        <f>SUM(BH38:BS38)/Assumptions!$T64*IF(BG1=Assumptions!$T68*12,1,0)</f>
        <v>0</v>
      </c>
      <c r="BH50" s="229">
        <f>SUM(BI38:BT38)/Assumptions!$T64*IF(BH1=Assumptions!$T68*12,1,0)</f>
        <v>0</v>
      </c>
      <c r="BI50" s="229">
        <f>SUM(BJ38:BU38)/Assumptions!$T64*IF(BI1=Assumptions!$T68*12,1,0)</f>
        <v>0</v>
      </c>
      <c r="BJ50" s="229">
        <f>SUM(BK38:BV38)/Assumptions!$T64*IF(BJ1=Assumptions!$T68*12,1,0)</f>
        <v>0</v>
      </c>
      <c r="BK50" s="229">
        <f>SUM(BL38:BW38)/Assumptions!$T64*IF(BK1=Assumptions!$T68*12,1,0)</f>
        <v>0</v>
      </c>
      <c r="BL50" s="229">
        <f>SUM(BM38:BX38)/Assumptions!$T64*IF(BL1=Assumptions!$T68*12,1,0)</f>
        <v>0</v>
      </c>
      <c r="BM50" s="229">
        <f>SUM(BN38:BY38)/Assumptions!$T64*IF(BM1=Assumptions!$T68*12,1,0)</f>
        <v>0</v>
      </c>
      <c r="BN50" s="229">
        <f>SUM(BO38:BZ38)/Assumptions!$T64*IF(BN1=Assumptions!$T68*12,1,0)</f>
        <v>0</v>
      </c>
      <c r="BO50" s="229">
        <f>SUM(BP38:CA38)/Assumptions!$T64*IF(BO1=Assumptions!$T68*12,1,0)</f>
        <v>0</v>
      </c>
      <c r="BP50" s="229">
        <f>SUM(BQ38:CB38)/Assumptions!$T64*IF(BP1=Assumptions!$T68*12,1,0)</f>
        <v>0</v>
      </c>
      <c r="BQ50" s="229">
        <f>SUM(BR38:CC38)/Assumptions!$T64*IF(BQ1=Assumptions!$T68*12,1,0)</f>
        <v>0</v>
      </c>
      <c r="BR50" s="229">
        <f>SUM(BS38:CD38)/Assumptions!$T64*IF(BR1=Assumptions!$T68*12,1,0)</f>
        <v>0</v>
      </c>
      <c r="BS50" s="229">
        <f>SUM(BT38:CE38)/Assumptions!$T64*IF(BS1=Assumptions!$T68*12,1,0)</f>
        <v>0</v>
      </c>
      <c r="BT50" s="229">
        <f>SUM(BU38:CF38)/Assumptions!$T64*IF(BT1=Assumptions!$T68*12,1,0)</f>
        <v>0</v>
      </c>
      <c r="BU50" s="229">
        <f>SUM(BV38:CG38)/Assumptions!$T64*IF(BU1=Assumptions!$T68*12,1,0)</f>
        <v>0</v>
      </c>
      <c r="BV50" s="229">
        <f>SUM(BW38:CH38)/Assumptions!$T64*IF(BV1=Assumptions!$T68*12,1,0)</f>
        <v>0</v>
      </c>
      <c r="BW50" s="229">
        <f>SUM(BX38:CI38)/Assumptions!$T64*IF(BW1=Assumptions!$T68*12,1,0)</f>
        <v>0</v>
      </c>
      <c r="BX50" s="229">
        <f>SUM(BY38:CJ38)/Assumptions!$T64*IF(BX1=Assumptions!$T68*12,1,0)</f>
        <v>0</v>
      </c>
      <c r="BY50" s="229">
        <f>SUM(BZ38:CK38)/Assumptions!$T64*IF(BY1=Assumptions!$T68*12,1,0)</f>
        <v>0</v>
      </c>
      <c r="BZ50" s="229">
        <f>SUM(CA38:CL38)/Assumptions!$T64*IF(BZ1=Assumptions!$T68*12,1,0)</f>
        <v>0</v>
      </c>
      <c r="CA50" s="229">
        <f>SUM(CB38:CM38)/Assumptions!$T64*IF(CA1=Assumptions!$T68*12,1,0)</f>
        <v>0</v>
      </c>
      <c r="CB50" s="229">
        <f>SUM(CC38:CN38)/Assumptions!$T64*IF(CB1=Assumptions!$T68*12,1,0)</f>
        <v>0</v>
      </c>
      <c r="CC50" s="229">
        <f>SUM(CD38:CO38)/Assumptions!$T64*IF(CC1=Assumptions!$T68*12,1,0)</f>
        <v>0</v>
      </c>
      <c r="CD50" s="229">
        <f>SUM(CE38:CP38)/Assumptions!$T64*IF(CD1=Assumptions!$T68*12,1,0)</f>
        <v>0</v>
      </c>
      <c r="CE50" s="229">
        <f>SUM(CF38:CQ38)/Assumptions!$T64*IF(CE1=Assumptions!$T68*12,1,0)</f>
        <v>0</v>
      </c>
      <c r="CF50" s="229">
        <f>SUM(CG38:CR38)/Assumptions!$T64*IF(CF1=Assumptions!$T68*12,1,0)</f>
        <v>0</v>
      </c>
      <c r="CG50" s="229">
        <f>SUM(CH38:CS38)/Assumptions!$T64*IF(CG1=Assumptions!$T68*12,1,0)</f>
        <v>0</v>
      </c>
      <c r="CH50" s="229">
        <f>SUM(CI38:CT38)/Assumptions!$T64*IF(CH1=Assumptions!$T68*12,1,0)</f>
        <v>0</v>
      </c>
      <c r="CI50" s="229">
        <f>SUM(CJ38:CU38)/Assumptions!$T64*IF(CI1=Assumptions!$T68*12,1,0)</f>
        <v>0</v>
      </c>
      <c r="CJ50" s="229">
        <f>SUM(CK38:CV38)/Assumptions!$T64*IF(CJ1=Assumptions!$T68*12,1,0)</f>
        <v>0</v>
      </c>
      <c r="CK50" s="229">
        <f>SUM(CL38:CW38)/Assumptions!$T64*IF(CK1=Assumptions!$T68*12,1,0)</f>
        <v>0</v>
      </c>
      <c r="CL50" s="229">
        <f>SUM(CM38:CX38)/Assumptions!$T64*IF(CL1=Assumptions!$T68*12,1,0)</f>
        <v>0</v>
      </c>
      <c r="CM50" s="229">
        <f>SUM(CN38:CY38)/Assumptions!$T64*IF(CM1=Assumptions!$T68*12,1,0)</f>
        <v>0</v>
      </c>
      <c r="CN50" s="229">
        <f>SUM(CO38:CZ38)/Assumptions!$T64*IF(CN1=Assumptions!$T68*12,1,0)</f>
        <v>0</v>
      </c>
      <c r="CO50" s="229">
        <f>SUM(CP38:DA38)/Assumptions!$T64*IF(CO1=Assumptions!$T68*12,1,0)</f>
        <v>0</v>
      </c>
      <c r="CP50" s="229">
        <f>SUM(CQ38:DB38)/Assumptions!$T64*IF(CP1=Assumptions!$T68*12,1,0)</f>
        <v>0</v>
      </c>
      <c r="CQ50" s="229">
        <f>SUM(CR38:DC38)/Assumptions!$T64*IF(CQ1=Assumptions!$T68*12,1,0)</f>
        <v>0</v>
      </c>
      <c r="CR50" s="229">
        <f>SUM(CS38:DD38)/Assumptions!$T64*IF(CR1=Assumptions!$T68*12,1,0)</f>
        <v>0</v>
      </c>
      <c r="CS50" s="229">
        <f>SUM(CT38:DE38)/Assumptions!$T64*IF(CS1=Assumptions!$T68*12,1,0)</f>
        <v>0</v>
      </c>
      <c r="CT50" s="229">
        <f>SUM(CU38:DF38)/Assumptions!$T64*IF(CT1=Assumptions!$T68*12,1,0)</f>
        <v>0</v>
      </c>
      <c r="CU50" s="229">
        <f>SUM(CV38:DG38)/Assumptions!$T64*IF(CU1=Assumptions!$T68*12,1,0)</f>
        <v>0</v>
      </c>
      <c r="CV50" s="229">
        <f>SUM(CW38:DH38)/Assumptions!$T64*IF(CV1=Assumptions!$T68*12,1,0)</f>
        <v>0</v>
      </c>
      <c r="CW50" s="229">
        <f>SUM(CX38:DI38)/Assumptions!$T64*IF(CW1=Assumptions!$T68*12,1,0)</f>
        <v>0</v>
      </c>
      <c r="CX50" s="229">
        <f>SUM(CY38:DJ38)/Assumptions!$T64*IF(CX1=Assumptions!$T68*12,1,0)</f>
        <v>0</v>
      </c>
      <c r="CY50" s="229">
        <f>SUM(CZ38:DK38)/Assumptions!$T64*IF(CY1=Assumptions!$T68*12,1,0)</f>
        <v>0</v>
      </c>
      <c r="CZ50" s="229">
        <f>SUM(DA38:DL38)/Assumptions!$T64*IF(CZ1=Assumptions!$T68*12,1,0)</f>
        <v>0</v>
      </c>
      <c r="DA50" s="229">
        <f>SUM(DB38:DM38)/Assumptions!$T64*IF(DA1=Assumptions!$T68*12,1,0)</f>
        <v>0</v>
      </c>
      <c r="DB50" s="229">
        <f>SUM(DC38:DN38)/Assumptions!$T64*IF(DB1=Assumptions!$T68*12,1,0)</f>
        <v>0</v>
      </c>
      <c r="DC50" s="229">
        <f>SUM(DD38:DO38)/Assumptions!$T64*IF(DC1=Assumptions!$T68*12,1,0)</f>
        <v>0</v>
      </c>
      <c r="DD50" s="229">
        <f>SUM(DE38:DP38)/Assumptions!$T64*IF(DD1=Assumptions!$T68*12,1,0)</f>
        <v>0</v>
      </c>
      <c r="DE50" s="229">
        <f>SUM(DF38:DQ38)/Assumptions!$T64*IF(DE1=Assumptions!$T68*12,1,0)</f>
        <v>0</v>
      </c>
      <c r="DF50" s="229">
        <f>SUM(DG38:DR38)/Assumptions!$T64*IF(DF1=Assumptions!$T68*12,1,0)</f>
        <v>0</v>
      </c>
      <c r="DG50" s="229">
        <f>SUM(DH38:DS38)/Assumptions!$T64*IF(DG1=Assumptions!$T68*12,1,0)</f>
        <v>0</v>
      </c>
      <c r="DH50" s="229">
        <f>SUM(DI38:DT38)/Assumptions!$T64*IF(DH1=Assumptions!$T68*12,1,0)</f>
        <v>0</v>
      </c>
      <c r="DI50" s="229">
        <f>SUM(DJ38:DU38)/Assumptions!$T64*IF(DI1=Assumptions!$T68*12,1,0)</f>
        <v>0</v>
      </c>
      <c r="DJ50" s="229">
        <f>SUM(DK38:DV38)/Assumptions!$T64*IF(DJ1=Assumptions!$T68*12,1,0)</f>
        <v>0</v>
      </c>
      <c r="DK50" s="229">
        <f>SUM(DL38:DW38)/Assumptions!$T64*IF(DK1=Assumptions!$T68*12,1,0)</f>
        <v>0</v>
      </c>
      <c r="DL50" s="229">
        <f>SUM(DM38:DX38)/Assumptions!$T64*IF(DL1=Assumptions!$T68*12,1,0)</f>
        <v>0</v>
      </c>
      <c r="DM50" s="229">
        <f>SUM(DN38:DY38)/Assumptions!$T64*IF(DM1=Assumptions!$T68*12,1,0)</f>
        <v>0</v>
      </c>
      <c r="DN50" s="229">
        <f>SUM(DO38:DZ38)/Assumptions!$T64*IF(DN1=Assumptions!$T68*12,1,0)</f>
        <v>0</v>
      </c>
      <c r="DO50" s="229">
        <f>SUM(DP38:EA38)/Assumptions!$T64*IF(DO1=Assumptions!$T68*12,1,0)</f>
        <v>0</v>
      </c>
      <c r="DP50" s="229">
        <f>SUM(DQ38:EB38)/Assumptions!$T64*IF(DP1=Assumptions!$T68*12,1,0)</f>
        <v>0</v>
      </c>
      <c r="DQ50" s="229">
        <f>SUM(DR38:EC38)/Assumptions!$T64*IF(DQ1=Assumptions!$T68*12,1,0)</f>
        <v>0</v>
      </c>
      <c r="DR50" s="229">
        <f>SUM(DS38:ED38)/Assumptions!$T64*IF(DR1=Assumptions!$T68*12,1,0)</f>
        <v>0</v>
      </c>
      <c r="DS50" s="229">
        <f>SUM(DT38:EE38)/Assumptions!$T64*IF(DS1=Assumptions!$T68*12,1,0)</f>
        <v>0</v>
      </c>
      <c r="DT50" s="229">
        <f>SUM(DU38:EF38)/Assumptions!$T64*IF(DT1=Assumptions!$T68*12,1,0)</f>
        <v>0</v>
      </c>
      <c r="DU50" s="229">
        <f>SUM(DV38:EG38)/Assumptions!$T64*IF(DU1=Assumptions!$T68*12,1,0)</f>
        <v>0</v>
      </c>
      <c r="DV50" s="229">
        <f>SUM(DW38:EH38)/Assumptions!$T64*IF(DV1=Assumptions!$T68*12,1,0)</f>
        <v>0</v>
      </c>
      <c r="DW50" s="229">
        <f>SUM(DX38:EI38)/Assumptions!$T64*IF(DW1=Assumptions!$T68*12,1,0)</f>
        <v>0</v>
      </c>
      <c r="DX50" s="229">
        <f>SUM(DY38:EJ38)/Assumptions!$T64*IF(DX1=Assumptions!$T68*12,1,0)</f>
        <v>0</v>
      </c>
      <c r="DY50" s="229">
        <f>SUM(DZ38:EK38)/Assumptions!$T64*IF(DY1=Assumptions!$T68*12,1,0)</f>
        <v>0</v>
      </c>
      <c r="DZ50" s="229">
        <f>SUM(EA38:EL38)/Assumptions!$T64*IF(DZ1=Assumptions!$T68*12,1,0)</f>
        <v>0</v>
      </c>
      <c r="EA50" s="229">
        <f>SUM(EB38:EM38)/Assumptions!$T64*IF(EA1=Assumptions!$T68*12,1,0)</f>
        <v>0</v>
      </c>
      <c r="EB50" s="229">
        <f>SUM(EC38:EN38)/Assumptions!$T64*IF(EB1=Assumptions!$T68*12,1,0)</f>
        <v>0</v>
      </c>
      <c r="EC50" s="229">
        <f>SUM(ED38:EO38)/Assumptions!$T64*IF(EC1=Assumptions!$T68*12,1,0)</f>
        <v>0</v>
      </c>
      <c r="ED50" s="229">
        <f>SUM(EE38:EP38)/Assumptions!$T64*IF(ED1=Assumptions!$T68*12,1,0)</f>
        <v>0</v>
      </c>
      <c r="EE50" s="229">
        <f>SUM(EF38:EQ38)/Assumptions!$T64*IF(EE1=Assumptions!$T68*12,1,0)</f>
        <v>0</v>
      </c>
    </row>
    <row r="51" ht="15.75" customHeight="1">
      <c r="A51" s="1"/>
      <c r="B51" s="1"/>
      <c r="C51" s="1" t="s">
        <v>138</v>
      </c>
      <c r="D51" s="229">
        <f>-D50*Assumptions!$T65</f>
        <v>0</v>
      </c>
      <c r="E51" s="229">
        <f>-E50*Assumptions!$T65</f>
        <v>0</v>
      </c>
      <c r="F51" s="229">
        <f>-F50*Assumptions!$T65</f>
        <v>0</v>
      </c>
      <c r="G51" s="229">
        <f>-G50*Assumptions!$T65</f>
        <v>0</v>
      </c>
      <c r="H51" s="229">
        <f>-H50*Assumptions!$T65</f>
        <v>0</v>
      </c>
      <c r="I51" s="229">
        <f>-I50*Assumptions!$T65</f>
        <v>0</v>
      </c>
      <c r="J51" s="229">
        <f>-J50*Assumptions!$T65</f>
        <v>0</v>
      </c>
      <c r="K51" s="229">
        <f>-K50*Assumptions!$T65</f>
        <v>0</v>
      </c>
      <c r="L51" s="229">
        <f>-L50*Assumptions!$T65</f>
        <v>0</v>
      </c>
      <c r="M51" s="229">
        <f>-M50*Assumptions!$T65</f>
        <v>0</v>
      </c>
      <c r="N51" s="229">
        <f>-N50*Assumptions!$T65</f>
        <v>0</v>
      </c>
      <c r="O51" s="229">
        <f>-O50*Assumptions!$T65</f>
        <v>0</v>
      </c>
      <c r="P51" s="229">
        <f>-P50*Assumptions!$T65</f>
        <v>0</v>
      </c>
      <c r="Q51" s="229">
        <f>-Q50*Assumptions!$T65</f>
        <v>0</v>
      </c>
      <c r="R51" s="229">
        <f>-R50*Assumptions!$T65</f>
        <v>0</v>
      </c>
      <c r="S51" s="229">
        <f>-S50*Assumptions!$T65</f>
        <v>0</v>
      </c>
      <c r="T51" s="229">
        <f>-T50*Assumptions!$T65</f>
        <v>0</v>
      </c>
      <c r="U51" s="229">
        <f>-U50*Assumptions!$T65</f>
        <v>0</v>
      </c>
      <c r="V51" s="229">
        <f>-V50*Assumptions!$T65</f>
        <v>0</v>
      </c>
      <c r="W51" s="229">
        <f>-W50*Assumptions!$T65</f>
        <v>0</v>
      </c>
      <c r="X51" s="229">
        <f>-X50*Assumptions!$T65</f>
        <v>0</v>
      </c>
      <c r="Y51" s="229">
        <f>-Y50*Assumptions!$T65</f>
        <v>0</v>
      </c>
      <c r="Z51" s="229">
        <f>-Z50*Assumptions!$T65</f>
        <v>0</v>
      </c>
      <c r="AA51" s="229">
        <f>-AA50*Assumptions!$T65</f>
        <v>0</v>
      </c>
      <c r="AB51" s="229">
        <f>-AB50*Assumptions!$T65</f>
        <v>0</v>
      </c>
      <c r="AC51" s="229">
        <f>-AC50*Assumptions!$T65</f>
        <v>0</v>
      </c>
      <c r="AD51" s="229">
        <f>-AD50*Assumptions!$T65</f>
        <v>0</v>
      </c>
      <c r="AE51" s="229">
        <f>-AE50*Assumptions!$T65</f>
        <v>0</v>
      </c>
      <c r="AF51" s="229">
        <f>-AF50*Assumptions!$T65</f>
        <v>0</v>
      </c>
      <c r="AG51" s="229">
        <f>-AG50*Assumptions!$T65</f>
        <v>0</v>
      </c>
      <c r="AH51" s="229">
        <f>-AH50*Assumptions!$T65</f>
        <v>0</v>
      </c>
      <c r="AI51" s="229">
        <f>-AI50*Assumptions!$T65</f>
        <v>0</v>
      </c>
      <c r="AJ51" s="229">
        <f>-AJ50*Assumptions!$T65</f>
        <v>0</v>
      </c>
      <c r="AK51" s="229">
        <f>-AK50*Assumptions!$T65</f>
        <v>0</v>
      </c>
      <c r="AL51" s="229">
        <f>-AL50*Assumptions!$T65</f>
        <v>0</v>
      </c>
      <c r="AM51" s="229">
        <f>-AM50*Assumptions!$T65</f>
        <v>0</v>
      </c>
      <c r="AN51" s="229">
        <f>-AN50*Assumptions!$T65</f>
        <v>0</v>
      </c>
      <c r="AO51" s="229">
        <f>-AO50*Assumptions!$T65</f>
        <v>0</v>
      </c>
      <c r="AP51" s="229">
        <f>-AP50*Assumptions!$T65</f>
        <v>0</v>
      </c>
      <c r="AQ51" s="229">
        <f>-AQ50*Assumptions!$T65</f>
        <v>0</v>
      </c>
      <c r="AR51" s="229">
        <f>-AR50*Assumptions!$T65</f>
        <v>0</v>
      </c>
      <c r="AS51" s="229">
        <f>-AS50*Assumptions!$T65</f>
        <v>0</v>
      </c>
      <c r="AT51" s="229">
        <f>-AT50*Assumptions!$T65</f>
        <v>0</v>
      </c>
      <c r="AU51" s="229">
        <f>-AU50*Assumptions!$T65</f>
        <v>0</v>
      </c>
      <c r="AV51" s="229">
        <f>-AV50*Assumptions!$T65</f>
        <v>0</v>
      </c>
      <c r="AW51" s="229">
        <f>-AW50*Assumptions!$T65</f>
        <v>0</v>
      </c>
      <c r="AX51" s="229">
        <f>-AX50*Assumptions!$T65</f>
        <v>0</v>
      </c>
      <c r="AY51" s="229">
        <f>-AY50*Assumptions!$T65</f>
        <v>0</v>
      </c>
      <c r="AZ51" s="229">
        <f>-AZ50*Assumptions!$T65</f>
        <v>0</v>
      </c>
      <c r="BA51" s="229">
        <f>-BA50*Assumptions!$T65</f>
        <v>0</v>
      </c>
      <c r="BB51" s="229">
        <f>-BB50*Assumptions!$T65</f>
        <v>0</v>
      </c>
      <c r="BC51" s="229">
        <f>-BC50*Assumptions!$T65</f>
        <v>0</v>
      </c>
      <c r="BD51" s="229">
        <f>-BD50*Assumptions!$T65</f>
        <v>0</v>
      </c>
      <c r="BE51" s="229">
        <f>-BE50*Assumptions!$T65</f>
        <v>0</v>
      </c>
      <c r="BF51" s="229">
        <f>-BF50*Assumptions!$T65</f>
        <v>0</v>
      </c>
      <c r="BG51" s="229">
        <f>-BG50*Assumptions!$T65</f>
        <v>0</v>
      </c>
      <c r="BH51" s="229">
        <f>-BH50*Assumptions!$T65</f>
        <v>0</v>
      </c>
      <c r="BI51" s="229">
        <f>-BI50*Assumptions!$T65</f>
        <v>0</v>
      </c>
      <c r="BJ51" s="229">
        <f>-BJ50*Assumptions!$T65</f>
        <v>0</v>
      </c>
      <c r="BK51" s="229">
        <f>-BK50*Assumptions!$T65</f>
        <v>0</v>
      </c>
      <c r="BL51" s="229">
        <f>-BL50*Assumptions!$T65</f>
        <v>0</v>
      </c>
      <c r="BM51" s="229">
        <f>-BM50*Assumptions!$T65</f>
        <v>0</v>
      </c>
      <c r="BN51" s="229">
        <f>-BN50*Assumptions!$T65</f>
        <v>0</v>
      </c>
      <c r="BO51" s="229">
        <f>-BO50*Assumptions!$T65</f>
        <v>0</v>
      </c>
      <c r="BP51" s="229">
        <f>-BP50*Assumptions!$T65</f>
        <v>0</v>
      </c>
      <c r="BQ51" s="229">
        <f>-BQ50*Assumptions!$T65</f>
        <v>0</v>
      </c>
      <c r="BR51" s="229">
        <f>-BR50*Assumptions!$T65</f>
        <v>0</v>
      </c>
      <c r="BS51" s="229">
        <f>-BS50*Assumptions!$T65</f>
        <v>0</v>
      </c>
      <c r="BT51" s="229">
        <f>-BT50*Assumptions!$T65</f>
        <v>0</v>
      </c>
      <c r="BU51" s="229">
        <f>-BU50*Assumptions!$T65</f>
        <v>0</v>
      </c>
      <c r="BV51" s="229">
        <f>-BV50*Assumptions!$T65</f>
        <v>0</v>
      </c>
      <c r="BW51" s="229">
        <f>-BW50*Assumptions!$T65</f>
        <v>0</v>
      </c>
      <c r="BX51" s="229">
        <f>-BX50*Assumptions!$T65</f>
        <v>0</v>
      </c>
      <c r="BY51" s="229">
        <f>-BY50*Assumptions!$T65</f>
        <v>0</v>
      </c>
      <c r="BZ51" s="229">
        <f>-BZ50*Assumptions!$T65</f>
        <v>0</v>
      </c>
      <c r="CA51" s="229">
        <f>-CA50*Assumptions!$T65</f>
        <v>0</v>
      </c>
      <c r="CB51" s="229">
        <f>-CB50*Assumptions!$T65</f>
        <v>0</v>
      </c>
      <c r="CC51" s="229">
        <f>-CC50*Assumptions!$T65</f>
        <v>0</v>
      </c>
      <c r="CD51" s="229">
        <f>-CD50*Assumptions!$T65</f>
        <v>0</v>
      </c>
      <c r="CE51" s="229">
        <f>-CE50*Assumptions!$T65</f>
        <v>0</v>
      </c>
      <c r="CF51" s="229">
        <f>-CF50*Assumptions!$T65</f>
        <v>0</v>
      </c>
      <c r="CG51" s="229">
        <f>-CG50*Assumptions!$T65</f>
        <v>0</v>
      </c>
      <c r="CH51" s="229">
        <f>-CH50*Assumptions!$T65</f>
        <v>0</v>
      </c>
      <c r="CI51" s="229">
        <f>-CI50*Assumptions!$T65</f>
        <v>0</v>
      </c>
      <c r="CJ51" s="229">
        <f>-CJ50*Assumptions!$T65</f>
        <v>0</v>
      </c>
      <c r="CK51" s="229">
        <f>-CK50*Assumptions!$T65</f>
        <v>0</v>
      </c>
      <c r="CL51" s="229">
        <f>-CL50*Assumptions!$T65</f>
        <v>0</v>
      </c>
      <c r="CM51" s="229">
        <f>-CM50*Assumptions!$T65</f>
        <v>0</v>
      </c>
      <c r="CN51" s="229">
        <f>-CN50*Assumptions!$T65</f>
        <v>0</v>
      </c>
      <c r="CO51" s="229">
        <f>-CO50*Assumptions!$T65</f>
        <v>0</v>
      </c>
      <c r="CP51" s="229">
        <f>-CP50*Assumptions!$T65</f>
        <v>0</v>
      </c>
      <c r="CQ51" s="229">
        <f>-CQ50*Assumptions!$T65</f>
        <v>0</v>
      </c>
      <c r="CR51" s="229">
        <f>-CR50*Assumptions!$T65</f>
        <v>0</v>
      </c>
      <c r="CS51" s="229">
        <f>-CS50*Assumptions!$T65</f>
        <v>0</v>
      </c>
      <c r="CT51" s="229">
        <f>-CT50*Assumptions!$T65</f>
        <v>0</v>
      </c>
      <c r="CU51" s="229">
        <f>-CU50*Assumptions!$T65</f>
        <v>0</v>
      </c>
      <c r="CV51" s="229">
        <f>-CV50*Assumptions!$T65</f>
        <v>0</v>
      </c>
      <c r="CW51" s="229">
        <f>-CW50*Assumptions!$T65</f>
        <v>0</v>
      </c>
      <c r="CX51" s="229">
        <f>-CX50*Assumptions!$T65</f>
        <v>0</v>
      </c>
      <c r="CY51" s="229">
        <f>-CY50*Assumptions!$T65</f>
        <v>0</v>
      </c>
      <c r="CZ51" s="229">
        <f>-CZ50*Assumptions!$T65</f>
        <v>0</v>
      </c>
      <c r="DA51" s="229">
        <f>-DA50*Assumptions!$T65</f>
        <v>0</v>
      </c>
      <c r="DB51" s="229">
        <f>-DB50*Assumptions!$T65</f>
        <v>0</v>
      </c>
      <c r="DC51" s="229">
        <f>-DC50*Assumptions!$T65</f>
        <v>0</v>
      </c>
      <c r="DD51" s="229">
        <f>-DD50*Assumptions!$T65</f>
        <v>0</v>
      </c>
      <c r="DE51" s="229">
        <f>-DE50*Assumptions!$T65</f>
        <v>0</v>
      </c>
      <c r="DF51" s="229">
        <f>-DF50*Assumptions!$T65</f>
        <v>0</v>
      </c>
      <c r="DG51" s="229">
        <f>-DG50*Assumptions!$T65</f>
        <v>0</v>
      </c>
      <c r="DH51" s="229">
        <f>-DH50*Assumptions!$T65</f>
        <v>0</v>
      </c>
      <c r="DI51" s="229">
        <f>-DI50*Assumptions!$T65</f>
        <v>0</v>
      </c>
      <c r="DJ51" s="229">
        <f>-DJ50*Assumptions!$T65</f>
        <v>0</v>
      </c>
      <c r="DK51" s="229">
        <f>-DK50*Assumptions!$T65</f>
        <v>0</v>
      </c>
      <c r="DL51" s="229">
        <f>-DL50*Assumptions!$T65</f>
        <v>0</v>
      </c>
      <c r="DM51" s="229">
        <f>-DM50*Assumptions!$T65</f>
        <v>0</v>
      </c>
      <c r="DN51" s="229">
        <f>-DN50*Assumptions!$T65</f>
        <v>0</v>
      </c>
      <c r="DO51" s="229">
        <f>-DO50*Assumptions!$T65</f>
        <v>0</v>
      </c>
      <c r="DP51" s="229">
        <f>-DP50*Assumptions!$T65</f>
        <v>0</v>
      </c>
      <c r="DQ51" s="229">
        <f>-DQ50*Assumptions!$T65</f>
        <v>0</v>
      </c>
      <c r="DR51" s="229">
        <f>-DR50*Assumptions!$T65</f>
        <v>0</v>
      </c>
      <c r="DS51" s="229">
        <f>-DS50*Assumptions!$T65</f>
        <v>0</v>
      </c>
      <c r="DT51" s="229">
        <f>-DT50*Assumptions!$T65</f>
        <v>0</v>
      </c>
      <c r="DU51" s="229">
        <f>-DU50*Assumptions!$T65</f>
        <v>0</v>
      </c>
      <c r="DV51" s="229">
        <f>-DV50*Assumptions!$T65</f>
        <v>0</v>
      </c>
      <c r="DW51" s="229">
        <f>-DW50*Assumptions!$T65</f>
        <v>0</v>
      </c>
      <c r="DX51" s="229">
        <f>-DX50*Assumptions!$T65</f>
        <v>0</v>
      </c>
      <c r="DY51" s="229">
        <f>-DY50*Assumptions!$T65</f>
        <v>0</v>
      </c>
      <c r="DZ51" s="229">
        <f>-DZ50*Assumptions!$T65</f>
        <v>0</v>
      </c>
      <c r="EA51" s="229">
        <f>-EA50*Assumptions!$T65</f>
        <v>0</v>
      </c>
      <c r="EB51" s="229">
        <f>-EB50*Assumptions!$T65</f>
        <v>0</v>
      </c>
      <c r="EC51" s="229">
        <f>-EC50*Assumptions!$T65</f>
        <v>0</v>
      </c>
      <c r="ED51" s="229">
        <f>-ED50*Assumptions!$T65</f>
        <v>0</v>
      </c>
      <c r="EE51" s="229">
        <f>-EE50*Assumptions!$T65</f>
        <v>0</v>
      </c>
    </row>
    <row r="52" ht="15.75" customHeight="1">
      <c r="A52" s="1"/>
      <c r="B52" s="21"/>
      <c r="C52" s="21" t="s">
        <v>217</v>
      </c>
      <c r="D52" s="238">
        <f t="shared" ref="D52:EE52" si="11">-D47*IF(D50=0,0,1)</f>
        <v>0</v>
      </c>
      <c r="E52" s="238">
        <f t="shared" si="11"/>
        <v>0</v>
      </c>
      <c r="F52" s="238">
        <f t="shared" si="11"/>
        <v>0</v>
      </c>
      <c r="G52" s="238">
        <f t="shared" si="11"/>
        <v>0</v>
      </c>
      <c r="H52" s="238">
        <f t="shared" si="11"/>
        <v>0</v>
      </c>
      <c r="I52" s="238">
        <f t="shared" si="11"/>
        <v>0</v>
      </c>
      <c r="J52" s="238">
        <f t="shared" si="11"/>
        <v>0</v>
      </c>
      <c r="K52" s="238">
        <f t="shared" si="11"/>
        <v>0</v>
      </c>
      <c r="L52" s="238">
        <f t="shared" si="11"/>
        <v>0</v>
      </c>
      <c r="M52" s="238">
        <f t="shared" si="11"/>
        <v>0</v>
      </c>
      <c r="N52" s="238">
        <f t="shared" si="11"/>
        <v>0</v>
      </c>
      <c r="O52" s="238">
        <f t="shared" si="11"/>
        <v>0</v>
      </c>
      <c r="P52" s="238">
        <f t="shared" si="11"/>
        <v>0</v>
      </c>
      <c r="Q52" s="238">
        <f t="shared" si="11"/>
        <v>0</v>
      </c>
      <c r="R52" s="238">
        <f t="shared" si="11"/>
        <v>0</v>
      </c>
      <c r="S52" s="238">
        <f t="shared" si="11"/>
        <v>0</v>
      </c>
      <c r="T52" s="238">
        <f t="shared" si="11"/>
        <v>0</v>
      </c>
      <c r="U52" s="238">
        <f t="shared" si="11"/>
        <v>0</v>
      </c>
      <c r="V52" s="238">
        <f t="shared" si="11"/>
        <v>0</v>
      </c>
      <c r="W52" s="238">
        <f t="shared" si="11"/>
        <v>0</v>
      </c>
      <c r="X52" s="238">
        <f t="shared" si="11"/>
        <v>0</v>
      </c>
      <c r="Y52" s="238">
        <f t="shared" si="11"/>
        <v>0</v>
      </c>
      <c r="Z52" s="238">
        <f t="shared" si="11"/>
        <v>0</v>
      </c>
      <c r="AA52" s="238">
        <f t="shared" si="11"/>
        <v>0</v>
      </c>
      <c r="AB52" s="238">
        <f t="shared" si="11"/>
        <v>0</v>
      </c>
      <c r="AC52" s="238">
        <f t="shared" si="11"/>
        <v>0</v>
      </c>
      <c r="AD52" s="238">
        <f t="shared" si="11"/>
        <v>0</v>
      </c>
      <c r="AE52" s="238">
        <f t="shared" si="11"/>
        <v>0</v>
      </c>
      <c r="AF52" s="238">
        <f t="shared" si="11"/>
        <v>0</v>
      </c>
      <c r="AG52" s="238">
        <f t="shared" si="11"/>
        <v>0</v>
      </c>
      <c r="AH52" s="238">
        <f t="shared" si="11"/>
        <v>0</v>
      </c>
      <c r="AI52" s="238">
        <f t="shared" si="11"/>
        <v>0</v>
      </c>
      <c r="AJ52" s="238">
        <f t="shared" si="11"/>
        <v>0</v>
      </c>
      <c r="AK52" s="238">
        <f t="shared" si="11"/>
        <v>0</v>
      </c>
      <c r="AL52" s="238">
        <f t="shared" si="11"/>
        <v>0</v>
      </c>
      <c r="AM52" s="238">
        <f t="shared" si="11"/>
        <v>0</v>
      </c>
      <c r="AN52" s="238">
        <f t="shared" si="11"/>
        <v>0</v>
      </c>
      <c r="AO52" s="238">
        <f t="shared" si="11"/>
        <v>0</v>
      </c>
      <c r="AP52" s="238">
        <f t="shared" si="11"/>
        <v>0</v>
      </c>
      <c r="AQ52" s="238">
        <f t="shared" si="11"/>
        <v>0</v>
      </c>
      <c r="AR52" s="238">
        <f t="shared" si="11"/>
        <v>0</v>
      </c>
      <c r="AS52" s="238">
        <f t="shared" si="11"/>
        <v>0</v>
      </c>
      <c r="AT52" s="238">
        <f t="shared" si="11"/>
        <v>0</v>
      </c>
      <c r="AU52" s="238">
        <f t="shared" si="11"/>
        <v>0</v>
      </c>
      <c r="AV52" s="238">
        <f t="shared" si="11"/>
        <v>0</v>
      </c>
      <c r="AW52" s="238">
        <f t="shared" si="11"/>
        <v>0</v>
      </c>
      <c r="AX52" s="238">
        <f t="shared" si="11"/>
        <v>0</v>
      </c>
      <c r="AY52" s="238">
        <f t="shared" si="11"/>
        <v>0</v>
      </c>
      <c r="AZ52" s="238">
        <f t="shared" si="11"/>
        <v>0</v>
      </c>
      <c r="BA52" s="238">
        <f t="shared" si="11"/>
        <v>0</v>
      </c>
      <c r="BB52" s="238">
        <f t="shared" si="11"/>
        <v>0</v>
      </c>
      <c r="BC52" s="238">
        <f t="shared" si="11"/>
        <v>0</v>
      </c>
      <c r="BD52" s="238">
        <f t="shared" si="11"/>
        <v>0</v>
      </c>
      <c r="BE52" s="238">
        <f t="shared" si="11"/>
        <v>0</v>
      </c>
      <c r="BF52" s="238">
        <f t="shared" si="11"/>
        <v>0</v>
      </c>
      <c r="BG52" s="238">
        <f t="shared" si="11"/>
        <v>0</v>
      </c>
      <c r="BH52" s="238">
        <f t="shared" si="11"/>
        <v>0</v>
      </c>
      <c r="BI52" s="238">
        <f t="shared" si="11"/>
        <v>0</v>
      </c>
      <c r="BJ52" s="238">
        <f t="shared" si="11"/>
        <v>0</v>
      </c>
      <c r="BK52" s="238">
        <f t="shared" si="11"/>
        <v>0</v>
      </c>
      <c r="BL52" s="238">
        <f t="shared" si="11"/>
        <v>0</v>
      </c>
      <c r="BM52" s="238">
        <f t="shared" si="11"/>
        <v>0</v>
      </c>
      <c r="BN52" s="238">
        <f t="shared" si="11"/>
        <v>0</v>
      </c>
      <c r="BO52" s="238">
        <f t="shared" si="11"/>
        <v>0</v>
      </c>
      <c r="BP52" s="238">
        <f t="shared" si="11"/>
        <v>0</v>
      </c>
      <c r="BQ52" s="238">
        <f t="shared" si="11"/>
        <v>0</v>
      </c>
      <c r="BR52" s="238">
        <f t="shared" si="11"/>
        <v>0</v>
      </c>
      <c r="BS52" s="238">
        <f t="shared" si="11"/>
        <v>0</v>
      </c>
      <c r="BT52" s="238">
        <f t="shared" si="11"/>
        <v>0</v>
      </c>
      <c r="BU52" s="238">
        <f t="shared" si="11"/>
        <v>0</v>
      </c>
      <c r="BV52" s="238">
        <f t="shared" si="11"/>
        <v>0</v>
      </c>
      <c r="BW52" s="238">
        <f t="shared" si="11"/>
        <v>0</v>
      </c>
      <c r="BX52" s="238">
        <f t="shared" si="11"/>
        <v>0</v>
      </c>
      <c r="BY52" s="238">
        <f t="shared" si="11"/>
        <v>0</v>
      </c>
      <c r="BZ52" s="238">
        <f t="shared" si="11"/>
        <v>0</v>
      </c>
      <c r="CA52" s="238">
        <f t="shared" si="11"/>
        <v>0</v>
      </c>
      <c r="CB52" s="238">
        <f t="shared" si="11"/>
        <v>0</v>
      </c>
      <c r="CC52" s="238">
        <f t="shared" si="11"/>
        <v>0</v>
      </c>
      <c r="CD52" s="238">
        <f t="shared" si="11"/>
        <v>0</v>
      </c>
      <c r="CE52" s="238">
        <f t="shared" si="11"/>
        <v>0</v>
      </c>
      <c r="CF52" s="238">
        <f t="shared" si="11"/>
        <v>0</v>
      </c>
      <c r="CG52" s="238">
        <f t="shared" si="11"/>
        <v>0</v>
      </c>
      <c r="CH52" s="238">
        <f t="shared" si="11"/>
        <v>0</v>
      </c>
      <c r="CI52" s="238">
        <f t="shared" si="11"/>
        <v>0</v>
      </c>
      <c r="CJ52" s="238">
        <f t="shared" si="11"/>
        <v>0</v>
      </c>
      <c r="CK52" s="238">
        <f t="shared" si="11"/>
        <v>0</v>
      </c>
      <c r="CL52" s="238">
        <f t="shared" si="11"/>
        <v>0</v>
      </c>
      <c r="CM52" s="238">
        <f t="shared" si="11"/>
        <v>0</v>
      </c>
      <c r="CN52" s="238">
        <f t="shared" si="11"/>
        <v>0</v>
      </c>
      <c r="CO52" s="238">
        <f t="shared" si="11"/>
        <v>0</v>
      </c>
      <c r="CP52" s="238">
        <f t="shared" si="11"/>
        <v>0</v>
      </c>
      <c r="CQ52" s="238">
        <f t="shared" si="11"/>
        <v>0</v>
      </c>
      <c r="CR52" s="238">
        <f t="shared" si="11"/>
        <v>0</v>
      </c>
      <c r="CS52" s="238">
        <f t="shared" si="11"/>
        <v>0</v>
      </c>
      <c r="CT52" s="238">
        <f t="shared" si="11"/>
        <v>0</v>
      </c>
      <c r="CU52" s="238">
        <f t="shared" si="11"/>
        <v>0</v>
      </c>
      <c r="CV52" s="238">
        <f t="shared" si="11"/>
        <v>0</v>
      </c>
      <c r="CW52" s="238">
        <f t="shared" si="11"/>
        <v>0</v>
      </c>
      <c r="CX52" s="238">
        <f t="shared" si="11"/>
        <v>0</v>
      </c>
      <c r="CY52" s="238">
        <f t="shared" si="11"/>
        <v>0</v>
      </c>
      <c r="CZ52" s="238">
        <f t="shared" si="11"/>
        <v>0</v>
      </c>
      <c r="DA52" s="238">
        <f t="shared" si="11"/>
        <v>0</v>
      </c>
      <c r="DB52" s="238">
        <f t="shared" si="11"/>
        <v>0</v>
      </c>
      <c r="DC52" s="238">
        <f t="shared" si="11"/>
        <v>0</v>
      </c>
      <c r="DD52" s="238">
        <f t="shared" si="11"/>
        <v>0</v>
      </c>
      <c r="DE52" s="238">
        <f t="shared" si="11"/>
        <v>0</v>
      </c>
      <c r="DF52" s="238">
        <f t="shared" si="11"/>
        <v>0</v>
      </c>
      <c r="DG52" s="238">
        <f t="shared" si="11"/>
        <v>0</v>
      </c>
      <c r="DH52" s="238">
        <f t="shared" si="11"/>
        <v>0</v>
      </c>
      <c r="DI52" s="238">
        <f t="shared" si="11"/>
        <v>0</v>
      </c>
      <c r="DJ52" s="238">
        <f t="shared" si="11"/>
        <v>0</v>
      </c>
      <c r="DK52" s="238">
        <f t="shared" si="11"/>
        <v>0</v>
      </c>
      <c r="DL52" s="238">
        <f t="shared" si="11"/>
        <v>0</v>
      </c>
      <c r="DM52" s="238">
        <f t="shared" si="11"/>
        <v>0</v>
      </c>
      <c r="DN52" s="238">
        <f t="shared" si="11"/>
        <v>0</v>
      </c>
      <c r="DO52" s="238">
        <f t="shared" si="11"/>
        <v>0</v>
      </c>
      <c r="DP52" s="238">
        <f t="shared" si="11"/>
        <v>0</v>
      </c>
      <c r="DQ52" s="238">
        <f t="shared" si="11"/>
        <v>0</v>
      </c>
      <c r="DR52" s="238">
        <f t="shared" si="11"/>
        <v>0</v>
      </c>
      <c r="DS52" s="238">
        <f t="shared" si="11"/>
        <v>0</v>
      </c>
      <c r="DT52" s="238">
        <f t="shared" si="11"/>
        <v>0</v>
      </c>
      <c r="DU52" s="238">
        <f t="shared" si="11"/>
        <v>0</v>
      </c>
      <c r="DV52" s="238">
        <f t="shared" si="11"/>
        <v>0</v>
      </c>
      <c r="DW52" s="238">
        <f t="shared" si="11"/>
        <v>0</v>
      </c>
      <c r="DX52" s="238">
        <f t="shared" si="11"/>
        <v>0</v>
      </c>
      <c r="DY52" s="238">
        <f t="shared" si="11"/>
        <v>0</v>
      </c>
      <c r="DZ52" s="238">
        <f t="shared" si="11"/>
        <v>0</v>
      </c>
      <c r="EA52" s="238">
        <f t="shared" si="11"/>
        <v>0</v>
      </c>
      <c r="EB52" s="238">
        <f t="shared" si="11"/>
        <v>0</v>
      </c>
      <c r="EC52" s="238">
        <f t="shared" si="11"/>
        <v>0</v>
      </c>
      <c r="ED52" s="238">
        <f t="shared" si="11"/>
        <v>0</v>
      </c>
      <c r="EE52" s="238">
        <f t="shared" si="11"/>
        <v>0</v>
      </c>
    </row>
    <row r="53" ht="15.75" customHeight="1">
      <c r="A53" s="1"/>
      <c r="B53" s="44"/>
      <c r="C53" s="44" t="s">
        <v>168</v>
      </c>
      <c r="D53" s="240">
        <f t="shared" ref="D53:EE53" si="12">SUM(D50:D52)</f>
        <v>0</v>
      </c>
      <c r="E53" s="240">
        <f t="shared" si="12"/>
        <v>0</v>
      </c>
      <c r="F53" s="240">
        <f t="shared" si="12"/>
        <v>0</v>
      </c>
      <c r="G53" s="240">
        <f t="shared" si="12"/>
        <v>0</v>
      </c>
      <c r="H53" s="240">
        <f t="shared" si="12"/>
        <v>0</v>
      </c>
      <c r="I53" s="240">
        <f t="shared" si="12"/>
        <v>0</v>
      </c>
      <c r="J53" s="240">
        <f t="shared" si="12"/>
        <v>0</v>
      </c>
      <c r="K53" s="240">
        <f t="shared" si="12"/>
        <v>0</v>
      </c>
      <c r="L53" s="240">
        <f t="shared" si="12"/>
        <v>0</v>
      </c>
      <c r="M53" s="240">
        <f t="shared" si="12"/>
        <v>0</v>
      </c>
      <c r="N53" s="240">
        <f t="shared" si="12"/>
        <v>0</v>
      </c>
      <c r="O53" s="240">
        <f t="shared" si="12"/>
        <v>0</v>
      </c>
      <c r="P53" s="240">
        <f t="shared" si="12"/>
        <v>0</v>
      </c>
      <c r="Q53" s="240">
        <f t="shared" si="12"/>
        <v>0</v>
      </c>
      <c r="R53" s="240">
        <f t="shared" si="12"/>
        <v>0</v>
      </c>
      <c r="S53" s="240">
        <f t="shared" si="12"/>
        <v>0</v>
      </c>
      <c r="T53" s="240">
        <f t="shared" si="12"/>
        <v>0</v>
      </c>
      <c r="U53" s="240">
        <f t="shared" si="12"/>
        <v>0</v>
      </c>
      <c r="V53" s="240">
        <f t="shared" si="12"/>
        <v>0</v>
      </c>
      <c r="W53" s="240">
        <f t="shared" si="12"/>
        <v>0</v>
      </c>
      <c r="X53" s="240">
        <f t="shared" si="12"/>
        <v>0</v>
      </c>
      <c r="Y53" s="240">
        <f t="shared" si="12"/>
        <v>0</v>
      </c>
      <c r="Z53" s="240">
        <f t="shared" si="12"/>
        <v>0</v>
      </c>
      <c r="AA53" s="240">
        <f t="shared" si="12"/>
        <v>0</v>
      </c>
      <c r="AB53" s="240">
        <f t="shared" si="12"/>
        <v>0</v>
      </c>
      <c r="AC53" s="240">
        <f t="shared" si="12"/>
        <v>0</v>
      </c>
      <c r="AD53" s="240">
        <f t="shared" si="12"/>
        <v>0</v>
      </c>
      <c r="AE53" s="240">
        <f t="shared" si="12"/>
        <v>0</v>
      </c>
      <c r="AF53" s="240">
        <f t="shared" si="12"/>
        <v>0</v>
      </c>
      <c r="AG53" s="240">
        <f t="shared" si="12"/>
        <v>0</v>
      </c>
      <c r="AH53" s="240">
        <f t="shared" si="12"/>
        <v>0</v>
      </c>
      <c r="AI53" s="240">
        <f t="shared" si="12"/>
        <v>0</v>
      </c>
      <c r="AJ53" s="240">
        <f t="shared" si="12"/>
        <v>0</v>
      </c>
      <c r="AK53" s="240">
        <f t="shared" si="12"/>
        <v>0</v>
      </c>
      <c r="AL53" s="240">
        <f t="shared" si="12"/>
        <v>0</v>
      </c>
      <c r="AM53" s="240">
        <f t="shared" si="12"/>
        <v>0</v>
      </c>
      <c r="AN53" s="240">
        <f t="shared" si="12"/>
        <v>0</v>
      </c>
      <c r="AO53" s="240">
        <f t="shared" si="12"/>
        <v>0</v>
      </c>
      <c r="AP53" s="240">
        <f t="shared" si="12"/>
        <v>0</v>
      </c>
      <c r="AQ53" s="240">
        <f t="shared" si="12"/>
        <v>0</v>
      </c>
      <c r="AR53" s="240">
        <f t="shared" si="12"/>
        <v>0</v>
      </c>
      <c r="AS53" s="240">
        <f t="shared" si="12"/>
        <v>0</v>
      </c>
      <c r="AT53" s="240">
        <f t="shared" si="12"/>
        <v>0</v>
      </c>
      <c r="AU53" s="240">
        <f t="shared" si="12"/>
        <v>0</v>
      </c>
      <c r="AV53" s="240">
        <f t="shared" si="12"/>
        <v>0</v>
      </c>
      <c r="AW53" s="240">
        <f t="shared" si="12"/>
        <v>0</v>
      </c>
      <c r="AX53" s="240">
        <f t="shared" si="12"/>
        <v>0</v>
      </c>
      <c r="AY53" s="240">
        <f t="shared" si="12"/>
        <v>0</v>
      </c>
      <c r="AZ53" s="240">
        <f t="shared" si="12"/>
        <v>0</v>
      </c>
      <c r="BA53" s="240">
        <f t="shared" si="12"/>
        <v>0</v>
      </c>
      <c r="BB53" s="240">
        <f t="shared" si="12"/>
        <v>0</v>
      </c>
      <c r="BC53" s="240">
        <f t="shared" si="12"/>
        <v>0</v>
      </c>
      <c r="BD53" s="240">
        <f t="shared" si="12"/>
        <v>0</v>
      </c>
      <c r="BE53" s="240">
        <f t="shared" si="12"/>
        <v>0</v>
      </c>
      <c r="BF53" s="240">
        <f t="shared" si="12"/>
        <v>0</v>
      </c>
      <c r="BG53" s="240">
        <f t="shared" si="12"/>
        <v>0</v>
      </c>
      <c r="BH53" s="240">
        <f t="shared" si="12"/>
        <v>0</v>
      </c>
      <c r="BI53" s="240">
        <f t="shared" si="12"/>
        <v>0</v>
      </c>
      <c r="BJ53" s="240">
        <f t="shared" si="12"/>
        <v>0</v>
      </c>
      <c r="BK53" s="240">
        <f t="shared" si="12"/>
        <v>0</v>
      </c>
      <c r="BL53" s="240">
        <f t="shared" si="12"/>
        <v>0</v>
      </c>
      <c r="BM53" s="240">
        <f t="shared" si="12"/>
        <v>0</v>
      </c>
      <c r="BN53" s="240">
        <f t="shared" si="12"/>
        <v>0</v>
      </c>
      <c r="BO53" s="240">
        <f t="shared" si="12"/>
        <v>0</v>
      </c>
      <c r="BP53" s="240">
        <f t="shared" si="12"/>
        <v>0</v>
      </c>
      <c r="BQ53" s="240">
        <f t="shared" si="12"/>
        <v>0</v>
      </c>
      <c r="BR53" s="240">
        <f t="shared" si="12"/>
        <v>0</v>
      </c>
      <c r="BS53" s="240">
        <f t="shared" si="12"/>
        <v>0</v>
      </c>
      <c r="BT53" s="240">
        <f t="shared" si="12"/>
        <v>0</v>
      </c>
      <c r="BU53" s="240">
        <f t="shared" si="12"/>
        <v>0</v>
      </c>
      <c r="BV53" s="240">
        <f t="shared" si="12"/>
        <v>0</v>
      </c>
      <c r="BW53" s="240">
        <f t="shared" si="12"/>
        <v>0</v>
      </c>
      <c r="BX53" s="240">
        <f t="shared" si="12"/>
        <v>0</v>
      </c>
      <c r="BY53" s="240">
        <f t="shared" si="12"/>
        <v>0</v>
      </c>
      <c r="BZ53" s="240">
        <f t="shared" si="12"/>
        <v>0</v>
      </c>
      <c r="CA53" s="240">
        <f t="shared" si="12"/>
        <v>0</v>
      </c>
      <c r="CB53" s="240">
        <f t="shared" si="12"/>
        <v>0</v>
      </c>
      <c r="CC53" s="240">
        <f t="shared" si="12"/>
        <v>0</v>
      </c>
      <c r="CD53" s="240">
        <f t="shared" si="12"/>
        <v>0</v>
      </c>
      <c r="CE53" s="240">
        <f t="shared" si="12"/>
        <v>0</v>
      </c>
      <c r="CF53" s="240">
        <f t="shared" si="12"/>
        <v>0</v>
      </c>
      <c r="CG53" s="240">
        <f t="shared" si="12"/>
        <v>0</v>
      </c>
      <c r="CH53" s="240">
        <f t="shared" si="12"/>
        <v>0</v>
      </c>
      <c r="CI53" s="240">
        <f t="shared" si="12"/>
        <v>0</v>
      </c>
      <c r="CJ53" s="240">
        <f t="shared" si="12"/>
        <v>0</v>
      </c>
      <c r="CK53" s="240">
        <f t="shared" si="12"/>
        <v>0</v>
      </c>
      <c r="CL53" s="240">
        <f t="shared" si="12"/>
        <v>0</v>
      </c>
      <c r="CM53" s="240">
        <f t="shared" si="12"/>
        <v>0</v>
      </c>
      <c r="CN53" s="240">
        <f t="shared" si="12"/>
        <v>0</v>
      </c>
      <c r="CO53" s="240">
        <f t="shared" si="12"/>
        <v>0</v>
      </c>
      <c r="CP53" s="240">
        <f t="shared" si="12"/>
        <v>0</v>
      </c>
      <c r="CQ53" s="240">
        <f t="shared" si="12"/>
        <v>0</v>
      </c>
      <c r="CR53" s="240">
        <f t="shared" si="12"/>
        <v>0</v>
      </c>
      <c r="CS53" s="240">
        <f t="shared" si="12"/>
        <v>0</v>
      </c>
      <c r="CT53" s="240">
        <f t="shared" si="12"/>
        <v>0</v>
      </c>
      <c r="CU53" s="240">
        <f t="shared" si="12"/>
        <v>0</v>
      </c>
      <c r="CV53" s="240">
        <f t="shared" si="12"/>
        <v>0</v>
      </c>
      <c r="CW53" s="240">
        <f t="shared" si="12"/>
        <v>0</v>
      </c>
      <c r="CX53" s="240">
        <f t="shared" si="12"/>
        <v>0</v>
      </c>
      <c r="CY53" s="240">
        <f t="shared" si="12"/>
        <v>0</v>
      </c>
      <c r="CZ53" s="240">
        <f t="shared" si="12"/>
        <v>0</v>
      </c>
      <c r="DA53" s="240">
        <f t="shared" si="12"/>
        <v>0</v>
      </c>
      <c r="DB53" s="240">
        <f t="shared" si="12"/>
        <v>0</v>
      </c>
      <c r="DC53" s="240">
        <f t="shared" si="12"/>
        <v>0</v>
      </c>
      <c r="DD53" s="240">
        <f t="shared" si="12"/>
        <v>0</v>
      </c>
      <c r="DE53" s="240">
        <f t="shared" si="12"/>
        <v>0</v>
      </c>
      <c r="DF53" s="240">
        <f t="shared" si="12"/>
        <v>0</v>
      </c>
      <c r="DG53" s="240">
        <f t="shared" si="12"/>
        <v>0</v>
      </c>
      <c r="DH53" s="240">
        <f t="shared" si="12"/>
        <v>0</v>
      </c>
      <c r="DI53" s="240">
        <f t="shared" si="12"/>
        <v>0</v>
      </c>
      <c r="DJ53" s="240">
        <f t="shared" si="12"/>
        <v>0</v>
      </c>
      <c r="DK53" s="240">
        <f t="shared" si="12"/>
        <v>0</v>
      </c>
      <c r="DL53" s="240">
        <f t="shared" si="12"/>
        <v>0</v>
      </c>
      <c r="DM53" s="240">
        <f t="shared" si="12"/>
        <v>0</v>
      </c>
      <c r="DN53" s="240">
        <f t="shared" si="12"/>
        <v>0</v>
      </c>
      <c r="DO53" s="240">
        <f t="shared" si="12"/>
        <v>0</v>
      </c>
      <c r="DP53" s="240">
        <f t="shared" si="12"/>
        <v>0</v>
      </c>
      <c r="DQ53" s="240">
        <f t="shared" si="12"/>
        <v>0</v>
      </c>
      <c r="DR53" s="240">
        <f t="shared" si="12"/>
        <v>0</v>
      </c>
      <c r="DS53" s="240">
        <f t="shared" si="12"/>
        <v>0</v>
      </c>
      <c r="DT53" s="240">
        <f t="shared" si="12"/>
        <v>0</v>
      </c>
      <c r="DU53" s="240">
        <f t="shared" si="12"/>
        <v>0</v>
      </c>
      <c r="DV53" s="240">
        <f t="shared" si="12"/>
        <v>0</v>
      </c>
      <c r="DW53" s="240">
        <f t="shared" si="12"/>
        <v>0</v>
      </c>
      <c r="DX53" s="240">
        <f t="shared" si="12"/>
        <v>0</v>
      </c>
      <c r="DY53" s="240">
        <f t="shared" si="12"/>
        <v>0</v>
      </c>
      <c r="DZ53" s="240">
        <f t="shared" si="12"/>
        <v>0</v>
      </c>
      <c r="EA53" s="240">
        <f t="shared" si="12"/>
        <v>0</v>
      </c>
      <c r="EB53" s="240">
        <f t="shared" si="12"/>
        <v>0</v>
      </c>
      <c r="EC53" s="240">
        <f t="shared" si="12"/>
        <v>0</v>
      </c>
      <c r="ED53" s="240">
        <f t="shared" si="12"/>
        <v>0</v>
      </c>
      <c r="EE53" s="240">
        <f t="shared" si="12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169</v>
      </c>
      <c r="D55" s="229">
        <f>(D38-D46)*IF(D1&gt;Assumptions!$T$68*12,0,1)</f>
        <v>0</v>
      </c>
      <c r="E55" s="229">
        <f>(E38-E46)*IF(E1&gt;Assumptions!$T$68*12,0,1)</f>
        <v>0</v>
      </c>
      <c r="F55" s="229">
        <f>(F38-F46)*IF(F1&gt;Assumptions!$T$68*12,0,1)</f>
        <v>0</v>
      </c>
      <c r="G55" s="229">
        <f>(G38-G46)*IF(G1&gt;Assumptions!$T$68*12,0,1)</f>
        <v>0</v>
      </c>
      <c r="H55" s="229">
        <f>(H38-H46)*IF(H1&gt;Assumptions!$T$68*12,0,1)</f>
        <v>0</v>
      </c>
      <c r="I55" s="229">
        <f>(I38-I46)*IF(I1&gt;Assumptions!$T$68*12,0,1)</f>
        <v>0</v>
      </c>
      <c r="J55" s="229">
        <f>(J38-J46)*IF(J1&gt;Assumptions!$T$68*12,0,1)</f>
        <v>0</v>
      </c>
      <c r="K55" s="229">
        <f>(K38-K46)*IF(K1&gt;Assumptions!$T$68*12,0,1)</f>
        <v>0</v>
      </c>
      <c r="L55" s="229">
        <f>(L38-L46)*IF(L1&gt;Assumptions!$T$68*12,0,1)</f>
        <v>0</v>
      </c>
      <c r="M55" s="229">
        <f>(M38-M46)*IF(M1&gt;Assumptions!$T$68*12,0,1)</f>
        <v>0</v>
      </c>
      <c r="N55" s="229">
        <f>(N38-N46)*IF(N1&gt;Assumptions!$T$68*12,0,1)</f>
        <v>0</v>
      </c>
      <c r="O55" s="229">
        <f>(O38-O46)*IF(O1&gt;Assumptions!$T$68*12,0,1)</f>
        <v>0</v>
      </c>
      <c r="P55" s="229">
        <f>(P38-P46)*IF(P1&gt;Assumptions!$T$68*12,0,1)</f>
        <v>0</v>
      </c>
      <c r="Q55" s="229">
        <f>(Q38-Q46)*IF(Q1&gt;Assumptions!$T$68*12,0,1)</f>
        <v>0</v>
      </c>
      <c r="R55" s="229">
        <f>(R38-R46)*IF(R1&gt;Assumptions!$T$68*12,0,1)</f>
        <v>0</v>
      </c>
      <c r="S55" s="229">
        <f>(S38-S46)*IF(S1&gt;Assumptions!$T$68*12,0,1)</f>
        <v>0</v>
      </c>
      <c r="T55" s="229">
        <f>(T38-T46)*IF(T1&gt;Assumptions!$T$68*12,0,1)</f>
        <v>0</v>
      </c>
      <c r="U55" s="229">
        <f>(U38-U46)*IF(U1&gt;Assumptions!$T$68*12,0,1)</f>
        <v>0</v>
      </c>
      <c r="V55" s="229">
        <f>(V38-V46)*IF(V1&gt;Assumptions!$T$68*12,0,1)</f>
        <v>0</v>
      </c>
      <c r="W55" s="229">
        <f>(W38-W46)*IF(W1&gt;Assumptions!$T$68*12,0,1)</f>
        <v>0</v>
      </c>
      <c r="X55" s="229">
        <f>(X38-X46)*IF(X1&gt;Assumptions!$T$68*12,0,1)</f>
        <v>0</v>
      </c>
      <c r="Y55" s="229">
        <f>(Y38-Y46)*IF(Y1&gt;Assumptions!$T$68*12,0,1)</f>
        <v>0</v>
      </c>
      <c r="Z55" s="229">
        <f>(Z38-Z46)*IF(Z1&gt;Assumptions!$T$68*12,0,1)</f>
        <v>0</v>
      </c>
      <c r="AA55" s="229">
        <f>(AA38-AA46)*IF(AA1&gt;Assumptions!$T$68*12,0,1)</f>
        <v>0</v>
      </c>
      <c r="AB55" s="229">
        <f>(AB38-AB46)*IF(AB1&gt;Assumptions!$T$68*12,0,1)</f>
        <v>0</v>
      </c>
      <c r="AC55" s="229">
        <f>(AC38-AC46)*IF(AC1&gt;Assumptions!$T$68*12,0,1)</f>
        <v>0</v>
      </c>
      <c r="AD55" s="229">
        <f>(AD38-AD46)*IF(AD1&gt;Assumptions!$T$68*12,0,1)</f>
        <v>0</v>
      </c>
      <c r="AE55" s="229">
        <f>(AE38-AE46)*IF(AE1&gt;Assumptions!$T$68*12,0,1)</f>
        <v>0</v>
      </c>
      <c r="AF55" s="229">
        <f>(AF38-AF46)*IF(AF1&gt;Assumptions!$T$68*12,0,1)</f>
        <v>0</v>
      </c>
      <c r="AG55" s="229">
        <f>(AG38-AG46)*IF(AG1&gt;Assumptions!$T$68*12,0,1)</f>
        <v>0</v>
      </c>
      <c r="AH55" s="229">
        <f>(AH38-AH46)*IF(AH1&gt;Assumptions!$T$68*12,0,1)</f>
        <v>0</v>
      </c>
      <c r="AI55" s="229">
        <f>(AI38-AI46)*IF(AI1&gt;Assumptions!$T$68*12,0,1)</f>
        <v>0</v>
      </c>
      <c r="AJ55" s="229">
        <f>(AJ38-AJ46)*IF(AJ1&gt;Assumptions!$T$68*12,0,1)</f>
        <v>0</v>
      </c>
      <c r="AK55" s="229">
        <f>(AK38-AK46)*IF(AK1&gt;Assumptions!$T$68*12,0,1)</f>
        <v>0</v>
      </c>
      <c r="AL55" s="229">
        <f>(AL38-AL46)*IF(AL1&gt;Assumptions!$T$68*12,0,1)</f>
        <v>0</v>
      </c>
      <c r="AM55" s="229">
        <f>(AM38-AM46)*IF(AM1&gt;Assumptions!$T$68*12,0,1)</f>
        <v>0</v>
      </c>
      <c r="AN55" s="229">
        <f>(AN38-AN46)*IF(AN1&gt;Assumptions!$T$68*12,0,1)</f>
        <v>0</v>
      </c>
      <c r="AO55" s="229">
        <f>(AO38-AO46)*IF(AO1&gt;Assumptions!$T$68*12,0,1)</f>
        <v>0</v>
      </c>
      <c r="AP55" s="229">
        <f>(AP38-AP46)*IF(AP1&gt;Assumptions!$T$68*12,0,1)</f>
        <v>0</v>
      </c>
      <c r="AQ55" s="229">
        <f>(AQ38-AQ46)*IF(AQ1&gt;Assumptions!$T$68*12,0,1)</f>
        <v>0</v>
      </c>
      <c r="AR55" s="229">
        <f>(AR38-AR46)*IF(AR1&gt;Assumptions!$T$68*12,0,1)</f>
        <v>0</v>
      </c>
      <c r="AS55" s="229">
        <f>(AS38-AS46)*IF(AS1&gt;Assumptions!$T$68*12,0,1)</f>
        <v>0</v>
      </c>
      <c r="AT55" s="229">
        <f>(AT38-AT46)*IF(AT1&gt;Assumptions!$T$68*12,0,1)</f>
        <v>0</v>
      </c>
      <c r="AU55" s="229">
        <f>(AU38-AU46)*IF(AU1&gt;Assumptions!$T$68*12,0,1)</f>
        <v>0</v>
      </c>
      <c r="AV55" s="229">
        <f>(AV38-AV46)*IF(AV1&gt;Assumptions!$T$68*12,0,1)</f>
        <v>0</v>
      </c>
      <c r="AW55" s="229">
        <f>(AW38-AW46)*IF(AW1&gt;Assumptions!$T$68*12,0,1)</f>
        <v>0</v>
      </c>
      <c r="AX55" s="229">
        <f>(AX38-AX46)*IF(AX1&gt;Assumptions!$T$68*12,0,1)</f>
        <v>0</v>
      </c>
      <c r="AY55" s="229">
        <f>(AY38-AY46)*IF(AY1&gt;Assumptions!$T$68*12,0,1)</f>
        <v>0</v>
      </c>
      <c r="AZ55" s="229">
        <f>(AZ38-AZ46)*IF(AZ1&gt;Assumptions!$T$68*12,0,1)</f>
        <v>0</v>
      </c>
      <c r="BA55" s="229">
        <f>(BA38-BA46)*IF(BA1&gt;Assumptions!$T$68*12,0,1)</f>
        <v>0</v>
      </c>
      <c r="BB55" s="229">
        <f>(BB38-BB46)*IF(BB1&gt;Assumptions!$T$68*12,0,1)</f>
        <v>0</v>
      </c>
      <c r="BC55" s="229">
        <f>(BC38-BC46)*IF(BC1&gt;Assumptions!$T$68*12,0,1)</f>
        <v>0</v>
      </c>
      <c r="BD55" s="229">
        <f>(BD38-BD46)*IF(BD1&gt;Assumptions!$T$68*12,0,1)</f>
        <v>0</v>
      </c>
      <c r="BE55" s="229">
        <f>(BE38-BE46)*IF(BE1&gt;Assumptions!$T$68*12,0,1)</f>
        <v>0</v>
      </c>
      <c r="BF55" s="229">
        <f>(BF38-BF46)*IF(BF1&gt;Assumptions!$T$68*12,0,1)</f>
        <v>0</v>
      </c>
      <c r="BG55" s="229">
        <f>(BG38-BG46)*IF(BG1&gt;Assumptions!$T$68*12,0,1)</f>
        <v>0</v>
      </c>
      <c r="BH55" s="229">
        <f>(BH38-BH46)*IF(BH1&gt;Assumptions!$T$68*12,0,1)</f>
        <v>0</v>
      </c>
      <c r="BI55" s="229">
        <f>(BI38-BI46)*IF(BI1&gt;Assumptions!$T$68*12,0,1)</f>
        <v>0</v>
      </c>
      <c r="BJ55" s="229">
        <f>(BJ38-BJ46)*IF(BJ1&gt;Assumptions!$T$68*12,0,1)</f>
        <v>0</v>
      </c>
      <c r="BK55" s="229">
        <f>(BK38-BK46)*IF(BK1&gt;Assumptions!$T$68*12,0,1)</f>
        <v>0</v>
      </c>
      <c r="BL55" s="229">
        <f>(BL38-BL46)*IF(BL1&gt;Assumptions!$T$68*12,0,1)</f>
        <v>0</v>
      </c>
      <c r="BM55" s="229">
        <f>(BM38-BM46)*IF(BM1&gt;Assumptions!$T$68*12,0,1)</f>
        <v>0</v>
      </c>
      <c r="BN55" s="229">
        <f>(BN38-BN46)*IF(BN1&gt;Assumptions!$T$68*12,0,1)</f>
        <v>0</v>
      </c>
      <c r="BO55" s="229">
        <f>(BO38-BO46)*IF(BO1&gt;Assumptions!$T$68*12,0,1)</f>
        <v>0</v>
      </c>
      <c r="BP55" s="229">
        <f>(BP38-BP46)*IF(BP1&gt;Assumptions!$T$68*12,0,1)</f>
        <v>0</v>
      </c>
      <c r="BQ55" s="229">
        <f>(BQ38-BQ46)*IF(BQ1&gt;Assumptions!$T$68*12,0,1)</f>
        <v>0</v>
      </c>
      <c r="BR55" s="229">
        <f>(BR38-BR46)*IF(BR1&gt;Assumptions!$T$68*12,0,1)</f>
        <v>0</v>
      </c>
      <c r="BS55" s="229">
        <f>(BS38-BS46)*IF(BS1&gt;Assumptions!$T$68*12,0,1)</f>
        <v>0</v>
      </c>
      <c r="BT55" s="229">
        <f>(BT38-BT46)*IF(BT1&gt;Assumptions!$T$68*12,0,1)</f>
        <v>0</v>
      </c>
      <c r="BU55" s="229">
        <f>(BU38-BU46)*IF(BU1&gt;Assumptions!$T$68*12,0,1)</f>
        <v>0</v>
      </c>
      <c r="BV55" s="229">
        <f>(BV38-BV46)*IF(BV1&gt;Assumptions!$T$68*12,0,1)</f>
        <v>0</v>
      </c>
      <c r="BW55" s="229">
        <f>(BW38-BW46)*IF(BW1&gt;Assumptions!$T$68*12,0,1)</f>
        <v>0</v>
      </c>
      <c r="BX55" s="229">
        <f>(BX38-BX46)*IF(BX1&gt;Assumptions!$T$68*12,0,1)</f>
        <v>0</v>
      </c>
      <c r="BY55" s="229">
        <f>(BY38-BY46)*IF(BY1&gt;Assumptions!$T$68*12,0,1)</f>
        <v>0</v>
      </c>
      <c r="BZ55" s="229">
        <f>(BZ38-BZ46)*IF(BZ1&gt;Assumptions!$T$68*12,0,1)</f>
        <v>0</v>
      </c>
      <c r="CA55" s="229">
        <f>(CA38-CA46)*IF(CA1&gt;Assumptions!$T$68*12,0,1)</f>
        <v>0</v>
      </c>
      <c r="CB55" s="229">
        <f>(CB38-CB46)*IF(CB1&gt;Assumptions!$T$68*12,0,1)</f>
        <v>0</v>
      </c>
      <c r="CC55" s="229">
        <f>(CC38-CC46)*IF(CC1&gt;Assumptions!$T$68*12,0,1)</f>
        <v>0</v>
      </c>
      <c r="CD55" s="229">
        <f>(CD38-CD46)*IF(CD1&gt;Assumptions!$T$68*12,0,1)</f>
        <v>0</v>
      </c>
      <c r="CE55" s="229">
        <f>(CE38-CE46)*IF(CE1&gt;Assumptions!$T$68*12,0,1)</f>
        <v>0</v>
      </c>
      <c r="CF55" s="229">
        <f>(CF38-CF46)*IF(CF1&gt;Assumptions!$T$68*12,0,1)</f>
        <v>0</v>
      </c>
      <c r="CG55" s="229">
        <f>(CG38-CG46)*IF(CG1&gt;Assumptions!$T$68*12,0,1)</f>
        <v>0</v>
      </c>
      <c r="CH55" s="229">
        <f>(CH38-CH46)*IF(CH1&gt;Assumptions!$T$68*12,0,1)</f>
        <v>0</v>
      </c>
      <c r="CI55" s="229">
        <f>(CI38-CI46)*IF(CI1&gt;Assumptions!$T$68*12,0,1)</f>
        <v>0</v>
      </c>
      <c r="CJ55" s="229">
        <f>(CJ38-CJ46)*IF(CJ1&gt;Assumptions!$T$68*12,0,1)</f>
        <v>0</v>
      </c>
      <c r="CK55" s="229">
        <f>(CK38-CK46)*IF(CK1&gt;Assumptions!$T$68*12,0,1)</f>
        <v>0</v>
      </c>
      <c r="CL55" s="229">
        <f>(CL38-CL46)*IF(CL1&gt;Assumptions!$T$68*12,0,1)</f>
        <v>0</v>
      </c>
      <c r="CM55" s="229">
        <f>(CM38-CM46)*IF(CM1&gt;Assumptions!$T$68*12,0,1)</f>
        <v>0</v>
      </c>
      <c r="CN55" s="229">
        <f>(CN38-CN46)*IF(CN1&gt;Assumptions!$T$68*12,0,1)</f>
        <v>0</v>
      </c>
      <c r="CO55" s="229">
        <f>(CO38-CO46)*IF(CO1&gt;Assumptions!$T$68*12,0,1)</f>
        <v>0</v>
      </c>
      <c r="CP55" s="229">
        <f>(CP38-CP46)*IF(CP1&gt;Assumptions!$T$68*12,0,1)</f>
        <v>0</v>
      </c>
      <c r="CQ55" s="229">
        <f>(CQ38-CQ46)*IF(CQ1&gt;Assumptions!$T$68*12,0,1)</f>
        <v>0</v>
      </c>
      <c r="CR55" s="229">
        <f>(CR38-CR46)*IF(CR1&gt;Assumptions!$T$68*12,0,1)</f>
        <v>0</v>
      </c>
      <c r="CS55" s="229">
        <f>(CS38-CS46)*IF(CS1&gt;Assumptions!$T$68*12,0,1)</f>
        <v>0</v>
      </c>
      <c r="CT55" s="229">
        <f>(CT38-CT46)*IF(CT1&gt;Assumptions!$T$68*12,0,1)</f>
        <v>0</v>
      </c>
      <c r="CU55" s="229">
        <f>(CU38-CU46)*IF(CU1&gt;Assumptions!$T$68*12,0,1)</f>
        <v>0</v>
      </c>
      <c r="CV55" s="229">
        <f>(CV38-CV46)*IF(CV1&gt;Assumptions!$T$68*12,0,1)</f>
        <v>0</v>
      </c>
      <c r="CW55" s="229">
        <f>(CW38-CW46)*IF(CW1&gt;Assumptions!$T$68*12,0,1)</f>
        <v>0</v>
      </c>
      <c r="CX55" s="229">
        <f>(CX38-CX46)*IF(CX1&gt;Assumptions!$T$68*12,0,1)</f>
        <v>0</v>
      </c>
      <c r="CY55" s="229">
        <f>(CY38-CY46)*IF(CY1&gt;Assumptions!$T$68*12,0,1)</f>
        <v>0</v>
      </c>
      <c r="CZ55" s="229">
        <f>(CZ38-CZ46)*IF(CZ1&gt;Assumptions!$T$68*12,0,1)</f>
        <v>0</v>
      </c>
      <c r="DA55" s="229">
        <f>(DA38-DA46)*IF(DA1&gt;Assumptions!$T$68*12,0,1)</f>
        <v>0</v>
      </c>
      <c r="DB55" s="229">
        <f>(DB38-DB46)*IF(DB1&gt;Assumptions!$T$68*12,0,1)</f>
        <v>0</v>
      </c>
      <c r="DC55" s="229">
        <f>(DC38-DC46)*IF(DC1&gt;Assumptions!$T$68*12,0,1)</f>
        <v>0</v>
      </c>
      <c r="DD55" s="229">
        <f>(DD38-DD46)*IF(DD1&gt;Assumptions!$T$68*12,0,1)</f>
        <v>0</v>
      </c>
      <c r="DE55" s="229">
        <f>(DE38-DE46)*IF(DE1&gt;Assumptions!$T$68*12,0,1)</f>
        <v>0</v>
      </c>
      <c r="DF55" s="229">
        <f>(DF38-DF46)*IF(DF1&gt;Assumptions!$T$68*12,0,1)</f>
        <v>0</v>
      </c>
      <c r="DG55" s="229">
        <f>(DG38-DG46)*IF(DG1&gt;Assumptions!$T$68*12,0,1)</f>
        <v>0</v>
      </c>
      <c r="DH55" s="229">
        <f>(DH38-DH46)*IF(DH1&gt;Assumptions!$T$68*12,0,1)</f>
        <v>0</v>
      </c>
      <c r="DI55" s="229">
        <f>(DI38-DI46)*IF(DI1&gt;Assumptions!$T$68*12,0,1)</f>
        <v>0</v>
      </c>
      <c r="DJ55" s="229">
        <f>(DJ38-DJ46)*IF(DJ1&gt;Assumptions!$T$68*12,0,1)</f>
        <v>0</v>
      </c>
      <c r="DK55" s="229">
        <f>(DK38-DK46)*IF(DK1&gt;Assumptions!$T$68*12,0,1)</f>
        <v>0</v>
      </c>
      <c r="DL55" s="229">
        <f>(DL38-DL46)*IF(DL1&gt;Assumptions!$T$68*12,0,1)</f>
        <v>0</v>
      </c>
      <c r="DM55" s="229">
        <f>(DM38-DM46)*IF(DM1&gt;Assumptions!$T$68*12,0,1)</f>
        <v>0</v>
      </c>
      <c r="DN55" s="229">
        <f>(DN38-DN46)*IF(DN1&gt;Assumptions!$T$68*12,0,1)</f>
        <v>0</v>
      </c>
      <c r="DO55" s="229">
        <f>(DO38-DO46)*IF(DO1&gt;Assumptions!$T$68*12,0,1)</f>
        <v>0</v>
      </c>
      <c r="DP55" s="229">
        <f>(DP38-DP46)*IF(DP1&gt;Assumptions!$T$68*12,0,1)</f>
        <v>0</v>
      </c>
      <c r="DQ55" s="229">
        <f>(DQ38-DQ46)*IF(DQ1&gt;Assumptions!$T$68*12,0,1)</f>
        <v>0</v>
      </c>
      <c r="DR55" s="229">
        <f>(DR38-DR46)*IF(DR1&gt;Assumptions!$T$68*12,0,1)</f>
        <v>0</v>
      </c>
      <c r="DS55" s="229">
        <f>(DS38-DS46)*IF(DS1&gt;Assumptions!$T$68*12,0,1)</f>
        <v>0</v>
      </c>
      <c r="DT55" s="229">
        <f>(DT38-DT46)*IF(DT1&gt;Assumptions!$T$68*12,0,1)</f>
        <v>0</v>
      </c>
      <c r="DU55" s="229">
        <f>(DU38-DU46)*IF(DU1&gt;Assumptions!$T$68*12,0,1)</f>
        <v>0</v>
      </c>
      <c r="DV55" s="229">
        <f>(DV38-DV46)*IF(DV1&gt;Assumptions!$T$68*12,0,1)</f>
        <v>0</v>
      </c>
      <c r="DW55" s="229">
        <f>(DW38-DW46)*IF(DW1&gt;Assumptions!$T$68*12,0,1)</f>
        <v>0</v>
      </c>
      <c r="DX55" s="229">
        <f>(DX38-DX46)*IF(DX1&gt;Assumptions!$T$68*12,0,1)</f>
        <v>0</v>
      </c>
      <c r="DY55" s="229">
        <f>(DY38-DY46)*IF(DY1&gt;Assumptions!$T$68*12,0,1)</f>
        <v>0</v>
      </c>
      <c r="DZ55" s="229">
        <f>(DZ38-DZ46)*IF(DZ1&gt;Assumptions!$T$68*12,0,1)</f>
        <v>0</v>
      </c>
      <c r="EA55" s="229">
        <f>(EA38-EA46)*IF(EA1&gt;Assumptions!$T$68*12,0,1)</f>
        <v>0</v>
      </c>
      <c r="EB55" s="229">
        <f>(EB38-EB46)*IF(EB1&gt;Assumptions!$T$68*12,0,1)</f>
        <v>0</v>
      </c>
      <c r="EC55" s="229">
        <f>(EC38-EC46)*IF(EC1&gt;Assumptions!$T$68*12,0,1)</f>
        <v>0</v>
      </c>
      <c r="ED55" s="229">
        <f>(ED38-ED46)*IF(ED1&gt;Assumptions!$T$68*12,0,1)</f>
        <v>0</v>
      </c>
      <c r="EE55" s="229">
        <f>(EE38-EE46)*IF(EE1&gt;Assumptions!$T$68*12,0,1)</f>
        <v>0</v>
      </c>
    </row>
    <row r="56" ht="15.75" customHeight="1">
      <c r="A56" s="1"/>
      <c r="B56" s="1"/>
      <c r="C56" s="1" t="s">
        <v>170</v>
      </c>
      <c r="D56" s="229">
        <f t="shared" ref="D56:EE56" si="13">D53</f>
        <v>0</v>
      </c>
      <c r="E56" s="229">
        <f t="shared" si="13"/>
        <v>0</v>
      </c>
      <c r="F56" s="229">
        <f t="shared" si="13"/>
        <v>0</v>
      </c>
      <c r="G56" s="229">
        <f t="shared" si="13"/>
        <v>0</v>
      </c>
      <c r="H56" s="229">
        <f t="shared" si="13"/>
        <v>0</v>
      </c>
      <c r="I56" s="229">
        <f t="shared" si="13"/>
        <v>0</v>
      </c>
      <c r="J56" s="229">
        <f t="shared" si="13"/>
        <v>0</v>
      </c>
      <c r="K56" s="229">
        <f t="shared" si="13"/>
        <v>0</v>
      </c>
      <c r="L56" s="229">
        <f t="shared" si="13"/>
        <v>0</v>
      </c>
      <c r="M56" s="229">
        <f t="shared" si="13"/>
        <v>0</v>
      </c>
      <c r="N56" s="229">
        <f t="shared" si="13"/>
        <v>0</v>
      </c>
      <c r="O56" s="229">
        <f t="shared" si="13"/>
        <v>0</v>
      </c>
      <c r="P56" s="229">
        <f t="shared" si="13"/>
        <v>0</v>
      </c>
      <c r="Q56" s="229">
        <f t="shared" si="13"/>
        <v>0</v>
      </c>
      <c r="R56" s="229">
        <f t="shared" si="13"/>
        <v>0</v>
      </c>
      <c r="S56" s="229">
        <f t="shared" si="13"/>
        <v>0</v>
      </c>
      <c r="T56" s="229">
        <f t="shared" si="13"/>
        <v>0</v>
      </c>
      <c r="U56" s="229">
        <f t="shared" si="13"/>
        <v>0</v>
      </c>
      <c r="V56" s="229">
        <f t="shared" si="13"/>
        <v>0</v>
      </c>
      <c r="W56" s="229">
        <f t="shared" si="13"/>
        <v>0</v>
      </c>
      <c r="X56" s="229">
        <f t="shared" si="13"/>
        <v>0</v>
      </c>
      <c r="Y56" s="229">
        <f t="shared" si="13"/>
        <v>0</v>
      </c>
      <c r="Z56" s="229">
        <f t="shared" si="13"/>
        <v>0</v>
      </c>
      <c r="AA56" s="229">
        <f t="shared" si="13"/>
        <v>0</v>
      </c>
      <c r="AB56" s="229">
        <f t="shared" si="13"/>
        <v>0</v>
      </c>
      <c r="AC56" s="229">
        <f t="shared" si="13"/>
        <v>0</v>
      </c>
      <c r="AD56" s="229">
        <f t="shared" si="13"/>
        <v>0</v>
      </c>
      <c r="AE56" s="229">
        <f t="shared" si="13"/>
        <v>0</v>
      </c>
      <c r="AF56" s="229">
        <f t="shared" si="13"/>
        <v>0</v>
      </c>
      <c r="AG56" s="229">
        <f t="shared" si="13"/>
        <v>0</v>
      </c>
      <c r="AH56" s="229">
        <f t="shared" si="13"/>
        <v>0</v>
      </c>
      <c r="AI56" s="229">
        <f t="shared" si="13"/>
        <v>0</v>
      </c>
      <c r="AJ56" s="229">
        <f t="shared" si="13"/>
        <v>0</v>
      </c>
      <c r="AK56" s="229">
        <f t="shared" si="13"/>
        <v>0</v>
      </c>
      <c r="AL56" s="229">
        <f t="shared" si="13"/>
        <v>0</v>
      </c>
      <c r="AM56" s="229">
        <f t="shared" si="13"/>
        <v>0</v>
      </c>
      <c r="AN56" s="229">
        <f t="shared" si="13"/>
        <v>0</v>
      </c>
      <c r="AO56" s="229">
        <f t="shared" si="13"/>
        <v>0</v>
      </c>
      <c r="AP56" s="229">
        <f t="shared" si="13"/>
        <v>0</v>
      </c>
      <c r="AQ56" s="229">
        <f t="shared" si="13"/>
        <v>0</v>
      </c>
      <c r="AR56" s="229">
        <f t="shared" si="13"/>
        <v>0</v>
      </c>
      <c r="AS56" s="229">
        <f t="shared" si="13"/>
        <v>0</v>
      </c>
      <c r="AT56" s="229">
        <f t="shared" si="13"/>
        <v>0</v>
      </c>
      <c r="AU56" s="229">
        <f t="shared" si="13"/>
        <v>0</v>
      </c>
      <c r="AV56" s="229">
        <f t="shared" si="13"/>
        <v>0</v>
      </c>
      <c r="AW56" s="229">
        <f t="shared" si="13"/>
        <v>0</v>
      </c>
      <c r="AX56" s="229">
        <f t="shared" si="13"/>
        <v>0</v>
      </c>
      <c r="AY56" s="229">
        <f t="shared" si="13"/>
        <v>0</v>
      </c>
      <c r="AZ56" s="229">
        <f t="shared" si="13"/>
        <v>0</v>
      </c>
      <c r="BA56" s="229">
        <f t="shared" si="13"/>
        <v>0</v>
      </c>
      <c r="BB56" s="229">
        <f t="shared" si="13"/>
        <v>0</v>
      </c>
      <c r="BC56" s="229">
        <f t="shared" si="13"/>
        <v>0</v>
      </c>
      <c r="BD56" s="229">
        <f t="shared" si="13"/>
        <v>0</v>
      </c>
      <c r="BE56" s="229">
        <f t="shared" si="13"/>
        <v>0</v>
      </c>
      <c r="BF56" s="229">
        <f t="shared" si="13"/>
        <v>0</v>
      </c>
      <c r="BG56" s="229">
        <f t="shared" si="13"/>
        <v>0</v>
      </c>
      <c r="BH56" s="229">
        <f t="shared" si="13"/>
        <v>0</v>
      </c>
      <c r="BI56" s="229">
        <f t="shared" si="13"/>
        <v>0</v>
      </c>
      <c r="BJ56" s="229">
        <f t="shared" si="13"/>
        <v>0</v>
      </c>
      <c r="BK56" s="229">
        <f t="shared" si="13"/>
        <v>0</v>
      </c>
      <c r="BL56" s="229">
        <f t="shared" si="13"/>
        <v>0</v>
      </c>
      <c r="BM56" s="229">
        <f t="shared" si="13"/>
        <v>0</v>
      </c>
      <c r="BN56" s="229">
        <f t="shared" si="13"/>
        <v>0</v>
      </c>
      <c r="BO56" s="229">
        <f t="shared" si="13"/>
        <v>0</v>
      </c>
      <c r="BP56" s="229">
        <f t="shared" si="13"/>
        <v>0</v>
      </c>
      <c r="BQ56" s="229">
        <f t="shared" si="13"/>
        <v>0</v>
      </c>
      <c r="BR56" s="229">
        <f t="shared" si="13"/>
        <v>0</v>
      </c>
      <c r="BS56" s="229">
        <f t="shared" si="13"/>
        <v>0</v>
      </c>
      <c r="BT56" s="229">
        <f t="shared" si="13"/>
        <v>0</v>
      </c>
      <c r="BU56" s="229">
        <f t="shared" si="13"/>
        <v>0</v>
      </c>
      <c r="BV56" s="229">
        <f t="shared" si="13"/>
        <v>0</v>
      </c>
      <c r="BW56" s="229">
        <f t="shared" si="13"/>
        <v>0</v>
      </c>
      <c r="BX56" s="229">
        <f t="shared" si="13"/>
        <v>0</v>
      </c>
      <c r="BY56" s="229">
        <f t="shared" si="13"/>
        <v>0</v>
      </c>
      <c r="BZ56" s="229">
        <f t="shared" si="13"/>
        <v>0</v>
      </c>
      <c r="CA56" s="229">
        <f t="shared" si="13"/>
        <v>0</v>
      </c>
      <c r="CB56" s="229">
        <f t="shared" si="13"/>
        <v>0</v>
      </c>
      <c r="CC56" s="229">
        <f t="shared" si="13"/>
        <v>0</v>
      </c>
      <c r="CD56" s="229">
        <f t="shared" si="13"/>
        <v>0</v>
      </c>
      <c r="CE56" s="229">
        <f t="shared" si="13"/>
        <v>0</v>
      </c>
      <c r="CF56" s="229">
        <f t="shared" si="13"/>
        <v>0</v>
      </c>
      <c r="CG56" s="229">
        <f t="shared" si="13"/>
        <v>0</v>
      </c>
      <c r="CH56" s="229">
        <f t="shared" si="13"/>
        <v>0</v>
      </c>
      <c r="CI56" s="229">
        <f t="shared" si="13"/>
        <v>0</v>
      </c>
      <c r="CJ56" s="229">
        <f t="shared" si="13"/>
        <v>0</v>
      </c>
      <c r="CK56" s="229">
        <f t="shared" si="13"/>
        <v>0</v>
      </c>
      <c r="CL56" s="229">
        <f t="shared" si="13"/>
        <v>0</v>
      </c>
      <c r="CM56" s="229">
        <f t="shared" si="13"/>
        <v>0</v>
      </c>
      <c r="CN56" s="229">
        <f t="shared" si="13"/>
        <v>0</v>
      </c>
      <c r="CO56" s="229">
        <f t="shared" si="13"/>
        <v>0</v>
      </c>
      <c r="CP56" s="229">
        <f t="shared" si="13"/>
        <v>0</v>
      </c>
      <c r="CQ56" s="229">
        <f t="shared" si="13"/>
        <v>0</v>
      </c>
      <c r="CR56" s="229">
        <f t="shared" si="13"/>
        <v>0</v>
      </c>
      <c r="CS56" s="229">
        <f t="shared" si="13"/>
        <v>0</v>
      </c>
      <c r="CT56" s="229">
        <f t="shared" si="13"/>
        <v>0</v>
      </c>
      <c r="CU56" s="229">
        <f t="shared" si="13"/>
        <v>0</v>
      </c>
      <c r="CV56" s="229">
        <f t="shared" si="13"/>
        <v>0</v>
      </c>
      <c r="CW56" s="229">
        <f t="shared" si="13"/>
        <v>0</v>
      </c>
      <c r="CX56" s="229">
        <f t="shared" si="13"/>
        <v>0</v>
      </c>
      <c r="CY56" s="229">
        <f t="shared" si="13"/>
        <v>0</v>
      </c>
      <c r="CZ56" s="229">
        <f t="shared" si="13"/>
        <v>0</v>
      </c>
      <c r="DA56" s="229">
        <f t="shared" si="13"/>
        <v>0</v>
      </c>
      <c r="DB56" s="229">
        <f t="shared" si="13"/>
        <v>0</v>
      </c>
      <c r="DC56" s="229">
        <f t="shared" si="13"/>
        <v>0</v>
      </c>
      <c r="DD56" s="229">
        <f t="shared" si="13"/>
        <v>0</v>
      </c>
      <c r="DE56" s="229">
        <f t="shared" si="13"/>
        <v>0</v>
      </c>
      <c r="DF56" s="229">
        <f t="shared" si="13"/>
        <v>0</v>
      </c>
      <c r="DG56" s="229">
        <f t="shared" si="13"/>
        <v>0</v>
      </c>
      <c r="DH56" s="229">
        <f t="shared" si="13"/>
        <v>0</v>
      </c>
      <c r="DI56" s="229">
        <f t="shared" si="13"/>
        <v>0</v>
      </c>
      <c r="DJ56" s="229">
        <f t="shared" si="13"/>
        <v>0</v>
      </c>
      <c r="DK56" s="229">
        <f t="shared" si="13"/>
        <v>0</v>
      </c>
      <c r="DL56" s="229">
        <f t="shared" si="13"/>
        <v>0</v>
      </c>
      <c r="DM56" s="229">
        <f t="shared" si="13"/>
        <v>0</v>
      </c>
      <c r="DN56" s="229">
        <f t="shared" si="13"/>
        <v>0</v>
      </c>
      <c r="DO56" s="229">
        <f t="shared" si="13"/>
        <v>0</v>
      </c>
      <c r="DP56" s="229">
        <f t="shared" si="13"/>
        <v>0</v>
      </c>
      <c r="DQ56" s="229">
        <f t="shared" si="13"/>
        <v>0</v>
      </c>
      <c r="DR56" s="229">
        <f t="shared" si="13"/>
        <v>0</v>
      </c>
      <c r="DS56" s="229">
        <f t="shared" si="13"/>
        <v>0</v>
      </c>
      <c r="DT56" s="229">
        <f t="shared" si="13"/>
        <v>0</v>
      </c>
      <c r="DU56" s="229">
        <f t="shared" si="13"/>
        <v>0</v>
      </c>
      <c r="DV56" s="229">
        <f t="shared" si="13"/>
        <v>0</v>
      </c>
      <c r="DW56" s="229">
        <f t="shared" si="13"/>
        <v>0</v>
      </c>
      <c r="DX56" s="229">
        <f t="shared" si="13"/>
        <v>0</v>
      </c>
      <c r="DY56" s="229">
        <f t="shared" si="13"/>
        <v>0</v>
      </c>
      <c r="DZ56" s="229">
        <f t="shared" si="13"/>
        <v>0</v>
      </c>
      <c r="EA56" s="229">
        <f t="shared" si="13"/>
        <v>0</v>
      </c>
      <c r="EB56" s="229">
        <f t="shared" si="13"/>
        <v>0</v>
      </c>
      <c r="EC56" s="229">
        <f t="shared" si="13"/>
        <v>0</v>
      </c>
      <c r="ED56" s="229">
        <f t="shared" si="13"/>
        <v>0</v>
      </c>
      <c r="EE56" s="229">
        <f t="shared" si="13"/>
        <v>0</v>
      </c>
    </row>
    <row r="57" ht="15.75" customHeight="1">
      <c r="A57" s="1"/>
      <c r="B57" s="99"/>
      <c r="C57" s="44" t="s">
        <v>171</v>
      </c>
      <c r="D57" s="236">
        <f t="shared" ref="D57:EE57" si="14">SUM(D55:D56)</f>
        <v>0</v>
      </c>
      <c r="E57" s="236">
        <f t="shared" si="14"/>
        <v>0</v>
      </c>
      <c r="F57" s="236">
        <f t="shared" si="14"/>
        <v>0</v>
      </c>
      <c r="G57" s="236">
        <f t="shared" si="14"/>
        <v>0</v>
      </c>
      <c r="H57" s="236">
        <f t="shared" si="14"/>
        <v>0</v>
      </c>
      <c r="I57" s="236">
        <f t="shared" si="14"/>
        <v>0</v>
      </c>
      <c r="J57" s="236">
        <f t="shared" si="14"/>
        <v>0</v>
      </c>
      <c r="K57" s="236">
        <f t="shared" si="14"/>
        <v>0</v>
      </c>
      <c r="L57" s="236">
        <f t="shared" si="14"/>
        <v>0</v>
      </c>
      <c r="M57" s="236">
        <f t="shared" si="14"/>
        <v>0</v>
      </c>
      <c r="N57" s="236">
        <f t="shared" si="14"/>
        <v>0</v>
      </c>
      <c r="O57" s="236">
        <f t="shared" si="14"/>
        <v>0</v>
      </c>
      <c r="P57" s="236">
        <f t="shared" si="14"/>
        <v>0</v>
      </c>
      <c r="Q57" s="236">
        <f t="shared" si="14"/>
        <v>0</v>
      </c>
      <c r="R57" s="236">
        <f t="shared" si="14"/>
        <v>0</v>
      </c>
      <c r="S57" s="236">
        <f t="shared" si="14"/>
        <v>0</v>
      </c>
      <c r="T57" s="236">
        <f t="shared" si="14"/>
        <v>0</v>
      </c>
      <c r="U57" s="236">
        <f t="shared" si="14"/>
        <v>0</v>
      </c>
      <c r="V57" s="236">
        <f t="shared" si="14"/>
        <v>0</v>
      </c>
      <c r="W57" s="236">
        <f t="shared" si="14"/>
        <v>0</v>
      </c>
      <c r="X57" s="236">
        <f t="shared" si="14"/>
        <v>0</v>
      </c>
      <c r="Y57" s="236">
        <f t="shared" si="14"/>
        <v>0</v>
      </c>
      <c r="Z57" s="236">
        <f t="shared" si="14"/>
        <v>0</v>
      </c>
      <c r="AA57" s="236">
        <f t="shared" si="14"/>
        <v>0</v>
      </c>
      <c r="AB57" s="236">
        <f t="shared" si="14"/>
        <v>0</v>
      </c>
      <c r="AC57" s="236">
        <f t="shared" si="14"/>
        <v>0</v>
      </c>
      <c r="AD57" s="236">
        <f t="shared" si="14"/>
        <v>0</v>
      </c>
      <c r="AE57" s="236">
        <f t="shared" si="14"/>
        <v>0</v>
      </c>
      <c r="AF57" s="236">
        <f t="shared" si="14"/>
        <v>0</v>
      </c>
      <c r="AG57" s="236">
        <f t="shared" si="14"/>
        <v>0</v>
      </c>
      <c r="AH57" s="236">
        <f t="shared" si="14"/>
        <v>0</v>
      </c>
      <c r="AI57" s="236">
        <f t="shared" si="14"/>
        <v>0</v>
      </c>
      <c r="AJ57" s="236">
        <f t="shared" si="14"/>
        <v>0</v>
      </c>
      <c r="AK57" s="236">
        <f t="shared" si="14"/>
        <v>0</v>
      </c>
      <c r="AL57" s="236">
        <f t="shared" si="14"/>
        <v>0</v>
      </c>
      <c r="AM57" s="236">
        <f t="shared" si="14"/>
        <v>0</v>
      </c>
      <c r="AN57" s="236">
        <f t="shared" si="14"/>
        <v>0</v>
      </c>
      <c r="AO57" s="236">
        <f t="shared" si="14"/>
        <v>0</v>
      </c>
      <c r="AP57" s="236">
        <f t="shared" si="14"/>
        <v>0</v>
      </c>
      <c r="AQ57" s="236">
        <f t="shared" si="14"/>
        <v>0</v>
      </c>
      <c r="AR57" s="236">
        <f t="shared" si="14"/>
        <v>0</v>
      </c>
      <c r="AS57" s="236">
        <f t="shared" si="14"/>
        <v>0</v>
      </c>
      <c r="AT57" s="236">
        <f t="shared" si="14"/>
        <v>0</v>
      </c>
      <c r="AU57" s="236">
        <f t="shared" si="14"/>
        <v>0</v>
      </c>
      <c r="AV57" s="236">
        <f t="shared" si="14"/>
        <v>0</v>
      </c>
      <c r="AW57" s="236">
        <f t="shared" si="14"/>
        <v>0</v>
      </c>
      <c r="AX57" s="236">
        <f t="shared" si="14"/>
        <v>0</v>
      </c>
      <c r="AY57" s="236">
        <f t="shared" si="14"/>
        <v>0</v>
      </c>
      <c r="AZ57" s="236">
        <f t="shared" si="14"/>
        <v>0</v>
      </c>
      <c r="BA57" s="236">
        <f t="shared" si="14"/>
        <v>0</v>
      </c>
      <c r="BB57" s="236">
        <f t="shared" si="14"/>
        <v>0</v>
      </c>
      <c r="BC57" s="236">
        <f t="shared" si="14"/>
        <v>0</v>
      </c>
      <c r="BD57" s="236">
        <f t="shared" si="14"/>
        <v>0</v>
      </c>
      <c r="BE57" s="236">
        <f t="shared" si="14"/>
        <v>0</v>
      </c>
      <c r="BF57" s="236">
        <f t="shared" si="14"/>
        <v>0</v>
      </c>
      <c r="BG57" s="236">
        <f t="shared" si="14"/>
        <v>0</v>
      </c>
      <c r="BH57" s="236">
        <f t="shared" si="14"/>
        <v>0</v>
      </c>
      <c r="BI57" s="236">
        <f t="shared" si="14"/>
        <v>0</v>
      </c>
      <c r="BJ57" s="236">
        <f t="shared" si="14"/>
        <v>0</v>
      </c>
      <c r="BK57" s="236">
        <f t="shared" si="14"/>
        <v>0</v>
      </c>
      <c r="BL57" s="236">
        <f t="shared" si="14"/>
        <v>0</v>
      </c>
      <c r="BM57" s="236">
        <f t="shared" si="14"/>
        <v>0</v>
      </c>
      <c r="BN57" s="236">
        <f t="shared" si="14"/>
        <v>0</v>
      </c>
      <c r="BO57" s="236">
        <f t="shared" si="14"/>
        <v>0</v>
      </c>
      <c r="BP57" s="236">
        <f t="shared" si="14"/>
        <v>0</v>
      </c>
      <c r="BQ57" s="236">
        <f t="shared" si="14"/>
        <v>0</v>
      </c>
      <c r="BR57" s="236">
        <f t="shared" si="14"/>
        <v>0</v>
      </c>
      <c r="BS57" s="236">
        <f t="shared" si="14"/>
        <v>0</v>
      </c>
      <c r="BT57" s="236">
        <f t="shared" si="14"/>
        <v>0</v>
      </c>
      <c r="BU57" s="236">
        <f t="shared" si="14"/>
        <v>0</v>
      </c>
      <c r="BV57" s="236">
        <f t="shared" si="14"/>
        <v>0</v>
      </c>
      <c r="BW57" s="236">
        <f t="shared" si="14"/>
        <v>0</v>
      </c>
      <c r="BX57" s="236">
        <f t="shared" si="14"/>
        <v>0</v>
      </c>
      <c r="BY57" s="236">
        <f t="shared" si="14"/>
        <v>0</v>
      </c>
      <c r="BZ57" s="236">
        <f t="shared" si="14"/>
        <v>0</v>
      </c>
      <c r="CA57" s="236">
        <f t="shared" si="14"/>
        <v>0</v>
      </c>
      <c r="CB57" s="236">
        <f t="shared" si="14"/>
        <v>0</v>
      </c>
      <c r="CC57" s="236">
        <f t="shared" si="14"/>
        <v>0</v>
      </c>
      <c r="CD57" s="236">
        <f t="shared" si="14"/>
        <v>0</v>
      </c>
      <c r="CE57" s="236">
        <f t="shared" si="14"/>
        <v>0</v>
      </c>
      <c r="CF57" s="236">
        <f t="shared" si="14"/>
        <v>0</v>
      </c>
      <c r="CG57" s="236">
        <f t="shared" si="14"/>
        <v>0</v>
      </c>
      <c r="CH57" s="236">
        <f t="shared" si="14"/>
        <v>0</v>
      </c>
      <c r="CI57" s="236">
        <f t="shared" si="14"/>
        <v>0</v>
      </c>
      <c r="CJ57" s="236">
        <f t="shared" si="14"/>
        <v>0</v>
      </c>
      <c r="CK57" s="236">
        <f t="shared" si="14"/>
        <v>0</v>
      </c>
      <c r="CL57" s="236">
        <f t="shared" si="14"/>
        <v>0</v>
      </c>
      <c r="CM57" s="236">
        <f t="shared" si="14"/>
        <v>0</v>
      </c>
      <c r="CN57" s="236">
        <f t="shared" si="14"/>
        <v>0</v>
      </c>
      <c r="CO57" s="236">
        <f t="shared" si="14"/>
        <v>0</v>
      </c>
      <c r="CP57" s="236">
        <f t="shared" si="14"/>
        <v>0</v>
      </c>
      <c r="CQ57" s="236">
        <f t="shared" si="14"/>
        <v>0</v>
      </c>
      <c r="CR57" s="236">
        <f t="shared" si="14"/>
        <v>0</v>
      </c>
      <c r="CS57" s="236">
        <f t="shared" si="14"/>
        <v>0</v>
      </c>
      <c r="CT57" s="236">
        <f t="shared" si="14"/>
        <v>0</v>
      </c>
      <c r="CU57" s="236">
        <f t="shared" si="14"/>
        <v>0</v>
      </c>
      <c r="CV57" s="236">
        <f t="shared" si="14"/>
        <v>0</v>
      </c>
      <c r="CW57" s="236">
        <f t="shared" si="14"/>
        <v>0</v>
      </c>
      <c r="CX57" s="236">
        <f t="shared" si="14"/>
        <v>0</v>
      </c>
      <c r="CY57" s="236">
        <f t="shared" si="14"/>
        <v>0</v>
      </c>
      <c r="CZ57" s="236">
        <f t="shared" si="14"/>
        <v>0</v>
      </c>
      <c r="DA57" s="236">
        <f t="shared" si="14"/>
        <v>0</v>
      </c>
      <c r="DB57" s="236">
        <f t="shared" si="14"/>
        <v>0</v>
      </c>
      <c r="DC57" s="236">
        <f t="shared" si="14"/>
        <v>0</v>
      </c>
      <c r="DD57" s="236">
        <f t="shared" si="14"/>
        <v>0</v>
      </c>
      <c r="DE57" s="236">
        <f t="shared" si="14"/>
        <v>0</v>
      </c>
      <c r="DF57" s="236">
        <f t="shared" si="14"/>
        <v>0</v>
      </c>
      <c r="DG57" s="236">
        <f t="shared" si="14"/>
        <v>0</v>
      </c>
      <c r="DH57" s="236">
        <f t="shared" si="14"/>
        <v>0</v>
      </c>
      <c r="DI57" s="236">
        <f t="shared" si="14"/>
        <v>0</v>
      </c>
      <c r="DJ57" s="236">
        <f t="shared" si="14"/>
        <v>0</v>
      </c>
      <c r="DK57" s="236">
        <f t="shared" si="14"/>
        <v>0</v>
      </c>
      <c r="DL57" s="236">
        <f t="shared" si="14"/>
        <v>0</v>
      </c>
      <c r="DM57" s="236">
        <f t="shared" si="14"/>
        <v>0</v>
      </c>
      <c r="DN57" s="236">
        <f t="shared" si="14"/>
        <v>0</v>
      </c>
      <c r="DO57" s="236">
        <f t="shared" si="14"/>
        <v>0</v>
      </c>
      <c r="DP57" s="236">
        <f t="shared" si="14"/>
        <v>0</v>
      </c>
      <c r="DQ57" s="236">
        <f t="shared" si="14"/>
        <v>0</v>
      </c>
      <c r="DR57" s="236">
        <f t="shared" si="14"/>
        <v>0</v>
      </c>
      <c r="DS57" s="236">
        <f t="shared" si="14"/>
        <v>0</v>
      </c>
      <c r="DT57" s="236">
        <f t="shared" si="14"/>
        <v>0</v>
      </c>
      <c r="DU57" s="236">
        <f t="shared" si="14"/>
        <v>0</v>
      </c>
      <c r="DV57" s="236">
        <f t="shared" si="14"/>
        <v>0</v>
      </c>
      <c r="DW57" s="236">
        <f t="shared" si="14"/>
        <v>0</v>
      </c>
      <c r="DX57" s="236">
        <f t="shared" si="14"/>
        <v>0</v>
      </c>
      <c r="DY57" s="236">
        <f t="shared" si="14"/>
        <v>0</v>
      </c>
      <c r="DZ57" s="236">
        <f t="shared" si="14"/>
        <v>0</v>
      </c>
      <c r="EA57" s="236">
        <f t="shared" si="14"/>
        <v>0</v>
      </c>
      <c r="EB57" s="236">
        <f t="shared" si="14"/>
        <v>0</v>
      </c>
      <c r="EC57" s="236">
        <f t="shared" si="14"/>
        <v>0</v>
      </c>
      <c r="ED57" s="236">
        <f t="shared" si="14"/>
        <v>0</v>
      </c>
      <c r="EE57" s="236">
        <f t="shared" si="14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95"/>
      <c r="B1" s="343" t="s">
        <v>209</v>
      </c>
      <c r="C1" s="95"/>
      <c r="D1" s="95">
        <v>1.0</v>
      </c>
      <c r="E1" s="95">
        <f t="shared" ref="E1:EE1" si="1">D1+1</f>
        <v>2</v>
      </c>
      <c r="F1" s="95">
        <f t="shared" si="1"/>
        <v>3</v>
      </c>
      <c r="G1" s="95">
        <f t="shared" si="1"/>
        <v>4</v>
      </c>
      <c r="H1" s="95">
        <f t="shared" si="1"/>
        <v>5</v>
      </c>
      <c r="I1" s="95">
        <f t="shared" si="1"/>
        <v>6</v>
      </c>
      <c r="J1" s="95">
        <f t="shared" si="1"/>
        <v>7</v>
      </c>
      <c r="K1" s="95">
        <f t="shared" si="1"/>
        <v>8</v>
      </c>
      <c r="L1" s="95">
        <f t="shared" si="1"/>
        <v>9</v>
      </c>
      <c r="M1" s="95">
        <f t="shared" si="1"/>
        <v>10</v>
      </c>
      <c r="N1" s="95">
        <f t="shared" si="1"/>
        <v>11</v>
      </c>
      <c r="O1" s="95">
        <f t="shared" si="1"/>
        <v>12</v>
      </c>
      <c r="P1" s="95">
        <f t="shared" si="1"/>
        <v>13</v>
      </c>
      <c r="Q1" s="95">
        <f t="shared" si="1"/>
        <v>14</v>
      </c>
      <c r="R1" s="95">
        <f t="shared" si="1"/>
        <v>15</v>
      </c>
      <c r="S1" s="95">
        <f t="shared" si="1"/>
        <v>16</v>
      </c>
      <c r="T1" s="95">
        <f t="shared" si="1"/>
        <v>17</v>
      </c>
      <c r="U1" s="95">
        <f t="shared" si="1"/>
        <v>18</v>
      </c>
      <c r="V1" s="95">
        <f t="shared" si="1"/>
        <v>19</v>
      </c>
      <c r="W1" s="95">
        <f t="shared" si="1"/>
        <v>20</v>
      </c>
      <c r="X1" s="95">
        <f t="shared" si="1"/>
        <v>21</v>
      </c>
      <c r="Y1" s="95">
        <f t="shared" si="1"/>
        <v>22</v>
      </c>
      <c r="Z1" s="95">
        <f t="shared" si="1"/>
        <v>23</v>
      </c>
      <c r="AA1" s="95">
        <f t="shared" si="1"/>
        <v>24</v>
      </c>
      <c r="AB1" s="95">
        <f t="shared" si="1"/>
        <v>25</v>
      </c>
      <c r="AC1" s="95">
        <f t="shared" si="1"/>
        <v>26</v>
      </c>
      <c r="AD1" s="95">
        <f t="shared" si="1"/>
        <v>27</v>
      </c>
      <c r="AE1" s="95">
        <f t="shared" si="1"/>
        <v>28</v>
      </c>
      <c r="AF1" s="95">
        <f t="shared" si="1"/>
        <v>29</v>
      </c>
      <c r="AG1" s="95">
        <f t="shared" si="1"/>
        <v>30</v>
      </c>
      <c r="AH1" s="95">
        <f t="shared" si="1"/>
        <v>31</v>
      </c>
      <c r="AI1" s="95">
        <f t="shared" si="1"/>
        <v>32</v>
      </c>
      <c r="AJ1" s="95">
        <f t="shared" si="1"/>
        <v>33</v>
      </c>
      <c r="AK1" s="95">
        <f t="shared" si="1"/>
        <v>34</v>
      </c>
      <c r="AL1" s="95">
        <f t="shared" si="1"/>
        <v>35</v>
      </c>
      <c r="AM1" s="95">
        <f t="shared" si="1"/>
        <v>36</v>
      </c>
      <c r="AN1" s="95">
        <f t="shared" si="1"/>
        <v>37</v>
      </c>
      <c r="AO1" s="95">
        <f t="shared" si="1"/>
        <v>38</v>
      </c>
      <c r="AP1" s="95">
        <f t="shared" si="1"/>
        <v>39</v>
      </c>
      <c r="AQ1" s="95">
        <f t="shared" si="1"/>
        <v>40</v>
      </c>
      <c r="AR1" s="95">
        <f t="shared" si="1"/>
        <v>41</v>
      </c>
      <c r="AS1" s="95">
        <f t="shared" si="1"/>
        <v>42</v>
      </c>
      <c r="AT1" s="95">
        <f t="shared" si="1"/>
        <v>43</v>
      </c>
      <c r="AU1" s="95">
        <f t="shared" si="1"/>
        <v>44</v>
      </c>
      <c r="AV1" s="95">
        <f t="shared" si="1"/>
        <v>45</v>
      </c>
      <c r="AW1" s="95">
        <f t="shared" si="1"/>
        <v>46</v>
      </c>
      <c r="AX1" s="95">
        <f t="shared" si="1"/>
        <v>47</v>
      </c>
      <c r="AY1" s="95">
        <f t="shared" si="1"/>
        <v>48</v>
      </c>
      <c r="AZ1" s="95">
        <f t="shared" si="1"/>
        <v>49</v>
      </c>
      <c r="BA1" s="95">
        <f t="shared" si="1"/>
        <v>50</v>
      </c>
      <c r="BB1" s="95">
        <f t="shared" si="1"/>
        <v>51</v>
      </c>
      <c r="BC1" s="95">
        <f t="shared" si="1"/>
        <v>52</v>
      </c>
      <c r="BD1" s="95">
        <f t="shared" si="1"/>
        <v>53</v>
      </c>
      <c r="BE1" s="95">
        <f t="shared" si="1"/>
        <v>54</v>
      </c>
      <c r="BF1" s="95">
        <f t="shared" si="1"/>
        <v>55</v>
      </c>
      <c r="BG1" s="95">
        <f t="shared" si="1"/>
        <v>56</v>
      </c>
      <c r="BH1" s="95">
        <f t="shared" si="1"/>
        <v>57</v>
      </c>
      <c r="BI1" s="95">
        <f t="shared" si="1"/>
        <v>58</v>
      </c>
      <c r="BJ1" s="95">
        <f t="shared" si="1"/>
        <v>59</v>
      </c>
      <c r="BK1" s="95">
        <f t="shared" si="1"/>
        <v>60</v>
      </c>
      <c r="BL1" s="95">
        <f t="shared" si="1"/>
        <v>61</v>
      </c>
      <c r="BM1" s="95">
        <f t="shared" si="1"/>
        <v>62</v>
      </c>
      <c r="BN1" s="95">
        <f t="shared" si="1"/>
        <v>63</v>
      </c>
      <c r="BO1" s="95">
        <f t="shared" si="1"/>
        <v>64</v>
      </c>
      <c r="BP1" s="95">
        <f t="shared" si="1"/>
        <v>65</v>
      </c>
      <c r="BQ1" s="95">
        <f t="shared" si="1"/>
        <v>66</v>
      </c>
      <c r="BR1" s="95">
        <f t="shared" si="1"/>
        <v>67</v>
      </c>
      <c r="BS1" s="95">
        <f t="shared" si="1"/>
        <v>68</v>
      </c>
      <c r="BT1" s="95">
        <f t="shared" si="1"/>
        <v>69</v>
      </c>
      <c r="BU1" s="95">
        <f t="shared" si="1"/>
        <v>70</v>
      </c>
      <c r="BV1" s="95">
        <f t="shared" si="1"/>
        <v>71</v>
      </c>
      <c r="BW1" s="95">
        <f t="shared" si="1"/>
        <v>72</v>
      </c>
      <c r="BX1" s="95">
        <f t="shared" si="1"/>
        <v>73</v>
      </c>
      <c r="BY1" s="95">
        <f t="shared" si="1"/>
        <v>74</v>
      </c>
      <c r="BZ1" s="95">
        <f t="shared" si="1"/>
        <v>75</v>
      </c>
      <c r="CA1" s="95">
        <f t="shared" si="1"/>
        <v>76</v>
      </c>
      <c r="CB1" s="95">
        <f t="shared" si="1"/>
        <v>77</v>
      </c>
      <c r="CC1" s="95">
        <f t="shared" si="1"/>
        <v>78</v>
      </c>
      <c r="CD1" s="95">
        <f t="shared" si="1"/>
        <v>79</v>
      </c>
      <c r="CE1" s="95">
        <f t="shared" si="1"/>
        <v>80</v>
      </c>
      <c r="CF1" s="95">
        <f t="shared" si="1"/>
        <v>81</v>
      </c>
      <c r="CG1" s="95">
        <f t="shared" si="1"/>
        <v>82</v>
      </c>
      <c r="CH1" s="95">
        <f t="shared" si="1"/>
        <v>83</v>
      </c>
      <c r="CI1" s="95">
        <f t="shared" si="1"/>
        <v>84</v>
      </c>
      <c r="CJ1" s="95">
        <f t="shared" si="1"/>
        <v>85</v>
      </c>
      <c r="CK1" s="95">
        <f t="shared" si="1"/>
        <v>86</v>
      </c>
      <c r="CL1" s="95">
        <f t="shared" si="1"/>
        <v>87</v>
      </c>
      <c r="CM1" s="95">
        <f t="shared" si="1"/>
        <v>88</v>
      </c>
      <c r="CN1" s="95">
        <f t="shared" si="1"/>
        <v>89</v>
      </c>
      <c r="CO1" s="95">
        <f t="shared" si="1"/>
        <v>90</v>
      </c>
      <c r="CP1" s="95">
        <f t="shared" si="1"/>
        <v>91</v>
      </c>
      <c r="CQ1" s="95">
        <f t="shared" si="1"/>
        <v>92</v>
      </c>
      <c r="CR1" s="95">
        <f t="shared" si="1"/>
        <v>93</v>
      </c>
      <c r="CS1" s="95">
        <f t="shared" si="1"/>
        <v>94</v>
      </c>
      <c r="CT1" s="95">
        <f t="shared" si="1"/>
        <v>95</v>
      </c>
      <c r="CU1" s="95">
        <f t="shared" si="1"/>
        <v>96</v>
      </c>
      <c r="CV1" s="95">
        <f t="shared" si="1"/>
        <v>97</v>
      </c>
      <c r="CW1" s="95">
        <f t="shared" si="1"/>
        <v>98</v>
      </c>
      <c r="CX1" s="95">
        <f t="shared" si="1"/>
        <v>99</v>
      </c>
      <c r="CY1" s="95">
        <f t="shared" si="1"/>
        <v>100</v>
      </c>
      <c r="CZ1" s="95">
        <f t="shared" si="1"/>
        <v>101</v>
      </c>
      <c r="DA1" s="95">
        <f t="shared" si="1"/>
        <v>102</v>
      </c>
      <c r="DB1" s="95">
        <f t="shared" si="1"/>
        <v>103</v>
      </c>
      <c r="DC1" s="95">
        <f t="shared" si="1"/>
        <v>104</v>
      </c>
      <c r="DD1" s="95">
        <f t="shared" si="1"/>
        <v>105</v>
      </c>
      <c r="DE1" s="95">
        <f t="shared" si="1"/>
        <v>106</v>
      </c>
      <c r="DF1" s="95">
        <f t="shared" si="1"/>
        <v>107</v>
      </c>
      <c r="DG1" s="95">
        <f t="shared" si="1"/>
        <v>108</v>
      </c>
      <c r="DH1" s="95">
        <f t="shared" si="1"/>
        <v>109</v>
      </c>
      <c r="DI1" s="95">
        <f t="shared" si="1"/>
        <v>110</v>
      </c>
      <c r="DJ1" s="95">
        <f t="shared" si="1"/>
        <v>111</v>
      </c>
      <c r="DK1" s="95">
        <f t="shared" si="1"/>
        <v>112</v>
      </c>
      <c r="DL1" s="95">
        <f t="shared" si="1"/>
        <v>113</v>
      </c>
      <c r="DM1" s="95">
        <f t="shared" si="1"/>
        <v>114</v>
      </c>
      <c r="DN1" s="95">
        <f t="shared" si="1"/>
        <v>115</v>
      </c>
      <c r="DO1" s="95">
        <f t="shared" si="1"/>
        <v>116</v>
      </c>
      <c r="DP1" s="95">
        <f t="shared" si="1"/>
        <v>117</v>
      </c>
      <c r="DQ1" s="95">
        <f t="shared" si="1"/>
        <v>118</v>
      </c>
      <c r="DR1" s="95">
        <f t="shared" si="1"/>
        <v>119</v>
      </c>
      <c r="DS1" s="95">
        <f t="shared" si="1"/>
        <v>120</v>
      </c>
      <c r="DT1" s="95">
        <f t="shared" si="1"/>
        <v>121</v>
      </c>
      <c r="DU1" s="95">
        <f t="shared" si="1"/>
        <v>122</v>
      </c>
      <c r="DV1" s="95">
        <f t="shared" si="1"/>
        <v>123</v>
      </c>
      <c r="DW1" s="95">
        <f t="shared" si="1"/>
        <v>124</v>
      </c>
      <c r="DX1" s="95">
        <f t="shared" si="1"/>
        <v>125</v>
      </c>
      <c r="DY1" s="95">
        <f t="shared" si="1"/>
        <v>126</v>
      </c>
      <c r="DZ1" s="95">
        <f t="shared" si="1"/>
        <v>127</v>
      </c>
      <c r="EA1" s="95">
        <f t="shared" si="1"/>
        <v>128</v>
      </c>
      <c r="EB1" s="95">
        <f t="shared" si="1"/>
        <v>129</v>
      </c>
      <c r="EC1" s="95">
        <f t="shared" si="1"/>
        <v>130</v>
      </c>
      <c r="ED1" s="95">
        <f t="shared" si="1"/>
        <v>131</v>
      </c>
      <c r="EE1" s="95">
        <f t="shared" si="1"/>
        <v>132</v>
      </c>
    </row>
    <row r="2" ht="15.75" customHeight="1">
      <c r="A2" s="95"/>
      <c r="B2" s="343" t="s">
        <v>154</v>
      </c>
      <c r="C2" s="95"/>
      <c r="D2" s="95">
        <f t="shared" ref="D2:EE2" si="2">ROUNDUP(D1/12,0)</f>
        <v>1</v>
      </c>
      <c r="E2" s="95">
        <f t="shared" si="2"/>
        <v>1</v>
      </c>
      <c r="F2" s="95">
        <f t="shared" si="2"/>
        <v>1</v>
      </c>
      <c r="G2" s="95">
        <f t="shared" si="2"/>
        <v>1</v>
      </c>
      <c r="H2" s="95">
        <f t="shared" si="2"/>
        <v>1</v>
      </c>
      <c r="I2" s="95">
        <f t="shared" si="2"/>
        <v>1</v>
      </c>
      <c r="J2" s="95">
        <f t="shared" si="2"/>
        <v>1</v>
      </c>
      <c r="K2" s="95">
        <f t="shared" si="2"/>
        <v>1</v>
      </c>
      <c r="L2" s="95">
        <f t="shared" si="2"/>
        <v>1</v>
      </c>
      <c r="M2" s="95">
        <f t="shared" si="2"/>
        <v>1</v>
      </c>
      <c r="N2" s="95">
        <f t="shared" si="2"/>
        <v>1</v>
      </c>
      <c r="O2" s="95">
        <f t="shared" si="2"/>
        <v>1</v>
      </c>
      <c r="P2" s="95">
        <f t="shared" si="2"/>
        <v>2</v>
      </c>
      <c r="Q2" s="95">
        <f t="shared" si="2"/>
        <v>2</v>
      </c>
      <c r="R2" s="95">
        <f t="shared" si="2"/>
        <v>2</v>
      </c>
      <c r="S2" s="95">
        <f t="shared" si="2"/>
        <v>2</v>
      </c>
      <c r="T2" s="95">
        <f t="shared" si="2"/>
        <v>2</v>
      </c>
      <c r="U2" s="95">
        <f t="shared" si="2"/>
        <v>2</v>
      </c>
      <c r="V2" s="95">
        <f t="shared" si="2"/>
        <v>2</v>
      </c>
      <c r="W2" s="95">
        <f t="shared" si="2"/>
        <v>2</v>
      </c>
      <c r="X2" s="95">
        <f t="shared" si="2"/>
        <v>2</v>
      </c>
      <c r="Y2" s="95">
        <f t="shared" si="2"/>
        <v>2</v>
      </c>
      <c r="Z2" s="95">
        <f t="shared" si="2"/>
        <v>2</v>
      </c>
      <c r="AA2" s="95">
        <f t="shared" si="2"/>
        <v>2</v>
      </c>
      <c r="AB2" s="95">
        <f t="shared" si="2"/>
        <v>3</v>
      </c>
      <c r="AC2" s="95">
        <f t="shared" si="2"/>
        <v>3</v>
      </c>
      <c r="AD2" s="95">
        <f t="shared" si="2"/>
        <v>3</v>
      </c>
      <c r="AE2" s="95">
        <f t="shared" si="2"/>
        <v>3</v>
      </c>
      <c r="AF2" s="95">
        <f t="shared" si="2"/>
        <v>3</v>
      </c>
      <c r="AG2" s="95">
        <f t="shared" si="2"/>
        <v>3</v>
      </c>
      <c r="AH2" s="95">
        <f t="shared" si="2"/>
        <v>3</v>
      </c>
      <c r="AI2" s="95">
        <f t="shared" si="2"/>
        <v>3</v>
      </c>
      <c r="AJ2" s="95">
        <f t="shared" si="2"/>
        <v>3</v>
      </c>
      <c r="AK2" s="95">
        <f t="shared" si="2"/>
        <v>3</v>
      </c>
      <c r="AL2" s="95">
        <f t="shared" si="2"/>
        <v>3</v>
      </c>
      <c r="AM2" s="95">
        <f t="shared" si="2"/>
        <v>3</v>
      </c>
      <c r="AN2" s="95">
        <f t="shared" si="2"/>
        <v>4</v>
      </c>
      <c r="AO2" s="95">
        <f t="shared" si="2"/>
        <v>4</v>
      </c>
      <c r="AP2" s="95">
        <f t="shared" si="2"/>
        <v>4</v>
      </c>
      <c r="AQ2" s="95">
        <f t="shared" si="2"/>
        <v>4</v>
      </c>
      <c r="AR2" s="95">
        <f t="shared" si="2"/>
        <v>4</v>
      </c>
      <c r="AS2" s="95">
        <f t="shared" si="2"/>
        <v>4</v>
      </c>
      <c r="AT2" s="95">
        <f t="shared" si="2"/>
        <v>4</v>
      </c>
      <c r="AU2" s="95">
        <f t="shared" si="2"/>
        <v>4</v>
      </c>
      <c r="AV2" s="95">
        <f t="shared" si="2"/>
        <v>4</v>
      </c>
      <c r="AW2" s="95">
        <f t="shared" si="2"/>
        <v>4</v>
      </c>
      <c r="AX2" s="95">
        <f t="shared" si="2"/>
        <v>4</v>
      </c>
      <c r="AY2" s="95">
        <f t="shared" si="2"/>
        <v>4</v>
      </c>
      <c r="AZ2" s="95">
        <f t="shared" si="2"/>
        <v>5</v>
      </c>
      <c r="BA2" s="95">
        <f t="shared" si="2"/>
        <v>5</v>
      </c>
      <c r="BB2" s="95">
        <f t="shared" si="2"/>
        <v>5</v>
      </c>
      <c r="BC2" s="95">
        <f t="shared" si="2"/>
        <v>5</v>
      </c>
      <c r="BD2" s="95">
        <f t="shared" si="2"/>
        <v>5</v>
      </c>
      <c r="BE2" s="95">
        <f t="shared" si="2"/>
        <v>5</v>
      </c>
      <c r="BF2" s="95">
        <f t="shared" si="2"/>
        <v>5</v>
      </c>
      <c r="BG2" s="95">
        <f t="shared" si="2"/>
        <v>5</v>
      </c>
      <c r="BH2" s="95">
        <f t="shared" si="2"/>
        <v>5</v>
      </c>
      <c r="BI2" s="95">
        <f t="shared" si="2"/>
        <v>5</v>
      </c>
      <c r="BJ2" s="95">
        <f t="shared" si="2"/>
        <v>5</v>
      </c>
      <c r="BK2" s="95">
        <f t="shared" si="2"/>
        <v>5</v>
      </c>
      <c r="BL2" s="95">
        <f t="shared" si="2"/>
        <v>6</v>
      </c>
      <c r="BM2" s="95">
        <f t="shared" si="2"/>
        <v>6</v>
      </c>
      <c r="BN2" s="95">
        <f t="shared" si="2"/>
        <v>6</v>
      </c>
      <c r="BO2" s="95">
        <f t="shared" si="2"/>
        <v>6</v>
      </c>
      <c r="BP2" s="95">
        <f t="shared" si="2"/>
        <v>6</v>
      </c>
      <c r="BQ2" s="95">
        <f t="shared" si="2"/>
        <v>6</v>
      </c>
      <c r="BR2" s="95">
        <f t="shared" si="2"/>
        <v>6</v>
      </c>
      <c r="BS2" s="95">
        <f t="shared" si="2"/>
        <v>6</v>
      </c>
      <c r="BT2" s="95">
        <f t="shared" si="2"/>
        <v>6</v>
      </c>
      <c r="BU2" s="95">
        <f t="shared" si="2"/>
        <v>6</v>
      </c>
      <c r="BV2" s="95">
        <f t="shared" si="2"/>
        <v>6</v>
      </c>
      <c r="BW2" s="95">
        <f t="shared" si="2"/>
        <v>6</v>
      </c>
      <c r="BX2" s="95">
        <f t="shared" si="2"/>
        <v>7</v>
      </c>
      <c r="BY2" s="95">
        <f t="shared" si="2"/>
        <v>7</v>
      </c>
      <c r="BZ2" s="95">
        <f t="shared" si="2"/>
        <v>7</v>
      </c>
      <c r="CA2" s="95">
        <f t="shared" si="2"/>
        <v>7</v>
      </c>
      <c r="CB2" s="95">
        <f t="shared" si="2"/>
        <v>7</v>
      </c>
      <c r="CC2" s="95">
        <f t="shared" si="2"/>
        <v>7</v>
      </c>
      <c r="CD2" s="95">
        <f t="shared" si="2"/>
        <v>7</v>
      </c>
      <c r="CE2" s="95">
        <f t="shared" si="2"/>
        <v>7</v>
      </c>
      <c r="CF2" s="95">
        <f t="shared" si="2"/>
        <v>7</v>
      </c>
      <c r="CG2" s="95">
        <f t="shared" si="2"/>
        <v>7</v>
      </c>
      <c r="CH2" s="95">
        <f t="shared" si="2"/>
        <v>7</v>
      </c>
      <c r="CI2" s="95">
        <f t="shared" si="2"/>
        <v>7</v>
      </c>
      <c r="CJ2" s="95">
        <f t="shared" si="2"/>
        <v>8</v>
      </c>
      <c r="CK2" s="95">
        <f t="shared" si="2"/>
        <v>8</v>
      </c>
      <c r="CL2" s="95">
        <f t="shared" si="2"/>
        <v>8</v>
      </c>
      <c r="CM2" s="95">
        <f t="shared" si="2"/>
        <v>8</v>
      </c>
      <c r="CN2" s="95">
        <f t="shared" si="2"/>
        <v>8</v>
      </c>
      <c r="CO2" s="95">
        <f t="shared" si="2"/>
        <v>8</v>
      </c>
      <c r="CP2" s="95">
        <f t="shared" si="2"/>
        <v>8</v>
      </c>
      <c r="CQ2" s="95">
        <f t="shared" si="2"/>
        <v>8</v>
      </c>
      <c r="CR2" s="95">
        <f t="shared" si="2"/>
        <v>8</v>
      </c>
      <c r="CS2" s="95">
        <f t="shared" si="2"/>
        <v>8</v>
      </c>
      <c r="CT2" s="95">
        <f t="shared" si="2"/>
        <v>8</v>
      </c>
      <c r="CU2" s="95">
        <f t="shared" si="2"/>
        <v>8</v>
      </c>
      <c r="CV2" s="95">
        <f t="shared" si="2"/>
        <v>9</v>
      </c>
      <c r="CW2" s="95">
        <f t="shared" si="2"/>
        <v>9</v>
      </c>
      <c r="CX2" s="95">
        <f t="shared" si="2"/>
        <v>9</v>
      </c>
      <c r="CY2" s="95">
        <f t="shared" si="2"/>
        <v>9</v>
      </c>
      <c r="CZ2" s="95">
        <f t="shared" si="2"/>
        <v>9</v>
      </c>
      <c r="DA2" s="95">
        <f t="shared" si="2"/>
        <v>9</v>
      </c>
      <c r="DB2" s="95">
        <f t="shared" si="2"/>
        <v>9</v>
      </c>
      <c r="DC2" s="95">
        <f t="shared" si="2"/>
        <v>9</v>
      </c>
      <c r="DD2" s="95">
        <f t="shared" si="2"/>
        <v>9</v>
      </c>
      <c r="DE2" s="95">
        <f t="shared" si="2"/>
        <v>9</v>
      </c>
      <c r="DF2" s="95">
        <f t="shared" si="2"/>
        <v>9</v>
      </c>
      <c r="DG2" s="95">
        <f t="shared" si="2"/>
        <v>9</v>
      </c>
      <c r="DH2" s="95">
        <f t="shared" si="2"/>
        <v>10</v>
      </c>
      <c r="DI2" s="95">
        <f t="shared" si="2"/>
        <v>10</v>
      </c>
      <c r="DJ2" s="95">
        <f t="shared" si="2"/>
        <v>10</v>
      </c>
      <c r="DK2" s="95">
        <f t="shared" si="2"/>
        <v>10</v>
      </c>
      <c r="DL2" s="95">
        <f t="shared" si="2"/>
        <v>10</v>
      </c>
      <c r="DM2" s="95">
        <f t="shared" si="2"/>
        <v>10</v>
      </c>
      <c r="DN2" s="95">
        <f t="shared" si="2"/>
        <v>10</v>
      </c>
      <c r="DO2" s="95">
        <f t="shared" si="2"/>
        <v>10</v>
      </c>
      <c r="DP2" s="95">
        <f t="shared" si="2"/>
        <v>10</v>
      </c>
      <c r="DQ2" s="95">
        <f t="shared" si="2"/>
        <v>10</v>
      </c>
      <c r="DR2" s="95">
        <f t="shared" si="2"/>
        <v>10</v>
      </c>
      <c r="DS2" s="95">
        <f t="shared" si="2"/>
        <v>10</v>
      </c>
      <c r="DT2" s="95">
        <f t="shared" si="2"/>
        <v>11</v>
      </c>
      <c r="DU2" s="95">
        <f t="shared" si="2"/>
        <v>11</v>
      </c>
      <c r="DV2" s="95">
        <f t="shared" si="2"/>
        <v>11</v>
      </c>
      <c r="DW2" s="95">
        <f t="shared" si="2"/>
        <v>11</v>
      </c>
      <c r="DX2" s="95">
        <f t="shared" si="2"/>
        <v>11</v>
      </c>
      <c r="DY2" s="95">
        <f t="shared" si="2"/>
        <v>11</v>
      </c>
      <c r="DZ2" s="95">
        <f t="shared" si="2"/>
        <v>11</v>
      </c>
      <c r="EA2" s="344">
        <f t="shared" si="2"/>
        <v>11</v>
      </c>
      <c r="EB2" s="95">
        <f t="shared" si="2"/>
        <v>11</v>
      </c>
      <c r="EC2" s="95">
        <f t="shared" si="2"/>
        <v>11</v>
      </c>
      <c r="ED2" s="95">
        <f t="shared" si="2"/>
        <v>11</v>
      </c>
      <c r="EE2" s="345">
        <f t="shared" si="2"/>
        <v>11</v>
      </c>
    </row>
    <row r="3" ht="15.75" customHeight="1">
      <c r="A3" s="1"/>
      <c r="B3" s="1"/>
      <c r="C3" s="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210</v>
      </c>
      <c r="C4" s="1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Assumptions!Z5</f>
        <v>1 Bed</v>
      </c>
      <c r="D5" s="229">
        <f t="array" ref="D5">IF(D$2=1,Assumptions!$AF5/12,(SUMIF($D$2:$EE$2,D$2-1,$D5:$EE5)/12)*(1+XLOOKUP(D$2,Assumptions!$C$94:$M$94,Assumptions!$C$97:$M$97)))</f>
        <v>0</v>
      </c>
      <c r="E5" s="229">
        <f t="array" ref="E5">IF(E$2=1,Assumptions!$AF5/12,(SUMIF($D$2:$EE$2,E$2-1,$D5:$EE5)/12)*(1+XLOOKUP(E$2,Assumptions!$C$94:$M$94,Assumptions!$C$97:$M$97)))</f>
        <v>0</v>
      </c>
      <c r="F5" s="229">
        <f t="array" ref="F5">IF(F$2=1,Assumptions!$AF5/12,(SUMIF($D$2:$EE$2,F$2-1,$D5:$EE5)/12)*(1+XLOOKUP(F$2,Assumptions!$C$94:$M$94,Assumptions!$C$97:$M$97)))</f>
        <v>0</v>
      </c>
      <c r="G5" s="229">
        <f t="array" ref="G5">IF(G$2=1,Assumptions!$AF5/12,(SUMIF($D$2:$EE$2,G$2-1,$D5:$EE5)/12)*(1+XLOOKUP(G$2,Assumptions!$C$94:$M$94,Assumptions!$C$97:$M$97)))</f>
        <v>0</v>
      </c>
      <c r="H5" s="229">
        <f t="array" ref="H5">IF(H$2=1,Assumptions!$AF5/12,(SUMIF($D$2:$EE$2,H$2-1,$D5:$EE5)/12)*(1+XLOOKUP(H$2,Assumptions!$C$94:$M$94,Assumptions!$C$97:$M$97)))</f>
        <v>0</v>
      </c>
      <c r="I5" s="229">
        <f t="array" ref="I5">IF(I$2=1,Assumptions!$AF5/12,(SUMIF($D$2:$EE$2,I$2-1,$D5:$EE5)/12)*(1+XLOOKUP(I$2,Assumptions!$C$94:$M$94,Assumptions!$C$97:$M$97)))</f>
        <v>0</v>
      </c>
      <c r="J5" s="229">
        <f t="array" ref="J5">IF(J$2=1,Assumptions!$AF5/12,(SUMIF($D$2:$EE$2,J$2-1,$D5:$EE5)/12)*(1+XLOOKUP(J$2,Assumptions!$C$94:$M$94,Assumptions!$C$97:$M$97)))</f>
        <v>0</v>
      </c>
      <c r="K5" s="229">
        <f t="array" ref="K5">IF(K$2=1,Assumptions!$AF5/12,(SUMIF($D$2:$EE$2,K$2-1,$D5:$EE5)/12)*(1+XLOOKUP(K$2,Assumptions!$C$94:$M$94,Assumptions!$C$97:$M$97)))</f>
        <v>0</v>
      </c>
      <c r="L5" s="229">
        <f t="array" ref="L5">IF(L$2=1,Assumptions!$AF5/12,(SUMIF($D$2:$EE$2,L$2-1,$D5:$EE5)/12)*(1+XLOOKUP(L$2,Assumptions!$C$94:$M$94,Assumptions!$C$97:$M$97)))</f>
        <v>0</v>
      </c>
      <c r="M5" s="229">
        <f t="array" ref="M5">IF(M$2=1,Assumptions!$AF5/12,(SUMIF($D$2:$EE$2,M$2-1,$D5:$EE5)/12)*(1+XLOOKUP(M$2,Assumptions!$C$94:$M$94,Assumptions!$C$97:$M$97)))</f>
        <v>0</v>
      </c>
      <c r="N5" s="229">
        <f t="array" ref="N5">IF(N$2=1,Assumptions!$AF5/12,(SUMIF($D$2:$EE$2,N$2-1,$D5:$EE5)/12)*(1+XLOOKUP(N$2,Assumptions!$C$94:$M$94,Assumptions!$C$97:$M$97)))</f>
        <v>0</v>
      </c>
      <c r="O5" s="229">
        <f t="array" ref="O5">IF(O$2=1,Assumptions!$AF5/12,(SUMIF($D$2:$EE$2,O$2-1,$D5:$EE5)/12)*(1+XLOOKUP(O$2,Assumptions!$C$94:$M$94,Assumptions!$C$97:$M$97)))</f>
        <v>0</v>
      </c>
      <c r="P5" s="229">
        <f t="array" ref="P5">IF(P$2=1,Assumptions!$AF5/12,(SUMIF($D$2:$EE$2,P$2-1,$D5:$EE5)/12)*(1+XLOOKUP(P$2,Assumptions!$C$94:$M$94,Assumptions!$C$97:$M$97)))</f>
        <v>0</v>
      </c>
      <c r="Q5" s="229">
        <f t="array" ref="Q5">IF(Q$2=1,Assumptions!$AF5/12,(SUMIF($D$2:$EE$2,Q$2-1,$D5:$EE5)/12)*(1+XLOOKUP(Q$2,Assumptions!$C$94:$M$94,Assumptions!$C$97:$M$97)))</f>
        <v>0</v>
      </c>
      <c r="R5" s="229">
        <f t="array" ref="R5">IF(R$2=1,Assumptions!$AF5/12,(SUMIF($D$2:$EE$2,R$2-1,$D5:$EE5)/12)*(1+XLOOKUP(R$2,Assumptions!$C$94:$M$94,Assumptions!$C$97:$M$97)))</f>
        <v>0</v>
      </c>
      <c r="S5" s="229">
        <f t="array" ref="S5">IF(S$2=1,Assumptions!$AF5/12,(SUMIF($D$2:$EE$2,S$2-1,$D5:$EE5)/12)*(1+XLOOKUP(S$2,Assumptions!$C$94:$M$94,Assumptions!$C$97:$M$97)))</f>
        <v>0</v>
      </c>
      <c r="T5" s="229">
        <f t="array" ref="T5">IF(T$2=1,Assumptions!$AF5/12,(SUMIF($D$2:$EE$2,T$2-1,$D5:$EE5)/12)*(1+XLOOKUP(T$2,Assumptions!$C$94:$M$94,Assumptions!$C$97:$M$97)))</f>
        <v>0</v>
      </c>
      <c r="U5" s="229">
        <f t="array" ref="U5">IF(U$2=1,Assumptions!$AF5/12,(SUMIF($D$2:$EE$2,U$2-1,$D5:$EE5)/12)*(1+XLOOKUP(U$2,Assumptions!$C$94:$M$94,Assumptions!$C$97:$M$97)))</f>
        <v>0</v>
      </c>
      <c r="V5" s="229">
        <f t="array" ref="V5">IF(V$2=1,Assumptions!$AF5/12,(SUMIF($D$2:$EE$2,V$2-1,$D5:$EE5)/12)*(1+XLOOKUP(V$2,Assumptions!$C$94:$M$94,Assumptions!$C$97:$M$97)))</f>
        <v>0</v>
      </c>
      <c r="W5" s="229">
        <f t="array" ref="W5">IF(W$2=1,Assumptions!$AF5/12,(SUMIF($D$2:$EE$2,W$2-1,$D5:$EE5)/12)*(1+XLOOKUP(W$2,Assumptions!$C$94:$M$94,Assumptions!$C$97:$M$97)))</f>
        <v>0</v>
      </c>
      <c r="X5" s="229">
        <f t="array" ref="X5">IF(X$2=1,Assumptions!$AF5/12,(SUMIF($D$2:$EE$2,X$2-1,$D5:$EE5)/12)*(1+XLOOKUP(X$2,Assumptions!$C$94:$M$94,Assumptions!$C$97:$M$97)))</f>
        <v>0</v>
      </c>
      <c r="Y5" s="229">
        <f t="array" ref="Y5">IF(Y$2=1,Assumptions!$AF5/12,(SUMIF($D$2:$EE$2,Y$2-1,$D5:$EE5)/12)*(1+XLOOKUP(Y$2,Assumptions!$C$94:$M$94,Assumptions!$C$97:$M$97)))</f>
        <v>0</v>
      </c>
      <c r="Z5" s="229">
        <f t="array" ref="Z5">IF(Z$2=1,Assumptions!$AF5/12,(SUMIF($D$2:$EE$2,Z$2-1,$D5:$EE5)/12)*(1+XLOOKUP(Z$2,Assumptions!$C$94:$M$94,Assumptions!$C$97:$M$97)))</f>
        <v>0</v>
      </c>
      <c r="AA5" s="229">
        <f t="array" ref="AA5">IF(AA$2=1,Assumptions!$AF5/12,(SUMIF($D$2:$EE$2,AA$2-1,$D5:$EE5)/12)*(1+XLOOKUP(AA$2,Assumptions!$C$94:$M$94,Assumptions!$C$97:$M$97)))</f>
        <v>0</v>
      </c>
      <c r="AB5" s="229">
        <f t="array" ref="AB5">IF(AB$2=1,Assumptions!$AF5/12,(SUMIF($D$2:$EE$2,AB$2-1,$D5:$EE5)/12)*(1+XLOOKUP(AB$2,Assumptions!$C$94:$M$94,Assumptions!$C$97:$M$97)))</f>
        <v>0</v>
      </c>
      <c r="AC5" s="229">
        <f t="array" ref="AC5">IF(AC$2=1,Assumptions!$AF5/12,(SUMIF($D$2:$EE$2,AC$2-1,$D5:$EE5)/12)*(1+XLOOKUP(AC$2,Assumptions!$C$94:$M$94,Assumptions!$C$97:$M$97)))</f>
        <v>0</v>
      </c>
      <c r="AD5" s="229">
        <f t="array" ref="AD5">IF(AD$2=1,Assumptions!$AF5/12,(SUMIF($D$2:$EE$2,AD$2-1,$D5:$EE5)/12)*(1+XLOOKUP(AD$2,Assumptions!$C$94:$M$94,Assumptions!$C$97:$M$97)))</f>
        <v>0</v>
      </c>
      <c r="AE5" s="229">
        <f t="array" ref="AE5">IF(AE$2=1,Assumptions!$AF5/12,(SUMIF($D$2:$EE$2,AE$2-1,$D5:$EE5)/12)*(1+XLOOKUP(AE$2,Assumptions!$C$94:$M$94,Assumptions!$C$97:$M$97)))</f>
        <v>0</v>
      </c>
      <c r="AF5" s="229">
        <f t="array" ref="AF5">IF(AF$2=1,Assumptions!$AF5/12,(SUMIF($D$2:$EE$2,AF$2-1,$D5:$EE5)/12)*(1+XLOOKUP(AF$2,Assumptions!$C$94:$M$94,Assumptions!$C$97:$M$97)))</f>
        <v>0</v>
      </c>
      <c r="AG5" s="229">
        <f t="array" ref="AG5">IF(AG$2=1,Assumptions!$AF5/12,(SUMIF($D$2:$EE$2,AG$2-1,$D5:$EE5)/12)*(1+XLOOKUP(AG$2,Assumptions!$C$94:$M$94,Assumptions!$C$97:$M$97)))</f>
        <v>0</v>
      </c>
      <c r="AH5" s="229">
        <f t="array" ref="AH5">IF(AH$2=1,Assumptions!$AF5/12,(SUMIF($D$2:$EE$2,AH$2-1,$D5:$EE5)/12)*(1+XLOOKUP(AH$2,Assumptions!$C$94:$M$94,Assumptions!$C$97:$M$97)))</f>
        <v>0</v>
      </c>
      <c r="AI5" s="229">
        <f t="array" ref="AI5">IF(AI$2=1,Assumptions!$AF5/12,(SUMIF($D$2:$EE$2,AI$2-1,$D5:$EE5)/12)*(1+XLOOKUP(AI$2,Assumptions!$C$94:$M$94,Assumptions!$C$97:$M$97)))</f>
        <v>0</v>
      </c>
      <c r="AJ5" s="229">
        <f t="array" ref="AJ5">IF(AJ$2=1,Assumptions!$AF5/12,(SUMIF($D$2:$EE$2,AJ$2-1,$D5:$EE5)/12)*(1+XLOOKUP(AJ$2,Assumptions!$C$94:$M$94,Assumptions!$C$97:$M$97)))</f>
        <v>0</v>
      </c>
      <c r="AK5" s="229">
        <f t="array" ref="AK5">IF(AK$2=1,Assumptions!$AF5/12,(SUMIF($D$2:$EE$2,AK$2-1,$D5:$EE5)/12)*(1+XLOOKUP(AK$2,Assumptions!$C$94:$M$94,Assumptions!$C$97:$M$97)))</f>
        <v>0</v>
      </c>
      <c r="AL5" s="229">
        <f t="array" ref="AL5">IF(AL$2=1,Assumptions!$AF5/12,(SUMIF($D$2:$EE$2,AL$2-1,$D5:$EE5)/12)*(1+XLOOKUP(AL$2,Assumptions!$C$94:$M$94,Assumptions!$C$97:$M$97)))</f>
        <v>0</v>
      </c>
      <c r="AM5" s="229">
        <f t="array" ref="AM5">IF(AM$2=1,Assumptions!$AF5/12,(SUMIF($D$2:$EE$2,AM$2-1,$D5:$EE5)/12)*(1+XLOOKUP(AM$2,Assumptions!$C$94:$M$94,Assumptions!$C$97:$M$97)))</f>
        <v>0</v>
      </c>
      <c r="AN5" s="229">
        <f t="array" ref="AN5">IF(AN$2=1,Assumptions!$AF5/12,(SUMIF($D$2:$EE$2,AN$2-1,$D5:$EE5)/12)*(1+XLOOKUP(AN$2,Assumptions!$C$94:$M$94,Assumptions!$C$97:$M$97)))</f>
        <v>0</v>
      </c>
      <c r="AO5" s="229">
        <f t="array" ref="AO5">IF(AO$2=1,Assumptions!$AF5/12,(SUMIF($D$2:$EE$2,AO$2-1,$D5:$EE5)/12)*(1+XLOOKUP(AO$2,Assumptions!$C$94:$M$94,Assumptions!$C$97:$M$97)))</f>
        <v>0</v>
      </c>
      <c r="AP5" s="229">
        <f t="array" ref="AP5">IF(AP$2=1,Assumptions!$AF5/12,(SUMIF($D$2:$EE$2,AP$2-1,$D5:$EE5)/12)*(1+XLOOKUP(AP$2,Assumptions!$C$94:$M$94,Assumptions!$C$97:$M$97)))</f>
        <v>0</v>
      </c>
      <c r="AQ5" s="229">
        <f t="array" ref="AQ5">IF(AQ$2=1,Assumptions!$AF5/12,(SUMIF($D$2:$EE$2,AQ$2-1,$D5:$EE5)/12)*(1+XLOOKUP(AQ$2,Assumptions!$C$94:$M$94,Assumptions!$C$97:$M$97)))</f>
        <v>0</v>
      </c>
      <c r="AR5" s="229">
        <f t="array" ref="AR5">IF(AR$2=1,Assumptions!$AF5/12,(SUMIF($D$2:$EE$2,AR$2-1,$D5:$EE5)/12)*(1+XLOOKUP(AR$2,Assumptions!$C$94:$M$94,Assumptions!$C$97:$M$97)))</f>
        <v>0</v>
      </c>
      <c r="AS5" s="229">
        <f t="array" ref="AS5">IF(AS$2=1,Assumptions!$AF5/12,(SUMIF($D$2:$EE$2,AS$2-1,$D5:$EE5)/12)*(1+XLOOKUP(AS$2,Assumptions!$C$94:$M$94,Assumptions!$C$97:$M$97)))</f>
        <v>0</v>
      </c>
      <c r="AT5" s="229">
        <f t="array" ref="AT5">IF(AT$2=1,Assumptions!$AF5/12,(SUMIF($D$2:$EE$2,AT$2-1,$D5:$EE5)/12)*(1+XLOOKUP(AT$2,Assumptions!$C$94:$M$94,Assumptions!$C$97:$M$97)))</f>
        <v>0</v>
      </c>
      <c r="AU5" s="229">
        <f t="array" ref="AU5">IF(AU$2=1,Assumptions!$AF5/12,(SUMIF($D$2:$EE$2,AU$2-1,$D5:$EE5)/12)*(1+XLOOKUP(AU$2,Assumptions!$C$94:$M$94,Assumptions!$C$97:$M$97)))</f>
        <v>0</v>
      </c>
      <c r="AV5" s="229">
        <f t="array" ref="AV5">IF(AV$2=1,Assumptions!$AF5/12,(SUMIF($D$2:$EE$2,AV$2-1,$D5:$EE5)/12)*(1+XLOOKUP(AV$2,Assumptions!$C$94:$M$94,Assumptions!$C$97:$M$97)))</f>
        <v>0</v>
      </c>
      <c r="AW5" s="229">
        <f t="array" ref="AW5">IF(AW$2=1,Assumptions!$AF5/12,(SUMIF($D$2:$EE$2,AW$2-1,$D5:$EE5)/12)*(1+XLOOKUP(AW$2,Assumptions!$C$94:$M$94,Assumptions!$C$97:$M$97)))</f>
        <v>0</v>
      </c>
      <c r="AX5" s="229">
        <f t="array" ref="AX5">IF(AX$2=1,Assumptions!$AF5/12,(SUMIF($D$2:$EE$2,AX$2-1,$D5:$EE5)/12)*(1+XLOOKUP(AX$2,Assumptions!$C$94:$M$94,Assumptions!$C$97:$M$97)))</f>
        <v>0</v>
      </c>
      <c r="AY5" s="229">
        <f t="array" ref="AY5">IF(AY$2=1,Assumptions!$AF5/12,(SUMIF($D$2:$EE$2,AY$2-1,$D5:$EE5)/12)*(1+XLOOKUP(AY$2,Assumptions!$C$94:$M$94,Assumptions!$C$97:$M$97)))</f>
        <v>0</v>
      </c>
      <c r="AZ5" s="229">
        <f t="array" ref="AZ5">IF(AZ$2=1,Assumptions!$AF5/12,(SUMIF($D$2:$EE$2,AZ$2-1,$D5:$EE5)/12)*(1+XLOOKUP(AZ$2,Assumptions!$C$94:$M$94,Assumptions!$C$97:$M$97)))</f>
        <v>0</v>
      </c>
      <c r="BA5" s="229">
        <f t="array" ref="BA5">IF(BA$2=1,Assumptions!$AF5/12,(SUMIF($D$2:$EE$2,BA$2-1,$D5:$EE5)/12)*(1+XLOOKUP(BA$2,Assumptions!$C$94:$M$94,Assumptions!$C$97:$M$97)))</f>
        <v>0</v>
      </c>
      <c r="BB5" s="229">
        <f t="array" ref="BB5">IF(BB$2=1,Assumptions!$AF5/12,(SUMIF($D$2:$EE$2,BB$2-1,$D5:$EE5)/12)*(1+XLOOKUP(BB$2,Assumptions!$C$94:$M$94,Assumptions!$C$97:$M$97)))</f>
        <v>0</v>
      </c>
      <c r="BC5" s="229">
        <f t="array" ref="BC5">IF(BC$2=1,Assumptions!$AF5/12,(SUMIF($D$2:$EE$2,BC$2-1,$D5:$EE5)/12)*(1+XLOOKUP(BC$2,Assumptions!$C$94:$M$94,Assumptions!$C$97:$M$97)))</f>
        <v>0</v>
      </c>
      <c r="BD5" s="229">
        <f t="array" ref="BD5">IF(BD$2=1,Assumptions!$AF5/12,(SUMIF($D$2:$EE$2,BD$2-1,$D5:$EE5)/12)*(1+XLOOKUP(BD$2,Assumptions!$C$94:$M$94,Assumptions!$C$97:$M$97)))</f>
        <v>0</v>
      </c>
      <c r="BE5" s="229">
        <f t="array" ref="BE5">IF(BE$2=1,Assumptions!$AF5/12,(SUMIF($D$2:$EE$2,BE$2-1,$D5:$EE5)/12)*(1+XLOOKUP(BE$2,Assumptions!$C$94:$M$94,Assumptions!$C$97:$M$97)))</f>
        <v>0</v>
      </c>
      <c r="BF5" s="229">
        <f t="array" ref="BF5">IF(BF$2=1,Assumptions!$AF5/12,(SUMIF($D$2:$EE$2,BF$2-1,$D5:$EE5)/12)*(1+XLOOKUP(BF$2,Assumptions!$C$94:$M$94,Assumptions!$C$97:$M$97)))</f>
        <v>0</v>
      </c>
      <c r="BG5" s="229">
        <f t="array" ref="BG5">IF(BG$2=1,Assumptions!$AF5/12,(SUMIF($D$2:$EE$2,BG$2-1,$D5:$EE5)/12)*(1+XLOOKUP(BG$2,Assumptions!$C$94:$M$94,Assumptions!$C$97:$M$97)))</f>
        <v>0</v>
      </c>
      <c r="BH5" s="229">
        <f t="array" ref="BH5">IF(BH$2=1,Assumptions!$AF5/12,(SUMIF($D$2:$EE$2,BH$2-1,$D5:$EE5)/12)*(1+XLOOKUP(BH$2,Assumptions!$C$94:$M$94,Assumptions!$C$97:$M$97)))</f>
        <v>0</v>
      </c>
      <c r="BI5" s="229">
        <f t="array" ref="BI5">IF(BI$2=1,Assumptions!$AF5/12,(SUMIF($D$2:$EE$2,BI$2-1,$D5:$EE5)/12)*(1+XLOOKUP(BI$2,Assumptions!$C$94:$M$94,Assumptions!$C$97:$M$97)))</f>
        <v>0</v>
      </c>
      <c r="BJ5" s="229">
        <f t="array" ref="BJ5">IF(BJ$2=1,Assumptions!$AF5/12,(SUMIF($D$2:$EE$2,BJ$2-1,$D5:$EE5)/12)*(1+XLOOKUP(BJ$2,Assumptions!$C$94:$M$94,Assumptions!$C$97:$M$97)))</f>
        <v>0</v>
      </c>
      <c r="BK5" s="229">
        <f t="array" ref="BK5">IF(BK$2=1,Assumptions!$AF5/12,(SUMIF($D$2:$EE$2,BK$2-1,$D5:$EE5)/12)*(1+XLOOKUP(BK$2,Assumptions!$C$94:$M$94,Assumptions!$C$97:$M$97)))</f>
        <v>0</v>
      </c>
      <c r="BL5" s="229">
        <f t="array" ref="BL5">IF(BL$2=1,Assumptions!$AF5/12,(SUMIF($D$2:$EE$2,BL$2-1,$D5:$EE5)/12)*(1+XLOOKUP(BL$2,Assumptions!$C$94:$M$94,Assumptions!$C$97:$M$97)))</f>
        <v>0</v>
      </c>
      <c r="BM5" s="229">
        <f t="array" ref="BM5">IF(BM$2=1,Assumptions!$AF5/12,(SUMIF($D$2:$EE$2,BM$2-1,$D5:$EE5)/12)*(1+XLOOKUP(BM$2,Assumptions!$C$94:$M$94,Assumptions!$C$97:$M$97)))</f>
        <v>0</v>
      </c>
      <c r="BN5" s="229">
        <f t="array" ref="BN5">IF(BN$2=1,Assumptions!$AF5/12,(SUMIF($D$2:$EE$2,BN$2-1,$D5:$EE5)/12)*(1+XLOOKUP(BN$2,Assumptions!$C$94:$M$94,Assumptions!$C$97:$M$97)))</f>
        <v>0</v>
      </c>
      <c r="BO5" s="229">
        <f t="array" ref="BO5">IF(BO$2=1,Assumptions!$AF5/12,(SUMIF($D$2:$EE$2,BO$2-1,$D5:$EE5)/12)*(1+XLOOKUP(BO$2,Assumptions!$C$94:$M$94,Assumptions!$C$97:$M$97)))</f>
        <v>0</v>
      </c>
      <c r="BP5" s="229">
        <f t="array" ref="BP5">IF(BP$2=1,Assumptions!$AF5/12,(SUMIF($D$2:$EE$2,BP$2-1,$D5:$EE5)/12)*(1+XLOOKUP(BP$2,Assumptions!$C$94:$M$94,Assumptions!$C$97:$M$97)))</f>
        <v>0</v>
      </c>
      <c r="BQ5" s="229">
        <f t="array" ref="BQ5">IF(BQ$2=1,Assumptions!$AF5/12,(SUMIF($D$2:$EE$2,BQ$2-1,$D5:$EE5)/12)*(1+XLOOKUP(BQ$2,Assumptions!$C$94:$M$94,Assumptions!$C$97:$M$97)))</f>
        <v>0</v>
      </c>
      <c r="BR5" s="229">
        <f t="array" ref="BR5">IF(BR$2=1,Assumptions!$AF5/12,(SUMIF($D$2:$EE$2,BR$2-1,$D5:$EE5)/12)*(1+XLOOKUP(BR$2,Assumptions!$C$94:$M$94,Assumptions!$C$97:$M$97)))</f>
        <v>0</v>
      </c>
      <c r="BS5" s="229">
        <f t="array" ref="BS5">IF(BS$2=1,Assumptions!$AF5/12,(SUMIF($D$2:$EE$2,BS$2-1,$D5:$EE5)/12)*(1+XLOOKUP(BS$2,Assumptions!$C$94:$M$94,Assumptions!$C$97:$M$97)))</f>
        <v>0</v>
      </c>
      <c r="BT5" s="229">
        <f t="array" ref="BT5">IF(BT$2=1,Assumptions!$AF5/12,(SUMIF($D$2:$EE$2,BT$2-1,$D5:$EE5)/12)*(1+XLOOKUP(BT$2,Assumptions!$C$94:$M$94,Assumptions!$C$97:$M$97)))</f>
        <v>0</v>
      </c>
      <c r="BU5" s="229">
        <f t="array" ref="BU5">IF(BU$2=1,Assumptions!$AF5/12,(SUMIF($D$2:$EE$2,BU$2-1,$D5:$EE5)/12)*(1+XLOOKUP(BU$2,Assumptions!$C$94:$M$94,Assumptions!$C$97:$M$97)))</f>
        <v>0</v>
      </c>
      <c r="BV5" s="229">
        <f t="array" ref="BV5">IF(BV$2=1,Assumptions!$AF5/12,(SUMIF($D$2:$EE$2,BV$2-1,$D5:$EE5)/12)*(1+XLOOKUP(BV$2,Assumptions!$C$94:$M$94,Assumptions!$C$97:$M$97)))</f>
        <v>0</v>
      </c>
      <c r="BW5" s="229">
        <f t="array" ref="BW5">IF(BW$2=1,Assumptions!$AF5/12,(SUMIF($D$2:$EE$2,BW$2-1,$D5:$EE5)/12)*(1+XLOOKUP(BW$2,Assumptions!$C$94:$M$94,Assumptions!$C$97:$M$97)))</f>
        <v>0</v>
      </c>
      <c r="BX5" s="229">
        <f t="array" ref="BX5">IF(BX$2=1,Assumptions!$AF5/12,(SUMIF($D$2:$EE$2,BX$2-1,$D5:$EE5)/12)*(1+XLOOKUP(BX$2,Assumptions!$C$94:$M$94,Assumptions!$C$97:$M$97)))</f>
        <v>0</v>
      </c>
      <c r="BY5" s="229">
        <f t="array" ref="BY5">IF(BY$2=1,Assumptions!$AF5/12,(SUMIF($D$2:$EE$2,BY$2-1,$D5:$EE5)/12)*(1+XLOOKUP(BY$2,Assumptions!$C$94:$M$94,Assumptions!$C$97:$M$97)))</f>
        <v>0</v>
      </c>
      <c r="BZ5" s="229">
        <f t="array" ref="BZ5">IF(BZ$2=1,Assumptions!$AF5/12,(SUMIF($D$2:$EE$2,BZ$2-1,$D5:$EE5)/12)*(1+XLOOKUP(BZ$2,Assumptions!$C$94:$M$94,Assumptions!$C$97:$M$97)))</f>
        <v>0</v>
      </c>
      <c r="CA5" s="229">
        <f t="array" ref="CA5">IF(CA$2=1,Assumptions!$AF5/12,(SUMIF($D$2:$EE$2,CA$2-1,$D5:$EE5)/12)*(1+XLOOKUP(CA$2,Assumptions!$C$94:$M$94,Assumptions!$C$97:$M$97)))</f>
        <v>0</v>
      </c>
      <c r="CB5" s="229">
        <f t="array" ref="CB5">IF(CB$2=1,Assumptions!$AF5/12,(SUMIF($D$2:$EE$2,CB$2-1,$D5:$EE5)/12)*(1+XLOOKUP(CB$2,Assumptions!$C$94:$M$94,Assumptions!$C$97:$M$97)))</f>
        <v>0</v>
      </c>
      <c r="CC5" s="229">
        <f t="array" ref="CC5">IF(CC$2=1,Assumptions!$AF5/12,(SUMIF($D$2:$EE$2,CC$2-1,$D5:$EE5)/12)*(1+XLOOKUP(CC$2,Assumptions!$C$94:$M$94,Assumptions!$C$97:$M$97)))</f>
        <v>0</v>
      </c>
      <c r="CD5" s="229">
        <f t="array" ref="CD5">IF(CD$2=1,Assumptions!$AF5/12,(SUMIF($D$2:$EE$2,CD$2-1,$D5:$EE5)/12)*(1+XLOOKUP(CD$2,Assumptions!$C$94:$M$94,Assumptions!$C$97:$M$97)))</f>
        <v>0</v>
      </c>
      <c r="CE5" s="229">
        <f t="array" ref="CE5">IF(CE$2=1,Assumptions!$AF5/12,(SUMIF($D$2:$EE$2,CE$2-1,$D5:$EE5)/12)*(1+XLOOKUP(CE$2,Assumptions!$C$94:$M$94,Assumptions!$C$97:$M$97)))</f>
        <v>0</v>
      </c>
      <c r="CF5" s="229">
        <f t="array" ref="CF5">IF(CF$2=1,Assumptions!$AF5/12,(SUMIF($D$2:$EE$2,CF$2-1,$D5:$EE5)/12)*(1+XLOOKUP(CF$2,Assumptions!$C$94:$M$94,Assumptions!$C$97:$M$97)))</f>
        <v>0</v>
      </c>
      <c r="CG5" s="229">
        <f t="array" ref="CG5">IF(CG$2=1,Assumptions!$AF5/12,(SUMIF($D$2:$EE$2,CG$2-1,$D5:$EE5)/12)*(1+XLOOKUP(CG$2,Assumptions!$C$94:$M$94,Assumptions!$C$97:$M$97)))</f>
        <v>0</v>
      </c>
      <c r="CH5" s="229">
        <f t="array" ref="CH5">IF(CH$2=1,Assumptions!$AF5/12,(SUMIF($D$2:$EE$2,CH$2-1,$D5:$EE5)/12)*(1+XLOOKUP(CH$2,Assumptions!$C$94:$M$94,Assumptions!$C$97:$M$97)))</f>
        <v>0</v>
      </c>
      <c r="CI5" s="229">
        <f t="array" ref="CI5">IF(CI$2=1,Assumptions!$AF5/12,(SUMIF($D$2:$EE$2,CI$2-1,$D5:$EE5)/12)*(1+XLOOKUP(CI$2,Assumptions!$C$94:$M$94,Assumptions!$C$97:$M$97)))</f>
        <v>0</v>
      </c>
      <c r="CJ5" s="229">
        <f t="array" ref="CJ5">IF(CJ$2=1,Assumptions!$AF5/12,(SUMIF($D$2:$EE$2,CJ$2-1,$D5:$EE5)/12)*(1+XLOOKUP(CJ$2,Assumptions!$C$94:$M$94,Assumptions!$C$97:$M$97)))</f>
        <v>0</v>
      </c>
      <c r="CK5" s="229">
        <f t="array" ref="CK5">IF(CK$2=1,Assumptions!$AF5/12,(SUMIF($D$2:$EE$2,CK$2-1,$D5:$EE5)/12)*(1+XLOOKUP(CK$2,Assumptions!$C$94:$M$94,Assumptions!$C$97:$M$97)))</f>
        <v>0</v>
      </c>
      <c r="CL5" s="229">
        <f t="array" ref="CL5">IF(CL$2=1,Assumptions!$AF5/12,(SUMIF($D$2:$EE$2,CL$2-1,$D5:$EE5)/12)*(1+XLOOKUP(CL$2,Assumptions!$C$94:$M$94,Assumptions!$C$97:$M$97)))</f>
        <v>0</v>
      </c>
      <c r="CM5" s="229">
        <f t="array" ref="CM5">IF(CM$2=1,Assumptions!$AF5/12,(SUMIF($D$2:$EE$2,CM$2-1,$D5:$EE5)/12)*(1+XLOOKUP(CM$2,Assumptions!$C$94:$M$94,Assumptions!$C$97:$M$97)))</f>
        <v>0</v>
      </c>
      <c r="CN5" s="229">
        <f t="array" ref="CN5">IF(CN$2=1,Assumptions!$AF5/12,(SUMIF($D$2:$EE$2,CN$2-1,$D5:$EE5)/12)*(1+XLOOKUP(CN$2,Assumptions!$C$94:$M$94,Assumptions!$C$97:$M$97)))</f>
        <v>0</v>
      </c>
      <c r="CO5" s="229">
        <f t="array" ref="CO5">IF(CO$2=1,Assumptions!$AF5/12,(SUMIF($D$2:$EE$2,CO$2-1,$D5:$EE5)/12)*(1+XLOOKUP(CO$2,Assumptions!$C$94:$M$94,Assumptions!$C$97:$M$97)))</f>
        <v>0</v>
      </c>
      <c r="CP5" s="229">
        <f t="array" ref="CP5">IF(CP$2=1,Assumptions!$AF5/12,(SUMIF($D$2:$EE$2,CP$2-1,$D5:$EE5)/12)*(1+XLOOKUP(CP$2,Assumptions!$C$94:$M$94,Assumptions!$C$97:$M$97)))</f>
        <v>0</v>
      </c>
      <c r="CQ5" s="229">
        <f t="array" ref="CQ5">IF(CQ$2=1,Assumptions!$AF5/12,(SUMIF($D$2:$EE$2,CQ$2-1,$D5:$EE5)/12)*(1+XLOOKUP(CQ$2,Assumptions!$C$94:$M$94,Assumptions!$C$97:$M$97)))</f>
        <v>0</v>
      </c>
      <c r="CR5" s="229">
        <f t="array" ref="CR5">IF(CR$2=1,Assumptions!$AF5/12,(SUMIF($D$2:$EE$2,CR$2-1,$D5:$EE5)/12)*(1+XLOOKUP(CR$2,Assumptions!$C$94:$M$94,Assumptions!$C$97:$M$97)))</f>
        <v>0</v>
      </c>
      <c r="CS5" s="229">
        <f t="array" ref="CS5">IF(CS$2=1,Assumptions!$AF5/12,(SUMIF($D$2:$EE$2,CS$2-1,$D5:$EE5)/12)*(1+XLOOKUP(CS$2,Assumptions!$C$94:$M$94,Assumptions!$C$97:$M$97)))</f>
        <v>0</v>
      </c>
      <c r="CT5" s="229">
        <f t="array" ref="CT5">IF(CT$2=1,Assumptions!$AF5/12,(SUMIF($D$2:$EE$2,CT$2-1,$D5:$EE5)/12)*(1+XLOOKUP(CT$2,Assumptions!$C$94:$M$94,Assumptions!$C$97:$M$97)))</f>
        <v>0</v>
      </c>
      <c r="CU5" s="229">
        <f t="array" ref="CU5">IF(CU$2=1,Assumptions!$AF5/12,(SUMIF($D$2:$EE$2,CU$2-1,$D5:$EE5)/12)*(1+XLOOKUP(CU$2,Assumptions!$C$94:$M$94,Assumptions!$C$97:$M$97)))</f>
        <v>0</v>
      </c>
      <c r="CV5" s="229">
        <f t="array" ref="CV5">IF(CV$2=1,Assumptions!$AF5/12,(SUMIF($D$2:$EE$2,CV$2-1,$D5:$EE5)/12)*(1+XLOOKUP(CV$2,Assumptions!$C$94:$M$94,Assumptions!$C$97:$M$97)))</f>
        <v>0</v>
      </c>
      <c r="CW5" s="229">
        <f t="array" ref="CW5">IF(CW$2=1,Assumptions!$AF5/12,(SUMIF($D$2:$EE$2,CW$2-1,$D5:$EE5)/12)*(1+XLOOKUP(CW$2,Assumptions!$C$94:$M$94,Assumptions!$C$97:$M$97)))</f>
        <v>0</v>
      </c>
      <c r="CX5" s="229">
        <f t="array" ref="CX5">IF(CX$2=1,Assumptions!$AF5/12,(SUMIF($D$2:$EE$2,CX$2-1,$D5:$EE5)/12)*(1+XLOOKUP(CX$2,Assumptions!$C$94:$M$94,Assumptions!$C$97:$M$97)))</f>
        <v>0</v>
      </c>
      <c r="CY5" s="229">
        <f t="array" ref="CY5">IF(CY$2=1,Assumptions!$AF5/12,(SUMIF($D$2:$EE$2,CY$2-1,$D5:$EE5)/12)*(1+XLOOKUP(CY$2,Assumptions!$C$94:$M$94,Assumptions!$C$97:$M$97)))</f>
        <v>0</v>
      </c>
      <c r="CZ5" s="229">
        <f t="array" ref="CZ5">IF(CZ$2=1,Assumptions!$AF5/12,(SUMIF($D$2:$EE$2,CZ$2-1,$D5:$EE5)/12)*(1+XLOOKUP(CZ$2,Assumptions!$C$94:$M$94,Assumptions!$C$97:$M$97)))</f>
        <v>0</v>
      </c>
      <c r="DA5" s="229">
        <f t="array" ref="DA5">IF(DA$2=1,Assumptions!$AF5/12,(SUMIF($D$2:$EE$2,DA$2-1,$D5:$EE5)/12)*(1+XLOOKUP(DA$2,Assumptions!$C$94:$M$94,Assumptions!$C$97:$M$97)))</f>
        <v>0</v>
      </c>
      <c r="DB5" s="229">
        <f t="array" ref="DB5">IF(DB$2=1,Assumptions!$AF5/12,(SUMIF($D$2:$EE$2,DB$2-1,$D5:$EE5)/12)*(1+XLOOKUP(DB$2,Assumptions!$C$94:$M$94,Assumptions!$C$97:$M$97)))</f>
        <v>0</v>
      </c>
      <c r="DC5" s="229">
        <f t="array" ref="DC5">IF(DC$2=1,Assumptions!$AF5/12,(SUMIF($D$2:$EE$2,DC$2-1,$D5:$EE5)/12)*(1+XLOOKUP(DC$2,Assumptions!$C$94:$M$94,Assumptions!$C$97:$M$97)))</f>
        <v>0</v>
      </c>
      <c r="DD5" s="229">
        <f t="array" ref="DD5">IF(DD$2=1,Assumptions!$AF5/12,(SUMIF($D$2:$EE$2,DD$2-1,$D5:$EE5)/12)*(1+XLOOKUP(DD$2,Assumptions!$C$94:$M$94,Assumptions!$C$97:$M$97)))</f>
        <v>0</v>
      </c>
      <c r="DE5" s="229">
        <f t="array" ref="DE5">IF(DE$2=1,Assumptions!$AF5/12,(SUMIF($D$2:$EE$2,DE$2-1,$D5:$EE5)/12)*(1+XLOOKUP(DE$2,Assumptions!$C$94:$M$94,Assumptions!$C$97:$M$97)))</f>
        <v>0</v>
      </c>
      <c r="DF5" s="229">
        <f t="array" ref="DF5">IF(DF$2=1,Assumptions!$AF5/12,(SUMIF($D$2:$EE$2,DF$2-1,$D5:$EE5)/12)*(1+XLOOKUP(DF$2,Assumptions!$C$94:$M$94,Assumptions!$C$97:$M$97)))</f>
        <v>0</v>
      </c>
      <c r="DG5" s="229">
        <f t="array" ref="DG5">IF(DG$2=1,Assumptions!$AF5/12,(SUMIF($D$2:$EE$2,DG$2-1,$D5:$EE5)/12)*(1+XLOOKUP(DG$2,Assumptions!$C$94:$M$94,Assumptions!$C$97:$M$97)))</f>
        <v>0</v>
      </c>
      <c r="DH5" s="229">
        <f t="array" ref="DH5">IF(DH$2=1,Assumptions!$AF5/12,(SUMIF($D$2:$EE$2,DH$2-1,$D5:$EE5)/12)*(1+XLOOKUP(DH$2,Assumptions!$C$94:$M$94,Assumptions!$C$97:$M$97)))</f>
        <v>0</v>
      </c>
      <c r="DI5" s="229">
        <f t="array" ref="DI5">IF(DI$2=1,Assumptions!$AF5/12,(SUMIF($D$2:$EE$2,DI$2-1,$D5:$EE5)/12)*(1+XLOOKUP(DI$2,Assumptions!$C$94:$M$94,Assumptions!$C$97:$M$97)))</f>
        <v>0</v>
      </c>
      <c r="DJ5" s="229">
        <f t="array" ref="DJ5">IF(DJ$2=1,Assumptions!$AF5/12,(SUMIF($D$2:$EE$2,DJ$2-1,$D5:$EE5)/12)*(1+XLOOKUP(DJ$2,Assumptions!$C$94:$M$94,Assumptions!$C$97:$M$97)))</f>
        <v>0</v>
      </c>
      <c r="DK5" s="229">
        <f t="array" ref="DK5">IF(DK$2=1,Assumptions!$AF5/12,(SUMIF($D$2:$EE$2,DK$2-1,$D5:$EE5)/12)*(1+XLOOKUP(DK$2,Assumptions!$C$94:$M$94,Assumptions!$C$97:$M$97)))</f>
        <v>0</v>
      </c>
      <c r="DL5" s="229">
        <f t="array" ref="DL5">IF(DL$2=1,Assumptions!$AF5/12,(SUMIF($D$2:$EE$2,DL$2-1,$D5:$EE5)/12)*(1+XLOOKUP(DL$2,Assumptions!$C$94:$M$94,Assumptions!$C$97:$M$97)))</f>
        <v>0</v>
      </c>
      <c r="DM5" s="229">
        <f t="array" ref="DM5">IF(DM$2=1,Assumptions!$AF5/12,(SUMIF($D$2:$EE$2,DM$2-1,$D5:$EE5)/12)*(1+XLOOKUP(DM$2,Assumptions!$C$94:$M$94,Assumptions!$C$97:$M$97)))</f>
        <v>0</v>
      </c>
      <c r="DN5" s="229">
        <f t="array" ref="DN5">IF(DN$2=1,Assumptions!$AF5/12,(SUMIF($D$2:$EE$2,DN$2-1,$D5:$EE5)/12)*(1+XLOOKUP(DN$2,Assumptions!$C$94:$M$94,Assumptions!$C$97:$M$97)))</f>
        <v>0</v>
      </c>
      <c r="DO5" s="229">
        <f t="array" ref="DO5">IF(DO$2=1,Assumptions!$AF5/12,(SUMIF($D$2:$EE$2,DO$2-1,$D5:$EE5)/12)*(1+XLOOKUP(DO$2,Assumptions!$C$94:$M$94,Assumptions!$C$97:$M$97)))</f>
        <v>0</v>
      </c>
      <c r="DP5" s="229">
        <f t="array" ref="DP5">IF(DP$2=1,Assumptions!$AF5/12,(SUMIF($D$2:$EE$2,DP$2-1,$D5:$EE5)/12)*(1+XLOOKUP(DP$2,Assumptions!$C$94:$M$94,Assumptions!$C$97:$M$97)))</f>
        <v>0</v>
      </c>
      <c r="DQ5" s="229">
        <f t="array" ref="DQ5">IF(DQ$2=1,Assumptions!$AF5/12,(SUMIF($D$2:$EE$2,DQ$2-1,$D5:$EE5)/12)*(1+XLOOKUP(DQ$2,Assumptions!$C$94:$M$94,Assumptions!$C$97:$M$97)))</f>
        <v>0</v>
      </c>
      <c r="DR5" s="229">
        <f t="array" ref="DR5">IF(DR$2=1,Assumptions!$AF5/12,(SUMIF($D$2:$EE$2,DR$2-1,$D5:$EE5)/12)*(1+XLOOKUP(DR$2,Assumptions!$C$94:$M$94,Assumptions!$C$97:$M$97)))</f>
        <v>0</v>
      </c>
      <c r="DS5" s="229">
        <f t="array" ref="DS5">IF(DS$2=1,Assumptions!$AF5/12,(SUMIF($D$2:$EE$2,DS$2-1,$D5:$EE5)/12)*(1+XLOOKUP(DS$2,Assumptions!$C$94:$M$94,Assumptions!$C$97:$M$97)))</f>
        <v>0</v>
      </c>
      <c r="DT5" s="229">
        <f t="array" ref="DT5">IF(DT$2=1,Assumptions!$AF5/12,(SUMIF($D$2:$EE$2,DT$2-1,$D5:$EE5)/12)*(1+XLOOKUP(DT$2,Assumptions!$C$94:$M$94,Assumptions!$C$97:$M$97)))</f>
        <v>0</v>
      </c>
      <c r="DU5" s="229">
        <f t="array" ref="DU5">IF(DU$2=1,Assumptions!$AF5/12,(SUMIF($D$2:$EE$2,DU$2-1,$D5:$EE5)/12)*(1+XLOOKUP(DU$2,Assumptions!$C$94:$M$94,Assumptions!$C$97:$M$97)))</f>
        <v>0</v>
      </c>
      <c r="DV5" s="229">
        <f t="array" ref="DV5">IF(DV$2=1,Assumptions!$AF5/12,(SUMIF($D$2:$EE$2,DV$2-1,$D5:$EE5)/12)*(1+XLOOKUP(DV$2,Assumptions!$C$94:$M$94,Assumptions!$C$97:$M$97)))</f>
        <v>0</v>
      </c>
      <c r="DW5" s="229">
        <f t="array" ref="DW5">IF(DW$2=1,Assumptions!$AF5/12,(SUMIF($D$2:$EE$2,DW$2-1,$D5:$EE5)/12)*(1+XLOOKUP(DW$2,Assumptions!$C$94:$M$94,Assumptions!$C$97:$M$97)))</f>
        <v>0</v>
      </c>
      <c r="DX5" s="229">
        <f t="array" ref="DX5">IF(DX$2=1,Assumptions!$AF5/12,(SUMIF($D$2:$EE$2,DX$2-1,$D5:$EE5)/12)*(1+XLOOKUP(DX$2,Assumptions!$C$94:$M$94,Assumptions!$C$97:$M$97)))</f>
        <v>0</v>
      </c>
      <c r="DY5" s="229">
        <f t="array" ref="DY5">IF(DY$2=1,Assumptions!$AF5/12,(SUMIF($D$2:$EE$2,DY$2-1,$D5:$EE5)/12)*(1+XLOOKUP(DY$2,Assumptions!$C$94:$M$94,Assumptions!$C$97:$M$97)))</f>
        <v>0</v>
      </c>
      <c r="DZ5" s="229">
        <f t="array" ref="DZ5">IF(DZ$2=1,Assumptions!$AF5/12,(SUMIF($D$2:$EE$2,DZ$2-1,$D5:$EE5)/12)*(1+XLOOKUP(DZ$2,Assumptions!$C$94:$M$94,Assumptions!$C$97:$M$97)))</f>
        <v>0</v>
      </c>
      <c r="EA5" s="229">
        <f t="array" ref="EA5">IF(EA$2=1,Assumptions!$AF5/12,(SUMIF($D$2:$EE$2,EA$2-1,$D5:$EE5)/12)*(1+XLOOKUP(EA$2,Assumptions!$C$94:$M$94,Assumptions!$C$97:$M$97)))</f>
        <v>0</v>
      </c>
      <c r="EB5" s="229">
        <f t="array" ref="EB5">IF(EB$2=1,Assumptions!$AF5/12,(SUMIF($D$2:$EE$2,EB$2-1,$D5:$EE5)/12)*(1+XLOOKUP(EB$2,Assumptions!$C$94:$M$94,Assumptions!$C$97:$M$97)))</f>
        <v>0</v>
      </c>
      <c r="EC5" s="229">
        <f t="array" ref="EC5">IF(EC$2=1,Assumptions!$AF5/12,(SUMIF($D$2:$EE$2,EC$2-1,$D5:$EE5)/12)*(1+XLOOKUP(EC$2,Assumptions!$C$94:$M$94,Assumptions!$C$97:$M$97)))</f>
        <v>0</v>
      </c>
      <c r="ED5" s="229">
        <f t="array" ref="ED5">IF(ED$2=1,Assumptions!$AF5/12,(SUMIF($D$2:$EE$2,ED$2-1,$D5:$EE5)/12)*(1+XLOOKUP(ED$2,Assumptions!$C$94:$M$94,Assumptions!$C$97:$M$97)))</f>
        <v>0</v>
      </c>
      <c r="EE5" s="229">
        <f t="array" ref="EE5">IF(EE$2=1,Assumptions!$AF5/12,(SUMIF($D$2:$EE$2,EE$2-1,$D5:$EE5)/12)*(1+XLOOKUP(EE$2,Assumptions!$C$94:$M$94,Assumptions!$C$97:$M$97)))</f>
        <v>0</v>
      </c>
    </row>
    <row r="6" ht="15.75" customHeight="1">
      <c r="A6" s="1"/>
      <c r="B6" s="1"/>
      <c r="C6" s="1" t="str">
        <f>Assumptions!Z6</f>
        <v>2 Bed</v>
      </c>
      <c r="D6" s="229">
        <f t="array" ref="D6">IF(D$2=1,Assumptions!$AF6/12,(SUMIF($D$2:$EE$2,D$2-1,$D6:$EE6)/12)*(1+XLOOKUP(D$2,Assumptions!$C$94:$M$94,Assumptions!$C$97:$M$97)))</f>
        <v>0</v>
      </c>
      <c r="E6" s="229">
        <f t="array" ref="E6">IF(E$2=1,Assumptions!$AF6/12,(SUMIF($D$2:$EE$2,E$2-1,$D6:$EE6)/12)*(1+XLOOKUP(E$2,Assumptions!$C$94:$M$94,Assumptions!$C$97:$M$97)))</f>
        <v>0</v>
      </c>
      <c r="F6" s="229">
        <f t="array" ref="F6">IF(F$2=1,Assumptions!$AF6/12,(SUMIF($D$2:$EE$2,F$2-1,$D6:$EE6)/12)*(1+XLOOKUP(F$2,Assumptions!$C$94:$M$94,Assumptions!$C$97:$M$97)))</f>
        <v>0</v>
      </c>
      <c r="G6" s="229">
        <f t="array" ref="G6">IF(G$2=1,Assumptions!$AF6/12,(SUMIF($D$2:$EE$2,G$2-1,$D6:$EE6)/12)*(1+XLOOKUP(G$2,Assumptions!$C$94:$M$94,Assumptions!$C$97:$M$97)))</f>
        <v>0</v>
      </c>
      <c r="H6" s="229">
        <f t="array" ref="H6">IF(H$2=1,Assumptions!$AF6/12,(SUMIF($D$2:$EE$2,H$2-1,$D6:$EE6)/12)*(1+XLOOKUP(H$2,Assumptions!$C$94:$M$94,Assumptions!$C$97:$M$97)))</f>
        <v>0</v>
      </c>
      <c r="I6" s="229">
        <f t="array" ref="I6">IF(I$2=1,Assumptions!$AF6/12,(SUMIF($D$2:$EE$2,I$2-1,$D6:$EE6)/12)*(1+XLOOKUP(I$2,Assumptions!$C$94:$M$94,Assumptions!$C$97:$M$97)))</f>
        <v>0</v>
      </c>
      <c r="J6" s="229">
        <f t="array" ref="J6">IF(J$2=1,Assumptions!$AF6/12,(SUMIF($D$2:$EE$2,J$2-1,$D6:$EE6)/12)*(1+XLOOKUP(J$2,Assumptions!$C$94:$M$94,Assumptions!$C$97:$M$97)))</f>
        <v>0</v>
      </c>
      <c r="K6" s="229">
        <f t="array" ref="K6">IF(K$2=1,Assumptions!$AF6/12,(SUMIF($D$2:$EE$2,K$2-1,$D6:$EE6)/12)*(1+XLOOKUP(K$2,Assumptions!$C$94:$M$94,Assumptions!$C$97:$M$97)))</f>
        <v>0</v>
      </c>
      <c r="L6" s="229">
        <f t="array" ref="L6">IF(L$2=1,Assumptions!$AF6/12,(SUMIF($D$2:$EE$2,L$2-1,$D6:$EE6)/12)*(1+XLOOKUP(L$2,Assumptions!$C$94:$M$94,Assumptions!$C$97:$M$97)))</f>
        <v>0</v>
      </c>
      <c r="M6" s="229">
        <f t="array" ref="M6">IF(M$2=1,Assumptions!$AF6/12,(SUMIF($D$2:$EE$2,M$2-1,$D6:$EE6)/12)*(1+XLOOKUP(M$2,Assumptions!$C$94:$M$94,Assumptions!$C$97:$M$97)))</f>
        <v>0</v>
      </c>
      <c r="N6" s="229">
        <f t="array" ref="N6">IF(N$2=1,Assumptions!$AF6/12,(SUMIF($D$2:$EE$2,N$2-1,$D6:$EE6)/12)*(1+XLOOKUP(N$2,Assumptions!$C$94:$M$94,Assumptions!$C$97:$M$97)))</f>
        <v>0</v>
      </c>
      <c r="O6" s="229">
        <f t="array" ref="O6">IF(O$2=1,Assumptions!$AF6/12,(SUMIF($D$2:$EE$2,O$2-1,$D6:$EE6)/12)*(1+XLOOKUP(O$2,Assumptions!$C$94:$M$94,Assumptions!$C$97:$M$97)))</f>
        <v>0</v>
      </c>
      <c r="P6" s="229">
        <f t="array" ref="P6">IF(P$2=1,Assumptions!$AF6/12,(SUMIF($D$2:$EE$2,P$2-1,$D6:$EE6)/12)*(1+XLOOKUP(P$2,Assumptions!$C$94:$M$94,Assumptions!$C$97:$M$97)))</f>
        <v>0</v>
      </c>
      <c r="Q6" s="229">
        <f t="array" ref="Q6">IF(Q$2=1,Assumptions!$AF6/12,(SUMIF($D$2:$EE$2,Q$2-1,$D6:$EE6)/12)*(1+XLOOKUP(Q$2,Assumptions!$C$94:$M$94,Assumptions!$C$97:$M$97)))</f>
        <v>0</v>
      </c>
      <c r="R6" s="229">
        <f t="array" ref="R6">IF(R$2=1,Assumptions!$AF6/12,(SUMIF($D$2:$EE$2,R$2-1,$D6:$EE6)/12)*(1+XLOOKUP(R$2,Assumptions!$C$94:$M$94,Assumptions!$C$97:$M$97)))</f>
        <v>0</v>
      </c>
      <c r="S6" s="229">
        <f t="array" ref="S6">IF(S$2=1,Assumptions!$AF6/12,(SUMIF($D$2:$EE$2,S$2-1,$D6:$EE6)/12)*(1+XLOOKUP(S$2,Assumptions!$C$94:$M$94,Assumptions!$C$97:$M$97)))</f>
        <v>0</v>
      </c>
      <c r="T6" s="229">
        <f t="array" ref="T6">IF(T$2=1,Assumptions!$AF6/12,(SUMIF($D$2:$EE$2,T$2-1,$D6:$EE6)/12)*(1+XLOOKUP(T$2,Assumptions!$C$94:$M$94,Assumptions!$C$97:$M$97)))</f>
        <v>0</v>
      </c>
      <c r="U6" s="229">
        <f t="array" ref="U6">IF(U$2=1,Assumptions!$AF6/12,(SUMIF($D$2:$EE$2,U$2-1,$D6:$EE6)/12)*(1+XLOOKUP(U$2,Assumptions!$C$94:$M$94,Assumptions!$C$97:$M$97)))</f>
        <v>0</v>
      </c>
      <c r="V6" s="229">
        <f t="array" ref="V6">IF(V$2=1,Assumptions!$AF6/12,(SUMIF($D$2:$EE$2,V$2-1,$D6:$EE6)/12)*(1+XLOOKUP(V$2,Assumptions!$C$94:$M$94,Assumptions!$C$97:$M$97)))</f>
        <v>0</v>
      </c>
      <c r="W6" s="229">
        <f t="array" ref="W6">IF(W$2=1,Assumptions!$AF6/12,(SUMIF($D$2:$EE$2,W$2-1,$D6:$EE6)/12)*(1+XLOOKUP(W$2,Assumptions!$C$94:$M$94,Assumptions!$C$97:$M$97)))</f>
        <v>0</v>
      </c>
      <c r="X6" s="229">
        <f t="array" ref="X6">IF(X$2=1,Assumptions!$AF6/12,(SUMIF($D$2:$EE$2,X$2-1,$D6:$EE6)/12)*(1+XLOOKUP(X$2,Assumptions!$C$94:$M$94,Assumptions!$C$97:$M$97)))</f>
        <v>0</v>
      </c>
      <c r="Y6" s="229">
        <f t="array" ref="Y6">IF(Y$2=1,Assumptions!$AF6/12,(SUMIF($D$2:$EE$2,Y$2-1,$D6:$EE6)/12)*(1+XLOOKUP(Y$2,Assumptions!$C$94:$M$94,Assumptions!$C$97:$M$97)))</f>
        <v>0</v>
      </c>
      <c r="Z6" s="229">
        <f t="array" ref="Z6">IF(Z$2=1,Assumptions!$AF6/12,(SUMIF($D$2:$EE$2,Z$2-1,$D6:$EE6)/12)*(1+XLOOKUP(Z$2,Assumptions!$C$94:$M$94,Assumptions!$C$97:$M$97)))</f>
        <v>0</v>
      </c>
      <c r="AA6" s="229">
        <f t="array" ref="AA6">IF(AA$2=1,Assumptions!$AF6/12,(SUMIF($D$2:$EE$2,AA$2-1,$D6:$EE6)/12)*(1+XLOOKUP(AA$2,Assumptions!$C$94:$M$94,Assumptions!$C$97:$M$97)))</f>
        <v>0</v>
      </c>
      <c r="AB6" s="229">
        <f t="array" ref="AB6">IF(AB$2=1,Assumptions!$AF6/12,(SUMIF($D$2:$EE$2,AB$2-1,$D6:$EE6)/12)*(1+XLOOKUP(AB$2,Assumptions!$C$94:$M$94,Assumptions!$C$97:$M$97)))</f>
        <v>0</v>
      </c>
      <c r="AC6" s="229">
        <f t="array" ref="AC6">IF(AC$2=1,Assumptions!$AF6/12,(SUMIF($D$2:$EE$2,AC$2-1,$D6:$EE6)/12)*(1+XLOOKUP(AC$2,Assumptions!$C$94:$M$94,Assumptions!$C$97:$M$97)))</f>
        <v>0</v>
      </c>
      <c r="AD6" s="229">
        <f t="array" ref="AD6">IF(AD$2=1,Assumptions!$AF6/12,(SUMIF($D$2:$EE$2,AD$2-1,$D6:$EE6)/12)*(1+XLOOKUP(AD$2,Assumptions!$C$94:$M$94,Assumptions!$C$97:$M$97)))</f>
        <v>0</v>
      </c>
      <c r="AE6" s="229">
        <f t="array" ref="AE6">IF(AE$2=1,Assumptions!$AF6/12,(SUMIF($D$2:$EE$2,AE$2-1,$D6:$EE6)/12)*(1+XLOOKUP(AE$2,Assumptions!$C$94:$M$94,Assumptions!$C$97:$M$97)))</f>
        <v>0</v>
      </c>
      <c r="AF6" s="229">
        <f t="array" ref="AF6">IF(AF$2=1,Assumptions!$AF6/12,(SUMIF($D$2:$EE$2,AF$2-1,$D6:$EE6)/12)*(1+XLOOKUP(AF$2,Assumptions!$C$94:$M$94,Assumptions!$C$97:$M$97)))</f>
        <v>0</v>
      </c>
      <c r="AG6" s="229">
        <f t="array" ref="AG6">IF(AG$2=1,Assumptions!$AF6/12,(SUMIF($D$2:$EE$2,AG$2-1,$D6:$EE6)/12)*(1+XLOOKUP(AG$2,Assumptions!$C$94:$M$94,Assumptions!$C$97:$M$97)))</f>
        <v>0</v>
      </c>
      <c r="AH6" s="229">
        <f t="array" ref="AH6">IF(AH$2=1,Assumptions!$AF6/12,(SUMIF($D$2:$EE$2,AH$2-1,$D6:$EE6)/12)*(1+XLOOKUP(AH$2,Assumptions!$C$94:$M$94,Assumptions!$C$97:$M$97)))</f>
        <v>0</v>
      </c>
      <c r="AI6" s="229">
        <f t="array" ref="AI6">IF(AI$2=1,Assumptions!$AF6/12,(SUMIF($D$2:$EE$2,AI$2-1,$D6:$EE6)/12)*(1+XLOOKUP(AI$2,Assumptions!$C$94:$M$94,Assumptions!$C$97:$M$97)))</f>
        <v>0</v>
      </c>
      <c r="AJ6" s="229">
        <f t="array" ref="AJ6">IF(AJ$2=1,Assumptions!$AF6/12,(SUMIF($D$2:$EE$2,AJ$2-1,$D6:$EE6)/12)*(1+XLOOKUP(AJ$2,Assumptions!$C$94:$M$94,Assumptions!$C$97:$M$97)))</f>
        <v>0</v>
      </c>
      <c r="AK6" s="229">
        <f t="array" ref="AK6">IF(AK$2=1,Assumptions!$AF6/12,(SUMIF($D$2:$EE$2,AK$2-1,$D6:$EE6)/12)*(1+XLOOKUP(AK$2,Assumptions!$C$94:$M$94,Assumptions!$C$97:$M$97)))</f>
        <v>0</v>
      </c>
      <c r="AL6" s="229">
        <f t="array" ref="AL6">IF(AL$2=1,Assumptions!$AF6/12,(SUMIF($D$2:$EE$2,AL$2-1,$D6:$EE6)/12)*(1+XLOOKUP(AL$2,Assumptions!$C$94:$M$94,Assumptions!$C$97:$M$97)))</f>
        <v>0</v>
      </c>
      <c r="AM6" s="229">
        <f t="array" ref="AM6">IF(AM$2=1,Assumptions!$AF6/12,(SUMIF($D$2:$EE$2,AM$2-1,$D6:$EE6)/12)*(1+XLOOKUP(AM$2,Assumptions!$C$94:$M$94,Assumptions!$C$97:$M$97)))</f>
        <v>0</v>
      </c>
      <c r="AN6" s="229">
        <f t="array" ref="AN6">IF(AN$2=1,Assumptions!$AF6/12,(SUMIF($D$2:$EE$2,AN$2-1,$D6:$EE6)/12)*(1+XLOOKUP(AN$2,Assumptions!$C$94:$M$94,Assumptions!$C$97:$M$97)))</f>
        <v>0</v>
      </c>
      <c r="AO6" s="229">
        <f t="array" ref="AO6">IF(AO$2=1,Assumptions!$AF6/12,(SUMIF($D$2:$EE$2,AO$2-1,$D6:$EE6)/12)*(1+XLOOKUP(AO$2,Assumptions!$C$94:$M$94,Assumptions!$C$97:$M$97)))</f>
        <v>0</v>
      </c>
      <c r="AP6" s="229">
        <f t="array" ref="AP6">IF(AP$2=1,Assumptions!$AF6/12,(SUMIF($D$2:$EE$2,AP$2-1,$D6:$EE6)/12)*(1+XLOOKUP(AP$2,Assumptions!$C$94:$M$94,Assumptions!$C$97:$M$97)))</f>
        <v>0</v>
      </c>
      <c r="AQ6" s="229">
        <f t="array" ref="AQ6">IF(AQ$2=1,Assumptions!$AF6/12,(SUMIF($D$2:$EE$2,AQ$2-1,$D6:$EE6)/12)*(1+XLOOKUP(AQ$2,Assumptions!$C$94:$M$94,Assumptions!$C$97:$M$97)))</f>
        <v>0</v>
      </c>
      <c r="AR6" s="229">
        <f t="array" ref="AR6">IF(AR$2=1,Assumptions!$AF6/12,(SUMIF($D$2:$EE$2,AR$2-1,$D6:$EE6)/12)*(1+XLOOKUP(AR$2,Assumptions!$C$94:$M$94,Assumptions!$C$97:$M$97)))</f>
        <v>0</v>
      </c>
      <c r="AS6" s="229">
        <f t="array" ref="AS6">IF(AS$2=1,Assumptions!$AF6/12,(SUMIF($D$2:$EE$2,AS$2-1,$D6:$EE6)/12)*(1+XLOOKUP(AS$2,Assumptions!$C$94:$M$94,Assumptions!$C$97:$M$97)))</f>
        <v>0</v>
      </c>
      <c r="AT6" s="229">
        <f t="array" ref="AT6">IF(AT$2=1,Assumptions!$AF6/12,(SUMIF($D$2:$EE$2,AT$2-1,$D6:$EE6)/12)*(1+XLOOKUP(AT$2,Assumptions!$C$94:$M$94,Assumptions!$C$97:$M$97)))</f>
        <v>0</v>
      </c>
      <c r="AU6" s="229">
        <f t="array" ref="AU6">IF(AU$2=1,Assumptions!$AF6/12,(SUMIF($D$2:$EE$2,AU$2-1,$D6:$EE6)/12)*(1+XLOOKUP(AU$2,Assumptions!$C$94:$M$94,Assumptions!$C$97:$M$97)))</f>
        <v>0</v>
      </c>
      <c r="AV6" s="229">
        <f t="array" ref="AV6">IF(AV$2=1,Assumptions!$AF6/12,(SUMIF($D$2:$EE$2,AV$2-1,$D6:$EE6)/12)*(1+XLOOKUP(AV$2,Assumptions!$C$94:$M$94,Assumptions!$C$97:$M$97)))</f>
        <v>0</v>
      </c>
      <c r="AW6" s="229">
        <f t="array" ref="AW6">IF(AW$2=1,Assumptions!$AF6/12,(SUMIF($D$2:$EE$2,AW$2-1,$D6:$EE6)/12)*(1+XLOOKUP(AW$2,Assumptions!$C$94:$M$94,Assumptions!$C$97:$M$97)))</f>
        <v>0</v>
      </c>
      <c r="AX6" s="229">
        <f t="array" ref="AX6">IF(AX$2=1,Assumptions!$AF6/12,(SUMIF($D$2:$EE$2,AX$2-1,$D6:$EE6)/12)*(1+XLOOKUP(AX$2,Assumptions!$C$94:$M$94,Assumptions!$C$97:$M$97)))</f>
        <v>0</v>
      </c>
      <c r="AY6" s="229">
        <f t="array" ref="AY6">IF(AY$2=1,Assumptions!$AF6/12,(SUMIF($D$2:$EE$2,AY$2-1,$D6:$EE6)/12)*(1+XLOOKUP(AY$2,Assumptions!$C$94:$M$94,Assumptions!$C$97:$M$97)))</f>
        <v>0</v>
      </c>
      <c r="AZ6" s="229">
        <f t="array" ref="AZ6">IF(AZ$2=1,Assumptions!$AF6/12,(SUMIF($D$2:$EE$2,AZ$2-1,$D6:$EE6)/12)*(1+XLOOKUP(AZ$2,Assumptions!$C$94:$M$94,Assumptions!$C$97:$M$97)))</f>
        <v>0</v>
      </c>
      <c r="BA6" s="229">
        <f t="array" ref="BA6">IF(BA$2=1,Assumptions!$AF6/12,(SUMIF($D$2:$EE$2,BA$2-1,$D6:$EE6)/12)*(1+XLOOKUP(BA$2,Assumptions!$C$94:$M$94,Assumptions!$C$97:$M$97)))</f>
        <v>0</v>
      </c>
      <c r="BB6" s="229">
        <f t="array" ref="BB6">IF(BB$2=1,Assumptions!$AF6/12,(SUMIF($D$2:$EE$2,BB$2-1,$D6:$EE6)/12)*(1+XLOOKUP(BB$2,Assumptions!$C$94:$M$94,Assumptions!$C$97:$M$97)))</f>
        <v>0</v>
      </c>
      <c r="BC6" s="229">
        <f t="array" ref="BC6">IF(BC$2=1,Assumptions!$AF6/12,(SUMIF($D$2:$EE$2,BC$2-1,$D6:$EE6)/12)*(1+XLOOKUP(BC$2,Assumptions!$C$94:$M$94,Assumptions!$C$97:$M$97)))</f>
        <v>0</v>
      </c>
      <c r="BD6" s="229">
        <f t="array" ref="BD6">IF(BD$2=1,Assumptions!$AF6/12,(SUMIF($D$2:$EE$2,BD$2-1,$D6:$EE6)/12)*(1+XLOOKUP(BD$2,Assumptions!$C$94:$M$94,Assumptions!$C$97:$M$97)))</f>
        <v>0</v>
      </c>
      <c r="BE6" s="229">
        <f t="array" ref="BE6">IF(BE$2=1,Assumptions!$AF6/12,(SUMIF($D$2:$EE$2,BE$2-1,$D6:$EE6)/12)*(1+XLOOKUP(BE$2,Assumptions!$C$94:$M$94,Assumptions!$C$97:$M$97)))</f>
        <v>0</v>
      </c>
      <c r="BF6" s="229">
        <f t="array" ref="BF6">IF(BF$2=1,Assumptions!$AF6/12,(SUMIF($D$2:$EE$2,BF$2-1,$D6:$EE6)/12)*(1+XLOOKUP(BF$2,Assumptions!$C$94:$M$94,Assumptions!$C$97:$M$97)))</f>
        <v>0</v>
      </c>
      <c r="BG6" s="229">
        <f t="array" ref="BG6">IF(BG$2=1,Assumptions!$AF6/12,(SUMIF($D$2:$EE$2,BG$2-1,$D6:$EE6)/12)*(1+XLOOKUP(BG$2,Assumptions!$C$94:$M$94,Assumptions!$C$97:$M$97)))</f>
        <v>0</v>
      </c>
      <c r="BH6" s="229">
        <f t="array" ref="BH6">IF(BH$2=1,Assumptions!$AF6/12,(SUMIF($D$2:$EE$2,BH$2-1,$D6:$EE6)/12)*(1+XLOOKUP(BH$2,Assumptions!$C$94:$M$94,Assumptions!$C$97:$M$97)))</f>
        <v>0</v>
      </c>
      <c r="BI6" s="229">
        <f t="array" ref="BI6">IF(BI$2=1,Assumptions!$AF6/12,(SUMIF($D$2:$EE$2,BI$2-1,$D6:$EE6)/12)*(1+XLOOKUP(BI$2,Assumptions!$C$94:$M$94,Assumptions!$C$97:$M$97)))</f>
        <v>0</v>
      </c>
      <c r="BJ6" s="229">
        <f t="array" ref="BJ6">IF(BJ$2=1,Assumptions!$AF6/12,(SUMIF($D$2:$EE$2,BJ$2-1,$D6:$EE6)/12)*(1+XLOOKUP(BJ$2,Assumptions!$C$94:$M$94,Assumptions!$C$97:$M$97)))</f>
        <v>0</v>
      </c>
      <c r="BK6" s="229">
        <f t="array" ref="BK6">IF(BK$2=1,Assumptions!$AF6/12,(SUMIF($D$2:$EE$2,BK$2-1,$D6:$EE6)/12)*(1+XLOOKUP(BK$2,Assumptions!$C$94:$M$94,Assumptions!$C$97:$M$97)))</f>
        <v>0</v>
      </c>
      <c r="BL6" s="229">
        <f t="array" ref="BL6">IF(BL$2=1,Assumptions!$AF6/12,(SUMIF($D$2:$EE$2,BL$2-1,$D6:$EE6)/12)*(1+XLOOKUP(BL$2,Assumptions!$C$94:$M$94,Assumptions!$C$97:$M$97)))</f>
        <v>0</v>
      </c>
      <c r="BM6" s="229">
        <f t="array" ref="BM6">IF(BM$2=1,Assumptions!$AF6/12,(SUMIF($D$2:$EE$2,BM$2-1,$D6:$EE6)/12)*(1+XLOOKUP(BM$2,Assumptions!$C$94:$M$94,Assumptions!$C$97:$M$97)))</f>
        <v>0</v>
      </c>
      <c r="BN6" s="229">
        <f t="array" ref="BN6">IF(BN$2=1,Assumptions!$AF6/12,(SUMIF($D$2:$EE$2,BN$2-1,$D6:$EE6)/12)*(1+XLOOKUP(BN$2,Assumptions!$C$94:$M$94,Assumptions!$C$97:$M$97)))</f>
        <v>0</v>
      </c>
      <c r="BO6" s="229">
        <f t="array" ref="BO6">IF(BO$2=1,Assumptions!$AF6/12,(SUMIF($D$2:$EE$2,BO$2-1,$D6:$EE6)/12)*(1+XLOOKUP(BO$2,Assumptions!$C$94:$M$94,Assumptions!$C$97:$M$97)))</f>
        <v>0</v>
      </c>
      <c r="BP6" s="229">
        <f t="array" ref="BP6">IF(BP$2=1,Assumptions!$AF6/12,(SUMIF($D$2:$EE$2,BP$2-1,$D6:$EE6)/12)*(1+XLOOKUP(BP$2,Assumptions!$C$94:$M$94,Assumptions!$C$97:$M$97)))</f>
        <v>0</v>
      </c>
      <c r="BQ6" s="229">
        <f t="array" ref="BQ6">IF(BQ$2=1,Assumptions!$AF6/12,(SUMIF($D$2:$EE$2,BQ$2-1,$D6:$EE6)/12)*(1+XLOOKUP(BQ$2,Assumptions!$C$94:$M$94,Assumptions!$C$97:$M$97)))</f>
        <v>0</v>
      </c>
      <c r="BR6" s="229">
        <f t="array" ref="BR6">IF(BR$2=1,Assumptions!$AF6/12,(SUMIF($D$2:$EE$2,BR$2-1,$D6:$EE6)/12)*(1+XLOOKUP(BR$2,Assumptions!$C$94:$M$94,Assumptions!$C$97:$M$97)))</f>
        <v>0</v>
      </c>
      <c r="BS6" s="229">
        <f t="array" ref="BS6">IF(BS$2=1,Assumptions!$AF6/12,(SUMIF($D$2:$EE$2,BS$2-1,$D6:$EE6)/12)*(1+XLOOKUP(BS$2,Assumptions!$C$94:$M$94,Assumptions!$C$97:$M$97)))</f>
        <v>0</v>
      </c>
      <c r="BT6" s="229">
        <f t="array" ref="BT6">IF(BT$2=1,Assumptions!$AF6/12,(SUMIF($D$2:$EE$2,BT$2-1,$D6:$EE6)/12)*(1+XLOOKUP(BT$2,Assumptions!$C$94:$M$94,Assumptions!$C$97:$M$97)))</f>
        <v>0</v>
      </c>
      <c r="BU6" s="229">
        <f t="array" ref="BU6">IF(BU$2=1,Assumptions!$AF6/12,(SUMIF($D$2:$EE$2,BU$2-1,$D6:$EE6)/12)*(1+XLOOKUP(BU$2,Assumptions!$C$94:$M$94,Assumptions!$C$97:$M$97)))</f>
        <v>0</v>
      </c>
      <c r="BV6" s="229">
        <f t="array" ref="BV6">IF(BV$2=1,Assumptions!$AF6/12,(SUMIF($D$2:$EE$2,BV$2-1,$D6:$EE6)/12)*(1+XLOOKUP(BV$2,Assumptions!$C$94:$M$94,Assumptions!$C$97:$M$97)))</f>
        <v>0</v>
      </c>
      <c r="BW6" s="229">
        <f t="array" ref="BW6">IF(BW$2=1,Assumptions!$AF6/12,(SUMIF($D$2:$EE$2,BW$2-1,$D6:$EE6)/12)*(1+XLOOKUP(BW$2,Assumptions!$C$94:$M$94,Assumptions!$C$97:$M$97)))</f>
        <v>0</v>
      </c>
      <c r="BX6" s="229">
        <f t="array" ref="BX6">IF(BX$2=1,Assumptions!$AF6/12,(SUMIF($D$2:$EE$2,BX$2-1,$D6:$EE6)/12)*(1+XLOOKUP(BX$2,Assumptions!$C$94:$M$94,Assumptions!$C$97:$M$97)))</f>
        <v>0</v>
      </c>
      <c r="BY6" s="229">
        <f t="array" ref="BY6">IF(BY$2=1,Assumptions!$AF6/12,(SUMIF($D$2:$EE$2,BY$2-1,$D6:$EE6)/12)*(1+XLOOKUP(BY$2,Assumptions!$C$94:$M$94,Assumptions!$C$97:$M$97)))</f>
        <v>0</v>
      </c>
      <c r="BZ6" s="229">
        <f t="array" ref="BZ6">IF(BZ$2=1,Assumptions!$AF6/12,(SUMIF($D$2:$EE$2,BZ$2-1,$D6:$EE6)/12)*(1+XLOOKUP(BZ$2,Assumptions!$C$94:$M$94,Assumptions!$C$97:$M$97)))</f>
        <v>0</v>
      </c>
      <c r="CA6" s="229">
        <f t="array" ref="CA6">IF(CA$2=1,Assumptions!$AF6/12,(SUMIF($D$2:$EE$2,CA$2-1,$D6:$EE6)/12)*(1+XLOOKUP(CA$2,Assumptions!$C$94:$M$94,Assumptions!$C$97:$M$97)))</f>
        <v>0</v>
      </c>
      <c r="CB6" s="229">
        <f t="array" ref="CB6">IF(CB$2=1,Assumptions!$AF6/12,(SUMIF($D$2:$EE$2,CB$2-1,$D6:$EE6)/12)*(1+XLOOKUP(CB$2,Assumptions!$C$94:$M$94,Assumptions!$C$97:$M$97)))</f>
        <v>0</v>
      </c>
      <c r="CC6" s="229">
        <f t="array" ref="CC6">IF(CC$2=1,Assumptions!$AF6/12,(SUMIF($D$2:$EE$2,CC$2-1,$D6:$EE6)/12)*(1+XLOOKUP(CC$2,Assumptions!$C$94:$M$94,Assumptions!$C$97:$M$97)))</f>
        <v>0</v>
      </c>
      <c r="CD6" s="229">
        <f t="array" ref="CD6">IF(CD$2=1,Assumptions!$AF6/12,(SUMIF($D$2:$EE$2,CD$2-1,$D6:$EE6)/12)*(1+XLOOKUP(CD$2,Assumptions!$C$94:$M$94,Assumptions!$C$97:$M$97)))</f>
        <v>0</v>
      </c>
      <c r="CE6" s="229">
        <f t="array" ref="CE6">IF(CE$2=1,Assumptions!$AF6/12,(SUMIF($D$2:$EE$2,CE$2-1,$D6:$EE6)/12)*(1+XLOOKUP(CE$2,Assumptions!$C$94:$M$94,Assumptions!$C$97:$M$97)))</f>
        <v>0</v>
      </c>
      <c r="CF6" s="229">
        <f t="array" ref="CF6">IF(CF$2=1,Assumptions!$AF6/12,(SUMIF($D$2:$EE$2,CF$2-1,$D6:$EE6)/12)*(1+XLOOKUP(CF$2,Assumptions!$C$94:$M$94,Assumptions!$C$97:$M$97)))</f>
        <v>0</v>
      </c>
      <c r="CG6" s="229">
        <f t="array" ref="CG6">IF(CG$2=1,Assumptions!$AF6/12,(SUMIF($D$2:$EE$2,CG$2-1,$D6:$EE6)/12)*(1+XLOOKUP(CG$2,Assumptions!$C$94:$M$94,Assumptions!$C$97:$M$97)))</f>
        <v>0</v>
      </c>
      <c r="CH6" s="229">
        <f t="array" ref="CH6">IF(CH$2=1,Assumptions!$AF6/12,(SUMIF($D$2:$EE$2,CH$2-1,$D6:$EE6)/12)*(1+XLOOKUP(CH$2,Assumptions!$C$94:$M$94,Assumptions!$C$97:$M$97)))</f>
        <v>0</v>
      </c>
      <c r="CI6" s="229">
        <f t="array" ref="CI6">IF(CI$2=1,Assumptions!$AF6/12,(SUMIF($D$2:$EE$2,CI$2-1,$D6:$EE6)/12)*(1+XLOOKUP(CI$2,Assumptions!$C$94:$M$94,Assumptions!$C$97:$M$97)))</f>
        <v>0</v>
      </c>
      <c r="CJ6" s="229">
        <f t="array" ref="CJ6">IF(CJ$2=1,Assumptions!$AF6/12,(SUMIF($D$2:$EE$2,CJ$2-1,$D6:$EE6)/12)*(1+XLOOKUP(CJ$2,Assumptions!$C$94:$M$94,Assumptions!$C$97:$M$97)))</f>
        <v>0</v>
      </c>
      <c r="CK6" s="229">
        <f t="array" ref="CK6">IF(CK$2=1,Assumptions!$AF6/12,(SUMIF($D$2:$EE$2,CK$2-1,$D6:$EE6)/12)*(1+XLOOKUP(CK$2,Assumptions!$C$94:$M$94,Assumptions!$C$97:$M$97)))</f>
        <v>0</v>
      </c>
      <c r="CL6" s="229">
        <f t="array" ref="CL6">IF(CL$2=1,Assumptions!$AF6/12,(SUMIF($D$2:$EE$2,CL$2-1,$D6:$EE6)/12)*(1+XLOOKUP(CL$2,Assumptions!$C$94:$M$94,Assumptions!$C$97:$M$97)))</f>
        <v>0</v>
      </c>
      <c r="CM6" s="229">
        <f t="array" ref="CM6">IF(CM$2=1,Assumptions!$AF6/12,(SUMIF($D$2:$EE$2,CM$2-1,$D6:$EE6)/12)*(1+XLOOKUP(CM$2,Assumptions!$C$94:$M$94,Assumptions!$C$97:$M$97)))</f>
        <v>0</v>
      </c>
      <c r="CN6" s="229">
        <f t="array" ref="CN6">IF(CN$2=1,Assumptions!$AF6/12,(SUMIF($D$2:$EE$2,CN$2-1,$D6:$EE6)/12)*(1+XLOOKUP(CN$2,Assumptions!$C$94:$M$94,Assumptions!$C$97:$M$97)))</f>
        <v>0</v>
      </c>
      <c r="CO6" s="229">
        <f t="array" ref="CO6">IF(CO$2=1,Assumptions!$AF6/12,(SUMIF($D$2:$EE$2,CO$2-1,$D6:$EE6)/12)*(1+XLOOKUP(CO$2,Assumptions!$C$94:$M$94,Assumptions!$C$97:$M$97)))</f>
        <v>0</v>
      </c>
      <c r="CP6" s="229">
        <f t="array" ref="CP6">IF(CP$2=1,Assumptions!$AF6/12,(SUMIF($D$2:$EE$2,CP$2-1,$D6:$EE6)/12)*(1+XLOOKUP(CP$2,Assumptions!$C$94:$M$94,Assumptions!$C$97:$M$97)))</f>
        <v>0</v>
      </c>
      <c r="CQ6" s="229">
        <f t="array" ref="CQ6">IF(CQ$2=1,Assumptions!$AF6/12,(SUMIF($D$2:$EE$2,CQ$2-1,$D6:$EE6)/12)*(1+XLOOKUP(CQ$2,Assumptions!$C$94:$M$94,Assumptions!$C$97:$M$97)))</f>
        <v>0</v>
      </c>
      <c r="CR6" s="229">
        <f t="array" ref="CR6">IF(CR$2=1,Assumptions!$AF6/12,(SUMIF($D$2:$EE$2,CR$2-1,$D6:$EE6)/12)*(1+XLOOKUP(CR$2,Assumptions!$C$94:$M$94,Assumptions!$C$97:$M$97)))</f>
        <v>0</v>
      </c>
      <c r="CS6" s="229">
        <f t="array" ref="CS6">IF(CS$2=1,Assumptions!$AF6/12,(SUMIF($D$2:$EE$2,CS$2-1,$D6:$EE6)/12)*(1+XLOOKUP(CS$2,Assumptions!$C$94:$M$94,Assumptions!$C$97:$M$97)))</f>
        <v>0</v>
      </c>
      <c r="CT6" s="229">
        <f t="array" ref="CT6">IF(CT$2=1,Assumptions!$AF6/12,(SUMIF($D$2:$EE$2,CT$2-1,$D6:$EE6)/12)*(1+XLOOKUP(CT$2,Assumptions!$C$94:$M$94,Assumptions!$C$97:$M$97)))</f>
        <v>0</v>
      </c>
      <c r="CU6" s="229">
        <f t="array" ref="CU6">IF(CU$2=1,Assumptions!$AF6/12,(SUMIF($D$2:$EE$2,CU$2-1,$D6:$EE6)/12)*(1+XLOOKUP(CU$2,Assumptions!$C$94:$M$94,Assumptions!$C$97:$M$97)))</f>
        <v>0</v>
      </c>
      <c r="CV6" s="229">
        <f t="array" ref="CV6">IF(CV$2=1,Assumptions!$AF6/12,(SUMIF($D$2:$EE$2,CV$2-1,$D6:$EE6)/12)*(1+XLOOKUP(CV$2,Assumptions!$C$94:$M$94,Assumptions!$C$97:$M$97)))</f>
        <v>0</v>
      </c>
      <c r="CW6" s="229">
        <f t="array" ref="CW6">IF(CW$2=1,Assumptions!$AF6/12,(SUMIF($D$2:$EE$2,CW$2-1,$D6:$EE6)/12)*(1+XLOOKUP(CW$2,Assumptions!$C$94:$M$94,Assumptions!$C$97:$M$97)))</f>
        <v>0</v>
      </c>
      <c r="CX6" s="229">
        <f t="array" ref="CX6">IF(CX$2=1,Assumptions!$AF6/12,(SUMIF($D$2:$EE$2,CX$2-1,$D6:$EE6)/12)*(1+XLOOKUP(CX$2,Assumptions!$C$94:$M$94,Assumptions!$C$97:$M$97)))</f>
        <v>0</v>
      </c>
      <c r="CY6" s="229">
        <f t="array" ref="CY6">IF(CY$2=1,Assumptions!$AF6/12,(SUMIF($D$2:$EE$2,CY$2-1,$D6:$EE6)/12)*(1+XLOOKUP(CY$2,Assumptions!$C$94:$M$94,Assumptions!$C$97:$M$97)))</f>
        <v>0</v>
      </c>
      <c r="CZ6" s="229">
        <f t="array" ref="CZ6">IF(CZ$2=1,Assumptions!$AF6/12,(SUMIF($D$2:$EE$2,CZ$2-1,$D6:$EE6)/12)*(1+XLOOKUP(CZ$2,Assumptions!$C$94:$M$94,Assumptions!$C$97:$M$97)))</f>
        <v>0</v>
      </c>
      <c r="DA6" s="229">
        <f t="array" ref="DA6">IF(DA$2=1,Assumptions!$AF6/12,(SUMIF($D$2:$EE$2,DA$2-1,$D6:$EE6)/12)*(1+XLOOKUP(DA$2,Assumptions!$C$94:$M$94,Assumptions!$C$97:$M$97)))</f>
        <v>0</v>
      </c>
      <c r="DB6" s="229">
        <f t="array" ref="DB6">IF(DB$2=1,Assumptions!$AF6/12,(SUMIF($D$2:$EE$2,DB$2-1,$D6:$EE6)/12)*(1+XLOOKUP(DB$2,Assumptions!$C$94:$M$94,Assumptions!$C$97:$M$97)))</f>
        <v>0</v>
      </c>
      <c r="DC6" s="229">
        <f t="array" ref="DC6">IF(DC$2=1,Assumptions!$AF6/12,(SUMIF($D$2:$EE$2,DC$2-1,$D6:$EE6)/12)*(1+XLOOKUP(DC$2,Assumptions!$C$94:$M$94,Assumptions!$C$97:$M$97)))</f>
        <v>0</v>
      </c>
      <c r="DD6" s="229">
        <f t="array" ref="DD6">IF(DD$2=1,Assumptions!$AF6/12,(SUMIF($D$2:$EE$2,DD$2-1,$D6:$EE6)/12)*(1+XLOOKUP(DD$2,Assumptions!$C$94:$M$94,Assumptions!$C$97:$M$97)))</f>
        <v>0</v>
      </c>
      <c r="DE6" s="229">
        <f t="array" ref="DE6">IF(DE$2=1,Assumptions!$AF6/12,(SUMIF($D$2:$EE$2,DE$2-1,$D6:$EE6)/12)*(1+XLOOKUP(DE$2,Assumptions!$C$94:$M$94,Assumptions!$C$97:$M$97)))</f>
        <v>0</v>
      </c>
      <c r="DF6" s="229">
        <f t="array" ref="DF6">IF(DF$2=1,Assumptions!$AF6/12,(SUMIF($D$2:$EE$2,DF$2-1,$D6:$EE6)/12)*(1+XLOOKUP(DF$2,Assumptions!$C$94:$M$94,Assumptions!$C$97:$M$97)))</f>
        <v>0</v>
      </c>
      <c r="DG6" s="229">
        <f t="array" ref="DG6">IF(DG$2=1,Assumptions!$AF6/12,(SUMIF($D$2:$EE$2,DG$2-1,$D6:$EE6)/12)*(1+XLOOKUP(DG$2,Assumptions!$C$94:$M$94,Assumptions!$C$97:$M$97)))</f>
        <v>0</v>
      </c>
      <c r="DH6" s="229">
        <f t="array" ref="DH6">IF(DH$2=1,Assumptions!$AF6/12,(SUMIF($D$2:$EE$2,DH$2-1,$D6:$EE6)/12)*(1+XLOOKUP(DH$2,Assumptions!$C$94:$M$94,Assumptions!$C$97:$M$97)))</f>
        <v>0</v>
      </c>
      <c r="DI6" s="229">
        <f t="array" ref="DI6">IF(DI$2=1,Assumptions!$AF6/12,(SUMIF($D$2:$EE$2,DI$2-1,$D6:$EE6)/12)*(1+XLOOKUP(DI$2,Assumptions!$C$94:$M$94,Assumptions!$C$97:$M$97)))</f>
        <v>0</v>
      </c>
      <c r="DJ6" s="229">
        <f t="array" ref="DJ6">IF(DJ$2=1,Assumptions!$AF6/12,(SUMIF($D$2:$EE$2,DJ$2-1,$D6:$EE6)/12)*(1+XLOOKUP(DJ$2,Assumptions!$C$94:$M$94,Assumptions!$C$97:$M$97)))</f>
        <v>0</v>
      </c>
      <c r="DK6" s="229">
        <f t="array" ref="DK6">IF(DK$2=1,Assumptions!$AF6/12,(SUMIF($D$2:$EE$2,DK$2-1,$D6:$EE6)/12)*(1+XLOOKUP(DK$2,Assumptions!$C$94:$M$94,Assumptions!$C$97:$M$97)))</f>
        <v>0</v>
      </c>
      <c r="DL6" s="229">
        <f t="array" ref="DL6">IF(DL$2=1,Assumptions!$AF6/12,(SUMIF($D$2:$EE$2,DL$2-1,$D6:$EE6)/12)*(1+XLOOKUP(DL$2,Assumptions!$C$94:$M$94,Assumptions!$C$97:$M$97)))</f>
        <v>0</v>
      </c>
      <c r="DM6" s="229">
        <f t="array" ref="DM6">IF(DM$2=1,Assumptions!$AF6/12,(SUMIF($D$2:$EE$2,DM$2-1,$D6:$EE6)/12)*(1+XLOOKUP(DM$2,Assumptions!$C$94:$M$94,Assumptions!$C$97:$M$97)))</f>
        <v>0</v>
      </c>
      <c r="DN6" s="229">
        <f t="array" ref="DN6">IF(DN$2=1,Assumptions!$AF6/12,(SUMIF($D$2:$EE$2,DN$2-1,$D6:$EE6)/12)*(1+XLOOKUP(DN$2,Assumptions!$C$94:$M$94,Assumptions!$C$97:$M$97)))</f>
        <v>0</v>
      </c>
      <c r="DO6" s="229">
        <f t="array" ref="DO6">IF(DO$2=1,Assumptions!$AF6/12,(SUMIF($D$2:$EE$2,DO$2-1,$D6:$EE6)/12)*(1+XLOOKUP(DO$2,Assumptions!$C$94:$M$94,Assumptions!$C$97:$M$97)))</f>
        <v>0</v>
      </c>
      <c r="DP6" s="229">
        <f t="array" ref="DP6">IF(DP$2=1,Assumptions!$AF6/12,(SUMIF($D$2:$EE$2,DP$2-1,$D6:$EE6)/12)*(1+XLOOKUP(DP$2,Assumptions!$C$94:$M$94,Assumptions!$C$97:$M$97)))</f>
        <v>0</v>
      </c>
      <c r="DQ6" s="229">
        <f t="array" ref="DQ6">IF(DQ$2=1,Assumptions!$AF6/12,(SUMIF($D$2:$EE$2,DQ$2-1,$D6:$EE6)/12)*(1+XLOOKUP(DQ$2,Assumptions!$C$94:$M$94,Assumptions!$C$97:$M$97)))</f>
        <v>0</v>
      </c>
      <c r="DR6" s="229">
        <f t="array" ref="DR6">IF(DR$2=1,Assumptions!$AF6/12,(SUMIF($D$2:$EE$2,DR$2-1,$D6:$EE6)/12)*(1+XLOOKUP(DR$2,Assumptions!$C$94:$M$94,Assumptions!$C$97:$M$97)))</f>
        <v>0</v>
      </c>
      <c r="DS6" s="229">
        <f t="array" ref="DS6">IF(DS$2=1,Assumptions!$AF6/12,(SUMIF($D$2:$EE$2,DS$2-1,$D6:$EE6)/12)*(1+XLOOKUP(DS$2,Assumptions!$C$94:$M$94,Assumptions!$C$97:$M$97)))</f>
        <v>0</v>
      </c>
      <c r="DT6" s="229">
        <f t="array" ref="DT6">IF(DT$2=1,Assumptions!$AF6/12,(SUMIF($D$2:$EE$2,DT$2-1,$D6:$EE6)/12)*(1+XLOOKUP(DT$2,Assumptions!$C$94:$M$94,Assumptions!$C$97:$M$97)))</f>
        <v>0</v>
      </c>
      <c r="DU6" s="229">
        <f t="array" ref="DU6">IF(DU$2=1,Assumptions!$AF6/12,(SUMIF($D$2:$EE$2,DU$2-1,$D6:$EE6)/12)*(1+XLOOKUP(DU$2,Assumptions!$C$94:$M$94,Assumptions!$C$97:$M$97)))</f>
        <v>0</v>
      </c>
      <c r="DV6" s="229">
        <f t="array" ref="DV6">IF(DV$2=1,Assumptions!$AF6/12,(SUMIF($D$2:$EE$2,DV$2-1,$D6:$EE6)/12)*(1+XLOOKUP(DV$2,Assumptions!$C$94:$M$94,Assumptions!$C$97:$M$97)))</f>
        <v>0</v>
      </c>
      <c r="DW6" s="229">
        <f t="array" ref="DW6">IF(DW$2=1,Assumptions!$AF6/12,(SUMIF($D$2:$EE$2,DW$2-1,$D6:$EE6)/12)*(1+XLOOKUP(DW$2,Assumptions!$C$94:$M$94,Assumptions!$C$97:$M$97)))</f>
        <v>0</v>
      </c>
      <c r="DX6" s="229">
        <f t="array" ref="DX6">IF(DX$2=1,Assumptions!$AF6/12,(SUMIF($D$2:$EE$2,DX$2-1,$D6:$EE6)/12)*(1+XLOOKUP(DX$2,Assumptions!$C$94:$M$94,Assumptions!$C$97:$M$97)))</f>
        <v>0</v>
      </c>
      <c r="DY6" s="229">
        <f t="array" ref="DY6">IF(DY$2=1,Assumptions!$AF6/12,(SUMIF($D$2:$EE$2,DY$2-1,$D6:$EE6)/12)*(1+XLOOKUP(DY$2,Assumptions!$C$94:$M$94,Assumptions!$C$97:$M$97)))</f>
        <v>0</v>
      </c>
      <c r="DZ6" s="229">
        <f t="array" ref="DZ6">IF(DZ$2=1,Assumptions!$AF6/12,(SUMIF($D$2:$EE$2,DZ$2-1,$D6:$EE6)/12)*(1+XLOOKUP(DZ$2,Assumptions!$C$94:$M$94,Assumptions!$C$97:$M$97)))</f>
        <v>0</v>
      </c>
      <c r="EA6" s="229">
        <f t="array" ref="EA6">IF(EA$2=1,Assumptions!$AF6/12,(SUMIF($D$2:$EE$2,EA$2-1,$D6:$EE6)/12)*(1+XLOOKUP(EA$2,Assumptions!$C$94:$M$94,Assumptions!$C$97:$M$97)))</f>
        <v>0</v>
      </c>
      <c r="EB6" s="229">
        <f t="array" ref="EB6">IF(EB$2=1,Assumptions!$AF6/12,(SUMIF($D$2:$EE$2,EB$2-1,$D6:$EE6)/12)*(1+XLOOKUP(EB$2,Assumptions!$C$94:$M$94,Assumptions!$C$97:$M$97)))</f>
        <v>0</v>
      </c>
      <c r="EC6" s="229">
        <f t="array" ref="EC6">IF(EC$2=1,Assumptions!$AF6/12,(SUMIF($D$2:$EE$2,EC$2-1,$D6:$EE6)/12)*(1+XLOOKUP(EC$2,Assumptions!$C$94:$M$94,Assumptions!$C$97:$M$97)))</f>
        <v>0</v>
      </c>
      <c r="ED6" s="229">
        <f t="array" ref="ED6">IF(ED$2=1,Assumptions!$AF6/12,(SUMIF($D$2:$EE$2,ED$2-1,$D6:$EE6)/12)*(1+XLOOKUP(ED$2,Assumptions!$C$94:$M$94,Assumptions!$C$97:$M$97)))</f>
        <v>0</v>
      </c>
      <c r="EE6" s="229">
        <f t="array" ref="EE6">IF(EE$2=1,Assumptions!$AF6/12,(SUMIF($D$2:$EE$2,EE$2-1,$D6:$EE6)/12)*(1+XLOOKUP(EE$2,Assumptions!$C$94:$M$94,Assumptions!$C$97:$M$97)))</f>
        <v>0</v>
      </c>
    </row>
    <row r="7" ht="15.75" customHeight="1">
      <c r="A7" s="1"/>
      <c r="B7" s="1"/>
      <c r="C7" s="1" t="str">
        <f>Assumptions!Z7</f>
        <v>3 Bed</v>
      </c>
      <c r="D7" s="229">
        <f t="array" ref="D7">IF(D$2=1,Assumptions!$AF7/12,(SUMIF($D$2:$EE$2,D$2-1,$D7:$EE7)/12)*(1+XLOOKUP(D$2,Assumptions!$C$94:$M$94,Assumptions!$C$97:$M$97)))</f>
        <v>0</v>
      </c>
      <c r="E7" s="229">
        <f t="array" ref="E7">IF(E$2=1,Assumptions!$AF7/12,(SUMIF($D$2:$EE$2,E$2-1,$D7:$EE7)/12)*(1+XLOOKUP(E$2,Assumptions!$C$94:$M$94,Assumptions!$C$97:$M$97)))</f>
        <v>0</v>
      </c>
      <c r="F7" s="229">
        <f t="array" ref="F7">IF(F$2=1,Assumptions!$AF7/12,(SUMIF($D$2:$EE$2,F$2-1,$D7:$EE7)/12)*(1+XLOOKUP(F$2,Assumptions!$C$94:$M$94,Assumptions!$C$97:$M$97)))</f>
        <v>0</v>
      </c>
      <c r="G7" s="229">
        <f t="array" ref="G7">IF(G$2=1,Assumptions!$AF7/12,(SUMIF($D$2:$EE$2,G$2-1,$D7:$EE7)/12)*(1+XLOOKUP(G$2,Assumptions!$C$94:$M$94,Assumptions!$C$97:$M$97)))</f>
        <v>0</v>
      </c>
      <c r="H7" s="229">
        <f t="array" ref="H7">IF(H$2=1,Assumptions!$AF7/12,(SUMIF($D$2:$EE$2,H$2-1,$D7:$EE7)/12)*(1+XLOOKUP(H$2,Assumptions!$C$94:$M$94,Assumptions!$C$97:$M$97)))</f>
        <v>0</v>
      </c>
      <c r="I7" s="229">
        <f t="array" ref="I7">IF(I$2=1,Assumptions!$AF7/12,(SUMIF($D$2:$EE$2,I$2-1,$D7:$EE7)/12)*(1+XLOOKUP(I$2,Assumptions!$C$94:$M$94,Assumptions!$C$97:$M$97)))</f>
        <v>0</v>
      </c>
      <c r="J7" s="229">
        <f t="array" ref="J7">IF(J$2=1,Assumptions!$AF7/12,(SUMIF($D$2:$EE$2,J$2-1,$D7:$EE7)/12)*(1+XLOOKUP(J$2,Assumptions!$C$94:$M$94,Assumptions!$C$97:$M$97)))</f>
        <v>0</v>
      </c>
      <c r="K7" s="229">
        <f t="array" ref="K7">IF(K$2=1,Assumptions!$AF7/12,(SUMIF($D$2:$EE$2,K$2-1,$D7:$EE7)/12)*(1+XLOOKUP(K$2,Assumptions!$C$94:$M$94,Assumptions!$C$97:$M$97)))</f>
        <v>0</v>
      </c>
      <c r="L7" s="229">
        <f t="array" ref="L7">IF(L$2=1,Assumptions!$AF7/12,(SUMIF($D$2:$EE$2,L$2-1,$D7:$EE7)/12)*(1+XLOOKUP(L$2,Assumptions!$C$94:$M$94,Assumptions!$C$97:$M$97)))</f>
        <v>0</v>
      </c>
      <c r="M7" s="229">
        <f t="array" ref="M7">IF(M$2=1,Assumptions!$AF7/12,(SUMIF($D$2:$EE$2,M$2-1,$D7:$EE7)/12)*(1+XLOOKUP(M$2,Assumptions!$C$94:$M$94,Assumptions!$C$97:$M$97)))</f>
        <v>0</v>
      </c>
      <c r="N7" s="229">
        <f t="array" ref="N7">IF(N$2=1,Assumptions!$AF7/12,(SUMIF($D$2:$EE$2,N$2-1,$D7:$EE7)/12)*(1+XLOOKUP(N$2,Assumptions!$C$94:$M$94,Assumptions!$C$97:$M$97)))</f>
        <v>0</v>
      </c>
      <c r="O7" s="229">
        <f t="array" ref="O7">IF(O$2=1,Assumptions!$AF7/12,(SUMIF($D$2:$EE$2,O$2-1,$D7:$EE7)/12)*(1+XLOOKUP(O$2,Assumptions!$C$94:$M$94,Assumptions!$C$97:$M$97)))</f>
        <v>0</v>
      </c>
      <c r="P7" s="229">
        <f t="array" ref="P7">IF(P$2=1,Assumptions!$AF7/12,(SUMIF($D$2:$EE$2,P$2-1,$D7:$EE7)/12)*(1+XLOOKUP(P$2,Assumptions!$C$94:$M$94,Assumptions!$C$97:$M$97)))</f>
        <v>0</v>
      </c>
      <c r="Q7" s="229">
        <f t="array" ref="Q7">IF(Q$2=1,Assumptions!$AF7/12,(SUMIF($D$2:$EE$2,Q$2-1,$D7:$EE7)/12)*(1+XLOOKUP(Q$2,Assumptions!$C$94:$M$94,Assumptions!$C$97:$M$97)))</f>
        <v>0</v>
      </c>
      <c r="R7" s="229">
        <f t="array" ref="R7">IF(R$2=1,Assumptions!$AF7/12,(SUMIF($D$2:$EE$2,R$2-1,$D7:$EE7)/12)*(1+XLOOKUP(R$2,Assumptions!$C$94:$M$94,Assumptions!$C$97:$M$97)))</f>
        <v>0</v>
      </c>
      <c r="S7" s="229">
        <f t="array" ref="S7">IF(S$2=1,Assumptions!$AF7/12,(SUMIF($D$2:$EE$2,S$2-1,$D7:$EE7)/12)*(1+XLOOKUP(S$2,Assumptions!$C$94:$M$94,Assumptions!$C$97:$M$97)))</f>
        <v>0</v>
      </c>
      <c r="T7" s="229">
        <f t="array" ref="T7">IF(T$2=1,Assumptions!$AF7/12,(SUMIF($D$2:$EE$2,T$2-1,$D7:$EE7)/12)*(1+XLOOKUP(T$2,Assumptions!$C$94:$M$94,Assumptions!$C$97:$M$97)))</f>
        <v>0</v>
      </c>
      <c r="U7" s="229">
        <f t="array" ref="U7">IF(U$2=1,Assumptions!$AF7/12,(SUMIF($D$2:$EE$2,U$2-1,$D7:$EE7)/12)*(1+XLOOKUP(U$2,Assumptions!$C$94:$M$94,Assumptions!$C$97:$M$97)))</f>
        <v>0</v>
      </c>
      <c r="V7" s="229">
        <f t="array" ref="V7">IF(V$2=1,Assumptions!$AF7/12,(SUMIF($D$2:$EE$2,V$2-1,$D7:$EE7)/12)*(1+XLOOKUP(V$2,Assumptions!$C$94:$M$94,Assumptions!$C$97:$M$97)))</f>
        <v>0</v>
      </c>
      <c r="W7" s="229">
        <f t="array" ref="W7">IF(W$2=1,Assumptions!$AF7/12,(SUMIF($D$2:$EE$2,W$2-1,$D7:$EE7)/12)*(1+XLOOKUP(W$2,Assumptions!$C$94:$M$94,Assumptions!$C$97:$M$97)))</f>
        <v>0</v>
      </c>
      <c r="X7" s="229">
        <f t="array" ref="X7">IF(X$2=1,Assumptions!$AF7/12,(SUMIF($D$2:$EE$2,X$2-1,$D7:$EE7)/12)*(1+XLOOKUP(X$2,Assumptions!$C$94:$M$94,Assumptions!$C$97:$M$97)))</f>
        <v>0</v>
      </c>
      <c r="Y7" s="229">
        <f t="array" ref="Y7">IF(Y$2=1,Assumptions!$AF7/12,(SUMIF($D$2:$EE$2,Y$2-1,$D7:$EE7)/12)*(1+XLOOKUP(Y$2,Assumptions!$C$94:$M$94,Assumptions!$C$97:$M$97)))</f>
        <v>0</v>
      </c>
      <c r="Z7" s="229">
        <f t="array" ref="Z7">IF(Z$2=1,Assumptions!$AF7/12,(SUMIF($D$2:$EE$2,Z$2-1,$D7:$EE7)/12)*(1+XLOOKUP(Z$2,Assumptions!$C$94:$M$94,Assumptions!$C$97:$M$97)))</f>
        <v>0</v>
      </c>
      <c r="AA7" s="229">
        <f t="array" ref="AA7">IF(AA$2=1,Assumptions!$AF7/12,(SUMIF($D$2:$EE$2,AA$2-1,$D7:$EE7)/12)*(1+XLOOKUP(AA$2,Assumptions!$C$94:$M$94,Assumptions!$C$97:$M$97)))</f>
        <v>0</v>
      </c>
      <c r="AB7" s="229">
        <f t="array" ref="AB7">IF(AB$2=1,Assumptions!$AF7/12,(SUMIF($D$2:$EE$2,AB$2-1,$D7:$EE7)/12)*(1+XLOOKUP(AB$2,Assumptions!$C$94:$M$94,Assumptions!$C$97:$M$97)))</f>
        <v>0</v>
      </c>
      <c r="AC7" s="229">
        <f t="array" ref="AC7">IF(AC$2=1,Assumptions!$AF7/12,(SUMIF($D$2:$EE$2,AC$2-1,$D7:$EE7)/12)*(1+XLOOKUP(AC$2,Assumptions!$C$94:$M$94,Assumptions!$C$97:$M$97)))</f>
        <v>0</v>
      </c>
      <c r="AD7" s="229">
        <f t="array" ref="AD7">IF(AD$2=1,Assumptions!$AF7/12,(SUMIF($D$2:$EE$2,AD$2-1,$D7:$EE7)/12)*(1+XLOOKUP(AD$2,Assumptions!$C$94:$M$94,Assumptions!$C$97:$M$97)))</f>
        <v>0</v>
      </c>
      <c r="AE7" s="229">
        <f t="array" ref="AE7">IF(AE$2=1,Assumptions!$AF7/12,(SUMIF($D$2:$EE$2,AE$2-1,$D7:$EE7)/12)*(1+XLOOKUP(AE$2,Assumptions!$C$94:$M$94,Assumptions!$C$97:$M$97)))</f>
        <v>0</v>
      </c>
      <c r="AF7" s="229">
        <f t="array" ref="AF7">IF(AF$2=1,Assumptions!$AF7/12,(SUMIF($D$2:$EE$2,AF$2-1,$D7:$EE7)/12)*(1+XLOOKUP(AF$2,Assumptions!$C$94:$M$94,Assumptions!$C$97:$M$97)))</f>
        <v>0</v>
      </c>
      <c r="AG7" s="229">
        <f t="array" ref="AG7">IF(AG$2=1,Assumptions!$AF7/12,(SUMIF($D$2:$EE$2,AG$2-1,$D7:$EE7)/12)*(1+XLOOKUP(AG$2,Assumptions!$C$94:$M$94,Assumptions!$C$97:$M$97)))</f>
        <v>0</v>
      </c>
      <c r="AH7" s="229">
        <f t="array" ref="AH7">IF(AH$2=1,Assumptions!$AF7/12,(SUMIF($D$2:$EE$2,AH$2-1,$D7:$EE7)/12)*(1+XLOOKUP(AH$2,Assumptions!$C$94:$M$94,Assumptions!$C$97:$M$97)))</f>
        <v>0</v>
      </c>
      <c r="AI7" s="229">
        <f t="array" ref="AI7">IF(AI$2=1,Assumptions!$AF7/12,(SUMIF($D$2:$EE$2,AI$2-1,$D7:$EE7)/12)*(1+XLOOKUP(AI$2,Assumptions!$C$94:$M$94,Assumptions!$C$97:$M$97)))</f>
        <v>0</v>
      </c>
      <c r="AJ7" s="229">
        <f t="array" ref="AJ7">IF(AJ$2=1,Assumptions!$AF7/12,(SUMIF($D$2:$EE$2,AJ$2-1,$D7:$EE7)/12)*(1+XLOOKUP(AJ$2,Assumptions!$C$94:$M$94,Assumptions!$C$97:$M$97)))</f>
        <v>0</v>
      </c>
      <c r="AK7" s="229">
        <f t="array" ref="AK7">IF(AK$2=1,Assumptions!$AF7/12,(SUMIF($D$2:$EE$2,AK$2-1,$D7:$EE7)/12)*(1+XLOOKUP(AK$2,Assumptions!$C$94:$M$94,Assumptions!$C$97:$M$97)))</f>
        <v>0</v>
      </c>
      <c r="AL7" s="229">
        <f t="array" ref="AL7">IF(AL$2=1,Assumptions!$AF7/12,(SUMIF($D$2:$EE$2,AL$2-1,$D7:$EE7)/12)*(1+XLOOKUP(AL$2,Assumptions!$C$94:$M$94,Assumptions!$C$97:$M$97)))</f>
        <v>0</v>
      </c>
      <c r="AM7" s="229">
        <f t="array" ref="AM7">IF(AM$2=1,Assumptions!$AF7/12,(SUMIF($D$2:$EE$2,AM$2-1,$D7:$EE7)/12)*(1+XLOOKUP(AM$2,Assumptions!$C$94:$M$94,Assumptions!$C$97:$M$97)))</f>
        <v>0</v>
      </c>
      <c r="AN7" s="229">
        <f t="array" ref="AN7">IF(AN$2=1,Assumptions!$AF7/12,(SUMIF($D$2:$EE$2,AN$2-1,$D7:$EE7)/12)*(1+XLOOKUP(AN$2,Assumptions!$C$94:$M$94,Assumptions!$C$97:$M$97)))</f>
        <v>0</v>
      </c>
      <c r="AO7" s="229">
        <f t="array" ref="AO7">IF(AO$2=1,Assumptions!$AF7/12,(SUMIF($D$2:$EE$2,AO$2-1,$D7:$EE7)/12)*(1+XLOOKUP(AO$2,Assumptions!$C$94:$M$94,Assumptions!$C$97:$M$97)))</f>
        <v>0</v>
      </c>
      <c r="AP7" s="229">
        <f t="array" ref="AP7">IF(AP$2=1,Assumptions!$AF7/12,(SUMIF($D$2:$EE$2,AP$2-1,$D7:$EE7)/12)*(1+XLOOKUP(AP$2,Assumptions!$C$94:$M$94,Assumptions!$C$97:$M$97)))</f>
        <v>0</v>
      </c>
      <c r="AQ7" s="229">
        <f t="array" ref="AQ7">IF(AQ$2=1,Assumptions!$AF7/12,(SUMIF($D$2:$EE$2,AQ$2-1,$D7:$EE7)/12)*(1+XLOOKUP(AQ$2,Assumptions!$C$94:$M$94,Assumptions!$C$97:$M$97)))</f>
        <v>0</v>
      </c>
      <c r="AR7" s="229">
        <f t="array" ref="AR7">IF(AR$2=1,Assumptions!$AF7/12,(SUMIF($D$2:$EE$2,AR$2-1,$D7:$EE7)/12)*(1+XLOOKUP(AR$2,Assumptions!$C$94:$M$94,Assumptions!$C$97:$M$97)))</f>
        <v>0</v>
      </c>
      <c r="AS7" s="229">
        <f t="array" ref="AS7">IF(AS$2=1,Assumptions!$AF7/12,(SUMIF($D$2:$EE$2,AS$2-1,$D7:$EE7)/12)*(1+XLOOKUP(AS$2,Assumptions!$C$94:$M$94,Assumptions!$C$97:$M$97)))</f>
        <v>0</v>
      </c>
      <c r="AT7" s="229">
        <f t="array" ref="AT7">IF(AT$2=1,Assumptions!$AF7/12,(SUMIF($D$2:$EE$2,AT$2-1,$D7:$EE7)/12)*(1+XLOOKUP(AT$2,Assumptions!$C$94:$M$94,Assumptions!$C$97:$M$97)))</f>
        <v>0</v>
      </c>
      <c r="AU7" s="229">
        <f t="array" ref="AU7">IF(AU$2=1,Assumptions!$AF7/12,(SUMIF($D$2:$EE$2,AU$2-1,$D7:$EE7)/12)*(1+XLOOKUP(AU$2,Assumptions!$C$94:$M$94,Assumptions!$C$97:$M$97)))</f>
        <v>0</v>
      </c>
      <c r="AV7" s="229">
        <f t="array" ref="AV7">IF(AV$2=1,Assumptions!$AF7/12,(SUMIF($D$2:$EE$2,AV$2-1,$D7:$EE7)/12)*(1+XLOOKUP(AV$2,Assumptions!$C$94:$M$94,Assumptions!$C$97:$M$97)))</f>
        <v>0</v>
      </c>
      <c r="AW7" s="229">
        <f t="array" ref="AW7">IF(AW$2=1,Assumptions!$AF7/12,(SUMIF($D$2:$EE$2,AW$2-1,$D7:$EE7)/12)*(1+XLOOKUP(AW$2,Assumptions!$C$94:$M$94,Assumptions!$C$97:$M$97)))</f>
        <v>0</v>
      </c>
      <c r="AX7" s="229">
        <f t="array" ref="AX7">IF(AX$2=1,Assumptions!$AF7/12,(SUMIF($D$2:$EE$2,AX$2-1,$D7:$EE7)/12)*(1+XLOOKUP(AX$2,Assumptions!$C$94:$M$94,Assumptions!$C$97:$M$97)))</f>
        <v>0</v>
      </c>
      <c r="AY7" s="229">
        <f t="array" ref="AY7">IF(AY$2=1,Assumptions!$AF7/12,(SUMIF($D$2:$EE$2,AY$2-1,$D7:$EE7)/12)*(1+XLOOKUP(AY$2,Assumptions!$C$94:$M$94,Assumptions!$C$97:$M$97)))</f>
        <v>0</v>
      </c>
      <c r="AZ7" s="229">
        <f t="array" ref="AZ7">IF(AZ$2=1,Assumptions!$AF7/12,(SUMIF($D$2:$EE$2,AZ$2-1,$D7:$EE7)/12)*(1+XLOOKUP(AZ$2,Assumptions!$C$94:$M$94,Assumptions!$C$97:$M$97)))</f>
        <v>0</v>
      </c>
      <c r="BA7" s="229">
        <f t="array" ref="BA7">IF(BA$2=1,Assumptions!$AF7/12,(SUMIF($D$2:$EE$2,BA$2-1,$D7:$EE7)/12)*(1+XLOOKUP(BA$2,Assumptions!$C$94:$M$94,Assumptions!$C$97:$M$97)))</f>
        <v>0</v>
      </c>
      <c r="BB7" s="229">
        <f t="array" ref="BB7">IF(BB$2=1,Assumptions!$AF7/12,(SUMIF($D$2:$EE$2,BB$2-1,$D7:$EE7)/12)*(1+XLOOKUP(BB$2,Assumptions!$C$94:$M$94,Assumptions!$C$97:$M$97)))</f>
        <v>0</v>
      </c>
      <c r="BC7" s="229">
        <f t="array" ref="BC7">IF(BC$2=1,Assumptions!$AF7/12,(SUMIF($D$2:$EE$2,BC$2-1,$D7:$EE7)/12)*(1+XLOOKUP(BC$2,Assumptions!$C$94:$M$94,Assumptions!$C$97:$M$97)))</f>
        <v>0</v>
      </c>
      <c r="BD7" s="229">
        <f t="array" ref="BD7">IF(BD$2=1,Assumptions!$AF7/12,(SUMIF($D$2:$EE$2,BD$2-1,$D7:$EE7)/12)*(1+XLOOKUP(BD$2,Assumptions!$C$94:$M$94,Assumptions!$C$97:$M$97)))</f>
        <v>0</v>
      </c>
      <c r="BE7" s="229">
        <f t="array" ref="BE7">IF(BE$2=1,Assumptions!$AF7/12,(SUMIF($D$2:$EE$2,BE$2-1,$D7:$EE7)/12)*(1+XLOOKUP(BE$2,Assumptions!$C$94:$M$94,Assumptions!$C$97:$M$97)))</f>
        <v>0</v>
      </c>
      <c r="BF7" s="229">
        <f t="array" ref="BF7">IF(BF$2=1,Assumptions!$AF7/12,(SUMIF($D$2:$EE$2,BF$2-1,$D7:$EE7)/12)*(1+XLOOKUP(BF$2,Assumptions!$C$94:$M$94,Assumptions!$C$97:$M$97)))</f>
        <v>0</v>
      </c>
      <c r="BG7" s="229">
        <f t="array" ref="BG7">IF(BG$2=1,Assumptions!$AF7/12,(SUMIF($D$2:$EE$2,BG$2-1,$D7:$EE7)/12)*(1+XLOOKUP(BG$2,Assumptions!$C$94:$M$94,Assumptions!$C$97:$M$97)))</f>
        <v>0</v>
      </c>
      <c r="BH7" s="229">
        <f t="array" ref="BH7">IF(BH$2=1,Assumptions!$AF7/12,(SUMIF($D$2:$EE$2,BH$2-1,$D7:$EE7)/12)*(1+XLOOKUP(BH$2,Assumptions!$C$94:$M$94,Assumptions!$C$97:$M$97)))</f>
        <v>0</v>
      </c>
      <c r="BI7" s="229">
        <f t="array" ref="BI7">IF(BI$2=1,Assumptions!$AF7/12,(SUMIF($D$2:$EE$2,BI$2-1,$D7:$EE7)/12)*(1+XLOOKUP(BI$2,Assumptions!$C$94:$M$94,Assumptions!$C$97:$M$97)))</f>
        <v>0</v>
      </c>
      <c r="BJ7" s="229">
        <f t="array" ref="BJ7">IF(BJ$2=1,Assumptions!$AF7/12,(SUMIF($D$2:$EE$2,BJ$2-1,$D7:$EE7)/12)*(1+XLOOKUP(BJ$2,Assumptions!$C$94:$M$94,Assumptions!$C$97:$M$97)))</f>
        <v>0</v>
      </c>
      <c r="BK7" s="229">
        <f t="array" ref="BK7">IF(BK$2=1,Assumptions!$AF7/12,(SUMIF($D$2:$EE$2,BK$2-1,$D7:$EE7)/12)*(1+XLOOKUP(BK$2,Assumptions!$C$94:$M$94,Assumptions!$C$97:$M$97)))</f>
        <v>0</v>
      </c>
      <c r="BL7" s="229">
        <f t="array" ref="BL7">IF(BL$2=1,Assumptions!$AF7/12,(SUMIF($D$2:$EE$2,BL$2-1,$D7:$EE7)/12)*(1+XLOOKUP(BL$2,Assumptions!$C$94:$M$94,Assumptions!$C$97:$M$97)))</f>
        <v>0</v>
      </c>
      <c r="BM7" s="229">
        <f t="array" ref="BM7">IF(BM$2=1,Assumptions!$AF7/12,(SUMIF($D$2:$EE$2,BM$2-1,$D7:$EE7)/12)*(1+XLOOKUP(BM$2,Assumptions!$C$94:$M$94,Assumptions!$C$97:$M$97)))</f>
        <v>0</v>
      </c>
      <c r="BN7" s="229">
        <f t="array" ref="BN7">IF(BN$2=1,Assumptions!$AF7/12,(SUMIF($D$2:$EE$2,BN$2-1,$D7:$EE7)/12)*(1+XLOOKUP(BN$2,Assumptions!$C$94:$M$94,Assumptions!$C$97:$M$97)))</f>
        <v>0</v>
      </c>
      <c r="BO7" s="229">
        <f t="array" ref="BO7">IF(BO$2=1,Assumptions!$AF7/12,(SUMIF($D$2:$EE$2,BO$2-1,$D7:$EE7)/12)*(1+XLOOKUP(BO$2,Assumptions!$C$94:$M$94,Assumptions!$C$97:$M$97)))</f>
        <v>0</v>
      </c>
      <c r="BP7" s="229">
        <f t="array" ref="BP7">IF(BP$2=1,Assumptions!$AF7/12,(SUMIF($D$2:$EE$2,BP$2-1,$D7:$EE7)/12)*(1+XLOOKUP(BP$2,Assumptions!$C$94:$M$94,Assumptions!$C$97:$M$97)))</f>
        <v>0</v>
      </c>
      <c r="BQ7" s="229">
        <f t="array" ref="BQ7">IF(BQ$2=1,Assumptions!$AF7/12,(SUMIF($D$2:$EE$2,BQ$2-1,$D7:$EE7)/12)*(1+XLOOKUP(BQ$2,Assumptions!$C$94:$M$94,Assumptions!$C$97:$M$97)))</f>
        <v>0</v>
      </c>
      <c r="BR7" s="229">
        <f t="array" ref="BR7">IF(BR$2=1,Assumptions!$AF7/12,(SUMIF($D$2:$EE$2,BR$2-1,$D7:$EE7)/12)*(1+XLOOKUP(BR$2,Assumptions!$C$94:$M$94,Assumptions!$C$97:$M$97)))</f>
        <v>0</v>
      </c>
      <c r="BS7" s="229">
        <f t="array" ref="BS7">IF(BS$2=1,Assumptions!$AF7/12,(SUMIF($D$2:$EE$2,BS$2-1,$D7:$EE7)/12)*(1+XLOOKUP(BS$2,Assumptions!$C$94:$M$94,Assumptions!$C$97:$M$97)))</f>
        <v>0</v>
      </c>
      <c r="BT7" s="229">
        <f t="array" ref="BT7">IF(BT$2=1,Assumptions!$AF7/12,(SUMIF($D$2:$EE$2,BT$2-1,$D7:$EE7)/12)*(1+XLOOKUP(BT$2,Assumptions!$C$94:$M$94,Assumptions!$C$97:$M$97)))</f>
        <v>0</v>
      </c>
      <c r="BU7" s="229">
        <f t="array" ref="BU7">IF(BU$2=1,Assumptions!$AF7/12,(SUMIF($D$2:$EE$2,BU$2-1,$D7:$EE7)/12)*(1+XLOOKUP(BU$2,Assumptions!$C$94:$M$94,Assumptions!$C$97:$M$97)))</f>
        <v>0</v>
      </c>
      <c r="BV7" s="229">
        <f t="array" ref="BV7">IF(BV$2=1,Assumptions!$AF7/12,(SUMIF($D$2:$EE$2,BV$2-1,$D7:$EE7)/12)*(1+XLOOKUP(BV$2,Assumptions!$C$94:$M$94,Assumptions!$C$97:$M$97)))</f>
        <v>0</v>
      </c>
      <c r="BW7" s="229">
        <f t="array" ref="BW7">IF(BW$2=1,Assumptions!$AF7/12,(SUMIF($D$2:$EE$2,BW$2-1,$D7:$EE7)/12)*(1+XLOOKUP(BW$2,Assumptions!$C$94:$M$94,Assumptions!$C$97:$M$97)))</f>
        <v>0</v>
      </c>
      <c r="BX7" s="229">
        <f t="array" ref="BX7">IF(BX$2=1,Assumptions!$AF7/12,(SUMIF($D$2:$EE$2,BX$2-1,$D7:$EE7)/12)*(1+XLOOKUP(BX$2,Assumptions!$C$94:$M$94,Assumptions!$C$97:$M$97)))</f>
        <v>0</v>
      </c>
      <c r="BY7" s="229">
        <f t="array" ref="BY7">IF(BY$2=1,Assumptions!$AF7/12,(SUMIF($D$2:$EE$2,BY$2-1,$D7:$EE7)/12)*(1+XLOOKUP(BY$2,Assumptions!$C$94:$M$94,Assumptions!$C$97:$M$97)))</f>
        <v>0</v>
      </c>
      <c r="BZ7" s="229">
        <f t="array" ref="BZ7">IF(BZ$2=1,Assumptions!$AF7/12,(SUMIF($D$2:$EE$2,BZ$2-1,$D7:$EE7)/12)*(1+XLOOKUP(BZ$2,Assumptions!$C$94:$M$94,Assumptions!$C$97:$M$97)))</f>
        <v>0</v>
      </c>
      <c r="CA7" s="229">
        <f t="array" ref="CA7">IF(CA$2=1,Assumptions!$AF7/12,(SUMIF($D$2:$EE$2,CA$2-1,$D7:$EE7)/12)*(1+XLOOKUP(CA$2,Assumptions!$C$94:$M$94,Assumptions!$C$97:$M$97)))</f>
        <v>0</v>
      </c>
      <c r="CB7" s="229">
        <f t="array" ref="CB7">IF(CB$2=1,Assumptions!$AF7/12,(SUMIF($D$2:$EE$2,CB$2-1,$D7:$EE7)/12)*(1+XLOOKUP(CB$2,Assumptions!$C$94:$M$94,Assumptions!$C$97:$M$97)))</f>
        <v>0</v>
      </c>
      <c r="CC7" s="229">
        <f t="array" ref="CC7">IF(CC$2=1,Assumptions!$AF7/12,(SUMIF($D$2:$EE$2,CC$2-1,$D7:$EE7)/12)*(1+XLOOKUP(CC$2,Assumptions!$C$94:$M$94,Assumptions!$C$97:$M$97)))</f>
        <v>0</v>
      </c>
      <c r="CD7" s="229">
        <f t="array" ref="CD7">IF(CD$2=1,Assumptions!$AF7/12,(SUMIF($D$2:$EE$2,CD$2-1,$D7:$EE7)/12)*(1+XLOOKUP(CD$2,Assumptions!$C$94:$M$94,Assumptions!$C$97:$M$97)))</f>
        <v>0</v>
      </c>
      <c r="CE7" s="229">
        <f t="array" ref="CE7">IF(CE$2=1,Assumptions!$AF7/12,(SUMIF($D$2:$EE$2,CE$2-1,$D7:$EE7)/12)*(1+XLOOKUP(CE$2,Assumptions!$C$94:$M$94,Assumptions!$C$97:$M$97)))</f>
        <v>0</v>
      </c>
      <c r="CF7" s="229">
        <f t="array" ref="CF7">IF(CF$2=1,Assumptions!$AF7/12,(SUMIF($D$2:$EE$2,CF$2-1,$D7:$EE7)/12)*(1+XLOOKUP(CF$2,Assumptions!$C$94:$M$94,Assumptions!$C$97:$M$97)))</f>
        <v>0</v>
      </c>
      <c r="CG7" s="229">
        <f t="array" ref="CG7">IF(CG$2=1,Assumptions!$AF7/12,(SUMIF($D$2:$EE$2,CG$2-1,$D7:$EE7)/12)*(1+XLOOKUP(CG$2,Assumptions!$C$94:$M$94,Assumptions!$C$97:$M$97)))</f>
        <v>0</v>
      </c>
      <c r="CH7" s="229">
        <f t="array" ref="CH7">IF(CH$2=1,Assumptions!$AF7/12,(SUMIF($D$2:$EE$2,CH$2-1,$D7:$EE7)/12)*(1+XLOOKUP(CH$2,Assumptions!$C$94:$M$94,Assumptions!$C$97:$M$97)))</f>
        <v>0</v>
      </c>
      <c r="CI7" s="229">
        <f t="array" ref="CI7">IF(CI$2=1,Assumptions!$AF7/12,(SUMIF($D$2:$EE$2,CI$2-1,$D7:$EE7)/12)*(1+XLOOKUP(CI$2,Assumptions!$C$94:$M$94,Assumptions!$C$97:$M$97)))</f>
        <v>0</v>
      </c>
      <c r="CJ7" s="229">
        <f t="array" ref="CJ7">IF(CJ$2=1,Assumptions!$AF7/12,(SUMIF($D$2:$EE$2,CJ$2-1,$D7:$EE7)/12)*(1+XLOOKUP(CJ$2,Assumptions!$C$94:$M$94,Assumptions!$C$97:$M$97)))</f>
        <v>0</v>
      </c>
      <c r="CK7" s="229">
        <f t="array" ref="CK7">IF(CK$2=1,Assumptions!$AF7/12,(SUMIF($D$2:$EE$2,CK$2-1,$D7:$EE7)/12)*(1+XLOOKUP(CK$2,Assumptions!$C$94:$M$94,Assumptions!$C$97:$M$97)))</f>
        <v>0</v>
      </c>
      <c r="CL7" s="229">
        <f t="array" ref="CL7">IF(CL$2=1,Assumptions!$AF7/12,(SUMIF($D$2:$EE$2,CL$2-1,$D7:$EE7)/12)*(1+XLOOKUP(CL$2,Assumptions!$C$94:$M$94,Assumptions!$C$97:$M$97)))</f>
        <v>0</v>
      </c>
      <c r="CM7" s="229">
        <f t="array" ref="CM7">IF(CM$2=1,Assumptions!$AF7/12,(SUMIF($D$2:$EE$2,CM$2-1,$D7:$EE7)/12)*(1+XLOOKUP(CM$2,Assumptions!$C$94:$M$94,Assumptions!$C$97:$M$97)))</f>
        <v>0</v>
      </c>
      <c r="CN7" s="229">
        <f t="array" ref="CN7">IF(CN$2=1,Assumptions!$AF7/12,(SUMIF($D$2:$EE$2,CN$2-1,$D7:$EE7)/12)*(1+XLOOKUP(CN$2,Assumptions!$C$94:$M$94,Assumptions!$C$97:$M$97)))</f>
        <v>0</v>
      </c>
      <c r="CO7" s="229">
        <f t="array" ref="CO7">IF(CO$2=1,Assumptions!$AF7/12,(SUMIF($D$2:$EE$2,CO$2-1,$D7:$EE7)/12)*(1+XLOOKUP(CO$2,Assumptions!$C$94:$M$94,Assumptions!$C$97:$M$97)))</f>
        <v>0</v>
      </c>
      <c r="CP7" s="229">
        <f t="array" ref="CP7">IF(CP$2=1,Assumptions!$AF7/12,(SUMIF($D$2:$EE$2,CP$2-1,$D7:$EE7)/12)*(1+XLOOKUP(CP$2,Assumptions!$C$94:$M$94,Assumptions!$C$97:$M$97)))</f>
        <v>0</v>
      </c>
      <c r="CQ7" s="229">
        <f t="array" ref="CQ7">IF(CQ$2=1,Assumptions!$AF7/12,(SUMIF($D$2:$EE$2,CQ$2-1,$D7:$EE7)/12)*(1+XLOOKUP(CQ$2,Assumptions!$C$94:$M$94,Assumptions!$C$97:$M$97)))</f>
        <v>0</v>
      </c>
      <c r="CR7" s="229">
        <f t="array" ref="CR7">IF(CR$2=1,Assumptions!$AF7/12,(SUMIF($D$2:$EE$2,CR$2-1,$D7:$EE7)/12)*(1+XLOOKUP(CR$2,Assumptions!$C$94:$M$94,Assumptions!$C$97:$M$97)))</f>
        <v>0</v>
      </c>
      <c r="CS7" s="229">
        <f t="array" ref="CS7">IF(CS$2=1,Assumptions!$AF7/12,(SUMIF($D$2:$EE$2,CS$2-1,$D7:$EE7)/12)*(1+XLOOKUP(CS$2,Assumptions!$C$94:$M$94,Assumptions!$C$97:$M$97)))</f>
        <v>0</v>
      </c>
      <c r="CT7" s="229">
        <f t="array" ref="CT7">IF(CT$2=1,Assumptions!$AF7/12,(SUMIF($D$2:$EE$2,CT$2-1,$D7:$EE7)/12)*(1+XLOOKUP(CT$2,Assumptions!$C$94:$M$94,Assumptions!$C$97:$M$97)))</f>
        <v>0</v>
      </c>
      <c r="CU7" s="229">
        <f t="array" ref="CU7">IF(CU$2=1,Assumptions!$AF7/12,(SUMIF($D$2:$EE$2,CU$2-1,$D7:$EE7)/12)*(1+XLOOKUP(CU$2,Assumptions!$C$94:$M$94,Assumptions!$C$97:$M$97)))</f>
        <v>0</v>
      </c>
      <c r="CV7" s="229">
        <f t="array" ref="CV7">IF(CV$2=1,Assumptions!$AF7/12,(SUMIF($D$2:$EE$2,CV$2-1,$D7:$EE7)/12)*(1+XLOOKUP(CV$2,Assumptions!$C$94:$M$94,Assumptions!$C$97:$M$97)))</f>
        <v>0</v>
      </c>
      <c r="CW7" s="229">
        <f t="array" ref="CW7">IF(CW$2=1,Assumptions!$AF7/12,(SUMIF($D$2:$EE$2,CW$2-1,$D7:$EE7)/12)*(1+XLOOKUP(CW$2,Assumptions!$C$94:$M$94,Assumptions!$C$97:$M$97)))</f>
        <v>0</v>
      </c>
      <c r="CX7" s="229">
        <f t="array" ref="CX7">IF(CX$2=1,Assumptions!$AF7/12,(SUMIF($D$2:$EE$2,CX$2-1,$D7:$EE7)/12)*(1+XLOOKUP(CX$2,Assumptions!$C$94:$M$94,Assumptions!$C$97:$M$97)))</f>
        <v>0</v>
      </c>
      <c r="CY7" s="229">
        <f t="array" ref="CY7">IF(CY$2=1,Assumptions!$AF7/12,(SUMIF($D$2:$EE$2,CY$2-1,$D7:$EE7)/12)*(1+XLOOKUP(CY$2,Assumptions!$C$94:$M$94,Assumptions!$C$97:$M$97)))</f>
        <v>0</v>
      </c>
      <c r="CZ7" s="229">
        <f t="array" ref="CZ7">IF(CZ$2=1,Assumptions!$AF7/12,(SUMIF($D$2:$EE$2,CZ$2-1,$D7:$EE7)/12)*(1+XLOOKUP(CZ$2,Assumptions!$C$94:$M$94,Assumptions!$C$97:$M$97)))</f>
        <v>0</v>
      </c>
      <c r="DA7" s="229">
        <f t="array" ref="DA7">IF(DA$2=1,Assumptions!$AF7/12,(SUMIF($D$2:$EE$2,DA$2-1,$D7:$EE7)/12)*(1+XLOOKUP(DA$2,Assumptions!$C$94:$M$94,Assumptions!$C$97:$M$97)))</f>
        <v>0</v>
      </c>
      <c r="DB7" s="229">
        <f t="array" ref="DB7">IF(DB$2=1,Assumptions!$AF7/12,(SUMIF($D$2:$EE$2,DB$2-1,$D7:$EE7)/12)*(1+XLOOKUP(DB$2,Assumptions!$C$94:$M$94,Assumptions!$C$97:$M$97)))</f>
        <v>0</v>
      </c>
      <c r="DC7" s="229">
        <f t="array" ref="DC7">IF(DC$2=1,Assumptions!$AF7/12,(SUMIF($D$2:$EE$2,DC$2-1,$D7:$EE7)/12)*(1+XLOOKUP(DC$2,Assumptions!$C$94:$M$94,Assumptions!$C$97:$M$97)))</f>
        <v>0</v>
      </c>
      <c r="DD7" s="229">
        <f t="array" ref="DD7">IF(DD$2=1,Assumptions!$AF7/12,(SUMIF($D$2:$EE$2,DD$2-1,$D7:$EE7)/12)*(1+XLOOKUP(DD$2,Assumptions!$C$94:$M$94,Assumptions!$C$97:$M$97)))</f>
        <v>0</v>
      </c>
      <c r="DE7" s="229">
        <f t="array" ref="DE7">IF(DE$2=1,Assumptions!$AF7/12,(SUMIF($D$2:$EE$2,DE$2-1,$D7:$EE7)/12)*(1+XLOOKUP(DE$2,Assumptions!$C$94:$M$94,Assumptions!$C$97:$M$97)))</f>
        <v>0</v>
      </c>
      <c r="DF7" s="229">
        <f t="array" ref="DF7">IF(DF$2=1,Assumptions!$AF7/12,(SUMIF($D$2:$EE$2,DF$2-1,$D7:$EE7)/12)*(1+XLOOKUP(DF$2,Assumptions!$C$94:$M$94,Assumptions!$C$97:$M$97)))</f>
        <v>0</v>
      </c>
      <c r="DG7" s="229">
        <f t="array" ref="DG7">IF(DG$2=1,Assumptions!$AF7/12,(SUMIF($D$2:$EE$2,DG$2-1,$D7:$EE7)/12)*(1+XLOOKUP(DG$2,Assumptions!$C$94:$M$94,Assumptions!$C$97:$M$97)))</f>
        <v>0</v>
      </c>
      <c r="DH7" s="229">
        <f t="array" ref="DH7">IF(DH$2=1,Assumptions!$AF7/12,(SUMIF($D$2:$EE$2,DH$2-1,$D7:$EE7)/12)*(1+XLOOKUP(DH$2,Assumptions!$C$94:$M$94,Assumptions!$C$97:$M$97)))</f>
        <v>0</v>
      </c>
      <c r="DI7" s="229">
        <f t="array" ref="DI7">IF(DI$2=1,Assumptions!$AF7/12,(SUMIF($D$2:$EE$2,DI$2-1,$D7:$EE7)/12)*(1+XLOOKUP(DI$2,Assumptions!$C$94:$M$94,Assumptions!$C$97:$M$97)))</f>
        <v>0</v>
      </c>
      <c r="DJ7" s="229">
        <f t="array" ref="DJ7">IF(DJ$2=1,Assumptions!$AF7/12,(SUMIF($D$2:$EE$2,DJ$2-1,$D7:$EE7)/12)*(1+XLOOKUP(DJ$2,Assumptions!$C$94:$M$94,Assumptions!$C$97:$M$97)))</f>
        <v>0</v>
      </c>
      <c r="DK7" s="229">
        <f t="array" ref="DK7">IF(DK$2=1,Assumptions!$AF7/12,(SUMIF($D$2:$EE$2,DK$2-1,$D7:$EE7)/12)*(1+XLOOKUP(DK$2,Assumptions!$C$94:$M$94,Assumptions!$C$97:$M$97)))</f>
        <v>0</v>
      </c>
      <c r="DL7" s="229">
        <f t="array" ref="DL7">IF(DL$2=1,Assumptions!$AF7/12,(SUMIF($D$2:$EE$2,DL$2-1,$D7:$EE7)/12)*(1+XLOOKUP(DL$2,Assumptions!$C$94:$M$94,Assumptions!$C$97:$M$97)))</f>
        <v>0</v>
      </c>
      <c r="DM7" s="229">
        <f t="array" ref="DM7">IF(DM$2=1,Assumptions!$AF7/12,(SUMIF($D$2:$EE$2,DM$2-1,$D7:$EE7)/12)*(1+XLOOKUP(DM$2,Assumptions!$C$94:$M$94,Assumptions!$C$97:$M$97)))</f>
        <v>0</v>
      </c>
      <c r="DN7" s="229">
        <f t="array" ref="DN7">IF(DN$2=1,Assumptions!$AF7/12,(SUMIF($D$2:$EE$2,DN$2-1,$D7:$EE7)/12)*(1+XLOOKUP(DN$2,Assumptions!$C$94:$M$94,Assumptions!$C$97:$M$97)))</f>
        <v>0</v>
      </c>
      <c r="DO7" s="229">
        <f t="array" ref="DO7">IF(DO$2=1,Assumptions!$AF7/12,(SUMIF($D$2:$EE$2,DO$2-1,$D7:$EE7)/12)*(1+XLOOKUP(DO$2,Assumptions!$C$94:$M$94,Assumptions!$C$97:$M$97)))</f>
        <v>0</v>
      </c>
      <c r="DP7" s="229">
        <f t="array" ref="DP7">IF(DP$2=1,Assumptions!$AF7/12,(SUMIF($D$2:$EE$2,DP$2-1,$D7:$EE7)/12)*(1+XLOOKUP(DP$2,Assumptions!$C$94:$M$94,Assumptions!$C$97:$M$97)))</f>
        <v>0</v>
      </c>
      <c r="DQ7" s="229">
        <f t="array" ref="DQ7">IF(DQ$2=1,Assumptions!$AF7/12,(SUMIF($D$2:$EE$2,DQ$2-1,$D7:$EE7)/12)*(1+XLOOKUP(DQ$2,Assumptions!$C$94:$M$94,Assumptions!$C$97:$M$97)))</f>
        <v>0</v>
      </c>
      <c r="DR7" s="229">
        <f t="array" ref="DR7">IF(DR$2=1,Assumptions!$AF7/12,(SUMIF($D$2:$EE$2,DR$2-1,$D7:$EE7)/12)*(1+XLOOKUP(DR$2,Assumptions!$C$94:$M$94,Assumptions!$C$97:$M$97)))</f>
        <v>0</v>
      </c>
      <c r="DS7" s="229">
        <f t="array" ref="DS7">IF(DS$2=1,Assumptions!$AF7/12,(SUMIF($D$2:$EE$2,DS$2-1,$D7:$EE7)/12)*(1+XLOOKUP(DS$2,Assumptions!$C$94:$M$94,Assumptions!$C$97:$M$97)))</f>
        <v>0</v>
      </c>
      <c r="DT7" s="229">
        <f t="array" ref="DT7">IF(DT$2=1,Assumptions!$AF7/12,(SUMIF($D$2:$EE$2,DT$2-1,$D7:$EE7)/12)*(1+XLOOKUP(DT$2,Assumptions!$C$94:$M$94,Assumptions!$C$97:$M$97)))</f>
        <v>0</v>
      </c>
      <c r="DU7" s="229">
        <f t="array" ref="DU7">IF(DU$2=1,Assumptions!$AF7/12,(SUMIF($D$2:$EE$2,DU$2-1,$D7:$EE7)/12)*(1+XLOOKUP(DU$2,Assumptions!$C$94:$M$94,Assumptions!$C$97:$M$97)))</f>
        <v>0</v>
      </c>
      <c r="DV7" s="229">
        <f t="array" ref="DV7">IF(DV$2=1,Assumptions!$AF7/12,(SUMIF($D$2:$EE$2,DV$2-1,$D7:$EE7)/12)*(1+XLOOKUP(DV$2,Assumptions!$C$94:$M$94,Assumptions!$C$97:$M$97)))</f>
        <v>0</v>
      </c>
      <c r="DW7" s="229">
        <f t="array" ref="DW7">IF(DW$2=1,Assumptions!$AF7/12,(SUMIF($D$2:$EE$2,DW$2-1,$D7:$EE7)/12)*(1+XLOOKUP(DW$2,Assumptions!$C$94:$M$94,Assumptions!$C$97:$M$97)))</f>
        <v>0</v>
      </c>
      <c r="DX7" s="229">
        <f t="array" ref="DX7">IF(DX$2=1,Assumptions!$AF7/12,(SUMIF($D$2:$EE$2,DX$2-1,$D7:$EE7)/12)*(1+XLOOKUP(DX$2,Assumptions!$C$94:$M$94,Assumptions!$C$97:$M$97)))</f>
        <v>0</v>
      </c>
      <c r="DY7" s="229">
        <f t="array" ref="DY7">IF(DY$2=1,Assumptions!$AF7/12,(SUMIF($D$2:$EE$2,DY$2-1,$D7:$EE7)/12)*(1+XLOOKUP(DY$2,Assumptions!$C$94:$M$94,Assumptions!$C$97:$M$97)))</f>
        <v>0</v>
      </c>
      <c r="DZ7" s="229">
        <f t="array" ref="DZ7">IF(DZ$2=1,Assumptions!$AF7/12,(SUMIF($D$2:$EE$2,DZ$2-1,$D7:$EE7)/12)*(1+XLOOKUP(DZ$2,Assumptions!$C$94:$M$94,Assumptions!$C$97:$M$97)))</f>
        <v>0</v>
      </c>
      <c r="EA7" s="229">
        <f t="array" ref="EA7">IF(EA$2=1,Assumptions!$AF7/12,(SUMIF($D$2:$EE$2,EA$2-1,$D7:$EE7)/12)*(1+XLOOKUP(EA$2,Assumptions!$C$94:$M$94,Assumptions!$C$97:$M$97)))</f>
        <v>0</v>
      </c>
      <c r="EB7" s="229">
        <f t="array" ref="EB7">IF(EB$2=1,Assumptions!$AF7/12,(SUMIF($D$2:$EE$2,EB$2-1,$D7:$EE7)/12)*(1+XLOOKUP(EB$2,Assumptions!$C$94:$M$94,Assumptions!$C$97:$M$97)))</f>
        <v>0</v>
      </c>
      <c r="EC7" s="229">
        <f t="array" ref="EC7">IF(EC$2=1,Assumptions!$AF7/12,(SUMIF($D$2:$EE$2,EC$2-1,$D7:$EE7)/12)*(1+XLOOKUP(EC$2,Assumptions!$C$94:$M$94,Assumptions!$C$97:$M$97)))</f>
        <v>0</v>
      </c>
      <c r="ED7" s="229">
        <f t="array" ref="ED7">IF(ED$2=1,Assumptions!$AF7/12,(SUMIF($D$2:$EE$2,ED$2-1,$D7:$EE7)/12)*(1+XLOOKUP(ED$2,Assumptions!$C$94:$M$94,Assumptions!$C$97:$M$97)))</f>
        <v>0</v>
      </c>
      <c r="EE7" s="229">
        <f t="array" ref="EE7">IF(EE$2=1,Assumptions!$AF7/12,(SUMIF($D$2:$EE$2,EE$2-1,$D7:$EE7)/12)*(1+XLOOKUP(EE$2,Assumptions!$C$94:$M$94,Assumptions!$C$97:$M$97)))</f>
        <v>0</v>
      </c>
    </row>
    <row r="8" ht="15.75" customHeight="1">
      <c r="A8" s="1"/>
      <c r="B8" s="1"/>
      <c r="C8" s="1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</row>
    <row r="9" ht="15.75" customHeight="1">
      <c r="A9" s="1"/>
      <c r="B9" s="1"/>
      <c r="C9" s="1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</row>
    <row r="10" ht="15.75" customHeight="1">
      <c r="A10" s="1"/>
      <c r="B10" s="1"/>
      <c r="C10" s="1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</row>
    <row r="11" ht="15.75" customHeight="1">
      <c r="A11" s="1"/>
      <c r="B11" s="1"/>
      <c r="C11" s="1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</row>
    <row r="12" ht="15.75" customHeight="1">
      <c r="A12" s="1"/>
      <c r="B12" s="21"/>
      <c r="C12" s="1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</row>
    <row r="13" ht="15.75" customHeight="1">
      <c r="A13" s="1"/>
      <c r="B13" s="120"/>
      <c r="C13" s="44" t="s">
        <v>211</v>
      </c>
      <c r="D13" s="240">
        <f t="shared" ref="D13:EE13" si="3">SUM(D5:D12)</f>
        <v>0</v>
      </c>
      <c r="E13" s="240">
        <f t="shared" si="3"/>
        <v>0</v>
      </c>
      <c r="F13" s="240">
        <f t="shared" si="3"/>
        <v>0</v>
      </c>
      <c r="G13" s="240">
        <f t="shared" si="3"/>
        <v>0</v>
      </c>
      <c r="H13" s="240">
        <f t="shared" si="3"/>
        <v>0</v>
      </c>
      <c r="I13" s="240">
        <f t="shared" si="3"/>
        <v>0</v>
      </c>
      <c r="J13" s="240">
        <f t="shared" si="3"/>
        <v>0</v>
      </c>
      <c r="K13" s="240">
        <f t="shared" si="3"/>
        <v>0</v>
      </c>
      <c r="L13" s="240">
        <f t="shared" si="3"/>
        <v>0</v>
      </c>
      <c r="M13" s="240">
        <f t="shared" si="3"/>
        <v>0</v>
      </c>
      <c r="N13" s="240">
        <f t="shared" si="3"/>
        <v>0</v>
      </c>
      <c r="O13" s="240">
        <f t="shared" si="3"/>
        <v>0</v>
      </c>
      <c r="P13" s="240">
        <f t="shared" si="3"/>
        <v>0</v>
      </c>
      <c r="Q13" s="240">
        <f t="shared" si="3"/>
        <v>0</v>
      </c>
      <c r="R13" s="240">
        <f t="shared" si="3"/>
        <v>0</v>
      </c>
      <c r="S13" s="240">
        <f t="shared" si="3"/>
        <v>0</v>
      </c>
      <c r="T13" s="240">
        <f t="shared" si="3"/>
        <v>0</v>
      </c>
      <c r="U13" s="240">
        <f t="shared" si="3"/>
        <v>0</v>
      </c>
      <c r="V13" s="240">
        <f t="shared" si="3"/>
        <v>0</v>
      </c>
      <c r="W13" s="240">
        <f t="shared" si="3"/>
        <v>0</v>
      </c>
      <c r="X13" s="240">
        <f t="shared" si="3"/>
        <v>0</v>
      </c>
      <c r="Y13" s="240">
        <f t="shared" si="3"/>
        <v>0</v>
      </c>
      <c r="Z13" s="240">
        <f t="shared" si="3"/>
        <v>0</v>
      </c>
      <c r="AA13" s="240">
        <f t="shared" si="3"/>
        <v>0</v>
      </c>
      <c r="AB13" s="240">
        <f t="shared" si="3"/>
        <v>0</v>
      </c>
      <c r="AC13" s="240">
        <f t="shared" si="3"/>
        <v>0</v>
      </c>
      <c r="AD13" s="240">
        <f t="shared" si="3"/>
        <v>0</v>
      </c>
      <c r="AE13" s="240">
        <f t="shared" si="3"/>
        <v>0</v>
      </c>
      <c r="AF13" s="240">
        <f t="shared" si="3"/>
        <v>0</v>
      </c>
      <c r="AG13" s="240">
        <f t="shared" si="3"/>
        <v>0</v>
      </c>
      <c r="AH13" s="240">
        <f t="shared" si="3"/>
        <v>0</v>
      </c>
      <c r="AI13" s="240">
        <f t="shared" si="3"/>
        <v>0</v>
      </c>
      <c r="AJ13" s="240">
        <f t="shared" si="3"/>
        <v>0</v>
      </c>
      <c r="AK13" s="240">
        <f t="shared" si="3"/>
        <v>0</v>
      </c>
      <c r="AL13" s="240">
        <f t="shared" si="3"/>
        <v>0</v>
      </c>
      <c r="AM13" s="240">
        <f t="shared" si="3"/>
        <v>0</v>
      </c>
      <c r="AN13" s="240">
        <f t="shared" si="3"/>
        <v>0</v>
      </c>
      <c r="AO13" s="240">
        <f t="shared" si="3"/>
        <v>0</v>
      </c>
      <c r="AP13" s="240">
        <f t="shared" si="3"/>
        <v>0</v>
      </c>
      <c r="AQ13" s="240">
        <f t="shared" si="3"/>
        <v>0</v>
      </c>
      <c r="AR13" s="240">
        <f t="shared" si="3"/>
        <v>0</v>
      </c>
      <c r="AS13" s="240">
        <f t="shared" si="3"/>
        <v>0</v>
      </c>
      <c r="AT13" s="240">
        <f t="shared" si="3"/>
        <v>0</v>
      </c>
      <c r="AU13" s="240">
        <f t="shared" si="3"/>
        <v>0</v>
      </c>
      <c r="AV13" s="240">
        <f t="shared" si="3"/>
        <v>0</v>
      </c>
      <c r="AW13" s="240">
        <f t="shared" si="3"/>
        <v>0</v>
      </c>
      <c r="AX13" s="240">
        <f t="shared" si="3"/>
        <v>0</v>
      </c>
      <c r="AY13" s="240">
        <f t="shared" si="3"/>
        <v>0</v>
      </c>
      <c r="AZ13" s="240">
        <f t="shared" si="3"/>
        <v>0</v>
      </c>
      <c r="BA13" s="240">
        <f t="shared" si="3"/>
        <v>0</v>
      </c>
      <c r="BB13" s="240">
        <f t="shared" si="3"/>
        <v>0</v>
      </c>
      <c r="BC13" s="240">
        <f t="shared" si="3"/>
        <v>0</v>
      </c>
      <c r="BD13" s="240">
        <f t="shared" si="3"/>
        <v>0</v>
      </c>
      <c r="BE13" s="240">
        <f t="shared" si="3"/>
        <v>0</v>
      </c>
      <c r="BF13" s="240">
        <f t="shared" si="3"/>
        <v>0</v>
      </c>
      <c r="BG13" s="240">
        <f t="shared" si="3"/>
        <v>0</v>
      </c>
      <c r="BH13" s="240">
        <f t="shared" si="3"/>
        <v>0</v>
      </c>
      <c r="BI13" s="240">
        <f t="shared" si="3"/>
        <v>0</v>
      </c>
      <c r="BJ13" s="240">
        <f t="shared" si="3"/>
        <v>0</v>
      </c>
      <c r="BK13" s="240">
        <f t="shared" si="3"/>
        <v>0</v>
      </c>
      <c r="BL13" s="240">
        <f t="shared" si="3"/>
        <v>0</v>
      </c>
      <c r="BM13" s="240">
        <f t="shared" si="3"/>
        <v>0</v>
      </c>
      <c r="BN13" s="240">
        <f t="shared" si="3"/>
        <v>0</v>
      </c>
      <c r="BO13" s="240">
        <f t="shared" si="3"/>
        <v>0</v>
      </c>
      <c r="BP13" s="240">
        <f t="shared" si="3"/>
        <v>0</v>
      </c>
      <c r="BQ13" s="240">
        <f t="shared" si="3"/>
        <v>0</v>
      </c>
      <c r="BR13" s="240">
        <f t="shared" si="3"/>
        <v>0</v>
      </c>
      <c r="BS13" s="240">
        <f t="shared" si="3"/>
        <v>0</v>
      </c>
      <c r="BT13" s="240">
        <f t="shared" si="3"/>
        <v>0</v>
      </c>
      <c r="BU13" s="240">
        <f t="shared" si="3"/>
        <v>0</v>
      </c>
      <c r="BV13" s="240">
        <f t="shared" si="3"/>
        <v>0</v>
      </c>
      <c r="BW13" s="240">
        <f t="shared" si="3"/>
        <v>0</v>
      </c>
      <c r="BX13" s="240">
        <f t="shared" si="3"/>
        <v>0</v>
      </c>
      <c r="BY13" s="240">
        <f t="shared" si="3"/>
        <v>0</v>
      </c>
      <c r="BZ13" s="240">
        <f t="shared" si="3"/>
        <v>0</v>
      </c>
      <c r="CA13" s="240">
        <f t="shared" si="3"/>
        <v>0</v>
      </c>
      <c r="CB13" s="240">
        <f t="shared" si="3"/>
        <v>0</v>
      </c>
      <c r="CC13" s="240">
        <f t="shared" si="3"/>
        <v>0</v>
      </c>
      <c r="CD13" s="240">
        <f t="shared" si="3"/>
        <v>0</v>
      </c>
      <c r="CE13" s="240">
        <f t="shared" si="3"/>
        <v>0</v>
      </c>
      <c r="CF13" s="240">
        <f t="shared" si="3"/>
        <v>0</v>
      </c>
      <c r="CG13" s="240">
        <f t="shared" si="3"/>
        <v>0</v>
      </c>
      <c r="CH13" s="240">
        <f t="shared" si="3"/>
        <v>0</v>
      </c>
      <c r="CI13" s="240">
        <f t="shared" si="3"/>
        <v>0</v>
      </c>
      <c r="CJ13" s="240">
        <f t="shared" si="3"/>
        <v>0</v>
      </c>
      <c r="CK13" s="240">
        <f t="shared" si="3"/>
        <v>0</v>
      </c>
      <c r="CL13" s="240">
        <f t="shared" si="3"/>
        <v>0</v>
      </c>
      <c r="CM13" s="240">
        <f t="shared" si="3"/>
        <v>0</v>
      </c>
      <c r="CN13" s="240">
        <f t="shared" si="3"/>
        <v>0</v>
      </c>
      <c r="CO13" s="240">
        <f t="shared" si="3"/>
        <v>0</v>
      </c>
      <c r="CP13" s="240">
        <f t="shared" si="3"/>
        <v>0</v>
      </c>
      <c r="CQ13" s="240">
        <f t="shared" si="3"/>
        <v>0</v>
      </c>
      <c r="CR13" s="240">
        <f t="shared" si="3"/>
        <v>0</v>
      </c>
      <c r="CS13" s="240">
        <f t="shared" si="3"/>
        <v>0</v>
      </c>
      <c r="CT13" s="240">
        <f t="shared" si="3"/>
        <v>0</v>
      </c>
      <c r="CU13" s="240">
        <f t="shared" si="3"/>
        <v>0</v>
      </c>
      <c r="CV13" s="240">
        <f t="shared" si="3"/>
        <v>0</v>
      </c>
      <c r="CW13" s="240">
        <f t="shared" si="3"/>
        <v>0</v>
      </c>
      <c r="CX13" s="240">
        <f t="shared" si="3"/>
        <v>0</v>
      </c>
      <c r="CY13" s="240">
        <f t="shared" si="3"/>
        <v>0</v>
      </c>
      <c r="CZ13" s="240">
        <f t="shared" si="3"/>
        <v>0</v>
      </c>
      <c r="DA13" s="240">
        <f t="shared" si="3"/>
        <v>0</v>
      </c>
      <c r="DB13" s="240">
        <f t="shared" si="3"/>
        <v>0</v>
      </c>
      <c r="DC13" s="240">
        <f t="shared" si="3"/>
        <v>0</v>
      </c>
      <c r="DD13" s="240">
        <f t="shared" si="3"/>
        <v>0</v>
      </c>
      <c r="DE13" s="240">
        <f t="shared" si="3"/>
        <v>0</v>
      </c>
      <c r="DF13" s="240">
        <f t="shared" si="3"/>
        <v>0</v>
      </c>
      <c r="DG13" s="240">
        <f t="shared" si="3"/>
        <v>0</v>
      </c>
      <c r="DH13" s="240">
        <f t="shared" si="3"/>
        <v>0</v>
      </c>
      <c r="DI13" s="240">
        <f t="shared" si="3"/>
        <v>0</v>
      </c>
      <c r="DJ13" s="240">
        <f t="shared" si="3"/>
        <v>0</v>
      </c>
      <c r="DK13" s="240">
        <f t="shared" si="3"/>
        <v>0</v>
      </c>
      <c r="DL13" s="240">
        <f t="shared" si="3"/>
        <v>0</v>
      </c>
      <c r="DM13" s="240">
        <f t="shared" si="3"/>
        <v>0</v>
      </c>
      <c r="DN13" s="240">
        <f t="shared" si="3"/>
        <v>0</v>
      </c>
      <c r="DO13" s="240">
        <f t="shared" si="3"/>
        <v>0</v>
      </c>
      <c r="DP13" s="240">
        <f t="shared" si="3"/>
        <v>0</v>
      </c>
      <c r="DQ13" s="240">
        <f t="shared" si="3"/>
        <v>0</v>
      </c>
      <c r="DR13" s="240">
        <f t="shared" si="3"/>
        <v>0</v>
      </c>
      <c r="DS13" s="240">
        <f t="shared" si="3"/>
        <v>0</v>
      </c>
      <c r="DT13" s="240">
        <f t="shared" si="3"/>
        <v>0</v>
      </c>
      <c r="DU13" s="240">
        <f t="shared" si="3"/>
        <v>0</v>
      </c>
      <c r="DV13" s="240">
        <f t="shared" si="3"/>
        <v>0</v>
      </c>
      <c r="DW13" s="240">
        <f t="shared" si="3"/>
        <v>0</v>
      </c>
      <c r="DX13" s="240">
        <f t="shared" si="3"/>
        <v>0</v>
      </c>
      <c r="DY13" s="240">
        <f t="shared" si="3"/>
        <v>0</v>
      </c>
      <c r="DZ13" s="240">
        <f t="shared" si="3"/>
        <v>0</v>
      </c>
      <c r="EA13" s="240">
        <f t="shared" si="3"/>
        <v>0</v>
      </c>
      <c r="EB13" s="240">
        <f t="shared" si="3"/>
        <v>0</v>
      </c>
      <c r="EC13" s="240">
        <f t="shared" si="3"/>
        <v>0</v>
      </c>
      <c r="ED13" s="240">
        <f t="shared" si="3"/>
        <v>0</v>
      </c>
      <c r="EE13" s="240">
        <f t="shared" si="3"/>
        <v>0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229">
        <f t="array" ref="D15">-D$13*IF(D$2=Assumptions!$D$68,Assumptions!$D$67,XLOOKUP(D$2,Assumptions!$C$94:$M$94,Assumptions!$C$95:$M$95))</f>
        <v>0</v>
      </c>
      <c r="E15" s="229">
        <f t="array" ref="E15">-E$13*IF(E$2=Assumptions!$D$68,Assumptions!$D$67,XLOOKUP(E$2,Assumptions!$C$94:$M$94,Assumptions!$C$95:$M$95))</f>
        <v>0</v>
      </c>
      <c r="F15" s="229">
        <f t="array" ref="F15">-F$13*IF(F$2=Assumptions!$D$68,Assumptions!$D$67,XLOOKUP(F$2,Assumptions!$C$94:$M$94,Assumptions!$C$95:$M$95))</f>
        <v>0</v>
      </c>
      <c r="G15" s="229">
        <f t="array" ref="G15">-G$13*IF(G$2=Assumptions!$D$68,Assumptions!$D$67,XLOOKUP(G$2,Assumptions!$C$94:$M$94,Assumptions!$C$95:$M$95))</f>
        <v>0</v>
      </c>
      <c r="H15" s="229">
        <f t="array" ref="H15">-H$13*IF(H$2=Assumptions!$D$68,Assumptions!$D$67,XLOOKUP(H$2,Assumptions!$C$94:$M$94,Assumptions!$C$95:$M$95))</f>
        <v>0</v>
      </c>
      <c r="I15" s="229">
        <f t="array" ref="I15">-I$13*IF(I$2=Assumptions!$D$68,Assumptions!$D$67,XLOOKUP(I$2,Assumptions!$C$94:$M$94,Assumptions!$C$95:$M$95))</f>
        <v>0</v>
      </c>
      <c r="J15" s="229">
        <f t="array" ref="J15">-J$13*IF(J$2=Assumptions!$D$68,Assumptions!$D$67,XLOOKUP(J$2,Assumptions!$C$94:$M$94,Assumptions!$C$95:$M$95))</f>
        <v>0</v>
      </c>
      <c r="K15" s="229">
        <f t="array" ref="K15">-K$13*IF(K$2=Assumptions!$D$68,Assumptions!$D$67,XLOOKUP(K$2,Assumptions!$C$94:$M$94,Assumptions!$C$95:$M$95))</f>
        <v>0</v>
      </c>
      <c r="L15" s="229">
        <f t="array" ref="L15">-L$13*IF(L$2=Assumptions!$D$68,Assumptions!$D$67,XLOOKUP(L$2,Assumptions!$C$94:$M$94,Assumptions!$C$95:$M$95))</f>
        <v>0</v>
      </c>
      <c r="M15" s="229">
        <f t="array" ref="M15">-M$13*IF(M$2=Assumptions!$D$68,Assumptions!$D$67,XLOOKUP(M$2,Assumptions!$C$94:$M$94,Assumptions!$C$95:$M$95))</f>
        <v>0</v>
      </c>
      <c r="N15" s="229">
        <f t="array" ref="N15">-N$13*IF(N$2=Assumptions!$D$68,Assumptions!$D$67,XLOOKUP(N$2,Assumptions!$C$94:$M$94,Assumptions!$C$95:$M$95))</f>
        <v>0</v>
      </c>
      <c r="O15" s="229">
        <f t="array" ref="O15">-O$13*IF(O$2=Assumptions!$D$68,Assumptions!$D$67,XLOOKUP(O$2,Assumptions!$C$94:$M$94,Assumptions!$C$95:$M$95))</f>
        <v>0</v>
      </c>
      <c r="P15" s="229">
        <f t="array" ref="P15">-P$13*IF(P$2=Assumptions!$D$68,Assumptions!$D$67,XLOOKUP(P$2,Assumptions!$C$94:$M$94,Assumptions!$C$95:$M$95))</f>
        <v>0</v>
      </c>
      <c r="Q15" s="229">
        <f t="array" ref="Q15">-Q$13*IF(Q$2=Assumptions!$D$68,Assumptions!$D$67,XLOOKUP(Q$2,Assumptions!$C$94:$M$94,Assumptions!$C$95:$M$95))</f>
        <v>0</v>
      </c>
      <c r="R15" s="229">
        <f t="array" ref="R15">-R$13*IF(R$2=Assumptions!$D$68,Assumptions!$D$67,XLOOKUP(R$2,Assumptions!$C$94:$M$94,Assumptions!$C$95:$M$95))</f>
        <v>0</v>
      </c>
      <c r="S15" s="229">
        <f t="array" ref="S15">-S$13*IF(S$2=Assumptions!$D$68,Assumptions!$D$67,XLOOKUP(S$2,Assumptions!$C$94:$M$94,Assumptions!$C$95:$M$95))</f>
        <v>0</v>
      </c>
      <c r="T15" s="229">
        <f t="array" ref="T15">-T$13*IF(T$2=Assumptions!$D$68,Assumptions!$D$67,XLOOKUP(T$2,Assumptions!$C$94:$M$94,Assumptions!$C$95:$M$95))</f>
        <v>0</v>
      </c>
      <c r="U15" s="229">
        <f t="array" ref="U15">-U$13*IF(U$2=Assumptions!$D$68,Assumptions!$D$67,XLOOKUP(U$2,Assumptions!$C$94:$M$94,Assumptions!$C$95:$M$95))</f>
        <v>0</v>
      </c>
      <c r="V15" s="229">
        <f t="array" ref="V15">-V$13*IF(V$2=Assumptions!$D$68,Assumptions!$D$67,XLOOKUP(V$2,Assumptions!$C$94:$M$94,Assumptions!$C$95:$M$95))</f>
        <v>0</v>
      </c>
      <c r="W15" s="229">
        <f t="array" ref="W15">-W$13*IF(W$2=Assumptions!$D$68,Assumptions!$D$67,XLOOKUP(W$2,Assumptions!$C$94:$M$94,Assumptions!$C$95:$M$95))</f>
        <v>0</v>
      </c>
      <c r="X15" s="229">
        <f t="array" ref="X15">-X$13*IF(X$2=Assumptions!$D$68,Assumptions!$D$67,XLOOKUP(X$2,Assumptions!$C$94:$M$94,Assumptions!$C$95:$M$95))</f>
        <v>0</v>
      </c>
      <c r="Y15" s="229">
        <f t="array" ref="Y15">-Y$13*IF(Y$2=Assumptions!$D$68,Assumptions!$D$67,XLOOKUP(Y$2,Assumptions!$C$94:$M$94,Assumptions!$C$95:$M$95))</f>
        <v>0</v>
      </c>
      <c r="Z15" s="229">
        <f t="array" ref="Z15">-Z$13*IF(Z$2=Assumptions!$D$68,Assumptions!$D$67,XLOOKUP(Z$2,Assumptions!$C$94:$M$94,Assumptions!$C$95:$M$95))</f>
        <v>0</v>
      </c>
      <c r="AA15" s="229">
        <f t="array" ref="AA15">-AA$13*IF(AA$2=Assumptions!$D$68,Assumptions!$D$67,XLOOKUP(AA$2,Assumptions!$C$94:$M$94,Assumptions!$C$95:$M$95))</f>
        <v>0</v>
      </c>
      <c r="AB15" s="229">
        <f t="array" ref="AB15">-AB$13*IF(AB$2=Assumptions!$D$68,Assumptions!$D$67,XLOOKUP(AB$2,Assumptions!$C$94:$M$94,Assumptions!$C$95:$M$95))</f>
        <v>0</v>
      </c>
      <c r="AC15" s="229">
        <f t="array" ref="AC15">-AC$13*IF(AC$2=Assumptions!$D$68,Assumptions!$D$67,XLOOKUP(AC$2,Assumptions!$C$94:$M$94,Assumptions!$C$95:$M$95))</f>
        <v>0</v>
      </c>
      <c r="AD15" s="229">
        <f t="array" ref="AD15">-AD$13*IF(AD$2=Assumptions!$D$68,Assumptions!$D$67,XLOOKUP(AD$2,Assumptions!$C$94:$M$94,Assumptions!$C$95:$M$95))</f>
        <v>0</v>
      </c>
      <c r="AE15" s="229">
        <f t="array" ref="AE15">-AE$13*IF(AE$2=Assumptions!$D$68,Assumptions!$D$67,XLOOKUP(AE$2,Assumptions!$C$94:$M$94,Assumptions!$C$95:$M$95))</f>
        <v>0</v>
      </c>
      <c r="AF15" s="229">
        <f t="array" ref="AF15">-AF$13*IF(AF$2=Assumptions!$D$68,Assumptions!$D$67,XLOOKUP(AF$2,Assumptions!$C$94:$M$94,Assumptions!$C$95:$M$95))</f>
        <v>0</v>
      </c>
      <c r="AG15" s="229">
        <f t="array" ref="AG15">-AG$13*IF(AG$2=Assumptions!$D$68,Assumptions!$D$67,XLOOKUP(AG$2,Assumptions!$C$94:$M$94,Assumptions!$C$95:$M$95))</f>
        <v>0</v>
      </c>
      <c r="AH15" s="229">
        <f t="array" ref="AH15">-AH$13*IF(AH$2=Assumptions!$D$68,Assumptions!$D$67,XLOOKUP(AH$2,Assumptions!$C$94:$M$94,Assumptions!$C$95:$M$95))</f>
        <v>0</v>
      </c>
      <c r="AI15" s="229">
        <f t="array" ref="AI15">-AI$13*IF(AI$2=Assumptions!$D$68,Assumptions!$D$67,XLOOKUP(AI$2,Assumptions!$C$94:$M$94,Assumptions!$C$95:$M$95))</f>
        <v>0</v>
      </c>
      <c r="AJ15" s="229">
        <f t="array" ref="AJ15">-AJ$13*IF(AJ$2=Assumptions!$D$68,Assumptions!$D$67,XLOOKUP(AJ$2,Assumptions!$C$94:$M$94,Assumptions!$C$95:$M$95))</f>
        <v>0</v>
      </c>
      <c r="AK15" s="229">
        <f t="array" ref="AK15">-AK$13*IF(AK$2=Assumptions!$D$68,Assumptions!$D$67,XLOOKUP(AK$2,Assumptions!$C$94:$M$94,Assumptions!$C$95:$M$95))</f>
        <v>0</v>
      </c>
      <c r="AL15" s="229">
        <f t="array" ref="AL15">-AL$13*IF(AL$2=Assumptions!$D$68,Assumptions!$D$67,XLOOKUP(AL$2,Assumptions!$C$94:$M$94,Assumptions!$C$95:$M$95))</f>
        <v>0</v>
      </c>
      <c r="AM15" s="229">
        <f t="array" ref="AM15">-AM$13*IF(AM$2=Assumptions!$D$68,Assumptions!$D$67,XLOOKUP(AM$2,Assumptions!$C$94:$M$94,Assumptions!$C$95:$M$95))</f>
        <v>0</v>
      </c>
      <c r="AN15" s="229">
        <f t="array" ref="AN15">-AN$13*IF(AN$2=Assumptions!$D$68,Assumptions!$D$67,XLOOKUP(AN$2,Assumptions!$C$94:$M$94,Assumptions!$C$95:$M$95))</f>
        <v>0</v>
      </c>
      <c r="AO15" s="229">
        <f t="array" ref="AO15">-AO$13*IF(AO$2=Assumptions!$D$68,Assumptions!$D$67,XLOOKUP(AO$2,Assumptions!$C$94:$M$94,Assumptions!$C$95:$M$95))</f>
        <v>0</v>
      </c>
      <c r="AP15" s="229">
        <f t="array" ref="AP15">-AP$13*IF(AP$2=Assumptions!$D$68,Assumptions!$D$67,XLOOKUP(AP$2,Assumptions!$C$94:$M$94,Assumptions!$C$95:$M$95))</f>
        <v>0</v>
      </c>
      <c r="AQ15" s="229">
        <f t="array" ref="AQ15">-AQ$13*IF(AQ$2=Assumptions!$D$68,Assumptions!$D$67,XLOOKUP(AQ$2,Assumptions!$C$94:$M$94,Assumptions!$C$95:$M$95))</f>
        <v>0</v>
      </c>
      <c r="AR15" s="229">
        <f t="array" ref="AR15">-AR$13*IF(AR$2=Assumptions!$D$68,Assumptions!$D$67,XLOOKUP(AR$2,Assumptions!$C$94:$M$94,Assumptions!$C$95:$M$95))</f>
        <v>0</v>
      </c>
      <c r="AS15" s="229">
        <f t="array" ref="AS15">-AS$13*IF(AS$2=Assumptions!$D$68,Assumptions!$D$67,XLOOKUP(AS$2,Assumptions!$C$94:$M$94,Assumptions!$C$95:$M$95))</f>
        <v>0</v>
      </c>
      <c r="AT15" s="229">
        <f t="array" ref="AT15">-AT$13*IF(AT$2=Assumptions!$D$68,Assumptions!$D$67,XLOOKUP(AT$2,Assumptions!$C$94:$M$94,Assumptions!$C$95:$M$95))</f>
        <v>0</v>
      </c>
      <c r="AU15" s="229">
        <f t="array" ref="AU15">-AU$13*IF(AU$2=Assumptions!$D$68,Assumptions!$D$67,XLOOKUP(AU$2,Assumptions!$C$94:$M$94,Assumptions!$C$95:$M$95))</f>
        <v>0</v>
      </c>
      <c r="AV15" s="229">
        <f t="array" ref="AV15">-AV$13*IF(AV$2=Assumptions!$D$68,Assumptions!$D$67,XLOOKUP(AV$2,Assumptions!$C$94:$M$94,Assumptions!$C$95:$M$95))</f>
        <v>0</v>
      </c>
      <c r="AW15" s="229">
        <f t="array" ref="AW15">-AW$13*IF(AW$2=Assumptions!$D$68,Assumptions!$D$67,XLOOKUP(AW$2,Assumptions!$C$94:$M$94,Assumptions!$C$95:$M$95))</f>
        <v>0</v>
      </c>
      <c r="AX15" s="229">
        <f t="array" ref="AX15">-AX$13*IF(AX$2=Assumptions!$D$68,Assumptions!$D$67,XLOOKUP(AX$2,Assumptions!$C$94:$M$94,Assumptions!$C$95:$M$95))</f>
        <v>0</v>
      </c>
      <c r="AY15" s="229">
        <f t="array" ref="AY15">-AY$13*IF(AY$2=Assumptions!$D$68,Assumptions!$D$67,XLOOKUP(AY$2,Assumptions!$C$94:$M$94,Assumptions!$C$95:$M$95))</f>
        <v>0</v>
      </c>
      <c r="AZ15" s="229">
        <f t="array" ref="AZ15">-AZ$13*IF(AZ$2=Assumptions!$D$68,Assumptions!$D$67,XLOOKUP(AZ$2,Assumptions!$C$94:$M$94,Assumptions!$C$95:$M$95))</f>
        <v>0</v>
      </c>
      <c r="BA15" s="229">
        <f t="array" ref="BA15">-BA$13*IF(BA$2=Assumptions!$D$68,Assumptions!$D$67,XLOOKUP(BA$2,Assumptions!$C$94:$M$94,Assumptions!$C$95:$M$95))</f>
        <v>0</v>
      </c>
      <c r="BB15" s="229">
        <f t="array" ref="BB15">-BB$13*IF(BB$2=Assumptions!$D$68,Assumptions!$D$67,XLOOKUP(BB$2,Assumptions!$C$94:$M$94,Assumptions!$C$95:$M$95))</f>
        <v>0</v>
      </c>
      <c r="BC15" s="229">
        <f t="array" ref="BC15">-BC$13*IF(BC$2=Assumptions!$D$68,Assumptions!$D$67,XLOOKUP(BC$2,Assumptions!$C$94:$M$94,Assumptions!$C$95:$M$95))</f>
        <v>0</v>
      </c>
      <c r="BD15" s="229">
        <f t="array" ref="BD15">-BD$13*IF(BD$2=Assumptions!$D$68,Assumptions!$D$67,XLOOKUP(BD$2,Assumptions!$C$94:$M$94,Assumptions!$C$95:$M$95))</f>
        <v>0</v>
      </c>
      <c r="BE15" s="229">
        <f t="array" ref="BE15">-BE$13*IF(BE$2=Assumptions!$D$68,Assumptions!$D$67,XLOOKUP(BE$2,Assumptions!$C$94:$M$94,Assumptions!$C$95:$M$95))</f>
        <v>0</v>
      </c>
      <c r="BF15" s="229">
        <f t="array" ref="BF15">-BF$13*IF(BF$2=Assumptions!$D$68,Assumptions!$D$67,XLOOKUP(BF$2,Assumptions!$C$94:$M$94,Assumptions!$C$95:$M$95))</f>
        <v>0</v>
      </c>
      <c r="BG15" s="229">
        <f t="array" ref="BG15">-BG$13*IF(BG$2=Assumptions!$D$68,Assumptions!$D$67,XLOOKUP(BG$2,Assumptions!$C$94:$M$94,Assumptions!$C$95:$M$95))</f>
        <v>0</v>
      </c>
      <c r="BH15" s="229">
        <f t="array" ref="BH15">-BH$13*IF(BH$2=Assumptions!$D$68,Assumptions!$D$67,XLOOKUP(BH$2,Assumptions!$C$94:$M$94,Assumptions!$C$95:$M$95))</f>
        <v>0</v>
      </c>
      <c r="BI15" s="229">
        <f t="array" ref="BI15">-BI$13*IF(BI$2=Assumptions!$D$68,Assumptions!$D$67,XLOOKUP(BI$2,Assumptions!$C$94:$M$94,Assumptions!$C$95:$M$95))</f>
        <v>0</v>
      </c>
      <c r="BJ15" s="229">
        <f t="array" ref="BJ15">-BJ$13*IF(BJ$2=Assumptions!$D$68,Assumptions!$D$67,XLOOKUP(BJ$2,Assumptions!$C$94:$M$94,Assumptions!$C$95:$M$95))</f>
        <v>0</v>
      </c>
      <c r="BK15" s="229">
        <f t="array" ref="BK15">-BK$13*IF(BK$2=Assumptions!$D$68,Assumptions!$D$67,XLOOKUP(BK$2,Assumptions!$C$94:$M$94,Assumptions!$C$95:$M$95))</f>
        <v>0</v>
      </c>
      <c r="BL15" s="229">
        <f t="array" ref="BL15">-BL$13*IF(BL$2=Assumptions!$D$68,Assumptions!$D$67,XLOOKUP(BL$2,Assumptions!$C$94:$M$94,Assumptions!$C$95:$M$95))</f>
        <v>0</v>
      </c>
      <c r="BM15" s="229">
        <f t="array" ref="BM15">-BM$13*IF(BM$2=Assumptions!$D$68,Assumptions!$D$67,XLOOKUP(BM$2,Assumptions!$C$94:$M$94,Assumptions!$C$95:$M$95))</f>
        <v>0</v>
      </c>
      <c r="BN15" s="229">
        <f t="array" ref="BN15">-BN$13*IF(BN$2=Assumptions!$D$68,Assumptions!$D$67,XLOOKUP(BN$2,Assumptions!$C$94:$M$94,Assumptions!$C$95:$M$95))</f>
        <v>0</v>
      </c>
      <c r="BO15" s="229">
        <f t="array" ref="BO15">-BO$13*IF(BO$2=Assumptions!$D$68,Assumptions!$D$67,XLOOKUP(BO$2,Assumptions!$C$94:$M$94,Assumptions!$C$95:$M$95))</f>
        <v>0</v>
      </c>
      <c r="BP15" s="229">
        <f t="array" ref="BP15">-BP$13*IF(BP$2=Assumptions!$D$68,Assumptions!$D$67,XLOOKUP(BP$2,Assumptions!$C$94:$M$94,Assumptions!$C$95:$M$95))</f>
        <v>0</v>
      </c>
      <c r="BQ15" s="229">
        <f t="array" ref="BQ15">-BQ$13*IF(BQ$2=Assumptions!$D$68,Assumptions!$D$67,XLOOKUP(BQ$2,Assumptions!$C$94:$M$94,Assumptions!$C$95:$M$95))</f>
        <v>0</v>
      </c>
      <c r="BR15" s="229">
        <f t="array" ref="BR15">-BR$13*IF(BR$2=Assumptions!$D$68,Assumptions!$D$67,XLOOKUP(BR$2,Assumptions!$C$94:$M$94,Assumptions!$C$95:$M$95))</f>
        <v>0</v>
      </c>
      <c r="BS15" s="229">
        <f t="array" ref="BS15">-BS$13*IF(BS$2=Assumptions!$D$68,Assumptions!$D$67,XLOOKUP(BS$2,Assumptions!$C$94:$M$94,Assumptions!$C$95:$M$95))</f>
        <v>0</v>
      </c>
      <c r="BT15" s="229">
        <f t="array" ref="BT15">-BT$13*IF(BT$2=Assumptions!$D$68,Assumptions!$D$67,XLOOKUP(BT$2,Assumptions!$C$94:$M$94,Assumptions!$C$95:$M$95))</f>
        <v>0</v>
      </c>
      <c r="BU15" s="229">
        <f t="array" ref="BU15">-BU$13*IF(BU$2=Assumptions!$D$68,Assumptions!$D$67,XLOOKUP(BU$2,Assumptions!$C$94:$M$94,Assumptions!$C$95:$M$95))</f>
        <v>0</v>
      </c>
      <c r="BV15" s="229">
        <f t="array" ref="BV15">-BV$13*IF(BV$2=Assumptions!$D$68,Assumptions!$D$67,XLOOKUP(BV$2,Assumptions!$C$94:$M$94,Assumptions!$C$95:$M$95))</f>
        <v>0</v>
      </c>
      <c r="BW15" s="229">
        <f t="array" ref="BW15">-BW$13*IF(BW$2=Assumptions!$D$68,Assumptions!$D$67,XLOOKUP(BW$2,Assumptions!$C$94:$M$94,Assumptions!$C$95:$M$95))</f>
        <v>0</v>
      </c>
      <c r="BX15" s="229">
        <f t="array" ref="BX15">-BX$13*IF(BX$2=Assumptions!$D$68,Assumptions!$D$67,XLOOKUP(BX$2,Assumptions!$C$94:$M$94,Assumptions!$C$95:$M$95))</f>
        <v>0</v>
      </c>
      <c r="BY15" s="229">
        <f t="array" ref="BY15">-BY$13*IF(BY$2=Assumptions!$D$68,Assumptions!$D$67,XLOOKUP(BY$2,Assumptions!$C$94:$M$94,Assumptions!$C$95:$M$95))</f>
        <v>0</v>
      </c>
      <c r="BZ15" s="229">
        <f t="array" ref="BZ15">-BZ$13*IF(BZ$2=Assumptions!$D$68,Assumptions!$D$67,XLOOKUP(BZ$2,Assumptions!$C$94:$M$94,Assumptions!$C$95:$M$95))</f>
        <v>0</v>
      </c>
      <c r="CA15" s="229">
        <f t="array" ref="CA15">-CA$13*IF(CA$2=Assumptions!$D$68,Assumptions!$D$67,XLOOKUP(CA$2,Assumptions!$C$94:$M$94,Assumptions!$C$95:$M$95))</f>
        <v>0</v>
      </c>
      <c r="CB15" s="229">
        <f t="array" ref="CB15">-CB$13*IF(CB$2=Assumptions!$D$68,Assumptions!$D$67,XLOOKUP(CB$2,Assumptions!$C$94:$M$94,Assumptions!$C$95:$M$95))</f>
        <v>0</v>
      </c>
      <c r="CC15" s="229">
        <f t="array" ref="CC15">-CC$13*IF(CC$2=Assumptions!$D$68,Assumptions!$D$67,XLOOKUP(CC$2,Assumptions!$C$94:$M$94,Assumptions!$C$95:$M$95))</f>
        <v>0</v>
      </c>
      <c r="CD15" s="229">
        <f t="array" ref="CD15">-CD$13*IF(CD$2=Assumptions!$D$68,Assumptions!$D$67,XLOOKUP(CD$2,Assumptions!$C$94:$M$94,Assumptions!$C$95:$M$95))</f>
        <v>0</v>
      </c>
      <c r="CE15" s="229">
        <f t="array" ref="CE15">-CE$13*IF(CE$2=Assumptions!$D$68,Assumptions!$D$67,XLOOKUP(CE$2,Assumptions!$C$94:$M$94,Assumptions!$C$95:$M$95))</f>
        <v>0</v>
      </c>
      <c r="CF15" s="229">
        <f t="array" ref="CF15">-CF$13*IF(CF$2=Assumptions!$D$68,Assumptions!$D$67,XLOOKUP(CF$2,Assumptions!$C$94:$M$94,Assumptions!$C$95:$M$95))</f>
        <v>0</v>
      </c>
      <c r="CG15" s="229">
        <f t="array" ref="CG15">-CG$13*IF(CG$2=Assumptions!$D$68,Assumptions!$D$67,XLOOKUP(CG$2,Assumptions!$C$94:$M$94,Assumptions!$C$95:$M$95))</f>
        <v>0</v>
      </c>
      <c r="CH15" s="229">
        <f t="array" ref="CH15">-CH$13*IF(CH$2=Assumptions!$D$68,Assumptions!$D$67,XLOOKUP(CH$2,Assumptions!$C$94:$M$94,Assumptions!$C$95:$M$95))</f>
        <v>0</v>
      </c>
      <c r="CI15" s="229">
        <f t="array" ref="CI15">-CI$13*IF(CI$2=Assumptions!$D$68,Assumptions!$D$67,XLOOKUP(CI$2,Assumptions!$C$94:$M$94,Assumptions!$C$95:$M$95))</f>
        <v>0</v>
      </c>
      <c r="CJ15" s="229">
        <f t="array" ref="CJ15">-CJ$13*IF(CJ$2=Assumptions!$D$68,Assumptions!$D$67,XLOOKUP(CJ$2,Assumptions!$C$94:$M$94,Assumptions!$C$95:$M$95))</f>
        <v>0</v>
      </c>
      <c r="CK15" s="229">
        <f t="array" ref="CK15">-CK$13*IF(CK$2=Assumptions!$D$68,Assumptions!$D$67,XLOOKUP(CK$2,Assumptions!$C$94:$M$94,Assumptions!$C$95:$M$95))</f>
        <v>0</v>
      </c>
      <c r="CL15" s="229">
        <f t="array" ref="CL15">-CL$13*IF(CL$2=Assumptions!$D$68,Assumptions!$D$67,XLOOKUP(CL$2,Assumptions!$C$94:$M$94,Assumptions!$C$95:$M$95))</f>
        <v>0</v>
      </c>
      <c r="CM15" s="229">
        <f t="array" ref="CM15">-CM$13*IF(CM$2=Assumptions!$D$68,Assumptions!$D$67,XLOOKUP(CM$2,Assumptions!$C$94:$M$94,Assumptions!$C$95:$M$95))</f>
        <v>0</v>
      </c>
      <c r="CN15" s="229">
        <f t="array" ref="CN15">-CN$13*IF(CN$2=Assumptions!$D$68,Assumptions!$D$67,XLOOKUP(CN$2,Assumptions!$C$94:$M$94,Assumptions!$C$95:$M$95))</f>
        <v>0</v>
      </c>
      <c r="CO15" s="229">
        <f t="array" ref="CO15">-CO$13*IF(CO$2=Assumptions!$D$68,Assumptions!$D$67,XLOOKUP(CO$2,Assumptions!$C$94:$M$94,Assumptions!$C$95:$M$95))</f>
        <v>0</v>
      </c>
      <c r="CP15" s="229">
        <f t="array" ref="CP15">-CP$13*IF(CP$2=Assumptions!$D$68,Assumptions!$D$67,XLOOKUP(CP$2,Assumptions!$C$94:$M$94,Assumptions!$C$95:$M$95))</f>
        <v>0</v>
      </c>
      <c r="CQ15" s="229">
        <f t="array" ref="CQ15">-CQ$13*IF(CQ$2=Assumptions!$D$68,Assumptions!$D$67,XLOOKUP(CQ$2,Assumptions!$C$94:$M$94,Assumptions!$C$95:$M$95))</f>
        <v>0</v>
      </c>
      <c r="CR15" s="229">
        <f t="array" ref="CR15">-CR$13*IF(CR$2=Assumptions!$D$68,Assumptions!$D$67,XLOOKUP(CR$2,Assumptions!$C$94:$M$94,Assumptions!$C$95:$M$95))</f>
        <v>0</v>
      </c>
      <c r="CS15" s="229">
        <f t="array" ref="CS15">-CS$13*IF(CS$2=Assumptions!$D$68,Assumptions!$D$67,XLOOKUP(CS$2,Assumptions!$C$94:$M$94,Assumptions!$C$95:$M$95))</f>
        <v>0</v>
      </c>
      <c r="CT15" s="229">
        <f t="array" ref="CT15">-CT$13*IF(CT$2=Assumptions!$D$68,Assumptions!$D$67,XLOOKUP(CT$2,Assumptions!$C$94:$M$94,Assumptions!$C$95:$M$95))</f>
        <v>0</v>
      </c>
      <c r="CU15" s="229">
        <f t="array" ref="CU15">-CU$13*IF(CU$2=Assumptions!$D$68,Assumptions!$D$67,XLOOKUP(CU$2,Assumptions!$C$94:$M$94,Assumptions!$C$95:$M$95))</f>
        <v>0</v>
      </c>
      <c r="CV15" s="229">
        <f t="array" ref="CV15">-CV$13*IF(CV$2=Assumptions!$D$68,Assumptions!$D$67,XLOOKUP(CV$2,Assumptions!$C$94:$M$94,Assumptions!$C$95:$M$95))</f>
        <v>0</v>
      </c>
      <c r="CW15" s="229">
        <f t="array" ref="CW15">-CW$13*IF(CW$2=Assumptions!$D$68,Assumptions!$D$67,XLOOKUP(CW$2,Assumptions!$C$94:$M$94,Assumptions!$C$95:$M$95))</f>
        <v>0</v>
      </c>
      <c r="CX15" s="229">
        <f t="array" ref="CX15">-CX$13*IF(CX$2=Assumptions!$D$68,Assumptions!$D$67,XLOOKUP(CX$2,Assumptions!$C$94:$M$94,Assumptions!$C$95:$M$95))</f>
        <v>0</v>
      </c>
      <c r="CY15" s="229">
        <f t="array" ref="CY15">-CY$13*IF(CY$2=Assumptions!$D$68,Assumptions!$D$67,XLOOKUP(CY$2,Assumptions!$C$94:$M$94,Assumptions!$C$95:$M$95))</f>
        <v>0</v>
      </c>
      <c r="CZ15" s="229">
        <f t="array" ref="CZ15">-CZ$13*IF(CZ$2=Assumptions!$D$68,Assumptions!$D$67,XLOOKUP(CZ$2,Assumptions!$C$94:$M$94,Assumptions!$C$95:$M$95))</f>
        <v>0</v>
      </c>
      <c r="DA15" s="229">
        <f t="array" ref="DA15">-DA$13*IF(DA$2=Assumptions!$D$68,Assumptions!$D$67,XLOOKUP(DA$2,Assumptions!$C$94:$M$94,Assumptions!$C$95:$M$95))</f>
        <v>0</v>
      </c>
      <c r="DB15" s="229">
        <f t="array" ref="DB15">-DB$13*IF(DB$2=Assumptions!$D$68,Assumptions!$D$67,XLOOKUP(DB$2,Assumptions!$C$94:$M$94,Assumptions!$C$95:$M$95))</f>
        <v>0</v>
      </c>
      <c r="DC15" s="229">
        <f t="array" ref="DC15">-DC$13*IF(DC$2=Assumptions!$D$68,Assumptions!$D$67,XLOOKUP(DC$2,Assumptions!$C$94:$M$94,Assumptions!$C$95:$M$95))</f>
        <v>0</v>
      </c>
      <c r="DD15" s="229">
        <f t="array" ref="DD15">-DD$13*IF(DD$2=Assumptions!$D$68,Assumptions!$D$67,XLOOKUP(DD$2,Assumptions!$C$94:$M$94,Assumptions!$C$95:$M$95))</f>
        <v>0</v>
      </c>
      <c r="DE15" s="229">
        <f t="array" ref="DE15">-DE$13*IF(DE$2=Assumptions!$D$68,Assumptions!$D$67,XLOOKUP(DE$2,Assumptions!$C$94:$M$94,Assumptions!$C$95:$M$95))</f>
        <v>0</v>
      </c>
      <c r="DF15" s="229">
        <f t="array" ref="DF15">-DF$13*IF(DF$2=Assumptions!$D$68,Assumptions!$D$67,XLOOKUP(DF$2,Assumptions!$C$94:$M$94,Assumptions!$C$95:$M$95))</f>
        <v>0</v>
      </c>
      <c r="DG15" s="229">
        <f t="array" ref="DG15">-DG$13*IF(DG$2=Assumptions!$D$68,Assumptions!$D$67,XLOOKUP(DG$2,Assumptions!$C$94:$M$94,Assumptions!$C$95:$M$95))</f>
        <v>0</v>
      </c>
      <c r="DH15" s="229">
        <f t="array" ref="DH15">-DH$13*IF(DH$2=Assumptions!$D$68,Assumptions!$D$67,XLOOKUP(DH$2,Assumptions!$C$94:$M$94,Assumptions!$C$95:$M$95))</f>
        <v>0</v>
      </c>
      <c r="DI15" s="229">
        <f t="array" ref="DI15">-DI$13*IF(DI$2=Assumptions!$D$68,Assumptions!$D$67,XLOOKUP(DI$2,Assumptions!$C$94:$M$94,Assumptions!$C$95:$M$95))</f>
        <v>0</v>
      </c>
      <c r="DJ15" s="229">
        <f t="array" ref="DJ15">-DJ$13*IF(DJ$2=Assumptions!$D$68,Assumptions!$D$67,XLOOKUP(DJ$2,Assumptions!$C$94:$M$94,Assumptions!$C$95:$M$95))</f>
        <v>0</v>
      </c>
      <c r="DK15" s="229">
        <f t="array" ref="DK15">-DK$13*IF(DK$2=Assumptions!$D$68,Assumptions!$D$67,XLOOKUP(DK$2,Assumptions!$C$94:$M$94,Assumptions!$C$95:$M$95))</f>
        <v>0</v>
      </c>
      <c r="DL15" s="229">
        <f t="array" ref="DL15">-DL$13*IF(DL$2=Assumptions!$D$68,Assumptions!$D$67,XLOOKUP(DL$2,Assumptions!$C$94:$M$94,Assumptions!$C$95:$M$95))</f>
        <v>0</v>
      </c>
      <c r="DM15" s="229">
        <f t="array" ref="DM15">-DM$13*IF(DM$2=Assumptions!$D$68,Assumptions!$D$67,XLOOKUP(DM$2,Assumptions!$C$94:$M$94,Assumptions!$C$95:$M$95))</f>
        <v>0</v>
      </c>
      <c r="DN15" s="229">
        <f t="array" ref="DN15">-DN$13*IF(DN$2=Assumptions!$D$68,Assumptions!$D$67,XLOOKUP(DN$2,Assumptions!$C$94:$M$94,Assumptions!$C$95:$M$95))</f>
        <v>0</v>
      </c>
      <c r="DO15" s="229">
        <f t="array" ref="DO15">-DO$13*IF(DO$2=Assumptions!$D$68,Assumptions!$D$67,XLOOKUP(DO$2,Assumptions!$C$94:$M$94,Assumptions!$C$95:$M$95))</f>
        <v>0</v>
      </c>
      <c r="DP15" s="229">
        <f t="array" ref="DP15">-DP$13*IF(DP$2=Assumptions!$D$68,Assumptions!$D$67,XLOOKUP(DP$2,Assumptions!$C$94:$M$94,Assumptions!$C$95:$M$95))</f>
        <v>0</v>
      </c>
      <c r="DQ15" s="229">
        <f t="array" ref="DQ15">-DQ$13*IF(DQ$2=Assumptions!$D$68,Assumptions!$D$67,XLOOKUP(DQ$2,Assumptions!$C$94:$M$94,Assumptions!$C$95:$M$95))</f>
        <v>0</v>
      </c>
      <c r="DR15" s="229">
        <f t="array" ref="DR15">-DR$13*IF(DR$2=Assumptions!$D$68,Assumptions!$D$67,XLOOKUP(DR$2,Assumptions!$C$94:$M$94,Assumptions!$C$95:$M$95))</f>
        <v>0</v>
      </c>
      <c r="DS15" s="229">
        <f t="array" ref="DS15">-DS$13*IF(DS$2=Assumptions!$D$68,Assumptions!$D$67,XLOOKUP(DS$2,Assumptions!$C$94:$M$94,Assumptions!$C$95:$M$95))</f>
        <v>0</v>
      </c>
      <c r="DT15" s="229">
        <f t="array" ref="DT15">-DT$13*IF(DT$2=Assumptions!$D$68,Assumptions!$D$67,XLOOKUP(DT$2,Assumptions!$C$94:$M$94,Assumptions!$C$95:$M$95))</f>
        <v>0</v>
      </c>
      <c r="DU15" s="229">
        <f t="array" ref="DU15">-DU$13*IF(DU$2=Assumptions!$D$68,Assumptions!$D$67,XLOOKUP(DU$2,Assumptions!$C$94:$M$94,Assumptions!$C$95:$M$95))</f>
        <v>0</v>
      </c>
      <c r="DV15" s="229">
        <f t="array" ref="DV15">-DV$13*IF(DV$2=Assumptions!$D$68,Assumptions!$D$67,XLOOKUP(DV$2,Assumptions!$C$94:$M$94,Assumptions!$C$95:$M$95))</f>
        <v>0</v>
      </c>
      <c r="DW15" s="229">
        <f t="array" ref="DW15">-DW$13*IF(DW$2=Assumptions!$D$68,Assumptions!$D$67,XLOOKUP(DW$2,Assumptions!$C$94:$M$94,Assumptions!$C$95:$M$95))</f>
        <v>0</v>
      </c>
      <c r="DX15" s="229">
        <f t="array" ref="DX15">-DX$13*IF(DX$2=Assumptions!$D$68,Assumptions!$D$67,XLOOKUP(DX$2,Assumptions!$C$94:$M$94,Assumptions!$C$95:$M$95))</f>
        <v>0</v>
      </c>
      <c r="DY15" s="229">
        <f t="array" ref="DY15">-DY$13*IF(DY$2=Assumptions!$D$68,Assumptions!$D$67,XLOOKUP(DY$2,Assumptions!$C$94:$M$94,Assumptions!$C$95:$M$95))</f>
        <v>0</v>
      </c>
      <c r="DZ15" s="229">
        <f t="array" ref="DZ15">-DZ$13*IF(DZ$2=Assumptions!$D$68,Assumptions!$D$67,XLOOKUP(DZ$2,Assumptions!$C$94:$M$94,Assumptions!$C$95:$M$95))</f>
        <v>0</v>
      </c>
      <c r="EA15" s="229">
        <f t="array" ref="EA15">-EA$13*IF(EA$2=Assumptions!$D$68,Assumptions!$D$67,XLOOKUP(EA$2,Assumptions!$C$94:$M$94,Assumptions!$C$95:$M$95))</f>
        <v>0</v>
      </c>
      <c r="EB15" s="229">
        <f t="array" ref="EB15">-EB$13*IF(EB$2=Assumptions!$D$68,Assumptions!$D$67,XLOOKUP(EB$2,Assumptions!$C$94:$M$94,Assumptions!$C$95:$M$95))</f>
        <v>0</v>
      </c>
      <c r="EC15" s="229">
        <f t="array" ref="EC15">-EC$13*IF(EC$2=Assumptions!$D$68,Assumptions!$D$67,XLOOKUP(EC$2,Assumptions!$C$94:$M$94,Assumptions!$C$95:$M$95))</f>
        <v>0</v>
      </c>
      <c r="ED15" s="229">
        <f t="array" ref="ED15">-ED$13*IF(ED$2=Assumptions!$D$68,Assumptions!$D$67,XLOOKUP(ED$2,Assumptions!$C$94:$M$94,Assumptions!$C$95:$M$95))</f>
        <v>0</v>
      </c>
      <c r="EE15" s="229">
        <f t="array" ref="EE15">-EE$13*IF(EE$2=Assumptions!$D$68,Assumptions!$D$67,XLOOKUP(EE$2,Assumptions!$C$94:$M$94,Assumptions!$C$95:$M$95))</f>
        <v>0</v>
      </c>
    </row>
    <row r="16" ht="15.75" customHeight="1">
      <c r="A16" s="1"/>
      <c r="B16" s="1"/>
      <c r="C16" s="1" t="str">
        <f>Assumptions!J15</f>
        <v>Bad Debt </v>
      </c>
      <c r="D16" s="229">
        <f>-D$13*Assumptions!$AD15</f>
        <v>0</v>
      </c>
      <c r="E16" s="229">
        <f>-E$13*Assumptions!$AD15</f>
        <v>0</v>
      </c>
      <c r="F16" s="229">
        <f>-F$13*Assumptions!$AD15</f>
        <v>0</v>
      </c>
      <c r="G16" s="229">
        <f>-G$13*Assumptions!$AD15</f>
        <v>0</v>
      </c>
      <c r="H16" s="229">
        <f>-H$13*Assumptions!$AD15</f>
        <v>0</v>
      </c>
      <c r="I16" s="229">
        <f>-I$13*Assumptions!$AD15</f>
        <v>0</v>
      </c>
      <c r="J16" s="229">
        <f>-J$13*Assumptions!$AD15</f>
        <v>0</v>
      </c>
      <c r="K16" s="229">
        <f>-K$13*Assumptions!$AD15</f>
        <v>0</v>
      </c>
      <c r="L16" s="229">
        <f>-L$13*Assumptions!$AD15</f>
        <v>0</v>
      </c>
      <c r="M16" s="229">
        <f>-M$13*Assumptions!$AD15</f>
        <v>0</v>
      </c>
      <c r="N16" s="229">
        <f>-N$13*Assumptions!$AD15</f>
        <v>0</v>
      </c>
      <c r="O16" s="229">
        <f>-O$13*Assumptions!$AD15</f>
        <v>0</v>
      </c>
      <c r="P16" s="229">
        <f>-P$13*Assumptions!$AD15</f>
        <v>0</v>
      </c>
      <c r="Q16" s="229">
        <f>-Q$13*Assumptions!$AD15</f>
        <v>0</v>
      </c>
      <c r="R16" s="229">
        <f>-R$13*Assumptions!$AD15</f>
        <v>0</v>
      </c>
      <c r="S16" s="229">
        <f>-S$13*Assumptions!$AD15</f>
        <v>0</v>
      </c>
      <c r="T16" s="229">
        <f>-T$13*Assumptions!$AD15</f>
        <v>0</v>
      </c>
      <c r="U16" s="229">
        <f>-U$13*Assumptions!$AD15</f>
        <v>0</v>
      </c>
      <c r="V16" s="229">
        <f>-V$13*Assumptions!$AD15</f>
        <v>0</v>
      </c>
      <c r="W16" s="229">
        <f>-W$13*Assumptions!$AD15</f>
        <v>0</v>
      </c>
      <c r="X16" s="229">
        <f>-X$13*Assumptions!$AD15</f>
        <v>0</v>
      </c>
      <c r="Y16" s="229">
        <f>-Y$13*Assumptions!$AD15</f>
        <v>0</v>
      </c>
      <c r="Z16" s="229">
        <f>-Z$13*Assumptions!$AD15</f>
        <v>0</v>
      </c>
      <c r="AA16" s="229">
        <f>-AA$13*Assumptions!$AD15</f>
        <v>0</v>
      </c>
      <c r="AB16" s="229">
        <f>-AB$13*Assumptions!$AD15</f>
        <v>0</v>
      </c>
      <c r="AC16" s="229">
        <f>-AC$13*Assumptions!$AD15</f>
        <v>0</v>
      </c>
      <c r="AD16" s="229">
        <f>-AD$13*Assumptions!$AD15</f>
        <v>0</v>
      </c>
      <c r="AE16" s="229">
        <f>-AE$13*Assumptions!$AD15</f>
        <v>0</v>
      </c>
      <c r="AF16" s="229">
        <f>-AF$13*Assumptions!$AD15</f>
        <v>0</v>
      </c>
      <c r="AG16" s="229">
        <f>-AG$13*Assumptions!$AD15</f>
        <v>0</v>
      </c>
      <c r="AH16" s="229">
        <f>-AH$13*Assumptions!$AD15</f>
        <v>0</v>
      </c>
      <c r="AI16" s="229">
        <f>-AI$13*Assumptions!$AD15</f>
        <v>0</v>
      </c>
      <c r="AJ16" s="229">
        <f>-AJ$13*Assumptions!$AD15</f>
        <v>0</v>
      </c>
      <c r="AK16" s="229">
        <f>-AK$13*Assumptions!$AD15</f>
        <v>0</v>
      </c>
      <c r="AL16" s="229">
        <f>-AL$13*Assumptions!$AD15</f>
        <v>0</v>
      </c>
      <c r="AM16" s="229">
        <f>-AM$13*Assumptions!$AD15</f>
        <v>0</v>
      </c>
      <c r="AN16" s="229">
        <f>-AN$13*Assumptions!$AD15</f>
        <v>0</v>
      </c>
      <c r="AO16" s="229">
        <f>-AO$13*Assumptions!$AD15</f>
        <v>0</v>
      </c>
      <c r="AP16" s="229">
        <f>-AP$13*Assumptions!$AD15</f>
        <v>0</v>
      </c>
      <c r="AQ16" s="229">
        <f>-AQ$13*Assumptions!$AD15</f>
        <v>0</v>
      </c>
      <c r="AR16" s="229">
        <f>-AR$13*Assumptions!$AD15</f>
        <v>0</v>
      </c>
      <c r="AS16" s="229">
        <f>-AS$13*Assumptions!$AD15</f>
        <v>0</v>
      </c>
      <c r="AT16" s="229">
        <f>-AT$13*Assumptions!$AD15</f>
        <v>0</v>
      </c>
      <c r="AU16" s="229">
        <f>-AU$13*Assumptions!$AD15</f>
        <v>0</v>
      </c>
      <c r="AV16" s="229">
        <f>-AV$13*Assumptions!$AD15</f>
        <v>0</v>
      </c>
      <c r="AW16" s="229">
        <f>-AW$13*Assumptions!$AD15</f>
        <v>0</v>
      </c>
      <c r="AX16" s="229">
        <f>-AX$13*Assumptions!$AD15</f>
        <v>0</v>
      </c>
      <c r="AY16" s="229">
        <f>-AY$13*Assumptions!$AD15</f>
        <v>0</v>
      </c>
      <c r="AZ16" s="229">
        <f>-AZ$13*Assumptions!$AD15</f>
        <v>0</v>
      </c>
      <c r="BA16" s="229">
        <f>-BA$13*Assumptions!$AD15</f>
        <v>0</v>
      </c>
      <c r="BB16" s="229">
        <f>-BB$13*Assumptions!$AD15</f>
        <v>0</v>
      </c>
      <c r="BC16" s="229">
        <f>-BC$13*Assumptions!$AD15</f>
        <v>0</v>
      </c>
      <c r="BD16" s="229">
        <f>-BD$13*Assumptions!$AD15</f>
        <v>0</v>
      </c>
      <c r="BE16" s="229">
        <f>-BE$13*Assumptions!$AD15</f>
        <v>0</v>
      </c>
      <c r="BF16" s="229">
        <f>-BF$13*Assumptions!$AD15</f>
        <v>0</v>
      </c>
      <c r="BG16" s="229">
        <f>-BG$13*Assumptions!$AD15</f>
        <v>0</v>
      </c>
      <c r="BH16" s="229">
        <f>-BH$13*Assumptions!$AD15</f>
        <v>0</v>
      </c>
      <c r="BI16" s="229">
        <f>-BI$13*Assumptions!$AD15</f>
        <v>0</v>
      </c>
      <c r="BJ16" s="229">
        <f>-BJ$13*Assumptions!$AD15</f>
        <v>0</v>
      </c>
      <c r="BK16" s="229">
        <f>-BK$13*Assumptions!$AD15</f>
        <v>0</v>
      </c>
      <c r="BL16" s="229">
        <f>-BL$13*Assumptions!$AD15</f>
        <v>0</v>
      </c>
      <c r="BM16" s="229">
        <f>-BM$13*Assumptions!$AD15</f>
        <v>0</v>
      </c>
      <c r="BN16" s="229">
        <f>-BN$13*Assumptions!$AD15</f>
        <v>0</v>
      </c>
      <c r="BO16" s="229">
        <f>-BO$13*Assumptions!$AD15</f>
        <v>0</v>
      </c>
      <c r="BP16" s="229">
        <f>-BP$13*Assumptions!$AD15</f>
        <v>0</v>
      </c>
      <c r="BQ16" s="229">
        <f>-BQ$13*Assumptions!$AD15</f>
        <v>0</v>
      </c>
      <c r="BR16" s="229">
        <f>-BR$13*Assumptions!$AD15</f>
        <v>0</v>
      </c>
      <c r="BS16" s="229">
        <f>-BS$13*Assumptions!$AD15</f>
        <v>0</v>
      </c>
      <c r="BT16" s="229">
        <f>-BT$13*Assumptions!$AD15</f>
        <v>0</v>
      </c>
      <c r="BU16" s="229">
        <f>-BU$13*Assumptions!$AD15</f>
        <v>0</v>
      </c>
      <c r="BV16" s="229">
        <f>-BV$13*Assumptions!$AD15</f>
        <v>0</v>
      </c>
      <c r="BW16" s="229">
        <f>-BW$13*Assumptions!$AD15</f>
        <v>0</v>
      </c>
      <c r="BX16" s="229">
        <f>-BX$13*Assumptions!$AD15</f>
        <v>0</v>
      </c>
      <c r="BY16" s="229">
        <f>-BY$13*Assumptions!$AD15</f>
        <v>0</v>
      </c>
      <c r="BZ16" s="229">
        <f>-BZ$13*Assumptions!$AD15</f>
        <v>0</v>
      </c>
      <c r="CA16" s="229">
        <f>-CA$13*Assumptions!$AD15</f>
        <v>0</v>
      </c>
      <c r="CB16" s="229">
        <f>-CB$13*Assumptions!$AD15</f>
        <v>0</v>
      </c>
      <c r="CC16" s="229">
        <f>-CC$13*Assumptions!$AD15</f>
        <v>0</v>
      </c>
      <c r="CD16" s="229">
        <f>-CD$13*Assumptions!$AD15</f>
        <v>0</v>
      </c>
      <c r="CE16" s="229">
        <f>-CE$13*Assumptions!$AD15</f>
        <v>0</v>
      </c>
      <c r="CF16" s="229">
        <f>-CF$13*Assumptions!$AD15</f>
        <v>0</v>
      </c>
      <c r="CG16" s="229">
        <f>-CG$13*Assumptions!$AD15</f>
        <v>0</v>
      </c>
      <c r="CH16" s="229">
        <f>-CH$13*Assumptions!$AD15</f>
        <v>0</v>
      </c>
      <c r="CI16" s="229">
        <f>-CI$13*Assumptions!$AD15</f>
        <v>0</v>
      </c>
      <c r="CJ16" s="229">
        <f>-CJ$13*Assumptions!$AD15</f>
        <v>0</v>
      </c>
      <c r="CK16" s="229">
        <f>-CK$13*Assumptions!$AD15</f>
        <v>0</v>
      </c>
      <c r="CL16" s="229">
        <f>-CL$13*Assumptions!$AD15</f>
        <v>0</v>
      </c>
      <c r="CM16" s="229">
        <f>-CM$13*Assumptions!$AD15</f>
        <v>0</v>
      </c>
      <c r="CN16" s="229">
        <f>-CN$13*Assumptions!$AD15</f>
        <v>0</v>
      </c>
      <c r="CO16" s="229">
        <f>-CO$13*Assumptions!$AD15</f>
        <v>0</v>
      </c>
      <c r="CP16" s="229">
        <f>-CP$13*Assumptions!$AD15</f>
        <v>0</v>
      </c>
      <c r="CQ16" s="229">
        <f>-CQ$13*Assumptions!$AD15</f>
        <v>0</v>
      </c>
      <c r="CR16" s="229">
        <f>-CR$13*Assumptions!$AD15</f>
        <v>0</v>
      </c>
      <c r="CS16" s="229">
        <f>-CS$13*Assumptions!$AD15</f>
        <v>0</v>
      </c>
      <c r="CT16" s="229">
        <f>-CT$13*Assumptions!$AD15</f>
        <v>0</v>
      </c>
      <c r="CU16" s="229">
        <f>-CU$13*Assumptions!$AD15</f>
        <v>0</v>
      </c>
      <c r="CV16" s="229">
        <f>-CV$13*Assumptions!$AD15</f>
        <v>0</v>
      </c>
      <c r="CW16" s="229">
        <f>-CW$13*Assumptions!$AD15</f>
        <v>0</v>
      </c>
      <c r="CX16" s="229">
        <f>-CX$13*Assumptions!$AD15</f>
        <v>0</v>
      </c>
      <c r="CY16" s="229">
        <f>-CY$13*Assumptions!$AD15</f>
        <v>0</v>
      </c>
      <c r="CZ16" s="229">
        <f>-CZ$13*Assumptions!$AD15</f>
        <v>0</v>
      </c>
      <c r="DA16" s="229">
        <f>-DA$13*Assumptions!$AD15</f>
        <v>0</v>
      </c>
      <c r="DB16" s="229">
        <f>-DB$13*Assumptions!$AD15</f>
        <v>0</v>
      </c>
      <c r="DC16" s="229">
        <f>-DC$13*Assumptions!$AD15</f>
        <v>0</v>
      </c>
      <c r="DD16" s="229">
        <f>-DD$13*Assumptions!$AD15</f>
        <v>0</v>
      </c>
      <c r="DE16" s="229">
        <f>-DE$13*Assumptions!$AD15</f>
        <v>0</v>
      </c>
      <c r="DF16" s="229">
        <f>-DF$13*Assumptions!$AD15</f>
        <v>0</v>
      </c>
      <c r="DG16" s="229">
        <f>-DG$13*Assumptions!$AD15</f>
        <v>0</v>
      </c>
      <c r="DH16" s="229">
        <f>-DH$13*Assumptions!$AD15</f>
        <v>0</v>
      </c>
      <c r="DI16" s="229">
        <f>-DI$13*Assumptions!$AD15</f>
        <v>0</v>
      </c>
      <c r="DJ16" s="229">
        <f>-DJ$13*Assumptions!$AD15</f>
        <v>0</v>
      </c>
      <c r="DK16" s="229">
        <f>-DK$13*Assumptions!$AD15</f>
        <v>0</v>
      </c>
      <c r="DL16" s="229">
        <f>-DL$13*Assumptions!$AD15</f>
        <v>0</v>
      </c>
      <c r="DM16" s="229">
        <f>-DM$13*Assumptions!$AD15</f>
        <v>0</v>
      </c>
      <c r="DN16" s="229">
        <f>-DN$13*Assumptions!$AD15</f>
        <v>0</v>
      </c>
      <c r="DO16" s="229">
        <f>-DO$13*Assumptions!$AD15</f>
        <v>0</v>
      </c>
      <c r="DP16" s="229">
        <f>-DP$13*Assumptions!$AD15</f>
        <v>0</v>
      </c>
      <c r="DQ16" s="229">
        <f>-DQ$13*Assumptions!$AD15</f>
        <v>0</v>
      </c>
      <c r="DR16" s="229">
        <f>-DR$13*Assumptions!$AD15</f>
        <v>0</v>
      </c>
      <c r="DS16" s="229">
        <f>-DS$13*Assumptions!$AD15</f>
        <v>0</v>
      </c>
      <c r="DT16" s="229">
        <f>-DT$13*Assumptions!$AD15</f>
        <v>0</v>
      </c>
      <c r="DU16" s="229">
        <f>-DU$13*Assumptions!$AD15</f>
        <v>0</v>
      </c>
      <c r="DV16" s="229">
        <f>-DV$13*Assumptions!$AD15</f>
        <v>0</v>
      </c>
      <c r="DW16" s="229">
        <f>-DW$13*Assumptions!$AD15</f>
        <v>0</v>
      </c>
      <c r="DX16" s="229">
        <f>-DX$13*Assumptions!$AD15</f>
        <v>0</v>
      </c>
      <c r="DY16" s="229">
        <f>-DY$13*Assumptions!$AD15</f>
        <v>0</v>
      </c>
      <c r="DZ16" s="229">
        <f>-DZ$13*Assumptions!$AD15</f>
        <v>0</v>
      </c>
      <c r="EA16" s="229">
        <f>-EA$13*Assumptions!$AD15</f>
        <v>0</v>
      </c>
      <c r="EB16" s="229">
        <f>-EB$13*Assumptions!$AD15</f>
        <v>0</v>
      </c>
      <c r="EC16" s="229">
        <f>-EC$13*Assumptions!$AD15</f>
        <v>0</v>
      </c>
      <c r="ED16" s="229">
        <f>-ED$13*Assumptions!$AD15</f>
        <v>0</v>
      </c>
      <c r="EE16" s="229">
        <f>-EE$13*Assumptions!$AD15</f>
        <v>0</v>
      </c>
    </row>
    <row r="17" ht="15.75" customHeight="1">
      <c r="A17" s="1"/>
      <c r="B17" s="1"/>
      <c r="C17" s="1" t="str">
        <f>Assumptions!J16</f>
        <v>Concession</v>
      </c>
      <c r="D17" s="229">
        <f>-D$13*Assumptions!$AD16</f>
        <v>0</v>
      </c>
      <c r="E17" s="229">
        <f>-E$13*Assumptions!$AD16</f>
        <v>0</v>
      </c>
      <c r="F17" s="229">
        <f>-F$13*Assumptions!$AD16</f>
        <v>0</v>
      </c>
      <c r="G17" s="229">
        <f>-G$13*Assumptions!$AD16</f>
        <v>0</v>
      </c>
      <c r="H17" s="229">
        <f>-H$13*Assumptions!$AD16</f>
        <v>0</v>
      </c>
      <c r="I17" s="229">
        <f>-I$13*Assumptions!$AD16</f>
        <v>0</v>
      </c>
      <c r="J17" s="229">
        <f>-J$13*Assumptions!$AD16</f>
        <v>0</v>
      </c>
      <c r="K17" s="229">
        <f>-K$13*Assumptions!$AD16</f>
        <v>0</v>
      </c>
      <c r="L17" s="229">
        <f>-L$13*Assumptions!$AD16</f>
        <v>0</v>
      </c>
      <c r="M17" s="229">
        <f>-M$13*Assumptions!$AD16</f>
        <v>0</v>
      </c>
      <c r="N17" s="229">
        <f>-N$13*Assumptions!$AD16</f>
        <v>0</v>
      </c>
      <c r="O17" s="229">
        <f>-O$13*Assumptions!$AD16</f>
        <v>0</v>
      </c>
      <c r="P17" s="229">
        <f>-P$13*Assumptions!$AD16</f>
        <v>0</v>
      </c>
      <c r="Q17" s="229">
        <f>-Q$13*Assumptions!$AD16</f>
        <v>0</v>
      </c>
      <c r="R17" s="229">
        <f>-R$13*Assumptions!$AD16</f>
        <v>0</v>
      </c>
      <c r="S17" s="229">
        <f>-S$13*Assumptions!$AD16</f>
        <v>0</v>
      </c>
      <c r="T17" s="229">
        <f>-T$13*Assumptions!$AD16</f>
        <v>0</v>
      </c>
      <c r="U17" s="229">
        <f>-U$13*Assumptions!$AD16</f>
        <v>0</v>
      </c>
      <c r="V17" s="229">
        <f>-V$13*Assumptions!$AD16</f>
        <v>0</v>
      </c>
      <c r="W17" s="229">
        <f>-W$13*Assumptions!$AD16</f>
        <v>0</v>
      </c>
      <c r="X17" s="229">
        <f>-X$13*Assumptions!$AD16</f>
        <v>0</v>
      </c>
      <c r="Y17" s="229">
        <f>-Y$13*Assumptions!$AD16</f>
        <v>0</v>
      </c>
      <c r="Z17" s="229">
        <f>-Z$13*Assumptions!$AD16</f>
        <v>0</v>
      </c>
      <c r="AA17" s="229">
        <f>-AA$13*Assumptions!$AD16</f>
        <v>0</v>
      </c>
      <c r="AB17" s="229">
        <f>-AB$13*Assumptions!$AD16</f>
        <v>0</v>
      </c>
      <c r="AC17" s="229">
        <f>-AC$13*Assumptions!$AD16</f>
        <v>0</v>
      </c>
      <c r="AD17" s="229">
        <f>-AD$13*Assumptions!$AD16</f>
        <v>0</v>
      </c>
      <c r="AE17" s="229">
        <f>-AE$13*Assumptions!$AD16</f>
        <v>0</v>
      </c>
      <c r="AF17" s="229">
        <f>-AF$13*Assumptions!$AD16</f>
        <v>0</v>
      </c>
      <c r="AG17" s="229">
        <f>-AG$13*Assumptions!$AD16</f>
        <v>0</v>
      </c>
      <c r="AH17" s="229">
        <f>-AH$13*Assumptions!$AD16</f>
        <v>0</v>
      </c>
      <c r="AI17" s="229">
        <f>-AI$13*Assumptions!$AD16</f>
        <v>0</v>
      </c>
      <c r="AJ17" s="229">
        <f>-AJ$13*Assumptions!$AD16</f>
        <v>0</v>
      </c>
      <c r="AK17" s="229">
        <f>-AK$13*Assumptions!$AD16</f>
        <v>0</v>
      </c>
      <c r="AL17" s="229">
        <f>-AL$13*Assumptions!$AD16</f>
        <v>0</v>
      </c>
      <c r="AM17" s="229">
        <f>-AM$13*Assumptions!$AD16</f>
        <v>0</v>
      </c>
      <c r="AN17" s="229">
        <f>-AN$13*Assumptions!$AD16</f>
        <v>0</v>
      </c>
      <c r="AO17" s="229">
        <f>-AO$13*Assumptions!$AD16</f>
        <v>0</v>
      </c>
      <c r="AP17" s="229">
        <f>-AP$13*Assumptions!$AD16</f>
        <v>0</v>
      </c>
      <c r="AQ17" s="229">
        <f>-AQ$13*Assumptions!$AD16</f>
        <v>0</v>
      </c>
      <c r="AR17" s="229">
        <f>-AR$13*Assumptions!$AD16</f>
        <v>0</v>
      </c>
      <c r="AS17" s="229">
        <f>-AS$13*Assumptions!$AD16</f>
        <v>0</v>
      </c>
      <c r="AT17" s="229">
        <f>-AT$13*Assumptions!$AD16</f>
        <v>0</v>
      </c>
      <c r="AU17" s="229">
        <f>-AU$13*Assumptions!$AD16</f>
        <v>0</v>
      </c>
      <c r="AV17" s="229">
        <f>-AV$13*Assumptions!$AD16</f>
        <v>0</v>
      </c>
      <c r="AW17" s="229">
        <f>-AW$13*Assumptions!$AD16</f>
        <v>0</v>
      </c>
      <c r="AX17" s="229">
        <f>-AX$13*Assumptions!$AD16</f>
        <v>0</v>
      </c>
      <c r="AY17" s="229">
        <f>-AY$13*Assumptions!$AD16</f>
        <v>0</v>
      </c>
      <c r="AZ17" s="229">
        <f>-AZ$13*Assumptions!$AD16</f>
        <v>0</v>
      </c>
      <c r="BA17" s="229">
        <f>-BA$13*Assumptions!$AD16</f>
        <v>0</v>
      </c>
      <c r="BB17" s="229">
        <f>-BB$13*Assumptions!$AD16</f>
        <v>0</v>
      </c>
      <c r="BC17" s="229">
        <f>-BC$13*Assumptions!$AD16</f>
        <v>0</v>
      </c>
      <c r="BD17" s="229">
        <f>-BD$13*Assumptions!$AD16</f>
        <v>0</v>
      </c>
      <c r="BE17" s="229">
        <f>-BE$13*Assumptions!$AD16</f>
        <v>0</v>
      </c>
      <c r="BF17" s="229">
        <f>-BF$13*Assumptions!$AD16</f>
        <v>0</v>
      </c>
      <c r="BG17" s="229">
        <f>-BG$13*Assumptions!$AD16</f>
        <v>0</v>
      </c>
      <c r="BH17" s="229">
        <f>-BH$13*Assumptions!$AD16</f>
        <v>0</v>
      </c>
      <c r="BI17" s="229">
        <f>-BI$13*Assumptions!$AD16</f>
        <v>0</v>
      </c>
      <c r="BJ17" s="229">
        <f>-BJ$13*Assumptions!$AD16</f>
        <v>0</v>
      </c>
      <c r="BK17" s="229">
        <f>-BK$13*Assumptions!$AD16</f>
        <v>0</v>
      </c>
      <c r="BL17" s="229">
        <f>-BL$13*Assumptions!$AD16</f>
        <v>0</v>
      </c>
      <c r="BM17" s="229">
        <f>-BM$13*Assumptions!$AD16</f>
        <v>0</v>
      </c>
      <c r="BN17" s="229">
        <f>-BN$13*Assumptions!$AD16</f>
        <v>0</v>
      </c>
      <c r="BO17" s="229">
        <f>-BO$13*Assumptions!$AD16</f>
        <v>0</v>
      </c>
      <c r="BP17" s="229">
        <f>-BP$13*Assumptions!$AD16</f>
        <v>0</v>
      </c>
      <c r="BQ17" s="229">
        <f>-BQ$13*Assumptions!$AD16</f>
        <v>0</v>
      </c>
      <c r="BR17" s="229">
        <f>-BR$13*Assumptions!$AD16</f>
        <v>0</v>
      </c>
      <c r="BS17" s="229">
        <f>-BS$13*Assumptions!$AD16</f>
        <v>0</v>
      </c>
      <c r="BT17" s="229">
        <f>-BT$13*Assumptions!$AD16</f>
        <v>0</v>
      </c>
      <c r="BU17" s="229">
        <f>-BU$13*Assumptions!$AD16</f>
        <v>0</v>
      </c>
      <c r="BV17" s="229">
        <f>-BV$13*Assumptions!$AD16</f>
        <v>0</v>
      </c>
      <c r="BW17" s="229">
        <f>-BW$13*Assumptions!$AD16</f>
        <v>0</v>
      </c>
      <c r="BX17" s="229">
        <f>-BX$13*Assumptions!$AD16</f>
        <v>0</v>
      </c>
      <c r="BY17" s="229">
        <f>-BY$13*Assumptions!$AD16</f>
        <v>0</v>
      </c>
      <c r="BZ17" s="229">
        <f>-BZ$13*Assumptions!$AD16</f>
        <v>0</v>
      </c>
      <c r="CA17" s="229">
        <f>-CA$13*Assumptions!$AD16</f>
        <v>0</v>
      </c>
      <c r="CB17" s="229">
        <f>-CB$13*Assumptions!$AD16</f>
        <v>0</v>
      </c>
      <c r="CC17" s="229">
        <f>-CC$13*Assumptions!$AD16</f>
        <v>0</v>
      </c>
      <c r="CD17" s="229">
        <f>-CD$13*Assumptions!$AD16</f>
        <v>0</v>
      </c>
      <c r="CE17" s="229">
        <f>-CE$13*Assumptions!$AD16</f>
        <v>0</v>
      </c>
      <c r="CF17" s="229">
        <f>-CF$13*Assumptions!$AD16</f>
        <v>0</v>
      </c>
      <c r="CG17" s="229">
        <f>-CG$13*Assumptions!$AD16</f>
        <v>0</v>
      </c>
      <c r="CH17" s="229">
        <f>-CH$13*Assumptions!$AD16</f>
        <v>0</v>
      </c>
      <c r="CI17" s="229">
        <f>-CI$13*Assumptions!$AD16</f>
        <v>0</v>
      </c>
      <c r="CJ17" s="229">
        <f>-CJ$13*Assumptions!$AD16</f>
        <v>0</v>
      </c>
      <c r="CK17" s="229">
        <f>-CK$13*Assumptions!$AD16</f>
        <v>0</v>
      </c>
      <c r="CL17" s="229">
        <f>-CL$13*Assumptions!$AD16</f>
        <v>0</v>
      </c>
      <c r="CM17" s="229">
        <f>-CM$13*Assumptions!$AD16</f>
        <v>0</v>
      </c>
      <c r="CN17" s="229">
        <f>-CN$13*Assumptions!$AD16</f>
        <v>0</v>
      </c>
      <c r="CO17" s="229">
        <f>-CO$13*Assumptions!$AD16</f>
        <v>0</v>
      </c>
      <c r="CP17" s="229">
        <f>-CP$13*Assumptions!$AD16</f>
        <v>0</v>
      </c>
      <c r="CQ17" s="229">
        <f>-CQ$13*Assumptions!$AD16</f>
        <v>0</v>
      </c>
      <c r="CR17" s="229">
        <f>-CR$13*Assumptions!$AD16</f>
        <v>0</v>
      </c>
      <c r="CS17" s="229">
        <f>-CS$13*Assumptions!$AD16</f>
        <v>0</v>
      </c>
      <c r="CT17" s="229">
        <f>-CT$13*Assumptions!$AD16</f>
        <v>0</v>
      </c>
      <c r="CU17" s="229">
        <f>-CU$13*Assumptions!$AD16</f>
        <v>0</v>
      </c>
      <c r="CV17" s="229">
        <f>-CV$13*Assumptions!$AD16</f>
        <v>0</v>
      </c>
      <c r="CW17" s="229">
        <f>-CW$13*Assumptions!$AD16</f>
        <v>0</v>
      </c>
      <c r="CX17" s="229">
        <f>-CX$13*Assumptions!$AD16</f>
        <v>0</v>
      </c>
      <c r="CY17" s="229">
        <f>-CY$13*Assumptions!$AD16</f>
        <v>0</v>
      </c>
      <c r="CZ17" s="229">
        <f>-CZ$13*Assumptions!$AD16</f>
        <v>0</v>
      </c>
      <c r="DA17" s="229">
        <f>-DA$13*Assumptions!$AD16</f>
        <v>0</v>
      </c>
      <c r="DB17" s="229">
        <f>-DB$13*Assumptions!$AD16</f>
        <v>0</v>
      </c>
      <c r="DC17" s="229">
        <f>-DC$13*Assumptions!$AD16</f>
        <v>0</v>
      </c>
      <c r="DD17" s="229">
        <f>-DD$13*Assumptions!$AD16</f>
        <v>0</v>
      </c>
      <c r="DE17" s="229">
        <f>-DE$13*Assumptions!$AD16</f>
        <v>0</v>
      </c>
      <c r="DF17" s="229">
        <f>-DF$13*Assumptions!$AD16</f>
        <v>0</v>
      </c>
      <c r="DG17" s="229">
        <f>-DG$13*Assumptions!$AD16</f>
        <v>0</v>
      </c>
      <c r="DH17" s="229">
        <f>-DH$13*Assumptions!$AD16</f>
        <v>0</v>
      </c>
      <c r="DI17" s="229">
        <f>-DI$13*Assumptions!$AD16</f>
        <v>0</v>
      </c>
      <c r="DJ17" s="229">
        <f>-DJ$13*Assumptions!$AD16</f>
        <v>0</v>
      </c>
      <c r="DK17" s="229">
        <f>-DK$13*Assumptions!$AD16</f>
        <v>0</v>
      </c>
      <c r="DL17" s="229">
        <f>-DL$13*Assumptions!$AD16</f>
        <v>0</v>
      </c>
      <c r="DM17" s="229">
        <f>-DM$13*Assumptions!$AD16</f>
        <v>0</v>
      </c>
      <c r="DN17" s="229">
        <f>-DN$13*Assumptions!$AD16</f>
        <v>0</v>
      </c>
      <c r="DO17" s="229">
        <f>-DO$13*Assumptions!$AD16</f>
        <v>0</v>
      </c>
      <c r="DP17" s="229">
        <f>-DP$13*Assumptions!$AD16</f>
        <v>0</v>
      </c>
      <c r="DQ17" s="229">
        <f>-DQ$13*Assumptions!$AD16</f>
        <v>0</v>
      </c>
      <c r="DR17" s="229">
        <f>-DR$13*Assumptions!$AD16</f>
        <v>0</v>
      </c>
      <c r="DS17" s="229">
        <f>-DS$13*Assumptions!$AD16</f>
        <v>0</v>
      </c>
      <c r="DT17" s="229">
        <f>-DT$13*Assumptions!$AD16</f>
        <v>0</v>
      </c>
      <c r="DU17" s="229">
        <f>-DU$13*Assumptions!$AD16</f>
        <v>0</v>
      </c>
      <c r="DV17" s="229">
        <f>-DV$13*Assumptions!$AD16</f>
        <v>0</v>
      </c>
      <c r="DW17" s="229">
        <f>-DW$13*Assumptions!$AD16</f>
        <v>0</v>
      </c>
      <c r="DX17" s="229">
        <f>-DX$13*Assumptions!$AD16</f>
        <v>0</v>
      </c>
      <c r="DY17" s="229">
        <f>-DY$13*Assumptions!$AD16</f>
        <v>0</v>
      </c>
      <c r="DZ17" s="229">
        <f>-DZ$13*Assumptions!$AD16</f>
        <v>0</v>
      </c>
      <c r="EA17" s="229">
        <f>-EA$13*Assumptions!$AD16</f>
        <v>0</v>
      </c>
      <c r="EB17" s="229">
        <f>-EB$13*Assumptions!$AD16</f>
        <v>0</v>
      </c>
      <c r="EC17" s="229">
        <f>-EC$13*Assumptions!$AD16</f>
        <v>0</v>
      </c>
      <c r="ED17" s="229">
        <f>-ED$13*Assumptions!$AD16</f>
        <v>0</v>
      </c>
      <c r="EE17" s="229">
        <f>-EE$13*Assumptions!$AD16</f>
        <v>0</v>
      </c>
    </row>
    <row r="18" ht="15.75" customHeight="1">
      <c r="A18" s="1"/>
      <c r="B18" s="6"/>
      <c r="C18" s="63" t="s">
        <v>71</v>
      </c>
      <c r="D18" s="232">
        <f t="shared" ref="D18:EE18" si="4">D13+D15+D16+D17</f>
        <v>0</v>
      </c>
      <c r="E18" s="232">
        <f t="shared" si="4"/>
        <v>0</v>
      </c>
      <c r="F18" s="232">
        <f t="shared" si="4"/>
        <v>0</v>
      </c>
      <c r="G18" s="232">
        <f t="shared" si="4"/>
        <v>0</v>
      </c>
      <c r="H18" s="232">
        <f t="shared" si="4"/>
        <v>0</v>
      </c>
      <c r="I18" s="232">
        <f t="shared" si="4"/>
        <v>0</v>
      </c>
      <c r="J18" s="232">
        <f t="shared" si="4"/>
        <v>0</v>
      </c>
      <c r="K18" s="232">
        <f t="shared" si="4"/>
        <v>0</v>
      </c>
      <c r="L18" s="232">
        <f t="shared" si="4"/>
        <v>0</v>
      </c>
      <c r="M18" s="232">
        <f t="shared" si="4"/>
        <v>0</v>
      </c>
      <c r="N18" s="232">
        <f t="shared" si="4"/>
        <v>0</v>
      </c>
      <c r="O18" s="232">
        <f t="shared" si="4"/>
        <v>0</v>
      </c>
      <c r="P18" s="232">
        <f t="shared" si="4"/>
        <v>0</v>
      </c>
      <c r="Q18" s="232">
        <f t="shared" si="4"/>
        <v>0</v>
      </c>
      <c r="R18" s="232">
        <f t="shared" si="4"/>
        <v>0</v>
      </c>
      <c r="S18" s="232">
        <f t="shared" si="4"/>
        <v>0</v>
      </c>
      <c r="T18" s="232">
        <f t="shared" si="4"/>
        <v>0</v>
      </c>
      <c r="U18" s="232">
        <f t="shared" si="4"/>
        <v>0</v>
      </c>
      <c r="V18" s="232">
        <f t="shared" si="4"/>
        <v>0</v>
      </c>
      <c r="W18" s="232">
        <f t="shared" si="4"/>
        <v>0</v>
      </c>
      <c r="X18" s="232">
        <f t="shared" si="4"/>
        <v>0</v>
      </c>
      <c r="Y18" s="232">
        <f t="shared" si="4"/>
        <v>0</v>
      </c>
      <c r="Z18" s="232">
        <f t="shared" si="4"/>
        <v>0</v>
      </c>
      <c r="AA18" s="232">
        <f t="shared" si="4"/>
        <v>0</v>
      </c>
      <c r="AB18" s="232">
        <f t="shared" si="4"/>
        <v>0</v>
      </c>
      <c r="AC18" s="232">
        <f t="shared" si="4"/>
        <v>0</v>
      </c>
      <c r="AD18" s="232">
        <f t="shared" si="4"/>
        <v>0</v>
      </c>
      <c r="AE18" s="232">
        <f t="shared" si="4"/>
        <v>0</v>
      </c>
      <c r="AF18" s="232">
        <f t="shared" si="4"/>
        <v>0</v>
      </c>
      <c r="AG18" s="232">
        <f t="shared" si="4"/>
        <v>0</v>
      </c>
      <c r="AH18" s="232">
        <f t="shared" si="4"/>
        <v>0</v>
      </c>
      <c r="AI18" s="232">
        <f t="shared" si="4"/>
        <v>0</v>
      </c>
      <c r="AJ18" s="232">
        <f t="shared" si="4"/>
        <v>0</v>
      </c>
      <c r="AK18" s="232">
        <f t="shared" si="4"/>
        <v>0</v>
      </c>
      <c r="AL18" s="232">
        <f t="shared" si="4"/>
        <v>0</v>
      </c>
      <c r="AM18" s="232">
        <f t="shared" si="4"/>
        <v>0</v>
      </c>
      <c r="AN18" s="232">
        <f t="shared" si="4"/>
        <v>0</v>
      </c>
      <c r="AO18" s="232">
        <f t="shared" si="4"/>
        <v>0</v>
      </c>
      <c r="AP18" s="232">
        <f t="shared" si="4"/>
        <v>0</v>
      </c>
      <c r="AQ18" s="232">
        <f t="shared" si="4"/>
        <v>0</v>
      </c>
      <c r="AR18" s="232">
        <f t="shared" si="4"/>
        <v>0</v>
      </c>
      <c r="AS18" s="232">
        <f t="shared" si="4"/>
        <v>0</v>
      </c>
      <c r="AT18" s="232">
        <f t="shared" si="4"/>
        <v>0</v>
      </c>
      <c r="AU18" s="232">
        <f t="shared" si="4"/>
        <v>0</v>
      </c>
      <c r="AV18" s="232">
        <f t="shared" si="4"/>
        <v>0</v>
      </c>
      <c r="AW18" s="232">
        <f t="shared" si="4"/>
        <v>0</v>
      </c>
      <c r="AX18" s="232">
        <f t="shared" si="4"/>
        <v>0</v>
      </c>
      <c r="AY18" s="232">
        <f t="shared" si="4"/>
        <v>0</v>
      </c>
      <c r="AZ18" s="232">
        <f t="shared" si="4"/>
        <v>0</v>
      </c>
      <c r="BA18" s="232">
        <f t="shared" si="4"/>
        <v>0</v>
      </c>
      <c r="BB18" s="232">
        <f t="shared" si="4"/>
        <v>0</v>
      </c>
      <c r="BC18" s="232">
        <f t="shared" si="4"/>
        <v>0</v>
      </c>
      <c r="BD18" s="232">
        <f t="shared" si="4"/>
        <v>0</v>
      </c>
      <c r="BE18" s="232">
        <f t="shared" si="4"/>
        <v>0</v>
      </c>
      <c r="BF18" s="232">
        <f t="shared" si="4"/>
        <v>0</v>
      </c>
      <c r="BG18" s="232">
        <f t="shared" si="4"/>
        <v>0</v>
      </c>
      <c r="BH18" s="232">
        <f t="shared" si="4"/>
        <v>0</v>
      </c>
      <c r="BI18" s="232">
        <f t="shared" si="4"/>
        <v>0</v>
      </c>
      <c r="BJ18" s="232">
        <f t="shared" si="4"/>
        <v>0</v>
      </c>
      <c r="BK18" s="232">
        <f t="shared" si="4"/>
        <v>0</v>
      </c>
      <c r="BL18" s="232">
        <f t="shared" si="4"/>
        <v>0</v>
      </c>
      <c r="BM18" s="232">
        <f t="shared" si="4"/>
        <v>0</v>
      </c>
      <c r="BN18" s="232">
        <f t="shared" si="4"/>
        <v>0</v>
      </c>
      <c r="BO18" s="232">
        <f t="shared" si="4"/>
        <v>0</v>
      </c>
      <c r="BP18" s="232">
        <f t="shared" si="4"/>
        <v>0</v>
      </c>
      <c r="BQ18" s="232">
        <f t="shared" si="4"/>
        <v>0</v>
      </c>
      <c r="BR18" s="232">
        <f t="shared" si="4"/>
        <v>0</v>
      </c>
      <c r="BS18" s="232">
        <f t="shared" si="4"/>
        <v>0</v>
      </c>
      <c r="BT18" s="232">
        <f t="shared" si="4"/>
        <v>0</v>
      </c>
      <c r="BU18" s="232">
        <f t="shared" si="4"/>
        <v>0</v>
      </c>
      <c r="BV18" s="232">
        <f t="shared" si="4"/>
        <v>0</v>
      </c>
      <c r="BW18" s="232">
        <f t="shared" si="4"/>
        <v>0</v>
      </c>
      <c r="BX18" s="232">
        <f t="shared" si="4"/>
        <v>0</v>
      </c>
      <c r="BY18" s="232">
        <f t="shared" si="4"/>
        <v>0</v>
      </c>
      <c r="BZ18" s="232">
        <f t="shared" si="4"/>
        <v>0</v>
      </c>
      <c r="CA18" s="232">
        <f t="shared" si="4"/>
        <v>0</v>
      </c>
      <c r="CB18" s="232">
        <f t="shared" si="4"/>
        <v>0</v>
      </c>
      <c r="CC18" s="232">
        <f t="shared" si="4"/>
        <v>0</v>
      </c>
      <c r="CD18" s="232">
        <f t="shared" si="4"/>
        <v>0</v>
      </c>
      <c r="CE18" s="232">
        <f t="shared" si="4"/>
        <v>0</v>
      </c>
      <c r="CF18" s="232">
        <f t="shared" si="4"/>
        <v>0</v>
      </c>
      <c r="CG18" s="232">
        <f t="shared" si="4"/>
        <v>0</v>
      </c>
      <c r="CH18" s="232">
        <f t="shared" si="4"/>
        <v>0</v>
      </c>
      <c r="CI18" s="232">
        <f t="shared" si="4"/>
        <v>0</v>
      </c>
      <c r="CJ18" s="232">
        <f t="shared" si="4"/>
        <v>0</v>
      </c>
      <c r="CK18" s="232">
        <f t="shared" si="4"/>
        <v>0</v>
      </c>
      <c r="CL18" s="232">
        <f t="shared" si="4"/>
        <v>0</v>
      </c>
      <c r="CM18" s="232">
        <f t="shared" si="4"/>
        <v>0</v>
      </c>
      <c r="CN18" s="232">
        <f t="shared" si="4"/>
        <v>0</v>
      </c>
      <c r="CO18" s="232">
        <f t="shared" si="4"/>
        <v>0</v>
      </c>
      <c r="CP18" s="232">
        <f t="shared" si="4"/>
        <v>0</v>
      </c>
      <c r="CQ18" s="232">
        <f t="shared" si="4"/>
        <v>0</v>
      </c>
      <c r="CR18" s="232">
        <f t="shared" si="4"/>
        <v>0</v>
      </c>
      <c r="CS18" s="232">
        <f t="shared" si="4"/>
        <v>0</v>
      </c>
      <c r="CT18" s="232">
        <f t="shared" si="4"/>
        <v>0</v>
      </c>
      <c r="CU18" s="232">
        <f t="shared" si="4"/>
        <v>0</v>
      </c>
      <c r="CV18" s="232">
        <f t="shared" si="4"/>
        <v>0</v>
      </c>
      <c r="CW18" s="232">
        <f t="shared" si="4"/>
        <v>0</v>
      </c>
      <c r="CX18" s="232">
        <f t="shared" si="4"/>
        <v>0</v>
      </c>
      <c r="CY18" s="232">
        <f t="shared" si="4"/>
        <v>0</v>
      </c>
      <c r="CZ18" s="232">
        <f t="shared" si="4"/>
        <v>0</v>
      </c>
      <c r="DA18" s="232">
        <f t="shared" si="4"/>
        <v>0</v>
      </c>
      <c r="DB18" s="232">
        <f t="shared" si="4"/>
        <v>0</v>
      </c>
      <c r="DC18" s="232">
        <f t="shared" si="4"/>
        <v>0</v>
      </c>
      <c r="DD18" s="232">
        <f t="shared" si="4"/>
        <v>0</v>
      </c>
      <c r="DE18" s="232">
        <f t="shared" si="4"/>
        <v>0</v>
      </c>
      <c r="DF18" s="232">
        <f t="shared" si="4"/>
        <v>0</v>
      </c>
      <c r="DG18" s="232">
        <f t="shared" si="4"/>
        <v>0</v>
      </c>
      <c r="DH18" s="232">
        <f t="shared" si="4"/>
        <v>0</v>
      </c>
      <c r="DI18" s="232">
        <f t="shared" si="4"/>
        <v>0</v>
      </c>
      <c r="DJ18" s="232">
        <f t="shared" si="4"/>
        <v>0</v>
      </c>
      <c r="DK18" s="232">
        <f t="shared" si="4"/>
        <v>0</v>
      </c>
      <c r="DL18" s="232">
        <f t="shared" si="4"/>
        <v>0</v>
      </c>
      <c r="DM18" s="232">
        <f t="shared" si="4"/>
        <v>0</v>
      </c>
      <c r="DN18" s="232">
        <f t="shared" si="4"/>
        <v>0</v>
      </c>
      <c r="DO18" s="232">
        <f t="shared" si="4"/>
        <v>0</v>
      </c>
      <c r="DP18" s="232">
        <f t="shared" si="4"/>
        <v>0</v>
      </c>
      <c r="DQ18" s="232">
        <f t="shared" si="4"/>
        <v>0</v>
      </c>
      <c r="DR18" s="232">
        <f t="shared" si="4"/>
        <v>0</v>
      </c>
      <c r="DS18" s="232">
        <f t="shared" si="4"/>
        <v>0</v>
      </c>
      <c r="DT18" s="232">
        <f t="shared" si="4"/>
        <v>0</v>
      </c>
      <c r="DU18" s="232">
        <f t="shared" si="4"/>
        <v>0</v>
      </c>
      <c r="DV18" s="232">
        <f t="shared" si="4"/>
        <v>0</v>
      </c>
      <c r="DW18" s="232">
        <f t="shared" si="4"/>
        <v>0</v>
      </c>
      <c r="DX18" s="232">
        <f t="shared" si="4"/>
        <v>0</v>
      </c>
      <c r="DY18" s="232">
        <f t="shared" si="4"/>
        <v>0</v>
      </c>
      <c r="DZ18" s="232">
        <f t="shared" si="4"/>
        <v>0</v>
      </c>
      <c r="EA18" s="232">
        <f t="shared" si="4"/>
        <v>0</v>
      </c>
      <c r="EB18" s="232">
        <f t="shared" si="4"/>
        <v>0</v>
      </c>
      <c r="EC18" s="232">
        <f t="shared" si="4"/>
        <v>0</v>
      </c>
      <c r="ED18" s="232">
        <f t="shared" si="4"/>
        <v>0</v>
      </c>
      <c r="EE18" s="232">
        <f t="shared" si="4"/>
        <v>0</v>
      </c>
    </row>
    <row r="19" ht="15.75" customHeight="1">
      <c r="A19" s="1"/>
      <c r="B19" s="1"/>
      <c r="C19" s="1" t="str">
        <f>Assumptions!J19</f>
        <v>Other Income</v>
      </c>
      <c r="D19" s="229">
        <f t="array" ref="D19">IF(D$2=1,Assumptions!$AF19/12,(SUMIF($D$2:$EE$2,D$2-1,$D19:$EE19)/12)*(1+XLOOKUP(D$2,Assumptions!$C$94:$M$94,Assumptions!$C$97:$M$97)))</f>
        <v>0</v>
      </c>
      <c r="E19" s="229">
        <f t="array" ref="E19">IF(E$2=1,Assumptions!$AF19/12,(SUMIF($D$2:$EE$2,E$2-1,$D19:$EE19)/12)*(1+XLOOKUP(E$2,Assumptions!$C$94:$M$94,Assumptions!$C$97:$M$97)))</f>
        <v>0</v>
      </c>
      <c r="F19" s="229">
        <f t="array" ref="F19">IF(F$2=1,Assumptions!$AF19/12,(SUMIF($D$2:$EE$2,F$2-1,$D19:$EE19)/12)*(1+XLOOKUP(F$2,Assumptions!$C$94:$M$94,Assumptions!$C$97:$M$97)))</f>
        <v>0</v>
      </c>
      <c r="G19" s="229">
        <f t="array" ref="G19">IF(G$2=1,Assumptions!$AF19/12,(SUMIF($D$2:$EE$2,G$2-1,$D19:$EE19)/12)*(1+XLOOKUP(G$2,Assumptions!$C$94:$M$94,Assumptions!$C$97:$M$97)))</f>
        <v>0</v>
      </c>
      <c r="H19" s="229">
        <f t="array" ref="H19">IF(H$2=1,Assumptions!$AF19/12,(SUMIF($D$2:$EE$2,H$2-1,$D19:$EE19)/12)*(1+XLOOKUP(H$2,Assumptions!$C$94:$M$94,Assumptions!$C$97:$M$97)))</f>
        <v>0</v>
      </c>
      <c r="I19" s="229">
        <f t="array" ref="I19">IF(I$2=1,Assumptions!$AF19/12,(SUMIF($D$2:$EE$2,I$2-1,$D19:$EE19)/12)*(1+XLOOKUP(I$2,Assumptions!$C$94:$M$94,Assumptions!$C$97:$M$97)))</f>
        <v>0</v>
      </c>
      <c r="J19" s="229">
        <f t="array" ref="J19">IF(J$2=1,Assumptions!$AF19/12,(SUMIF($D$2:$EE$2,J$2-1,$D19:$EE19)/12)*(1+XLOOKUP(J$2,Assumptions!$C$94:$M$94,Assumptions!$C$97:$M$97)))</f>
        <v>0</v>
      </c>
      <c r="K19" s="229">
        <f t="array" ref="K19">IF(K$2=1,Assumptions!$AF19/12,(SUMIF($D$2:$EE$2,K$2-1,$D19:$EE19)/12)*(1+XLOOKUP(K$2,Assumptions!$C$94:$M$94,Assumptions!$C$97:$M$97)))</f>
        <v>0</v>
      </c>
      <c r="L19" s="229">
        <f t="array" ref="L19">IF(L$2=1,Assumptions!$AF19/12,(SUMIF($D$2:$EE$2,L$2-1,$D19:$EE19)/12)*(1+XLOOKUP(L$2,Assumptions!$C$94:$M$94,Assumptions!$C$97:$M$97)))</f>
        <v>0</v>
      </c>
      <c r="M19" s="229">
        <f t="array" ref="M19">IF(M$2=1,Assumptions!$AF19/12,(SUMIF($D$2:$EE$2,M$2-1,$D19:$EE19)/12)*(1+XLOOKUP(M$2,Assumptions!$C$94:$M$94,Assumptions!$C$97:$M$97)))</f>
        <v>0</v>
      </c>
      <c r="N19" s="229">
        <f t="array" ref="N19">IF(N$2=1,Assumptions!$AF19/12,(SUMIF($D$2:$EE$2,N$2-1,$D19:$EE19)/12)*(1+XLOOKUP(N$2,Assumptions!$C$94:$M$94,Assumptions!$C$97:$M$97)))</f>
        <v>0</v>
      </c>
      <c r="O19" s="229">
        <f t="array" ref="O19">IF(O$2=1,Assumptions!$AF19/12,(SUMIF($D$2:$EE$2,O$2-1,$D19:$EE19)/12)*(1+XLOOKUP(O$2,Assumptions!$C$94:$M$94,Assumptions!$C$97:$M$97)))</f>
        <v>0</v>
      </c>
      <c r="P19" s="229">
        <f t="array" ref="P19">IF(P$2=1,Assumptions!$AF19/12,(SUMIF($D$2:$EE$2,P$2-1,$D19:$EE19)/12)*(1+XLOOKUP(P$2,Assumptions!$C$94:$M$94,Assumptions!$C$97:$M$97)))</f>
        <v>0</v>
      </c>
      <c r="Q19" s="229">
        <f t="array" ref="Q19">IF(Q$2=1,Assumptions!$AF19/12,(SUMIF($D$2:$EE$2,Q$2-1,$D19:$EE19)/12)*(1+XLOOKUP(Q$2,Assumptions!$C$94:$M$94,Assumptions!$C$97:$M$97)))</f>
        <v>0</v>
      </c>
      <c r="R19" s="229">
        <f t="array" ref="R19">IF(R$2=1,Assumptions!$AF19/12,(SUMIF($D$2:$EE$2,R$2-1,$D19:$EE19)/12)*(1+XLOOKUP(R$2,Assumptions!$C$94:$M$94,Assumptions!$C$97:$M$97)))</f>
        <v>0</v>
      </c>
      <c r="S19" s="229">
        <f t="array" ref="S19">IF(S$2=1,Assumptions!$AF19/12,(SUMIF($D$2:$EE$2,S$2-1,$D19:$EE19)/12)*(1+XLOOKUP(S$2,Assumptions!$C$94:$M$94,Assumptions!$C$97:$M$97)))</f>
        <v>0</v>
      </c>
      <c r="T19" s="229">
        <f t="array" ref="T19">IF(T$2=1,Assumptions!$AF19/12,(SUMIF($D$2:$EE$2,T$2-1,$D19:$EE19)/12)*(1+XLOOKUP(T$2,Assumptions!$C$94:$M$94,Assumptions!$C$97:$M$97)))</f>
        <v>0</v>
      </c>
      <c r="U19" s="229">
        <f t="array" ref="U19">IF(U$2=1,Assumptions!$AF19/12,(SUMIF($D$2:$EE$2,U$2-1,$D19:$EE19)/12)*(1+XLOOKUP(U$2,Assumptions!$C$94:$M$94,Assumptions!$C$97:$M$97)))</f>
        <v>0</v>
      </c>
      <c r="V19" s="229">
        <f t="array" ref="V19">IF(V$2=1,Assumptions!$AF19/12,(SUMIF($D$2:$EE$2,V$2-1,$D19:$EE19)/12)*(1+XLOOKUP(V$2,Assumptions!$C$94:$M$94,Assumptions!$C$97:$M$97)))</f>
        <v>0</v>
      </c>
      <c r="W19" s="229">
        <f t="array" ref="W19">IF(W$2=1,Assumptions!$AF19/12,(SUMIF($D$2:$EE$2,W$2-1,$D19:$EE19)/12)*(1+XLOOKUP(W$2,Assumptions!$C$94:$M$94,Assumptions!$C$97:$M$97)))</f>
        <v>0</v>
      </c>
      <c r="X19" s="229">
        <f t="array" ref="X19">IF(X$2=1,Assumptions!$AF19/12,(SUMIF($D$2:$EE$2,X$2-1,$D19:$EE19)/12)*(1+XLOOKUP(X$2,Assumptions!$C$94:$M$94,Assumptions!$C$97:$M$97)))</f>
        <v>0</v>
      </c>
      <c r="Y19" s="229">
        <f t="array" ref="Y19">IF(Y$2=1,Assumptions!$AF19/12,(SUMIF($D$2:$EE$2,Y$2-1,$D19:$EE19)/12)*(1+XLOOKUP(Y$2,Assumptions!$C$94:$M$94,Assumptions!$C$97:$M$97)))</f>
        <v>0</v>
      </c>
      <c r="Z19" s="229">
        <f t="array" ref="Z19">IF(Z$2=1,Assumptions!$AF19/12,(SUMIF($D$2:$EE$2,Z$2-1,$D19:$EE19)/12)*(1+XLOOKUP(Z$2,Assumptions!$C$94:$M$94,Assumptions!$C$97:$M$97)))</f>
        <v>0</v>
      </c>
      <c r="AA19" s="229">
        <f t="array" ref="AA19">IF(AA$2=1,Assumptions!$AF19/12,(SUMIF($D$2:$EE$2,AA$2-1,$D19:$EE19)/12)*(1+XLOOKUP(AA$2,Assumptions!$C$94:$M$94,Assumptions!$C$97:$M$97)))</f>
        <v>0</v>
      </c>
      <c r="AB19" s="229">
        <f t="array" ref="AB19">IF(AB$2=1,Assumptions!$AF19/12,(SUMIF($D$2:$EE$2,AB$2-1,$D19:$EE19)/12)*(1+XLOOKUP(AB$2,Assumptions!$C$94:$M$94,Assumptions!$C$97:$M$97)))</f>
        <v>0</v>
      </c>
      <c r="AC19" s="229">
        <f t="array" ref="AC19">IF(AC$2=1,Assumptions!$AF19/12,(SUMIF($D$2:$EE$2,AC$2-1,$D19:$EE19)/12)*(1+XLOOKUP(AC$2,Assumptions!$C$94:$M$94,Assumptions!$C$97:$M$97)))</f>
        <v>0</v>
      </c>
      <c r="AD19" s="229">
        <f t="array" ref="AD19">IF(AD$2=1,Assumptions!$AF19/12,(SUMIF($D$2:$EE$2,AD$2-1,$D19:$EE19)/12)*(1+XLOOKUP(AD$2,Assumptions!$C$94:$M$94,Assumptions!$C$97:$M$97)))</f>
        <v>0</v>
      </c>
      <c r="AE19" s="229">
        <f t="array" ref="AE19">IF(AE$2=1,Assumptions!$AF19/12,(SUMIF($D$2:$EE$2,AE$2-1,$D19:$EE19)/12)*(1+XLOOKUP(AE$2,Assumptions!$C$94:$M$94,Assumptions!$C$97:$M$97)))</f>
        <v>0</v>
      </c>
      <c r="AF19" s="229">
        <f t="array" ref="AF19">IF(AF$2=1,Assumptions!$AF19/12,(SUMIF($D$2:$EE$2,AF$2-1,$D19:$EE19)/12)*(1+XLOOKUP(AF$2,Assumptions!$C$94:$M$94,Assumptions!$C$97:$M$97)))</f>
        <v>0</v>
      </c>
      <c r="AG19" s="229">
        <f t="array" ref="AG19">IF(AG$2=1,Assumptions!$AF19/12,(SUMIF($D$2:$EE$2,AG$2-1,$D19:$EE19)/12)*(1+XLOOKUP(AG$2,Assumptions!$C$94:$M$94,Assumptions!$C$97:$M$97)))</f>
        <v>0</v>
      </c>
      <c r="AH19" s="229">
        <f t="array" ref="AH19">IF(AH$2=1,Assumptions!$AF19/12,(SUMIF($D$2:$EE$2,AH$2-1,$D19:$EE19)/12)*(1+XLOOKUP(AH$2,Assumptions!$C$94:$M$94,Assumptions!$C$97:$M$97)))</f>
        <v>0</v>
      </c>
      <c r="AI19" s="229">
        <f t="array" ref="AI19">IF(AI$2=1,Assumptions!$AF19/12,(SUMIF($D$2:$EE$2,AI$2-1,$D19:$EE19)/12)*(1+XLOOKUP(AI$2,Assumptions!$C$94:$M$94,Assumptions!$C$97:$M$97)))</f>
        <v>0</v>
      </c>
      <c r="AJ19" s="229">
        <f t="array" ref="AJ19">IF(AJ$2=1,Assumptions!$AF19/12,(SUMIF($D$2:$EE$2,AJ$2-1,$D19:$EE19)/12)*(1+XLOOKUP(AJ$2,Assumptions!$C$94:$M$94,Assumptions!$C$97:$M$97)))</f>
        <v>0</v>
      </c>
      <c r="AK19" s="229">
        <f t="array" ref="AK19">IF(AK$2=1,Assumptions!$AF19/12,(SUMIF($D$2:$EE$2,AK$2-1,$D19:$EE19)/12)*(1+XLOOKUP(AK$2,Assumptions!$C$94:$M$94,Assumptions!$C$97:$M$97)))</f>
        <v>0</v>
      </c>
      <c r="AL19" s="229">
        <f t="array" ref="AL19">IF(AL$2=1,Assumptions!$AF19/12,(SUMIF($D$2:$EE$2,AL$2-1,$D19:$EE19)/12)*(1+XLOOKUP(AL$2,Assumptions!$C$94:$M$94,Assumptions!$C$97:$M$97)))</f>
        <v>0</v>
      </c>
      <c r="AM19" s="229">
        <f t="array" ref="AM19">IF(AM$2=1,Assumptions!$AF19/12,(SUMIF($D$2:$EE$2,AM$2-1,$D19:$EE19)/12)*(1+XLOOKUP(AM$2,Assumptions!$C$94:$M$94,Assumptions!$C$97:$M$97)))</f>
        <v>0</v>
      </c>
      <c r="AN19" s="229">
        <f t="array" ref="AN19">IF(AN$2=1,Assumptions!$AF19/12,(SUMIF($D$2:$EE$2,AN$2-1,$D19:$EE19)/12)*(1+XLOOKUP(AN$2,Assumptions!$C$94:$M$94,Assumptions!$C$97:$M$97)))</f>
        <v>0</v>
      </c>
      <c r="AO19" s="229">
        <f t="array" ref="AO19">IF(AO$2=1,Assumptions!$AF19/12,(SUMIF($D$2:$EE$2,AO$2-1,$D19:$EE19)/12)*(1+XLOOKUP(AO$2,Assumptions!$C$94:$M$94,Assumptions!$C$97:$M$97)))</f>
        <v>0</v>
      </c>
      <c r="AP19" s="229">
        <f t="array" ref="AP19">IF(AP$2=1,Assumptions!$AF19/12,(SUMIF($D$2:$EE$2,AP$2-1,$D19:$EE19)/12)*(1+XLOOKUP(AP$2,Assumptions!$C$94:$M$94,Assumptions!$C$97:$M$97)))</f>
        <v>0</v>
      </c>
      <c r="AQ19" s="229">
        <f t="array" ref="AQ19">IF(AQ$2=1,Assumptions!$AF19/12,(SUMIF($D$2:$EE$2,AQ$2-1,$D19:$EE19)/12)*(1+XLOOKUP(AQ$2,Assumptions!$C$94:$M$94,Assumptions!$C$97:$M$97)))</f>
        <v>0</v>
      </c>
      <c r="AR19" s="229">
        <f t="array" ref="AR19">IF(AR$2=1,Assumptions!$AF19/12,(SUMIF($D$2:$EE$2,AR$2-1,$D19:$EE19)/12)*(1+XLOOKUP(AR$2,Assumptions!$C$94:$M$94,Assumptions!$C$97:$M$97)))</f>
        <v>0</v>
      </c>
      <c r="AS19" s="229">
        <f t="array" ref="AS19">IF(AS$2=1,Assumptions!$AF19/12,(SUMIF($D$2:$EE$2,AS$2-1,$D19:$EE19)/12)*(1+XLOOKUP(AS$2,Assumptions!$C$94:$M$94,Assumptions!$C$97:$M$97)))</f>
        <v>0</v>
      </c>
      <c r="AT19" s="229">
        <f t="array" ref="AT19">IF(AT$2=1,Assumptions!$AF19/12,(SUMIF($D$2:$EE$2,AT$2-1,$D19:$EE19)/12)*(1+XLOOKUP(AT$2,Assumptions!$C$94:$M$94,Assumptions!$C$97:$M$97)))</f>
        <v>0</v>
      </c>
      <c r="AU19" s="229">
        <f t="array" ref="AU19">IF(AU$2=1,Assumptions!$AF19/12,(SUMIF($D$2:$EE$2,AU$2-1,$D19:$EE19)/12)*(1+XLOOKUP(AU$2,Assumptions!$C$94:$M$94,Assumptions!$C$97:$M$97)))</f>
        <v>0</v>
      </c>
      <c r="AV19" s="229">
        <f t="array" ref="AV19">IF(AV$2=1,Assumptions!$AF19/12,(SUMIF($D$2:$EE$2,AV$2-1,$D19:$EE19)/12)*(1+XLOOKUP(AV$2,Assumptions!$C$94:$M$94,Assumptions!$C$97:$M$97)))</f>
        <v>0</v>
      </c>
      <c r="AW19" s="229">
        <f t="array" ref="AW19">IF(AW$2=1,Assumptions!$AF19/12,(SUMIF($D$2:$EE$2,AW$2-1,$D19:$EE19)/12)*(1+XLOOKUP(AW$2,Assumptions!$C$94:$M$94,Assumptions!$C$97:$M$97)))</f>
        <v>0</v>
      </c>
      <c r="AX19" s="229">
        <f t="array" ref="AX19">IF(AX$2=1,Assumptions!$AF19/12,(SUMIF($D$2:$EE$2,AX$2-1,$D19:$EE19)/12)*(1+XLOOKUP(AX$2,Assumptions!$C$94:$M$94,Assumptions!$C$97:$M$97)))</f>
        <v>0</v>
      </c>
      <c r="AY19" s="229">
        <f t="array" ref="AY19">IF(AY$2=1,Assumptions!$AF19/12,(SUMIF($D$2:$EE$2,AY$2-1,$D19:$EE19)/12)*(1+XLOOKUP(AY$2,Assumptions!$C$94:$M$94,Assumptions!$C$97:$M$97)))</f>
        <v>0</v>
      </c>
      <c r="AZ19" s="229">
        <f t="array" ref="AZ19">IF(AZ$2=1,Assumptions!$AF19/12,(SUMIF($D$2:$EE$2,AZ$2-1,$D19:$EE19)/12)*(1+XLOOKUP(AZ$2,Assumptions!$C$94:$M$94,Assumptions!$C$97:$M$97)))</f>
        <v>0</v>
      </c>
      <c r="BA19" s="229">
        <f t="array" ref="BA19">IF(BA$2=1,Assumptions!$AF19/12,(SUMIF($D$2:$EE$2,BA$2-1,$D19:$EE19)/12)*(1+XLOOKUP(BA$2,Assumptions!$C$94:$M$94,Assumptions!$C$97:$M$97)))</f>
        <v>0</v>
      </c>
      <c r="BB19" s="229">
        <f t="array" ref="BB19">IF(BB$2=1,Assumptions!$AF19/12,(SUMIF($D$2:$EE$2,BB$2-1,$D19:$EE19)/12)*(1+XLOOKUP(BB$2,Assumptions!$C$94:$M$94,Assumptions!$C$97:$M$97)))</f>
        <v>0</v>
      </c>
      <c r="BC19" s="229">
        <f t="array" ref="BC19">IF(BC$2=1,Assumptions!$AF19/12,(SUMIF($D$2:$EE$2,BC$2-1,$D19:$EE19)/12)*(1+XLOOKUP(BC$2,Assumptions!$C$94:$M$94,Assumptions!$C$97:$M$97)))</f>
        <v>0</v>
      </c>
      <c r="BD19" s="229">
        <f t="array" ref="BD19">IF(BD$2=1,Assumptions!$AF19/12,(SUMIF($D$2:$EE$2,BD$2-1,$D19:$EE19)/12)*(1+XLOOKUP(BD$2,Assumptions!$C$94:$M$94,Assumptions!$C$97:$M$97)))</f>
        <v>0</v>
      </c>
      <c r="BE19" s="229">
        <f t="array" ref="BE19">IF(BE$2=1,Assumptions!$AF19/12,(SUMIF($D$2:$EE$2,BE$2-1,$D19:$EE19)/12)*(1+XLOOKUP(BE$2,Assumptions!$C$94:$M$94,Assumptions!$C$97:$M$97)))</f>
        <v>0</v>
      </c>
      <c r="BF19" s="229">
        <f t="array" ref="BF19">IF(BF$2=1,Assumptions!$AF19/12,(SUMIF($D$2:$EE$2,BF$2-1,$D19:$EE19)/12)*(1+XLOOKUP(BF$2,Assumptions!$C$94:$M$94,Assumptions!$C$97:$M$97)))</f>
        <v>0</v>
      </c>
      <c r="BG19" s="229">
        <f t="array" ref="BG19">IF(BG$2=1,Assumptions!$AF19/12,(SUMIF($D$2:$EE$2,BG$2-1,$D19:$EE19)/12)*(1+XLOOKUP(BG$2,Assumptions!$C$94:$M$94,Assumptions!$C$97:$M$97)))</f>
        <v>0</v>
      </c>
      <c r="BH19" s="229">
        <f t="array" ref="BH19">IF(BH$2=1,Assumptions!$AF19/12,(SUMIF($D$2:$EE$2,BH$2-1,$D19:$EE19)/12)*(1+XLOOKUP(BH$2,Assumptions!$C$94:$M$94,Assumptions!$C$97:$M$97)))</f>
        <v>0</v>
      </c>
      <c r="BI19" s="229">
        <f t="array" ref="BI19">IF(BI$2=1,Assumptions!$AF19/12,(SUMIF($D$2:$EE$2,BI$2-1,$D19:$EE19)/12)*(1+XLOOKUP(BI$2,Assumptions!$C$94:$M$94,Assumptions!$C$97:$M$97)))</f>
        <v>0</v>
      </c>
      <c r="BJ19" s="229">
        <f t="array" ref="BJ19">IF(BJ$2=1,Assumptions!$AF19/12,(SUMIF($D$2:$EE$2,BJ$2-1,$D19:$EE19)/12)*(1+XLOOKUP(BJ$2,Assumptions!$C$94:$M$94,Assumptions!$C$97:$M$97)))</f>
        <v>0</v>
      </c>
      <c r="BK19" s="229">
        <f t="array" ref="BK19">IF(BK$2=1,Assumptions!$AF19/12,(SUMIF($D$2:$EE$2,BK$2-1,$D19:$EE19)/12)*(1+XLOOKUP(BK$2,Assumptions!$C$94:$M$94,Assumptions!$C$97:$M$97)))</f>
        <v>0</v>
      </c>
      <c r="BL19" s="229">
        <f t="array" ref="BL19">IF(BL$2=1,Assumptions!$AF19/12,(SUMIF($D$2:$EE$2,BL$2-1,$D19:$EE19)/12)*(1+XLOOKUP(BL$2,Assumptions!$C$94:$M$94,Assumptions!$C$97:$M$97)))</f>
        <v>0</v>
      </c>
      <c r="BM19" s="229">
        <f t="array" ref="BM19">IF(BM$2=1,Assumptions!$AF19/12,(SUMIF($D$2:$EE$2,BM$2-1,$D19:$EE19)/12)*(1+XLOOKUP(BM$2,Assumptions!$C$94:$M$94,Assumptions!$C$97:$M$97)))</f>
        <v>0</v>
      </c>
      <c r="BN19" s="229">
        <f t="array" ref="BN19">IF(BN$2=1,Assumptions!$AF19/12,(SUMIF($D$2:$EE$2,BN$2-1,$D19:$EE19)/12)*(1+XLOOKUP(BN$2,Assumptions!$C$94:$M$94,Assumptions!$C$97:$M$97)))</f>
        <v>0</v>
      </c>
      <c r="BO19" s="229">
        <f t="array" ref="BO19">IF(BO$2=1,Assumptions!$AF19/12,(SUMIF($D$2:$EE$2,BO$2-1,$D19:$EE19)/12)*(1+XLOOKUP(BO$2,Assumptions!$C$94:$M$94,Assumptions!$C$97:$M$97)))</f>
        <v>0</v>
      </c>
      <c r="BP19" s="229">
        <f t="array" ref="BP19">IF(BP$2=1,Assumptions!$AF19/12,(SUMIF($D$2:$EE$2,BP$2-1,$D19:$EE19)/12)*(1+XLOOKUP(BP$2,Assumptions!$C$94:$M$94,Assumptions!$C$97:$M$97)))</f>
        <v>0</v>
      </c>
      <c r="BQ19" s="229">
        <f t="array" ref="BQ19">IF(BQ$2=1,Assumptions!$AF19/12,(SUMIF($D$2:$EE$2,BQ$2-1,$D19:$EE19)/12)*(1+XLOOKUP(BQ$2,Assumptions!$C$94:$M$94,Assumptions!$C$97:$M$97)))</f>
        <v>0</v>
      </c>
      <c r="BR19" s="229">
        <f t="array" ref="BR19">IF(BR$2=1,Assumptions!$AF19/12,(SUMIF($D$2:$EE$2,BR$2-1,$D19:$EE19)/12)*(1+XLOOKUP(BR$2,Assumptions!$C$94:$M$94,Assumptions!$C$97:$M$97)))</f>
        <v>0</v>
      </c>
      <c r="BS19" s="229">
        <f t="array" ref="BS19">IF(BS$2=1,Assumptions!$AF19/12,(SUMIF($D$2:$EE$2,BS$2-1,$D19:$EE19)/12)*(1+XLOOKUP(BS$2,Assumptions!$C$94:$M$94,Assumptions!$C$97:$M$97)))</f>
        <v>0</v>
      </c>
      <c r="BT19" s="229">
        <f t="array" ref="BT19">IF(BT$2=1,Assumptions!$AF19/12,(SUMIF($D$2:$EE$2,BT$2-1,$D19:$EE19)/12)*(1+XLOOKUP(BT$2,Assumptions!$C$94:$M$94,Assumptions!$C$97:$M$97)))</f>
        <v>0</v>
      </c>
      <c r="BU19" s="229">
        <f t="array" ref="BU19">IF(BU$2=1,Assumptions!$AF19/12,(SUMIF($D$2:$EE$2,BU$2-1,$D19:$EE19)/12)*(1+XLOOKUP(BU$2,Assumptions!$C$94:$M$94,Assumptions!$C$97:$M$97)))</f>
        <v>0</v>
      </c>
      <c r="BV19" s="229">
        <f t="array" ref="BV19">IF(BV$2=1,Assumptions!$AF19/12,(SUMIF($D$2:$EE$2,BV$2-1,$D19:$EE19)/12)*(1+XLOOKUP(BV$2,Assumptions!$C$94:$M$94,Assumptions!$C$97:$M$97)))</f>
        <v>0</v>
      </c>
      <c r="BW19" s="229">
        <f t="array" ref="BW19">IF(BW$2=1,Assumptions!$AF19/12,(SUMIF($D$2:$EE$2,BW$2-1,$D19:$EE19)/12)*(1+XLOOKUP(BW$2,Assumptions!$C$94:$M$94,Assumptions!$C$97:$M$97)))</f>
        <v>0</v>
      </c>
      <c r="BX19" s="229">
        <f t="array" ref="BX19">IF(BX$2=1,Assumptions!$AF19/12,(SUMIF($D$2:$EE$2,BX$2-1,$D19:$EE19)/12)*(1+XLOOKUP(BX$2,Assumptions!$C$94:$M$94,Assumptions!$C$97:$M$97)))</f>
        <v>0</v>
      </c>
      <c r="BY19" s="229">
        <f t="array" ref="BY19">IF(BY$2=1,Assumptions!$AF19/12,(SUMIF($D$2:$EE$2,BY$2-1,$D19:$EE19)/12)*(1+XLOOKUP(BY$2,Assumptions!$C$94:$M$94,Assumptions!$C$97:$M$97)))</f>
        <v>0</v>
      </c>
      <c r="BZ19" s="229">
        <f t="array" ref="BZ19">IF(BZ$2=1,Assumptions!$AF19/12,(SUMIF($D$2:$EE$2,BZ$2-1,$D19:$EE19)/12)*(1+XLOOKUP(BZ$2,Assumptions!$C$94:$M$94,Assumptions!$C$97:$M$97)))</f>
        <v>0</v>
      </c>
      <c r="CA19" s="229">
        <f t="array" ref="CA19">IF(CA$2=1,Assumptions!$AF19/12,(SUMIF($D$2:$EE$2,CA$2-1,$D19:$EE19)/12)*(1+XLOOKUP(CA$2,Assumptions!$C$94:$M$94,Assumptions!$C$97:$M$97)))</f>
        <v>0</v>
      </c>
      <c r="CB19" s="229">
        <f t="array" ref="CB19">IF(CB$2=1,Assumptions!$AF19/12,(SUMIF($D$2:$EE$2,CB$2-1,$D19:$EE19)/12)*(1+XLOOKUP(CB$2,Assumptions!$C$94:$M$94,Assumptions!$C$97:$M$97)))</f>
        <v>0</v>
      </c>
      <c r="CC19" s="229">
        <f t="array" ref="CC19">IF(CC$2=1,Assumptions!$AF19/12,(SUMIF($D$2:$EE$2,CC$2-1,$D19:$EE19)/12)*(1+XLOOKUP(CC$2,Assumptions!$C$94:$M$94,Assumptions!$C$97:$M$97)))</f>
        <v>0</v>
      </c>
      <c r="CD19" s="229">
        <f t="array" ref="CD19">IF(CD$2=1,Assumptions!$AF19/12,(SUMIF($D$2:$EE$2,CD$2-1,$D19:$EE19)/12)*(1+XLOOKUP(CD$2,Assumptions!$C$94:$M$94,Assumptions!$C$97:$M$97)))</f>
        <v>0</v>
      </c>
      <c r="CE19" s="229">
        <f t="array" ref="CE19">IF(CE$2=1,Assumptions!$AF19/12,(SUMIF($D$2:$EE$2,CE$2-1,$D19:$EE19)/12)*(1+XLOOKUP(CE$2,Assumptions!$C$94:$M$94,Assumptions!$C$97:$M$97)))</f>
        <v>0</v>
      </c>
      <c r="CF19" s="229">
        <f t="array" ref="CF19">IF(CF$2=1,Assumptions!$AF19/12,(SUMIF($D$2:$EE$2,CF$2-1,$D19:$EE19)/12)*(1+XLOOKUP(CF$2,Assumptions!$C$94:$M$94,Assumptions!$C$97:$M$97)))</f>
        <v>0</v>
      </c>
      <c r="CG19" s="229">
        <f t="array" ref="CG19">IF(CG$2=1,Assumptions!$AF19/12,(SUMIF($D$2:$EE$2,CG$2-1,$D19:$EE19)/12)*(1+XLOOKUP(CG$2,Assumptions!$C$94:$M$94,Assumptions!$C$97:$M$97)))</f>
        <v>0</v>
      </c>
      <c r="CH19" s="229">
        <f t="array" ref="CH19">IF(CH$2=1,Assumptions!$AF19/12,(SUMIF($D$2:$EE$2,CH$2-1,$D19:$EE19)/12)*(1+XLOOKUP(CH$2,Assumptions!$C$94:$M$94,Assumptions!$C$97:$M$97)))</f>
        <v>0</v>
      </c>
      <c r="CI19" s="229">
        <f t="array" ref="CI19">IF(CI$2=1,Assumptions!$AF19/12,(SUMIF($D$2:$EE$2,CI$2-1,$D19:$EE19)/12)*(1+XLOOKUP(CI$2,Assumptions!$C$94:$M$94,Assumptions!$C$97:$M$97)))</f>
        <v>0</v>
      </c>
      <c r="CJ19" s="229">
        <f t="array" ref="CJ19">IF(CJ$2=1,Assumptions!$AF19/12,(SUMIF($D$2:$EE$2,CJ$2-1,$D19:$EE19)/12)*(1+XLOOKUP(CJ$2,Assumptions!$C$94:$M$94,Assumptions!$C$97:$M$97)))</f>
        <v>0</v>
      </c>
      <c r="CK19" s="229">
        <f t="array" ref="CK19">IF(CK$2=1,Assumptions!$AF19/12,(SUMIF($D$2:$EE$2,CK$2-1,$D19:$EE19)/12)*(1+XLOOKUP(CK$2,Assumptions!$C$94:$M$94,Assumptions!$C$97:$M$97)))</f>
        <v>0</v>
      </c>
      <c r="CL19" s="229">
        <f t="array" ref="CL19">IF(CL$2=1,Assumptions!$AF19/12,(SUMIF($D$2:$EE$2,CL$2-1,$D19:$EE19)/12)*(1+XLOOKUP(CL$2,Assumptions!$C$94:$M$94,Assumptions!$C$97:$M$97)))</f>
        <v>0</v>
      </c>
      <c r="CM19" s="229">
        <f t="array" ref="CM19">IF(CM$2=1,Assumptions!$AF19/12,(SUMIF($D$2:$EE$2,CM$2-1,$D19:$EE19)/12)*(1+XLOOKUP(CM$2,Assumptions!$C$94:$M$94,Assumptions!$C$97:$M$97)))</f>
        <v>0</v>
      </c>
      <c r="CN19" s="229">
        <f t="array" ref="CN19">IF(CN$2=1,Assumptions!$AF19/12,(SUMIF($D$2:$EE$2,CN$2-1,$D19:$EE19)/12)*(1+XLOOKUP(CN$2,Assumptions!$C$94:$M$94,Assumptions!$C$97:$M$97)))</f>
        <v>0</v>
      </c>
      <c r="CO19" s="229">
        <f t="array" ref="CO19">IF(CO$2=1,Assumptions!$AF19/12,(SUMIF($D$2:$EE$2,CO$2-1,$D19:$EE19)/12)*(1+XLOOKUP(CO$2,Assumptions!$C$94:$M$94,Assumptions!$C$97:$M$97)))</f>
        <v>0</v>
      </c>
      <c r="CP19" s="229">
        <f t="array" ref="CP19">IF(CP$2=1,Assumptions!$AF19/12,(SUMIF($D$2:$EE$2,CP$2-1,$D19:$EE19)/12)*(1+XLOOKUP(CP$2,Assumptions!$C$94:$M$94,Assumptions!$C$97:$M$97)))</f>
        <v>0</v>
      </c>
      <c r="CQ19" s="229">
        <f t="array" ref="CQ19">IF(CQ$2=1,Assumptions!$AF19/12,(SUMIF($D$2:$EE$2,CQ$2-1,$D19:$EE19)/12)*(1+XLOOKUP(CQ$2,Assumptions!$C$94:$M$94,Assumptions!$C$97:$M$97)))</f>
        <v>0</v>
      </c>
      <c r="CR19" s="229">
        <f t="array" ref="CR19">IF(CR$2=1,Assumptions!$AF19/12,(SUMIF($D$2:$EE$2,CR$2-1,$D19:$EE19)/12)*(1+XLOOKUP(CR$2,Assumptions!$C$94:$M$94,Assumptions!$C$97:$M$97)))</f>
        <v>0</v>
      </c>
      <c r="CS19" s="229">
        <f t="array" ref="CS19">IF(CS$2=1,Assumptions!$AF19/12,(SUMIF($D$2:$EE$2,CS$2-1,$D19:$EE19)/12)*(1+XLOOKUP(CS$2,Assumptions!$C$94:$M$94,Assumptions!$C$97:$M$97)))</f>
        <v>0</v>
      </c>
      <c r="CT19" s="229">
        <f t="array" ref="CT19">IF(CT$2=1,Assumptions!$AF19/12,(SUMIF($D$2:$EE$2,CT$2-1,$D19:$EE19)/12)*(1+XLOOKUP(CT$2,Assumptions!$C$94:$M$94,Assumptions!$C$97:$M$97)))</f>
        <v>0</v>
      </c>
      <c r="CU19" s="229">
        <f t="array" ref="CU19">IF(CU$2=1,Assumptions!$AF19/12,(SUMIF($D$2:$EE$2,CU$2-1,$D19:$EE19)/12)*(1+XLOOKUP(CU$2,Assumptions!$C$94:$M$94,Assumptions!$C$97:$M$97)))</f>
        <v>0</v>
      </c>
      <c r="CV19" s="229">
        <f t="array" ref="CV19">IF(CV$2=1,Assumptions!$AF19/12,(SUMIF($D$2:$EE$2,CV$2-1,$D19:$EE19)/12)*(1+XLOOKUP(CV$2,Assumptions!$C$94:$M$94,Assumptions!$C$97:$M$97)))</f>
        <v>0</v>
      </c>
      <c r="CW19" s="229">
        <f t="array" ref="CW19">IF(CW$2=1,Assumptions!$AF19/12,(SUMIF($D$2:$EE$2,CW$2-1,$D19:$EE19)/12)*(1+XLOOKUP(CW$2,Assumptions!$C$94:$M$94,Assumptions!$C$97:$M$97)))</f>
        <v>0</v>
      </c>
      <c r="CX19" s="229">
        <f t="array" ref="CX19">IF(CX$2=1,Assumptions!$AF19/12,(SUMIF($D$2:$EE$2,CX$2-1,$D19:$EE19)/12)*(1+XLOOKUP(CX$2,Assumptions!$C$94:$M$94,Assumptions!$C$97:$M$97)))</f>
        <v>0</v>
      </c>
      <c r="CY19" s="229">
        <f t="array" ref="CY19">IF(CY$2=1,Assumptions!$AF19/12,(SUMIF($D$2:$EE$2,CY$2-1,$D19:$EE19)/12)*(1+XLOOKUP(CY$2,Assumptions!$C$94:$M$94,Assumptions!$C$97:$M$97)))</f>
        <v>0</v>
      </c>
      <c r="CZ19" s="229">
        <f t="array" ref="CZ19">IF(CZ$2=1,Assumptions!$AF19/12,(SUMIF($D$2:$EE$2,CZ$2-1,$D19:$EE19)/12)*(1+XLOOKUP(CZ$2,Assumptions!$C$94:$M$94,Assumptions!$C$97:$M$97)))</f>
        <v>0</v>
      </c>
      <c r="DA19" s="229">
        <f t="array" ref="DA19">IF(DA$2=1,Assumptions!$AF19/12,(SUMIF($D$2:$EE$2,DA$2-1,$D19:$EE19)/12)*(1+XLOOKUP(DA$2,Assumptions!$C$94:$M$94,Assumptions!$C$97:$M$97)))</f>
        <v>0</v>
      </c>
      <c r="DB19" s="229">
        <f t="array" ref="DB19">IF(DB$2=1,Assumptions!$AF19/12,(SUMIF($D$2:$EE$2,DB$2-1,$D19:$EE19)/12)*(1+XLOOKUP(DB$2,Assumptions!$C$94:$M$94,Assumptions!$C$97:$M$97)))</f>
        <v>0</v>
      </c>
      <c r="DC19" s="229">
        <f t="array" ref="DC19">IF(DC$2=1,Assumptions!$AF19/12,(SUMIF($D$2:$EE$2,DC$2-1,$D19:$EE19)/12)*(1+XLOOKUP(DC$2,Assumptions!$C$94:$M$94,Assumptions!$C$97:$M$97)))</f>
        <v>0</v>
      </c>
      <c r="DD19" s="229">
        <f t="array" ref="DD19">IF(DD$2=1,Assumptions!$AF19/12,(SUMIF($D$2:$EE$2,DD$2-1,$D19:$EE19)/12)*(1+XLOOKUP(DD$2,Assumptions!$C$94:$M$94,Assumptions!$C$97:$M$97)))</f>
        <v>0</v>
      </c>
      <c r="DE19" s="229">
        <f t="array" ref="DE19">IF(DE$2=1,Assumptions!$AF19/12,(SUMIF($D$2:$EE$2,DE$2-1,$D19:$EE19)/12)*(1+XLOOKUP(DE$2,Assumptions!$C$94:$M$94,Assumptions!$C$97:$M$97)))</f>
        <v>0</v>
      </c>
      <c r="DF19" s="229">
        <f t="array" ref="DF19">IF(DF$2=1,Assumptions!$AF19/12,(SUMIF($D$2:$EE$2,DF$2-1,$D19:$EE19)/12)*(1+XLOOKUP(DF$2,Assumptions!$C$94:$M$94,Assumptions!$C$97:$M$97)))</f>
        <v>0</v>
      </c>
      <c r="DG19" s="229">
        <f t="array" ref="DG19">IF(DG$2=1,Assumptions!$AF19/12,(SUMIF($D$2:$EE$2,DG$2-1,$D19:$EE19)/12)*(1+XLOOKUP(DG$2,Assumptions!$C$94:$M$94,Assumptions!$C$97:$M$97)))</f>
        <v>0</v>
      </c>
      <c r="DH19" s="229">
        <f t="array" ref="DH19">IF(DH$2=1,Assumptions!$AF19/12,(SUMIF($D$2:$EE$2,DH$2-1,$D19:$EE19)/12)*(1+XLOOKUP(DH$2,Assumptions!$C$94:$M$94,Assumptions!$C$97:$M$97)))</f>
        <v>0</v>
      </c>
      <c r="DI19" s="229">
        <f t="array" ref="DI19">IF(DI$2=1,Assumptions!$AF19/12,(SUMIF($D$2:$EE$2,DI$2-1,$D19:$EE19)/12)*(1+XLOOKUP(DI$2,Assumptions!$C$94:$M$94,Assumptions!$C$97:$M$97)))</f>
        <v>0</v>
      </c>
      <c r="DJ19" s="229">
        <f t="array" ref="DJ19">IF(DJ$2=1,Assumptions!$AF19/12,(SUMIF($D$2:$EE$2,DJ$2-1,$D19:$EE19)/12)*(1+XLOOKUP(DJ$2,Assumptions!$C$94:$M$94,Assumptions!$C$97:$M$97)))</f>
        <v>0</v>
      </c>
      <c r="DK19" s="229">
        <f t="array" ref="DK19">IF(DK$2=1,Assumptions!$AF19/12,(SUMIF($D$2:$EE$2,DK$2-1,$D19:$EE19)/12)*(1+XLOOKUP(DK$2,Assumptions!$C$94:$M$94,Assumptions!$C$97:$M$97)))</f>
        <v>0</v>
      </c>
      <c r="DL19" s="229">
        <f t="array" ref="DL19">IF(DL$2=1,Assumptions!$AF19/12,(SUMIF($D$2:$EE$2,DL$2-1,$D19:$EE19)/12)*(1+XLOOKUP(DL$2,Assumptions!$C$94:$M$94,Assumptions!$C$97:$M$97)))</f>
        <v>0</v>
      </c>
      <c r="DM19" s="229">
        <f t="array" ref="DM19">IF(DM$2=1,Assumptions!$AF19/12,(SUMIF($D$2:$EE$2,DM$2-1,$D19:$EE19)/12)*(1+XLOOKUP(DM$2,Assumptions!$C$94:$M$94,Assumptions!$C$97:$M$97)))</f>
        <v>0</v>
      </c>
      <c r="DN19" s="229">
        <f t="array" ref="DN19">IF(DN$2=1,Assumptions!$AF19/12,(SUMIF($D$2:$EE$2,DN$2-1,$D19:$EE19)/12)*(1+XLOOKUP(DN$2,Assumptions!$C$94:$M$94,Assumptions!$C$97:$M$97)))</f>
        <v>0</v>
      </c>
      <c r="DO19" s="229">
        <f t="array" ref="DO19">IF(DO$2=1,Assumptions!$AF19/12,(SUMIF($D$2:$EE$2,DO$2-1,$D19:$EE19)/12)*(1+XLOOKUP(DO$2,Assumptions!$C$94:$M$94,Assumptions!$C$97:$M$97)))</f>
        <v>0</v>
      </c>
      <c r="DP19" s="229">
        <f t="array" ref="DP19">IF(DP$2=1,Assumptions!$AF19/12,(SUMIF($D$2:$EE$2,DP$2-1,$D19:$EE19)/12)*(1+XLOOKUP(DP$2,Assumptions!$C$94:$M$94,Assumptions!$C$97:$M$97)))</f>
        <v>0</v>
      </c>
      <c r="DQ19" s="229">
        <f t="array" ref="DQ19">IF(DQ$2=1,Assumptions!$AF19/12,(SUMIF($D$2:$EE$2,DQ$2-1,$D19:$EE19)/12)*(1+XLOOKUP(DQ$2,Assumptions!$C$94:$M$94,Assumptions!$C$97:$M$97)))</f>
        <v>0</v>
      </c>
      <c r="DR19" s="229">
        <f t="array" ref="DR19">IF(DR$2=1,Assumptions!$AF19/12,(SUMIF($D$2:$EE$2,DR$2-1,$D19:$EE19)/12)*(1+XLOOKUP(DR$2,Assumptions!$C$94:$M$94,Assumptions!$C$97:$M$97)))</f>
        <v>0</v>
      </c>
      <c r="DS19" s="229">
        <f t="array" ref="DS19">IF(DS$2=1,Assumptions!$AF19/12,(SUMIF($D$2:$EE$2,DS$2-1,$D19:$EE19)/12)*(1+XLOOKUP(DS$2,Assumptions!$C$94:$M$94,Assumptions!$C$97:$M$97)))</f>
        <v>0</v>
      </c>
      <c r="DT19" s="229">
        <f t="array" ref="DT19">IF(DT$2=1,Assumptions!$AF19/12,(SUMIF($D$2:$EE$2,DT$2-1,$D19:$EE19)/12)*(1+XLOOKUP(DT$2,Assumptions!$C$94:$M$94,Assumptions!$C$97:$M$97)))</f>
        <v>0</v>
      </c>
      <c r="DU19" s="229">
        <f t="array" ref="DU19">IF(DU$2=1,Assumptions!$AF19/12,(SUMIF($D$2:$EE$2,DU$2-1,$D19:$EE19)/12)*(1+XLOOKUP(DU$2,Assumptions!$C$94:$M$94,Assumptions!$C$97:$M$97)))</f>
        <v>0</v>
      </c>
      <c r="DV19" s="229">
        <f t="array" ref="DV19">IF(DV$2=1,Assumptions!$AF19/12,(SUMIF($D$2:$EE$2,DV$2-1,$D19:$EE19)/12)*(1+XLOOKUP(DV$2,Assumptions!$C$94:$M$94,Assumptions!$C$97:$M$97)))</f>
        <v>0</v>
      </c>
      <c r="DW19" s="229">
        <f t="array" ref="DW19">IF(DW$2=1,Assumptions!$AF19/12,(SUMIF($D$2:$EE$2,DW$2-1,$D19:$EE19)/12)*(1+XLOOKUP(DW$2,Assumptions!$C$94:$M$94,Assumptions!$C$97:$M$97)))</f>
        <v>0</v>
      </c>
      <c r="DX19" s="229">
        <f t="array" ref="DX19">IF(DX$2=1,Assumptions!$AF19/12,(SUMIF($D$2:$EE$2,DX$2-1,$D19:$EE19)/12)*(1+XLOOKUP(DX$2,Assumptions!$C$94:$M$94,Assumptions!$C$97:$M$97)))</f>
        <v>0</v>
      </c>
      <c r="DY19" s="229">
        <f t="array" ref="DY19">IF(DY$2=1,Assumptions!$AF19/12,(SUMIF($D$2:$EE$2,DY$2-1,$D19:$EE19)/12)*(1+XLOOKUP(DY$2,Assumptions!$C$94:$M$94,Assumptions!$C$97:$M$97)))</f>
        <v>0</v>
      </c>
      <c r="DZ19" s="229">
        <f t="array" ref="DZ19">IF(DZ$2=1,Assumptions!$AF19/12,(SUMIF($D$2:$EE$2,DZ$2-1,$D19:$EE19)/12)*(1+XLOOKUP(DZ$2,Assumptions!$C$94:$M$94,Assumptions!$C$97:$M$97)))</f>
        <v>0</v>
      </c>
      <c r="EA19" s="229">
        <f t="array" ref="EA19">IF(EA$2=1,Assumptions!$AF19/12,(SUMIF($D$2:$EE$2,EA$2-1,$D19:$EE19)/12)*(1+XLOOKUP(EA$2,Assumptions!$C$94:$M$94,Assumptions!$C$97:$M$97)))</f>
        <v>0</v>
      </c>
      <c r="EB19" s="229">
        <f t="array" ref="EB19">IF(EB$2=1,Assumptions!$AF19/12,(SUMIF($D$2:$EE$2,EB$2-1,$D19:$EE19)/12)*(1+XLOOKUP(EB$2,Assumptions!$C$94:$M$94,Assumptions!$C$97:$M$97)))</f>
        <v>0</v>
      </c>
      <c r="EC19" s="229">
        <f t="array" ref="EC19">IF(EC$2=1,Assumptions!$AF19/12,(SUMIF($D$2:$EE$2,EC$2-1,$D19:$EE19)/12)*(1+XLOOKUP(EC$2,Assumptions!$C$94:$M$94,Assumptions!$C$97:$M$97)))</f>
        <v>0</v>
      </c>
      <c r="ED19" s="229">
        <f t="array" ref="ED19">IF(ED$2=1,Assumptions!$AF19/12,(SUMIF($D$2:$EE$2,ED$2-1,$D19:$EE19)/12)*(1+XLOOKUP(ED$2,Assumptions!$C$94:$M$94,Assumptions!$C$97:$M$97)))</f>
        <v>0</v>
      </c>
      <c r="EE19" s="229">
        <f t="array" ref="EE19">IF(EE$2=1,Assumptions!$AF19/12,(SUMIF($D$2:$EE$2,EE$2-1,$D19:$EE19)/12)*(1+XLOOKUP(EE$2,Assumptions!$C$94:$M$94,Assumptions!$C$97:$M$97)))</f>
        <v>0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229">
        <f>-D$27*(1+Assumptions!$AB$21)*IF(D2&lt;Assumptions!$F$21,0,1)</f>
        <v>0</v>
      </c>
      <c r="E20" s="229">
        <f>-E$27*(1+Assumptions!$AB$21)*IF(E2&lt;Assumptions!$F$21,0,1)</f>
        <v>0</v>
      </c>
      <c r="F20" s="229">
        <f>-F$27*(1+Assumptions!$AB$21)*IF(F2&lt;Assumptions!$F$21,0,1)</f>
        <v>0</v>
      </c>
      <c r="G20" s="229">
        <f>-G$27*(1+Assumptions!$AB$21)*IF(G2&lt;Assumptions!$F$21,0,1)</f>
        <v>0</v>
      </c>
      <c r="H20" s="229">
        <f>-H$27*(1+Assumptions!$AB$21)*IF(H2&lt;Assumptions!$F$21,0,1)</f>
        <v>0</v>
      </c>
      <c r="I20" s="229">
        <f>-I$27*(1+Assumptions!$AB$21)*IF(I2&lt;Assumptions!$F$21,0,1)</f>
        <v>0</v>
      </c>
      <c r="J20" s="229">
        <f>-J$27*(1+Assumptions!$AB$21)*IF(J2&lt;Assumptions!$F$21,0,1)</f>
        <v>0</v>
      </c>
      <c r="K20" s="229">
        <f>-K$27*(1+Assumptions!$AB$21)*IF(K2&lt;Assumptions!$F$21,0,1)</f>
        <v>0</v>
      </c>
      <c r="L20" s="229">
        <f>-L$27*(1+Assumptions!$AB$21)*IF(L2&lt;Assumptions!$F$21,0,1)</f>
        <v>0</v>
      </c>
      <c r="M20" s="229">
        <f>-M$27*(1+Assumptions!$AB$21)*IF(M2&lt;Assumptions!$F$21,0,1)</f>
        <v>0</v>
      </c>
      <c r="N20" s="229">
        <f>-N$27*(1+Assumptions!$AB$21)*IF(N2&lt;Assumptions!$F$21,0,1)</f>
        <v>0</v>
      </c>
      <c r="O20" s="229">
        <f>-O$27*(1+Assumptions!$AB$21)*IF(O2&lt;Assumptions!$F$21,0,1)</f>
        <v>0</v>
      </c>
      <c r="P20" s="229">
        <f>-P$27*(1+Assumptions!$AB$21)*IF(P2&lt;Assumptions!$F$21,0,1)</f>
        <v>0</v>
      </c>
      <c r="Q20" s="229">
        <f>-Q$27*(1+Assumptions!$AB$21)*IF(Q2&lt;Assumptions!$F$21,0,1)</f>
        <v>0</v>
      </c>
      <c r="R20" s="229">
        <f>-R$27*(1+Assumptions!$AB$21)*IF(R2&lt;Assumptions!$F$21,0,1)</f>
        <v>0</v>
      </c>
      <c r="S20" s="229">
        <f>-S$27*(1+Assumptions!$AB$21)*IF(S2&lt;Assumptions!$F$21,0,1)</f>
        <v>0</v>
      </c>
      <c r="T20" s="229">
        <f>-T$27*(1+Assumptions!$AB$21)*IF(T2&lt;Assumptions!$F$21,0,1)</f>
        <v>0</v>
      </c>
      <c r="U20" s="229">
        <f>-U$27*(1+Assumptions!$AB$21)*IF(U2&lt;Assumptions!$F$21,0,1)</f>
        <v>0</v>
      </c>
      <c r="V20" s="229">
        <f>-V$27*(1+Assumptions!$AB$21)*IF(V2&lt;Assumptions!$F$21,0,1)</f>
        <v>0</v>
      </c>
      <c r="W20" s="229">
        <f>-W$27*(1+Assumptions!$AB$21)*IF(W2&lt;Assumptions!$F$21,0,1)</f>
        <v>0</v>
      </c>
      <c r="X20" s="229">
        <f>-X$27*(1+Assumptions!$AB$21)*IF(X2&lt;Assumptions!$F$21,0,1)</f>
        <v>0</v>
      </c>
      <c r="Y20" s="229">
        <f>-Y$27*(1+Assumptions!$AB$21)*IF(Y2&lt;Assumptions!$F$21,0,1)</f>
        <v>0</v>
      </c>
      <c r="Z20" s="229">
        <f>-Z$27*(1+Assumptions!$AB$21)*IF(Z2&lt;Assumptions!$F$21,0,1)</f>
        <v>0</v>
      </c>
      <c r="AA20" s="229">
        <f>-AA$27*(1+Assumptions!$AB$21)*IF(AA2&lt;Assumptions!$F$21,0,1)</f>
        <v>0</v>
      </c>
      <c r="AB20" s="229">
        <f>-AB$27*(1+Assumptions!$AB$21)*IF(AB2&lt;Assumptions!$F$21,0,1)</f>
        <v>0</v>
      </c>
      <c r="AC20" s="229">
        <f>-AC$27*(1+Assumptions!$AB$21)*IF(AC2&lt;Assumptions!$F$21,0,1)</f>
        <v>0</v>
      </c>
      <c r="AD20" s="229">
        <f>-AD$27*(1+Assumptions!$AB$21)*IF(AD2&lt;Assumptions!$F$21,0,1)</f>
        <v>0</v>
      </c>
      <c r="AE20" s="229">
        <f>-AE$27*(1+Assumptions!$AB$21)*IF(AE2&lt;Assumptions!$F$21,0,1)</f>
        <v>0</v>
      </c>
      <c r="AF20" s="229">
        <f>-AF$27*(1+Assumptions!$AB$21)*IF(AF2&lt;Assumptions!$F$21,0,1)</f>
        <v>0</v>
      </c>
      <c r="AG20" s="229">
        <f>-AG$27*(1+Assumptions!$AB$21)*IF(AG2&lt;Assumptions!$F$21,0,1)</f>
        <v>0</v>
      </c>
      <c r="AH20" s="229">
        <f>-AH$27*(1+Assumptions!$AB$21)*IF(AH2&lt;Assumptions!$F$21,0,1)</f>
        <v>0</v>
      </c>
      <c r="AI20" s="229">
        <f>-AI$27*(1+Assumptions!$AB$21)*IF(AI2&lt;Assumptions!$F$21,0,1)</f>
        <v>0</v>
      </c>
      <c r="AJ20" s="229">
        <f>-AJ$27*(1+Assumptions!$AB$21)*IF(AJ2&lt;Assumptions!$F$21,0,1)</f>
        <v>0</v>
      </c>
      <c r="AK20" s="229">
        <f>-AK$27*(1+Assumptions!$AB$21)*IF(AK2&lt;Assumptions!$F$21,0,1)</f>
        <v>0</v>
      </c>
      <c r="AL20" s="229">
        <f>-AL$27*(1+Assumptions!$AB$21)*IF(AL2&lt;Assumptions!$F$21,0,1)</f>
        <v>0</v>
      </c>
      <c r="AM20" s="229">
        <f>-AM$27*(1+Assumptions!$AB$21)*IF(AM2&lt;Assumptions!$F$21,0,1)</f>
        <v>0</v>
      </c>
      <c r="AN20" s="229">
        <f>-AN$27*(1+Assumptions!$AB$21)*IF(AN2&lt;Assumptions!$F$21,0,1)</f>
        <v>0</v>
      </c>
      <c r="AO20" s="229">
        <f>-AO$27*(1+Assumptions!$AB$21)*IF(AO2&lt;Assumptions!$F$21,0,1)</f>
        <v>0</v>
      </c>
      <c r="AP20" s="229">
        <f>-AP$27*(1+Assumptions!$AB$21)*IF(AP2&lt;Assumptions!$F$21,0,1)</f>
        <v>0</v>
      </c>
      <c r="AQ20" s="229">
        <f>-AQ$27*(1+Assumptions!$AB$21)*IF(AQ2&lt;Assumptions!$F$21,0,1)</f>
        <v>0</v>
      </c>
      <c r="AR20" s="229">
        <f>-AR$27*(1+Assumptions!$AB$21)*IF(AR2&lt;Assumptions!$F$21,0,1)</f>
        <v>0</v>
      </c>
      <c r="AS20" s="229">
        <f>-AS$27*(1+Assumptions!$AB$21)*IF(AS2&lt;Assumptions!$F$21,0,1)</f>
        <v>0</v>
      </c>
      <c r="AT20" s="229">
        <f>-AT$27*(1+Assumptions!$AB$21)*IF(AT2&lt;Assumptions!$F$21,0,1)</f>
        <v>0</v>
      </c>
      <c r="AU20" s="229">
        <f>-AU$27*(1+Assumptions!$AB$21)*IF(AU2&lt;Assumptions!$F$21,0,1)</f>
        <v>0</v>
      </c>
      <c r="AV20" s="229">
        <f>-AV$27*(1+Assumptions!$AB$21)*IF(AV2&lt;Assumptions!$F$21,0,1)</f>
        <v>0</v>
      </c>
      <c r="AW20" s="229">
        <f>-AW$27*(1+Assumptions!$AB$21)*IF(AW2&lt;Assumptions!$F$21,0,1)</f>
        <v>0</v>
      </c>
      <c r="AX20" s="229">
        <f>-AX$27*(1+Assumptions!$AB$21)*IF(AX2&lt;Assumptions!$F$21,0,1)</f>
        <v>0</v>
      </c>
      <c r="AY20" s="229">
        <f>-AY$27*(1+Assumptions!$AB$21)*IF(AY2&lt;Assumptions!$F$21,0,1)</f>
        <v>0</v>
      </c>
      <c r="AZ20" s="229">
        <f>-AZ$27*(1+Assumptions!$AB$21)*IF(AZ2&lt;Assumptions!$F$21,0,1)</f>
        <v>0</v>
      </c>
      <c r="BA20" s="229">
        <f>-BA$27*(1+Assumptions!$AB$21)*IF(BA2&lt;Assumptions!$F$21,0,1)</f>
        <v>0</v>
      </c>
      <c r="BB20" s="229">
        <f>-BB$27*(1+Assumptions!$AB$21)*IF(BB2&lt;Assumptions!$F$21,0,1)</f>
        <v>0</v>
      </c>
      <c r="BC20" s="229">
        <f>-BC$27*(1+Assumptions!$AB$21)*IF(BC2&lt;Assumptions!$F$21,0,1)</f>
        <v>0</v>
      </c>
      <c r="BD20" s="229">
        <f>-BD$27*(1+Assumptions!$AB$21)*IF(BD2&lt;Assumptions!$F$21,0,1)</f>
        <v>0</v>
      </c>
      <c r="BE20" s="229">
        <f>-BE$27*(1+Assumptions!$AB$21)*IF(BE2&lt;Assumptions!$F$21,0,1)</f>
        <v>0</v>
      </c>
      <c r="BF20" s="229">
        <f>-BF$27*(1+Assumptions!$AB$21)*IF(BF2&lt;Assumptions!$F$21,0,1)</f>
        <v>0</v>
      </c>
      <c r="BG20" s="229">
        <f>-BG$27*(1+Assumptions!$AB$21)*IF(BG2&lt;Assumptions!$F$21,0,1)</f>
        <v>0</v>
      </c>
      <c r="BH20" s="229">
        <f>-BH$27*(1+Assumptions!$AB$21)*IF(BH2&lt;Assumptions!$F$21,0,1)</f>
        <v>0</v>
      </c>
      <c r="BI20" s="229">
        <f>-BI$27*(1+Assumptions!$AB$21)*IF(BI2&lt;Assumptions!$F$21,0,1)</f>
        <v>0</v>
      </c>
      <c r="BJ20" s="229">
        <f>-BJ$27*(1+Assumptions!$AB$21)*IF(BJ2&lt;Assumptions!$F$21,0,1)</f>
        <v>0</v>
      </c>
      <c r="BK20" s="229">
        <f>-BK$27*(1+Assumptions!$AB$21)*IF(BK2&lt;Assumptions!$F$21,0,1)</f>
        <v>0</v>
      </c>
      <c r="BL20" s="229">
        <f>-BL$27*(1+Assumptions!$AB$21)*IF(BL2&lt;Assumptions!$F$21,0,1)</f>
        <v>0</v>
      </c>
      <c r="BM20" s="229">
        <f>-BM$27*(1+Assumptions!$AB$21)*IF(BM2&lt;Assumptions!$F$21,0,1)</f>
        <v>0</v>
      </c>
      <c r="BN20" s="229">
        <f>-BN$27*(1+Assumptions!$AB$21)*IF(BN2&lt;Assumptions!$F$21,0,1)</f>
        <v>0</v>
      </c>
      <c r="BO20" s="229">
        <f>-BO$27*(1+Assumptions!$AB$21)*IF(BO2&lt;Assumptions!$F$21,0,1)</f>
        <v>0</v>
      </c>
      <c r="BP20" s="229">
        <f>-BP$27*(1+Assumptions!$AB$21)*IF(BP2&lt;Assumptions!$F$21,0,1)</f>
        <v>0</v>
      </c>
      <c r="BQ20" s="229">
        <f>-BQ$27*(1+Assumptions!$AB$21)*IF(BQ2&lt;Assumptions!$F$21,0,1)</f>
        <v>0</v>
      </c>
      <c r="BR20" s="229">
        <f>-BR$27*(1+Assumptions!$AB$21)*IF(BR2&lt;Assumptions!$F$21,0,1)</f>
        <v>0</v>
      </c>
      <c r="BS20" s="229">
        <f>-BS$27*(1+Assumptions!$AB$21)*IF(BS2&lt;Assumptions!$F$21,0,1)</f>
        <v>0</v>
      </c>
      <c r="BT20" s="229">
        <f>-BT$27*(1+Assumptions!$AB$21)*IF(BT2&lt;Assumptions!$F$21,0,1)</f>
        <v>0</v>
      </c>
      <c r="BU20" s="229">
        <f>-BU$27*(1+Assumptions!$AB$21)*IF(BU2&lt;Assumptions!$F$21,0,1)</f>
        <v>0</v>
      </c>
      <c r="BV20" s="229">
        <f>-BV$27*(1+Assumptions!$AB$21)*IF(BV2&lt;Assumptions!$F$21,0,1)</f>
        <v>0</v>
      </c>
      <c r="BW20" s="229">
        <f>-BW$27*(1+Assumptions!$AB$21)*IF(BW2&lt;Assumptions!$F$21,0,1)</f>
        <v>0</v>
      </c>
      <c r="BX20" s="229">
        <f>-BX$27*(1+Assumptions!$AB$21)*IF(BX2&lt;Assumptions!$F$21,0,1)</f>
        <v>0</v>
      </c>
      <c r="BY20" s="229">
        <f>-BY$27*(1+Assumptions!$AB$21)*IF(BY2&lt;Assumptions!$F$21,0,1)</f>
        <v>0</v>
      </c>
      <c r="BZ20" s="229">
        <f>-BZ$27*(1+Assumptions!$AB$21)*IF(BZ2&lt;Assumptions!$F$21,0,1)</f>
        <v>0</v>
      </c>
      <c r="CA20" s="229">
        <f>-CA$27*(1+Assumptions!$AB$21)*IF(CA2&lt;Assumptions!$F$21,0,1)</f>
        <v>0</v>
      </c>
      <c r="CB20" s="229">
        <f>-CB$27*(1+Assumptions!$AB$21)*IF(CB2&lt;Assumptions!$F$21,0,1)</f>
        <v>0</v>
      </c>
      <c r="CC20" s="229">
        <f>-CC$27*(1+Assumptions!$AB$21)*IF(CC2&lt;Assumptions!$F$21,0,1)</f>
        <v>0</v>
      </c>
      <c r="CD20" s="229">
        <f>-CD$27*(1+Assumptions!$AB$21)*IF(CD2&lt;Assumptions!$F$21,0,1)</f>
        <v>0</v>
      </c>
      <c r="CE20" s="229">
        <f>-CE$27*(1+Assumptions!$AB$21)*IF(CE2&lt;Assumptions!$F$21,0,1)</f>
        <v>0</v>
      </c>
      <c r="CF20" s="229">
        <f>-CF$27*(1+Assumptions!$AB$21)*IF(CF2&lt;Assumptions!$F$21,0,1)</f>
        <v>0</v>
      </c>
      <c r="CG20" s="229">
        <f>-CG$27*(1+Assumptions!$AB$21)*IF(CG2&lt;Assumptions!$F$21,0,1)</f>
        <v>0</v>
      </c>
      <c r="CH20" s="229">
        <f>-CH$27*(1+Assumptions!$AB$21)*IF(CH2&lt;Assumptions!$F$21,0,1)</f>
        <v>0</v>
      </c>
      <c r="CI20" s="229">
        <f>-CI$27*(1+Assumptions!$AB$21)*IF(CI2&lt;Assumptions!$F$21,0,1)</f>
        <v>0</v>
      </c>
      <c r="CJ20" s="229">
        <f>-CJ$27*(1+Assumptions!$AB$21)*IF(CJ2&lt;Assumptions!$F$21,0,1)</f>
        <v>0</v>
      </c>
      <c r="CK20" s="229">
        <f>-CK$27*(1+Assumptions!$AB$21)*IF(CK2&lt;Assumptions!$F$21,0,1)</f>
        <v>0</v>
      </c>
      <c r="CL20" s="229">
        <f>-CL$27*(1+Assumptions!$AB$21)*IF(CL2&lt;Assumptions!$F$21,0,1)</f>
        <v>0</v>
      </c>
      <c r="CM20" s="229">
        <f>-CM$27*(1+Assumptions!$AB$21)*IF(CM2&lt;Assumptions!$F$21,0,1)</f>
        <v>0</v>
      </c>
      <c r="CN20" s="229">
        <f>-CN$27*(1+Assumptions!$AB$21)*IF(CN2&lt;Assumptions!$F$21,0,1)</f>
        <v>0</v>
      </c>
      <c r="CO20" s="229">
        <f>-CO$27*(1+Assumptions!$AB$21)*IF(CO2&lt;Assumptions!$F$21,0,1)</f>
        <v>0</v>
      </c>
      <c r="CP20" s="229">
        <f>-CP$27*(1+Assumptions!$AB$21)*IF(CP2&lt;Assumptions!$F$21,0,1)</f>
        <v>0</v>
      </c>
      <c r="CQ20" s="229">
        <f>-CQ$27*(1+Assumptions!$AB$21)*IF(CQ2&lt;Assumptions!$F$21,0,1)</f>
        <v>0</v>
      </c>
      <c r="CR20" s="229">
        <f>-CR$27*(1+Assumptions!$AB$21)*IF(CR2&lt;Assumptions!$F$21,0,1)</f>
        <v>0</v>
      </c>
      <c r="CS20" s="229">
        <f>-CS$27*(1+Assumptions!$AB$21)*IF(CS2&lt;Assumptions!$F$21,0,1)</f>
        <v>0</v>
      </c>
      <c r="CT20" s="229">
        <f>-CT$27*(1+Assumptions!$AB$21)*IF(CT2&lt;Assumptions!$F$21,0,1)</f>
        <v>0</v>
      </c>
      <c r="CU20" s="229">
        <f>-CU$27*(1+Assumptions!$AB$21)*IF(CU2&lt;Assumptions!$F$21,0,1)</f>
        <v>0</v>
      </c>
      <c r="CV20" s="229">
        <f>-CV$27*(1+Assumptions!$AB$21)*IF(CV2&lt;Assumptions!$F$21,0,1)</f>
        <v>0</v>
      </c>
      <c r="CW20" s="229">
        <f>-CW$27*(1+Assumptions!$AB$21)*IF(CW2&lt;Assumptions!$F$21,0,1)</f>
        <v>0</v>
      </c>
      <c r="CX20" s="229">
        <f>-CX$27*(1+Assumptions!$AB$21)*IF(CX2&lt;Assumptions!$F$21,0,1)</f>
        <v>0</v>
      </c>
      <c r="CY20" s="229">
        <f>-CY$27*(1+Assumptions!$AB$21)*IF(CY2&lt;Assumptions!$F$21,0,1)</f>
        <v>0</v>
      </c>
      <c r="CZ20" s="229">
        <f>-CZ$27*(1+Assumptions!$AB$21)*IF(CZ2&lt;Assumptions!$F$21,0,1)</f>
        <v>0</v>
      </c>
      <c r="DA20" s="229">
        <f>-DA$27*(1+Assumptions!$AB$21)*IF(DA2&lt;Assumptions!$F$21,0,1)</f>
        <v>0</v>
      </c>
      <c r="DB20" s="229">
        <f>-DB$27*(1+Assumptions!$AB$21)*IF(DB2&lt;Assumptions!$F$21,0,1)</f>
        <v>0</v>
      </c>
      <c r="DC20" s="229">
        <f>-DC$27*(1+Assumptions!$AB$21)*IF(DC2&lt;Assumptions!$F$21,0,1)</f>
        <v>0</v>
      </c>
      <c r="DD20" s="229">
        <f>-DD$27*(1+Assumptions!$AB$21)*IF(DD2&lt;Assumptions!$F$21,0,1)</f>
        <v>0</v>
      </c>
      <c r="DE20" s="229">
        <f>-DE$27*(1+Assumptions!$AB$21)*IF(DE2&lt;Assumptions!$F$21,0,1)</f>
        <v>0</v>
      </c>
      <c r="DF20" s="229">
        <f>-DF$27*(1+Assumptions!$AB$21)*IF(DF2&lt;Assumptions!$F$21,0,1)</f>
        <v>0</v>
      </c>
      <c r="DG20" s="229">
        <f>-DG$27*(1+Assumptions!$AB$21)*IF(DG2&lt;Assumptions!$F$21,0,1)</f>
        <v>0</v>
      </c>
      <c r="DH20" s="229">
        <f>-DH$27*(1+Assumptions!$AB$21)*IF(DH2&lt;Assumptions!$F$21,0,1)</f>
        <v>0</v>
      </c>
      <c r="DI20" s="229">
        <f>-DI$27*(1+Assumptions!$AB$21)*IF(DI2&lt;Assumptions!$F$21,0,1)</f>
        <v>0</v>
      </c>
      <c r="DJ20" s="229">
        <f>-DJ$27*(1+Assumptions!$AB$21)*IF(DJ2&lt;Assumptions!$F$21,0,1)</f>
        <v>0</v>
      </c>
      <c r="DK20" s="229">
        <f>-DK$27*(1+Assumptions!$AB$21)*IF(DK2&lt;Assumptions!$F$21,0,1)</f>
        <v>0</v>
      </c>
      <c r="DL20" s="229">
        <f>-DL$27*(1+Assumptions!$AB$21)*IF(DL2&lt;Assumptions!$F$21,0,1)</f>
        <v>0</v>
      </c>
      <c r="DM20" s="229">
        <f>-DM$27*(1+Assumptions!$AB$21)*IF(DM2&lt;Assumptions!$F$21,0,1)</f>
        <v>0</v>
      </c>
      <c r="DN20" s="229">
        <f>-DN$27*(1+Assumptions!$AB$21)*IF(DN2&lt;Assumptions!$F$21,0,1)</f>
        <v>0</v>
      </c>
      <c r="DO20" s="229">
        <f>-DO$27*(1+Assumptions!$AB$21)*IF(DO2&lt;Assumptions!$F$21,0,1)</f>
        <v>0</v>
      </c>
      <c r="DP20" s="229">
        <f>-DP$27*(1+Assumptions!$AB$21)*IF(DP2&lt;Assumptions!$F$21,0,1)</f>
        <v>0</v>
      </c>
      <c r="DQ20" s="229">
        <f>-DQ$27*(1+Assumptions!$AB$21)*IF(DQ2&lt;Assumptions!$F$21,0,1)</f>
        <v>0</v>
      </c>
      <c r="DR20" s="229">
        <f>-DR$27*(1+Assumptions!$AB$21)*IF(DR2&lt;Assumptions!$F$21,0,1)</f>
        <v>0</v>
      </c>
      <c r="DS20" s="229">
        <f>-DS$27*(1+Assumptions!$AB$21)*IF(DS2&lt;Assumptions!$F$21,0,1)</f>
        <v>0</v>
      </c>
      <c r="DT20" s="229">
        <f>-DT$27*(1+Assumptions!$AB$21)*IF(DT2&lt;Assumptions!$F$21,0,1)</f>
        <v>0</v>
      </c>
      <c r="DU20" s="229">
        <f>-DU$27*(1+Assumptions!$AB$21)*IF(DU2&lt;Assumptions!$F$21,0,1)</f>
        <v>0</v>
      </c>
      <c r="DV20" s="229">
        <f>-DV$27*(1+Assumptions!$AB$21)*IF(DV2&lt;Assumptions!$F$21,0,1)</f>
        <v>0</v>
      </c>
      <c r="DW20" s="229">
        <f>-DW$27*(1+Assumptions!$AB$21)*IF(DW2&lt;Assumptions!$F$21,0,1)</f>
        <v>0</v>
      </c>
      <c r="DX20" s="229">
        <f>-DX$27*(1+Assumptions!$AB$21)*IF(DX2&lt;Assumptions!$F$21,0,1)</f>
        <v>0</v>
      </c>
      <c r="DY20" s="229">
        <f>-DY$27*(1+Assumptions!$AB$21)*IF(DY2&lt;Assumptions!$F$21,0,1)</f>
        <v>0</v>
      </c>
      <c r="DZ20" s="229">
        <f>-DZ$27*(1+Assumptions!$AB$21)*IF(DZ2&lt;Assumptions!$F$21,0,1)</f>
        <v>0</v>
      </c>
      <c r="EA20" s="229">
        <f>-EA$27*(1+Assumptions!$AB$21)*IF(EA2&lt;Assumptions!$F$21,0,1)</f>
        <v>0</v>
      </c>
      <c r="EB20" s="229">
        <f>-EB$27*(1+Assumptions!$AB$21)*IF(EB2&lt;Assumptions!$F$21,0,1)</f>
        <v>0</v>
      </c>
      <c r="EC20" s="229">
        <f>-EC$27*(1+Assumptions!$AB$21)*IF(EC2&lt;Assumptions!$F$21,0,1)</f>
        <v>0</v>
      </c>
      <c r="ED20" s="229">
        <f>-ED$27*(1+Assumptions!$AB$21)*IF(ED2&lt;Assumptions!$F$21,0,1)</f>
        <v>0</v>
      </c>
      <c r="EE20" s="229">
        <f>-EE$27*(1+Assumptions!$AB$21)*IF(EE2&lt;Assumptions!$F$21,0,1)</f>
        <v>0</v>
      </c>
    </row>
    <row r="21" ht="15.75" customHeight="1">
      <c r="A21" s="1"/>
      <c r="B21" s="44" t="s">
        <v>75</v>
      </c>
      <c r="C21" s="44"/>
      <c r="D21" s="240">
        <f t="shared" ref="D21:EE21" si="5">SUM(D18:D20)</f>
        <v>0</v>
      </c>
      <c r="E21" s="240">
        <f t="shared" si="5"/>
        <v>0</v>
      </c>
      <c r="F21" s="240">
        <f t="shared" si="5"/>
        <v>0</v>
      </c>
      <c r="G21" s="240">
        <f t="shared" si="5"/>
        <v>0</v>
      </c>
      <c r="H21" s="240">
        <f t="shared" si="5"/>
        <v>0</v>
      </c>
      <c r="I21" s="240">
        <f t="shared" si="5"/>
        <v>0</v>
      </c>
      <c r="J21" s="240">
        <f t="shared" si="5"/>
        <v>0</v>
      </c>
      <c r="K21" s="240">
        <f t="shared" si="5"/>
        <v>0</v>
      </c>
      <c r="L21" s="240">
        <f t="shared" si="5"/>
        <v>0</v>
      </c>
      <c r="M21" s="240">
        <f t="shared" si="5"/>
        <v>0</v>
      </c>
      <c r="N21" s="240">
        <f t="shared" si="5"/>
        <v>0</v>
      </c>
      <c r="O21" s="240">
        <f t="shared" si="5"/>
        <v>0</v>
      </c>
      <c r="P21" s="240">
        <f t="shared" si="5"/>
        <v>0</v>
      </c>
      <c r="Q21" s="240">
        <f t="shared" si="5"/>
        <v>0</v>
      </c>
      <c r="R21" s="240">
        <f t="shared" si="5"/>
        <v>0</v>
      </c>
      <c r="S21" s="240">
        <f t="shared" si="5"/>
        <v>0</v>
      </c>
      <c r="T21" s="240">
        <f t="shared" si="5"/>
        <v>0</v>
      </c>
      <c r="U21" s="240">
        <f t="shared" si="5"/>
        <v>0</v>
      </c>
      <c r="V21" s="240">
        <f t="shared" si="5"/>
        <v>0</v>
      </c>
      <c r="W21" s="240">
        <f t="shared" si="5"/>
        <v>0</v>
      </c>
      <c r="X21" s="240">
        <f t="shared" si="5"/>
        <v>0</v>
      </c>
      <c r="Y21" s="240">
        <f t="shared" si="5"/>
        <v>0</v>
      </c>
      <c r="Z21" s="240">
        <f t="shared" si="5"/>
        <v>0</v>
      </c>
      <c r="AA21" s="240">
        <f t="shared" si="5"/>
        <v>0</v>
      </c>
      <c r="AB21" s="240">
        <f t="shared" si="5"/>
        <v>0</v>
      </c>
      <c r="AC21" s="240">
        <f t="shared" si="5"/>
        <v>0</v>
      </c>
      <c r="AD21" s="240">
        <f t="shared" si="5"/>
        <v>0</v>
      </c>
      <c r="AE21" s="240">
        <f t="shared" si="5"/>
        <v>0</v>
      </c>
      <c r="AF21" s="240">
        <f t="shared" si="5"/>
        <v>0</v>
      </c>
      <c r="AG21" s="240">
        <f t="shared" si="5"/>
        <v>0</v>
      </c>
      <c r="AH21" s="240">
        <f t="shared" si="5"/>
        <v>0</v>
      </c>
      <c r="AI21" s="240">
        <f t="shared" si="5"/>
        <v>0</v>
      </c>
      <c r="AJ21" s="240">
        <f t="shared" si="5"/>
        <v>0</v>
      </c>
      <c r="AK21" s="240">
        <f t="shared" si="5"/>
        <v>0</v>
      </c>
      <c r="AL21" s="240">
        <f t="shared" si="5"/>
        <v>0</v>
      </c>
      <c r="AM21" s="240">
        <f t="shared" si="5"/>
        <v>0</v>
      </c>
      <c r="AN21" s="240">
        <f t="shared" si="5"/>
        <v>0</v>
      </c>
      <c r="AO21" s="240">
        <f t="shared" si="5"/>
        <v>0</v>
      </c>
      <c r="AP21" s="240">
        <f t="shared" si="5"/>
        <v>0</v>
      </c>
      <c r="AQ21" s="240">
        <f t="shared" si="5"/>
        <v>0</v>
      </c>
      <c r="AR21" s="240">
        <f t="shared" si="5"/>
        <v>0</v>
      </c>
      <c r="AS21" s="240">
        <f t="shared" si="5"/>
        <v>0</v>
      </c>
      <c r="AT21" s="240">
        <f t="shared" si="5"/>
        <v>0</v>
      </c>
      <c r="AU21" s="240">
        <f t="shared" si="5"/>
        <v>0</v>
      </c>
      <c r="AV21" s="240">
        <f t="shared" si="5"/>
        <v>0</v>
      </c>
      <c r="AW21" s="240">
        <f t="shared" si="5"/>
        <v>0</v>
      </c>
      <c r="AX21" s="240">
        <f t="shared" si="5"/>
        <v>0</v>
      </c>
      <c r="AY21" s="240">
        <f t="shared" si="5"/>
        <v>0</v>
      </c>
      <c r="AZ21" s="240">
        <f t="shared" si="5"/>
        <v>0</v>
      </c>
      <c r="BA21" s="240">
        <f t="shared" si="5"/>
        <v>0</v>
      </c>
      <c r="BB21" s="240">
        <f t="shared" si="5"/>
        <v>0</v>
      </c>
      <c r="BC21" s="240">
        <f t="shared" si="5"/>
        <v>0</v>
      </c>
      <c r="BD21" s="240">
        <f t="shared" si="5"/>
        <v>0</v>
      </c>
      <c r="BE21" s="240">
        <f t="shared" si="5"/>
        <v>0</v>
      </c>
      <c r="BF21" s="240">
        <f t="shared" si="5"/>
        <v>0</v>
      </c>
      <c r="BG21" s="240">
        <f t="shared" si="5"/>
        <v>0</v>
      </c>
      <c r="BH21" s="240">
        <f t="shared" si="5"/>
        <v>0</v>
      </c>
      <c r="BI21" s="240">
        <f t="shared" si="5"/>
        <v>0</v>
      </c>
      <c r="BJ21" s="240">
        <f t="shared" si="5"/>
        <v>0</v>
      </c>
      <c r="BK21" s="240">
        <f t="shared" si="5"/>
        <v>0</v>
      </c>
      <c r="BL21" s="240">
        <f t="shared" si="5"/>
        <v>0</v>
      </c>
      <c r="BM21" s="240">
        <f t="shared" si="5"/>
        <v>0</v>
      </c>
      <c r="BN21" s="240">
        <f t="shared" si="5"/>
        <v>0</v>
      </c>
      <c r="BO21" s="240">
        <f t="shared" si="5"/>
        <v>0</v>
      </c>
      <c r="BP21" s="240">
        <f t="shared" si="5"/>
        <v>0</v>
      </c>
      <c r="BQ21" s="240">
        <f t="shared" si="5"/>
        <v>0</v>
      </c>
      <c r="BR21" s="240">
        <f t="shared" si="5"/>
        <v>0</v>
      </c>
      <c r="BS21" s="240">
        <f t="shared" si="5"/>
        <v>0</v>
      </c>
      <c r="BT21" s="240">
        <f t="shared" si="5"/>
        <v>0</v>
      </c>
      <c r="BU21" s="240">
        <f t="shared" si="5"/>
        <v>0</v>
      </c>
      <c r="BV21" s="240">
        <f t="shared" si="5"/>
        <v>0</v>
      </c>
      <c r="BW21" s="240">
        <f t="shared" si="5"/>
        <v>0</v>
      </c>
      <c r="BX21" s="240">
        <f t="shared" si="5"/>
        <v>0</v>
      </c>
      <c r="BY21" s="240">
        <f t="shared" si="5"/>
        <v>0</v>
      </c>
      <c r="BZ21" s="240">
        <f t="shared" si="5"/>
        <v>0</v>
      </c>
      <c r="CA21" s="240">
        <f t="shared" si="5"/>
        <v>0</v>
      </c>
      <c r="CB21" s="240">
        <f t="shared" si="5"/>
        <v>0</v>
      </c>
      <c r="CC21" s="240">
        <f t="shared" si="5"/>
        <v>0</v>
      </c>
      <c r="CD21" s="240">
        <f t="shared" si="5"/>
        <v>0</v>
      </c>
      <c r="CE21" s="240">
        <f t="shared" si="5"/>
        <v>0</v>
      </c>
      <c r="CF21" s="240">
        <f t="shared" si="5"/>
        <v>0</v>
      </c>
      <c r="CG21" s="240">
        <f t="shared" si="5"/>
        <v>0</v>
      </c>
      <c r="CH21" s="240">
        <f t="shared" si="5"/>
        <v>0</v>
      </c>
      <c r="CI21" s="240">
        <f t="shared" si="5"/>
        <v>0</v>
      </c>
      <c r="CJ21" s="240">
        <f t="shared" si="5"/>
        <v>0</v>
      </c>
      <c r="CK21" s="240">
        <f t="shared" si="5"/>
        <v>0</v>
      </c>
      <c r="CL21" s="240">
        <f t="shared" si="5"/>
        <v>0</v>
      </c>
      <c r="CM21" s="240">
        <f t="shared" si="5"/>
        <v>0</v>
      </c>
      <c r="CN21" s="240">
        <f t="shared" si="5"/>
        <v>0</v>
      </c>
      <c r="CO21" s="240">
        <f t="shared" si="5"/>
        <v>0</v>
      </c>
      <c r="CP21" s="240">
        <f t="shared" si="5"/>
        <v>0</v>
      </c>
      <c r="CQ21" s="240">
        <f t="shared" si="5"/>
        <v>0</v>
      </c>
      <c r="CR21" s="240">
        <f t="shared" si="5"/>
        <v>0</v>
      </c>
      <c r="CS21" s="240">
        <f t="shared" si="5"/>
        <v>0</v>
      </c>
      <c r="CT21" s="240">
        <f t="shared" si="5"/>
        <v>0</v>
      </c>
      <c r="CU21" s="240">
        <f t="shared" si="5"/>
        <v>0</v>
      </c>
      <c r="CV21" s="240">
        <f t="shared" si="5"/>
        <v>0</v>
      </c>
      <c r="CW21" s="240">
        <f t="shared" si="5"/>
        <v>0</v>
      </c>
      <c r="CX21" s="240">
        <f t="shared" si="5"/>
        <v>0</v>
      </c>
      <c r="CY21" s="240">
        <f t="shared" si="5"/>
        <v>0</v>
      </c>
      <c r="CZ21" s="240">
        <f t="shared" si="5"/>
        <v>0</v>
      </c>
      <c r="DA21" s="240">
        <f t="shared" si="5"/>
        <v>0</v>
      </c>
      <c r="DB21" s="240">
        <f t="shared" si="5"/>
        <v>0</v>
      </c>
      <c r="DC21" s="240">
        <f t="shared" si="5"/>
        <v>0</v>
      </c>
      <c r="DD21" s="240">
        <f t="shared" si="5"/>
        <v>0</v>
      </c>
      <c r="DE21" s="240">
        <f t="shared" si="5"/>
        <v>0</v>
      </c>
      <c r="DF21" s="240">
        <f t="shared" si="5"/>
        <v>0</v>
      </c>
      <c r="DG21" s="240">
        <f t="shared" si="5"/>
        <v>0</v>
      </c>
      <c r="DH21" s="240">
        <f t="shared" si="5"/>
        <v>0</v>
      </c>
      <c r="DI21" s="240">
        <f t="shared" si="5"/>
        <v>0</v>
      </c>
      <c r="DJ21" s="240">
        <f t="shared" si="5"/>
        <v>0</v>
      </c>
      <c r="DK21" s="240">
        <f t="shared" si="5"/>
        <v>0</v>
      </c>
      <c r="DL21" s="240">
        <f t="shared" si="5"/>
        <v>0</v>
      </c>
      <c r="DM21" s="240">
        <f t="shared" si="5"/>
        <v>0</v>
      </c>
      <c r="DN21" s="240">
        <f t="shared" si="5"/>
        <v>0</v>
      </c>
      <c r="DO21" s="240">
        <f t="shared" si="5"/>
        <v>0</v>
      </c>
      <c r="DP21" s="240">
        <f t="shared" si="5"/>
        <v>0</v>
      </c>
      <c r="DQ21" s="240">
        <f t="shared" si="5"/>
        <v>0</v>
      </c>
      <c r="DR21" s="240">
        <f t="shared" si="5"/>
        <v>0</v>
      </c>
      <c r="DS21" s="240">
        <f t="shared" si="5"/>
        <v>0</v>
      </c>
      <c r="DT21" s="240">
        <f t="shared" si="5"/>
        <v>0</v>
      </c>
      <c r="DU21" s="240">
        <f t="shared" si="5"/>
        <v>0</v>
      </c>
      <c r="DV21" s="240">
        <f t="shared" si="5"/>
        <v>0</v>
      </c>
      <c r="DW21" s="240">
        <f t="shared" si="5"/>
        <v>0</v>
      </c>
      <c r="DX21" s="240">
        <f t="shared" si="5"/>
        <v>0</v>
      </c>
      <c r="DY21" s="240">
        <f t="shared" si="5"/>
        <v>0</v>
      </c>
      <c r="DZ21" s="240">
        <f t="shared" si="5"/>
        <v>0</v>
      </c>
      <c r="EA21" s="240">
        <f t="shared" si="5"/>
        <v>0</v>
      </c>
      <c r="EB21" s="240">
        <f t="shared" si="5"/>
        <v>0</v>
      </c>
      <c r="EC21" s="240">
        <f t="shared" si="5"/>
        <v>0</v>
      </c>
      <c r="ED21" s="240">
        <f t="shared" si="5"/>
        <v>0</v>
      </c>
      <c r="EE21" s="240">
        <f t="shared" si="5"/>
        <v>0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229">
        <f>-Assumptions!$AD$25*D$21</f>
        <v>0</v>
      </c>
      <c r="E24" s="229">
        <f>-Assumptions!$AD$25*E$21</f>
        <v>0</v>
      </c>
      <c r="F24" s="229">
        <f>-Assumptions!$AD$25*F$21</f>
        <v>0</v>
      </c>
      <c r="G24" s="229">
        <f>-Assumptions!$AD$25*G$21</f>
        <v>0</v>
      </c>
      <c r="H24" s="229">
        <f>-Assumptions!$AD$25*H$21</f>
        <v>0</v>
      </c>
      <c r="I24" s="229">
        <f>-Assumptions!$AD$25*I$21</f>
        <v>0</v>
      </c>
      <c r="J24" s="229">
        <f>-Assumptions!$AD$25*J$21</f>
        <v>0</v>
      </c>
      <c r="K24" s="229">
        <f>-Assumptions!$AD$25*K$21</f>
        <v>0</v>
      </c>
      <c r="L24" s="229">
        <f>-Assumptions!$AD$25*L$21</f>
        <v>0</v>
      </c>
      <c r="M24" s="229">
        <f>-Assumptions!$AD$25*M$21</f>
        <v>0</v>
      </c>
      <c r="N24" s="229">
        <f>-Assumptions!$AD$25*N$21</f>
        <v>0</v>
      </c>
      <c r="O24" s="229">
        <f>-Assumptions!$AD$25*O$21</f>
        <v>0</v>
      </c>
      <c r="P24" s="229">
        <f>-Assumptions!$AD$25*P$21</f>
        <v>0</v>
      </c>
      <c r="Q24" s="229">
        <f>-Assumptions!$AD$25*Q$21</f>
        <v>0</v>
      </c>
      <c r="R24" s="229">
        <f>-Assumptions!$AD$25*R$21</f>
        <v>0</v>
      </c>
      <c r="S24" s="229">
        <f>-Assumptions!$AD$25*S$21</f>
        <v>0</v>
      </c>
      <c r="T24" s="229">
        <f>-Assumptions!$AD$25*T$21</f>
        <v>0</v>
      </c>
      <c r="U24" s="229">
        <f>-Assumptions!$AD$25*U$21</f>
        <v>0</v>
      </c>
      <c r="V24" s="229">
        <f>-Assumptions!$AD$25*V$21</f>
        <v>0</v>
      </c>
      <c r="W24" s="229">
        <f>-Assumptions!$AD$25*W$21</f>
        <v>0</v>
      </c>
      <c r="X24" s="229">
        <f>-Assumptions!$AD$25*X$21</f>
        <v>0</v>
      </c>
      <c r="Y24" s="229">
        <f>-Assumptions!$AD$25*Y$21</f>
        <v>0</v>
      </c>
      <c r="Z24" s="229">
        <f>-Assumptions!$AD$25*Z$21</f>
        <v>0</v>
      </c>
      <c r="AA24" s="229">
        <f>-Assumptions!$AD$25*AA$21</f>
        <v>0</v>
      </c>
      <c r="AB24" s="229">
        <f>-Assumptions!$AD$25*AB$21</f>
        <v>0</v>
      </c>
      <c r="AC24" s="229">
        <f>-Assumptions!$AD$25*AC$21</f>
        <v>0</v>
      </c>
      <c r="AD24" s="229">
        <f>-Assumptions!$AD$25*AD$21</f>
        <v>0</v>
      </c>
      <c r="AE24" s="229">
        <f>-Assumptions!$AD$25*AE$21</f>
        <v>0</v>
      </c>
      <c r="AF24" s="229">
        <f>-Assumptions!$AD$25*AF$21</f>
        <v>0</v>
      </c>
      <c r="AG24" s="229">
        <f>-Assumptions!$AD$25*AG$21</f>
        <v>0</v>
      </c>
      <c r="AH24" s="229">
        <f>-Assumptions!$AD$25*AH$21</f>
        <v>0</v>
      </c>
      <c r="AI24" s="229">
        <f>-Assumptions!$AD$25*AI$21</f>
        <v>0</v>
      </c>
      <c r="AJ24" s="229">
        <f>-Assumptions!$AD$25*AJ$21</f>
        <v>0</v>
      </c>
      <c r="AK24" s="229">
        <f>-Assumptions!$AD$25*AK$21</f>
        <v>0</v>
      </c>
      <c r="AL24" s="229">
        <f>-Assumptions!$AD$25*AL$21</f>
        <v>0</v>
      </c>
      <c r="AM24" s="229">
        <f>-Assumptions!$AD$25*AM$21</f>
        <v>0</v>
      </c>
      <c r="AN24" s="229">
        <f>-Assumptions!$AD$25*AN$21</f>
        <v>0</v>
      </c>
      <c r="AO24" s="229">
        <f>-Assumptions!$AD$25*AO$21</f>
        <v>0</v>
      </c>
      <c r="AP24" s="229">
        <f>-Assumptions!$AD$25*AP$21</f>
        <v>0</v>
      </c>
      <c r="AQ24" s="229">
        <f>-Assumptions!$AD$25*AQ$21</f>
        <v>0</v>
      </c>
      <c r="AR24" s="229">
        <f>-Assumptions!$AD$25*AR$21</f>
        <v>0</v>
      </c>
      <c r="AS24" s="229">
        <f>-Assumptions!$AD$25*AS$21</f>
        <v>0</v>
      </c>
      <c r="AT24" s="229">
        <f>-Assumptions!$AD$25*AT$21</f>
        <v>0</v>
      </c>
      <c r="AU24" s="229">
        <f>-Assumptions!$AD$25*AU$21</f>
        <v>0</v>
      </c>
      <c r="AV24" s="229">
        <f>-Assumptions!$AD$25*AV$21</f>
        <v>0</v>
      </c>
      <c r="AW24" s="229">
        <f>-Assumptions!$AD$25*AW$21</f>
        <v>0</v>
      </c>
      <c r="AX24" s="229">
        <f>-Assumptions!$AD$25*AX$21</f>
        <v>0</v>
      </c>
      <c r="AY24" s="229">
        <f>-Assumptions!$AD$25*AY$21</f>
        <v>0</v>
      </c>
      <c r="AZ24" s="229">
        <f>-Assumptions!$AD$25*AZ$21</f>
        <v>0</v>
      </c>
      <c r="BA24" s="229">
        <f>-Assumptions!$AD$25*BA$21</f>
        <v>0</v>
      </c>
      <c r="BB24" s="229">
        <f>-Assumptions!$AD$25*BB$21</f>
        <v>0</v>
      </c>
      <c r="BC24" s="229">
        <f>-Assumptions!$AD$25*BC$21</f>
        <v>0</v>
      </c>
      <c r="BD24" s="229">
        <f>-Assumptions!$AD$25*BD$21</f>
        <v>0</v>
      </c>
      <c r="BE24" s="229">
        <f>-Assumptions!$AD$25*BE$21</f>
        <v>0</v>
      </c>
      <c r="BF24" s="229">
        <f>-Assumptions!$AD$25*BF$21</f>
        <v>0</v>
      </c>
      <c r="BG24" s="229">
        <f>-Assumptions!$AD$25*BG$21</f>
        <v>0</v>
      </c>
      <c r="BH24" s="229">
        <f>-Assumptions!$AD$25*BH$21</f>
        <v>0</v>
      </c>
      <c r="BI24" s="229">
        <f>-Assumptions!$AD$25*BI$21</f>
        <v>0</v>
      </c>
      <c r="BJ24" s="229">
        <f>-Assumptions!$AD$25*BJ$21</f>
        <v>0</v>
      </c>
      <c r="BK24" s="229">
        <f>-Assumptions!$AD$25*BK$21</f>
        <v>0</v>
      </c>
      <c r="BL24" s="229">
        <f>-Assumptions!$AD$25*BL$21</f>
        <v>0</v>
      </c>
      <c r="BM24" s="229">
        <f>-Assumptions!$AD$25*BM$21</f>
        <v>0</v>
      </c>
      <c r="BN24" s="229">
        <f>-Assumptions!$AD$25*BN$21</f>
        <v>0</v>
      </c>
      <c r="BO24" s="229">
        <f>-Assumptions!$AD$25*BO$21</f>
        <v>0</v>
      </c>
      <c r="BP24" s="229">
        <f>-Assumptions!$AD$25*BP$21</f>
        <v>0</v>
      </c>
      <c r="BQ24" s="229">
        <f>-Assumptions!$AD$25*BQ$21</f>
        <v>0</v>
      </c>
      <c r="BR24" s="229">
        <f>-Assumptions!$AD$25*BR$21</f>
        <v>0</v>
      </c>
      <c r="BS24" s="229">
        <f>-Assumptions!$AD$25*BS$21</f>
        <v>0</v>
      </c>
      <c r="BT24" s="229">
        <f>-Assumptions!$AD$25*BT$21</f>
        <v>0</v>
      </c>
      <c r="BU24" s="229">
        <f>-Assumptions!$AD$25*BU$21</f>
        <v>0</v>
      </c>
      <c r="BV24" s="229">
        <f>-Assumptions!$AD$25*BV$21</f>
        <v>0</v>
      </c>
      <c r="BW24" s="229">
        <f>-Assumptions!$AD$25*BW$21</f>
        <v>0</v>
      </c>
      <c r="BX24" s="229">
        <f>-Assumptions!$AD$25*BX$21</f>
        <v>0</v>
      </c>
      <c r="BY24" s="229">
        <f>-Assumptions!$AD$25*BY$21</f>
        <v>0</v>
      </c>
      <c r="BZ24" s="229">
        <f>-Assumptions!$AD$25*BZ$21</f>
        <v>0</v>
      </c>
      <c r="CA24" s="229">
        <f>-Assumptions!$AD$25*CA$21</f>
        <v>0</v>
      </c>
      <c r="CB24" s="229">
        <f>-Assumptions!$AD$25*CB$21</f>
        <v>0</v>
      </c>
      <c r="CC24" s="229">
        <f>-Assumptions!$AD$25*CC$21</f>
        <v>0</v>
      </c>
      <c r="CD24" s="229">
        <f>-Assumptions!$AD$25*CD$21</f>
        <v>0</v>
      </c>
      <c r="CE24" s="229">
        <f>-Assumptions!$AD$25*CE$21</f>
        <v>0</v>
      </c>
      <c r="CF24" s="229">
        <f>-Assumptions!$AD$25*CF$21</f>
        <v>0</v>
      </c>
      <c r="CG24" s="229">
        <f>-Assumptions!$AD$25*CG$21</f>
        <v>0</v>
      </c>
      <c r="CH24" s="229">
        <f>-Assumptions!$AD$25*CH$21</f>
        <v>0</v>
      </c>
      <c r="CI24" s="229">
        <f>-Assumptions!$AD$25*CI$21</f>
        <v>0</v>
      </c>
      <c r="CJ24" s="229">
        <f>-Assumptions!$AD$25*CJ$21</f>
        <v>0</v>
      </c>
      <c r="CK24" s="229">
        <f>-Assumptions!$AD$25*CK$21</f>
        <v>0</v>
      </c>
      <c r="CL24" s="229">
        <f>-Assumptions!$AD$25*CL$21</f>
        <v>0</v>
      </c>
      <c r="CM24" s="229">
        <f>-Assumptions!$AD$25*CM$21</f>
        <v>0</v>
      </c>
      <c r="CN24" s="229">
        <f>-Assumptions!$AD$25*CN$21</f>
        <v>0</v>
      </c>
      <c r="CO24" s="229">
        <f>-Assumptions!$AD$25*CO$21</f>
        <v>0</v>
      </c>
      <c r="CP24" s="229">
        <f>-Assumptions!$AD$25*CP$21</f>
        <v>0</v>
      </c>
      <c r="CQ24" s="229">
        <f>-Assumptions!$AD$25*CQ$21</f>
        <v>0</v>
      </c>
      <c r="CR24" s="229">
        <f>-Assumptions!$AD$25*CR$21</f>
        <v>0</v>
      </c>
      <c r="CS24" s="229">
        <f>-Assumptions!$AD$25*CS$21</f>
        <v>0</v>
      </c>
      <c r="CT24" s="229">
        <f>-Assumptions!$AD$25*CT$21</f>
        <v>0</v>
      </c>
      <c r="CU24" s="229">
        <f>-Assumptions!$AD$25*CU$21</f>
        <v>0</v>
      </c>
      <c r="CV24" s="229">
        <f>-Assumptions!$AD$25*CV$21</f>
        <v>0</v>
      </c>
      <c r="CW24" s="229">
        <f>-Assumptions!$AD$25*CW$21</f>
        <v>0</v>
      </c>
      <c r="CX24" s="229">
        <f>-Assumptions!$AD$25*CX$21</f>
        <v>0</v>
      </c>
      <c r="CY24" s="229">
        <f>-Assumptions!$AD$25*CY$21</f>
        <v>0</v>
      </c>
      <c r="CZ24" s="229">
        <f>-Assumptions!$AD$25*CZ$21</f>
        <v>0</v>
      </c>
      <c r="DA24" s="229">
        <f>-Assumptions!$AD$25*DA$21</f>
        <v>0</v>
      </c>
      <c r="DB24" s="229">
        <f>-Assumptions!$AD$25*DB$21</f>
        <v>0</v>
      </c>
      <c r="DC24" s="229">
        <f>-Assumptions!$AD$25*DC$21</f>
        <v>0</v>
      </c>
      <c r="DD24" s="229">
        <f>-Assumptions!$AD$25*DD$21</f>
        <v>0</v>
      </c>
      <c r="DE24" s="229">
        <f>-Assumptions!$AD$25*DE$21</f>
        <v>0</v>
      </c>
      <c r="DF24" s="229">
        <f>-Assumptions!$AD$25*DF$21</f>
        <v>0</v>
      </c>
      <c r="DG24" s="229">
        <f>-Assumptions!$AD$25*DG$21</f>
        <v>0</v>
      </c>
      <c r="DH24" s="229">
        <f>-Assumptions!$AD$25*DH$21</f>
        <v>0</v>
      </c>
      <c r="DI24" s="229">
        <f>-Assumptions!$AD$25*DI$21</f>
        <v>0</v>
      </c>
      <c r="DJ24" s="229">
        <f>-Assumptions!$AD$25*DJ$21</f>
        <v>0</v>
      </c>
      <c r="DK24" s="229">
        <f>-Assumptions!$AD$25*DK$21</f>
        <v>0</v>
      </c>
      <c r="DL24" s="229">
        <f>-Assumptions!$AD$25*DL$21</f>
        <v>0</v>
      </c>
      <c r="DM24" s="229">
        <f>-Assumptions!$AD$25*DM$21</f>
        <v>0</v>
      </c>
      <c r="DN24" s="229">
        <f>-Assumptions!$AD$25*DN$21</f>
        <v>0</v>
      </c>
      <c r="DO24" s="229">
        <f>-Assumptions!$AD$25*DO$21</f>
        <v>0</v>
      </c>
      <c r="DP24" s="229">
        <f>-Assumptions!$AD$25*DP$21</f>
        <v>0</v>
      </c>
      <c r="DQ24" s="229">
        <f>-Assumptions!$AD$25*DQ$21</f>
        <v>0</v>
      </c>
      <c r="DR24" s="229">
        <f>-Assumptions!$AD$25*DR$21</f>
        <v>0</v>
      </c>
      <c r="DS24" s="229">
        <f>-Assumptions!$AD$25*DS$21</f>
        <v>0</v>
      </c>
      <c r="DT24" s="229">
        <f>-Assumptions!$AD$25*DT$21</f>
        <v>0</v>
      </c>
      <c r="DU24" s="229">
        <f>-Assumptions!$AD$25*DU$21</f>
        <v>0</v>
      </c>
      <c r="DV24" s="229">
        <f>-Assumptions!$AD$25*DV$21</f>
        <v>0</v>
      </c>
      <c r="DW24" s="229">
        <f>-Assumptions!$AD$25*DW$21</f>
        <v>0</v>
      </c>
      <c r="DX24" s="229">
        <f>-Assumptions!$AD$25*DX$21</f>
        <v>0</v>
      </c>
      <c r="DY24" s="229">
        <f>-Assumptions!$AD$25*DY$21</f>
        <v>0</v>
      </c>
      <c r="DZ24" s="229">
        <f>-Assumptions!$AD$25*DZ$21</f>
        <v>0</v>
      </c>
      <c r="EA24" s="229">
        <f>-Assumptions!$AD$25*EA$21</f>
        <v>0</v>
      </c>
      <c r="EB24" s="229">
        <f>-Assumptions!$AD$25*EB$21</f>
        <v>0</v>
      </c>
      <c r="EC24" s="229">
        <f>-Assumptions!$AD$25*EC$21</f>
        <v>0</v>
      </c>
      <c r="ED24" s="229">
        <f>-Assumptions!$AD$25*ED$21</f>
        <v>0</v>
      </c>
      <c r="EE24" s="229">
        <f>-Assumptions!$AD$25*EE$21</f>
        <v>0</v>
      </c>
    </row>
    <row r="25" ht="15.75" customHeight="1">
      <c r="A25" s="1"/>
      <c r="B25" s="1"/>
      <c r="C25" s="1" t="str">
        <f>Assumptions!J26</f>
        <v>Maintenance - Recurring</v>
      </c>
      <c r="D25" s="229">
        <f>-Assumptions!$AD$26*D$21</f>
        <v>0</v>
      </c>
      <c r="E25" s="229">
        <f>-Assumptions!$AD$26*E$21</f>
        <v>0</v>
      </c>
      <c r="F25" s="229">
        <f>-Assumptions!$AD$26*F$21</f>
        <v>0</v>
      </c>
      <c r="G25" s="229">
        <f>-Assumptions!$AD$26*G$21</f>
        <v>0</v>
      </c>
      <c r="H25" s="229">
        <f>-Assumptions!$AD$26*H$21</f>
        <v>0</v>
      </c>
      <c r="I25" s="229">
        <f>-Assumptions!$AD$26*I$21</f>
        <v>0</v>
      </c>
      <c r="J25" s="229">
        <f>-Assumptions!$AD$26*J$21</f>
        <v>0</v>
      </c>
      <c r="K25" s="229">
        <f>-Assumptions!$AD$26*K$21</f>
        <v>0</v>
      </c>
      <c r="L25" s="229">
        <f>-Assumptions!$AD$26*L$21</f>
        <v>0</v>
      </c>
      <c r="M25" s="229">
        <f>-Assumptions!$AD$26*M$21</f>
        <v>0</v>
      </c>
      <c r="N25" s="229">
        <f>-Assumptions!$AD$26*N$21</f>
        <v>0</v>
      </c>
      <c r="O25" s="229">
        <f>-Assumptions!$AD$26*O$21</f>
        <v>0</v>
      </c>
      <c r="P25" s="229">
        <f>-Assumptions!$AD$26*P$21</f>
        <v>0</v>
      </c>
      <c r="Q25" s="229">
        <f>-Assumptions!$AD$26*Q$21</f>
        <v>0</v>
      </c>
      <c r="R25" s="229">
        <f>-Assumptions!$AD$26*R$21</f>
        <v>0</v>
      </c>
      <c r="S25" s="229">
        <f>-Assumptions!$AD$26*S$21</f>
        <v>0</v>
      </c>
      <c r="T25" s="229">
        <f>-Assumptions!$AD$26*T$21</f>
        <v>0</v>
      </c>
      <c r="U25" s="229">
        <f>-Assumptions!$AD$26*U$21</f>
        <v>0</v>
      </c>
      <c r="V25" s="229">
        <f>-Assumptions!$AD$26*V$21</f>
        <v>0</v>
      </c>
      <c r="W25" s="229">
        <f>-Assumptions!$AD$26*W$21</f>
        <v>0</v>
      </c>
      <c r="X25" s="229">
        <f>-Assumptions!$AD$26*X$21</f>
        <v>0</v>
      </c>
      <c r="Y25" s="229">
        <f>-Assumptions!$AD$26*Y$21</f>
        <v>0</v>
      </c>
      <c r="Z25" s="229">
        <f>-Assumptions!$AD$26*Z$21</f>
        <v>0</v>
      </c>
      <c r="AA25" s="229">
        <f>-Assumptions!$AD$26*AA$21</f>
        <v>0</v>
      </c>
      <c r="AB25" s="229">
        <f>-Assumptions!$AD$26*AB$21</f>
        <v>0</v>
      </c>
      <c r="AC25" s="229">
        <f>-Assumptions!$AD$26*AC$21</f>
        <v>0</v>
      </c>
      <c r="AD25" s="229">
        <f>-Assumptions!$AD$26*AD$21</f>
        <v>0</v>
      </c>
      <c r="AE25" s="229">
        <f>-Assumptions!$AD$26*AE$21</f>
        <v>0</v>
      </c>
      <c r="AF25" s="229">
        <f>-Assumptions!$AD$26*AF$21</f>
        <v>0</v>
      </c>
      <c r="AG25" s="229">
        <f>-Assumptions!$AD$26*AG$21</f>
        <v>0</v>
      </c>
      <c r="AH25" s="229">
        <f>-Assumptions!$AD$26*AH$21</f>
        <v>0</v>
      </c>
      <c r="AI25" s="229">
        <f>-Assumptions!$AD$26*AI$21</f>
        <v>0</v>
      </c>
      <c r="AJ25" s="229">
        <f>-Assumptions!$AD$26*AJ$21</f>
        <v>0</v>
      </c>
      <c r="AK25" s="229">
        <f>-Assumptions!$AD$26*AK$21</f>
        <v>0</v>
      </c>
      <c r="AL25" s="229">
        <f>-Assumptions!$AD$26*AL$21</f>
        <v>0</v>
      </c>
      <c r="AM25" s="229">
        <f>-Assumptions!$AD$26*AM$21</f>
        <v>0</v>
      </c>
      <c r="AN25" s="229">
        <f>-Assumptions!$AD$26*AN$21</f>
        <v>0</v>
      </c>
      <c r="AO25" s="229">
        <f>-Assumptions!$AD$26*AO$21</f>
        <v>0</v>
      </c>
      <c r="AP25" s="229">
        <f>-Assumptions!$AD$26*AP$21</f>
        <v>0</v>
      </c>
      <c r="AQ25" s="229">
        <f>-Assumptions!$AD$26*AQ$21</f>
        <v>0</v>
      </c>
      <c r="AR25" s="229">
        <f>-Assumptions!$AD$26*AR$21</f>
        <v>0</v>
      </c>
      <c r="AS25" s="229">
        <f>-Assumptions!$AD$26*AS$21</f>
        <v>0</v>
      </c>
      <c r="AT25" s="229">
        <f>-Assumptions!$AD$26*AT$21</f>
        <v>0</v>
      </c>
      <c r="AU25" s="229">
        <f>-Assumptions!$AD$26*AU$21</f>
        <v>0</v>
      </c>
      <c r="AV25" s="229">
        <f>-Assumptions!$AD$26*AV$21</f>
        <v>0</v>
      </c>
      <c r="AW25" s="229">
        <f>-Assumptions!$AD$26*AW$21</f>
        <v>0</v>
      </c>
      <c r="AX25" s="229">
        <f>-Assumptions!$AD$26*AX$21</f>
        <v>0</v>
      </c>
      <c r="AY25" s="229">
        <f>-Assumptions!$AD$26*AY$21</f>
        <v>0</v>
      </c>
      <c r="AZ25" s="229">
        <f>-Assumptions!$AD$26*AZ$21</f>
        <v>0</v>
      </c>
      <c r="BA25" s="229">
        <f>-Assumptions!$AD$26*BA$21</f>
        <v>0</v>
      </c>
      <c r="BB25" s="229">
        <f>-Assumptions!$AD$26*BB$21</f>
        <v>0</v>
      </c>
      <c r="BC25" s="229">
        <f>-Assumptions!$AD$26*BC$21</f>
        <v>0</v>
      </c>
      <c r="BD25" s="229">
        <f>-Assumptions!$AD$26*BD$21</f>
        <v>0</v>
      </c>
      <c r="BE25" s="229">
        <f>-Assumptions!$AD$26*BE$21</f>
        <v>0</v>
      </c>
      <c r="BF25" s="229">
        <f>-Assumptions!$AD$26*BF$21</f>
        <v>0</v>
      </c>
      <c r="BG25" s="229">
        <f>-Assumptions!$AD$26*BG$21</f>
        <v>0</v>
      </c>
      <c r="BH25" s="229">
        <f>-Assumptions!$AD$26*BH$21</f>
        <v>0</v>
      </c>
      <c r="BI25" s="229">
        <f>-Assumptions!$AD$26*BI$21</f>
        <v>0</v>
      </c>
      <c r="BJ25" s="229">
        <f>-Assumptions!$AD$26*BJ$21</f>
        <v>0</v>
      </c>
      <c r="BK25" s="229">
        <f>-Assumptions!$AD$26*BK$21</f>
        <v>0</v>
      </c>
      <c r="BL25" s="229">
        <f>-Assumptions!$AD$26*BL$21</f>
        <v>0</v>
      </c>
      <c r="BM25" s="229">
        <f>-Assumptions!$AD$26*BM$21</f>
        <v>0</v>
      </c>
      <c r="BN25" s="229">
        <f>-Assumptions!$AD$26*BN$21</f>
        <v>0</v>
      </c>
      <c r="BO25" s="229">
        <f>-Assumptions!$AD$26*BO$21</f>
        <v>0</v>
      </c>
      <c r="BP25" s="229">
        <f>-Assumptions!$AD$26*BP$21</f>
        <v>0</v>
      </c>
      <c r="BQ25" s="229">
        <f>-Assumptions!$AD$26*BQ$21</f>
        <v>0</v>
      </c>
      <c r="BR25" s="229">
        <f>-Assumptions!$AD$26*BR$21</f>
        <v>0</v>
      </c>
      <c r="BS25" s="229">
        <f>-Assumptions!$AD$26*BS$21</f>
        <v>0</v>
      </c>
      <c r="BT25" s="229">
        <f>-Assumptions!$AD$26*BT$21</f>
        <v>0</v>
      </c>
      <c r="BU25" s="229">
        <f>-Assumptions!$AD$26*BU$21</f>
        <v>0</v>
      </c>
      <c r="BV25" s="229">
        <f>-Assumptions!$AD$26*BV$21</f>
        <v>0</v>
      </c>
      <c r="BW25" s="229">
        <f>-Assumptions!$AD$26*BW$21</f>
        <v>0</v>
      </c>
      <c r="BX25" s="229">
        <f>-Assumptions!$AD$26*BX$21</f>
        <v>0</v>
      </c>
      <c r="BY25" s="229">
        <f>-Assumptions!$AD$26*BY$21</f>
        <v>0</v>
      </c>
      <c r="BZ25" s="229">
        <f>-Assumptions!$AD$26*BZ$21</f>
        <v>0</v>
      </c>
      <c r="CA25" s="229">
        <f>-Assumptions!$AD$26*CA$21</f>
        <v>0</v>
      </c>
      <c r="CB25" s="229">
        <f>-Assumptions!$AD$26*CB$21</f>
        <v>0</v>
      </c>
      <c r="CC25" s="229">
        <f>-Assumptions!$AD$26*CC$21</f>
        <v>0</v>
      </c>
      <c r="CD25" s="229">
        <f>-Assumptions!$AD$26*CD$21</f>
        <v>0</v>
      </c>
      <c r="CE25" s="229">
        <f>-Assumptions!$AD$26*CE$21</f>
        <v>0</v>
      </c>
      <c r="CF25" s="229">
        <f>-Assumptions!$AD$26*CF$21</f>
        <v>0</v>
      </c>
      <c r="CG25" s="229">
        <f>-Assumptions!$AD$26*CG$21</f>
        <v>0</v>
      </c>
      <c r="CH25" s="229">
        <f>-Assumptions!$AD$26*CH$21</f>
        <v>0</v>
      </c>
      <c r="CI25" s="229">
        <f>-Assumptions!$AD$26*CI$21</f>
        <v>0</v>
      </c>
      <c r="CJ25" s="229">
        <f>-Assumptions!$AD$26*CJ$21</f>
        <v>0</v>
      </c>
      <c r="CK25" s="229">
        <f>-Assumptions!$AD$26*CK$21</f>
        <v>0</v>
      </c>
      <c r="CL25" s="229">
        <f>-Assumptions!$AD$26*CL$21</f>
        <v>0</v>
      </c>
      <c r="CM25" s="229">
        <f>-Assumptions!$AD$26*CM$21</f>
        <v>0</v>
      </c>
      <c r="CN25" s="229">
        <f>-Assumptions!$AD$26*CN$21</f>
        <v>0</v>
      </c>
      <c r="CO25" s="229">
        <f>-Assumptions!$AD$26*CO$21</f>
        <v>0</v>
      </c>
      <c r="CP25" s="229">
        <f>-Assumptions!$AD$26*CP$21</f>
        <v>0</v>
      </c>
      <c r="CQ25" s="229">
        <f>-Assumptions!$AD$26*CQ$21</f>
        <v>0</v>
      </c>
      <c r="CR25" s="229">
        <f>-Assumptions!$AD$26*CR$21</f>
        <v>0</v>
      </c>
      <c r="CS25" s="229">
        <f>-Assumptions!$AD$26*CS$21</f>
        <v>0</v>
      </c>
      <c r="CT25" s="229">
        <f>-Assumptions!$AD$26*CT$21</f>
        <v>0</v>
      </c>
      <c r="CU25" s="229">
        <f>-Assumptions!$AD$26*CU$21</f>
        <v>0</v>
      </c>
      <c r="CV25" s="229">
        <f>-Assumptions!$AD$26*CV$21</f>
        <v>0</v>
      </c>
      <c r="CW25" s="229">
        <f>-Assumptions!$AD$26*CW$21</f>
        <v>0</v>
      </c>
      <c r="CX25" s="229">
        <f>-Assumptions!$AD$26*CX$21</f>
        <v>0</v>
      </c>
      <c r="CY25" s="229">
        <f>-Assumptions!$AD$26*CY$21</f>
        <v>0</v>
      </c>
      <c r="CZ25" s="229">
        <f>-Assumptions!$AD$26*CZ$21</f>
        <v>0</v>
      </c>
      <c r="DA25" s="229">
        <f>-Assumptions!$AD$26*DA$21</f>
        <v>0</v>
      </c>
      <c r="DB25" s="229">
        <f>-Assumptions!$AD$26*DB$21</f>
        <v>0</v>
      </c>
      <c r="DC25" s="229">
        <f>-Assumptions!$AD$26*DC$21</f>
        <v>0</v>
      </c>
      <c r="DD25" s="229">
        <f>-Assumptions!$AD$26*DD$21</f>
        <v>0</v>
      </c>
      <c r="DE25" s="229">
        <f>-Assumptions!$AD$26*DE$21</f>
        <v>0</v>
      </c>
      <c r="DF25" s="229">
        <f>-Assumptions!$AD$26*DF$21</f>
        <v>0</v>
      </c>
      <c r="DG25" s="229">
        <f>-Assumptions!$AD$26*DG$21</f>
        <v>0</v>
      </c>
      <c r="DH25" s="229">
        <f>-Assumptions!$AD$26*DH$21</f>
        <v>0</v>
      </c>
      <c r="DI25" s="229">
        <f>-Assumptions!$AD$26*DI$21</f>
        <v>0</v>
      </c>
      <c r="DJ25" s="229">
        <f>-Assumptions!$AD$26*DJ$21</f>
        <v>0</v>
      </c>
      <c r="DK25" s="229">
        <f>-Assumptions!$AD$26*DK$21</f>
        <v>0</v>
      </c>
      <c r="DL25" s="229">
        <f>-Assumptions!$AD$26*DL$21</f>
        <v>0</v>
      </c>
      <c r="DM25" s="229">
        <f>-Assumptions!$AD$26*DM$21</f>
        <v>0</v>
      </c>
      <c r="DN25" s="229">
        <f>-Assumptions!$AD$26*DN$21</f>
        <v>0</v>
      </c>
      <c r="DO25" s="229">
        <f>-Assumptions!$AD$26*DO$21</f>
        <v>0</v>
      </c>
      <c r="DP25" s="229">
        <f>-Assumptions!$AD$26*DP$21</f>
        <v>0</v>
      </c>
      <c r="DQ25" s="229">
        <f>-Assumptions!$AD$26*DQ$21</f>
        <v>0</v>
      </c>
      <c r="DR25" s="229">
        <f>-Assumptions!$AD$26*DR$21</f>
        <v>0</v>
      </c>
      <c r="DS25" s="229">
        <f>-Assumptions!$AD$26*DS$21</f>
        <v>0</v>
      </c>
      <c r="DT25" s="229">
        <f>-Assumptions!$AD$26*DT$21</f>
        <v>0</v>
      </c>
      <c r="DU25" s="229">
        <f>-Assumptions!$AD$26*DU$21</f>
        <v>0</v>
      </c>
      <c r="DV25" s="229">
        <f>-Assumptions!$AD$26*DV$21</f>
        <v>0</v>
      </c>
      <c r="DW25" s="229">
        <f>-Assumptions!$AD$26*DW$21</f>
        <v>0</v>
      </c>
      <c r="DX25" s="229">
        <f>-Assumptions!$AD$26*DX$21</f>
        <v>0</v>
      </c>
      <c r="DY25" s="229">
        <f>-Assumptions!$AD$26*DY$21</f>
        <v>0</v>
      </c>
      <c r="DZ25" s="229">
        <f>-Assumptions!$AD$26*DZ$21</f>
        <v>0</v>
      </c>
      <c r="EA25" s="229">
        <f>-Assumptions!$AD$26*EA$21</f>
        <v>0</v>
      </c>
      <c r="EB25" s="229">
        <f>-Assumptions!$AD$26*EB$21</f>
        <v>0</v>
      </c>
      <c r="EC25" s="229">
        <f>-Assumptions!$AD$26*EC$21</f>
        <v>0</v>
      </c>
      <c r="ED25" s="229">
        <f>-Assumptions!$AD$26*ED$21</f>
        <v>0</v>
      </c>
      <c r="EE25" s="229">
        <f>-Assumptions!$AD$26*EE$21</f>
        <v>0</v>
      </c>
    </row>
    <row r="26" ht="15.75" customHeight="1">
      <c r="A26" s="1"/>
      <c r="B26" s="1"/>
      <c r="C26" s="1" t="str">
        <f>Assumptions!J27</f>
        <v>Study &amp; Fitness Center Expense</v>
      </c>
      <c r="D26" s="229">
        <f t="array" ref="D26">-(IF(D$2=1,Assumptions!$AF27/12,-(SUMIF($D$2:$EE$2,D$2-1,$D26:$EE26)/12)*(1+XLOOKUP(D$2,Assumptions!$C$94:$M$94,Assumptions!$C$98:$M$98))))</f>
        <v>0</v>
      </c>
      <c r="E26" s="229">
        <f t="array" ref="E26">-(IF(E$2=1,Assumptions!$AF27/12,-(SUMIF($D$2:$EE$2,E$2-1,$D26:$EE26)/12)*(1+XLOOKUP(E$2,Assumptions!$C$94:$M$94,Assumptions!$C$98:$M$98))))</f>
        <v>0</v>
      </c>
      <c r="F26" s="229">
        <f t="array" ref="F26">-(IF(F$2=1,Assumptions!$AF27/12,-(SUMIF($D$2:$EE$2,F$2-1,$D26:$EE26)/12)*(1+XLOOKUP(F$2,Assumptions!$C$94:$M$94,Assumptions!$C$98:$M$98))))</f>
        <v>0</v>
      </c>
      <c r="G26" s="229">
        <f t="array" ref="G26">-(IF(G$2=1,Assumptions!$AF27/12,-(SUMIF($D$2:$EE$2,G$2-1,$D26:$EE26)/12)*(1+XLOOKUP(G$2,Assumptions!$C$94:$M$94,Assumptions!$C$98:$M$98))))</f>
        <v>0</v>
      </c>
      <c r="H26" s="229">
        <f t="array" ref="H26">-(IF(H$2=1,Assumptions!$AF27/12,-(SUMIF($D$2:$EE$2,H$2-1,$D26:$EE26)/12)*(1+XLOOKUP(H$2,Assumptions!$C$94:$M$94,Assumptions!$C$98:$M$98))))</f>
        <v>0</v>
      </c>
      <c r="I26" s="229">
        <f t="array" ref="I26">-(IF(I$2=1,Assumptions!$AF27/12,-(SUMIF($D$2:$EE$2,I$2-1,$D26:$EE26)/12)*(1+XLOOKUP(I$2,Assumptions!$C$94:$M$94,Assumptions!$C$98:$M$98))))</f>
        <v>0</v>
      </c>
      <c r="J26" s="229">
        <f t="array" ref="J26">-(IF(J$2=1,Assumptions!$AF27/12,-(SUMIF($D$2:$EE$2,J$2-1,$D26:$EE26)/12)*(1+XLOOKUP(J$2,Assumptions!$C$94:$M$94,Assumptions!$C$98:$M$98))))</f>
        <v>0</v>
      </c>
      <c r="K26" s="229">
        <f t="array" ref="K26">-(IF(K$2=1,Assumptions!$AF27/12,-(SUMIF($D$2:$EE$2,K$2-1,$D26:$EE26)/12)*(1+XLOOKUP(K$2,Assumptions!$C$94:$M$94,Assumptions!$C$98:$M$98))))</f>
        <v>0</v>
      </c>
      <c r="L26" s="229">
        <f t="array" ref="L26">-(IF(L$2=1,Assumptions!$AF27/12,-(SUMIF($D$2:$EE$2,L$2-1,$D26:$EE26)/12)*(1+XLOOKUP(L$2,Assumptions!$C$94:$M$94,Assumptions!$C$98:$M$98))))</f>
        <v>0</v>
      </c>
      <c r="M26" s="229">
        <f t="array" ref="M26">-(IF(M$2=1,Assumptions!$AF27/12,-(SUMIF($D$2:$EE$2,M$2-1,$D26:$EE26)/12)*(1+XLOOKUP(M$2,Assumptions!$C$94:$M$94,Assumptions!$C$98:$M$98))))</f>
        <v>0</v>
      </c>
      <c r="N26" s="229">
        <f t="array" ref="N26">-(IF(N$2=1,Assumptions!$AF27/12,-(SUMIF($D$2:$EE$2,N$2-1,$D26:$EE26)/12)*(1+XLOOKUP(N$2,Assumptions!$C$94:$M$94,Assumptions!$C$98:$M$98))))</f>
        <v>0</v>
      </c>
      <c r="O26" s="229">
        <f t="array" ref="O26">-(IF(O$2=1,Assumptions!$AF27/12,-(SUMIF($D$2:$EE$2,O$2-1,$D26:$EE26)/12)*(1+XLOOKUP(O$2,Assumptions!$C$94:$M$94,Assumptions!$C$98:$M$98))))</f>
        <v>0</v>
      </c>
      <c r="P26" s="229">
        <f t="array" ref="P26">-(IF(P$2=1,Assumptions!$AF27/12,-(SUMIF($D$2:$EE$2,P$2-1,$D26:$EE26)/12)*(1+XLOOKUP(P$2,Assumptions!$C$94:$M$94,Assumptions!$C$98:$M$98))))</f>
        <v>0</v>
      </c>
      <c r="Q26" s="229">
        <f t="array" ref="Q26">-(IF(Q$2=1,Assumptions!$AF27/12,-(SUMIF($D$2:$EE$2,Q$2-1,$D26:$EE26)/12)*(1+XLOOKUP(Q$2,Assumptions!$C$94:$M$94,Assumptions!$C$98:$M$98))))</f>
        <v>0</v>
      </c>
      <c r="R26" s="229">
        <f t="array" ref="R26">-(IF(R$2=1,Assumptions!$AF27/12,-(SUMIF($D$2:$EE$2,R$2-1,$D26:$EE26)/12)*(1+XLOOKUP(R$2,Assumptions!$C$94:$M$94,Assumptions!$C$98:$M$98))))</f>
        <v>0</v>
      </c>
      <c r="S26" s="229">
        <f t="array" ref="S26">-(IF(S$2=1,Assumptions!$AF27/12,-(SUMIF($D$2:$EE$2,S$2-1,$D26:$EE26)/12)*(1+XLOOKUP(S$2,Assumptions!$C$94:$M$94,Assumptions!$C$98:$M$98))))</f>
        <v>0</v>
      </c>
      <c r="T26" s="229">
        <f t="array" ref="T26">-(IF(T$2=1,Assumptions!$AF27/12,-(SUMIF($D$2:$EE$2,T$2-1,$D26:$EE26)/12)*(1+XLOOKUP(T$2,Assumptions!$C$94:$M$94,Assumptions!$C$98:$M$98))))</f>
        <v>0</v>
      </c>
      <c r="U26" s="229">
        <f t="array" ref="U26">-(IF(U$2=1,Assumptions!$AF27/12,-(SUMIF($D$2:$EE$2,U$2-1,$D26:$EE26)/12)*(1+XLOOKUP(U$2,Assumptions!$C$94:$M$94,Assumptions!$C$98:$M$98))))</f>
        <v>0</v>
      </c>
      <c r="V26" s="229">
        <f t="array" ref="V26">-(IF(V$2=1,Assumptions!$AF27/12,-(SUMIF($D$2:$EE$2,V$2-1,$D26:$EE26)/12)*(1+XLOOKUP(V$2,Assumptions!$C$94:$M$94,Assumptions!$C$98:$M$98))))</f>
        <v>0</v>
      </c>
      <c r="W26" s="229">
        <f t="array" ref="W26">-(IF(W$2=1,Assumptions!$AF27/12,-(SUMIF($D$2:$EE$2,W$2-1,$D26:$EE26)/12)*(1+XLOOKUP(W$2,Assumptions!$C$94:$M$94,Assumptions!$C$98:$M$98))))</f>
        <v>0</v>
      </c>
      <c r="X26" s="229">
        <f t="array" ref="X26">-(IF(X$2=1,Assumptions!$AF27/12,-(SUMIF($D$2:$EE$2,X$2-1,$D26:$EE26)/12)*(1+XLOOKUP(X$2,Assumptions!$C$94:$M$94,Assumptions!$C$98:$M$98))))</f>
        <v>0</v>
      </c>
      <c r="Y26" s="229">
        <f t="array" ref="Y26">-(IF(Y$2=1,Assumptions!$AF27/12,-(SUMIF($D$2:$EE$2,Y$2-1,$D26:$EE26)/12)*(1+XLOOKUP(Y$2,Assumptions!$C$94:$M$94,Assumptions!$C$98:$M$98))))</f>
        <v>0</v>
      </c>
      <c r="Z26" s="229">
        <f t="array" ref="Z26">-(IF(Z$2=1,Assumptions!$AF27/12,-(SUMIF($D$2:$EE$2,Z$2-1,$D26:$EE26)/12)*(1+XLOOKUP(Z$2,Assumptions!$C$94:$M$94,Assumptions!$C$98:$M$98))))</f>
        <v>0</v>
      </c>
      <c r="AA26" s="229">
        <f t="array" ref="AA26">-(IF(AA$2=1,Assumptions!$AF27/12,-(SUMIF($D$2:$EE$2,AA$2-1,$D26:$EE26)/12)*(1+XLOOKUP(AA$2,Assumptions!$C$94:$M$94,Assumptions!$C$98:$M$98))))</f>
        <v>0</v>
      </c>
      <c r="AB26" s="229">
        <f t="array" ref="AB26">-(IF(AB$2=1,Assumptions!$AF27/12,-(SUMIF($D$2:$EE$2,AB$2-1,$D26:$EE26)/12)*(1+XLOOKUP(AB$2,Assumptions!$C$94:$M$94,Assumptions!$C$98:$M$98))))</f>
        <v>0</v>
      </c>
      <c r="AC26" s="229">
        <f t="array" ref="AC26">-(IF(AC$2=1,Assumptions!$AF27/12,-(SUMIF($D$2:$EE$2,AC$2-1,$D26:$EE26)/12)*(1+XLOOKUP(AC$2,Assumptions!$C$94:$M$94,Assumptions!$C$98:$M$98))))</f>
        <v>0</v>
      </c>
      <c r="AD26" s="229">
        <f t="array" ref="AD26">-(IF(AD$2=1,Assumptions!$AF27/12,-(SUMIF($D$2:$EE$2,AD$2-1,$D26:$EE26)/12)*(1+XLOOKUP(AD$2,Assumptions!$C$94:$M$94,Assumptions!$C$98:$M$98))))</f>
        <v>0</v>
      </c>
      <c r="AE26" s="229">
        <f t="array" ref="AE26">-(IF(AE$2=1,Assumptions!$AF27/12,-(SUMIF($D$2:$EE$2,AE$2-1,$D26:$EE26)/12)*(1+XLOOKUP(AE$2,Assumptions!$C$94:$M$94,Assumptions!$C$98:$M$98))))</f>
        <v>0</v>
      </c>
      <c r="AF26" s="229">
        <f t="array" ref="AF26">-(IF(AF$2=1,Assumptions!$AF27/12,-(SUMIF($D$2:$EE$2,AF$2-1,$D26:$EE26)/12)*(1+XLOOKUP(AF$2,Assumptions!$C$94:$M$94,Assumptions!$C$98:$M$98))))</f>
        <v>0</v>
      </c>
      <c r="AG26" s="229">
        <f t="array" ref="AG26">-(IF(AG$2=1,Assumptions!$AF27/12,-(SUMIF($D$2:$EE$2,AG$2-1,$D26:$EE26)/12)*(1+XLOOKUP(AG$2,Assumptions!$C$94:$M$94,Assumptions!$C$98:$M$98))))</f>
        <v>0</v>
      </c>
      <c r="AH26" s="229">
        <f t="array" ref="AH26">-(IF(AH$2=1,Assumptions!$AF27/12,-(SUMIF($D$2:$EE$2,AH$2-1,$D26:$EE26)/12)*(1+XLOOKUP(AH$2,Assumptions!$C$94:$M$94,Assumptions!$C$98:$M$98))))</f>
        <v>0</v>
      </c>
      <c r="AI26" s="229">
        <f t="array" ref="AI26">-(IF(AI$2=1,Assumptions!$AF27/12,-(SUMIF($D$2:$EE$2,AI$2-1,$D26:$EE26)/12)*(1+XLOOKUP(AI$2,Assumptions!$C$94:$M$94,Assumptions!$C$98:$M$98))))</f>
        <v>0</v>
      </c>
      <c r="AJ26" s="229">
        <f t="array" ref="AJ26">-(IF(AJ$2=1,Assumptions!$AF27/12,-(SUMIF($D$2:$EE$2,AJ$2-1,$D26:$EE26)/12)*(1+XLOOKUP(AJ$2,Assumptions!$C$94:$M$94,Assumptions!$C$98:$M$98))))</f>
        <v>0</v>
      </c>
      <c r="AK26" s="229">
        <f t="array" ref="AK26">-(IF(AK$2=1,Assumptions!$AF27/12,-(SUMIF($D$2:$EE$2,AK$2-1,$D26:$EE26)/12)*(1+XLOOKUP(AK$2,Assumptions!$C$94:$M$94,Assumptions!$C$98:$M$98))))</f>
        <v>0</v>
      </c>
      <c r="AL26" s="229">
        <f t="array" ref="AL26">-(IF(AL$2=1,Assumptions!$AF27/12,-(SUMIF($D$2:$EE$2,AL$2-1,$D26:$EE26)/12)*(1+XLOOKUP(AL$2,Assumptions!$C$94:$M$94,Assumptions!$C$98:$M$98))))</f>
        <v>0</v>
      </c>
      <c r="AM26" s="229">
        <f t="array" ref="AM26">-(IF(AM$2=1,Assumptions!$AF27/12,-(SUMIF($D$2:$EE$2,AM$2-1,$D26:$EE26)/12)*(1+XLOOKUP(AM$2,Assumptions!$C$94:$M$94,Assumptions!$C$98:$M$98))))</f>
        <v>0</v>
      </c>
      <c r="AN26" s="229">
        <f t="array" ref="AN26">-(IF(AN$2=1,Assumptions!$AF27/12,-(SUMIF($D$2:$EE$2,AN$2-1,$D26:$EE26)/12)*(1+XLOOKUP(AN$2,Assumptions!$C$94:$M$94,Assumptions!$C$98:$M$98))))</f>
        <v>0</v>
      </c>
      <c r="AO26" s="229">
        <f t="array" ref="AO26">-(IF(AO$2=1,Assumptions!$AF27/12,-(SUMIF($D$2:$EE$2,AO$2-1,$D26:$EE26)/12)*(1+XLOOKUP(AO$2,Assumptions!$C$94:$M$94,Assumptions!$C$98:$M$98))))</f>
        <v>0</v>
      </c>
      <c r="AP26" s="229">
        <f t="array" ref="AP26">-(IF(AP$2=1,Assumptions!$AF27/12,-(SUMIF($D$2:$EE$2,AP$2-1,$D26:$EE26)/12)*(1+XLOOKUP(AP$2,Assumptions!$C$94:$M$94,Assumptions!$C$98:$M$98))))</f>
        <v>0</v>
      </c>
      <c r="AQ26" s="229">
        <f t="array" ref="AQ26">-(IF(AQ$2=1,Assumptions!$AF27/12,-(SUMIF($D$2:$EE$2,AQ$2-1,$D26:$EE26)/12)*(1+XLOOKUP(AQ$2,Assumptions!$C$94:$M$94,Assumptions!$C$98:$M$98))))</f>
        <v>0</v>
      </c>
      <c r="AR26" s="229">
        <f t="array" ref="AR26">-(IF(AR$2=1,Assumptions!$AF27/12,-(SUMIF($D$2:$EE$2,AR$2-1,$D26:$EE26)/12)*(1+XLOOKUP(AR$2,Assumptions!$C$94:$M$94,Assumptions!$C$98:$M$98))))</f>
        <v>0</v>
      </c>
      <c r="AS26" s="229">
        <f t="array" ref="AS26">-(IF(AS$2=1,Assumptions!$AF27/12,-(SUMIF($D$2:$EE$2,AS$2-1,$D26:$EE26)/12)*(1+XLOOKUP(AS$2,Assumptions!$C$94:$M$94,Assumptions!$C$98:$M$98))))</f>
        <v>0</v>
      </c>
      <c r="AT26" s="229">
        <f t="array" ref="AT26">-(IF(AT$2=1,Assumptions!$AF27/12,-(SUMIF($D$2:$EE$2,AT$2-1,$D26:$EE26)/12)*(1+XLOOKUP(AT$2,Assumptions!$C$94:$M$94,Assumptions!$C$98:$M$98))))</f>
        <v>0</v>
      </c>
      <c r="AU26" s="229">
        <f t="array" ref="AU26">-(IF(AU$2=1,Assumptions!$AF27/12,-(SUMIF($D$2:$EE$2,AU$2-1,$D26:$EE26)/12)*(1+XLOOKUP(AU$2,Assumptions!$C$94:$M$94,Assumptions!$C$98:$M$98))))</f>
        <v>0</v>
      </c>
      <c r="AV26" s="229">
        <f t="array" ref="AV26">-(IF(AV$2=1,Assumptions!$AF27/12,-(SUMIF($D$2:$EE$2,AV$2-1,$D26:$EE26)/12)*(1+XLOOKUP(AV$2,Assumptions!$C$94:$M$94,Assumptions!$C$98:$M$98))))</f>
        <v>0</v>
      </c>
      <c r="AW26" s="229">
        <f t="array" ref="AW26">-(IF(AW$2=1,Assumptions!$AF27/12,-(SUMIF($D$2:$EE$2,AW$2-1,$D26:$EE26)/12)*(1+XLOOKUP(AW$2,Assumptions!$C$94:$M$94,Assumptions!$C$98:$M$98))))</f>
        <v>0</v>
      </c>
      <c r="AX26" s="229">
        <f t="array" ref="AX26">-(IF(AX$2=1,Assumptions!$AF27/12,-(SUMIF($D$2:$EE$2,AX$2-1,$D26:$EE26)/12)*(1+XLOOKUP(AX$2,Assumptions!$C$94:$M$94,Assumptions!$C$98:$M$98))))</f>
        <v>0</v>
      </c>
      <c r="AY26" s="229">
        <f t="array" ref="AY26">-(IF(AY$2=1,Assumptions!$AF27/12,-(SUMIF($D$2:$EE$2,AY$2-1,$D26:$EE26)/12)*(1+XLOOKUP(AY$2,Assumptions!$C$94:$M$94,Assumptions!$C$98:$M$98))))</f>
        <v>0</v>
      </c>
      <c r="AZ26" s="229">
        <f t="array" ref="AZ26">-(IF(AZ$2=1,Assumptions!$AF27/12,-(SUMIF($D$2:$EE$2,AZ$2-1,$D26:$EE26)/12)*(1+XLOOKUP(AZ$2,Assumptions!$C$94:$M$94,Assumptions!$C$98:$M$98))))</f>
        <v>0</v>
      </c>
      <c r="BA26" s="229">
        <f t="array" ref="BA26">-(IF(BA$2=1,Assumptions!$AF27/12,-(SUMIF($D$2:$EE$2,BA$2-1,$D26:$EE26)/12)*(1+XLOOKUP(BA$2,Assumptions!$C$94:$M$94,Assumptions!$C$98:$M$98))))</f>
        <v>0</v>
      </c>
      <c r="BB26" s="229">
        <f t="array" ref="BB26">-(IF(BB$2=1,Assumptions!$AF27/12,-(SUMIF($D$2:$EE$2,BB$2-1,$D26:$EE26)/12)*(1+XLOOKUP(BB$2,Assumptions!$C$94:$M$94,Assumptions!$C$98:$M$98))))</f>
        <v>0</v>
      </c>
      <c r="BC26" s="229">
        <f t="array" ref="BC26">-(IF(BC$2=1,Assumptions!$AF27/12,-(SUMIF($D$2:$EE$2,BC$2-1,$D26:$EE26)/12)*(1+XLOOKUP(BC$2,Assumptions!$C$94:$M$94,Assumptions!$C$98:$M$98))))</f>
        <v>0</v>
      </c>
      <c r="BD26" s="229">
        <f t="array" ref="BD26">-(IF(BD$2=1,Assumptions!$AF27/12,-(SUMIF($D$2:$EE$2,BD$2-1,$D26:$EE26)/12)*(1+XLOOKUP(BD$2,Assumptions!$C$94:$M$94,Assumptions!$C$98:$M$98))))</f>
        <v>0</v>
      </c>
      <c r="BE26" s="229">
        <f t="array" ref="BE26">-(IF(BE$2=1,Assumptions!$AF27/12,-(SUMIF($D$2:$EE$2,BE$2-1,$D26:$EE26)/12)*(1+XLOOKUP(BE$2,Assumptions!$C$94:$M$94,Assumptions!$C$98:$M$98))))</f>
        <v>0</v>
      </c>
      <c r="BF26" s="229">
        <f t="array" ref="BF26">-(IF(BF$2=1,Assumptions!$AF27/12,-(SUMIF($D$2:$EE$2,BF$2-1,$D26:$EE26)/12)*(1+XLOOKUP(BF$2,Assumptions!$C$94:$M$94,Assumptions!$C$98:$M$98))))</f>
        <v>0</v>
      </c>
      <c r="BG26" s="229">
        <f t="array" ref="BG26">-(IF(BG$2=1,Assumptions!$AF27/12,-(SUMIF($D$2:$EE$2,BG$2-1,$D26:$EE26)/12)*(1+XLOOKUP(BG$2,Assumptions!$C$94:$M$94,Assumptions!$C$98:$M$98))))</f>
        <v>0</v>
      </c>
      <c r="BH26" s="229">
        <f t="array" ref="BH26">-(IF(BH$2=1,Assumptions!$AF27/12,-(SUMIF($D$2:$EE$2,BH$2-1,$D26:$EE26)/12)*(1+XLOOKUP(BH$2,Assumptions!$C$94:$M$94,Assumptions!$C$98:$M$98))))</f>
        <v>0</v>
      </c>
      <c r="BI26" s="229">
        <f t="array" ref="BI26">-(IF(BI$2=1,Assumptions!$AF27/12,-(SUMIF($D$2:$EE$2,BI$2-1,$D26:$EE26)/12)*(1+XLOOKUP(BI$2,Assumptions!$C$94:$M$94,Assumptions!$C$98:$M$98))))</f>
        <v>0</v>
      </c>
      <c r="BJ26" s="229">
        <f t="array" ref="BJ26">-(IF(BJ$2=1,Assumptions!$AF27/12,-(SUMIF($D$2:$EE$2,BJ$2-1,$D26:$EE26)/12)*(1+XLOOKUP(BJ$2,Assumptions!$C$94:$M$94,Assumptions!$C$98:$M$98))))</f>
        <v>0</v>
      </c>
      <c r="BK26" s="229">
        <f t="array" ref="BK26">-(IF(BK$2=1,Assumptions!$AF27/12,-(SUMIF($D$2:$EE$2,BK$2-1,$D26:$EE26)/12)*(1+XLOOKUP(BK$2,Assumptions!$C$94:$M$94,Assumptions!$C$98:$M$98))))</f>
        <v>0</v>
      </c>
      <c r="BL26" s="229">
        <f t="array" ref="BL26">-(IF(BL$2=1,Assumptions!$AF27/12,-(SUMIF($D$2:$EE$2,BL$2-1,$D26:$EE26)/12)*(1+XLOOKUP(BL$2,Assumptions!$C$94:$M$94,Assumptions!$C$98:$M$98))))</f>
        <v>0</v>
      </c>
      <c r="BM26" s="229">
        <f t="array" ref="BM26">-(IF(BM$2=1,Assumptions!$AF27/12,-(SUMIF($D$2:$EE$2,BM$2-1,$D26:$EE26)/12)*(1+XLOOKUP(BM$2,Assumptions!$C$94:$M$94,Assumptions!$C$98:$M$98))))</f>
        <v>0</v>
      </c>
      <c r="BN26" s="229">
        <f t="array" ref="BN26">-(IF(BN$2=1,Assumptions!$AF27/12,-(SUMIF($D$2:$EE$2,BN$2-1,$D26:$EE26)/12)*(1+XLOOKUP(BN$2,Assumptions!$C$94:$M$94,Assumptions!$C$98:$M$98))))</f>
        <v>0</v>
      </c>
      <c r="BO26" s="229">
        <f t="array" ref="BO26">-(IF(BO$2=1,Assumptions!$AF27/12,-(SUMIF($D$2:$EE$2,BO$2-1,$D26:$EE26)/12)*(1+XLOOKUP(BO$2,Assumptions!$C$94:$M$94,Assumptions!$C$98:$M$98))))</f>
        <v>0</v>
      </c>
      <c r="BP26" s="229">
        <f t="array" ref="BP26">-(IF(BP$2=1,Assumptions!$AF27/12,-(SUMIF($D$2:$EE$2,BP$2-1,$D26:$EE26)/12)*(1+XLOOKUP(BP$2,Assumptions!$C$94:$M$94,Assumptions!$C$98:$M$98))))</f>
        <v>0</v>
      </c>
      <c r="BQ26" s="229">
        <f t="array" ref="BQ26">-(IF(BQ$2=1,Assumptions!$AF27/12,-(SUMIF($D$2:$EE$2,BQ$2-1,$D26:$EE26)/12)*(1+XLOOKUP(BQ$2,Assumptions!$C$94:$M$94,Assumptions!$C$98:$M$98))))</f>
        <v>0</v>
      </c>
      <c r="BR26" s="229">
        <f t="array" ref="BR26">-(IF(BR$2=1,Assumptions!$AF27/12,-(SUMIF($D$2:$EE$2,BR$2-1,$D26:$EE26)/12)*(1+XLOOKUP(BR$2,Assumptions!$C$94:$M$94,Assumptions!$C$98:$M$98))))</f>
        <v>0</v>
      </c>
      <c r="BS26" s="229">
        <f t="array" ref="BS26">-(IF(BS$2=1,Assumptions!$AF27/12,-(SUMIF($D$2:$EE$2,BS$2-1,$D26:$EE26)/12)*(1+XLOOKUP(BS$2,Assumptions!$C$94:$M$94,Assumptions!$C$98:$M$98))))</f>
        <v>0</v>
      </c>
      <c r="BT26" s="229">
        <f t="array" ref="BT26">-(IF(BT$2=1,Assumptions!$AF27/12,-(SUMIF($D$2:$EE$2,BT$2-1,$D26:$EE26)/12)*(1+XLOOKUP(BT$2,Assumptions!$C$94:$M$94,Assumptions!$C$98:$M$98))))</f>
        <v>0</v>
      </c>
      <c r="BU26" s="229">
        <f t="array" ref="BU26">-(IF(BU$2=1,Assumptions!$AF27/12,-(SUMIF($D$2:$EE$2,BU$2-1,$D26:$EE26)/12)*(1+XLOOKUP(BU$2,Assumptions!$C$94:$M$94,Assumptions!$C$98:$M$98))))</f>
        <v>0</v>
      </c>
      <c r="BV26" s="229">
        <f t="array" ref="BV26">-(IF(BV$2=1,Assumptions!$AF27/12,-(SUMIF($D$2:$EE$2,BV$2-1,$D26:$EE26)/12)*(1+XLOOKUP(BV$2,Assumptions!$C$94:$M$94,Assumptions!$C$98:$M$98))))</f>
        <v>0</v>
      </c>
      <c r="BW26" s="229">
        <f t="array" ref="BW26">-(IF(BW$2=1,Assumptions!$AF27/12,-(SUMIF($D$2:$EE$2,BW$2-1,$D26:$EE26)/12)*(1+XLOOKUP(BW$2,Assumptions!$C$94:$M$94,Assumptions!$C$98:$M$98))))</f>
        <v>0</v>
      </c>
      <c r="BX26" s="229">
        <f t="array" ref="BX26">-(IF(BX$2=1,Assumptions!$AF27/12,-(SUMIF($D$2:$EE$2,BX$2-1,$D26:$EE26)/12)*(1+XLOOKUP(BX$2,Assumptions!$C$94:$M$94,Assumptions!$C$98:$M$98))))</f>
        <v>0</v>
      </c>
      <c r="BY26" s="229">
        <f t="array" ref="BY26">-(IF(BY$2=1,Assumptions!$AF27/12,-(SUMIF($D$2:$EE$2,BY$2-1,$D26:$EE26)/12)*(1+XLOOKUP(BY$2,Assumptions!$C$94:$M$94,Assumptions!$C$98:$M$98))))</f>
        <v>0</v>
      </c>
      <c r="BZ26" s="229">
        <f t="array" ref="BZ26">-(IF(BZ$2=1,Assumptions!$AF27/12,-(SUMIF($D$2:$EE$2,BZ$2-1,$D26:$EE26)/12)*(1+XLOOKUP(BZ$2,Assumptions!$C$94:$M$94,Assumptions!$C$98:$M$98))))</f>
        <v>0</v>
      </c>
      <c r="CA26" s="229">
        <f t="array" ref="CA26">-(IF(CA$2=1,Assumptions!$AF27/12,-(SUMIF($D$2:$EE$2,CA$2-1,$D26:$EE26)/12)*(1+XLOOKUP(CA$2,Assumptions!$C$94:$M$94,Assumptions!$C$98:$M$98))))</f>
        <v>0</v>
      </c>
      <c r="CB26" s="229">
        <f t="array" ref="CB26">-(IF(CB$2=1,Assumptions!$AF27/12,-(SUMIF($D$2:$EE$2,CB$2-1,$D26:$EE26)/12)*(1+XLOOKUP(CB$2,Assumptions!$C$94:$M$94,Assumptions!$C$98:$M$98))))</f>
        <v>0</v>
      </c>
      <c r="CC26" s="229">
        <f t="array" ref="CC26">-(IF(CC$2=1,Assumptions!$AF27/12,-(SUMIF($D$2:$EE$2,CC$2-1,$D26:$EE26)/12)*(1+XLOOKUP(CC$2,Assumptions!$C$94:$M$94,Assumptions!$C$98:$M$98))))</f>
        <v>0</v>
      </c>
      <c r="CD26" s="229">
        <f t="array" ref="CD26">-(IF(CD$2=1,Assumptions!$AF27/12,-(SUMIF($D$2:$EE$2,CD$2-1,$D26:$EE26)/12)*(1+XLOOKUP(CD$2,Assumptions!$C$94:$M$94,Assumptions!$C$98:$M$98))))</f>
        <v>0</v>
      </c>
      <c r="CE26" s="229">
        <f t="array" ref="CE26">-(IF(CE$2=1,Assumptions!$AF27/12,-(SUMIF($D$2:$EE$2,CE$2-1,$D26:$EE26)/12)*(1+XLOOKUP(CE$2,Assumptions!$C$94:$M$94,Assumptions!$C$98:$M$98))))</f>
        <v>0</v>
      </c>
      <c r="CF26" s="229">
        <f t="array" ref="CF26">-(IF(CF$2=1,Assumptions!$AF27/12,-(SUMIF($D$2:$EE$2,CF$2-1,$D26:$EE26)/12)*(1+XLOOKUP(CF$2,Assumptions!$C$94:$M$94,Assumptions!$C$98:$M$98))))</f>
        <v>0</v>
      </c>
      <c r="CG26" s="229">
        <f t="array" ref="CG26">-(IF(CG$2=1,Assumptions!$AF27/12,-(SUMIF($D$2:$EE$2,CG$2-1,$D26:$EE26)/12)*(1+XLOOKUP(CG$2,Assumptions!$C$94:$M$94,Assumptions!$C$98:$M$98))))</f>
        <v>0</v>
      </c>
      <c r="CH26" s="229">
        <f t="array" ref="CH26">-(IF(CH$2=1,Assumptions!$AF27/12,-(SUMIF($D$2:$EE$2,CH$2-1,$D26:$EE26)/12)*(1+XLOOKUP(CH$2,Assumptions!$C$94:$M$94,Assumptions!$C$98:$M$98))))</f>
        <v>0</v>
      </c>
      <c r="CI26" s="229">
        <f t="array" ref="CI26">-(IF(CI$2=1,Assumptions!$AF27/12,-(SUMIF($D$2:$EE$2,CI$2-1,$D26:$EE26)/12)*(1+XLOOKUP(CI$2,Assumptions!$C$94:$M$94,Assumptions!$C$98:$M$98))))</f>
        <v>0</v>
      </c>
      <c r="CJ26" s="229">
        <f t="array" ref="CJ26">-(IF(CJ$2=1,Assumptions!$AF27/12,-(SUMIF($D$2:$EE$2,CJ$2-1,$D26:$EE26)/12)*(1+XLOOKUP(CJ$2,Assumptions!$C$94:$M$94,Assumptions!$C$98:$M$98))))</f>
        <v>0</v>
      </c>
      <c r="CK26" s="229">
        <f t="array" ref="CK26">-(IF(CK$2=1,Assumptions!$AF27/12,-(SUMIF($D$2:$EE$2,CK$2-1,$D26:$EE26)/12)*(1+XLOOKUP(CK$2,Assumptions!$C$94:$M$94,Assumptions!$C$98:$M$98))))</f>
        <v>0</v>
      </c>
      <c r="CL26" s="229">
        <f t="array" ref="CL26">-(IF(CL$2=1,Assumptions!$AF27/12,-(SUMIF($D$2:$EE$2,CL$2-1,$D26:$EE26)/12)*(1+XLOOKUP(CL$2,Assumptions!$C$94:$M$94,Assumptions!$C$98:$M$98))))</f>
        <v>0</v>
      </c>
      <c r="CM26" s="229">
        <f t="array" ref="CM26">-(IF(CM$2=1,Assumptions!$AF27/12,-(SUMIF($D$2:$EE$2,CM$2-1,$D26:$EE26)/12)*(1+XLOOKUP(CM$2,Assumptions!$C$94:$M$94,Assumptions!$C$98:$M$98))))</f>
        <v>0</v>
      </c>
      <c r="CN26" s="229">
        <f t="array" ref="CN26">-(IF(CN$2=1,Assumptions!$AF27/12,-(SUMIF($D$2:$EE$2,CN$2-1,$D26:$EE26)/12)*(1+XLOOKUP(CN$2,Assumptions!$C$94:$M$94,Assumptions!$C$98:$M$98))))</f>
        <v>0</v>
      </c>
      <c r="CO26" s="229">
        <f t="array" ref="CO26">-(IF(CO$2=1,Assumptions!$AF27/12,-(SUMIF($D$2:$EE$2,CO$2-1,$D26:$EE26)/12)*(1+XLOOKUP(CO$2,Assumptions!$C$94:$M$94,Assumptions!$C$98:$M$98))))</f>
        <v>0</v>
      </c>
      <c r="CP26" s="229">
        <f t="array" ref="CP26">-(IF(CP$2=1,Assumptions!$AF27/12,-(SUMIF($D$2:$EE$2,CP$2-1,$D26:$EE26)/12)*(1+XLOOKUP(CP$2,Assumptions!$C$94:$M$94,Assumptions!$C$98:$M$98))))</f>
        <v>0</v>
      </c>
      <c r="CQ26" s="229">
        <f t="array" ref="CQ26">-(IF(CQ$2=1,Assumptions!$AF27/12,-(SUMIF($D$2:$EE$2,CQ$2-1,$D26:$EE26)/12)*(1+XLOOKUP(CQ$2,Assumptions!$C$94:$M$94,Assumptions!$C$98:$M$98))))</f>
        <v>0</v>
      </c>
      <c r="CR26" s="229">
        <f t="array" ref="CR26">-(IF(CR$2=1,Assumptions!$AF27/12,-(SUMIF($D$2:$EE$2,CR$2-1,$D26:$EE26)/12)*(1+XLOOKUP(CR$2,Assumptions!$C$94:$M$94,Assumptions!$C$98:$M$98))))</f>
        <v>0</v>
      </c>
      <c r="CS26" s="229">
        <f t="array" ref="CS26">-(IF(CS$2=1,Assumptions!$AF27/12,-(SUMIF($D$2:$EE$2,CS$2-1,$D26:$EE26)/12)*(1+XLOOKUP(CS$2,Assumptions!$C$94:$M$94,Assumptions!$C$98:$M$98))))</f>
        <v>0</v>
      </c>
      <c r="CT26" s="229">
        <f t="array" ref="CT26">-(IF(CT$2=1,Assumptions!$AF27/12,-(SUMIF($D$2:$EE$2,CT$2-1,$D26:$EE26)/12)*(1+XLOOKUP(CT$2,Assumptions!$C$94:$M$94,Assumptions!$C$98:$M$98))))</f>
        <v>0</v>
      </c>
      <c r="CU26" s="229">
        <f t="array" ref="CU26">-(IF(CU$2=1,Assumptions!$AF27/12,-(SUMIF($D$2:$EE$2,CU$2-1,$D26:$EE26)/12)*(1+XLOOKUP(CU$2,Assumptions!$C$94:$M$94,Assumptions!$C$98:$M$98))))</f>
        <v>0</v>
      </c>
      <c r="CV26" s="229">
        <f t="array" ref="CV26">-(IF(CV$2=1,Assumptions!$AF27/12,-(SUMIF($D$2:$EE$2,CV$2-1,$D26:$EE26)/12)*(1+XLOOKUP(CV$2,Assumptions!$C$94:$M$94,Assumptions!$C$98:$M$98))))</f>
        <v>0</v>
      </c>
      <c r="CW26" s="229">
        <f t="array" ref="CW26">-(IF(CW$2=1,Assumptions!$AF27/12,-(SUMIF($D$2:$EE$2,CW$2-1,$D26:$EE26)/12)*(1+XLOOKUP(CW$2,Assumptions!$C$94:$M$94,Assumptions!$C$98:$M$98))))</f>
        <v>0</v>
      </c>
      <c r="CX26" s="229">
        <f t="array" ref="CX26">-(IF(CX$2=1,Assumptions!$AF27/12,-(SUMIF($D$2:$EE$2,CX$2-1,$D26:$EE26)/12)*(1+XLOOKUP(CX$2,Assumptions!$C$94:$M$94,Assumptions!$C$98:$M$98))))</f>
        <v>0</v>
      </c>
      <c r="CY26" s="229">
        <f t="array" ref="CY26">-(IF(CY$2=1,Assumptions!$AF27/12,-(SUMIF($D$2:$EE$2,CY$2-1,$D26:$EE26)/12)*(1+XLOOKUP(CY$2,Assumptions!$C$94:$M$94,Assumptions!$C$98:$M$98))))</f>
        <v>0</v>
      </c>
      <c r="CZ26" s="229">
        <f t="array" ref="CZ26">-(IF(CZ$2=1,Assumptions!$AF27/12,-(SUMIF($D$2:$EE$2,CZ$2-1,$D26:$EE26)/12)*(1+XLOOKUP(CZ$2,Assumptions!$C$94:$M$94,Assumptions!$C$98:$M$98))))</f>
        <v>0</v>
      </c>
      <c r="DA26" s="229">
        <f t="array" ref="DA26">-(IF(DA$2=1,Assumptions!$AF27/12,-(SUMIF($D$2:$EE$2,DA$2-1,$D26:$EE26)/12)*(1+XLOOKUP(DA$2,Assumptions!$C$94:$M$94,Assumptions!$C$98:$M$98))))</f>
        <v>0</v>
      </c>
      <c r="DB26" s="229">
        <f t="array" ref="DB26">-(IF(DB$2=1,Assumptions!$AF27/12,-(SUMIF($D$2:$EE$2,DB$2-1,$D26:$EE26)/12)*(1+XLOOKUP(DB$2,Assumptions!$C$94:$M$94,Assumptions!$C$98:$M$98))))</f>
        <v>0</v>
      </c>
      <c r="DC26" s="229">
        <f t="array" ref="DC26">-(IF(DC$2=1,Assumptions!$AF27/12,-(SUMIF($D$2:$EE$2,DC$2-1,$D26:$EE26)/12)*(1+XLOOKUP(DC$2,Assumptions!$C$94:$M$94,Assumptions!$C$98:$M$98))))</f>
        <v>0</v>
      </c>
      <c r="DD26" s="229">
        <f t="array" ref="DD26">-(IF(DD$2=1,Assumptions!$AF27/12,-(SUMIF($D$2:$EE$2,DD$2-1,$D26:$EE26)/12)*(1+XLOOKUP(DD$2,Assumptions!$C$94:$M$94,Assumptions!$C$98:$M$98))))</f>
        <v>0</v>
      </c>
      <c r="DE26" s="229">
        <f t="array" ref="DE26">-(IF(DE$2=1,Assumptions!$AF27/12,-(SUMIF($D$2:$EE$2,DE$2-1,$D26:$EE26)/12)*(1+XLOOKUP(DE$2,Assumptions!$C$94:$M$94,Assumptions!$C$98:$M$98))))</f>
        <v>0</v>
      </c>
      <c r="DF26" s="229">
        <f t="array" ref="DF26">-(IF(DF$2=1,Assumptions!$AF27/12,-(SUMIF($D$2:$EE$2,DF$2-1,$D26:$EE26)/12)*(1+XLOOKUP(DF$2,Assumptions!$C$94:$M$94,Assumptions!$C$98:$M$98))))</f>
        <v>0</v>
      </c>
      <c r="DG26" s="229">
        <f t="array" ref="DG26">-(IF(DG$2=1,Assumptions!$AF27/12,-(SUMIF($D$2:$EE$2,DG$2-1,$D26:$EE26)/12)*(1+XLOOKUP(DG$2,Assumptions!$C$94:$M$94,Assumptions!$C$98:$M$98))))</f>
        <v>0</v>
      </c>
      <c r="DH26" s="229">
        <f t="array" ref="DH26">-(IF(DH$2=1,Assumptions!$AF27/12,-(SUMIF($D$2:$EE$2,DH$2-1,$D26:$EE26)/12)*(1+XLOOKUP(DH$2,Assumptions!$C$94:$M$94,Assumptions!$C$98:$M$98))))</f>
        <v>0</v>
      </c>
      <c r="DI26" s="229">
        <f t="array" ref="DI26">-(IF(DI$2=1,Assumptions!$AF27/12,-(SUMIF($D$2:$EE$2,DI$2-1,$D26:$EE26)/12)*(1+XLOOKUP(DI$2,Assumptions!$C$94:$M$94,Assumptions!$C$98:$M$98))))</f>
        <v>0</v>
      </c>
      <c r="DJ26" s="229">
        <f t="array" ref="DJ26">-(IF(DJ$2=1,Assumptions!$AF27/12,-(SUMIF($D$2:$EE$2,DJ$2-1,$D26:$EE26)/12)*(1+XLOOKUP(DJ$2,Assumptions!$C$94:$M$94,Assumptions!$C$98:$M$98))))</f>
        <v>0</v>
      </c>
      <c r="DK26" s="229">
        <f t="array" ref="DK26">-(IF(DK$2=1,Assumptions!$AF27/12,-(SUMIF($D$2:$EE$2,DK$2-1,$D26:$EE26)/12)*(1+XLOOKUP(DK$2,Assumptions!$C$94:$M$94,Assumptions!$C$98:$M$98))))</f>
        <v>0</v>
      </c>
      <c r="DL26" s="229">
        <f t="array" ref="DL26">-(IF(DL$2=1,Assumptions!$AF27/12,-(SUMIF($D$2:$EE$2,DL$2-1,$D26:$EE26)/12)*(1+XLOOKUP(DL$2,Assumptions!$C$94:$M$94,Assumptions!$C$98:$M$98))))</f>
        <v>0</v>
      </c>
      <c r="DM26" s="229">
        <f t="array" ref="DM26">-(IF(DM$2=1,Assumptions!$AF27/12,-(SUMIF($D$2:$EE$2,DM$2-1,$D26:$EE26)/12)*(1+XLOOKUP(DM$2,Assumptions!$C$94:$M$94,Assumptions!$C$98:$M$98))))</f>
        <v>0</v>
      </c>
      <c r="DN26" s="229">
        <f t="array" ref="DN26">-(IF(DN$2=1,Assumptions!$AF27/12,-(SUMIF($D$2:$EE$2,DN$2-1,$D26:$EE26)/12)*(1+XLOOKUP(DN$2,Assumptions!$C$94:$M$94,Assumptions!$C$98:$M$98))))</f>
        <v>0</v>
      </c>
      <c r="DO26" s="229">
        <f t="array" ref="DO26">-(IF(DO$2=1,Assumptions!$AF27/12,-(SUMIF($D$2:$EE$2,DO$2-1,$D26:$EE26)/12)*(1+XLOOKUP(DO$2,Assumptions!$C$94:$M$94,Assumptions!$C$98:$M$98))))</f>
        <v>0</v>
      </c>
      <c r="DP26" s="229">
        <f t="array" ref="DP26">-(IF(DP$2=1,Assumptions!$AF27/12,-(SUMIF($D$2:$EE$2,DP$2-1,$D26:$EE26)/12)*(1+XLOOKUP(DP$2,Assumptions!$C$94:$M$94,Assumptions!$C$98:$M$98))))</f>
        <v>0</v>
      </c>
      <c r="DQ26" s="229">
        <f t="array" ref="DQ26">-(IF(DQ$2=1,Assumptions!$AF27/12,-(SUMIF($D$2:$EE$2,DQ$2-1,$D26:$EE26)/12)*(1+XLOOKUP(DQ$2,Assumptions!$C$94:$M$94,Assumptions!$C$98:$M$98))))</f>
        <v>0</v>
      </c>
      <c r="DR26" s="229">
        <f t="array" ref="DR26">-(IF(DR$2=1,Assumptions!$AF27/12,-(SUMIF($D$2:$EE$2,DR$2-1,$D26:$EE26)/12)*(1+XLOOKUP(DR$2,Assumptions!$C$94:$M$94,Assumptions!$C$98:$M$98))))</f>
        <v>0</v>
      </c>
      <c r="DS26" s="229">
        <f t="array" ref="DS26">-(IF(DS$2=1,Assumptions!$AF27/12,-(SUMIF($D$2:$EE$2,DS$2-1,$D26:$EE26)/12)*(1+XLOOKUP(DS$2,Assumptions!$C$94:$M$94,Assumptions!$C$98:$M$98))))</f>
        <v>0</v>
      </c>
      <c r="DT26" s="229">
        <f t="array" ref="DT26">-(IF(DT$2=1,Assumptions!$AF27/12,-(SUMIF($D$2:$EE$2,DT$2-1,$D26:$EE26)/12)*(1+XLOOKUP(DT$2,Assumptions!$C$94:$M$94,Assumptions!$C$98:$M$98))))</f>
        <v>0</v>
      </c>
      <c r="DU26" s="229">
        <f t="array" ref="DU26">-(IF(DU$2=1,Assumptions!$AF27/12,-(SUMIF($D$2:$EE$2,DU$2-1,$D26:$EE26)/12)*(1+XLOOKUP(DU$2,Assumptions!$C$94:$M$94,Assumptions!$C$98:$M$98))))</f>
        <v>0</v>
      </c>
      <c r="DV26" s="229">
        <f t="array" ref="DV26">-(IF(DV$2=1,Assumptions!$AF27/12,-(SUMIF($D$2:$EE$2,DV$2-1,$D26:$EE26)/12)*(1+XLOOKUP(DV$2,Assumptions!$C$94:$M$94,Assumptions!$C$98:$M$98))))</f>
        <v>0</v>
      </c>
      <c r="DW26" s="229">
        <f t="array" ref="DW26">-(IF(DW$2=1,Assumptions!$AF27/12,-(SUMIF($D$2:$EE$2,DW$2-1,$D26:$EE26)/12)*(1+XLOOKUP(DW$2,Assumptions!$C$94:$M$94,Assumptions!$C$98:$M$98))))</f>
        <v>0</v>
      </c>
      <c r="DX26" s="229">
        <f t="array" ref="DX26">-(IF(DX$2=1,Assumptions!$AF27/12,-(SUMIF($D$2:$EE$2,DX$2-1,$D26:$EE26)/12)*(1+XLOOKUP(DX$2,Assumptions!$C$94:$M$94,Assumptions!$C$98:$M$98))))</f>
        <v>0</v>
      </c>
      <c r="DY26" s="229">
        <f t="array" ref="DY26">-(IF(DY$2=1,Assumptions!$AF27/12,-(SUMIF($D$2:$EE$2,DY$2-1,$D26:$EE26)/12)*(1+XLOOKUP(DY$2,Assumptions!$C$94:$M$94,Assumptions!$C$98:$M$98))))</f>
        <v>0</v>
      </c>
      <c r="DZ26" s="229">
        <f t="array" ref="DZ26">-(IF(DZ$2=1,Assumptions!$AF27/12,-(SUMIF($D$2:$EE$2,DZ$2-1,$D26:$EE26)/12)*(1+XLOOKUP(DZ$2,Assumptions!$C$94:$M$94,Assumptions!$C$98:$M$98))))</f>
        <v>0</v>
      </c>
      <c r="EA26" s="229">
        <f t="array" ref="EA26">-(IF(EA$2=1,Assumptions!$AF27/12,-(SUMIF($D$2:$EE$2,EA$2-1,$D26:$EE26)/12)*(1+XLOOKUP(EA$2,Assumptions!$C$94:$M$94,Assumptions!$C$98:$M$98))))</f>
        <v>0</v>
      </c>
      <c r="EB26" s="229">
        <f t="array" ref="EB26">-(IF(EB$2=1,Assumptions!$AF27/12,-(SUMIF($D$2:$EE$2,EB$2-1,$D26:$EE26)/12)*(1+XLOOKUP(EB$2,Assumptions!$C$94:$M$94,Assumptions!$C$98:$M$98))))</f>
        <v>0</v>
      </c>
      <c r="EC26" s="229">
        <f t="array" ref="EC26">-(IF(EC$2=1,Assumptions!$AF27/12,-(SUMIF($D$2:$EE$2,EC$2-1,$D26:$EE26)/12)*(1+XLOOKUP(EC$2,Assumptions!$C$94:$M$94,Assumptions!$C$98:$M$98))))</f>
        <v>0</v>
      </c>
      <c r="ED26" s="229">
        <f t="array" ref="ED26">-(IF(ED$2=1,Assumptions!$AF27/12,-(SUMIF($D$2:$EE$2,ED$2-1,$D26:$EE26)/12)*(1+XLOOKUP(ED$2,Assumptions!$C$94:$M$94,Assumptions!$C$98:$M$98))))</f>
        <v>0</v>
      </c>
      <c r="EE26" s="229">
        <f t="array" ref="EE26">-(IF(EE$2=1,Assumptions!$AF27/12,-(SUMIF($D$2:$EE$2,EE$2-1,$D26:$EE26)/12)*(1+XLOOKUP(EE$2,Assumptions!$C$94:$M$94,Assumptions!$C$98:$M$98))))</f>
        <v>0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229">
        <f t="array" ref="D27">-(IF(D$2=1,Assumptions!$AF28/12,-(SUMIF($D$2:$EE$2,D$2-1,$D27:$EE27)/12)*(1+XLOOKUP(D$2,Assumptions!$C$94:$M$94,Assumptions!$C$98:$M$98))))</f>
        <v>0</v>
      </c>
      <c r="E27" s="229">
        <f t="array" ref="E27">-(IF(E$2=1,Assumptions!$AF28/12,-(SUMIF($D$2:$EE$2,E$2-1,$D27:$EE27)/12)*(1+XLOOKUP(E$2,Assumptions!$C$94:$M$94,Assumptions!$C$98:$M$98))))</f>
        <v>0</v>
      </c>
      <c r="F27" s="229">
        <f t="array" ref="F27">-(IF(F$2=1,Assumptions!$AF28/12,-(SUMIF($D$2:$EE$2,F$2-1,$D27:$EE27)/12)*(1+XLOOKUP(F$2,Assumptions!$C$94:$M$94,Assumptions!$C$98:$M$98))))</f>
        <v>0</v>
      </c>
      <c r="G27" s="229">
        <f t="array" ref="G27">-(IF(G$2=1,Assumptions!$AF28/12,-(SUMIF($D$2:$EE$2,G$2-1,$D27:$EE27)/12)*(1+XLOOKUP(G$2,Assumptions!$C$94:$M$94,Assumptions!$C$98:$M$98))))</f>
        <v>0</v>
      </c>
      <c r="H27" s="229">
        <f t="array" ref="H27">-(IF(H$2=1,Assumptions!$AF28/12,-(SUMIF($D$2:$EE$2,H$2-1,$D27:$EE27)/12)*(1+XLOOKUP(H$2,Assumptions!$C$94:$M$94,Assumptions!$C$98:$M$98))))</f>
        <v>0</v>
      </c>
      <c r="I27" s="229">
        <f t="array" ref="I27">-(IF(I$2=1,Assumptions!$AF28/12,-(SUMIF($D$2:$EE$2,I$2-1,$D27:$EE27)/12)*(1+XLOOKUP(I$2,Assumptions!$C$94:$M$94,Assumptions!$C$98:$M$98))))</f>
        <v>0</v>
      </c>
      <c r="J27" s="229">
        <f t="array" ref="J27">-(IF(J$2=1,Assumptions!$AF28/12,-(SUMIF($D$2:$EE$2,J$2-1,$D27:$EE27)/12)*(1+XLOOKUP(J$2,Assumptions!$C$94:$M$94,Assumptions!$C$98:$M$98))))</f>
        <v>0</v>
      </c>
      <c r="K27" s="229">
        <f t="array" ref="K27">-(IF(K$2=1,Assumptions!$AF28/12,-(SUMIF($D$2:$EE$2,K$2-1,$D27:$EE27)/12)*(1+XLOOKUP(K$2,Assumptions!$C$94:$M$94,Assumptions!$C$98:$M$98))))</f>
        <v>0</v>
      </c>
      <c r="L27" s="229">
        <f t="array" ref="L27">-(IF(L$2=1,Assumptions!$AF28/12,-(SUMIF($D$2:$EE$2,L$2-1,$D27:$EE27)/12)*(1+XLOOKUP(L$2,Assumptions!$C$94:$M$94,Assumptions!$C$98:$M$98))))</f>
        <v>0</v>
      </c>
      <c r="M27" s="229">
        <f t="array" ref="M27">-(IF(M$2=1,Assumptions!$AF28/12,-(SUMIF($D$2:$EE$2,M$2-1,$D27:$EE27)/12)*(1+XLOOKUP(M$2,Assumptions!$C$94:$M$94,Assumptions!$C$98:$M$98))))</f>
        <v>0</v>
      </c>
      <c r="N27" s="229">
        <f t="array" ref="N27">-(IF(N$2=1,Assumptions!$AF28/12,-(SUMIF($D$2:$EE$2,N$2-1,$D27:$EE27)/12)*(1+XLOOKUP(N$2,Assumptions!$C$94:$M$94,Assumptions!$C$98:$M$98))))</f>
        <v>0</v>
      </c>
      <c r="O27" s="229">
        <f t="array" ref="O27">-(IF(O$2=1,Assumptions!$AF28/12,-(SUMIF($D$2:$EE$2,O$2-1,$D27:$EE27)/12)*(1+XLOOKUP(O$2,Assumptions!$C$94:$M$94,Assumptions!$C$98:$M$98))))</f>
        <v>0</v>
      </c>
      <c r="P27" s="229">
        <f t="array" ref="P27">-(IF(P$2=1,Assumptions!$AF28/12,-(SUMIF($D$2:$EE$2,P$2-1,$D27:$EE27)/12)*(1+XLOOKUP(P$2,Assumptions!$C$94:$M$94,Assumptions!$C$98:$M$98))))</f>
        <v>0</v>
      </c>
      <c r="Q27" s="229">
        <f t="array" ref="Q27">-(IF(Q$2=1,Assumptions!$AF28/12,-(SUMIF($D$2:$EE$2,Q$2-1,$D27:$EE27)/12)*(1+XLOOKUP(Q$2,Assumptions!$C$94:$M$94,Assumptions!$C$98:$M$98))))</f>
        <v>0</v>
      </c>
      <c r="R27" s="229">
        <f t="array" ref="R27">-(IF(R$2=1,Assumptions!$AF28/12,-(SUMIF($D$2:$EE$2,R$2-1,$D27:$EE27)/12)*(1+XLOOKUP(R$2,Assumptions!$C$94:$M$94,Assumptions!$C$98:$M$98))))</f>
        <v>0</v>
      </c>
      <c r="S27" s="229">
        <f t="array" ref="S27">-(IF(S$2=1,Assumptions!$AF28/12,-(SUMIF($D$2:$EE$2,S$2-1,$D27:$EE27)/12)*(1+XLOOKUP(S$2,Assumptions!$C$94:$M$94,Assumptions!$C$98:$M$98))))</f>
        <v>0</v>
      </c>
      <c r="T27" s="229">
        <f t="array" ref="T27">-(IF(T$2=1,Assumptions!$AF28/12,-(SUMIF($D$2:$EE$2,T$2-1,$D27:$EE27)/12)*(1+XLOOKUP(T$2,Assumptions!$C$94:$M$94,Assumptions!$C$98:$M$98))))</f>
        <v>0</v>
      </c>
      <c r="U27" s="229">
        <f t="array" ref="U27">-(IF(U$2=1,Assumptions!$AF28/12,-(SUMIF($D$2:$EE$2,U$2-1,$D27:$EE27)/12)*(1+XLOOKUP(U$2,Assumptions!$C$94:$M$94,Assumptions!$C$98:$M$98))))</f>
        <v>0</v>
      </c>
      <c r="V27" s="229">
        <f t="array" ref="V27">-(IF(V$2=1,Assumptions!$AF28/12,-(SUMIF($D$2:$EE$2,V$2-1,$D27:$EE27)/12)*(1+XLOOKUP(V$2,Assumptions!$C$94:$M$94,Assumptions!$C$98:$M$98))))</f>
        <v>0</v>
      </c>
      <c r="W27" s="229">
        <f t="array" ref="W27">-(IF(W$2=1,Assumptions!$AF28/12,-(SUMIF($D$2:$EE$2,W$2-1,$D27:$EE27)/12)*(1+XLOOKUP(W$2,Assumptions!$C$94:$M$94,Assumptions!$C$98:$M$98))))</f>
        <v>0</v>
      </c>
      <c r="X27" s="229">
        <f t="array" ref="X27">-(IF(X$2=1,Assumptions!$AF28/12,-(SUMIF($D$2:$EE$2,X$2-1,$D27:$EE27)/12)*(1+XLOOKUP(X$2,Assumptions!$C$94:$M$94,Assumptions!$C$98:$M$98))))</f>
        <v>0</v>
      </c>
      <c r="Y27" s="229">
        <f t="array" ref="Y27">-(IF(Y$2=1,Assumptions!$AF28/12,-(SUMIF($D$2:$EE$2,Y$2-1,$D27:$EE27)/12)*(1+XLOOKUP(Y$2,Assumptions!$C$94:$M$94,Assumptions!$C$98:$M$98))))</f>
        <v>0</v>
      </c>
      <c r="Z27" s="229">
        <f t="array" ref="Z27">-(IF(Z$2=1,Assumptions!$AF28/12,-(SUMIF($D$2:$EE$2,Z$2-1,$D27:$EE27)/12)*(1+XLOOKUP(Z$2,Assumptions!$C$94:$M$94,Assumptions!$C$98:$M$98))))</f>
        <v>0</v>
      </c>
      <c r="AA27" s="229">
        <f t="array" ref="AA27">-(IF(AA$2=1,Assumptions!$AF28/12,-(SUMIF($D$2:$EE$2,AA$2-1,$D27:$EE27)/12)*(1+XLOOKUP(AA$2,Assumptions!$C$94:$M$94,Assumptions!$C$98:$M$98))))</f>
        <v>0</v>
      </c>
      <c r="AB27" s="229">
        <f t="array" ref="AB27">-(IF(AB$2=1,Assumptions!$AF28/12,-(SUMIF($D$2:$EE$2,AB$2-1,$D27:$EE27)/12)*(1+XLOOKUP(AB$2,Assumptions!$C$94:$M$94,Assumptions!$C$98:$M$98))))</f>
        <v>0</v>
      </c>
      <c r="AC27" s="229">
        <f t="array" ref="AC27">-(IF(AC$2=1,Assumptions!$AF28/12,-(SUMIF($D$2:$EE$2,AC$2-1,$D27:$EE27)/12)*(1+XLOOKUP(AC$2,Assumptions!$C$94:$M$94,Assumptions!$C$98:$M$98))))</f>
        <v>0</v>
      </c>
      <c r="AD27" s="229">
        <f t="array" ref="AD27">-(IF(AD$2=1,Assumptions!$AF28/12,-(SUMIF($D$2:$EE$2,AD$2-1,$D27:$EE27)/12)*(1+XLOOKUP(AD$2,Assumptions!$C$94:$M$94,Assumptions!$C$98:$M$98))))</f>
        <v>0</v>
      </c>
      <c r="AE27" s="229">
        <f t="array" ref="AE27">-(IF(AE$2=1,Assumptions!$AF28/12,-(SUMIF($D$2:$EE$2,AE$2-1,$D27:$EE27)/12)*(1+XLOOKUP(AE$2,Assumptions!$C$94:$M$94,Assumptions!$C$98:$M$98))))</f>
        <v>0</v>
      </c>
      <c r="AF27" s="229">
        <f t="array" ref="AF27">-(IF(AF$2=1,Assumptions!$AF28/12,-(SUMIF($D$2:$EE$2,AF$2-1,$D27:$EE27)/12)*(1+XLOOKUP(AF$2,Assumptions!$C$94:$M$94,Assumptions!$C$98:$M$98))))</f>
        <v>0</v>
      </c>
      <c r="AG27" s="229">
        <f t="array" ref="AG27">-(IF(AG$2=1,Assumptions!$AF28/12,-(SUMIF($D$2:$EE$2,AG$2-1,$D27:$EE27)/12)*(1+XLOOKUP(AG$2,Assumptions!$C$94:$M$94,Assumptions!$C$98:$M$98))))</f>
        <v>0</v>
      </c>
      <c r="AH27" s="229">
        <f t="array" ref="AH27">-(IF(AH$2=1,Assumptions!$AF28/12,-(SUMIF($D$2:$EE$2,AH$2-1,$D27:$EE27)/12)*(1+XLOOKUP(AH$2,Assumptions!$C$94:$M$94,Assumptions!$C$98:$M$98))))</f>
        <v>0</v>
      </c>
      <c r="AI27" s="229">
        <f t="array" ref="AI27">-(IF(AI$2=1,Assumptions!$AF28/12,-(SUMIF($D$2:$EE$2,AI$2-1,$D27:$EE27)/12)*(1+XLOOKUP(AI$2,Assumptions!$C$94:$M$94,Assumptions!$C$98:$M$98))))</f>
        <v>0</v>
      </c>
      <c r="AJ27" s="229">
        <f t="array" ref="AJ27">-(IF(AJ$2=1,Assumptions!$AF28/12,-(SUMIF($D$2:$EE$2,AJ$2-1,$D27:$EE27)/12)*(1+XLOOKUP(AJ$2,Assumptions!$C$94:$M$94,Assumptions!$C$98:$M$98))))</f>
        <v>0</v>
      </c>
      <c r="AK27" s="229">
        <f t="array" ref="AK27">-(IF(AK$2=1,Assumptions!$AF28/12,-(SUMIF($D$2:$EE$2,AK$2-1,$D27:$EE27)/12)*(1+XLOOKUP(AK$2,Assumptions!$C$94:$M$94,Assumptions!$C$98:$M$98))))</f>
        <v>0</v>
      </c>
      <c r="AL27" s="229">
        <f t="array" ref="AL27">-(IF(AL$2=1,Assumptions!$AF28/12,-(SUMIF($D$2:$EE$2,AL$2-1,$D27:$EE27)/12)*(1+XLOOKUP(AL$2,Assumptions!$C$94:$M$94,Assumptions!$C$98:$M$98))))</f>
        <v>0</v>
      </c>
      <c r="AM27" s="229">
        <f t="array" ref="AM27">-(IF(AM$2=1,Assumptions!$AF28/12,-(SUMIF($D$2:$EE$2,AM$2-1,$D27:$EE27)/12)*(1+XLOOKUP(AM$2,Assumptions!$C$94:$M$94,Assumptions!$C$98:$M$98))))</f>
        <v>0</v>
      </c>
      <c r="AN27" s="229">
        <f t="array" ref="AN27">-(IF(AN$2=1,Assumptions!$AF28/12,-(SUMIF($D$2:$EE$2,AN$2-1,$D27:$EE27)/12)*(1+XLOOKUP(AN$2,Assumptions!$C$94:$M$94,Assumptions!$C$98:$M$98))))</f>
        <v>0</v>
      </c>
      <c r="AO27" s="229">
        <f t="array" ref="AO27">-(IF(AO$2=1,Assumptions!$AF28/12,-(SUMIF($D$2:$EE$2,AO$2-1,$D27:$EE27)/12)*(1+XLOOKUP(AO$2,Assumptions!$C$94:$M$94,Assumptions!$C$98:$M$98))))</f>
        <v>0</v>
      </c>
      <c r="AP27" s="229">
        <f t="array" ref="AP27">-(IF(AP$2=1,Assumptions!$AF28/12,-(SUMIF($D$2:$EE$2,AP$2-1,$D27:$EE27)/12)*(1+XLOOKUP(AP$2,Assumptions!$C$94:$M$94,Assumptions!$C$98:$M$98))))</f>
        <v>0</v>
      </c>
      <c r="AQ27" s="229">
        <f t="array" ref="AQ27">-(IF(AQ$2=1,Assumptions!$AF28/12,-(SUMIF($D$2:$EE$2,AQ$2-1,$D27:$EE27)/12)*(1+XLOOKUP(AQ$2,Assumptions!$C$94:$M$94,Assumptions!$C$98:$M$98))))</f>
        <v>0</v>
      </c>
      <c r="AR27" s="229">
        <f t="array" ref="AR27">-(IF(AR$2=1,Assumptions!$AF28/12,-(SUMIF($D$2:$EE$2,AR$2-1,$D27:$EE27)/12)*(1+XLOOKUP(AR$2,Assumptions!$C$94:$M$94,Assumptions!$C$98:$M$98))))</f>
        <v>0</v>
      </c>
      <c r="AS27" s="229">
        <f t="array" ref="AS27">-(IF(AS$2=1,Assumptions!$AF28/12,-(SUMIF($D$2:$EE$2,AS$2-1,$D27:$EE27)/12)*(1+XLOOKUP(AS$2,Assumptions!$C$94:$M$94,Assumptions!$C$98:$M$98))))</f>
        <v>0</v>
      </c>
      <c r="AT27" s="229">
        <f t="array" ref="AT27">-(IF(AT$2=1,Assumptions!$AF28/12,-(SUMIF($D$2:$EE$2,AT$2-1,$D27:$EE27)/12)*(1+XLOOKUP(AT$2,Assumptions!$C$94:$M$94,Assumptions!$C$98:$M$98))))</f>
        <v>0</v>
      </c>
      <c r="AU27" s="229">
        <f t="array" ref="AU27">-(IF(AU$2=1,Assumptions!$AF28/12,-(SUMIF($D$2:$EE$2,AU$2-1,$D27:$EE27)/12)*(1+XLOOKUP(AU$2,Assumptions!$C$94:$M$94,Assumptions!$C$98:$M$98))))</f>
        <v>0</v>
      </c>
      <c r="AV27" s="229">
        <f t="array" ref="AV27">-(IF(AV$2=1,Assumptions!$AF28/12,-(SUMIF($D$2:$EE$2,AV$2-1,$D27:$EE27)/12)*(1+XLOOKUP(AV$2,Assumptions!$C$94:$M$94,Assumptions!$C$98:$M$98))))</f>
        <v>0</v>
      </c>
      <c r="AW27" s="229">
        <f t="array" ref="AW27">-(IF(AW$2=1,Assumptions!$AF28/12,-(SUMIF($D$2:$EE$2,AW$2-1,$D27:$EE27)/12)*(1+XLOOKUP(AW$2,Assumptions!$C$94:$M$94,Assumptions!$C$98:$M$98))))</f>
        <v>0</v>
      </c>
      <c r="AX27" s="229">
        <f t="array" ref="AX27">-(IF(AX$2=1,Assumptions!$AF28/12,-(SUMIF($D$2:$EE$2,AX$2-1,$D27:$EE27)/12)*(1+XLOOKUP(AX$2,Assumptions!$C$94:$M$94,Assumptions!$C$98:$M$98))))</f>
        <v>0</v>
      </c>
      <c r="AY27" s="229">
        <f t="array" ref="AY27">-(IF(AY$2=1,Assumptions!$AF28/12,-(SUMIF($D$2:$EE$2,AY$2-1,$D27:$EE27)/12)*(1+XLOOKUP(AY$2,Assumptions!$C$94:$M$94,Assumptions!$C$98:$M$98))))</f>
        <v>0</v>
      </c>
      <c r="AZ27" s="229">
        <f t="array" ref="AZ27">-(IF(AZ$2=1,Assumptions!$AF28/12,-(SUMIF($D$2:$EE$2,AZ$2-1,$D27:$EE27)/12)*(1+XLOOKUP(AZ$2,Assumptions!$C$94:$M$94,Assumptions!$C$98:$M$98))))</f>
        <v>0</v>
      </c>
      <c r="BA27" s="229">
        <f t="array" ref="BA27">-(IF(BA$2=1,Assumptions!$AF28/12,-(SUMIF($D$2:$EE$2,BA$2-1,$D27:$EE27)/12)*(1+XLOOKUP(BA$2,Assumptions!$C$94:$M$94,Assumptions!$C$98:$M$98))))</f>
        <v>0</v>
      </c>
      <c r="BB27" s="229">
        <f t="array" ref="BB27">-(IF(BB$2=1,Assumptions!$AF28/12,-(SUMIF($D$2:$EE$2,BB$2-1,$D27:$EE27)/12)*(1+XLOOKUP(BB$2,Assumptions!$C$94:$M$94,Assumptions!$C$98:$M$98))))</f>
        <v>0</v>
      </c>
      <c r="BC27" s="229">
        <f t="array" ref="BC27">-(IF(BC$2=1,Assumptions!$AF28/12,-(SUMIF($D$2:$EE$2,BC$2-1,$D27:$EE27)/12)*(1+XLOOKUP(BC$2,Assumptions!$C$94:$M$94,Assumptions!$C$98:$M$98))))</f>
        <v>0</v>
      </c>
      <c r="BD27" s="229">
        <f t="array" ref="BD27">-(IF(BD$2=1,Assumptions!$AF28/12,-(SUMIF($D$2:$EE$2,BD$2-1,$D27:$EE27)/12)*(1+XLOOKUP(BD$2,Assumptions!$C$94:$M$94,Assumptions!$C$98:$M$98))))</f>
        <v>0</v>
      </c>
      <c r="BE27" s="229">
        <f t="array" ref="BE27">-(IF(BE$2=1,Assumptions!$AF28/12,-(SUMIF($D$2:$EE$2,BE$2-1,$D27:$EE27)/12)*(1+XLOOKUP(BE$2,Assumptions!$C$94:$M$94,Assumptions!$C$98:$M$98))))</f>
        <v>0</v>
      </c>
      <c r="BF27" s="229">
        <f t="array" ref="BF27">-(IF(BF$2=1,Assumptions!$AF28/12,-(SUMIF($D$2:$EE$2,BF$2-1,$D27:$EE27)/12)*(1+XLOOKUP(BF$2,Assumptions!$C$94:$M$94,Assumptions!$C$98:$M$98))))</f>
        <v>0</v>
      </c>
      <c r="BG27" s="229">
        <f t="array" ref="BG27">-(IF(BG$2=1,Assumptions!$AF28/12,-(SUMIF($D$2:$EE$2,BG$2-1,$D27:$EE27)/12)*(1+XLOOKUP(BG$2,Assumptions!$C$94:$M$94,Assumptions!$C$98:$M$98))))</f>
        <v>0</v>
      </c>
      <c r="BH27" s="229">
        <f t="array" ref="BH27">-(IF(BH$2=1,Assumptions!$AF28/12,-(SUMIF($D$2:$EE$2,BH$2-1,$D27:$EE27)/12)*(1+XLOOKUP(BH$2,Assumptions!$C$94:$M$94,Assumptions!$C$98:$M$98))))</f>
        <v>0</v>
      </c>
      <c r="BI27" s="229">
        <f t="array" ref="BI27">-(IF(BI$2=1,Assumptions!$AF28/12,-(SUMIF($D$2:$EE$2,BI$2-1,$D27:$EE27)/12)*(1+XLOOKUP(BI$2,Assumptions!$C$94:$M$94,Assumptions!$C$98:$M$98))))</f>
        <v>0</v>
      </c>
      <c r="BJ27" s="229">
        <f t="array" ref="BJ27">-(IF(BJ$2=1,Assumptions!$AF28/12,-(SUMIF($D$2:$EE$2,BJ$2-1,$D27:$EE27)/12)*(1+XLOOKUP(BJ$2,Assumptions!$C$94:$M$94,Assumptions!$C$98:$M$98))))</f>
        <v>0</v>
      </c>
      <c r="BK27" s="229">
        <f t="array" ref="BK27">-(IF(BK$2=1,Assumptions!$AF28/12,-(SUMIF($D$2:$EE$2,BK$2-1,$D27:$EE27)/12)*(1+XLOOKUP(BK$2,Assumptions!$C$94:$M$94,Assumptions!$C$98:$M$98))))</f>
        <v>0</v>
      </c>
      <c r="BL27" s="229">
        <f t="array" ref="BL27">-(IF(BL$2=1,Assumptions!$AF28/12,-(SUMIF($D$2:$EE$2,BL$2-1,$D27:$EE27)/12)*(1+XLOOKUP(BL$2,Assumptions!$C$94:$M$94,Assumptions!$C$98:$M$98))))</f>
        <v>0</v>
      </c>
      <c r="BM27" s="229">
        <f t="array" ref="BM27">-(IF(BM$2=1,Assumptions!$AF28/12,-(SUMIF($D$2:$EE$2,BM$2-1,$D27:$EE27)/12)*(1+XLOOKUP(BM$2,Assumptions!$C$94:$M$94,Assumptions!$C$98:$M$98))))</f>
        <v>0</v>
      </c>
      <c r="BN27" s="229">
        <f t="array" ref="BN27">-(IF(BN$2=1,Assumptions!$AF28/12,-(SUMIF($D$2:$EE$2,BN$2-1,$D27:$EE27)/12)*(1+XLOOKUP(BN$2,Assumptions!$C$94:$M$94,Assumptions!$C$98:$M$98))))</f>
        <v>0</v>
      </c>
      <c r="BO27" s="229">
        <f t="array" ref="BO27">-(IF(BO$2=1,Assumptions!$AF28/12,-(SUMIF($D$2:$EE$2,BO$2-1,$D27:$EE27)/12)*(1+XLOOKUP(BO$2,Assumptions!$C$94:$M$94,Assumptions!$C$98:$M$98))))</f>
        <v>0</v>
      </c>
      <c r="BP27" s="229">
        <f t="array" ref="BP27">-(IF(BP$2=1,Assumptions!$AF28/12,-(SUMIF($D$2:$EE$2,BP$2-1,$D27:$EE27)/12)*(1+XLOOKUP(BP$2,Assumptions!$C$94:$M$94,Assumptions!$C$98:$M$98))))</f>
        <v>0</v>
      </c>
      <c r="BQ27" s="229">
        <f t="array" ref="BQ27">-(IF(BQ$2=1,Assumptions!$AF28/12,-(SUMIF($D$2:$EE$2,BQ$2-1,$D27:$EE27)/12)*(1+XLOOKUP(BQ$2,Assumptions!$C$94:$M$94,Assumptions!$C$98:$M$98))))</f>
        <v>0</v>
      </c>
      <c r="BR27" s="229">
        <f t="array" ref="BR27">-(IF(BR$2=1,Assumptions!$AF28/12,-(SUMIF($D$2:$EE$2,BR$2-1,$D27:$EE27)/12)*(1+XLOOKUP(BR$2,Assumptions!$C$94:$M$94,Assumptions!$C$98:$M$98))))</f>
        <v>0</v>
      </c>
      <c r="BS27" s="229">
        <f t="array" ref="BS27">-(IF(BS$2=1,Assumptions!$AF28/12,-(SUMIF($D$2:$EE$2,BS$2-1,$D27:$EE27)/12)*(1+XLOOKUP(BS$2,Assumptions!$C$94:$M$94,Assumptions!$C$98:$M$98))))</f>
        <v>0</v>
      </c>
      <c r="BT27" s="229">
        <f t="array" ref="BT27">-(IF(BT$2=1,Assumptions!$AF28/12,-(SUMIF($D$2:$EE$2,BT$2-1,$D27:$EE27)/12)*(1+XLOOKUP(BT$2,Assumptions!$C$94:$M$94,Assumptions!$C$98:$M$98))))</f>
        <v>0</v>
      </c>
      <c r="BU27" s="229">
        <f t="array" ref="BU27">-(IF(BU$2=1,Assumptions!$AF28/12,-(SUMIF($D$2:$EE$2,BU$2-1,$D27:$EE27)/12)*(1+XLOOKUP(BU$2,Assumptions!$C$94:$M$94,Assumptions!$C$98:$M$98))))</f>
        <v>0</v>
      </c>
      <c r="BV27" s="229">
        <f t="array" ref="BV27">-(IF(BV$2=1,Assumptions!$AF28/12,-(SUMIF($D$2:$EE$2,BV$2-1,$D27:$EE27)/12)*(1+XLOOKUP(BV$2,Assumptions!$C$94:$M$94,Assumptions!$C$98:$M$98))))</f>
        <v>0</v>
      </c>
      <c r="BW27" s="229">
        <f t="array" ref="BW27">-(IF(BW$2=1,Assumptions!$AF28/12,-(SUMIF($D$2:$EE$2,BW$2-1,$D27:$EE27)/12)*(1+XLOOKUP(BW$2,Assumptions!$C$94:$M$94,Assumptions!$C$98:$M$98))))</f>
        <v>0</v>
      </c>
      <c r="BX27" s="229">
        <f t="array" ref="BX27">-(IF(BX$2=1,Assumptions!$AF28/12,-(SUMIF($D$2:$EE$2,BX$2-1,$D27:$EE27)/12)*(1+XLOOKUP(BX$2,Assumptions!$C$94:$M$94,Assumptions!$C$98:$M$98))))</f>
        <v>0</v>
      </c>
      <c r="BY27" s="229">
        <f t="array" ref="BY27">-(IF(BY$2=1,Assumptions!$AF28/12,-(SUMIF($D$2:$EE$2,BY$2-1,$D27:$EE27)/12)*(1+XLOOKUP(BY$2,Assumptions!$C$94:$M$94,Assumptions!$C$98:$M$98))))</f>
        <v>0</v>
      </c>
      <c r="BZ27" s="229">
        <f t="array" ref="BZ27">-(IF(BZ$2=1,Assumptions!$AF28/12,-(SUMIF($D$2:$EE$2,BZ$2-1,$D27:$EE27)/12)*(1+XLOOKUP(BZ$2,Assumptions!$C$94:$M$94,Assumptions!$C$98:$M$98))))</f>
        <v>0</v>
      </c>
      <c r="CA27" s="229">
        <f t="array" ref="CA27">-(IF(CA$2=1,Assumptions!$AF28/12,-(SUMIF($D$2:$EE$2,CA$2-1,$D27:$EE27)/12)*(1+XLOOKUP(CA$2,Assumptions!$C$94:$M$94,Assumptions!$C$98:$M$98))))</f>
        <v>0</v>
      </c>
      <c r="CB27" s="229">
        <f t="array" ref="CB27">-(IF(CB$2=1,Assumptions!$AF28/12,-(SUMIF($D$2:$EE$2,CB$2-1,$D27:$EE27)/12)*(1+XLOOKUP(CB$2,Assumptions!$C$94:$M$94,Assumptions!$C$98:$M$98))))</f>
        <v>0</v>
      </c>
      <c r="CC27" s="229">
        <f t="array" ref="CC27">-(IF(CC$2=1,Assumptions!$AF28/12,-(SUMIF($D$2:$EE$2,CC$2-1,$D27:$EE27)/12)*(1+XLOOKUP(CC$2,Assumptions!$C$94:$M$94,Assumptions!$C$98:$M$98))))</f>
        <v>0</v>
      </c>
      <c r="CD27" s="229">
        <f t="array" ref="CD27">-(IF(CD$2=1,Assumptions!$AF28/12,-(SUMIF($D$2:$EE$2,CD$2-1,$D27:$EE27)/12)*(1+XLOOKUP(CD$2,Assumptions!$C$94:$M$94,Assumptions!$C$98:$M$98))))</f>
        <v>0</v>
      </c>
      <c r="CE27" s="229">
        <f t="array" ref="CE27">-(IF(CE$2=1,Assumptions!$AF28/12,-(SUMIF($D$2:$EE$2,CE$2-1,$D27:$EE27)/12)*(1+XLOOKUP(CE$2,Assumptions!$C$94:$M$94,Assumptions!$C$98:$M$98))))</f>
        <v>0</v>
      </c>
      <c r="CF27" s="229">
        <f t="array" ref="CF27">-(IF(CF$2=1,Assumptions!$AF28/12,-(SUMIF($D$2:$EE$2,CF$2-1,$D27:$EE27)/12)*(1+XLOOKUP(CF$2,Assumptions!$C$94:$M$94,Assumptions!$C$98:$M$98))))</f>
        <v>0</v>
      </c>
      <c r="CG27" s="229">
        <f t="array" ref="CG27">-(IF(CG$2=1,Assumptions!$AF28/12,-(SUMIF($D$2:$EE$2,CG$2-1,$D27:$EE27)/12)*(1+XLOOKUP(CG$2,Assumptions!$C$94:$M$94,Assumptions!$C$98:$M$98))))</f>
        <v>0</v>
      </c>
      <c r="CH27" s="229">
        <f t="array" ref="CH27">-(IF(CH$2=1,Assumptions!$AF28/12,-(SUMIF($D$2:$EE$2,CH$2-1,$D27:$EE27)/12)*(1+XLOOKUP(CH$2,Assumptions!$C$94:$M$94,Assumptions!$C$98:$M$98))))</f>
        <v>0</v>
      </c>
      <c r="CI27" s="229">
        <f t="array" ref="CI27">-(IF(CI$2=1,Assumptions!$AF28/12,-(SUMIF($D$2:$EE$2,CI$2-1,$D27:$EE27)/12)*(1+XLOOKUP(CI$2,Assumptions!$C$94:$M$94,Assumptions!$C$98:$M$98))))</f>
        <v>0</v>
      </c>
      <c r="CJ27" s="229">
        <f t="array" ref="CJ27">-(IF(CJ$2=1,Assumptions!$AF28/12,-(SUMIF($D$2:$EE$2,CJ$2-1,$D27:$EE27)/12)*(1+XLOOKUP(CJ$2,Assumptions!$C$94:$M$94,Assumptions!$C$98:$M$98))))</f>
        <v>0</v>
      </c>
      <c r="CK27" s="229">
        <f t="array" ref="CK27">-(IF(CK$2=1,Assumptions!$AF28/12,-(SUMIF($D$2:$EE$2,CK$2-1,$D27:$EE27)/12)*(1+XLOOKUP(CK$2,Assumptions!$C$94:$M$94,Assumptions!$C$98:$M$98))))</f>
        <v>0</v>
      </c>
      <c r="CL27" s="229">
        <f t="array" ref="CL27">-(IF(CL$2=1,Assumptions!$AF28/12,-(SUMIF($D$2:$EE$2,CL$2-1,$D27:$EE27)/12)*(1+XLOOKUP(CL$2,Assumptions!$C$94:$M$94,Assumptions!$C$98:$M$98))))</f>
        <v>0</v>
      </c>
      <c r="CM27" s="229">
        <f t="array" ref="CM27">-(IF(CM$2=1,Assumptions!$AF28/12,-(SUMIF($D$2:$EE$2,CM$2-1,$D27:$EE27)/12)*(1+XLOOKUP(CM$2,Assumptions!$C$94:$M$94,Assumptions!$C$98:$M$98))))</f>
        <v>0</v>
      </c>
      <c r="CN27" s="229">
        <f t="array" ref="CN27">-(IF(CN$2=1,Assumptions!$AF28/12,-(SUMIF($D$2:$EE$2,CN$2-1,$D27:$EE27)/12)*(1+XLOOKUP(CN$2,Assumptions!$C$94:$M$94,Assumptions!$C$98:$M$98))))</f>
        <v>0</v>
      </c>
      <c r="CO27" s="229">
        <f t="array" ref="CO27">-(IF(CO$2=1,Assumptions!$AF28/12,-(SUMIF($D$2:$EE$2,CO$2-1,$D27:$EE27)/12)*(1+XLOOKUP(CO$2,Assumptions!$C$94:$M$94,Assumptions!$C$98:$M$98))))</f>
        <v>0</v>
      </c>
      <c r="CP27" s="229">
        <f t="array" ref="CP27">-(IF(CP$2=1,Assumptions!$AF28/12,-(SUMIF($D$2:$EE$2,CP$2-1,$D27:$EE27)/12)*(1+XLOOKUP(CP$2,Assumptions!$C$94:$M$94,Assumptions!$C$98:$M$98))))</f>
        <v>0</v>
      </c>
      <c r="CQ27" s="229">
        <f t="array" ref="CQ27">-(IF(CQ$2=1,Assumptions!$AF28/12,-(SUMIF($D$2:$EE$2,CQ$2-1,$D27:$EE27)/12)*(1+XLOOKUP(CQ$2,Assumptions!$C$94:$M$94,Assumptions!$C$98:$M$98))))</f>
        <v>0</v>
      </c>
      <c r="CR27" s="229">
        <f t="array" ref="CR27">-(IF(CR$2=1,Assumptions!$AF28/12,-(SUMIF($D$2:$EE$2,CR$2-1,$D27:$EE27)/12)*(1+XLOOKUP(CR$2,Assumptions!$C$94:$M$94,Assumptions!$C$98:$M$98))))</f>
        <v>0</v>
      </c>
      <c r="CS27" s="229">
        <f t="array" ref="CS27">-(IF(CS$2=1,Assumptions!$AF28/12,-(SUMIF($D$2:$EE$2,CS$2-1,$D27:$EE27)/12)*(1+XLOOKUP(CS$2,Assumptions!$C$94:$M$94,Assumptions!$C$98:$M$98))))</f>
        <v>0</v>
      </c>
      <c r="CT27" s="229">
        <f t="array" ref="CT27">-(IF(CT$2=1,Assumptions!$AF28/12,-(SUMIF($D$2:$EE$2,CT$2-1,$D27:$EE27)/12)*(1+XLOOKUP(CT$2,Assumptions!$C$94:$M$94,Assumptions!$C$98:$M$98))))</f>
        <v>0</v>
      </c>
      <c r="CU27" s="229">
        <f t="array" ref="CU27">-(IF(CU$2=1,Assumptions!$AF28/12,-(SUMIF($D$2:$EE$2,CU$2-1,$D27:$EE27)/12)*(1+XLOOKUP(CU$2,Assumptions!$C$94:$M$94,Assumptions!$C$98:$M$98))))</f>
        <v>0</v>
      </c>
      <c r="CV27" s="229">
        <f t="array" ref="CV27">-(IF(CV$2=1,Assumptions!$AF28/12,-(SUMIF($D$2:$EE$2,CV$2-1,$D27:$EE27)/12)*(1+XLOOKUP(CV$2,Assumptions!$C$94:$M$94,Assumptions!$C$98:$M$98))))</f>
        <v>0</v>
      </c>
      <c r="CW27" s="229">
        <f t="array" ref="CW27">-(IF(CW$2=1,Assumptions!$AF28/12,-(SUMIF($D$2:$EE$2,CW$2-1,$D27:$EE27)/12)*(1+XLOOKUP(CW$2,Assumptions!$C$94:$M$94,Assumptions!$C$98:$M$98))))</f>
        <v>0</v>
      </c>
      <c r="CX27" s="229">
        <f t="array" ref="CX27">-(IF(CX$2=1,Assumptions!$AF28/12,-(SUMIF($D$2:$EE$2,CX$2-1,$D27:$EE27)/12)*(1+XLOOKUP(CX$2,Assumptions!$C$94:$M$94,Assumptions!$C$98:$M$98))))</f>
        <v>0</v>
      </c>
      <c r="CY27" s="229">
        <f t="array" ref="CY27">-(IF(CY$2=1,Assumptions!$AF28/12,-(SUMIF($D$2:$EE$2,CY$2-1,$D27:$EE27)/12)*(1+XLOOKUP(CY$2,Assumptions!$C$94:$M$94,Assumptions!$C$98:$M$98))))</f>
        <v>0</v>
      </c>
      <c r="CZ27" s="229">
        <f t="array" ref="CZ27">-(IF(CZ$2=1,Assumptions!$AF28/12,-(SUMIF($D$2:$EE$2,CZ$2-1,$D27:$EE27)/12)*(1+XLOOKUP(CZ$2,Assumptions!$C$94:$M$94,Assumptions!$C$98:$M$98))))</f>
        <v>0</v>
      </c>
      <c r="DA27" s="229">
        <f t="array" ref="DA27">-(IF(DA$2=1,Assumptions!$AF28/12,-(SUMIF($D$2:$EE$2,DA$2-1,$D27:$EE27)/12)*(1+XLOOKUP(DA$2,Assumptions!$C$94:$M$94,Assumptions!$C$98:$M$98))))</f>
        <v>0</v>
      </c>
      <c r="DB27" s="229">
        <f t="array" ref="DB27">-(IF(DB$2=1,Assumptions!$AF28/12,-(SUMIF($D$2:$EE$2,DB$2-1,$D27:$EE27)/12)*(1+XLOOKUP(DB$2,Assumptions!$C$94:$M$94,Assumptions!$C$98:$M$98))))</f>
        <v>0</v>
      </c>
      <c r="DC27" s="229">
        <f t="array" ref="DC27">-(IF(DC$2=1,Assumptions!$AF28/12,-(SUMIF($D$2:$EE$2,DC$2-1,$D27:$EE27)/12)*(1+XLOOKUP(DC$2,Assumptions!$C$94:$M$94,Assumptions!$C$98:$M$98))))</f>
        <v>0</v>
      </c>
      <c r="DD27" s="229">
        <f t="array" ref="DD27">-(IF(DD$2=1,Assumptions!$AF28/12,-(SUMIF($D$2:$EE$2,DD$2-1,$D27:$EE27)/12)*(1+XLOOKUP(DD$2,Assumptions!$C$94:$M$94,Assumptions!$C$98:$M$98))))</f>
        <v>0</v>
      </c>
      <c r="DE27" s="229">
        <f t="array" ref="DE27">-(IF(DE$2=1,Assumptions!$AF28/12,-(SUMIF($D$2:$EE$2,DE$2-1,$D27:$EE27)/12)*(1+XLOOKUP(DE$2,Assumptions!$C$94:$M$94,Assumptions!$C$98:$M$98))))</f>
        <v>0</v>
      </c>
      <c r="DF27" s="229">
        <f t="array" ref="DF27">-(IF(DF$2=1,Assumptions!$AF28/12,-(SUMIF($D$2:$EE$2,DF$2-1,$D27:$EE27)/12)*(1+XLOOKUP(DF$2,Assumptions!$C$94:$M$94,Assumptions!$C$98:$M$98))))</f>
        <v>0</v>
      </c>
      <c r="DG27" s="229">
        <f t="array" ref="DG27">-(IF(DG$2=1,Assumptions!$AF28/12,-(SUMIF($D$2:$EE$2,DG$2-1,$D27:$EE27)/12)*(1+XLOOKUP(DG$2,Assumptions!$C$94:$M$94,Assumptions!$C$98:$M$98))))</f>
        <v>0</v>
      </c>
      <c r="DH27" s="229">
        <f t="array" ref="DH27">-(IF(DH$2=1,Assumptions!$AF28/12,-(SUMIF($D$2:$EE$2,DH$2-1,$D27:$EE27)/12)*(1+XLOOKUP(DH$2,Assumptions!$C$94:$M$94,Assumptions!$C$98:$M$98))))</f>
        <v>0</v>
      </c>
      <c r="DI27" s="229">
        <f t="array" ref="DI27">-(IF(DI$2=1,Assumptions!$AF28/12,-(SUMIF($D$2:$EE$2,DI$2-1,$D27:$EE27)/12)*(1+XLOOKUP(DI$2,Assumptions!$C$94:$M$94,Assumptions!$C$98:$M$98))))</f>
        <v>0</v>
      </c>
      <c r="DJ27" s="229">
        <f t="array" ref="DJ27">-(IF(DJ$2=1,Assumptions!$AF28/12,-(SUMIF($D$2:$EE$2,DJ$2-1,$D27:$EE27)/12)*(1+XLOOKUP(DJ$2,Assumptions!$C$94:$M$94,Assumptions!$C$98:$M$98))))</f>
        <v>0</v>
      </c>
      <c r="DK27" s="229">
        <f t="array" ref="DK27">-(IF(DK$2=1,Assumptions!$AF28/12,-(SUMIF($D$2:$EE$2,DK$2-1,$D27:$EE27)/12)*(1+XLOOKUP(DK$2,Assumptions!$C$94:$M$94,Assumptions!$C$98:$M$98))))</f>
        <v>0</v>
      </c>
      <c r="DL27" s="229">
        <f t="array" ref="DL27">-(IF(DL$2=1,Assumptions!$AF28/12,-(SUMIF($D$2:$EE$2,DL$2-1,$D27:$EE27)/12)*(1+XLOOKUP(DL$2,Assumptions!$C$94:$M$94,Assumptions!$C$98:$M$98))))</f>
        <v>0</v>
      </c>
      <c r="DM27" s="229">
        <f t="array" ref="DM27">-(IF(DM$2=1,Assumptions!$AF28/12,-(SUMIF($D$2:$EE$2,DM$2-1,$D27:$EE27)/12)*(1+XLOOKUP(DM$2,Assumptions!$C$94:$M$94,Assumptions!$C$98:$M$98))))</f>
        <v>0</v>
      </c>
      <c r="DN27" s="229">
        <f t="array" ref="DN27">-(IF(DN$2=1,Assumptions!$AF28/12,-(SUMIF($D$2:$EE$2,DN$2-1,$D27:$EE27)/12)*(1+XLOOKUP(DN$2,Assumptions!$C$94:$M$94,Assumptions!$C$98:$M$98))))</f>
        <v>0</v>
      </c>
      <c r="DO27" s="229">
        <f t="array" ref="DO27">-(IF(DO$2=1,Assumptions!$AF28/12,-(SUMIF($D$2:$EE$2,DO$2-1,$D27:$EE27)/12)*(1+XLOOKUP(DO$2,Assumptions!$C$94:$M$94,Assumptions!$C$98:$M$98))))</f>
        <v>0</v>
      </c>
      <c r="DP27" s="229">
        <f t="array" ref="DP27">-(IF(DP$2=1,Assumptions!$AF28/12,-(SUMIF($D$2:$EE$2,DP$2-1,$D27:$EE27)/12)*(1+XLOOKUP(DP$2,Assumptions!$C$94:$M$94,Assumptions!$C$98:$M$98))))</f>
        <v>0</v>
      </c>
      <c r="DQ27" s="229">
        <f t="array" ref="DQ27">-(IF(DQ$2=1,Assumptions!$AF28/12,-(SUMIF($D$2:$EE$2,DQ$2-1,$D27:$EE27)/12)*(1+XLOOKUP(DQ$2,Assumptions!$C$94:$M$94,Assumptions!$C$98:$M$98))))</f>
        <v>0</v>
      </c>
      <c r="DR27" s="229">
        <f t="array" ref="DR27">-(IF(DR$2=1,Assumptions!$AF28/12,-(SUMIF($D$2:$EE$2,DR$2-1,$D27:$EE27)/12)*(1+XLOOKUP(DR$2,Assumptions!$C$94:$M$94,Assumptions!$C$98:$M$98))))</f>
        <v>0</v>
      </c>
      <c r="DS27" s="229">
        <f t="array" ref="DS27">-(IF(DS$2=1,Assumptions!$AF28/12,-(SUMIF($D$2:$EE$2,DS$2-1,$D27:$EE27)/12)*(1+XLOOKUP(DS$2,Assumptions!$C$94:$M$94,Assumptions!$C$98:$M$98))))</f>
        <v>0</v>
      </c>
      <c r="DT27" s="229">
        <f t="array" ref="DT27">-(IF(DT$2=1,Assumptions!$AF28/12,-(SUMIF($D$2:$EE$2,DT$2-1,$D27:$EE27)/12)*(1+XLOOKUP(DT$2,Assumptions!$C$94:$M$94,Assumptions!$C$98:$M$98))))</f>
        <v>0</v>
      </c>
      <c r="DU27" s="229">
        <f t="array" ref="DU27">-(IF(DU$2=1,Assumptions!$AF28/12,-(SUMIF($D$2:$EE$2,DU$2-1,$D27:$EE27)/12)*(1+XLOOKUP(DU$2,Assumptions!$C$94:$M$94,Assumptions!$C$98:$M$98))))</f>
        <v>0</v>
      </c>
      <c r="DV27" s="229">
        <f t="array" ref="DV27">-(IF(DV$2=1,Assumptions!$AF28/12,-(SUMIF($D$2:$EE$2,DV$2-1,$D27:$EE27)/12)*(1+XLOOKUP(DV$2,Assumptions!$C$94:$M$94,Assumptions!$C$98:$M$98))))</f>
        <v>0</v>
      </c>
      <c r="DW27" s="229">
        <f t="array" ref="DW27">-(IF(DW$2=1,Assumptions!$AF28/12,-(SUMIF($D$2:$EE$2,DW$2-1,$D27:$EE27)/12)*(1+XLOOKUP(DW$2,Assumptions!$C$94:$M$94,Assumptions!$C$98:$M$98))))</f>
        <v>0</v>
      </c>
      <c r="DX27" s="229">
        <f t="array" ref="DX27">-(IF(DX$2=1,Assumptions!$AF28/12,-(SUMIF($D$2:$EE$2,DX$2-1,$D27:$EE27)/12)*(1+XLOOKUP(DX$2,Assumptions!$C$94:$M$94,Assumptions!$C$98:$M$98))))</f>
        <v>0</v>
      </c>
      <c r="DY27" s="229">
        <f t="array" ref="DY27">-(IF(DY$2=1,Assumptions!$AF28/12,-(SUMIF($D$2:$EE$2,DY$2-1,$D27:$EE27)/12)*(1+XLOOKUP(DY$2,Assumptions!$C$94:$M$94,Assumptions!$C$98:$M$98))))</f>
        <v>0</v>
      </c>
      <c r="DZ27" s="229">
        <f t="array" ref="DZ27">-(IF(DZ$2=1,Assumptions!$AF28/12,-(SUMIF($D$2:$EE$2,DZ$2-1,$D27:$EE27)/12)*(1+XLOOKUP(DZ$2,Assumptions!$C$94:$M$94,Assumptions!$C$98:$M$98))))</f>
        <v>0</v>
      </c>
      <c r="EA27" s="229">
        <f t="array" ref="EA27">-(IF(EA$2=1,Assumptions!$AF28/12,-(SUMIF($D$2:$EE$2,EA$2-1,$D27:$EE27)/12)*(1+XLOOKUP(EA$2,Assumptions!$C$94:$M$94,Assumptions!$C$98:$M$98))))</f>
        <v>0</v>
      </c>
      <c r="EB27" s="229">
        <f t="array" ref="EB27">-(IF(EB$2=1,Assumptions!$AF28/12,-(SUMIF($D$2:$EE$2,EB$2-1,$D27:$EE27)/12)*(1+XLOOKUP(EB$2,Assumptions!$C$94:$M$94,Assumptions!$C$98:$M$98))))</f>
        <v>0</v>
      </c>
      <c r="EC27" s="229">
        <f t="array" ref="EC27">-(IF(EC$2=1,Assumptions!$AF28/12,-(SUMIF($D$2:$EE$2,EC$2-1,$D27:$EE27)/12)*(1+XLOOKUP(EC$2,Assumptions!$C$94:$M$94,Assumptions!$C$98:$M$98))))</f>
        <v>0</v>
      </c>
      <c r="ED27" s="229">
        <f t="array" ref="ED27">-(IF(ED$2=1,Assumptions!$AF28/12,-(SUMIF($D$2:$EE$2,ED$2-1,$D27:$EE27)/12)*(1+XLOOKUP(ED$2,Assumptions!$C$94:$M$94,Assumptions!$C$98:$M$98))))</f>
        <v>0</v>
      </c>
      <c r="EE27" s="229">
        <f t="array" ref="EE27">-(IF(EE$2=1,Assumptions!$AF28/12,-(SUMIF($D$2:$EE$2,EE$2-1,$D27:$EE27)/12)*(1+XLOOKUP(EE$2,Assumptions!$C$94:$M$94,Assumptions!$C$98:$M$98))))</f>
        <v>0</v>
      </c>
    </row>
    <row r="28" ht="15.75" customHeight="1">
      <c r="A28" s="1"/>
      <c r="B28" s="1"/>
      <c r="C28" s="1" t="str">
        <f>Assumptions!J29</f>
        <v>Other Utilities</v>
      </c>
      <c r="D28" s="229">
        <f t="array" ref="D28">-(IF(D$2=1,Assumptions!$AF29/12,-(SUMIF($D$2:$EE$2,D$2-1,$D28:$EE28)/12)*(1+XLOOKUP(D$2,Assumptions!$C$94:$M$94,Assumptions!$C$98:$M$98))))</f>
        <v>0</v>
      </c>
      <c r="E28" s="229">
        <f t="array" ref="E28">-(IF(E$2=1,Assumptions!$AF29/12,-(SUMIF($D$2:$EE$2,E$2-1,$D28:$EE28)/12)*(1+XLOOKUP(E$2,Assumptions!$C$94:$M$94,Assumptions!$C$98:$M$98))))</f>
        <v>0</v>
      </c>
      <c r="F28" s="229">
        <f t="array" ref="F28">-(IF(F$2=1,Assumptions!$AF29/12,-(SUMIF($D$2:$EE$2,F$2-1,$D28:$EE28)/12)*(1+XLOOKUP(F$2,Assumptions!$C$94:$M$94,Assumptions!$C$98:$M$98))))</f>
        <v>0</v>
      </c>
      <c r="G28" s="229">
        <f t="array" ref="G28">-(IF(G$2=1,Assumptions!$AF29/12,-(SUMIF($D$2:$EE$2,G$2-1,$D28:$EE28)/12)*(1+XLOOKUP(G$2,Assumptions!$C$94:$M$94,Assumptions!$C$98:$M$98))))</f>
        <v>0</v>
      </c>
      <c r="H28" s="229">
        <f t="array" ref="H28">-(IF(H$2=1,Assumptions!$AF29/12,-(SUMIF($D$2:$EE$2,H$2-1,$D28:$EE28)/12)*(1+XLOOKUP(H$2,Assumptions!$C$94:$M$94,Assumptions!$C$98:$M$98))))</f>
        <v>0</v>
      </c>
      <c r="I28" s="229">
        <f t="array" ref="I28">-(IF(I$2=1,Assumptions!$AF29/12,-(SUMIF($D$2:$EE$2,I$2-1,$D28:$EE28)/12)*(1+XLOOKUP(I$2,Assumptions!$C$94:$M$94,Assumptions!$C$98:$M$98))))</f>
        <v>0</v>
      </c>
      <c r="J28" s="229">
        <f t="array" ref="J28">-(IF(J$2=1,Assumptions!$AF29/12,-(SUMIF($D$2:$EE$2,J$2-1,$D28:$EE28)/12)*(1+XLOOKUP(J$2,Assumptions!$C$94:$M$94,Assumptions!$C$98:$M$98))))</f>
        <v>0</v>
      </c>
      <c r="K28" s="229">
        <f t="array" ref="K28">-(IF(K$2=1,Assumptions!$AF29/12,-(SUMIF($D$2:$EE$2,K$2-1,$D28:$EE28)/12)*(1+XLOOKUP(K$2,Assumptions!$C$94:$M$94,Assumptions!$C$98:$M$98))))</f>
        <v>0</v>
      </c>
      <c r="L28" s="229">
        <f t="array" ref="L28">-(IF(L$2=1,Assumptions!$AF29/12,-(SUMIF($D$2:$EE$2,L$2-1,$D28:$EE28)/12)*(1+XLOOKUP(L$2,Assumptions!$C$94:$M$94,Assumptions!$C$98:$M$98))))</f>
        <v>0</v>
      </c>
      <c r="M28" s="229">
        <f t="array" ref="M28">-(IF(M$2=1,Assumptions!$AF29/12,-(SUMIF($D$2:$EE$2,M$2-1,$D28:$EE28)/12)*(1+XLOOKUP(M$2,Assumptions!$C$94:$M$94,Assumptions!$C$98:$M$98))))</f>
        <v>0</v>
      </c>
      <c r="N28" s="229">
        <f t="array" ref="N28">-(IF(N$2=1,Assumptions!$AF29/12,-(SUMIF($D$2:$EE$2,N$2-1,$D28:$EE28)/12)*(1+XLOOKUP(N$2,Assumptions!$C$94:$M$94,Assumptions!$C$98:$M$98))))</f>
        <v>0</v>
      </c>
      <c r="O28" s="229">
        <f t="array" ref="O28">-(IF(O$2=1,Assumptions!$AF29/12,-(SUMIF($D$2:$EE$2,O$2-1,$D28:$EE28)/12)*(1+XLOOKUP(O$2,Assumptions!$C$94:$M$94,Assumptions!$C$98:$M$98))))</f>
        <v>0</v>
      </c>
      <c r="P28" s="229">
        <f t="array" ref="P28">-(IF(P$2=1,Assumptions!$AF29/12,-(SUMIF($D$2:$EE$2,P$2-1,$D28:$EE28)/12)*(1+XLOOKUP(P$2,Assumptions!$C$94:$M$94,Assumptions!$C$98:$M$98))))</f>
        <v>0</v>
      </c>
      <c r="Q28" s="229">
        <f t="array" ref="Q28">-(IF(Q$2=1,Assumptions!$AF29/12,-(SUMIF($D$2:$EE$2,Q$2-1,$D28:$EE28)/12)*(1+XLOOKUP(Q$2,Assumptions!$C$94:$M$94,Assumptions!$C$98:$M$98))))</f>
        <v>0</v>
      </c>
      <c r="R28" s="229">
        <f t="array" ref="R28">-(IF(R$2=1,Assumptions!$AF29/12,-(SUMIF($D$2:$EE$2,R$2-1,$D28:$EE28)/12)*(1+XLOOKUP(R$2,Assumptions!$C$94:$M$94,Assumptions!$C$98:$M$98))))</f>
        <v>0</v>
      </c>
      <c r="S28" s="229">
        <f t="array" ref="S28">-(IF(S$2=1,Assumptions!$AF29/12,-(SUMIF($D$2:$EE$2,S$2-1,$D28:$EE28)/12)*(1+XLOOKUP(S$2,Assumptions!$C$94:$M$94,Assumptions!$C$98:$M$98))))</f>
        <v>0</v>
      </c>
      <c r="T28" s="229">
        <f t="array" ref="T28">-(IF(T$2=1,Assumptions!$AF29/12,-(SUMIF($D$2:$EE$2,T$2-1,$D28:$EE28)/12)*(1+XLOOKUP(T$2,Assumptions!$C$94:$M$94,Assumptions!$C$98:$M$98))))</f>
        <v>0</v>
      </c>
      <c r="U28" s="229">
        <f t="array" ref="U28">-(IF(U$2=1,Assumptions!$AF29/12,-(SUMIF($D$2:$EE$2,U$2-1,$D28:$EE28)/12)*(1+XLOOKUP(U$2,Assumptions!$C$94:$M$94,Assumptions!$C$98:$M$98))))</f>
        <v>0</v>
      </c>
      <c r="V28" s="229">
        <f t="array" ref="V28">-(IF(V$2=1,Assumptions!$AF29/12,-(SUMIF($D$2:$EE$2,V$2-1,$D28:$EE28)/12)*(1+XLOOKUP(V$2,Assumptions!$C$94:$M$94,Assumptions!$C$98:$M$98))))</f>
        <v>0</v>
      </c>
      <c r="W28" s="229">
        <f t="array" ref="W28">-(IF(W$2=1,Assumptions!$AF29/12,-(SUMIF($D$2:$EE$2,W$2-1,$D28:$EE28)/12)*(1+XLOOKUP(W$2,Assumptions!$C$94:$M$94,Assumptions!$C$98:$M$98))))</f>
        <v>0</v>
      </c>
      <c r="X28" s="229">
        <f t="array" ref="X28">-(IF(X$2=1,Assumptions!$AF29/12,-(SUMIF($D$2:$EE$2,X$2-1,$D28:$EE28)/12)*(1+XLOOKUP(X$2,Assumptions!$C$94:$M$94,Assumptions!$C$98:$M$98))))</f>
        <v>0</v>
      </c>
      <c r="Y28" s="229">
        <f t="array" ref="Y28">-(IF(Y$2=1,Assumptions!$AF29/12,-(SUMIF($D$2:$EE$2,Y$2-1,$D28:$EE28)/12)*(1+XLOOKUP(Y$2,Assumptions!$C$94:$M$94,Assumptions!$C$98:$M$98))))</f>
        <v>0</v>
      </c>
      <c r="Z28" s="229">
        <f t="array" ref="Z28">-(IF(Z$2=1,Assumptions!$AF29/12,-(SUMIF($D$2:$EE$2,Z$2-1,$D28:$EE28)/12)*(1+XLOOKUP(Z$2,Assumptions!$C$94:$M$94,Assumptions!$C$98:$M$98))))</f>
        <v>0</v>
      </c>
      <c r="AA28" s="229">
        <f t="array" ref="AA28">-(IF(AA$2=1,Assumptions!$AF29/12,-(SUMIF($D$2:$EE$2,AA$2-1,$D28:$EE28)/12)*(1+XLOOKUP(AA$2,Assumptions!$C$94:$M$94,Assumptions!$C$98:$M$98))))</f>
        <v>0</v>
      </c>
      <c r="AB28" s="229">
        <f t="array" ref="AB28">-(IF(AB$2=1,Assumptions!$AF29/12,-(SUMIF($D$2:$EE$2,AB$2-1,$D28:$EE28)/12)*(1+XLOOKUP(AB$2,Assumptions!$C$94:$M$94,Assumptions!$C$98:$M$98))))</f>
        <v>0</v>
      </c>
      <c r="AC28" s="229">
        <f t="array" ref="AC28">-(IF(AC$2=1,Assumptions!$AF29/12,-(SUMIF($D$2:$EE$2,AC$2-1,$D28:$EE28)/12)*(1+XLOOKUP(AC$2,Assumptions!$C$94:$M$94,Assumptions!$C$98:$M$98))))</f>
        <v>0</v>
      </c>
      <c r="AD28" s="229">
        <f t="array" ref="AD28">-(IF(AD$2=1,Assumptions!$AF29/12,-(SUMIF($D$2:$EE$2,AD$2-1,$D28:$EE28)/12)*(1+XLOOKUP(AD$2,Assumptions!$C$94:$M$94,Assumptions!$C$98:$M$98))))</f>
        <v>0</v>
      </c>
      <c r="AE28" s="229">
        <f t="array" ref="AE28">-(IF(AE$2=1,Assumptions!$AF29/12,-(SUMIF($D$2:$EE$2,AE$2-1,$D28:$EE28)/12)*(1+XLOOKUP(AE$2,Assumptions!$C$94:$M$94,Assumptions!$C$98:$M$98))))</f>
        <v>0</v>
      </c>
      <c r="AF28" s="229">
        <f t="array" ref="AF28">-(IF(AF$2=1,Assumptions!$AF29/12,-(SUMIF($D$2:$EE$2,AF$2-1,$D28:$EE28)/12)*(1+XLOOKUP(AF$2,Assumptions!$C$94:$M$94,Assumptions!$C$98:$M$98))))</f>
        <v>0</v>
      </c>
      <c r="AG28" s="229">
        <f t="array" ref="AG28">-(IF(AG$2=1,Assumptions!$AF29/12,-(SUMIF($D$2:$EE$2,AG$2-1,$D28:$EE28)/12)*(1+XLOOKUP(AG$2,Assumptions!$C$94:$M$94,Assumptions!$C$98:$M$98))))</f>
        <v>0</v>
      </c>
      <c r="AH28" s="229">
        <f t="array" ref="AH28">-(IF(AH$2=1,Assumptions!$AF29/12,-(SUMIF($D$2:$EE$2,AH$2-1,$D28:$EE28)/12)*(1+XLOOKUP(AH$2,Assumptions!$C$94:$M$94,Assumptions!$C$98:$M$98))))</f>
        <v>0</v>
      </c>
      <c r="AI28" s="229">
        <f t="array" ref="AI28">-(IF(AI$2=1,Assumptions!$AF29/12,-(SUMIF($D$2:$EE$2,AI$2-1,$D28:$EE28)/12)*(1+XLOOKUP(AI$2,Assumptions!$C$94:$M$94,Assumptions!$C$98:$M$98))))</f>
        <v>0</v>
      </c>
      <c r="AJ28" s="229">
        <f t="array" ref="AJ28">-(IF(AJ$2=1,Assumptions!$AF29/12,-(SUMIF($D$2:$EE$2,AJ$2-1,$D28:$EE28)/12)*(1+XLOOKUP(AJ$2,Assumptions!$C$94:$M$94,Assumptions!$C$98:$M$98))))</f>
        <v>0</v>
      </c>
      <c r="AK28" s="229">
        <f t="array" ref="AK28">-(IF(AK$2=1,Assumptions!$AF29/12,-(SUMIF($D$2:$EE$2,AK$2-1,$D28:$EE28)/12)*(1+XLOOKUP(AK$2,Assumptions!$C$94:$M$94,Assumptions!$C$98:$M$98))))</f>
        <v>0</v>
      </c>
      <c r="AL28" s="229">
        <f t="array" ref="AL28">-(IF(AL$2=1,Assumptions!$AF29/12,-(SUMIF($D$2:$EE$2,AL$2-1,$D28:$EE28)/12)*(1+XLOOKUP(AL$2,Assumptions!$C$94:$M$94,Assumptions!$C$98:$M$98))))</f>
        <v>0</v>
      </c>
      <c r="AM28" s="229">
        <f t="array" ref="AM28">-(IF(AM$2=1,Assumptions!$AF29/12,-(SUMIF($D$2:$EE$2,AM$2-1,$D28:$EE28)/12)*(1+XLOOKUP(AM$2,Assumptions!$C$94:$M$94,Assumptions!$C$98:$M$98))))</f>
        <v>0</v>
      </c>
      <c r="AN28" s="229">
        <f t="array" ref="AN28">-(IF(AN$2=1,Assumptions!$AF29/12,-(SUMIF($D$2:$EE$2,AN$2-1,$D28:$EE28)/12)*(1+XLOOKUP(AN$2,Assumptions!$C$94:$M$94,Assumptions!$C$98:$M$98))))</f>
        <v>0</v>
      </c>
      <c r="AO28" s="229">
        <f t="array" ref="AO28">-(IF(AO$2=1,Assumptions!$AF29/12,-(SUMIF($D$2:$EE$2,AO$2-1,$D28:$EE28)/12)*(1+XLOOKUP(AO$2,Assumptions!$C$94:$M$94,Assumptions!$C$98:$M$98))))</f>
        <v>0</v>
      </c>
      <c r="AP28" s="229">
        <f t="array" ref="AP28">-(IF(AP$2=1,Assumptions!$AF29/12,-(SUMIF($D$2:$EE$2,AP$2-1,$D28:$EE28)/12)*(1+XLOOKUP(AP$2,Assumptions!$C$94:$M$94,Assumptions!$C$98:$M$98))))</f>
        <v>0</v>
      </c>
      <c r="AQ28" s="229">
        <f t="array" ref="AQ28">-(IF(AQ$2=1,Assumptions!$AF29/12,-(SUMIF($D$2:$EE$2,AQ$2-1,$D28:$EE28)/12)*(1+XLOOKUP(AQ$2,Assumptions!$C$94:$M$94,Assumptions!$C$98:$M$98))))</f>
        <v>0</v>
      </c>
      <c r="AR28" s="229">
        <f t="array" ref="AR28">-(IF(AR$2=1,Assumptions!$AF29/12,-(SUMIF($D$2:$EE$2,AR$2-1,$D28:$EE28)/12)*(1+XLOOKUP(AR$2,Assumptions!$C$94:$M$94,Assumptions!$C$98:$M$98))))</f>
        <v>0</v>
      </c>
      <c r="AS28" s="229">
        <f t="array" ref="AS28">-(IF(AS$2=1,Assumptions!$AF29/12,-(SUMIF($D$2:$EE$2,AS$2-1,$D28:$EE28)/12)*(1+XLOOKUP(AS$2,Assumptions!$C$94:$M$94,Assumptions!$C$98:$M$98))))</f>
        <v>0</v>
      </c>
      <c r="AT28" s="229">
        <f t="array" ref="AT28">-(IF(AT$2=1,Assumptions!$AF29/12,-(SUMIF($D$2:$EE$2,AT$2-1,$D28:$EE28)/12)*(1+XLOOKUP(AT$2,Assumptions!$C$94:$M$94,Assumptions!$C$98:$M$98))))</f>
        <v>0</v>
      </c>
      <c r="AU28" s="229">
        <f t="array" ref="AU28">-(IF(AU$2=1,Assumptions!$AF29/12,-(SUMIF($D$2:$EE$2,AU$2-1,$D28:$EE28)/12)*(1+XLOOKUP(AU$2,Assumptions!$C$94:$M$94,Assumptions!$C$98:$M$98))))</f>
        <v>0</v>
      </c>
      <c r="AV28" s="229">
        <f t="array" ref="AV28">-(IF(AV$2=1,Assumptions!$AF29/12,-(SUMIF($D$2:$EE$2,AV$2-1,$D28:$EE28)/12)*(1+XLOOKUP(AV$2,Assumptions!$C$94:$M$94,Assumptions!$C$98:$M$98))))</f>
        <v>0</v>
      </c>
      <c r="AW28" s="229">
        <f t="array" ref="AW28">-(IF(AW$2=1,Assumptions!$AF29/12,-(SUMIF($D$2:$EE$2,AW$2-1,$D28:$EE28)/12)*(1+XLOOKUP(AW$2,Assumptions!$C$94:$M$94,Assumptions!$C$98:$M$98))))</f>
        <v>0</v>
      </c>
      <c r="AX28" s="229">
        <f t="array" ref="AX28">-(IF(AX$2=1,Assumptions!$AF29/12,-(SUMIF($D$2:$EE$2,AX$2-1,$D28:$EE28)/12)*(1+XLOOKUP(AX$2,Assumptions!$C$94:$M$94,Assumptions!$C$98:$M$98))))</f>
        <v>0</v>
      </c>
      <c r="AY28" s="229">
        <f t="array" ref="AY28">-(IF(AY$2=1,Assumptions!$AF29/12,-(SUMIF($D$2:$EE$2,AY$2-1,$D28:$EE28)/12)*(1+XLOOKUP(AY$2,Assumptions!$C$94:$M$94,Assumptions!$C$98:$M$98))))</f>
        <v>0</v>
      </c>
      <c r="AZ28" s="229">
        <f t="array" ref="AZ28">-(IF(AZ$2=1,Assumptions!$AF29/12,-(SUMIF($D$2:$EE$2,AZ$2-1,$D28:$EE28)/12)*(1+XLOOKUP(AZ$2,Assumptions!$C$94:$M$94,Assumptions!$C$98:$M$98))))</f>
        <v>0</v>
      </c>
      <c r="BA28" s="229">
        <f t="array" ref="BA28">-(IF(BA$2=1,Assumptions!$AF29/12,-(SUMIF($D$2:$EE$2,BA$2-1,$D28:$EE28)/12)*(1+XLOOKUP(BA$2,Assumptions!$C$94:$M$94,Assumptions!$C$98:$M$98))))</f>
        <v>0</v>
      </c>
      <c r="BB28" s="229">
        <f t="array" ref="BB28">-(IF(BB$2=1,Assumptions!$AF29/12,-(SUMIF($D$2:$EE$2,BB$2-1,$D28:$EE28)/12)*(1+XLOOKUP(BB$2,Assumptions!$C$94:$M$94,Assumptions!$C$98:$M$98))))</f>
        <v>0</v>
      </c>
      <c r="BC28" s="229">
        <f t="array" ref="BC28">-(IF(BC$2=1,Assumptions!$AF29/12,-(SUMIF($D$2:$EE$2,BC$2-1,$D28:$EE28)/12)*(1+XLOOKUP(BC$2,Assumptions!$C$94:$M$94,Assumptions!$C$98:$M$98))))</f>
        <v>0</v>
      </c>
      <c r="BD28" s="229">
        <f t="array" ref="BD28">-(IF(BD$2=1,Assumptions!$AF29/12,-(SUMIF($D$2:$EE$2,BD$2-1,$D28:$EE28)/12)*(1+XLOOKUP(BD$2,Assumptions!$C$94:$M$94,Assumptions!$C$98:$M$98))))</f>
        <v>0</v>
      </c>
      <c r="BE28" s="229">
        <f t="array" ref="BE28">-(IF(BE$2=1,Assumptions!$AF29/12,-(SUMIF($D$2:$EE$2,BE$2-1,$D28:$EE28)/12)*(1+XLOOKUP(BE$2,Assumptions!$C$94:$M$94,Assumptions!$C$98:$M$98))))</f>
        <v>0</v>
      </c>
      <c r="BF28" s="229">
        <f t="array" ref="BF28">-(IF(BF$2=1,Assumptions!$AF29/12,-(SUMIF($D$2:$EE$2,BF$2-1,$D28:$EE28)/12)*(1+XLOOKUP(BF$2,Assumptions!$C$94:$M$94,Assumptions!$C$98:$M$98))))</f>
        <v>0</v>
      </c>
      <c r="BG28" s="229">
        <f t="array" ref="BG28">-(IF(BG$2=1,Assumptions!$AF29/12,-(SUMIF($D$2:$EE$2,BG$2-1,$D28:$EE28)/12)*(1+XLOOKUP(BG$2,Assumptions!$C$94:$M$94,Assumptions!$C$98:$M$98))))</f>
        <v>0</v>
      </c>
      <c r="BH28" s="229">
        <f t="array" ref="BH28">-(IF(BH$2=1,Assumptions!$AF29/12,-(SUMIF($D$2:$EE$2,BH$2-1,$D28:$EE28)/12)*(1+XLOOKUP(BH$2,Assumptions!$C$94:$M$94,Assumptions!$C$98:$M$98))))</f>
        <v>0</v>
      </c>
      <c r="BI28" s="229">
        <f t="array" ref="BI28">-(IF(BI$2=1,Assumptions!$AF29/12,-(SUMIF($D$2:$EE$2,BI$2-1,$D28:$EE28)/12)*(1+XLOOKUP(BI$2,Assumptions!$C$94:$M$94,Assumptions!$C$98:$M$98))))</f>
        <v>0</v>
      </c>
      <c r="BJ28" s="229">
        <f t="array" ref="BJ28">-(IF(BJ$2=1,Assumptions!$AF29/12,-(SUMIF($D$2:$EE$2,BJ$2-1,$D28:$EE28)/12)*(1+XLOOKUP(BJ$2,Assumptions!$C$94:$M$94,Assumptions!$C$98:$M$98))))</f>
        <v>0</v>
      </c>
      <c r="BK28" s="229">
        <f t="array" ref="BK28">-(IF(BK$2=1,Assumptions!$AF29/12,-(SUMIF($D$2:$EE$2,BK$2-1,$D28:$EE28)/12)*(1+XLOOKUP(BK$2,Assumptions!$C$94:$M$94,Assumptions!$C$98:$M$98))))</f>
        <v>0</v>
      </c>
      <c r="BL28" s="229">
        <f t="array" ref="BL28">-(IF(BL$2=1,Assumptions!$AF29/12,-(SUMIF($D$2:$EE$2,BL$2-1,$D28:$EE28)/12)*(1+XLOOKUP(BL$2,Assumptions!$C$94:$M$94,Assumptions!$C$98:$M$98))))</f>
        <v>0</v>
      </c>
      <c r="BM28" s="229">
        <f t="array" ref="BM28">-(IF(BM$2=1,Assumptions!$AF29/12,-(SUMIF($D$2:$EE$2,BM$2-1,$D28:$EE28)/12)*(1+XLOOKUP(BM$2,Assumptions!$C$94:$M$94,Assumptions!$C$98:$M$98))))</f>
        <v>0</v>
      </c>
      <c r="BN28" s="229">
        <f t="array" ref="BN28">-(IF(BN$2=1,Assumptions!$AF29/12,-(SUMIF($D$2:$EE$2,BN$2-1,$D28:$EE28)/12)*(1+XLOOKUP(BN$2,Assumptions!$C$94:$M$94,Assumptions!$C$98:$M$98))))</f>
        <v>0</v>
      </c>
      <c r="BO28" s="229">
        <f t="array" ref="BO28">-(IF(BO$2=1,Assumptions!$AF29/12,-(SUMIF($D$2:$EE$2,BO$2-1,$D28:$EE28)/12)*(1+XLOOKUP(BO$2,Assumptions!$C$94:$M$94,Assumptions!$C$98:$M$98))))</f>
        <v>0</v>
      </c>
      <c r="BP28" s="229">
        <f t="array" ref="BP28">-(IF(BP$2=1,Assumptions!$AF29/12,-(SUMIF($D$2:$EE$2,BP$2-1,$D28:$EE28)/12)*(1+XLOOKUP(BP$2,Assumptions!$C$94:$M$94,Assumptions!$C$98:$M$98))))</f>
        <v>0</v>
      </c>
      <c r="BQ28" s="229">
        <f t="array" ref="BQ28">-(IF(BQ$2=1,Assumptions!$AF29/12,-(SUMIF($D$2:$EE$2,BQ$2-1,$D28:$EE28)/12)*(1+XLOOKUP(BQ$2,Assumptions!$C$94:$M$94,Assumptions!$C$98:$M$98))))</f>
        <v>0</v>
      </c>
      <c r="BR28" s="229">
        <f t="array" ref="BR28">-(IF(BR$2=1,Assumptions!$AF29/12,-(SUMIF($D$2:$EE$2,BR$2-1,$D28:$EE28)/12)*(1+XLOOKUP(BR$2,Assumptions!$C$94:$M$94,Assumptions!$C$98:$M$98))))</f>
        <v>0</v>
      </c>
      <c r="BS28" s="229">
        <f t="array" ref="BS28">-(IF(BS$2=1,Assumptions!$AF29/12,-(SUMIF($D$2:$EE$2,BS$2-1,$D28:$EE28)/12)*(1+XLOOKUP(BS$2,Assumptions!$C$94:$M$94,Assumptions!$C$98:$M$98))))</f>
        <v>0</v>
      </c>
      <c r="BT28" s="229">
        <f t="array" ref="BT28">-(IF(BT$2=1,Assumptions!$AF29/12,-(SUMIF($D$2:$EE$2,BT$2-1,$D28:$EE28)/12)*(1+XLOOKUP(BT$2,Assumptions!$C$94:$M$94,Assumptions!$C$98:$M$98))))</f>
        <v>0</v>
      </c>
      <c r="BU28" s="229">
        <f t="array" ref="BU28">-(IF(BU$2=1,Assumptions!$AF29/12,-(SUMIF($D$2:$EE$2,BU$2-1,$D28:$EE28)/12)*(1+XLOOKUP(BU$2,Assumptions!$C$94:$M$94,Assumptions!$C$98:$M$98))))</f>
        <v>0</v>
      </c>
      <c r="BV28" s="229">
        <f t="array" ref="BV28">-(IF(BV$2=1,Assumptions!$AF29/12,-(SUMIF($D$2:$EE$2,BV$2-1,$D28:$EE28)/12)*(1+XLOOKUP(BV$2,Assumptions!$C$94:$M$94,Assumptions!$C$98:$M$98))))</f>
        <v>0</v>
      </c>
      <c r="BW28" s="229">
        <f t="array" ref="BW28">-(IF(BW$2=1,Assumptions!$AF29/12,-(SUMIF($D$2:$EE$2,BW$2-1,$D28:$EE28)/12)*(1+XLOOKUP(BW$2,Assumptions!$C$94:$M$94,Assumptions!$C$98:$M$98))))</f>
        <v>0</v>
      </c>
      <c r="BX28" s="229">
        <f t="array" ref="BX28">-(IF(BX$2=1,Assumptions!$AF29/12,-(SUMIF($D$2:$EE$2,BX$2-1,$D28:$EE28)/12)*(1+XLOOKUP(BX$2,Assumptions!$C$94:$M$94,Assumptions!$C$98:$M$98))))</f>
        <v>0</v>
      </c>
      <c r="BY28" s="229">
        <f t="array" ref="BY28">-(IF(BY$2=1,Assumptions!$AF29/12,-(SUMIF($D$2:$EE$2,BY$2-1,$D28:$EE28)/12)*(1+XLOOKUP(BY$2,Assumptions!$C$94:$M$94,Assumptions!$C$98:$M$98))))</f>
        <v>0</v>
      </c>
      <c r="BZ28" s="229">
        <f t="array" ref="BZ28">-(IF(BZ$2=1,Assumptions!$AF29/12,-(SUMIF($D$2:$EE$2,BZ$2-1,$D28:$EE28)/12)*(1+XLOOKUP(BZ$2,Assumptions!$C$94:$M$94,Assumptions!$C$98:$M$98))))</f>
        <v>0</v>
      </c>
      <c r="CA28" s="229">
        <f t="array" ref="CA28">-(IF(CA$2=1,Assumptions!$AF29/12,-(SUMIF($D$2:$EE$2,CA$2-1,$D28:$EE28)/12)*(1+XLOOKUP(CA$2,Assumptions!$C$94:$M$94,Assumptions!$C$98:$M$98))))</f>
        <v>0</v>
      </c>
      <c r="CB28" s="229">
        <f t="array" ref="CB28">-(IF(CB$2=1,Assumptions!$AF29/12,-(SUMIF($D$2:$EE$2,CB$2-1,$D28:$EE28)/12)*(1+XLOOKUP(CB$2,Assumptions!$C$94:$M$94,Assumptions!$C$98:$M$98))))</f>
        <v>0</v>
      </c>
      <c r="CC28" s="229">
        <f t="array" ref="CC28">-(IF(CC$2=1,Assumptions!$AF29/12,-(SUMIF($D$2:$EE$2,CC$2-1,$D28:$EE28)/12)*(1+XLOOKUP(CC$2,Assumptions!$C$94:$M$94,Assumptions!$C$98:$M$98))))</f>
        <v>0</v>
      </c>
      <c r="CD28" s="229">
        <f t="array" ref="CD28">-(IF(CD$2=1,Assumptions!$AF29/12,-(SUMIF($D$2:$EE$2,CD$2-1,$D28:$EE28)/12)*(1+XLOOKUP(CD$2,Assumptions!$C$94:$M$94,Assumptions!$C$98:$M$98))))</f>
        <v>0</v>
      </c>
      <c r="CE28" s="229">
        <f t="array" ref="CE28">-(IF(CE$2=1,Assumptions!$AF29/12,-(SUMIF($D$2:$EE$2,CE$2-1,$D28:$EE28)/12)*(1+XLOOKUP(CE$2,Assumptions!$C$94:$M$94,Assumptions!$C$98:$M$98))))</f>
        <v>0</v>
      </c>
      <c r="CF28" s="229">
        <f t="array" ref="CF28">-(IF(CF$2=1,Assumptions!$AF29/12,-(SUMIF($D$2:$EE$2,CF$2-1,$D28:$EE28)/12)*(1+XLOOKUP(CF$2,Assumptions!$C$94:$M$94,Assumptions!$C$98:$M$98))))</f>
        <v>0</v>
      </c>
      <c r="CG28" s="229">
        <f t="array" ref="CG28">-(IF(CG$2=1,Assumptions!$AF29/12,-(SUMIF($D$2:$EE$2,CG$2-1,$D28:$EE28)/12)*(1+XLOOKUP(CG$2,Assumptions!$C$94:$M$94,Assumptions!$C$98:$M$98))))</f>
        <v>0</v>
      </c>
      <c r="CH28" s="229">
        <f t="array" ref="CH28">-(IF(CH$2=1,Assumptions!$AF29/12,-(SUMIF($D$2:$EE$2,CH$2-1,$D28:$EE28)/12)*(1+XLOOKUP(CH$2,Assumptions!$C$94:$M$94,Assumptions!$C$98:$M$98))))</f>
        <v>0</v>
      </c>
      <c r="CI28" s="229">
        <f t="array" ref="CI28">-(IF(CI$2=1,Assumptions!$AF29/12,-(SUMIF($D$2:$EE$2,CI$2-1,$D28:$EE28)/12)*(1+XLOOKUP(CI$2,Assumptions!$C$94:$M$94,Assumptions!$C$98:$M$98))))</f>
        <v>0</v>
      </c>
      <c r="CJ28" s="229">
        <f t="array" ref="CJ28">-(IF(CJ$2=1,Assumptions!$AF29/12,-(SUMIF($D$2:$EE$2,CJ$2-1,$D28:$EE28)/12)*(1+XLOOKUP(CJ$2,Assumptions!$C$94:$M$94,Assumptions!$C$98:$M$98))))</f>
        <v>0</v>
      </c>
      <c r="CK28" s="229">
        <f t="array" ref="CK28">-(IF(CK$2=1,Assumptions!$AF29/12,-(SUMIF($D$2:$EE$2,CK$2-1,$D28:$EE28)/12)*(1+XLOOKUP(CK$2,Assumptions!$C$94:$M$94,Assumptions!$C$98:$M$98))))</f>
        <v>0</v>
      </c>
      <c r="CL28" s="229">
        <f t="array" ref="CL28">-(IF(CL$2=1,Assumptions!$AF29/12,-(SUMIF($D$2:$EE$2,CL$2-1,$D28:$EE28)/12)*(1+XLOOKUP(CL$2,Assumptions!$C$94:$M$94,Assumptions!$C$98:$M$98))))</f>
        <v>0</v>
      </c>
      <c r="CM28" s="229">
        <f t="array" ref="CM28">-(IF(CM$2=1,Assumptions!$AF29/12,-(SUMIF($D$2:$EE$2,CM$2-1,$D28:$EE28)/12)*(1+XLOOKUP(CM$2,Assumptions!$C$94:$M$94,Assumptions!$C$98:$M$98))))</f>
        <v>0</v>
      </c>
      <c r="CN28" s="229">
        <f t="array" ref="CN28">-(IF(CN$2=1,Assumptions!$AF29/12,-(SUMIF($D$2:$EE$2,CN$2-1,$D28:$EE28)/12)*(1+XLOOKUP(CN$2,Assumptions!$C$94:$M$94,Assumptions!$C$98:$M$98))))</f>
        <v>0</v>
      </c>
      <c r="CO28" s="229">
        <f t="array" ref="CO28">-(IF(CO$2=1,Assumptions!$AF29/12,-(SUMIF($D$2:$EE$2,CO$2-1,$D28:$EE28)/12)*(1+XLOOKUP(CO$2,Assumptions!$C$94:$M$94,Assumptions!$C$98:$M$98))))</f>
        <v>0</v>
      </c>
      <c r="CP28" s="229">
        <f t="array" ref="CP28">-(IF(CP$2=1,Assumptions!$AF29/12,-(SUMIF($D$2:$EE$2,CP$2-1,$D28:$EE28)/12)*(1+XLOOKUP(CP$2,Assumptions!$C$94:$M$94,Assumptions!$C$98:$M$98))))</f>
        <v>0</v>
      </c>
      <c r="CQ28" s="229">
        <f t="array" ref="CQ28">-(IF(CQ$2=1,Assumptions!$AF29/12,-(SUMIF($D$2:$EE$2,CQ$2-1,$D28:$EE28)/12)*(1+XLOOKUP(CQ$2,Assumptions!$C$94:$M$94,Assumptions!$C$98:$M$98))))</f>
        <v>0</v>
      </c>
      <c r="CR28" s="229">
        <f t="array" ref="CR28">-(IF(CR$2=1,Assumptions!$AF29/12,-(SUMIF($D$2:$EE$2,CR$2-1,$D28:$EE28)/12)*(1+XLOOKUP(CR$2,Assumptions!$C$94:$M$94,Assumptions!$C$98:$M$98))))</f>
        <v>0</v>
      </c>
      <c r="CS28" s="229">
        <f t="array" ref="CS28">-(IF(CS$2=1,Assumptions!$AF29/12,-(SUMIF($D$2:$EE$2,CS$2-1,$D28:$EE28)/12)*(1+XLOOKUP(CS$2,Assumptions!$C$94:$M$94,Assumptions!$C$98:$M$98))))</f>
        <v>0</v>
      </c>
      <c r="CT28" s="229">
        <f t="array" ref="CT28">-(IF(CT$2=1,Assumptions!$AF29/12,-(SUMIF($D$2:$EE$2,CT$2-1,$D28:$EE28)/12)*(1+XLOOKUP(CT$2,Assumptions!$C$94:$M$94,Assumptions!$C$98:$M$98))))</f>
        <v>0</v>
      </c>
      <c r="CU28" s="229">
        <f t="array" ref="CU28">-(IF(CU$2=1,Assumptions!$AF29/12,-(SUMIF($D$2:$EE$2,CU$2-1,$D28:$EE28)/12)*(1+XLOOKUP(CU$2,Assumptions!$C$94:$M$94,Assumptions!$C$98:$M$98))))</f>
        <v>0</v>
      </c>
      <c r="CV28" s="229">
        <f t="array" ref="CV28">-(IF(CV$2=1,Assumptions!$AF29/12,-(SUMIF($D$2:$EE$2,CV$2-1,$D28:$EE28)/12)*(1+XLOOKUP(CV$2,Assumptions!$C$94:$M$94,Assumptions!$C$98:$M$98))))</f>
        <v>0</v>
      </c>
      <c r="CW28" s="229">
        <f t="array" ref="CW28">-(IF(CW$2=1,Assumptions!$AF29/12,-(SUMIF($D$2:$EE$2,CW$2-1,$D28:$EE28)/12)*(1+XLOOKUP(CW$2,Assumptions!$C$94:$M$94,Assumptions!$C$98:$M$98))))</f>
        <v>0</v>
      </c>
      <c r="CX28" s="229">
        <f t="array" ref="CX28">-(IF(CX$2=1,Assumptions!$AF29/12,-(SUMIF($D$2:$EE$2,CX$2-1,$D28:$EE28)/12)*(1+XLOOKUP(CX$2,Assumptions!$C$94:$M$94,Assumptions!$C$98:$M$98))))</f>
        <v>0</v>
      </c>
      <c r="CY28" s="229">
        <f t="array" ref="CY28">-(IF(CY$2=1,Assumptions!$AF29/12,-(SUMIF($D$2:$EE$2,CY$2-1,$D28:$EE28)/12)*(1+XLOOKUP(CY$2,Assumptions!$C$94:$M$94,Assumptions!$C$98:$M$98))))</f>
        <v>0</v>
      </c>
      <c r="CZ28" s="229">
        <f t="array" ref="CZ28">-(IF(CZ$2=1,Assumptions!$AF29/12,-(SUMIF($D$2:$EE$2,CZ$2-1,$D28:$EE28)/12)*(1+XLOOKUP(CZ$2,Assumptions!$C$94:$M$94,Assumptions!$C$98:$M$98))))</f>
        <v>0</v>
      </c>
      <c r="DA28" s="229">
        <f t="array" ref="DA28">-(IF(DA$2=1,Assumptions!$AF29/12,-(SUMIF($D$2:$EE$2,DA$2-1,$D28:$EE28)/12)*(1+XLOOKUP(DA$2,Assumptions!$C$94:$M$94,Assumptions!$C$98:$M$98))))</f>
        <v>0</v>
      </c>
      <c r="DB28" s="229">
        <f t="array" ref="DB28">-(IF(DB$2=1,Assumptions!$AF29/12,-(SUMIF($D$2:$EE$2,DB$2-1,$D28:$EE28)/12)*(1+XLOOKUP(DB$2,Assumptions!$C$94:$M$94,Assumptions!$C$98:$M$98))))</f>
        <v>0</v>
      </c>
      <c r="DC28" s="229">
        <f t="array" ref="DC28">-(IF(DC$2=1,Assumptions!$AF29/12,-(SUMIF($D$2:$EE$2,DC$2-1,$D28:$EE28)/12)*(1+XLOOKUP(DC$2,Assumptions!$C$94:$M$94,Assumptions!$C$98:$M$98))))</f>
        <v>0</v>
      </c>
      <c r="DD28" s="229">
        <f t="array" ref="DD28">-(IF(DD$2=1,Assumptions!$AF29/12,-(SUMIF($D$2:$EE$2,DD$2-1,$D28:$EE28)/12)*(1+XLOOKUP(DD$2,Assumptions!$C$94:$M$94,Assumptions!$C$98:$M$98))))</f>
        <v>0</v>
      </c>
      <c r="DE28" s="229">
        <f t="array" ref="DE28">-(IF(DE$2=1,Assumptions!$AF29/12,-(SUMIF($D$2:$EE$2,DE$2-1,$D28:$EE28)/12)*(1+XLOOKUP(DE$2,Assumptions!$C$94:$M$94,Assumptions!$C$98:$M$98))))</f>
        <v>0</v>
      </c>
      <c r="DF28" s="229">
        <f t="array" ref="DF28">-(IF(DF$2=1,Assumptions!$AF29/12,-(SUMIF($D$2:$EE$2,DF$2-1,$D28:$EE28)/12)*(1+XLOOKUP(DF$2,Assumptions!$C$94:$M$94,Assumptions!$C$98:$M$98))))</f>
        <v>0</v>
      </c>
      <c r="DG28" s="229">
        <f t="array" ref="DG28">-(IF(DG$2=1,Assumptions!$AF29/12,-(SUMIF($D$2:$EE$2,DG$2-1,$D28:$EE28)/12)*(1+XLOOKUP(DG$2,Assumptions!$C$94:$M$94,Assumptions!$C$98:$M$98))))</f>
        <v>0</v>
      </c>
      <c r="DH28" s="229">
        <f t="array" ref="DH28">-(IF(DH$2=1,Assumptions!$AF29/12,-(SUMIF($D$2:$EE$2,DH$2-1,$D28:$EE28)/12)*(1+XLOOKUP(DH$2,Assumptions!$C$94:$M$94,Assumptions!$C$98:$M$98))))</f>
        <v>0</v>
      </c>
      <c r="DI28" s="229">
        <f t="array" ref="DI28">-(IF(DI$2=1,Assumptions!$AF29/12,-(SUMIF($D$2:$EE$2,DI$2-1,$D28:$EE28)/12)*(1+XLOOKUP(DI$2,Assumptions!$C$94:$M$94,Assumptions!$C$98:$M$98))))</f>
        <v>0</v>
      </c>
      <c r="DJ28" s="229">
        <f t="array" ref="DJ28">-(IF(DJ$2=1,Assumptions!$AF29/12,-(SUMIF($D$2:$EE$2,DJ$2-1,$D28:$EE28)/12)*(1+XLOOKUP(DJ$2,Assumptions!$C$94:$M$94,Assumptions!$C$98:$M$98))))</f>
        <v>0</v>
      </c>
      <c r="DK28" s="229">
        <f t="array" ref="DK28">-(IF(DK$2=1,Assumptions!$AF29/12,-(SUMIF($D$2:$EE$2,DK$2-1,$D28:$EE28)/12)*(1+XLOOKUP(DK$2,Assumptions!$C$94:$M$94,Assumptions!$C$98:$M$98))))</f>
        <v>0</v>
      </c>
      <c r="DL28" s="229">
        <f t="array" ref="DL28">-(IF(DL$2=1,Assumptions!$AF29/12,-(SUMIF($D$2:$EE$2,DL$2-1,$D28:$EE28)/12)*(1+XLOOKUP(DL$2,Assumptions!$C$94:$M$94,Assumptions!$C$98:$M$98))))</f>
        <v>0</v>
      </c>
      <c r="DM28" s="229">
        <f t="array" ref="DM28">-(IF(DM$2=1,Assumptions!$AF29/12,-(SUMIF($D$2:$EE$2,DM$2-1,$D28:$EE28)/12)*(1+XLOOKUP(DM$2,Assumptions!$C$94:$M$94,Assumptions!$C$98:$M$98))))</f>
        <v>0</v>
      </c>
      <c r="DN28" s="229">
        <f t="array" ref="DN28">-(IF(DN$2=1,Assumptions!$AF29/12,-(SUMIF($D$2:$EE$2,DN$2-1,$D28:$EE28)/12)*(1+XLOOKUP(DN$2,Assumptions!$C$94:$M$94,Assumptions!$C$98:$M$98))))</f>
        <v>0</v>
      </c>
      <c r="DO28" s="229">
        <f t="array" ref="DO28">-(IF(DO$2=1,Assumptions!$AF29/12,-(SUMIF($D$2:$EE$2,DO$2-1,$D28:$EE28)/12)*(1+XLOOKUP(DO$2,Assumptions!$C$94:$M$94,Assumptions!$C$98:$M$98))))</f>
        <v>0</v>
      </c>
      <c r="DP28" s="229">
        <f t="array" ref="DP28">-(IF(DP$2=1,Assumptions!$AF29/12,-(SUMIF($D$2:$EE$2,DP$2-1,$D28:$EE28)/12)*(1+XLOOKUP(DP$2,Assumptions!$C$94:$M$94,Assumptions!$C$98:$M$98))))</f>
        <v>0</v>
      </c>
      <c r="DQ28" s="229">
        <f t="array" ref="DQ28">-(IF(DQ$2=1,Assumptions!$AF29/12,-(SUMIF($D$2:$EE$2,DQ$2-1,$D28:$EE28)/12)*(1+XLOOKUP(DQ$2,Assumptions!$C$94:$M$94,Assumptions!$C$98:$M$98))))</f>
        <v>0</v>
      </c>
      <c r="DR28" s="229">
        <f t="array" ref="DR28">-(IF(DR$2=1,Assumptions!$AF29/12,-(SUMIF($D$2:$EE$2,DR$2-1,$D28:$EE28)/12)*(1+XLOOKUP(DR$2,Assumptions!$C$94:$M$94,Assumptions!$C$98:$M$98))))</f>
        <v>0</v>
      </c>
      <c r="DS28" s="229">
        <f t="array" ref="DS28">-(IF(DS$2=1,Assumptions!$AF29/12,-(SUMIF($D$2:$EE$2,DS$2-1,$D28:$EE28)/12)*(1+XLOOKUP(DS$2,Assumptions!$C$94:$M$94,Assumptions!$C$98:$M$98))))</f>
        <v>0</v>
      </c>
      <c r="DT28" s="229">
        <f t="array" ref="DT28">-(IF(DT$2=1,Assumptions!$AF29/12,-(SUMIF($D$2:$EE$2,DT$2-1,$D28:$EE28)/12)*(1+XLOOKUP(DT$2,Assumptions!$C$94:$M$94,Assumptions!$C$98:$M$98))))</f>
        <v>0</v>
      </c>
      <c r="DU28" s="229">
        <f t="array" ref="DU28">-(IF(DU$2=1,Assumptions!$AF29/12,-(SUMIF($D$2:$EE$2,DU$2-1,$D28:$EE28)/12)*(1+XLOOKUP(DU$2,Assumptions!$C$94:$M$94,Assumptions!$C$98:$M$98))))</f>
        <v>0</v>
      </c>
      <c r="DV28" s="229">
        <f t="array" ref="DV28">-(IF(DV$2=1,Assumptions!$AF29/12,-(SUMIF($D$2:$EE$2,DV$2-1,$D28:$EE28)/12)*(1+XLOOKUP(DV$2,Assumptions!$C$94:$M$94,Assumptions!$C$98:$M$98))))</f>
        <v>0</v>
      </c>
      <c r="DW28" s="229">
        <f t="array" ref="DW28">-(IF(DW$2=1,Assumptions!$AF29/12,-(SUMIF($D$2:$EE$2,DW$2-1,$D28:$EE28)/12)*(1+XLOOKUP(DW$2,Assumptions!$C$94:$M$94,Assumptions!$C$98:$M$98))))</f>
        <v>0</v>
      </c>
      <c r="DX28" s="229">
        <f t="array" ref="DX28">-(IF(DX$2=1,Assumptions!$AF29/12,-(SUMIF($D$2:$EE$2,DX$2-1,$D28:$EE28)/12)*(1+XLOOKUP(DX$2,Assumptions!$C$94:$M$94,Assumptions!$C$98:$M$98))))</f>
        <v>0</v>
      </c>
      <c r="DY28" s="229">
        <f t="array" ref="DY28">-(IF(DY$2=1,Assumptions!$AF29/12,-(SUMIF($D$2:$EE$2,DY$2-1,$D28:$EE28)/12)*(1+XLOOKUP(DY$2,Assumptions!$C$94:$M$94,Assumptions!$C$98:$M$98))))</f>
        <v>0</v>
      </c>
      <c r="DZ28" s="229">
        <f t="array" ref="DZ28">-(IF(DZ$2=1,Assumptions!$AF29/12,-(SUMIF($D$2:$EE$2,DZ$2-1,$D28:$EE28)/12)*(1+XLOOKUP(DZ$2,Assumptions!$C$94:$M$94,Assumptions!$C$98:$M$98))))</f>
        <v>0</v>
      </c>
      <c r="EA28" s="229">
        <f t="array" ref="EA28">-(IF(EA$2=1,Assumptions!$AF29/12,-(SUMIF($D$2:$EE$2,EA$2-1,$D28:$EE28)/12)*(1+XLOOKUP(EA$2,Assumptions!$C$94:$M$94,Assumptions!$C$98:$M$98))))</f>
        <v>0</v>
      </c>
      <c r="EB28" s="229">
        <f t="array" ref="EB28">-(IF(EB$2=1,Assumptions!$AF29/12,-(SUMIF($D$2:$EE$2,EB$2-1,$D28:$EE28)/12)*(1+XLOOKUP(EB$2,Assumptions!$C$94:$M$94,Assumptions!$C$98:$M$98))))</f>
        <v>0</v>
      </c>
      <c r="EC28" s="229">
        <f t="array" ref="EC28">-(IF(EC$2=1,Assumptions!$AF29/12,-(SUMIF($D$2:$EE$2,EC$2-1,$D28:$EE28)/12)*(1+XLOOKUP(EC$2,Assumptions!$C$94:$M$94,Assumptions!$C$98:$M$98))))</f>
        <v>0</v>
      </c>
      <c r="ED28" s="229">
        <f t="array" ref="ED28">-(IF(ED$2=1,Assumptions!$AF29/12,-(SUMIF($D$2:$EE$2,ED$2-1,$D28:$EE28)/12)*(1+XLOOKUP(ED$2,Assumptions!$C$94:$M$94,Assumptions!$C$98:$M$98))))</f>
        <v>0</v>
      </c>
      <c r="EE28" s="229">
        <f t="array" ref="EE28">-(IF(EE$2=1,Assumptions!$AF29/12,-(SUMIF($D$2:$EE$2,EE$2-1,$D28:$EE28)/12)*(1+XLOOKUP(EE$2,Assumptions!$C$94:$M$94,Assumptions!$C$98:$M$98))))</f>
        <v>0</v>
      </c>
    </row>
    <row r="29" ht="15.75" customHeight="1">
      <c r="A29" s="1"/>
      <c r="B29" s="1"/>
      <c r="C29" s="1" t="str">
        <f>Assumptions!J30</f>
        <v>Management Fee</v>
      </c>
      <c r="D29" s="229">
        <f>-D$18*Assumptions!$AD$30</f>
        <v>0</v>
      </c>
      <c r="E29" s="229">
        <f>-E$18*Assumptions!$AD$30</f>
        <v>0</v>
      </c>
      <c r="F29" s="229">
        <f>-F$18*Assumptions!$AD$30</f>
        <v>0</v>
      </c>
      <c r="G29" s="229">
        <f>-G$18*Assumptions!$AD$30</f>
        <v>0</v>
      </c>
      <c r="H29" s="229">
        <f>-H$18*Assumptions!$AD$30</f>
        <v>0</v>
      </c>
      <c r="I29" s="229">
        <f>-I$18*Assumptions!$AD$30</f>
        <v>0</v>
      </c>
      <c r="J29" s="229">
        <f>-J$18*Assumptions!$AD$30</f>
        <v>0</v>
      </c>
      <c r="K29" s="229">
        <f>-K$18*Assumptions!$AD$30</f>
        <v>0</v>
      </c>
      <c r="L29" s="229">
        <f>-L$18*Assumptions!$AD$30</f>
        <v>0</v>
      </c>
      <c r="M29" s="229">
        <f>-M$18*Assumptions!$AD$30</f>
        <v>0</v>
      </c>
      <c r="N29" s="229">
        <f>-N$18*Assumptions!$AD$30</f>
        <v>0</v>
      </c>
      <c r="O29" s="229">
        <f>-O$18*Assumptions!$AD$30</f>
        <v>0</v>
      </c>
      <c r="P29" s="229">
        <f>-P$18*Assumptions!$AD$30</f>
        <v>0</v>
      </c>
      <c r="Q29" s="229">
        <f>-Q$18*Assumptions!$AD$30</f>
        <v>0</v>
      </c>
      <c r="R29" s="229">
        <f>-R$18*Assumptions!$AD$30</f>
        <v>0</v>
      </c>
      <c r="S29" s="229">
        <f>-S$18*Assumptions!$AD$30</f>
        <v>0</v>
      </c>
      <c r="T29" s="229">
        <f>-T$18*Assumptions!$AD$30</f>
        <v>0</v>
      </c>
      <c r="U29" s="229">
        <f>-U$18*Assumptions!$AD$30</f>
        <v>0</v>
      </c>
      <c r="V29" s="229">
        <f>-V$18*Assumptions!$AD$30</f>
        <v>0</v>
      </c>
      <c r="W29" s="229">
        <f>-W$18*Assumptions!$AD$30</f>
        <v>0</v>
      </c>
      <c r="X29" s="229">
        <f>-X$18*Assumptions!$AD$30</f>
        <v>0</v>
      </c>
      <c r="Y29" s="229">
        <f>-Y$18*Assumptions!$AD$30</f>
        <v>0</v>
      </c>
      <c r="Z29" s="229">
        <f>-Z$18*Assumptions!$AD$30</f>
        <v>0</v>
      </c>
      <c r="AA29" s="229">
        <f>-AA$18*Assumptions!$AD$30</f>
        <v>0</v>
      </c>
      <c r="AB29" s="229">
        <f>-AB$18*Assumptions!$AD$30</f>
        <v>0</v>
      </c>
      <c r="AC29" s="229">
        <f>-AC$18*Assumptions!$AD$30</f>
        <v>0</v>
      </c>
      <c r="AD29" s="229">
        <f>-AD$18*Assumptions!$AD$30</f>
        <v>0</v>
      </c>
      <c r="AE29" s="229">
        <f>-AE$18*Assumptions!$AD$30</f>
        <v>0</v>
      </c>
      <c r="AF29" s="229">
        <f>-AF$18*Assumptions!$AD$30</f>
        <v>0</v>
      </c>
      <c r="AG29" s="229">
        <f>-AG$18*Assumptions!$AD$30</f>
        <v>0</v>
      </c>
      <c r="AH29" s="229">
        <f>-AH$18*Assumptions!$AD$30</f>
        <v>0</v>
      </c>
      <c r="AI29" s="229">
        <f>-AI$18*Assumptions!$AD$30</f>
        <v>0</v>
      </c>
      <c r="AJ29" s="229">
        <f>-AJ$18*Assumptions!$AD$30</f>
        <v>0</v>
      </c>
      <c r="AK29" s="229">
        <f>-AK$18*Assumptions!$AD$30</f>
        <v>0</v>
      </c>
      <c r="AL29" s="229">
        <f>-AL$18*Assumptions!$AD$30</f>
        <v>0</v>
      </c>
      <c r="AM29" s="229">
        <f>-AM$18*Assumptions!$AD$30</f>
        <v>0</v>
      </c>
      <c r="AN29" s="229">
        <f>-AN$18*Assumptions!$AD$30</f>
        <v>0</v>
      </c>
      <c r="AO29" s="229">
        <f>-AO$18*Assumptions!$AD$30</f>
        <v>0</v>
      </c>
      <c r="AP29" s="229">
        <f>-AP$18*Assumptions!$AD$30</f>
        <v>0</v>
      </c>
      <c r="AQ29" s="229">
        <f>-AQ$18*Assumptions!$AD$30</f>
        <v>0</v>
      </c>
      <c r="AR29" s="229">
        <f>-AR$18*Assumptions!$AD$30</f>
        <v>0</v>
      </c>
      <c r="AS29" s="229">
        <f>-AS$18*Assumptions!$AD$30</f>
        <v>0</v>
      </c>
      <c r="AT29" s="229">
        <f>-AT$18*Assumptions!$AD$30</f>
        <v>0</v>
      </c>
      <c r="AU29" s="229">
        <f>-AU$18*Assumptions!$AD$30</f>
        <v>0</v>
      </c>
      <c r="AV29" s="229">
        <f>-AV$18*Assumptions!$AD$30</f>
        <v>0</v>
      </c>
      <c r="AW29" s="229">
        <f>-AW$18*Assumptions!$AD$30</f>
        <v>0</v>
      </c>
      <c r="AX29" s="229">
        <f>-AX$18*Assumptions!$AD$30</f>
        <v>0</v>
      </c>
      <c r="AY29" s="229">
        <f>-AY$18*Assumptions!$AD$30</f>
        <v>0</v>
      </c>
      <c r="AZ29" s="229">
        <f>-AZ$18*Assumptions!$AD$30</f>
        <v>0</v>
      </c>
      <c r="BA29" s="229">
        <f>-BA$18*Assumptions!$AD$30</f>
        <v>0</v>
      </c>
      <c r="BB29" s="229">
        <f>-BB$18*Assumptions!$AD$30</f>
        <v>0</v>
      </c>
      <c r="BC29" s="229">
        <f>-BC$18*Assumptions!$AD$30</f>
        <v>0</v>
      </c>
      <c r="BD29" s="229">
        <f>-BD$18*Assumptions!$AD$30</f>
        <v>0</v>
      </c>
      <c r="BE29" s="229">
        <f>-BE$18*Assumptions!$AD$30</f>
        <v>0</v>
      </c>
      <c r="BF29" s="229">
        <f>-BF$18*Assumptions!$AD$30</f>
        <v>0</v>
      </c>
      <c r="BG29" s="229">
        <f>-BG$18*Assumptions!$AD$30</f>
        <v>0</v>
      </c>
      <c r="BH29" s="229">
        <f>-BH$18*Assumptions!$AD$30</f>
        <v>0</v>
      </c>
      <c r="BI29" s="229">
        <f>-BI$18*Assumptions!$AD$30</f>
        <v>0</v>
      </c>
      <c r="BJ29" s="229">
        <f>-BJ$18*Assumptions!$AD$30</f>
        <v>0</v>
      </c>
      <c r="BK29" s="229">
        <f>-BK$18*Assumptions!$AD$30</f>
        <v>0</v>
      </c>
      <c r="BL29" s="229">
        <f>-BL$18*Assumptions!$AD$30</f>
        <v>0</v>
      </c>
      <c r="BM29" s="229">
        <f>-BM$18*Assumptions!$AD$30</f>
        <v>0</v>
      </c>
      <c r="BN29" s="229">
        <f>-BN$18*Assumptions!$AD$30</f>
        <v>0</v>
      </c>
      <c r="BO29" s="229">
        <f>-BO$18*Assumptions!$AD$30</f>
        <v>0</v>
      </c>
      <c r="BP29" s="229">
        <f>-BP$18*Assumptions!$AD$30</f>
        <v>0</v>
      </c>
      <c r="BQ29" s="229">
        <f>-BQ$18*Assumptions!$AD$30</f>
        <v>0</v>
      </c>
      <c r="BR29" s="229">
        <f>-BR$18*Assumptions!$AD$30</f>
        <v>0</v>
      </c>
      <c r="BS29" s="229">
        <f>-BS$18*Assumptions!$AD$30</f>
        <v>0</v>
      </c>
      <c r="BT29" s="229">
        <f>-BT$18*Assumptions!$AD$30</f>
        <v>0</v>
      </c>
      <c r="BU29" s="229">
        <f>-BU$18*Assumptions!$AD$30</f>
        <v>0</v>
      </c>
      <c r="BV29" s="229">
        <f>-BV$18*Assumptions!$AD$30</f>
        <v>0</v>
      </c>
      <c r="BW29" s="229">
        <f>-BW$18*Assumptions!$AD$30</f>
        <v>0</v>
      </c>
      <c r="BX29" s="229">
        <f>-BX$18*Assumptions!$AD$30</f>
        <v>0</v>
      </c>
      <c r="BY29" s="229">
        <f>-BY$18*Assumptions!$AD$30</f>
        <v>0</v>
      </c>
      <c r="BZ29" s="229">
        <f>-BZ$18*Assumptions!$AD$30</f>
        <v>0</v>
      </c>
      <c r="CA29" s="229">
        <f>-CA$18*Assumptions!$AD$30</f>
        <v>0</v>
      </c>
      <c r="CB29" s="229">
        <f>-CB$18*Assumptions!$AD$30</f>
        <v>0</v>
      </c>
      <c r="CC29" s="229">
        <f>-CC$18*Assumptions!$AD$30</f>
        <v>0</v>
      </c>
      <c r="CD29" s="229">
        <f>-CD$18*Assumptions!$AD$30</f>
        <v>0</v>
      </c>
      <c r="CE29" s="229">
        <f>-CE$18*Assumptions!$AD$30</f>
        <v>0</v>
      </c>
      <c r="CF29" s="229">
        <f>-CF$18*Assumptions!$AD$30</f>
        <v>0</v>
      </c>
      <c r="CG29" s="229">
        <f>-CG$18*Assumptions!$AD$30</f>
        <v>0</v>
      </c>
      <c r="CH29" s="229">
        <f>-CH$18*Assumptions!$AD$30</f>
        <v>0</v>
      </c>
      <c r="CI29" s="229">
        <f>-CI$18*Assumptions!$AD$30</f>
        <v>0</v>
      </c>
      <c r="CJ29" s="229">
        <f>-CJ$18*Assumptions!$AD$30</f>
        <v>0</v>
      </c>
      <c r="CK29" s="229">
        <f>-CK$18*Assumptions!$AD$30</f>
        <v>0</v>
      </c>
      <c r="CL29" s="229">
        <f>-CL$18*Assumptions!$AD$30</f>
        <v>0</v>
      </c>
      <c r="CM29" s="229">
        <f>-CM$18*Assumptions!$AD$30</f>
        <v>0</v>
      </c>
      <c r="CN29" s="229">
        <f>-CN$18*Assumptions!$AD$30</f>
        <v>0</v>
      </c>
      <c r="CO29" s="229">
        <f>-CO$18*Assumptions!$AD$30</f>
        <v>0</v>
      </c>
      <c r="CP29" s="229">
        <f>-CP$18*Assumptions!$AD$30</f>
        <v>0</v>
      </c>
      <c r="CQ29" s="229">
        <f>-CQ$18*Assumptions!$AD$30</f>
        <v>0</v>
      </c>
      <c r="CR29" s="229">
        <f>-CR$18*Assumptions!$AD$30</f>
        <v>0</v>
      </c>
      <c r="CS29" s="229">
        <f>-CS$18*Assumptions!$AD$30</f>
        <v>0</v>
      </c>
      <c r="CT29" s="229">
        <f>-CT$18*Assumptions!$AD$30</f>
        <v>0</v>
      </c>
      <c r="CU29" s="229">
        <f>-CU$18*Assumptions!$AD$30</f>
        <v>0</v>
      </c>
      <c r="CV29" s="229">
        <f>-CV$18*Assumptions!$AD$30</f>
        <v>0</v>
      </c>
      <c r="CW29" s="229">
        <f>-CW$18*Assumptions!$AD$30</f>
        <v>0</v>
      </c>
      <c r="CX29" s="229">
        <f>-CX$18*Assumptions!$AD$30</f>
        <v>0</v>
      </c>
      <c r="CY29" s="229">
        <f>-CY$18*Assumptions!$AD$30</f>
        <v>0</v>
      </c>
      <c r="CZ29" s="229">
        <f>-CZ$18*Assumptions!$AD$30</f>
        <v>0</v>
      </c>
      <c r="DA29" s="229">
        <f>-DA$18*Assumptions!$AD$30</f>
        <v>0</v>
      </c>
      <c r="DB29" s="229">
        <f>-DB$18*Assumptions!$AD$30</f>
        <v>0</v>
      </c>
      <c r="DC29" s="229">
        <f>-DC$18*Assumptions!$AD$30</f>
        <v>0</v>
      </c>
      <c r="DD29" s="229">
        <f>-DD$18*Assumptions!$AD$30</f>
        <v>0</v>
      </c>
      <c r="DE29" s="229">
        <f>-DE$18*Assumptions!$AD$30</f>
        <v>0</v>
      </c>
      <c r="DF29" s="229">
        <f>-DF$18*Assumptions!$AD$30</f>
        <v>0</v>
      </c>
      <c r="DG29" s="229">
        <f>-DG$18*Assumptions!$AD$30</f>
        <v>0</v>
      </c>
      <c r="DH29" s="229">
        <f>-DH$18*Assumptions!$AD$30</f>
        <v>0</v>
      </c>
      <c r="DI29" s="229">
        <f>-DI$18*Assumptions!$AD$30</f>
        <v>0</v>
      </c>
      <c r="DJ29" s="229">
        <f>-DJ$18*Assumptions!$AD$30</f>
        <v>0</v>
      </c>
      <c r="DK29" s="229">
        <f>-DK$18*Assumptions!$AD$30</f>
        <v>0</v>
      </c>
      <c r="DL29" s="229">
        <f>-DL$18*Assumptions!$AD$30</f>
        <v>0</v>
      </c>
      <c r="DM29" s="229">
        <f>-DM$18*Assumptions!$AD$30</f>
        <v>0</v>
      </c>
      <c r="DN29" s="229">
        <f>-DN$18*Assumptions!$AD$30</f>
        <v>0</v>
      </c>
      <c r="DO29" s="229">
        <f>-DO$18*Assumptions!$AD$30</f>
        <v>0</v>
      </c>
      <c r="DP29" s="229">
        <f>-DP$18*Assumptions!$AD$30</f>
        <v>0</v>
      </c>
      <c r="DQ29" s="229">
        <f>-DQ$18*Assumptions!$AD$30</f>
        <v>0</v>
      </c>
      <c r="DR29" s="229">
        <f>-DR$18*Assumptions!$AD$30</f>
        <v>0</v>
      </c>
      <c r="DS29" s="229">
        <f>-DS$18*Assumptions!$AD$30</f>
        <v>0</v>
      </c>
      <c r="DT29" s="229">
        <f>-DT$18*Assumptions!$AD$30</f>
        <v>0</v>
      </c>
      <c r="DU29" s="229">
        <f>-DU$18*Assumptions!$AD$30</f>
        <v>0</v>
      </c>
      <c r="DV29" s="229">
        <f>-DV$18*Assumptions!$AD$30</f>
        <v>0</v>
      </c>
      <c r="DW29" s="229">
        <f>-DW$18*Assumptions!$AD$30</f>
        <v>0</v>
      </c>
      <c r="DX29" s="229">
        <f>-DX$18*Assumptions!$AD$30</f>
        <v>0</v>
      </c>
      <c r="DY29" s="229">
        <f>-DY$18*Assumptions!$AD$30</f>
        <v>0</v>
      </c>
      <c r="DZ29" s="229">
        <f>-DZ$18*Assumptions!$AD$30</f>
        <v>0</v>
      </c>
      <c r="EA29" s="229">
        <f>-EA$18*Assumptions!$AD$30</f>
        <v>0</v>
      </c>
      <c r="EB29" s="229">
        <f>-EB$18*Assumptions!$AD$30</f>
        <v>0</v>
      </c>
      <c r="EC29" s="229">
        <f>-EC$18*Assumptions!$AD$30</f>
        <v>0</v>
      </c>
      <c r="ED29" s="229">
        <f>-ED$18*Assumptions!$AD$30</f>
        <v>0</v>
      </c>
      <c r="EE29" s="229">
        <f>-EE$18*Assumptions!$AD$30</f>
        <v>0</v>
      </c>
    </row>
    <row r="30" ht="15.75" customHeight="1">
      <c r="A30" s="1"/>
      <c r="B30" s="1"/>
      <c r="C30" s="1" t="str">
        <f>Assumptions!J31</f>
        <v>Hauling</v>
      </c>
      <c r="D30" s="229">
        <f t="array" ref="D30">-(IF(D$2=1,Assumptions!$AF31/12,-(SUMIF($D$2:$EE$2,D$2-1,$D30:$EE30)/12)*(1+XLOOKUP(D$2,Assumptions!$C$94:$M$94,Assumptions!$C$98:$M$98))))</f>
        <v>0</v>
      </c>
      <c r="E30" s="229">
        <f t="array" ref="E30">-(IF(E$2=1,Assumptions!$AF31/12,-(SUMIF($D$2:$EE$2,E$2-1,$D30:$EE30)/12)*(1+XLOOKUP(E$2,Assumptions!$C$94:$M$94,Assumptions!$C$98:$M$98))))</f>
        <v>0</v>
      </c>
      <c r="F30" s="229">
        <f t="array" ref="F30">-(IF(F$2=1,Assumptions!$AF31/12,-(SUMIF($D$2:$EE$2,F$2-1,$D30:$EE30)/12)*(1+XLOOKUP(F$2,Assumptions!$C$94:$M$94,Assumptions!$C$98:$M$98))))</f>
        <v>0</v>
      </c>
      <c r="G30" s="229">
        <f t="array" ref="G30">-(IF(G$2=1,Assumptions!$AF31/12,-(SUMIF($D$2:$EE$2,G$2-1,$D30:$EE30)/12)*(1+XLOOKUP(G$2,Assumptions!$C$94:$M$94,Assumptions!$C$98:$M$98))))</f>
        <v>0</v>
      </c>
      <c r="H30" s="229">
        <f t="array" ref="H30">-(IF(H$2=1,Assumptions!$AF31/12,-(SUMIF($D$2:$EE$2,H$2-1,$D30:$EE30)/12)*(1+XLOOKUP(H$2,Assumptions!$C$94:$M$94,Assumptions!$C$98:$M$98))))</f>
        <v>0</v>
      </c>
      <c r="I30" s="229">
        <f t="array" ref="I30">-(IF(I$2=1,Assumptions!$AF31/12,-(SUMIF($D$2:$EE$2,I$2-1,$D30:$EE30)/12)*(1+XLOOKUP(I$2,Assumptions!$C$94:$M$94,Assumptions!$C$98:$M$98))))</f>
        <v>0</v>
      </c>
      <c r="J30" s="229">
        <f t="array" ref="J30">-(IF(J$2=1,Assumptions!$AF31/12,-(SUMIF($D$2:$EE$2,J$2-1,$D30:$EE30)/12)*(1+XLOOKUP(J$2,Assumptions!$C$94:$M$94,Assumptions!$C$98:$M$98))))</f>
        <v>0</v>
      </c>
      <c r="K30" s="229">
        <f t="array" ref="K30">-(IF(K$2=1,Assumptions!$AF31/12,-(SUMIF($D$2:$EE$2,K$2-1,$D30:$EE30)/12)*(1+XLOOKUP(K$2,Assumptions!$C$94:$M$94,Assumptions!$C$98:$M$98))))</f>
        <v>0</v>
      </c>
      <c r="L30" s="229">
        <f t="array" ref="L30">-(IF(L$2=1,Assumptions!$AF31/12,-(SUMIF($D$2:$EE$2,L$2-1,$D30:$EE30)/12)*(1+XLOOKUP(L$2,Assumptions!$C$94:$M$94,Assumptions!$C$98:$M$98))))</f>
        <v>0</v>
      </c>
      <c r="M30" s="229">
        <f t="array" ref="M30">-(IF(M$2=1,Assumptions!$AF31/12,-(SUMIF($D$2:$EE$2,M$2-1,$D30:$EE30)/12)*(1+XLOOKUP(M$2,Assumptions!$C$94:$M$94,Assumptions!$C$98:$M$98))))</f>
        <v>0</v>
      </c>
      <c r="N30" s="229">
        <f t="array" ref="N30">-(IF(N$2=1,Assumptions!$AF31/12,-(SUMIF($D$2:$EE$2,N$2-1,$D30:$EE30)/12)*(1+XLOOKUP(N$2,Assumptions!$C$94:$M$94,Assumptions!$C$98:$M$98))))</f>
        <v>0</v>
      </c>
      <c r="O30" s="229">
        <f t="array" ref="O30">-(IF(O$2=1,Assumptions!$AF31/12,-(SUMIF($D$2:$EE$2,O$2-1,$D30:$EE30)/12)*(1+XLOOKUP(O$2,Assumptions!$C$94:$M$94,Assumptions!$C$98:$M$98))))</f>
        <v>0</v>
      </c>
      <c r="P30" s="229">
        <f t="array" ref="P30">-(IF(P$2=1,Assumptions!$AF31/12,-(SUMIF($D$2:$EE$2,P$2-1,$D30:$EE30)/12)*(1+XLOOKUP(P$2,Assumptions!$C$94:$M$94,Assumptions!$C$98:$M$98))))</f>
        <v>0</v>
      </c>
      <c r="Q30" s="229">
        <f t="array" ref="Q30">-(IF(Q$2=1,Assumptions!$AF31/12,-(SUMIF($D$2:$EE$2,Q$2-1,$D30:$EE30)/12)*(1+XLOOKUP(Q$2,Assumptions!$C$94:$M$94,Assumptions!$C$98:$M$98))))</f>
        <v>0</v>
      </c>
      <c r="R30" s="229">
        <f t="array" ref="R30">-(IF(R$2=1,Assumptions!$AF31/12,-(SUMIF($D$2:$EE$2,R$2-1,$D30:$EE30)/12)*(1+XLOOKUP(R$2,Assumptions!$C$94:$M$94,Assumptions!$C$98:$M$98))))</f>
        <v>0</v>
      </c>
      <c r="S30" s="229">
        <f t="array" ref="S30">-(IF(S$2=1,Assumptions!$AF31/12,-(SUMIF($D$2:$EE$2,S$2-1,$D30:$EE30)/12)*(1+XLOOKUP(S$2,Assumptions!$C$94:$M$94,Assumptions!$C$98:$M$98))))</f>
        <v>0</v>
      </c>
      <c r="T30" s="229">
        <f t="array" ref="T30">-(IF(T$2=1,Assumptions!$AF31/12,-(SUMIF($D$2:$EE$2,T$2-1,$D30:$EE30)/12)*(1+XLOOKUP(T$2,Assumptions!$C$94:$M$94,Assumptions!$C$98:$M$98))))</f>
        <v>0</v>
      </c>
      <c r="U30" s="229">
        <f t="array" ref="U30">-(IF(U$2=1,Assumptions!$AF31/12,-(SUMIF($D$2:$EE$2,U$2-1,$D30:$EE30)/12)*(1+XLOOKUP(U$2,Assumptions!$C$94:$M$94,Assumptions!$C$98:$M$98))))</f>
        <v>0</v>
      </c>
      <c r="V30" s="229">
        <f t="array" ref="V30">-(IF(V$2=1,Assumptions!$AF31/12,-(SUMIF($D$2:$EE$2,V$2-1,$D30:$EE30)/12)*(1+XLOOKUP(V$2,Assumptions!$C$94:$M$94,Assumptions!$C$98:$M$98))))</f>
        <v>0</v>
      </c>
      <c r="W30" s="229">
        <f t="array" ref="W30">-(IF(W$2=1,Assumptions!$AF31/12,-(SUMIF($D$2:$EE$2,W$2-1,$D30:$EE30)/12)*(1+XLOOKUP(W$2,Assumptions!$C$94:$M$94,Assumptions!$C$98:$M$98))))</f>
        <v>0</v>
      </c>
      <c r="X30" s="229">
        <f t="array" ref="X30">-(IF(X$2=1,Assumptions!$AF31/12,-(SUMIF($D$2:$EE$2,X$2-1,$D30:$EE30)/12)*(1+XLOOKUP(X$2,Assumptions!$C$94:$M$94,Assumptions!$C$98:$M$98))))</f>
        <v>0</v>
      </c>
      <c r="Y30" s="229">
        <f t="array" ref="Y30">-(IF(Y$2=1,Assumptions!$AF31/12,-(SUMIF($D$2:$EE$2,Y$2-1,$D30:$EE30)/12)*(1+XLOOKUP(Y$2,Assumptions!$C$94:$M$94,Assumptions!$C$98:$M$98))))</f>
        <v>0</v>
      </c>
      <c r="Z30" s="229">
        <f t="array" ref="Z30">-(IF(Z$2=1,Assumptions!$AF31/12,-(SUMIF($D$2:$EE$2,Z$2-1,$D30:$EE30)/12)*(1+XLOOKUP(Z$2,Assumptions!$C$94:$M$94,Assumptions!$C$98:$M$98))))</f>
        <v>0</v>
      </c>
      <c r="AA30" s="229">
        <f t="array" ref="AA30">-(IF(AA$2=1,Assumptions!$AF31/12,-(SUMIF($D$2:$EE$2,AA$2-1,$D30:$EE30)/12)*(1+XLOOKUP(AA$2,Assumptions!$C$94:$M$94,Assumptions!$C$98:$M$98))))</f>
        <v>0</v>
      </c>
      <c r="AB30" s="229">
        <f t="array" ref="AB30">-(IF(AB$2=1,Assumptions!$AF31/12,-(SUMIF($D$2:$EE$2,AB$2-1,$D30:$EE30)/12)*(1+XLOOKUP(AB$2,Assumptions!$C$94:$M$94,Assumptions!$C$98:$M$98))))</f>
        <v>0</v>
      </c>
      <c r="AC30" s="229">
        <f t="array" ref="AC30">-(IF(AC$2=1,Assumptions!$AF31/12,-(SUMIF($D$2:$EE$2,AC$2-1,$D30:$EE30)/12)*(1+XLOOKUP(AC$2,Assumptions!$C$94:$M$94,Assumptions!$C$98:$M$98))))</f>
        <v>0</v>
      </c>
      <c r="AD30" s="229">
        <f t="array" ref="AD30">-(IF(AD$2=1,Assumptions!$AF31/12,-(SUMIF($D$2:$EE$2,AD$2-1,$D30:$EE30)/12)*(1+XLOOKUP(AD$2,Assumptions!$C$94:$M$94,Assumptions!$C$98:$M$98))))</f>
        <v>0</v>
      </c>
      <c r="AE30" s="229">
        <f t="array" ref="AE30">-(IF(AE$2=1,Assumptions!$AF31/12,-(SUMIF($D$2:$EE$2,AE$2-1,$D30:$EE30)/12)*(1+XLOOKUP(AE$2,Assumptions!$C$94:$M$94,Assumptions!$C$98:$M$98))))</f>
        <v>0</v>
      </c>
      <c r="AF30" s="229">
        <f t="array" ref="AF30">-(IF(AF$2=1,Assumptions!$AF31/12,-(SUMIF($D$2:$EE$2,AF$2-1,$D30:$EE30)/12)*(1+XLOOKUP(AF$2,Assumptions!$C$94:$M$94,Assumptions!$C$98:$M$98))))</f>
        <v>0</v>
      </c>
      <c r="AG30" s="229">
        <f t="array" ref="AG30">-(IF(AG$2=1,Assumptions!$AF31/12,-(SUMIF($D$2:$EE$2,AG$2-1,$D30:$EE30)/12)*(1+XLOOKUP(AG$2,Assumptions!$C$94:$M$94,Assumptions!$C$98:$M$98))))</f>
        <v>0</v>
      </c>
      <c r="AH30" s="229">
        <f t="array" ref="AH30">-(IF(AH$2=1,Assumptions!$AF31/12,-(SUMIF($D$2:$EE$2,AH$2-1,$D30:$EE30)/12)*(1+XLOOKUP(AH$2,Assumptions!$C$94:$M$94,Assumptions!$C$98:$M$98))))</f>
        <v>0</v>
      </c>
      <c r="AI30" s="229">
        <f t="array" ref="AI30">-(IF(AI$2=1,Assumptions!$AF31/12,-(SUMIF($D$2:$EE$2,AI$2-1,$D30:$EE30)/12)*(1+XLOOKUP(AI$2,Assumptions!$C$94:$M$94,Assumptions!$C$98:$M$98))))</f>
        <v>0</v>
      </c>
      <c r="AJ30" s="229">
        <f t="array" ref="AJ30">-(IF(AJ$2=1,Assumptions!$AF31/12,-(SUMIF($D$2:$EE$2,AJ$2-1,$D30:$EE30)/12)*(1+XLOOKUP(AJ$2,Assumptions!$C$94:$M$94,Assumptions!$C$98:$M$98))))</f>
        <v>0</v>
      </c>
      <c r="AK30" s="229">
        <f t="array" ref="AK30">-(IF(AK$2=1,Assumptions!$AF31/12,-(SUMIF($D$2:$EE$2,AK$2-1,$D30:$EE30)/12)*(1+XLOOKUP(AK$2,Assumptions!$C$94:$M$94,Assumptions!$C$98:$M$98))))</f>
        <v>0</v>
      </c>
      <c r="AL30" s="229">
        <f t="array" ref="AL30">-(IF(AL$2=1,Assumptions!$AF31/12,-(SUMIF($D$2:$EE$2,AL$2-1,$D30:$EE30)/12)*(1+XLOOKUP(AL$2,Assumptions!$C$94:$M$94,Assumptions!$C$98:$M$98))))</f>
        <v>0</v>
      </c>
      <c r="AM30" s="229">
        <f t="array" ref="AM30">-(IF(AM$2=1,Assumptions!$AF31/12,-(SUMIF($D$2:$EE$2,AM$2-1,$D30:$EE30)/12)*(1+XLOOKUP(AM$2,Assumptions!$C$94:$M$94,Assumptions!$C$98:$M$98))))</f>
        <v>0</v>
      </c>
      <c r="AN30" s="229">
        <f t="array" ref="AN30">-(IF(AN$2=1,Assumptions!$AF31/12,-(SUMIF($D$2:$EE$2,AN$2-1,$D30:$EE30)/12)*(1+XLOOKUP(AN$2,Assumptions!$C$94:$M$94,Assumptions!$C$98:$M$98))))</f>
        <v>0</v>
      </c>
      <c r="AO30" s="229">
        <f t="array" ref="AO30">-(IF(AO$2=1,Assumptions!$AF31/12,-(SUMIF($D$2:$EE$2,AO$2-1,$D30:$EE30)/12)*(1+XLOOKUP(AO$2,Assumptions!$C$94:$M$94,Assumptions!$C$98:$M$98))))</f>
        <v>0</v>
      </c>
      <c r="AP30" s="229">
        <f t="array" ref="AP30">-(IF(AP$2=1,Assumptions!$AF31/12,-(SUMIF($D$2:$EE$2,AP$2-1,$D30:$EE30)/12)*(1+XLOOKUP(AP$2,Assumptions!$C$94:$M$94,Assumptions!$C$98:$M$98))))</f>
        <v>0</v>
      </c>
      <c r="AQ30" s="229">
        <f t="array" ref="AQ30">-(IF(AQ$2=1,Assumptions!$AF31/12,-(SUMIF($D$2:$EE$2,AQ$2-1,$D30:$EE30)/12)*(1+XLOOKUP(AQ$2,Assumptions!$C$94:$M$94,Assumptions!$C$98:$M$98))))</f>
        <v>0</v>
      </c>
      <c r="AR30" s="229">
        <f t="array" ref="AR30">-(IF(AR$2=1,Assumptions!$AF31/12,-(SUMIF($D$2:$EE$2,AR$2-1,$D30:$EE30)/12)*(1+XLOOKUP(AR$2,Assumptions!$C$94:$M$94,Assumptions!$C$98:$M$98))))</f>
        <v>0</v>
      </c>
      <c r="AS30" s="229">
        <f t="array" ref="AS30">-(IF(AS$2=1,Assumptions!$AF31/12,-(SUMIF($D$2:$EE$2,AS$2-1,$D30:$EE30)/12)*(1+XLOOKUP(AS$2,Assumptions!$C$94:$M$94,Assumptions!$C$98:$M$98))))</f>
        <v>0</v>
      </c>
      <c r="AT30" s="229">
        <f t="array" ref="AT30">-(IF(AT$2=1,Assumptions!$AF31/12,-(SUMIF($D$2:$EE$2,AT$2-1,$D30:$EE30)/12)*(1+XLOOKUP(AT$2,Assumptions!$C$94:$M$94,Assumptions!$C$98:$M$98))))</f>
        <v>0</v>
      </c>
      <c r="AU30" s="229">
        <f t="array" ref="AU30">-(IF(AU$2=1,Assumptions!$AF31/12,-(SUMIF($D$2:$EE$2,AU$2-1,$D30:$EE30)/12)*(1+XLOOKUP(AU$2,Assumptions!$C$94:$M$94,Assumptions!$C$98:$M$98))))</f>
        <v>0</v>
      </c>
      <c r="AV30" s="229">
        <f t="array" ref="AV30">-(IF(AV$2=1,Assumptions!$AF31/12,-(SUMIF($D$2:$EE$2,AV$2-1,$D30:$EE30)/12)*(1+XLOOKUP(AV$2,Assumptions!$C$94:$M$94,Assumptions!$C$98:$M$98))))</f>
        <v>0</v>
      </c>
      <c r="AW30" s="229">
        <f t="array" ref="AW30">-(IF(AW$2=1,Assumptions!$AF31/12,-(SUMIF($D$2:$EE$2,AW$2-1,$D30:$EE30)/12)*(1+XLOOKUP(AW$2,Assumptions!$C$94:$M$94,Assumptions!$C$98:$M$98))))</f>
        <v>0</v>
      </c>
      <c r="AX30" s="229">
        <f t="array" ref="AX30">-(IF(AX$2=1,Assumptions!$AF31/12,-(SUMIF($D$2:$EE$2,AX$2-1,$D30:$EE30)/12)*(1+XLOOKUP(AX$2,Assumptions!$C$94:$M$94,Assumptions!$C$98:$M$98))))</f>
        <v>0</v>
      </c>
      <c r="AY30" s="229">
        <f t="array" ref="AY30">-(IF(AY$2=1,Assumptions!$AF31/12,-(SUMIF($D$2:$EE$2,AY$2-1,$D30:$EE30)/12)*(1+XLOOKUP(AY$2,Assumptions!$C$94:$M$94,Assumptions!$C$98:$M$98))))</f>
        <v>0</v>
      </c>
      <c r="AZ30" s="229">
        <f t="array" ref="AZ30">-(IF(AZ$2=1,Assumptions!$AF31/12,-(SUMIF($D$2:$EE$2,AZ$2-1,$D30:$EE30)/12)*(1+XLOOKUP(AZ$2,Assumptions!$C$94:$M$94,Assumptions!$C$98:$M$98))))</f>
        <v>0</v>
      </c>
      <c r="BA30" s="229">
        <f t="array" ref="BA30">-(IF(BA$2=1,Assumptions!$AF31/12,-(SUMIF($D$2:$EE$2,BA$2-1,$D30:$EE30)/12)*(1+XLOOKUP(BA$2,Assumptions!$C$94:$M$94,Assumptions!$C$98:$M$98))))</f>
        <v>0</v>
      </c>
      <c r="BB30" s="229">
        <f t="array" ref="BB30">-(IF(BB$2=1,Assumptions!$AF31/12,-(SUMIF($D$2:$EE$2,BB$2-1,$D30:$EE30)/12)*(1+XLOOKUP(BB$2,Assumptions!$C$94:$M$94,Assumptions!$C$98:$M$98))))</f>
        <v>0</v>
      </c>
      <c r="BC30" s="229">
        <f t="array" ref="BC30">-(IF(BC$2=1,Assumptions!$AF31/12,-(SUMIF($D$2:$EE$2,BC$2-1,$D30:$EE30)/12)*(1+XLOOKUP(BC$2,Assumptions!$C$94:$M$94,Assumptions!$C$98:$M$98))))</f>
        <v>0</v>
      </c>
      <c r="BD30" s="229">
        <f t="array" ref="BD30">-(IF(BD$2=1,Assumptions!$AF31/12,-(SUMIF($D$2:$EE$2,BD$2-1,$D30:$EE30)/12)*(1+XLOOKUP(BD$2,Assumptions!$C$94:$M$94,Assumptions!$C$98:$M$98))))</f>
        <v>0</v>
      </c>
      <c r="BE30" s="229">
        <f t="array" ref="BE30">-(IF(BE$2=1,Assumptions!$AF31/12,-(SUMIF($D$2:$EE$2,BE$2-1,$D30:$EE30)/12)*(1+XLOOKUP(BE$2,Assumptions!$C$94:$M$94,Assumptions!$C$98:$M$98))))</f>
        <v>0</v>
      </c>
      <c r="BF30" s="229">
        <f t="array" ref="BF30">-(IF(BF$2=1,Assumptions!$AF31/12,-(SUMIF($D$2:$EE$2,BF$2-1,$D30:$EE30)/12)*(1+XLOOKUP(BF$2,Assumptions!$C$94:$M$94,Assumptions!$C$98:$M$98))))</f>
        <v>0</v>
      </c>
      <c r="BG30" s="229">
        <f t="array" ref="BG30">-(IF(BG$2=1,Assumptions!$AF31/12,-(SUMIF($D$2:$EE$2,BG$2-1,$D30:$EE30)/12)*(1+XLOOKUP(BG$2,Assumptions!$C$94:$M$94,Assumptions!$C$98:$M$98))))</f>
        <v>0</v>
      </c>
      <c r="BH30" s="229">
        <f t="array" ref="BH30">-(IF(BH$2=1,Assumptions!$AF31/12,-(SUMIF($D$2:$EE$2,BH$2-1,$D30:$EE30)/12)*(1+XLOOKUP(BH$2,Assumptions!$C$94:$M$94,Assumptions!$C$98:$M$98))))</f>
        <v>0</v>
      </c>
      <c r="BI30" s="229">
        <f t="array" ref="BI30">-(IF(BI$2=1,Assumptions!$AF31/12,-(SUMIF($D$2:$EE$2,BI$2-1,$D30:$EE30)/12)*(1+XLOOKUP(BI$2,Assumptions!$C$94:$M$94,Assumptions!$C$98:$M$98))))</f>
        <v>0</v>
      </c>
      <c r="BJ30" s="229">
        <f t="array" ref="BJ30">-(IF(BJ$2=1,Assumptions!$AF31/12,-(SUMIF($D$2:$EE$2,BJ$2-1,$D30:$EE30)/12)*(1+XLOOKUP(BJ$2,Assumptions!$C$94:$M$94,Assumptions!$C$98:$M$98))))</f>
        <v>0</v>
      </c>
      <c r="BK30" s="229">
        <f t="array" ref="BK30">-(IF(BK$2=1,Assumptions!$AF31/12,-(SUMIF($D$2:$EE$2,BK$2-1,$D30:$EE30)/12)*(1+XLOOKUP(BK$2,Assumptions!$C$94:$M$94,Assumptions!$C$98:$M$98))))</f>
        <v>0</v>
      </c>
      <c r="BL30" s="229">
        <f t="array" ref="BL30">-(IF(BL$2=1,Assumptions!$AF31/12,-(SUMIF($D$2:$EE$2,BL$2-1,$D30:$EE30)/12)*(1+XLOOKUP(BL$2,Assumptions!$C$94:$M$94,Assumptions!$C$98:$M$98))))</f>
        <v>0</v>
      </c>
      <c r="BM30" s="229">
        <f t="array" ref="BM30">-(IF(BM$2=1,Assumptions!$AF31/12,-(SUMIF($D$2:$EE$2,BM$2-1,$D30:$EE30)/12)*(1+XLOOKUP(BM$2,Assumptions!$C$94:$M$94,Assumptions!$C$98:$M$98))))</f>
        <v>0</v>
      </c>
      <c r="BN30" s="229">
        <f t="array" ref="BN30">-(IF(BN$2=1,Assumptions!$AF31/12,-(SUMIF($D$2:$EE$2,BN$2-1,$D30:$EE30)/12)*(1+XLOOKUP(BN$2,Assumptions!$C$94:$M$94,Assumptions!$C$98:$M$98))))</f>
        <v>0</v>
      </c>
      <c r="BO30" s="229">
        <f t="array" ref="BO30">-(IF(BO$2=1,Assumptions!$AF31/12,-(SUMIF($D$2:$EE$2,BO$2-1,$D30:$EE30)/12)*(1+XLOOKUP(BO$2,Assumptions!$C$94:$M$94,Assumptions!$C$98:$M$98))))</f>
        <v>0</v>
      </c>
      <c r="BP30" s="229">
        <f t="array" ref="BP30">-(IF(BP$2=1,Assumptions!$AF31/12,-(SUMIF($D$2:$EE$2,BP$2-1,$D30:$EE30)/12)*(1+XLOOKUP(BP$2,Assumptions!$C$94:$M$94,Assumptions!$C$98:$M$98))))</f>
        <v>0</v>
      </c>
      <c r="BQ30" s="229">
        <f t="array" ref="BQ30">-(IF(BQ$2=1,Assumptions!$AF31/12,-(SUMIF($D$2:$EE$2,BQ$2-1,$D30:$EE30)/12)*(1+XLOOKUP(BQ$2,Assumptions!$C$94:$M$94,Assumptions!$C$98:$M$98))))</f>
        <v>0</v>
      </c>
      <c r="BR30" s="229">
        <f t="array" ref="BR30">-(IF(BR$2=1,Assumptions!$AF31/12,-(SUMIF($D$2:$EE$2,BR$2-1,$D30:$EE30)/12)*(1+XLOOKUP(BR$2,Assumptions!$C$94:$M$94,Assumptions!$C$98:$M$98))))</f>
        <v>0</v>
      </c>
      <c r="BS30" s="229">
        <f t="array" ref="BS30">-(IF(BS$2=1,Assumptions!$AF31/12,-(SUMIF($D$2:$EE$2,BS$2-1,$D30:$EE30)/12)*(1+XLOOKUP(BS$2,Assumptions!$C$94:$M$94,Assumptions!$C$98:$M$98))))</f>
        <v>0</v>
      </c>
      <c r="BT30" s="229">
        <f t="array" ref="BT30">-(IF(BT$2=1,Assumptions!$AF31/12,-(SUMIF($D$2:$EE$2,BT$2-1,$D30:$EE30)/12)*(1+XLOOKUP(BT$2,Assumptions!$C$94:$M$94,Assumptions!$C$98:$M$98))))</f>
        <v>0</v>
      </c>
      <c r="BU30" s="229">
        <f t="array" ref="BU30">-(IF(BU$2=1,Assumptions!$AF31/12,-(SUMIF($D$2:$EE$2,BU$2-1,$D30:$EE30)/12)*(1+XLOOKUP(BU$2,Assumptions!$C$94:$M$94,Assumptions!$C$98:$M$98))))</f>
        <v>0</v>
      </c>
      <c r="BV30" s="229">
        <f t="array" ref="BV30">-(IF(BV$2=1,Assumptions!$AF31/12,-(SUMIF($D$2:$EE$2,BV$2-1,$D30:$EE30)/12)*(1+XLOOKUP(BV$2,Assumptions!$C$94:$M$94,Assumptions!$C$98:$M$98))))</f>
        <v>0</v>
      </c>
      <c r="BW30" s="229">
        <f t="array" ref="BW30">-(IF(BW$2=1,Assumptions!$AF31/12,-(SUMIF($D$2:$EE$2,BW$2-1,$D30:$EE30)/12)*(1+XLOOKUP(BW$2,Assumptions!$C$94:$M$94,Assumptions!$C$98:$M$98))))</f>
        <v>0</v>
      </c>
      <c r="BX30" s="229">
        <f t="array" ref="BX30">-(IF(BX$2=1,Assumptions!$AF31/12,-(SUMIF($D$2:$EE$2,BX$2-1,$D30:$EE30)/12)*(1+XLOOKUP(BX$2,Assumptions!$C$94:$M$94,Assumptions!$C$98:$M$98))))</f>
        <v>0</v>
      </c>
      <c r="BY30" s="229">
        <f t="array" ref="BY30">-(IF(BY$2=1,Assumptions!$AF31/12,-(SUMIF($D$2:$EE$2,BY$2-1,$D30:$EE30)/12)*(1+XLOOKUP(BY$2,Assumptions!$C$94:$M$94,Assumptions!$C$98:$M$98))))</f>
        <v>0</v>
      </c>
      <c r="BZ30" s="229">
        <f t="array" ref="BZ30">-(IF(BZ$2=1,Assumptions!$AF31/12,-(SUMIF($D$2:$EE$2,BZ$2-1,$D30:$EE30)/12)*(1+XLOOKUP(BZ$2,Assumptions!$C$94:$M$94,Assumptions!$C$98:$M$98))))</f>
        <v>0</v>
      </c>
      <c r="CA30" s="229">
        <f t="array" ref="CA30">-(IF(CA$2=1,Assumptions!$AF31/12,-(SUMIF($D$2:$EE$2,CA$2-1,$D30:$EE30)/12)*(1+XLOOKUP(CA$2,Assumptions!$C$94:$M$94,Assumptions!$C$98:$M$98))))</f>
        <v>0</v>
      </c>
      <c r="CB30" s="229">
        <f t="array" ref="CB30">-(IF(CB$2=1,Assumptions!$AF31/12,-(SUMIF($D$2:$EE$2,CB$2-1,$D30:$EE30)/12)*(1+XLOOKUP(CB$2,Assumptions!$C$94:$M$94,Assumptions!$C$98:$M$98))))</f>
        <v>0</v>
      </c>
      <c r="CC30" s="229">
        <f t="array" ref="CC30">-(IF(CC$2=1,Assumptions!$AF31/12,-(SUMIF($D$2:$EE$2,CC$2-1,$D30:$EE30)/12)*(1+XLOOKUP(CC$2,Assumptions!$C$94:$M$94,Assumptions!$C$98:$M$98))))</f>
        <v>0</v>
      </c>
      <c r="CD30" s="229">
        <f t="array" ref="CD30">-(IF(CD$2=1,Assumptions!$AF31/12,-(SUMIF($D$2:$EE$2,CD$2-1,$D30:$EE30)/12)*(1+XLOOKUP(CD$2,Assumptions!$C$94:$M$94,Assumptions!$C$98:$M$98))))</f>
        <v>0</v>
      </c>
      <c r="CE30" s="229">
        <f t="array" ref="CE30">-(IF(CE$2=1,Assumptions!$AF31/12,-(SUMIF($D$2:$EE$2,CE$2-1,$D30:$EE30)/12)*(1+XLOOKUP(CE$2,Assumptions!$C$94:$M$94,Assumptions!$C$98:$M$98))))</f>
        <v>0</v>
      </c>
      <c r="CF30" s="229">
        <f t="array" ref="CF30">-(IF(CF$2=1,Assumptions!$AF31/12,-(SUMIF($D$2:$EE$2,CF$2-1,$D30:$EE30)/12)*(1+XLOOKUP(CF$2,Assumptions!$C$94:$M$94,Assumptions!$C$98:$M$98))))</f>
        <v>0</v>
      </c>
      <c r="CG30" s="229">
        <f t="array" ref="CG30">-(IF(CG$2=1,Assumptions!$AF31/12,-(SUMIF($D$2:$EE$2,CG$2-1,$D30:$EE30)/12)*(1+XLOOKUP(CG$2,Assumptions!$C$94:$M$94,Assumptions!$C$98:$M$98))))</f>
        <v>0</v>
      </c>
      <c r="CH30" s="229">
        <f t="array" ref="CH30">-(IF(CH$2=1,Assumptions!$AF31/12,-(SUMIF($D$2:$EE$2,CH$2-1,$D30:$EE30)/12)*(1+XLOOKUP(CH$2,Assumptions!$C$94:$M$94,Assumptions!$C$98:$M$98))))</f>
        <v>0</v>
      </c>
      <c r="CI30" s="229">
        <f t="array" ref="CI30">-(IF(CI$2=1,Assumptions!$AF31/12,-(SUMIF($D$2:$EE$2,CI$2-1,$D30:$EE30)/12)*(1+XLOOKUP(CI$2,Assumptions!$C$94:$M$94,Assumptions!$C$98:$M$98))))</f>
        <v>0</v>
      </c>
      <c r="CJ30" s="229">
        <f t="array" ref="CJ30">-(IF(CJ$2=1,Assumptions!$AF31/12,-(SUMIF($D$2:$EE$2,CJ$2-1,$D30:$EE30)/12)*(1+XLOOKUP(CJ$2,Assumptions!$C$94:$M$94,Assumptions!$C$98:$M$98))))</f>
        <v>0</v>
      </c>
      <c r="CK30" s="229">
        <f t="array" ref="CK30">-(IF(CK$2=1,Assumptions!$AF31/12,-(SUMIF($D$2:$EE$2,CK$2-1,$D30:$EE30)/12)*(1+XLOOKUP(CK$2,Assumptions!$C$94:$M$94,Assumptions!$C$98:$M$98))))</f>
        <v>0</v>
      </c>
      <c r="CL30" s="229">
        <f t="array" ref="CL30">-(IF(CL$2=1,Assumptions!$AF31/12,-(SUMIF($D$2:$EE$2,CL$2-1,$D30:$EE30)/12)*(1+XLOOKUP(CL$2,Assumptions!$C$94:$M$94,Assumptions!$C$98:$M$98))))</f>
        <v>0</v>
      </c>
      <c r="CM30" s="229">
        <f t="array" ref="CM30">-(IF(CM$2=1,Assumptions!$AF31/12,-(SUMIF($D$2:$EE$2,CM$2-1,$D30:$EE30)/12)*(1+XLOOKUP(CM$2,Assumptions!$C$94:$M$94,Assumptions!$C$98:$M$98))))</f>
        <v>0</v>
      </c>
      <c r="CN30" s="229">
        <f t="array" ref="CN30">-(IF(CN$2=1,Assumptions!$AF31/12,-(SUMIF($D$2:$EE$2,CN$2-1,$D30:$EE30)/12)*(1+XLOOKUP(CN$2,Assumptions!$C$94:$M$94,Assumptions!$C$98:$M$98))))</f>
        <v>0</v>
      </c>
      <c r="CO30" s="229">
        <f t="array" ref="CO30">-(IF(CO$2=1,Assumptions!$AF31/12,-(SUMIF($D$2:$EE$2,CO$2-1,$D30:$EE30)/12)*(1+XLOOKUP(CO$2,Assumptions!$C$94:$M$94,Assumptions!$C$98:$M$98))))</f>
        <v>0</v>
      </c>
      <c r="CP30" s="229">
        <f t="array" ref="CP30">-(IF(CP$2=1,Assumptions!$AF31/12,-(SUMIF($D$2:$EE$2,CP$2-1,$D30:$EE30)/12)*(1+XLOOKUP(CP$2,Assumptions!$C$94:$M$94,Assumptions!$C$98:$M$98))))</f>
        <v>0</v>
      </c>
      <c r="CQ30" s="229">
        <f t="array" ref="CQ30">-(IF(CQ$2=1,Assumptions!$AF31/12,-(SUMIF($D$2:$EE$2,CQ$2-1,$D30:$EE30)/12)*(1+XLOOKUP(CQ$2,Assumptions!$C$94:$M$94,Assumptions!$C$98:$M$98))))</f>
        <v>0</v>
      </c>
      <c r="CR30" s="229">
        <f t="array" ref="CR30">-(IF(CR$2=1,Assumptions!$AF31/12,-(SUMIF($D$2:$EE$2,CR$2-1,$D30:$EE30)/12)*(1+XLOOKUP(CR$2,Assumptions!$C$94:$M$94,Assumptions!$C$98:$M$98))))</f>
        <v>0</v>
      </c>
      <c r="CS30" s="229">
        <f t="array" ref="CS30">-(IF(CS$2=1,Assumptions!$AF31/12,-(SUMIF($D$2:$EE$2,CS$2-1,$D30:$EE30)/12)*(1+XLOOKUP(CS$2,Assumptions!$C$94:$M$94,Assumptions!$C$98:$M$98))))</f>
        <v>0</v>
      </c>
      <c r="CT30" s="229">
        <f t="array" ref="CT30">-(IF(CT$2=1,Assumptions!$AF31/12,-(SUMIF($D$2:$EE$2,CT$2-1,$D30:$EE30)/12)*(1+XLOOKUP(CT$2,Assumptions!$C$94:$M$94,Assumptions!$C$98:$M$98))))</f>
        <v>0</v>
      </c>
      <c r="CU30" s="229">
        <f t="array" ref="CU30">-(IF(CU$2=1,Assumptions!$AF31/12,-(SUMIF($D$2:$EE$2,CU$2-1,$D30:$EE30)/12)*(1+XLOOKUP(CU$2,Assumptions!$C$94:$M$94,Assumptions!$C$98:$M$98))))</f>
        <v>0</v>
      </c>
      <c r="CV30" s="229">
        <f t="array" ref="CV30">-(IF(CV$2=1,Assumptions!$AF31/12,-(SUMIF($D$2:$EE$2,CV$2-1,$D30:$EE30)/12)*(1+XLOOKUP(CV$2,Assumptions!$C$94:$M$94,Assumptions!$C$98:$M$98))))</f>
        <v>0</v>
      </c>
      <c r="CW30" s="229">
        <f t="array" ref="CW30">-(IF(CW$2=1,Assumptions!$AF31/12,-(SUMIF($D$2:$EE$2,CW$2-1,$D30:$EE30)/12)*(1+XLOOKUP(CW$2,Assumptions!$C$94:$M$94,Assumptions!$C$98:$M$98))))</f>
        <v>0</v>
      </c>
      <c r="CX30" s="229">
        <f t="array" ref="CX30">-(IF(CX$2=1,Assumptions!$AF31/12,-(SUMIF($D$2:$EE$2,CX$2-1,$D30:$EE30)/12)*(1+XLOOKUP(CX$2,Assumptions!$C$94:$M$94,Assumptions!$C$98:$M$98))))</f>
        <v>0</v>
      </c>
      <c r="CY30" s="229">
        <f t="array" ref="CY30">-(IF(CY$2=1,Assumptions!$AF31/12,-(SUMIF($D$2:$EE$2,CY$2-1,$D30:$EE30)/12)*(1+XLOOKUP(CY$2,Assumptions!$C$94:$M$94,Assumptions!$C$98:$M$98))))</f>
        <v>0</v>
      </c>
      <c r="CZ30" s="229">
        <f t="array" ref="CZ30">-(IF(CZ$2=1,Assumptions!$AF31/12,-(SUMIF($D$2:$EE$2,CZ$2-1,$D30:$EE30)/12)*(1+XLOOKUP(CZ$2,Assumptions!$C$94:$M$94,Assumptions!$C$98:$M$98))))</f>
        <v>0</v>
      </c>
      <c r="DA30" s="229">
        <f t="array" ref="DA30">-(IF(DA$2=1,Assumptions!$AF31/12,-(SUMIF($D$2:$EE$2,DA$2-1,$D30:$EE30)/12)*(1+XLOOKUP(DA$2,Assumptions!$C$94:$M$94,Assumptions!$C$98:$M$98))))</f>
        <v>0</v>
      </c>
      <c r="DB30" s="229">
        <f t="array" ref="DB30">-(IF(DB$2=1,Assumptions!$AF31/12,-(SUMIF($D$2:$EE$2,DB$2-1,$D30:$EE30)/12)*(1+XLOOKUP(DB$2,Assumptions!$C$94:$M$94,Assumptions!$C$98:$M$98))))</f>
        <v>0</v>
      </c>
      <c r="DC30" s="229">
        <f t="array" ref="DC30">-(IF(DC$2=1,Assumptions!$AF31/12,-(SUMIF($D$2:$EE$2,DC$2-1,$D30:$EE30)/12)*(1+XLOOKUP(DC$2,Assumptions!$C$94:$M$94,Assumptions!$C$98:$M$98))))</f>
        <v>0</v>
      </c>
      <c r="DD30" s="229">
        <f t="array" ref="DD30">-(IF(DD$2=1,Assumptions!$AF31/12,-(SUMIF($D$2:$EE$2,DD$2-1,$D30:$EE30)/12)*(1+XLOOKUP(DD$2,Assumptions!$C$94:$M$94,Assumptions!$C$98:$M$98))))</f>
        <v>0</v>
      </c>
      <c r="DE30" s="229">
        <f t="array" ref="DE30">-(IF(DE$2=1,Assumptions!$AF31/12,-(SUMIF($D$2:$EE$2,DE$2-1,$D30:$EE30)/12)*(1+XLOOKUP(DE$2,Assumptions!$C$94:$M$94,Assumptions!$C$98:$M$98))))</f>
        <v>0</v>
      </c>
      <c r="DF30" s="229">
        <f t="array" ref="DF30">-(IF(DF$2=1,Assumptions!$AF31/12,-(SUMIF($D$2:$EE$2,DF$2-1,$D30:$EE30)/12)*(1+XLOOKUP(DF$2,Assumptions!$C$94:$M$94,Assumptions!$C$98:$M$98))))</f>
        <v>0</v>
      </c>
      <c r="DG30" s="229">
        <f t="array" ref="DG30">-(IF(DG$2=1,Assumptions!$AF31/12,-(SUMIF($D$2:$EE$2,DG$2-1,$D30:$EE30)/12)*(1+XLOOKUP(DG$2,Assumptions!$C$94:$M$94,Assumptions!$C$98:$M$98))))</f>
        <v>0</v>
      </c>
      <c r="DH30" s="229">
        <f t="array" ref="DH30">-(IF(DH$2=1,Assumptions!$AF31/12,-(SUMIF($D$2:$EE$2,DH$2-1,$D30:$EE30)/12)*(1+XLOOKUP(DH$2,Assumptions!$C$94:$M$94,Assumptions!$C$98:$M$98))))</f>
        <v>0</v>
      </c>
      <c r="DI30" s="229">
        <f t="array" ref="DI30">-(IF(DI$2=1,Assumptions!$AF31/12,-(SUMIF($D$2:$EE$2,DI$2-1,$D30:$EE30)/12)*(1+XLOOKUP(DI$2,Assumptions!$C$94:$M$94,Assumptions!$C$98:$M$98))))</f>
        <v>0</v>
      </c>
      <c r="DJ30" s="229">
        <f t="array" ref="DJ30">-(IF(DJ$2=1,Assumptions!$AF31/12,-(SUMIF($D$2:$EE$2,DJ$2-1,$D30:$EE30)/12)*(1+XLOOKUP(DJ$2,Assumptions!$C$94:$M$94,Assumptions!$C$98:$M$98))))</f>
        <v>0</v>
      </c>
      <c r="DK30" s="229">
        <f t="array" ref="DK30">-(IF(DK$2=1,Assumptions!$AF31/12,-(SUMIF($D$2:$EE$2,DK$2-1,$D30:$EE30)/12)*(1+XLOOKUP(DK$2,Assumptions!$C$94:$M$94,Assumptions!$C$98:$M$98))))</f>
        <v>0</v>
      </c>
      <c r="DL30" s="229">
        <f t="array" ref="DL30">-(IF(DL$2=1,Assumptions!$AF31/12,-(SUMIF($D$2:$EE$2,DL$2-1,$D30:$EE30)/12)*(1+XLOOKUP(DL$2,Assumptions!$C$94:$M$94,Assumptions!$C$98:$M$98))))</f>
        <v>0</v>
      </c>
      <c r="DM30" s="229">
        <f t="array" ref="DM30">-(IF(DM$2=1,Assumptions!$AF31/12,-(SUMIF($D$2:$EE$2,DM$2-1,$D30:$EE30)/12)*(1+XLOOKUP(DM$2,Assumptions!$C$94:$M$94,Assumptions!$C$98:$M$98))))</f>
        <v>0</v>
      </c>
      <c r="DN30" s="229">
        <f t="array" ref="DN30">-(IF(DN$2=1,Assumptions!$AF31/12,-(SUMIF($D$2:$EE$2,DN$2-1,$D30:$EE30)/12)*(1+XLOOKUP(DN$2,Assumptions!$C$94:$M$94,Assumptions!$C$98:$M$98))))</f>
        <v>0</v>
      </c>
      <c r="DO30" s="229">
        <f t="array" ref="DO30">-(IF(DO$2=1,Assumptions!$AF31/12,-(SUMIF($D$2:$EE$2,DO$2-1,$D30:$EE30)/12)*(1+XLOOKUP(DO$2,Assumptions!$C$94:$M$94,Assumptions!$C$98:$M$98))))</f>
        <v>0</v>
      </c>
      <c r="DP30" s="229">
        <f t="array" ref="DP30">-(IF(DP$2=1,Assumptions!$AF31/12,-(SUMIF($D$2:$EE$2,DP$2-1,$D30:$EE30)/12)*(1+XLOOKUP(DP$2,Assumptions!$C$94:$M$94,Assumptions!$C$98:$M$98))))</f>
        <v>0</v>
      </c>
      <c r="DQ30" s="229">
        <f t="array" ref="DQ30">-(IF(DQ$2=1,Assumptions!$AF31/12,-(SUMIF($D$2:$EE$2,DQ$2-1,$D30:$EE30)/12)*(1+XLOOKUP(DQ$2,Assumptions!$C$94:$M$94,Assumptions!$C$98:$M$98))))</f>
        <v>0</v>
      </c>
      <c r="DR30" s="229">
        <f t="array" ref="DR30">-(IF(DR$2=1,Assumptions!$AF31/12,-(SUMIF($D$2:$EE$2,DR$2-1,$D30:$EE30)/12)*(1+XLOOKUP(DR$2,Assumptions!$C$94:$M$94,Assumptions!$C$98:$M$98))))</f>
        <v>0</v>
      </c>
      <c r="DS30" s="229">
        <f t="array" ref="DS30">-(IF(DS$2=1,Assumptions!$AF31/12,-(SUMIF($D$2:$EE$2,DS$2-1,$D30:$EE30)/12)*(1+XLOOKUP(DS$2,Assumptions!$C$94:$M$94,Assumptions!$C$98:$M$98))))</f>
        <v>0</v>
      </c>
      <c r="DT30" s="229">
        <f t="array" ref="DT30">-(IF(DT$2=1,Assumptions!$AF31/12,-(SUMIF($D$2:$EE$2,DT$2-1,$D30:$EE30)/12)*(1+XLOOKUP(DT$2,Assumptions!$C$94:$M$94,Assumptions!$C$98:$M$98))))</f>
        <v>0</v>
      </c>
      <c r="DU30" s="229">
        <f t="array" ref="DU30">-(IF(DU$2=1,Assumptions!$AF31/12,-(SUMIF($D$2:$EE$2,DU$2-1,$D30:$EE30)/12)*(1+XLOOKUP(DU$2,Assumptions!$C$94:$M$94,Assumptions!$C$98:$M$98))))</f>
        <v>0</v>
      </c>
      <c r="DV30" s="229">
        <f t="array" ref="DV30">-(IF(DV$2=1,Assumptions!$AF31/12,-(SUMIF($D$2:$EE$2,DV$2-1,$D30:$EE30)/12)*(1+XLOOKUP(DV$2,Assumptions!$C$94:$M$94,Assumptions!$C$98:$M$98))))</f>
        <v>0</v>
      </c>
      <c r="DW30" s="229">
        <f t="array" ref="DW30">-(IF(DW$2=1,Assumptions!$AF31/12,-(SUMIF($D$2:$EE$2,DW$2-1,$D30:$EE30)/12)*(1+XLOOKUP(DW$2,Assumptions!$C$94:$M$94,Assumptions!$C$98:$M$98))))</f>
        <v>0</v>
      </c>
      <c r="DX30" s="229">
        <f t="array" ref="DX30">-(IF(DX$2=1,Assumptions!$AF31/12,-(SUMIF($D$2:$EE$2,DX$2-1,$D30:$EE30)/12)*(1+XLOOKUP(DX$2,Assumptions!$C$94:$M$94,Assumptions!$C$98:$M$98))))</f>
        <v>0</v>
      </c>
      <c r="DY30" s="229">
        <f t="array" ref="DY30">-(IF(DY$2=1,Assumptions!$AF31/12,-(SUMIF($D$2:$EE$2,DY$2-1,$D30:$EE30)/12)*(1+XLOOKUP(DY$2,Assumptions!$C$94:$M$94,Assumptions!$C$98:$M$98))))</f>
        <v>0</v>
      </c>
      <c r="DZ30" s="229">
        <f t="array" ref="DZ30">-(IF(DZ$2=1,Assumptions!$AF31/12,-(SUMIF($D$2:$EE$2,DZ$2-1,$D30:$EE30)/12)*(1+XLOOKUP(DZ$2,Assumptions!$C$94:$M$94,Assumptions!$C$98:$M$98))))</f>
        <v>0</v>
      </c>
      <c r="EA30" s="229">
        <f t="array" ref="EA30">-(IF(EA$2=1,Assumptions!$AF31/12,-(SUMIF($D$2:$EE$2,EA$2-1,$D30:$EE30)/12)*(1+XLOOKUP(EA$2,Assumptions!$C$94:$M$94,Assumptions!$C$98:$M$98))))</f>
        <v>0</v>
      </c>
      <c r="EB30" s="229">
        <f t="array" ref="EB30">-(IF(EB$2=1,Assumptions!$AF31/12,-(SUMIF($D$2:$EE$2,EB$2-1,$D30:$EE30)/12)*(1+XLOOKUP(EB$2,Assumptions!$C$94:$M$94,Assumptions!$C$98:$M$98))))</f>
        <v>0</v>
      </c>
      <c r="EC30" s="229">
        <f t="array" ref="EC30">-(IF(EC$2=1,Assumptions!$AF31/12,-(SUMIF($D$2:$EE$2,EC$2-1,$D30:$EE30)/12)*(1+XLOOKUP(EC$2,Assumptions!$C$94:$M$94,Assumptions!$C$98:$M$98))))</f>
        <v>0</v>
      </c>
      <c r="ED30" s="229">
        <f t="array" ref="ED30">-(IF(ED$2=1,Assumptions!$AF31/12,-(SUMIF($D$2:$EE$2,ED$2-1,$D30:$EE30)/12)*(1+XLOOKUP(ED$2,Assumptions!$C$94:$M$94,Assumptions!$C$98:$M$98))))</f>
        <v>0</v>
      </c>
      <c r="EE30" s="229">
        <f t="array" ref="EE30">-(IF(EE$2=1,Assumptions!$AF31/12,-(SUMIF($D$2:$EE$2,EE$2-1,$D30:$EE30)/12)*(1+XLOOKUP(EE$2,Assumptions!$C$94:$M$94,Assumptions!$C$98:$M$98))))</f>
        <v>0</v>
      </c>
    </row>
    <row r="31" ht="15.75" customHeight="1">
      <c r="A31" s="1"/>
      <c r="B31" s="1"/>
      <c r="C31" s="1" t="str">
        <f>Assumptions!J32</f>
        <v>Pest Control</v>
      </c>
      <c r="D31" s="229">
        <f t="array" ref="D31">-(IF(D$2=1,Assumptions!$AF32/12,-(SUMIF($D$2:$EE$2,D$2-1,$D31:$EE31)/12)*(1+XLOOKUP(D$2,Assumptions!$C$94:$M$94,Assumptions!$C$98:$M$98))))</f>
        <v>0</v>
      </c>
      <c r="E31" s="229">
        <f t="array" ref="E31">-(IF(E$2=1,Assumptions!$AF32/12,-(SUMIF($D$2:$EE$2,E$2-1,$D31:$EE31)/12)*(1+XLOOKUP(E$2,Assumptions!$C$94:$M$94,Assumptions!$C$98:$M$98))))</f>
        <v>0</v>
      </c>
      <c r="F31" s="229">
        <f t="array" ref="F31">-(IF(F$2=1,Assumptions!$AF32/12,-(SUMIF($D$2:$EE$2,F$2-1,$D31:$EE31)/12)*(1+XLOOKUP(F$2,Assumptions!$C$94:$M$94,Assumptions!$C$98:$M$98))))</f>
        <v>0</v>
      </c>
      <c r="G31" s="229">
        <f t="array" ref="G31">-(IF(G$2=1,Assumptions!$AF32/12,-(SUMIF($D$2:$EE$2,G$2-1,$D31:$EE31)/12)*(1+XLOOKUP(G$2,Assumptions!$C$94:$M$94,Assumptions!$C$98:$M$98))))</f>
        <v>0</v>
      </c>
      <c r="H31" s="229">
        <f t="array" ref="H31">-(IF(H$2=1,Assumptions!$AF32/12,-(SUMIF($D$2:$EE$2,H$2-1,$D31:$EE31)/12)*(1+XLOOKUP(H$2,Assumptions!$C$94:$M$94,Assumptions!$C$98:$M$98))))</f>
        <v>0</v>
      </c>
      <c r="I31" s="229">
        <f t="array" ref="I31">-(IF(I$2=1,Assumptions!$AF32/12,-(SUMIF($D$2:$EE$2,I$2-1,$D31:$EE31)/12)*(1+XLOOKUP(I$2,Assumptions!$C$94:$M$94,Assumptions!$C$98:$M$98))))</f>
        <v>0</v>
      </c>
      <c r="J31" s="229">
        <f t="array" ref="J31">-(IF(J$2=1,Assumptions!$AF32/12,-(SUMIF($D$2:$EE$2,J$2-1,$D31:$EE31)/12)*(1+XLOOKUP(J$2,Assumptions!$C$94:$M$94,Assumptions!$C$98:$M$98))))</f>
        <v>0</v>
      </c>
      <c r="K31" s="229">
        <f t="array" ref="K31">-(IF(K$2=1,Assumptions!$AF32/12,-(SUMIF($D$2:$EE$2,K$2-1,$D31:$EE31)/12)*(1+XLOOKUP(K$2,Assumptions!$C$94:$M$94,Assumptions!$C$98:$M$98))))</f>
        <v>0</v>
      </c>
      <c r="L31" s="229">
        <f t="array" ref="L31">-(IF(L$2=1,Assumptions!$AF32/12,-(SUMIF($D$2:$EE$2,L$2-1,$D31:$EE31)/12)*(1+XLOOKUP(L$2,Assumptions!$C$94:$M$94,Assumptions!$C$98:$M$98))))</f>
        <v>0</v>
      </c>
      <c r="M31" s="229">
        <f t="array" ref="M31">-(IF(M$2=1,Assumptions!$AF32/12,-(SUMIF($D$2:$EE$2,M$2-1,$D31:$EE31)/12)*(1+XLOOKUP(M$2,Assumptions!$C$94:$M$94,Assumptions!$C$98:$M$98))))</f>
        <v>0</v>
      </c>
      <c r="N31" s="229">
        <f t="array" ref="N31">-(IF(N$2=1,Assumptions!$AF32/12,-(SUMIF($D$2:$EE$2,N$2-1,$D31:$EE31)/12)*(1+XLOOKUP(N$2,Assumptions!$C$94:$M$94,Assumptions!$C$98:$M$98))))</f>
        <v>0</v>
      </c>
      <c r="O31" s="229">
        <f t="array" ref="O31">-(IF(O$2=1,Assumptions!$AF32/12,-(SUMIF($D$2:$EE$2,O$2-1,$D31:$EE31)/12)*(1+XLOOKUP(O$2,Assumptions!$C$94:$M$94,Assumptions!$C$98:$M$98))))</f>
        <v>0</v>
      </c>
      <c r="P31" s="229">
        <f t="array" ref="P31">-(IF(P$2=1,Assumptions!$AF32/12,-(SUMIF($D$2:$EE$2,P$2-1,$D31:$EE31)/12)*(1+XLOOKUP(P$2,Assumptions!$C$94:$M$94,Assumptions!$C$98:$M$98))))</f>
        <v>0</v>
      </c>
      <c r="Q31" s="229">
        <f t="array" ref="Q31">-(IF(Q$2=1,Assumptions!$AF32/12,-(SUMIF($D$2:$EE$2,Q$2-1,$D31:$EE31)/12)*(1+XLOOKUP(Q$2,Assumptions!$C$94:$M$94,Assumptions!$C$98:$M$98))))</f>
        <v>0</v>
      </c>
      <c r="R31" s="229">
        <f t="array" ref="R31">-(IF(R$2=1,Assumptions!$AF32/12,-(SUMIF($D$2:$EE$2,R$2-1,$D31:$EE31)/12)*(1+XLOOKUP(R$2,Assumptions!$C$94:$M$94,Assumptions!$C$98:$M$98))))</f>
        <v>0</v>
      </c>
      <c r="S31" s="229">
        <f t="array" ref="S31">-(IF(S$2=1,Assumptions!$AF32/12,-(SUMIF($D$2:$EE$2,S$2-1,$D31:$EE31)/12)*(1+XLOOKUP(S$2,Assumptions!$C$94:$M$94,Assumptions!$C$98:$M$98))))</f>
        <v>0</v>
      </c>
      <c r="T31" s="229">
        <f t="array" ref="T31">-(IF(T$2=1,Assumptions!$AF32/12,-(SUMIF($D$2:$EE$2,T$2-1,$D31:$EE31)/12)*(1+XLOOKUP(T$2,Assumptions!$C$94:$M$94,Assumptions!$C$98:$M$98))))</f>
        <v>0</v>
      </c>
      <c r="U31" s="229">
        <f t="array" ref="U31">-(IF(U$2=1,Assumptions!$AF32/12,-(SUMIF($D$2:$EE$2,U$2-1,$D31:$EE31)/12)*(1+XLOOKUP(U$2,Assumptions!$C$94:$M$94,Assumptions!$C$98:$M$98))))</f>
        <v>0</v>
      </c>
      <c r="V31" s="229">
        <f t="array" ref="V31">-(IF(V$2=1,Assumptions!$AF32/12,-(SUMIF($D$2:$EE$2,V$2-1,$D31:$EE31)/12)*(1+XLOOKUP(V$2,Assumptions!$C$94:$M$94,Assumptions!$C$98:$M$98))))</f>
        <v>0</v>
      </c>
      <c r="W31" s="229">
        <f t="array" ref="W31">-(IF(W$2=1,Assumptions!$AF32/12,-(SUMIF($D$2:$EE$2,W$2-1,$D31:$EE31)/12)*(1+XLOOKUP(W$2,Assumptions!$C$94:$M$94,Assumptions!$C$98:$M$98))))</f>
        <v>0</v>
      </c>
      <c r="X31" s="229">
        <f t="array" ref="X31">-(IF(X$2=1,Assumptions!$AF32/12,-(SUMIF($D$2:$EE$2,X$2-1,$D31:$EE31)/12)*(1+XLOOKUP(X$2,Assumptions!$C$94:$M$94,Assumptions!$C$98:$M$98))))</f>
        <v>0</v>
      </c>
      <c r="Y31" s="229">
        <f t="array" ref="Y31">-(IF(Y$2=1,Assumptions!$AF32/12,-(SUMIF($D$2:$EE$2,Y$2-1,$D31:$EE31)/12)*(1+XLOOKUP(Y$2,Assumptions!$C$94:$M$94,Assumptions!$C$98:$M$98))))</f>
        <v>0</v>
      </c>
      <c r="Z31" s="229">
        <f t="array" ref="Z31">-(IF(Z$2=1,Assumptions!$AF32/12,-(SUMIF($D$2:$EE$2,Z$2-1,$D31:$EE31)/12)*(1+XLOOKUP(Z$2,Assumptions!$C$94:$M$94,Assumptions!$C$98:$M$98))))</f>
        <v>0</v>
      </c>
      <c r="AA31" s="229">
        <f t="array" ref="AA31">-(IF(AA$2=1,Assumptions!$AF32/12,-(SUMIF($D$2:$EE$2,AA$2-1,$D31:$EE31)/12)*(1+XLOOKUP(AA$2,Assumptions!$C$94:$M$94,Assumptions!$C$98:$M$98))))</f>
        <v>0</v>
      </c>
      <c r="AB31" s="229">
        <f t="array" ref="AB31">-(IF(AB$2=1,Assumptions!$AF32/12,-(SUMIF($D$2:$EE$2,AB$2-1,$D31:$EE31)/12)*(1+XLOOKUP(AB$2,Assumptions!$C$94:$M$94,Assumptions!$C$98:$M$98))))</f>
        <v>0</v>
      </c>
      <c r="AC31" s="229">
        <f t="array" ref="AC31">-(IF(AC$2=1,Assumptions!$AF32/12,-(SUMIF($D$2:$EE$2,AC$2-1,$D31:$EE31)/12)*(1+XLOOKUP(AC$2,Assumptions!$C$94:$M$94,Assumptions!$C$98:$M$98))))</f>
        <v>0</v>
      </c>
      <c r="AD31" s="229">
        <f t="array" ref="AD31">-(IF(AD$2=1,Assumptions!$AF32/12,-(SUMIF($D$2:$EE$2,AD$2-1,$D31:$EE31)/12)*(1+XLOOKUP(AD$2,Assumptions!$C$94:$M$94,Assumptions!$C$98:$M$98))))</f>
        <v>0</v>
      </c>
      <c r="AE31" s="229">
        <f t="array" ref="AE31">-(IF(AE$2=1,Assumptions!$AF32/12,-(SUMIF($D$2:$EE$2,AE$2-1,$D31:$EE31)/12)*(1+XLOOKUP(AE$2,Assumptions!$C$94:$M$94,Assumptions!$C$98:$M$98))))</f>
        <v>0</v>
      </c>
      <c r="AF31" s="229">
        <f t="array" ref="AF31">-(IF(AF$2=1,Assumptions!$AF32/12,-(SUMIF($D$2:$EE$2,AF$2-1,$D31:$EE31)/12)*(1+XLOOKUP(AF$2,Assumptions!$C$94:$M$94,Assumptions!$C$98:$M$98))))</f>
        <v>0</v>
      </c>
      <c r="AG31" s="229">
        <f t="array" ref="AG31">-(IF(AG$2=1,Assumptions!$AF32/12,-(SUMIF($D$2:$EE$2,AG$2-1,$D31:$EE31)/12)*(1+XLOOKUP(AG$2,Assumptions!$C$94:$M$94,Assumptions!$C$98:$M$98))))</f>
        <v>0</v>
      </c>
      <c r="AH31" s="229">
        <f t="array" ref="AH31">-(IF(AH$2=1,Assumptions!$AF32/12,-(SUMIF($D$2:$EE$2,AH$2-1,$D31:$EE31)/12)*(1+XLOOKUP(AH$2,Assumptions!$C$94:$M$94,Assumptions!$C$98:$M$98))))</f>
        <v>0</v>
      </c>
      <c r="AI31" s="229">
        <f t="array" ref="AI31">-(IF(AI$2=1,Assumptions!$AF32/12,-(SUMIF($D$2:$EE$2,AI$2-1,$D31:$EE31)/12)*(1+XLOOKUP(AI$2,Assumptions!$C$94:$M$94,Assumptions!$C$98:$M$98))))</f>
        <v>0</v>
      </c>
      <c r="AJ31" s="229">
        <f t="array" ref="AJ31">-(IF(AJ$2=1,Assumptions!$AF32/12,-(SUMIF($D$2:$EE$2,AJ$2-1,$D31:$EE31)/12)*(1+XLOOKUP(AJ$2,Assumptions!$C$94:$M$94,Assumptions!$C$98:$M$98))))</f>
        <v>0</v>
      </c>
      <c r="AK31" s="229">
        <f t="array" ref="AK31">-(IF(AK$2=1,Assumptions!$AF32/12,-(SUMIF($D$2:$EE$2,AK$2-1,$D31:$EE31)/12)*(1+XLOOKUP(AK$2,Assumptions!$C$94:$M$94,Assumptions!$C$98:$M$98))))</f>
        <v>0</v>
      </c>
      <c r="AL31" s="229">
        <f t="array" ref="AL31">-(IF(AL$2=1,Assumptions!$AF32/12,-(SUMIF($D$2:$EE$2,AL$2-1,$D31:$EE31)/12)*(1+XLOOKUP(AL$2,Assumptions!$C$94:$M$94,Assumptions!$C$98:$M$98))))</f>
        <v>0</v>
      </c>
      <c r="AM31" s="229">
        <f t="array" ref="AM31">-(IF(AM$2=1,Assumptions!$AF32/12,-(SUMIF($D$2:$EE$2,AM$2-1,$D31:$EE31)/12)*(1+XLOOKUP(AM$2,Assumptions!$C$94:$M$94,Assumptions!$C$98:$M$98))))</f>
        <v>0</v>
      </c>
      <c r="AN31" s="229">
        <f t="array" ref="AN31">-(IF(AN$2=1,Assumptions!$AF32/12,-(SUMIF($D$2:$EE$2,AN$2-1,$D31:$EE31)/12)*(1+XLOOKUP(AN$2,Assumptions!$C$94:$M$94,Assumptions!$C$98:$M$98))))</f>
        <v>0</v>
      </c>
      <c r="AO31" s="229">
        <f t="array" ref="AO31">-(IF(AO$2=1,Assumptions!$AF32/12,-(SUMIF($D$2:$EE$2,AO$2-1,$D31:$EE31)/12)*(1+XLOOKUP(AO$2,Assumptions!$C$94:$M$94,Assumptions!$C$98:$M$98))))</f>
        <v>0</v>
      </c>
      <c r="AP31" s="229">
        <f t="array" ref="AP31">-(IF(AP$2=1,Assumptions!$AF32/12,-(SUMIF($D$2:$EE$2,AP$2-1,$D31:$EE31)/12)*(1+XLOOKUP(AP$2,Assumptions!$C$94:$M$94,Assumptions!$C$98:$M$98))))</f>
        <v>0</v>
      </c>
      <c r="AQ31" s="229">
        <f t="array" ref="AQ31">-(IF(AQ$2=1,Assumptions!$AF32/12,-(SUMIF($D$2:$EE$2,AQ$2-1,$D31:$EE31)/12)*(1+XLOOKUP(AQ$2,Assumptions!$C$94:$M$94,Assumptions!$C$98:$M$98))))</f>
        <v>0</v>
      </c>
      <c r="AR31" s="229">
        <f t="array" ref="AR31">-(IF(AR$2=1,Assumptions!$AF32/12,-(SUMIF($D$2:$EE$2,AR$2-1,$D31:$EE31)/12)*(1+XLOOKUP(AR$2,Assumptions!$C$94:$M$94,Assumptions!$C$98:$M$98))))</f>
        <v>0</v>
      </c>
      <c r="AS31" s="229">
        <f t="array" ref="AS31">-(IF(AS$2=1,Assumptions!$AF32/12,-(SUMIF($D$2:$EE$2,AS$2-1,$D31:$EE31)/12)*(1+XLOOKUP(AS$2,Assumptions!$C$94:$M$94,Assumptions!$C$98:$M$98))))</f>
        <v>0</v>
      </c>
      <c r="AT31" s="229">
        <f t="array" ref="AT31">-(IF(AT$2=1,Assumptions!$AF32/12,-(SUMIF($D$2:$EE$2,AT$2-1,$D31:$EE31)/12)*(1+XLOOKUP(AT$2,Assumptions!$C$94:$M$94,Assumptions!$C$98:$M$98))))</f>
        <v>0</v>
      </c>
      <c r="AU31" s="229">
        <f t="array" ref="AU31">-(IF(AU$2=1,Assumptions!$AF32/12,-(SUMIF($D$2:$EE$2,AU$2-1,$D31:$EE31)/12)*(1+XLOOKUP(AU$2,Assumptions!$C$94:$M$94,Assumptions!$C$98:$M$98))))</f>
        <v>0</v>
      </c>
      <c r="AV31" s="229">
        <f t="array" ref="AV31">-(IF(AV$2=1,Assumptions!$AF32/12,-(SUMIF($D$2:$EE$2,AV$2-1,$D31:$EE31)/12)*(1+XLOOKUP(AV$2,Assumptions!$C$94:$M$94,Assumptions!$C$98:$M$98))))</f>
        <v>0</v>
      </c>
      <c r="AW31" s="229">
        <f t="array" ref="AW31">-(IF(AW$2=1,Assumptions!$AF32/12,-(SUMIF($D$2:$EE$2,AW$2-1,$D31:$EE31)/12)*(1+XLOOKUP(AW$2,Assumptions!$C$94:$M$94,Assumptions!$C$98:$M$98))))</f>
        <v>0</v>
      </c>
      <c r="AX31" s="229">
        <f t="array" ref="AX31">-(IF(AX$2=1,Assumptions!$AF32/12,-(SUMIF($D$2:$EE$2,AX$2-1,$D31:$EE31)/12)*(1+XLOOKUP(AX$2,Assumptions!$C$94:$M$94,Assumptions!$C$98:$M$98))))</f>
        <v>0</v>
      </c>
      <c r="AY31" s="229">
        <f t="array" ref="AY31">-(IF(AY$2=1,Assumptions!$AF32/12,-(SUMIF($D$2:$EE$2,AY$2-1,$D31:$EE31)/12)*(1+XLOOKUP(AY$2,Assumptions!$C$94:$M$94,Assumptions!$C$98:$M$98))))</f>
        <v>0</v>
      </c>
      <c r="AZ31" s="229">
        <f t="array" ref="AZ31">-(IF(AZ$2=1,Assumptions!$AF32/12,-(SUMIF($D$2:$EE$2,AZ$2-1,$D31:$EE31)/12)*(1+XLOOKUP(AZ$2,Assumptions!$C$94:$M$94,Assumptions!$C$98:$M$98))))</f>
        <v>0</v>
      </c>
      <c r="BA31" s="229">
        <f t="array" ref="BA31">-(IF(BA$2=1,Assumptions!$AF32/12,-(SUMIF($D$2:$EE$2,BA$2-1,$D31:$EE31)/12)*(1+XLOOKUP(BA$2,Assumptions!$C$94:$M$94,Assumptions!$C$98:$M$98))))</f>
        <v>0</v>
      </c>
      <c r="BB31" s="229">
        <f t="array" ref="BB31">-(IF(BB$2=1,Assumptions!$AF32/12,-(SUMIF($D$2:$EE$2,BB$2-1,$D31:$EE31)/12)*(1+XLOOKUP(BB$2,Assumptions!$C$94:$M$94,Assumptions!$C$98:$M$98))))</f>
        <v>0</v>
      </c>
      <c r="BC31" s="229">
        <f t="array" ref="BC31">-(IF(BC$2=1,Assumptions!$AF32/12,-(SUMIF($D$2:$EE$2,BC$2-1,$D31:$EE31)/12)*(1+XLOOKUP(BC$2,Assumptions!$C$94:$M$94,Assumptions!$C$98:$M$98))))</f>
        <v>0</v>
      </c>
      <c r="BD31" s="229">
        <f t="array" ref="BD31">-(IF(BD$2=1,Assumptions!$AF32/12,-(SUMIF($D$2:$EE$2,BD$2-1,$D31:$EE31)/12)*(1+XLOOKUP(BD$2,Assumptions!$C$94:$M$94,Assumptions!$C$98:$M$98))))</f>
        <v>0</v>
      </c>
      <c r="BE31" s="229">
        <f t="array" ref="BE31">-(IF(BE$2=1,Assumptions!$AF32/12,-(SUMIF($D$2:$EE$2,BE$2-1,$D31:$EE31)/12)*(1+XLOOKUP(BE$2,Assumptions!$C$94:$M$94,Assumptions!$C$98:$M$98))))</f>
        <v>0</v>
      </c>
      <c r="BF31" s="229">
        <f t="array" ref="BF31">-(IF(BF$2=1,Assumptions!$AF32/12,-(SUMIF($D$2:$EE$2,BF$2-1,$D31:$EE31)/12)*(1+XLOOKUP(BF$2,Assumptions!$C$94:$M$94,Assumptions!$C$98:$M$98))))</f>
        <v>0</v>
      </c>
      <c r="BG31" s="229">
        <f t="array" ref="BG31">-(IF(BG$2=1,Assumptions!$AF32/12,-(SUMIF($D$2:$EE$2,BG$2-1,$D31:$EE31)/12)*(1+XLOOKUP(BG$2,Assumptions!$C$94:$M$94,Assumptions!$C$98:$M$98))))</f>
        <v>0</v>
      </c>
      <c r="BH31" s="229">
        <f t="array" ref="BH31">-(IF(BH$2=1,Assumptions!$AF32/12,-(SUMIF($D$2:$EE$2,BH$2-1,$D31:$EE31)/12)*(1+XLOOKUP(BH$2,Assumptions!$C$94:$M$94,Assumptions!$C$98:$M$98))))</f>
        <v>0</v>
      </c>
      <c r="BI31" s="229">
        <f t="array" ref="BI31">-(IF(BI$2=1,Assumptions!$AF32/12,-(SUMIF($D$2:$EE$2,BI$2-1,$D31:$EE31)/12)*(1+XLOOKUP(BI$2,Assumptions!$C$94:$M$94,Assumptions!$C$98:$M$98))))</f>
        <v>0</v>
      </c>
      <c r="BJ31" s="229">
        <f t="array" ref="BJ31">-(IF(BJ$2=1,Assumptions!$AF32/12,-(SUMIF($D$2:$EE$2,BJ$2-1,$D31:$EE31)/12)*(1+XLOOKUP(BJ$2,Assumptions!$C$94:$M$94,Assumptions!$C$98:$M$98))))</f>
        <v>0</v>
      </c>
      <c r="BK31" s="229">
        <f t="array" ref="BK31">-(IF(BK$2=1,Assumptions!$AF32/12,-(SUMIF($D$2:$EE$2,BK$2-1,$D31:$EE31)/12)*(1+XLOOKUP(BK$2,Assumptions!$C$94:$M$94,Assumptions!$C$98:$M$98))))</f>
        <v>0</v>
      </c>
      <c r="BL31" s="229">
        <f t="array" ref="BL31">-(IF(BL$2=1,Assumptions!$AF32/12,-(SUMIF($D$2:$EE$2,BL$2-1,$D31:$EE31)/12)*(1+XLOOKUP(BL$2,Assumptions!$C$94:$M$94,Assumptions!$C$98:$M$98))))</f>
        <v>0</v>
      </c>
      <c r="BM31" s="229">
        <f t="array" ref="BM31">-(IF(BM$2=1,Assumptions!$AF32/12,-(SUMIF($D$2:$EE$2,BM$2-1,$D31:$EE31)/12)*(1+XLOOKUP(BM$2,Assumptions!$C$94:$M$94,Assumptions!$C$98:$M$98))))</f>
        <v>0</v>
      </c>
      <c r="BN31" s="229">
        <f t="array" ref="BN31">-(IF(BN$2=1,Assumptions!$AF32/12,-(SUMIF($D$2:$EE$2,BN$2-1,$D31:$EE31)/12)*(1+XLOOKUP(BN$2,Assumptions!$C$94:$M$94,Assumptions!$C$98:$M$98))))</f>
        <v>0</v>
      </c>
      <c r="BO31" s="229">
        <f t="array" ref="BO31">-(IF(BO$2=1,Assumptions!$AF32/12,-(SUMIF($D$2:$EE$2,BO$2-1,$D31:$EE31)/12)*(1+XLOOKUP(BO$2,Assumptions!$C$94:$M$94,Assumptions!$C$98:$M$98))))</f>
        <v>0</v>
      </c>
      <c r="BP31" s="229">
        <f t="array" ref="BP31">-(IF(BP$2=1,Assumptions!$AF32/12,-(SUMIF($D$2:$EE$2,BP$2-1,$D31:$EE31)/12)*(1+XLOOKUP(BP$2,Assumptions!$C$94:$M$94,Assumptions!$C$98:$M$98))))</f>
        <v>0</v>
      </c>
      <c r="BQ31" s="229">
        <f t="array" ref="BQ31">-(IF(BQ$2=1,Assumptions!$AF32/12,-(SUMIF($D$2:$EE$2,BQ$2-1,$D31:$EE31)/12)*(1+XLOOKUP(BQ$2,Assumptions!$C$94:$M$94,Assumptions!$C$98:$M$98))))</f>
        <v>0</v>
      </c>
      <c r="BR31" s="229">
        <f t="array" ref="BR31">-(IF(BR$2=1,Assumptions!$AF32/12,-(SUMIF($D$2:$EE$2,BR$2-1,$D31:$EE31)/12)*(1+XLOOKUP(BR$2,Assumptions!$C$94:$M$94,Assumptions!$C$98:$M$98))))</f>
        <v>0</v>
      </c>
      <c r="BS31" s="229">
        <f t="array" ref="BS31">-(IF(BS$2=1,Assumptions!$AF32/12,-(SUMIF($D$2:$EE$2,BS$2-1,$D31:$EE31)/12)*(1+XLOOKUP(BS$2,Assumptions!$C$94:$M$94,Assumptions!$C$98:$M$98))))</f>
        <v>0</v>
      </c>
      <c r="BT31" s="229">
        <f t="array" ref="BT31">-(IF(BT$2=1,Assumptions!$AF32/12,-(SUMIF($D$2:$EE$2,BT$2-1,$D31:$EE31)/12)*(1+XLOOKUP(BT$2,Assumptions!$C$94:$M$94,Assumptions!$C$98:$M$98))))</f>
        <v>0</v>
      </c>
      <c r="BU31" s="229">
        <f t="array" ref="BU31">-(IF(BU$2=1,Assumptions!$AF32/12,-(SUMIF($D$2:$EE$2,BU$2-1,$D31:$EE31)/12)*(1+XLOOKUP(BU$2,Assumptions!$C$94:$M$94,Assumptions!$C$98:$M$98))))</f>
        <v>0</v>
      </c>
      <c r="BV31" s="229">
        <f t="array" ref="BV31">-(IF(BV$2=1,Assumptions!$AF32/12,-(SUMIF($D$2:$EE$2,BV$2-1,$D31:$EE31)/12)*(1+XLOOKUP(BV$2,Assumptions!$C$94:$M$94,Assumptions!$C$98:$M$98))))</f>
        <v>0</v>
      </c>
      <c r="BW31" s="229">
        <f t="array" ref="BW31">-(IF(BW$2=1,Assumptions!$AF32/12,-(SUMIF($D$2:$EE$2,BW$2-1,$D31:$EE31)/12)*(1+XLOOKUP(BW$2,Assumptions!$C$94:$M$94,Assumptions!$C$98:$M$98))))</f>
        <v>0</v>
      </c>
      <c r="BX31" s="229">
        <f t="array" ref="BX31">-(IF(BX$2=1,Assumptions!$AF32/12,-(SUMIF($D$2:$EE$2,BX$2-1,$D31:$EE31)/12)*(1+XLOOKUP(BX$2,Assumptions!$C$94:$M$94,Assumptions!$C$98:$M$98))))</f>
        <v>0</v>
      </c>
      <c r="BY31" s="229">
        <f t="array" ref="BY31">-(IF(BY$2=1,Assumptions!$AF32/12,-(SUMIF($D$2:$EE$2,BY$2-1,$D31:$EE31)/12)*(1+XLOOKUP(BY$2,Assumptions!$C$94:$M$94,Assumptions!$C$98:$M$98))))</f>
        <v>0</v>
      </c>
      <c r="BZ31" s="229">
        <f t="array" ref="BZ31">-(IF(BZ$2=1,Assumptions!$AF32/12,-(SUMIF($D$2:$EE$2,BZ$2-1,$D31:$EE31)/12)*(1+XLOOKUP(BZ$2,Assumptions!$C$94:$M$94,Assumptions!$C$98:$M$98))))</f>
        <v>0</v>
      </c>
      <c r="CA31" s="229">
        <f t="array" ref="CA31">-(IF(CA$2=1,Assumptions!$AF32/12,-(SUMIF($D$2:$EE$2,CA$2-1,$D31:$EE31)/12)*(1+XLOOKUP(CA$2,Assumptions!$C$94:$M$94,Assumptions!$C$98:$M$98))))</f>
        <v>0</v>
      </c>
      <c r="CB31" s="229">
        <f t="array" ref="CB31">-(IF(CB$2=1,Assumptions!$AF32/12,-(SUMIF($D$2:$EE$2,CB$2-1,$D31:$EE31)/12)*(1+XLOOKUP(CB$2,Assumptions!$C$94:$M$94,Assumptions!$C$98:$M$98))))</f>
        <v>0</v>
      </c>
      <c r="CC31" s="229">
        <f t="array" ref="CC31">-(IF(CC$2=1,Assumptions!$AF32/12,-(SUMIF($D$2:$EE$2,CC$2-1,$D31:$EE31)/12)*(1+XLOOKUP(CC$2,Assumptions!$C$94:$M$94,Assumptions!$C$98:$M$98))))</f>
        <v>0</v>
      </c>
      <c r="CD31" s="229">
        <f t="array" ref="CD31">-(IF(CD$2=1,Assumptions!$AF32/12,-(SUMIF($D$2:$EE$2,CD$2-1,$D31:$EE31)/12)*(1+XLOOKUP(CD$2,Assumptions!$C$94:$M$94,Assumptions!$C$98:$M$98))))</f>
        <v>0</v>
      </c>
      <c r="CE31" s="229">
        <f t="array" ref="CE31">-(IF(CE$2=1,Assumptions!$AF32/12,-(SUMIF($D$2:$EE$2,CE$2-1,$D31:$EE31)/12)*(1+XLOOKUP(CE$2,Assumptions!$C$94:$M$94,Assumptions!$C$98:$M$98))))</f>
        <v>0</v>
      </c>
      <c r="CF31" s="229">
        <f t="array" ref="CF31">-(IF(CF$2=1,Assumptions!$AF32/12,-(SUMIF($D$2:$EE$2,CF$2-1,$D31:$EE31)/12)*(1+XLOOKUP(CF$2,Assumptions!$C$94:$M$94,Assumptions!$C$98:$M$98))))</f>
        <v>0</v>
      </c>
      <c r="CG31" s="229">
        <f t="array" ref="CG31">-(IF(CG$2=1,Assumptions!$AF32/12,-(SUMIF($D$2:$EE$2,CG$2-1,$D31:$EE31)/12)*(1+XLOOKUP(CG$2,Assumptions!$C$94:$M$94,Assumptions!$C$98:$M$98))))</f>
        <v>0</v>
      </c>
      <c r="CH31" s="229">
        <f t="array" ref="CH31">-(IF(CH$2=1,Assumptions!$AF32/12,-(SUMIF($D$2:$EE$2,CH$2-1,$D31:$EE31)/12)*(1+XLOOKUP(CH$2,Assumptions!$C$94:$M$94,Assumptions!$C$98:$M$98))))</f>
        <v>0</v>
      </c>
      <c r="CI31" s="229">
        <f t="array" ref="CI31">-(IF(CI$2=1,Assumptions!$AF32/12,-(SUMIF($D$2:$EE$2,CI$2-1,$D31:$EE31)/12)*(1+XLOOKUP(CI$2,Assumptions!$C$94:$M$94,Assumptions!$C$98:$M$98))))</f>
        <v>0</v>
      </c>
      <c r="CJ31" s="229">
        <f t="array" ref="CJ31">-(IF(CJ$2=1,Assumptions!$AF32/12,-(SUMIF($D$2:$EE$2,CJ$2-1,$D31:$EE31)/12)*(1+XLOOKUP(CJ$2,Assumptions!$C$94:$M$94,Assumptions!$C$98:$M$98))))</f>
        <v>0</v>
      </c>
      <c r="CK31" s="229">
        <f t="array" ref="CK31">-(IF(CK$2=1,Assumptions!$AF32/12,-(SUMIF($D$2:$EE$2,CK$2-1,$D31:$EE31)/12)*(1+XLOOKUP(CK$2,Assumptions!$C$94:$M$94,Assumptions!$C$98:$M$98))))</f>
        <v>0</v>
      </c>
      <c r="CL31" s="229">
        <f t="array" ref="CL31">-(IF(CL$2=1,Assumptions!$AF32/12,-(SUMIF($D$2:$EE$2,CL$2-1,$D31:$EE31)/12)*(1+XLOOKUP(CL$2,Assumptions!$C$94:$M$94,Assumptions!$C$98:$M$98))))</f>
        <v>0</v>
      </c>
      <c r="CM31" s="229">
        <f t="array" ref="CM31">-(IF(CM$2=1,Assumptions!$AF32/12,-(SUMIF($D$2:$EE$2,CM$2-1,$D31:$EE31)/12)*(1+XLOOKUP(CM$2,Assumptions!$C$94:$M$94,Assumptions!$C$98:$M$98))))</f>
        <v>0</v>
      </c>
      <c r="CN31" s="229">
        <f t="array" ref="CN31">-(IF(CN$2=1,Assumptions!$AF32/12,-(SUMIF($D$2:$EE$2,CN$2-1,$D31:$EE31)/12)*(1+XLOOKUP(CN$2,Assumptions!$C$94:$M$94,Assumptions!$C$98:$M$98))))</f>
        <v>0</v>
      </c>
      <c r="CO31" s="229">
        <f t="array" ref="CO31">-(IF(CO$2=1,Assumptions!$AF32/12,-(SUMIF($D$2:$EE$2,CO$2-1,$D31:$EE31)/12)*(1+XLOOKUP(CO$2,Assumptions!$C$94:$M$94,Assumptions!$C$98:$M$98))))</f>
        <v>0</v>
      </c>
      <c r="CP31" s="229">
        <f t="array" ref="CP31">-(IF(CP$2=1,Assumptions!$AF32/12,-(SUMIF($D$2:$EE$2,CP$2-1,$D31:$EE31)/12)*(1+XLOOKUP(CP$2,Assumptions!$C$94:$M$94,Assumptions!$C$98:$M$98))))</f>
        <v>0</v>
      </c>
      <c r="CQ31" s="229">
        <f t="array" ref="CQ31">-(IF(CQ$2=1,Assumptions!$AF32/12,-(SUMIF($D$2:$EE$2,CQ$2-1,$D31:$EE31)/12)*(1+XLOOKUP(CQ$2,Assumptions!$C$94:$M$94,Assumptions!$C$98:$M$98))))</f>
        <v>0</v>
      </c>
      <c r="CR31" s="229">
        <f t="array" ref="CR31">-(IF(CR$2=1,Assumptions!$AF32/12,-(SUMIF($D$2:$EE$2,CR$2-1,$D31:$EE31)/12)*(1+XLOOKUP(CR$2,Assumptions!$C$94:$M$94,Assumptions!$C$98:$M$98))))</f>
        <v>0</v>
      </c>
      <c r="CS31" s="229">
        <f t="array" ref="CS31">-(IF(CS$2=1,Assumptions!$AF32/12,-(SUMIF($D$2:$EE$2,CS$2-1,$D31:$EE31)/12)*(1+XLOOKUP(CS$2,Assumptions!$C$94:$M$94,Assumptions!$C$98:$M$98))))</f>
        <v>0</v>
      </c>
      <c r="CT31" s="229">
        <f t="array" ref="CT31">-(IF(CT$2=1,Assumptions!$AF32/12,-(SUMIF($D$2:$EE$2,CT$2-1,$D31:$EE31)/12)*(1+XLOOKUP(CT$2,Assumptions!$C$94:$M$94,Assumptions!$C$98:$M$98))))</f>
        <v>0</v>
      </c>
      <c r="CU31" s="229">
        <f t="array" ref="CU31">-(IF(CU$2=1,Assumptions!$AF32/12,-(SUMIF($D$2:$EE$2,CU$2-1,$D31:$EE31)/12)*(1+XLOOKUP(CU$2,Assumptions!$C$94:$M$94,Assumptions!$C$98:$M$98))))</f>
        <v>0</v>
      </c>
      <c r="CV31" s="229">
        <f t="array" ref="CV31">-(IF(CV$2=1,Assumptions!$AF32/12,-(SUMIF($D$2:$EE$2,CV$2-1,$D31:$EE31)/12)*(1+XLOOKUP(CV$2,Assumptions!$C$94:$M$94,Assumptions!$C$98:$M$98))))</f>
        <v>0</v>
      </c>
      <c r="CW31" s="229">
        <f t="array" ref="CW31">-(IF(CW$2=1,Assumptions!$AF32/12,-(SUMIF($D$2:$EE$2,CW$2-1,$D31:$EE31)/12)*(1+XLOOKUP(CW$2,Assumptions!$C$94:$M$94,Assumptions!$C$98:$M$98))))</f>
        <v>0</v>
      </c>
      <c r="CX31" s="229">
        <f t="array" ref="CX31">-(IF(CX$2=1,Assumptions!$AF32/12,-(SUMIF($D$2:$EE$2,CX$2-1,$D31:$EE31)/12)*(1+XLOOKUP(CX$2,Assumptions!$C$94:$M$94,Assumptions!$C$98:$M$98))))</f>
        <v>0</v>
      </c>
      <c r="CY31" s="229">
        <f t="array" ref="CY31">-(IF(CY$2=1,Assumptions!$AF32/12,-(SUMIF($D$2:$EE$2,CY$2-1,$D31:$EE31)/12)*(1+XLOOKUP(CY$2,Assumptions!$C$94:$M$94,Assumptions!$C$98:$M$98))))</f>
        <v>0</v>
      </c>
      <c r="CZ31" s="229">
        <f t="array" ref="CZ31">-(IF(CZ$2=1,Assumptions!$AF32/12,-(SUMIF($D$2:$EE$2,CZ$2-1,$D31:$EE31)/12)*(1+XLOOKUP(CZ$2,Assumptions!$C$94:$M$94,Assumptions!$C$98:$M$98))))</f>
        <v>0</v>
      </c>
      <c r="DA31" s="229">
        <f t="array" ref="DA31">-(IF(DA$2=1,Assumptions!$AF32/12,-(SUMIF($D$2:$EE$2,DA$2-1,$D31:$EE31)/12)*(1+XLOOKUP(DA$2,Assumptions!$C$94:$M$94,Assumptions!$C$98:$M$98))))</f>
        <v>0</v>
      </c>
      <c r="DB31" s="229">
        <f t="array" ref="DB31">-(IF(DB$2=1,Assumptions!$AF32/12,-(SUMIF($D$2:$EE$2,DB$2-1,$D31:$EE31)/12)*(1+XLOOKUP(DB$2,Assumptions!$C$94:$M$94,Assumptions!$C$98:$M$98))))</f>
        <v>0</v>
      </c>
      <c r="DC31" s="229">
        <f t="array" ref="DC31">-(IF(DC$2=1,Assumptions!$AF32/12,-(SUMIF($D$2:$EE$2,DC$2-1,$D31:$EE31)/12)*(1+XLOOKUP(DC$2,Assumptions!$C$94:$M$94,Assumptions!$C$98:$M$98))))</f>
        <v>0</v>
      </c>
      <c r="DD31" s="229">
        <f t="array" ref="DD31">-(IF(DD$2=1,Assumptions!$AF32/12,-(SUMIF($D$2:$EE$2,DD$2-1,$D31:$EE31)/12)*(1+XLOOKUP(DD$2,Assumptions!$C$94:$M$94,Assumptions!$C$98:$M$98))))</f>
        <v>0</v>
      </c>
      <c r="DE31" s="229">
        <f t="array" ref="DE31">-(IF(DE$2=1,Assumptions!$AF32/12,-(SUMIF($D$2:$EE$2,DE$2-1,$D31:$EE31)/12)*(1+XLOOKUP(DE$2,Assumptions!$C$94:$M$94,Assumptions!$C$98:$M$98))))</f>
        <v>0</v>
      </c>
      <c r="DF31" s="229">
        <f t="array" ref="DF31">-(IF(DF$2=1,Assumptions!$AF32/12,-(SUMIF($D$2:$EE$2,DF$2-1,$D31:$EE31)/12)*(1+XLOOKUP(DF$2,Assumptions!$C$94:$M$94,Assumptions!$C$98:$M$98))))</f>
        <v>0</v>
      </c>
      <c r="DG31" s="229">
        <f t="array" ref="DG31">-(IF(DG$2=1,Assumptions!$AF32/12,-(SUMIF($D$2:$EE$2,DG$2-1,$D31:$EE31)/12)*(1+XLOOKUP(DG$2,Assumptions!$C$94:$M$94,Assumptions!$C$98:$M$98))))</f>
        <v>0</v>
      </c>
      <c r="DH31" s="229">
        <f t="array" ref="DH31">-(IF(DH$2=1,Assumptions!$AF32/12,-(SUMIF($D$2:$EE$2,DH$2-1,$D31:$EE31)/12)*(1+XLOOKUP(DH$2,Assumptions!$C$94:$M$94,Assumptions!$C$98:$M$98))))</f>
        <v>0</v>
      </c>
      <c r="DI31" s="229">
        <f t="array" ref="DI31">-(IF(DI$2=1,Assumptions!$AF32/12,-(SUMIF($D$2:$EE$2,DI$2-1,$D31:$EE31)/12)*(1+XLOOKUP(DI$2,Assumptions!$C$94:$M$94,Assumptions!$C$98:$M$98))))</f>
        <v>0</v>
      </c>
      <c r="DJ31" s="229">
        <f t="array" ref="DJ31">-(IF(DJ$2=1,Assumptions!$AF32/12,-(SUMIF($D$2:$EE$2,DJ$2-1,$D31:$EE31)/12)*(1+XLOOKUP(DJ$2,Assumptions!$C$94:$M$94,Assumptions!$C$98:$M$98))))</f>
        <v>0</v>
      </c>
      <c r="DK31" s="229">
        <f t="array" ref="DK31">-(IF(DK$2=1,Assumptions!$AF32/12,-(SUMIF($D$2:$EE$2,DK$2-1,$D31:$EE31)/12)*(1+XLOOKUP(DK$2,Assumptions!$C$94:$M$94,Assumptions!$C$98:$M$98))))</f>
        <v>0</v>
      </c>
      <c r="DL31" s="229">
        <f t="array" ref="DL31">-(IF(DL$2=1,Assumptions!$AF32/12,-(SUMIF($D$2:$EE$2,DL$2-1,$D31:$EE31)/12)*(1+XLOOKUP(DL$2,Assumptions!$C$94:$M$94,Assumptions!$C$98:$M$98))))</f>
        <v>0</v>
      </c>
      <c r="DM31" s="229">
        <f t="array" ref="DM31">-(IF(DM$2=1,Assumptions!$AF32/12,-(SUMIF($D$2:$EE$2,DM$2-1,$D31:$EE31)/12)*(1+XLOOKUP(DM$2,Assumptions!$C$94:$M$94,Assumptions!$C$98:$M$98))))</f>
        <v>0</v>
      </c>
      <c r="DN31" s="229">
        <f t="array" ref="DN31">-(IF(DN$2=1,Assumptions!$AF32/12,-(SUMIF($D$2:$EE$2,DN$2-1,$D31:$EE31)/12)*(1+XLOOKUP(DN$2,Assumptions!$C$94:$M$94,Assumptions!$C$98:$M$98))))</f>
        <v>0</v>
      </c>
      <c r="DO31" s="229">
        <f t="array" ref="DO31">-(IF(DO$2=1,Assumptions!$AF32/12,-(SUMIF($D$2:$EE$2,DO$2-1,$D31:$EE31)/12)*(1+XLOOKUP(DO$2,Assumptions!$C$94:$M$94,Assumptions!$C$98:$M$98))))</f>
        <v>0</v>
      </c>
      <c r="DP31" s="229">
        <f t="array" ref="DP31">-(IF(DP$2=1,Assumptions!$AF32/12,-(SUMIF($D$2:$EE$2,DP$2-1,$D31:$EE31)/12)*(1+XLOOKUP(DP$2,Assumptions!$C$94:$M$94,Assumptions!$C$98:$M$98))))</f>
        <v>0</v>
      </c>
      <c r="DQ31" s="229">
        <f t="array" ref="DQ31">-(IF(DQ$2=1,Assumptions!$AF32/12,-(SUMIF($D$2:$EE$2,DQ$2-1,$D31:$EE31)/12)*(1+XLOOKUP(DQ$2,Assumptions!$C$94:$M$94,Assumptions!$C$98:$M$98))))</f>
        <v>0</v>
      </c>
      <c r="DR31" s="229">
        <f t="array" ref="DR31">-(IF(DR$2=1,Assumptions!$AF32/12,-(SUMIF($D$2:$EE$2,DR$2-1,$D31:$EE31)/12)*(1+XLOOKUP(DR$2,Assumptions!$C$94:$M$94,Assumptions!$C$98:$M$98))))</f>
        <v>0</v>
      </c>
      <c r="DS31" s="229">
        <f t="array" ref="DS31">-(IF(DS$2=1,Assumptions!$AF32/12,-(SUMIF($D$2:$EE$2,DS$2-1,$D31:$EE31)/12)*(1+XLOOKUP(DS$2,Assumptions!$C$94:$M$94,Assumptions!$C$98:$M$98))))</f>
        <v>0</v>
      </c>
      <c r="DT31" s="229">
        <f t="array" ref="DT31">-(IF(DT$2=1,Assumptions!$AF32/12,-(SUMIF($D$2:$EE$2,DT$2-1,$D31:$EE31)/12)*(1+XLOOKUP(DT$2,Assumptions!$C$94:$M$94,Assumptions!$C$98:$M$98))))</f>
        <v>0</v>
      </c>
      <c r="DU31" s="229">
        <f t="array" ref="DU31">-(IF(DU$2=1,Assumptions!$AF32/12,-(SUMIF($D$2:$EE$2,DU$2-1,$D31:$EE31)/12)*(1+XLOOKUP(DU$2,Assumptions!$C$94:$M$94,Assumptions!$C$98:$M$98))))</f>
        <v>0</v>
      </c>
      <c r="DV31" s="229">
        <f t="array" ref="DV31">-(IF(DV$2=1,Assumptions!$AF32/12,-(SUMIF($D$2:$EE$2,DV$2-1,$D31:$EE31)/12)*(1+XLOOKUP(DV$2,Assumptions!$C$94:$M$94,Assumptions!$C$98:$M$98))))</f>
        <v>0</v>
      </c>
      <c r="DW31" s="229">
        <f t="array" ref="DW31">-(IF(DW$2=1,Assumptions!$AF32/12,-(SUMIF($D$2:$EE$2,DW$2-1,$D31:$EE31)/12)*(1+XLOOKUP(DW$2,Assumptions!$C$94:$M$94,Assumptions!$C$98:$M$98))))</f>
        <v>0</v>
      </c>
      <c r="DX31" s="229">
        <f t="array" ref="DX31">-(IF(DX$2=1,Assumptions!$AF32/12,-(SUMIF($D$2:$EE$2,DX$2-1,$D31:$EE31)/12)*(1+XLOOKUP(DX$2,Assumptions!$C$94:$M$94,Assumptions!$C$98:$M$98))))</f>
        <v>0</v>
      </c>
      <c r="DY31" s="229">
        <f t="array" ref="DY31">-(IF(DY$2=1,Assumptions!$AF32/12,-(SUMIF($D$2:$EE$2,DY$2-1,$D31:$EE31)/12)*(1+XLOOKUP(DY$2,Assumptions!$C$94:$M$94,Assumptions!$C$98:$M$98))))</f>
        <v>0</v>
      </c>
      <c r="DZ31" s="229">
        <f t="array" ref="DZ31">-(IF(DZ$2=1,Assumptions!$AF32/12,-(SUMIF($D$2:$EE$2,DZ$2-1,$D31:$EE31)/12)*(1+XLOOKUP(DZ$2,Assumptions!$C$94:$M$94,Assumptions!$C$98:$M$98))))</f>
        <v>0</v>
      </c>
      <c r="EA31" s="229">
        <f t="array" ref="EA31">-(IF(EA$2=1,Assumptions!$AF32/12,-(SUMIF($D$2:$EE$2,EA$2-1,$D31:$EE31)/12)*(1+XLOOKUP(EA$2,Assumptions!$C$94:$M$94,Assumptions!$C$98:$M$98))))</f>
        <v>0</v>
      </c>
      <c r="EB31" s="229">
        <f t="array" ref="EB31">-(IF(EB$2=1,Assumptions!$AF32/12,-(SUMIF($D$2:$EE$2,EB$2-1,$D31:$EE31)/12)*(1+XLOOKUP(EB$2,Assumptions!$C$94:$M$94,Assumptions!$C$98:$M$98))))</f>
        <v>0</v>
      </c>
      <c r="EC31" s="229">
        <f t="array" ref="EC31">-(IF(EC$2=1,Assumptions!$AF32/12,-(SUMIF($D$2:$EE$2,EC$2-1,$D31:$EE31)/12)*(1+XLOOKUP(EC$2,Assumptions!$C$94:$M$94,Assumptions!$C$98:$M$98))))</f>
        <v>0</v>
      </c>
      <c r="ED31" s="229">
        <f t="array" ref="ED31">-(IF(ED$2=1,Assumptions!$AF32/12,-(SUMIF($D$2:$EE$2,ED$2-1,$D31:$EE31)/12)*(1+XLOOKUP(ED$2,Assumptions!$C$94:$M$94,Assumptions!$C$98:$M$98))))</f>
        <v>0</v>
      </c>
      <c r="EE31" s="229">
        <f t="array" ref="EE31">-(IF(EE$2=1,Assumptions!$AF32/12,-(SUMIF($D$2:$EE$2,EE$2-1,$D31:$EE31)/12)*(1+XLOOKUP(EE$2,Assumptions!$C$94:$M$94,Assumptions!$C$98:$M$98))))</f>
        <v>0</v>
      </c>
    </row>
    <row r="32" ht="15.75" customHeight="1">
      <c r="A32" s="1"/>
      <c r="B32" s="1"/>
      <c r="C32" s="1" t="str">
        <f>Assumptions!J33</f>
        <v>Alarm Services</v>
      </c>
      <c r="D32" s="229">
        <f t="array" ref="D32">-(IF(D$2=1,Assumptions!$AF33/12,-(SUMIF($D$2:$EE$2,D$2-1,$D32:$EE32)/12)*(1+XLOOKUP(D$2,Assumptions!$C$94:$M$94,Assumptions!$C$98:$M$98))))</f>
        <v>0</v>
      </c>
      <c r="E32" s="229">
        <f t="array" ref="E32">-(IF(E$2=1,Assumptions!$AF33/12,-(SUMIF($D$2:$EE$2,E$2-1,$D32:$EE32)/12)*(1+XLOOKUP(E$2,Assumptions!$C$94:$M$94,Assumptions!$C$98:$M$98))))</f>
        <v>0</v>
      </c>
      <c r="F32" s="229">
        <f t="array" ref="F32">-(IF(F$2=1,Assumptions!$AF33/12,-(SUMIF($D$2:$EE$2,F$2-1,$D32:$EE32)/12)*(1+XLOOKUP(F$2,Assumptions!$C$94:$M$94,Assumptions!$C$98:$M$98))))</f>
        <v>0</v>
      </c>
      <c r="G32" s="229">
        <f t="array" ref="G32">-(IF(G$2=1,Assumptions!$AF33/12,-(SUMIF($D$2:$EE$2,G$2-1,$D32:$EE32)/12)*(1+XLOOKUP(G$2,Assumptions!$C$94:$M$94,Assumptions!$C$98:$M$98))))</f>
        <v>0</v>
      </c>
      <c r="H32" s="229">
        <f t="array" ref="H32">-(IF(H$2=1,Assumptions!$AF33/12,-(SUMIF($D$2:$EE$2,H$2-1,$D32:$EE32)/12)*(1+XLOOKUP(H$2,Assumptions!$C$94:$M$94,Assumptions!$C$98:$M$98))))</f>
        <v>0</v>
      </c>
      <c r="I32" s="229">
        <f t="array" ref="I32">-(IF(I$2=1,Assumptions!$AF33/12,-(SUMIF($D$2:$EE$2,I$2-1,$D32:$EE32)/12)*(1+XLOOKUP(I$2,Assumptions!$C$94:$M$94,Assumptions!$C$98:$M$98))))</f>
        <v>0</v>
      </c>
      <c r="J32" s="229">
        <f t="array" ref="J32">-(IF(J$2=1,Assumptions!$AF33/12,-(SUMIF($D$2:$EE$2,J$2-1,$D32:$EE32)/12)*(1+XLOOKUP(J$2,Assumptions!$C$94:$M$94,Assumptions!$C$98:$M$98))))</f>
        <v>0</v>
      </c>
      <c r="K32" s="229">
        <f t="array" ref="K32">-(IF(K$2=1,Assumptions!$AF33/12,-(SUMIF($D$2:$EE$2,K$2-1,$D32:$EE32)/12)*(1+XLOOKUP(K$2,Assumptions!$C$94:$M$94,Assumptions!$C$98:$M$98))))</f>
        <v>0</v>
      </c>
      <c r="L32" s="229">
        <f t="array" ref="L32">-(IF(L$2=1,Assumptions!$AF33/12,-(SUMIF($D$2:$EE$2,L$2-1,$D32:$EE32)/12)*(1+XLOOKUP(L$2,Assumptions!$C$94:$M$94,Assumptions!$C$98:$M$98))))</f>
        <v>0</v>
      </c>
      <c r="M32" s="229">
        <f t="array" ref="M32">-(IF(M$2=1,Assumptions!$AF33/12,-(SUMIF($D$2:$EE$2,M$2-1,$D32:$EE32)/12)*(1+XLOOKUP(M$2,Assumptions!$C$94:$M$94,Assumptions!$C$98:$M$98))))</f>
        <v>0</v>
      </c>
      <c r="N32" s="229">
        <f t="array" ref="N32">-(IF(N$2=1,Assumptions!$AF33/12,-(SUMIF($D$2:$EE$2,N$2-1,$D32:$EE32)/12)*(1+XLOOKUP(N$2,Assumptions!$C$94:$M$94,Assumptions!$C$98:$M$98))))</f>
        <v>0</v>
      </c>
      <c r="O32" s="229">
        <f t="array" ref="O32">-(IF(O$2=1,Assumptions!$AF33/12,-(SUMIF($D$2:$EE$2,O$2-1,$D32:$EE32)/12)*(1+XLOOKUP(O$2,Assumptions!$C$94:$M$94,Assumptions!$C$98:$M$98))))</f>
        <v>0</v>
      </c>
      <c r="P32" s="229">
        <f t="array" ref="P32">-(IF(P$2=1,Assumptions!$AF33/12,-(SUMIF($D$2:$EE$2,P$2-1,$D32:$EE32)/12)*(1+XLOOKUP(P$2,Assumptions!$C$94:$M$94,Assumptions!$C$98:$M$98))))</f>
        <v>0</v>
      </c>
      <c r="Q32" s="229">
        <f t="array" ref="Q32">-(IF(Q$2=1,Assumptions!$AF33/12,-(SUMIF($D$2:$EE$2,Q$2-1,$D32:$EE32)/12)*(1+XLOOKUP(Q$2,Assumptions!$C$94:$M$94,Assumptions!$C$98:$M$98))))</f>
        <v>0</v>
      </c>
      <c r="R32" s="229">
        <f t="array" ref="R32">-(IF(R$2=1,Assumptions!$AF33/12,-(SUMIF($D$2:$EE$2,R$2-1,$D32:$EE32)/12)*(1+XLOOKUP(R$2,Assumptions!$C$94:$M$94,Assumptions!$C$98:$M$98))))</f>
        <v>0</v>
      </c>
      <c r="S32" s="229">
        <f t="array" ref="S32">-(IF(S$2=1,Assumptions!$AF33/12,-(SUMIF($D$2:$EE$2,S$2-1,$D32:$EE32)/12)*(1+XLOOKUP(S$2,Assumptions!$C$94:$M$94,Assumptions!$C$98:$M$98))))</f>
        <v>0</v>
      </c>
      <c r="T32" s="229">
        <f t="array" ref="T32">-(IF(T$2=1,Assumptions!$AF33/12,-(SUMIF($D$2:$EE$2,T$2-1,$D32:$EE32)/12)*(1+XLOOKUP(T$2,Assumptions!$C$94:$M$94,Assumptions!$C$98:$M$98))))</f>
        <v>0</v>
      </c>
      <c r="U32" s="229">
        <f t="array" ref="U32">-(IF(U$2=1,Assumptions!$AF33/12,-(SUMIF($D$2:$EE$2,U$2-1,$D32:$EE32)/12)*(1+XLOOKUP(U$2,Assumptions!$C$94:$M$94,Assumptions!$C$98:$M$98))))</f>
        <v>0</v>
      </c>
      <c r="V32" s="229">
        <f t="array" ref="V32">-(IF(V$2=1,Assumptions!$AF33/12,-(SUMIF($D$2:$EE$2,V$2-1,$D32:$EE32)/12)*(1+XLOOKUP(V$2,Assumptions!$C$94:$M$94,Assumptions!$C$98:$M$98))))</f>
        <v>0</v>
      </c>
      <c r="W32" s="229">
        <f t="array" ref="W32">-(IF(W$2=1,Assumptions!$AF33/12,-(SUMIF($D$2:$EE$2,W$2-1,$D32:$EE32)/12)*(1+XLOOKUP(W$2,Assumptions!$C$94:$M$94,Assumptions!$C$98:$M$98))))</f>
        <v>0</v>
      </c>
      <c r="X32" s="229">
        <f t="array" ref="X32">-(IF(X$2=1,Assumptions!$AF33/12,-(SUMIF($D$2:$EE$2,X$2-1,$D32:$EE32)/12)*(1+XLOOKUP(X$2,Assumptions!$C$94:$M$94,Assumptions!$C$98:$M$98))))</f>
        <v>0</v>
      </c>
      <c r="Y32" s="229">
        <f t="array" ref="Y32">-(IF(Y$2=1,Assumptions!$AF33/12,-(SUMIF($D$2:$EE$2,Y$2-1,$D32:$EE32)/12)*(1+XLOOKUP(Y$2,Assumptions!$C$94:$M$94,Assumptions!$C$98:$M$98))))</f>
        <v>0</v>
      </c>
      <c r="Z32" s="229">
        <f t="array" ref="Z32">-(IF(Z$2=1,Assumptions!$AF33/12,-(SUMIF($D$2:$EE$2,Z$2-1,$D32:$EE32)/12)*(1+XLOOKUP(Z$2,Assumptions!$C$94:$M$94,Assumptions!$C$98:$M$98))))</f>
        <v>0</v>
      </c>
      <c r="AA32" s="229">
        <f t="array" ref="AA32">-(IF(AA$2=1,Assumptions!$AF33/12,-(SUMIF($D$2:$EE$2,AA$2-1,$D32:$EE32)/12)*(1+XLOOKUP(AA$2,Assumptions!$C$94:$M$94,Assumptions!$C$98:$M$98))))</f>
        <v>0</v>
      </c>
      <c r="AB32" s="229">
        <f t="array" ref="AB32">-(IF(AB$2=1,Assumptions!$AF33/12,-(SUMIF($D$2:$EE$2,AB$2-1,$D32:$EE32)/12)*(1+XLOOKUP(AB$2,Assumptions!$C$94:$M$94,Assumptions!$C$98:$M$98))))</f>
        <v>0</v>
      </c>
      <c r="AC32" s="229">
        <f t="array" ref="AC32">-(IF(AC$2=1,Assumptions!$AF33/12,-(SUMIF($D$2:$EE$2,AC$2-1,$D32:$EE32)/12)*(1+XLOOKUP(AC$2,Assumptions!$C$94:$M$94,Assumptions!$C$98:$M$98))))</f>
        <v>0</v>
      </c>
      <c r="AD32" s="229">
        <f t="array" ref="AD32">-(IF(AD$2=1,Assumptions!$AF33/12,-(SUMIF($D$2:$EE$2,AD$2-1,$D32:$EE32)/12)*(1+XLOOKUP(AD$2,Assumptions!$C$94:$M$94,Assumptions!$C$98:$M$98))))</f>
        <v>0</v>
      </c>
      <c r="AE32" s="229">
        <f t="array" ref="AE32">-(IF(AE$2=1,Assumptions!$AF33/12,-(SUMIF($D$2:$EE$2,AE$2-1,$D32:$EE32)/12)*(1+XLOOKUP(AE$2,Assumptions!$C$94:$M$94,Assumptions!$C$98:$M$98))))</f>
        <v>0</v>
      </c>
      <c r="AF32" s="229">
        <f t="array" ref="AF32">-(IF(AF$2=1,Assumptions!$AF33/12,-(SUMIF($D$2:$EE$2,AF$2-1,$D32:$EE32)/12)*(1+XLOOKUP(AF$2,Assumptions!$C$94:$M$94,Assumptions!$C$98:$M$98))))</f>
        <v>0</v>
      </c>
      <c r="AG32" s="229">
        <f t="array" ref="AG32">-(IF(AG$2=1,Assumptions!$AF33/12,-(SUMIF($D$2:$EE$2,AG$2-1,$D32:$EE32)/12)*(1+XLOOKUP(AG$2,Assumptions!$C$94:$M$94,Assumptions!$C$98:$M$98))))</f>
        <v>0</v>
      </c>
      <c r="AH32" s="229">
        <f t="array" ref="AH32">-(IF(AH$2=1,Assumptions!$AF33/12,-(SUMIF($D$2:$EE$2,AH$2-1,$D32:$EE32)/12)*(1+XLOOKUP(AH$2,Assumptions!$C$94:$M$94,Assumptions!$C$98:$M$98))))</f>
        <v>0</v>
      </c>
      <c r="AI32" s="229">
        <f t="array" ref="AI32">-(IF(AI$2=1,Assumptions!$AF33/12,-(SUMIF($D$2:$EE$2,AI$2-1,$D32:$EE32)/12)*(1+XLOOKUP(AI$2,Assumptions!$C$94:$M$94,Assumptions!$C$98:$M$98))))</f>
        <v>0</v>
      </c>
      <c r="AJ32" s="229">
        <f t="array" ref="AJ32">-(IF(AJ$2=1,Assumptions!$AF33/12,-(SUMIF($D$2:$EE$2,AJ$2-1,$D32:$EE32)/12)*(1+XLOOKUP(AJ$2,Assumptions!$C$94:$M$94,Assumptions!$C$98:$M$98))))</f>
        <v>0</v>
      </c>
      <c r="AK32" s="229">
        <f t="array" ref="AK32">-(IF(AK$2=1,Assumptions!$AF33/12,-(SUMIF($D$2:$EE$2,AK$2-1,$D32:$EE32)/12)*(1+XLOOKUP(AK$2,Assumptions!$C$94:$M$94,Assumptions!$C$98:$M$98))))</f>
        <v>0</v>
      </c>
      <c r="AL32" s="229">
        <f t="array" ref="AL32">-(IF(AL$2=1,Assumptions!$AF33/12,-(SUMIF($D$2:$EE$2,AL$2-1,$D32:$EE32)/12)*(1+XLOOKUP(AL$2,Assumptions!$C$94:$M$94,Assumptions!$C$98:$M$98))))</f>
        <v>0</v>
      </c>
      <c r="AM32" s="229">
        <f t="array" ref="AM32">-(IF(AM$2=1,Assumptions!$AF33/12,-(SUMIF($D$2:$EE$2,AM$2-1,$D32:$EE32)/12)*(1+XLOOKUP(AM$2,Assumptions!$C$94:$M$94,Assumptions!$C$98:$M$98))))</f>
        <v>0</v>
      </c>
      <c r="AN32" s="229">
        <f t="array" ref="AN32">-(IF(AN$2=1,Assumptions!$AF33/12,-(SUMIF($D$2:$EE$2,AN$2-1,$D32:$EE32)/12)*(1+XLOOKUP(AN$2,Assumptions!$C$94:$M$94,Assumptions!$C$98:$M$98))))</f>
        <v>0</v>
      </c>
      <c r="AO32" s="229">
        <f t="array" ref="AO32">-(IF(AO$2=1,Assumptions!$AF33/12,-(SUMIF($D$2:$EE$2,AO$2-1,$D32:$EE32)/12)*(1+XLOOKUP(AO$2,Assumptions!$C$94:$M$94,Assumptions!$C$98:$M$98))))</f>
        <v>0</v>
      </c>
      <c r="AP32" s="229">
        <f t="array" ref="AP32">-(IF(AP$2=1,Assumptions!$AF33/12,-(SUMIF($D$2:$EE$2,AP$2-1,$D32:$EE32)/12)*(1+XLOOKUP(AP$2,Assumptions!$C$94:$M$94,Assumptions!$C$98:$M$98))))</f>
        <v>0</v>
      </c>
      <c r="AQ32" s="229">
        <f t="array" ref="AQ32">-(IF(AQ$2=1,Assumptions!$AF33/12,-(SUMIF($D$2:$EE$2,AQ$2-1,$D32:$EE32)/12)*(1+XLOOKUP(AQ$2,Assumptions!$C$94:$M$94,Assumptions!$C$98:$M$98))))</f>
        <v>0</v>
      </c>
      <c r="AR32" s="229">
        <f t="array" ref="AR32">-(IF(AR$2=1,Assumptions!$AF33/12,-(SUMIF($D$2:$EE$2,AR$2-1,$D32:$EE32)/12)*(1+XLOOKUP(AR$2,Assumptions!$C$94:$M$94,Assumptions!$C$98:$M$98))))</f>
        <v>0</v>
      </c>
      <c r="AS32" s="229">
        <f t="array" ref="AS32">-(IF(AS$2=1,Assumptions!$AF33/12,-(SUMIF($D$2:$EE$2,AS$2-1,$D32:$EE32)/12)*(1+XLOOKUP(AS$2,Assumptions!$C$94:$M$94,Assumptions!$C$98:$M$98))))</f>
        <v>0</v>
      </c>
      <c r="AT32" s="229">
        <f t="array" ref="AT32">-(IF(AT$2=1,Assumptions!$AF33/12,-(SUMIF($D$2:$EE$2,AT$2-1,$D32:$EE32)/12)*(1+XLOOKUP(AT$2,Assumptions!$C$94:$M$94,Assumptions!$C$98:$M$98))))</f>
        <v>0</v>
      </c>
      <c r="AU32" s="229">
        <f t="array" ref="AU32">-(IF(AU$2=1,Assumptions!$AF33/12,-(SUMIF($D$2:$EE$2,AU$2-1,$D32:$EE32)/12)*(1+XLOOKUP(AU$2,Assumptions!$C$94:$M$94,Assumptions!$C$98:$M$98))))</f>
        <v>0</v>
      </c>
      <c r="AV32" s="229">
        <f t="array" ref="AV32">-(IF(AV$2=1,Assumptions!$AF33/12,-(SUMIF($D$2:$EE$2,AV$2-1,$D32:$EE32)/12)*(1+XLOOKUP(AV$2,Assumptions!$C$94:$M$94,Assumptions!$C$98:$M$98))))</f>
        <v>0</v>
      </c>
      <c r="AW32" s="229">
        <f t="array" ref="AW32">-(IF(AW$2=1,Assumptions!$AF33/12,-(SUMIF($D$2:$EE$2,AW$2-1,$D32:$EE32)/12)*(1+XLOOKUP(AW$2,Assumptions!$C$94:$M$94,Assumptions!$C$98:$M$98))))</f>
        <v>0</v>
      </c>
      <c r="AX32" s="229">
        <f t="array" ref="AX32">-(IF(AX$2=1,Assumptions!$AF33/12,-(SUMIF($D$2:$EE$2,AX$2-1,$D32:$EE32)/12)*(1+XLOOKUP(AX$2,Assumptions!$C$94:$M$94,Assumptions!$C$98:$M$98))))</f>
        <v>0</v>
      </c>
      <c r="AY32" s="229">
        <f t="array" ref="AY32">-(IF(AY$2=1,Assumptions!$AF33/12,-(SUMIF($D$2:$EE$2,AY$2-1,$D32:$EE32)/12)*(1+XLOOKUP(AY$2,Assumptions!$C$94:$M$94,Assumptions!$C$98:$M$98))))</f>
        <v>0</v>
      </c>
      <c r="AZ32" s="229">
        <f t="array" ref="AZ32">-(IF(AZ$2=1,Assumptions!$AF33/12,-(SUMIF($D$2:$EE$2,AZ$2-1,$D32:$EE32)/12)*(1+XLOOKUP(AZ$2,Assumptions!$C$94:$M$94,Assumptions!$C$98:$M$98))))</f>
        <v>0</v>
      </c>
      <c r="BA32" s="229">
        <f t="array" ref="BA32">-(IF(BA$2=1,Assumptions!$AF33/12,-(SUMIF($D$2:$EE$2,BA$2-1,$D32:$EE32)/12)*(1+XLOOKUP(BA$2,Assumptions!$C$94:$M$94,Assumptions!$C$98:$M$98))))</f>
        <v>0</v>
      </c>
      <c r="BB32" s="229">
        <f t="array" ref="BB32">-(IF(BB$2=1,Assumptions!$AF33/12,-(SUMIF($D$2:$EE$2,BB$2-1,$D32:$EE32)/12)*(1+XLOOKUP(BB$2,Assumptions!$C$94:$M$94,Assumptions!$C$98:$M$98))))</f>
        <v>0</v>
      </c>
      <c r="BC32" s="229">
        <f t="array" ref="BC32">-(IF(BC$2=1,Assumptions!$AF33/12,-(SUMIF($D$2:$EE$2,BC$2-1,$D32:$EE32)/12)*(1+XLOOKUP(BC$2,Assumptions!$C$94:$M$94,Assumptions!$C$98:$M$98))))</f>
        <v>0</v>
      </c>
      <c r="BD32" s="229">
        <f t="array" ref="BD32">-(IF(BD$2=1,Assumptions!$AF33/12,-(SUMIF($D$2:$EE$2,BD$2-1,$D32:$EE32)/12)*(1+XLOOKUP(BD$2,Assumptions!$C$94:$M$94,Assumptions!$C$98:$M$98))))</f>
        <v>0</v>
      </c>
      <c r="BE32" s="229">
        <f t="array" ref="BE32">-(IF(BE$2=1,Assumptions!$AF33/12,-(SUMIF($D$2:$EE$2,BE$2-1,$D32:$EE32)/12)*(1+XLOOKUP(BE$2,Assumptions!$C$94:$M$94,Assumptions!$C$98:$M$98))))</f>
        <v>0</v>
      </c>
      <c r="BF32" s="229">
        <f t="array" ref="BF32">-(IF(BF$2=1,Assumptions!$AF33/12,-(SUMIF($D$2:$EE$2,BF$2-1,$D32:$EE32)/12)*(1+XLOOKUP(BF$2,Assumptions!$C$94:$M$94,Assumptions!$C$98:$M$98))))</f>
        <v>0</v>
      </c>
      <c r="BG32" s="229">
        <f t="array" ref="BG32">-(IF(BG$2=1,Assumptions!$AF33/12,-(SUMIF($D$2:$EE$2,BG$2-1,$D32:$EE32)/12)*(1+XLOOKUP(BG$2,Assumptions!$C$94:$M$94,Assumptions!$C$98:$M$98))))</f>
        <v>0</v>
      </c>
      <c r="BH32" s="229">
        <f t="array" ref="BH32">-(IF(BH$2=1,Assumptions!$AF33/12,-(SUMIF($D$2:$EE$2,BH$2-1,$D32:$EE32)/12)*(1+XLOOKUP(BH$2,Assumptions!$C$94:$M$94,Assumptions!$C$98:$M$98))))</f>
        <v>0</v>
      </c>
      <c r="BI32" s="229">
        <f t="array" ref="BI32">-(IF(BI$2=1,Assumptions!$AF33/12,-(SUMIF($D$2:$EE$2,BI$2-1,$D32:$EE32)/12)*(1+XLOOKUP(BI$2,Assumptions!$C$94:$M$94,Assumptions!$C$98:$M$98))))</f>
        <v>0</v>
      </c>
      <c r="BJ32" s="229">
        <f t="array" ref="BJ32">-(IF(BJ$2=1,Assumptions!$AF33/12,-(SUMIF($D$2:$EE$2,BJ$2-1,$D32:$EE32)/12)*(1+XLOOKUP(BJ$2,Assumptions!$C$94:$M$94,Assumptions!$C$98:$M$98))))</f>
        <v>0</v>
      </c>
      <c r="BK32" s="229">
        <f t="array" ref="BK32">-(IF(BK$2=1,Assumptions!$AF33/12,-(SUMIF($D$2:$EE$2,BK$2-1,$D32:$EE32)/12)*(1+XLOOKUP(BK$2,Assumptions!$C$94:$M$94,Assumptions!$C$98:$M$98))))</f>
        <v>0</v>
      </c>
      <c r="BL32" s="229">
        <f t="array" ref="BL32">-(IF(BL$2=1,Assumptions!$AF33/12,-(SUMIF($D$2:$EE$2,BL$2-1,$D32:$EE32)/12)*(1+XLOOKUP(BL$2,Assumptions!$C$94:$M$94,Assumptions!$C$98:$M$98))))</f>
        <v>0</v>
      </c>
      <c r="BM32" s="229">
        <f t="array" ref="BM32">-(IF(BM$2=1,Assumptions!$AF33/12,-(SUMIF($D$2:$EE$2,BM$2-1,$D32:$EE32)/12)*(1+XLOOKUP(BM$2,Assumptions!$C$94:$M$94,Assumptions!$C$98:$M$98))))</f>
        <v>0</v>
      </c>
      <c r="BN32" s="229">
        <f t="array" ref="BN32">-(IF(BN$2=1,Assumptions!$AF33/12,-(SUMIF($D$2:$EE$2,BN$2-1,$D32:$EE32)/12)*(1+XLOOKUP(BN$2,Assumptions!$C$94:$M$94,Assumptions!$C$98:$M$98))))</f>
        <v>0</v>
      </c>
      <c r="BO32" s="229">
        <f t="array" ref="BO32">-(IF(BO$2=1,Assumptions!$AF33/12,-(SUMIF($D$2:$EE$2,BO$2-1,$D32:$EE32)/12)*(1+XLOOKUP(BO$2,Assumptions!$C$94:$M$94,Assumptions!$C$98:$M$98))))</f>
        <v>0</v>
      </c>
      <c r="BP32" s="229">
        <f t="array" ref="BP32">-(IF(BP$2=1,Assumptions!$AF33/12,-(SUMIF($D$2:$EE$2,BP$2-1,$D32:$EE32)/12)*(1+XLOOKUP(BP$2,Assumptions!$C$94:$M$94,Assumptions!$C$98:$M$98))))</f>
        <v>0</v>
      </c>
      <c r="BQ32" s="229">
        <f t="array" ref="BQ32">-(IF(BQ$2=1,Assumptions!$AF33/12,-(SUMIF($D$2:$EE$2,BQ$2-1,$D32:$EE32)/12)*(1+XLOOKUP(BQ$2,Assumptions!$C$94:$M$94,Assumptions!$C$98:$M$98))))</f>
        <v>0</v>
      </c>
      <c r="BR32" s="229">
        <f t="array" ref="BR32">-(IF(BR$2=1,Assumptions!$AF33/12,-(SUMIF($D$2:$EE$2,BR$2-1,$D32:$EE32)/12)*(1+XLOOKUP(BR$2,Assumptions!$C$94:$M$94,Assumptions!$C$98:$M$98))))</f>
        <v>0</v>
      </c>
      <c r="BS32" s="229">
        <f t="array" ref="BS32">-(IF(BS$2=1,Assumptions!$AF33/12,-(SUMIF($D$2:$EE$2,BS$2-1,$D32:$EE32)/12)*(1+XLOOKUP(BS$2,Assumptions!$C$94:$M$94,Assumptions!$C$98:$M$98))))</f>
        <v>0</v>
      </c>
      <c r="BT32" s="229">
        <f t="array" ref="BT32">-(IF(BT$2=1,Assumptions!$AF33/12,-(SUMIF($D$2:$EE$2,BT$2-1,$D32:$EE32)/12)*(1+XLOOKUP(BT$2,Assumptions!$C$94:$M$94,Assumptions!$C$98:$M$98))))</f>
        <v>0</v>
      </c>
      <c r="BU32" s="229">
        <f t="array" ref="BU32">-(IF(BU$2=1,Assumptions!$AF33/12,-(SUMIF($D$2:$EE$2,BU$2-1,$D32:$EE32)/12)*(1+XLOOKUP(BU$2,Assumptions!$C$94:$M$94,Assumptions!$C$98:$M$98))))</f>
        <v>0</v>
      </c>
      <c r="BV32" s="229">
        <f t="array" ref="BV32">-(IF(BV$2=1,Assumptions!$AF33/12,-(SUMIF($D$2:$EE$2,BV$2-1,$D32:$EE32)/12)*(1+XLOOKUP(BV$2,Assumptions!$C$94:$M$94,Assumptions!$C$98:$M$98))))</f>
        <v>0</v>
      </c>
      <c r="BW32" s="229">
        <f t="array" ref="BW32">-(IF(BW$2=1,Assumptions!$AF33/12,-(SUMIF($D$2:$EE$2,BW$2-1,$D32:$EE32)/12)*(1+XLOOKUP(BW$2,Assumptions!$C$94:$M$94,Assumptions!$C$98:$M$98))))</f>
        <v>0</v>
      </c>
      <c r="BX32" s="229">
        <f t="array" ref="BX32">-(IF(BX$2=1,Assumptions!$AF33/12,-(SUMIF($D$2:$EE$2,BX$2-1,$D32:$EE32)/12)*(1+XLOOKUP(BX$2,Assumptions!$C$94:$M$94,Assumptions!$C$98:$M$98))))</f>
        <v>0</v>
      </c>
      <c r="BY32" s="229">
        <f t="array" ref="BY32">-(IF(BY$2=1,Assumptions!$AF33/12,-(SUMIF($D$2:$EE$2,BY$2-1,$D32:$EE32)/12)*(1+XLOOKUP(BY$2,Assumptions!$C$94:$M$94,Assumptions!$C$98:$M$98))))</f>
        <v>0</v>
      </c>
      <c r="BZ32" s="229">
        <f t="array" ref="BZ32">-(IF(BZ$2=1,Assumptions!$AF33/12,-(SUMIF($D$2:$EE$2,BZ$2-1,$D32:$EE32)/12)*(1+XLOOKUP(BZ$2,Assumptions!$C$94:$M$94,Assumptions!$C$98:$M$98))))</f>
        <v>0</v>
      </c>
      <c r="CA32" s="229">
        <f t="array" ref="CA32">-(IF(CA$2=1,Assumptions!$AF33/12,-(SUMIF($D$2:$EE$2,CA$2-1,$D32:$EE32)/12)*(1+XLOOKUP(CA$2,Assumptions!$C$94:$M$94,Assumptions!$C$98:$M$98))))</f>
        <v>0</v>
      </c>
      <c r="CB32" s="229">
        <f t="array" ref="CB32">-(IF(CB$2=1,Assumptions!$AF33/12,-(SUMIF($D$2:$EE$2,CB$2-1,$D32:$EE32)/12)*(1+XLOOKUP(CB$2,Assumptions!$C$94:$M$94,Assumptions!$C$98:$M$98))))</f>
        <v>0</v>
      </c>
      <c r="CC32" s="229">
        <f t="array" ref="CC32">-(IF(CC$2=1,Assumptions!$AF33/12,-(SUMIF($D$2:$EE$2,CC$2-1,$D32:$EE32)/12)*(1+XLOOKUP(CC$2,Assumptions!$C$94:$M$94,Assumptions!$C$98:$M$98))))</f>
        <v>0</v>
      </c>
      <c r="CD32" s="229">
        <f t="array" ref="CD32">-(IF(CD$2=1,Assumptions!$AF33/12,-(SUMIF($D$2:$EE$2,CD$2-1,$D32:$EE32)/12)*(1+XLOOKUP(CD$2,Assumptions!$C$94:$M$94,Assumptions!$C$98:$M$98))))</f>
        <v>0</v>
      </c>
      <c r="CE32" s="229">
        <f t="array" ref="CE32">-(IF(CE$2=1,Assumptions!$AF33/12,-(SUMIF($D$2:$EE$2,CE$2-1,$D32:$EE32)/12)*(1+XLOOKUP(CE$2,Assumptions!$C$94:$M$94,Assumptions!$C$98:$M$98))))</f>
        <v>0</v>
      </c>
      <c r="CF32" s="229">
        <f t="array" ref="CF32">-(IF(CF$2=1,Assumptions!$AF33/12,-(SUMIF($D$2:$EE$2,CF$2-1,$D32:$EE32)/12)*(1+XLOOKUP(CF$2,Assumptions!$C$94:$M$94,Assumptions!$C$98:$M$98))))</f>
        <v>0</v>
      </c>
      <c r="CG32" s="229">
        <f t="array" ref="CG32">-(IF(CG$2=1,Assumptions!$AF33/12,-(SUMIF($D$2:$EE$2,CG$2-1,$D32:$EE32)/12)*(1+XLOOKUP(CG$2,Assumptions!$C$94:$M$94,Assumptions!$C$98:$M$98))))</f>
        <v>0</v>
      </c>
      <c r="CH32" s="229">
        <f t="array" ref="CH32">-(IF(CH$2=1,Assumptions!$AF33/12,-(SUMIF($D$2:$EE$2,CH$2-1,$D32:$EE32)/12)*(1+XLOOKUP(CH$2,Assumptions!$C$94:$M$94,Assumptions!$C$98:$M$98))))</f>
        <v>0</v>
      </c>
      <c r="CI32" s="229">
        <f t="array" ref="CI32">-(IF(CI$2=1,Assumptions!$AF33/12,-(SUMIF($D$2:$EE$2,CI$2-1,$D32:$EE32)/12)*(1+XLOOKUP(CI$2,Assumptions!$C$94:$M$94,Assumptions!$C$98:$M$98))))</f>
        <v>0</v>
      </c>
      <c r="CJ32" s="229">
        <f t="array" ref="CJ32">-(IF(CJ$2=1,Assumptions!$AF33/12,-(SUMIF($D$2:$EE$2,CJ$2-1,$D32:$EE32)/12)*(1+XLOOKUP(CJ$2,Assumptions!$C$94:$M$94,Assumptions!$C$98:$M$98))))</f>
        <v>0</v>
      </c>
      <c r="CK32" s="229">
        <f t="array" ref="CK32">-(IF(CK$2=1,Assumptions!$AF33/12,-(SUMIF($D$2:$EE$2,CK$2-1,$D32:$EE32)/12)*(1+XLOOKUP(CK$2,Assumptions!$C$94:$M$94,Assumptions!$C$98:$M$98))))</f>
        <v>0</v>
      </c>
      <c r="CL32" s="229">
        <f t="array" ref="CL32">-(IF(CL$2=1,Assumptions!$AF33/12,-(SUMIF($D$2:$EE$2,CL$2-1,$D32:$EE32)/12)*(1+XLOOKUP(CL$2,Assumptions!$C$94:$M$94,Assumptions!$C$98:$M$98))))</f>
        <v>0</v>
      </c>
      <c r="CM32" s="229">
        <f t="array" ref="CM32">-(IF(CM$2=1,Assumptions!$AF33/12,-(SUMIF($D$2:$EE$2,CM$2-1,$D32:$EE32)/12)*(1+XLOOKUP(CM$2,Assumptions!$C$94:$M$94,Assumptions!$C$98:$M$98))))</f>
        <v>0</v>
      </c>
      <c r="CN32" s="229">
        <f t="array" ref="CN32">-(IF(CN$2=1,Assumptions!$AF33/12,-(SUMIF($D$2:$EE$2,CN$2-1,$D32:$EE32)/12)*(1+XLOOKUP(CN$2,Assumptions!$C$94:$M$94,Assumptions!$C$98:$M$98))))</f>
        <v>0</v>
      </c>
      <c r="CO32" s="229">
        <f t="array" ref="CO32">-(IF(CO$2=1,Assumptions!$AF33/12,-(SUMIF($D$2:$EE$2,CO$2-1,$D32:$EE32)/12)*(1+XLOOKUP(CO$2,Assumptions!$C$94:$M$94,Assumptions!$C$98:$M$98))))</f>
        <v>0</v>
      </c>
      <c r="CP32" s="229">
        <f t="array" ref="CP32">-(IF(CP$2=1,Assumptions!$AF33/12,-(SUMIF($D$2:$EE$2,CP$2-1,$D32:$EE32)/12)*(1+XLOOKUP(CP$2,Assumptions!$C$94:$M$94,Assumptions!$C$98:$M$98))))</f>
        <v>0</v>
      </c>
      <c r="CQ32" s="229">
        <f t="array" ref="CQ32">-(IF(CQ$2=1,Assumptions!$AF33/12,-(SUMIF($D$2:$EE$2,CQ$2-1,$D32:$EE32)/12)*(1+XLOOKUP(CQ$2,Assumptions!$C$94:$M$94,Assumptions!$C$98:$M$98))))</f>
        <v>0</v>
      </c>
      <c r="CR32" s="229">
        <f t="array" ref="CR32">-(IF(CR$2=1,Assumptions!$AF33/12,-(SUMIF($D$2:$EE$2,CR$2-1,$D32:$EE32)/12)*(1+XLOOKUP(CR$2,Assumptions!$C$94:$M$94,Assumptions!$C$98:$M$98))))</f>
        <v>0</v>
      </c>
      <c r="CS32" s="229">
        <f t="array" ref="CS32">-(IF(CS$2=1,Assumptions!$AF33/12,-(SUMIF($D$2:$EE$2,CS$2-1,$D32:$EE32)/12)*(1+XLOOKUP(CS$2,Assumptions!$C$94:$M$94,Assumptions!$C$98:$M$98))))</f>
        <v>0</v>
      </c>
      <c r="CT32" s="229">
        <f t="array" ref="CT32">-(IF(CT$2=1,Assumptions!$AF33/12,-(SUMIF($D$2:$EE$2,CT$2-1,$D32:$EE32)/12)*(1+XLOOKUP(CT$2,Assumptions!$C$94:$M$94,Assumptions!$C$98:$M$98))))</f>
        <v>0</v>
      </c>
      <c r="CU32" s="229">
        <f t="array" ref="CU32">-(IF(CU$2=1,Assumptions!$AF33/12,-(SUMIF($D$2:$EE$2,CU$2-1,$D32:$EE32)/12)*(1+XLOOKUP(CU$2,Assumptions!$C$94:$M$94,Assumptions!$C$98:$M$98))))</f>
        <v>0</v>
      </c>
      <c r="CV32" s="229">
        <f t="array" ref="CV32">-(IF(CV$2=1,Assumptions!$AF33/12,-(SUMIF($D$2:$EE$2,CV$2-1,$D32:$EE32)/12)*(1+XLOOKUP(CV$2,Assumptions!$C$94:$M$94,Assumptions!$C$98:$M$98))))</f>
        <v>0</v>
      </c>
      <c r="CW32" s="229">
        <f t="array" ref="CW32">-(IF(CW$2=1,Assumptions!$AF33/12,-(SUMIF($D$2:$EE$2,CW$2-1,$D32:$EE32)/12)*(1+XLOOKUP(CW$2,Assumptions!$C$94:$M$94,Assumptions!$C$98:$M$98))))</f>
        <v>0</v>
      </c>
      <c r="CX32" s="229">
        <f t="array" ref="CX32">-(IF(CX$2=1,Assumptions!$AF33/12,-(SUMIF($D$2:$EE$2,CX$2-1,$D32:$EE32)/12)*(1+XLOOKUP(CX$2,Assumptions!$C$94:$M$94,Assumptions!$C$98:$M$98))))</f>
        <v>0</v>
      </c>
      <c r="CY32" s="229">
        <f t="array" ref="CY32">-(IF(CY$2=1,Assumptions!$AF33/12,-(SUMIF($D$2:$EE$2,CY$2-1,$D32:$EE32)/12)*(1+XLOOKUP(CY$2,Assumptions!$C$94:$M$94,Assumptions!$C$98:$M$98))))</f>
        <v>0</v>
      </c>
      <c r="CZ32" s="229">
        <f t="array" ref="CZ32">-(IF(CZ$2=1,Assumptions!$AF33/12,-(SUMIF($D$2:$EE$2,CZ$2-1,$D32:$EE32)/12)*(1+XLOOKUP(CZ$2,Assumptions!$C$94:$M$94,Assumptions!$C$98:$M$98))))</f>
        <v>0</v>
      </c>
      <c r="DA32" s="229">
        <f t="array" ref="DA32">-(IF(DA$2=1,Assumptions!$AF33/12,-(SUMIF($D$2:$EE$2,DA$2-1,$D32:$EE32)/12)*(1+XLOOKUP(DA$2,Assumptions!$C$94:$M$94,Assumptions!$C$98:$M$98))))</f>
        <v>0</v>
      </c>
      <c r="DB32" s="229">
        <f t="array" ref="DB32">-(IF(DB$2=1,Assumptions!$AF33/12,-(SUMIF($D$2:$EE$2,DB$2-1,$D32:$EE32)/12)*(1+XLOOKUP(DB$2,Assumptions!$C$94:$M$94,Assumptions!$C$98:$M$98))))</f>
        <v>0</v>
      </c>
      <c r="DC32" s="229">
        <f t="array" ref="DC32">-(IF(DC$2=1,Assumptions!$AF33/12,-(SUMIF($D$2:$EE$2,DC$2-1,$D32:$EE32)/12)*(1+XLOOKUP(DC$2,Assumptions!$C$94:$M$94,Assumptions!$C$98:$M$98))))</f>
        <v>0</v>
      </c>
      <c r="DD32" s="229">
        <f t="array" ref="DD32">-(IF(DD$2=1,Assumptions!$AF33/12,-(SUMIF($D$2:$EE$2,DD$2-1,$D32:$EE32)/12)*(1+XLOOKUP(DD$2,Assumptions!$C$94:$M$94,Assumptions!$C$98:$M$98))))</f>
        <v>0</v>
      </c>
      <c r="DE32" s="229">
        <f t="array" ref="DE32">-(IF(DE$2=1,Assumptions!$AF33/12,-(SUMIF($D$2:$EE$2,DE$2-1,$D32:$EE32)/12)*(1+XLOOKUP(DE$2,Assumptions!$C$94:$M$94,Assumptions!$C$98:$M$98))))</f>
        <v>0</v>
      </c>
      <c r="DF32" s="229">
        <f t="array" ref="DF32">-(IF(DF$2=1,Assumptions!$AF33/12,-(SUMIF($D$2:$EE$2,DF$2-1,$D32:$EE32)/12)*(1+XLOOKUP(DF$2,Assumptions!$C$94:$M$94,Assumptions!$C$98:$M$98))))</f>
        <v>0</v>
      </c>
      <c r="DG32" s="229">
        <f t="array" ref="DG32">-(IF(DG$2=1,Assumptions!$AF33/12,-(SUMIF($D$2:$EE$2,DG$2-1,$D32:$EE32)/12)*(1+XLOOKUP(DG$2,Assumptions!$C$94:$M$94,Assumptions!$C$98:$M$98))))</f>
        <v>0</v>
      </c>
      <c r="DH32" s="229">
        <f t="array" ref="DH32">-(IF(DH$2=1,Assumptions!$AF33/12,-(SUMIF($D$2:$EE$2,DH$2-1,$D32:$EE32)/12)*(1+XLOOKUP(DH$2,Assumptions!$C$94:$M$94,Assumptions!$C$98:$M$98))))</f>
        <v>0</v>
      </c>
      <c r="DI32" s="229">
        <f t="array" ref="DI32">-(IF(DI$2=1,Assumptions!$AF33/12,-(SUMIF($D$2:$EE$2,DI$2-1,$D32:$EE32)/12)*(1+XLOOKUP(DI$2,Assumptions!$C$94:$M$94,Assumptions!$C$98:$M$98))))</f>
        <v>0</v>
      </c>
      <c r="DJ32" s="229">
        <f t="array" ref="DJ32">-(IF(DJ$2=1,Assumptions!$AF33/12,-(SUMIF($D$2:$EE$2,DJ$2-1,$D32:$EE32)/12)*(1+XLOOKUP(DJ$2,Assumptions!$C$94:$M$94,Assumptions!$C$98:$M$98))))</f>
        <v>0</v>
      </c>
      <c r="DK32" s="229">
        <f t="array" ref="DK32">-(IF(DK$2=1,Assumptions!$AF33/12,-(SUMIF($D$2:$EE$2,DK$2-1,$D32:$EE32)/12)*(1+XLOOKUP(DK$2,Assumptions!$C$94:$M$94,Assumptions!$C$98:$M$98))))</f>
        <v>0</v>
      </c>
      <c r="DL32" s="229">
        <f t="array" ref="DL32">-(IF(DL$2=1,Assumptions!$AF33/12,-(SUMIF($D$2:$EE$2,DL$2-1,$D32:$EE32)/12)*(1+XLOOKUP(DL$2,Assumptions!$C$94:$M$94,Assumptions!$C$98:$M$98))))</f>
        <v>0</v>
      </c>
      <c r="DM32" s="229">
        <f t="array" ref="DM32">-(IF(DM$2=1,Assumptions!$AF33/12,-(SUMIF($D$2:$EE$2,DM$2-1,$D32:$EE32)/12)*(1+XLOOKUP(DM$2,Assumptions!$C$94:$M$94,Assumptions!$C$98:$M$98))))</f>
        <v>0</v>
      </c>
      <c r="DN32" s="229">
        <f t="array" ref="DN32">-(IF(DN$2=1,Assumptions!$AF33/12,-(SUMIF($D$2:$EE$2,DN$2-1,$D32:$EE32)/12)*(1+XLOOKUP(DN$2,Assumptions!$C$94:$M$94,Assumptions!$C$98:$M$98))))</f>
        <v>0</v>
      </c>
      <c r="DO32" s="229">
        <f t="array" ref="DO32">-(IF(DO$2=1,Assumptions!$AF33/12,-(SUMIF($D$2:$EE$2,DO$2-1,$D32:$EE32)/12)*(1+XLOOKUP(DO$2,Assumptions!$C$94:$M$94,Assumptions!$C$98:$M$98))))</f>
        <v>0</v>
      </c>
      <c r="DP32" s="229">
        <f t="array" ref="DP32">-(IF(DP$2=1,Assumptions!$AF33/12,-(SUMIF($D$2:$EE$2,DP$2-1,$D32:$EE32)/12)*(1+XLOOKUP(DP$2,Assumptions!$C$94:$M$94,Assumptions!$C$98:$M$98))))</f>
        <v>0</v>
      </c>
      <c r="DQ32" s="229">
        <f t="array" ref="DQ32">-(IF(DQ$2=1,Assumptions!$AF33/12,-(SUMIF($D$2:$EE$2,DQ$2-1,$D32:$EE32)/12)*(1+XLOOKUP(DQ$2,Assumptions!$C$94:$M$94,Assumptions!$C$98:$M$98))))</f>
        <v>0</v>
      </c>
      <c r="DR32" s="229">
        <f t="array" ref="DR32">-(IF(DR$2=1,Assumptions!$AF33/12,-(SUMIF($D$2:$EE$2,DR$2-1,$D32:$EE32)/12)*(1+XLOOKUP(DR$2,Assumptions!$C$94:$M$94,Assumptions!$C$98:$M$98))))</f>
        <v>0</v>
      </c>
      <c r="DS32" s="229">
        <f t="array" ref="DS32">-(IF(DS$2=1,Assumptions!$AF33/12,-(SUMIF($D$2:$EE$2,DS$2-1,$D32:$EE32)/12)*(1+XLOOKUP(DS$2,Assumptions!$C$94:$M$94,Assumptions!$C$98:$M$98))))</f>
        <v>0</v>
      </c>
      <c r="DT32" s="229">
        <f t="array" ref="DT32">-(IF(DT$2=1,Assumptions!$AF33/12,-(SUMIF($D$2:$EE$2,DT$2-1,$D32:$EE32)/12)*(1+XLOOKUP(DT$2,Assumptions!$C$94:$M$94,Assumptions!$C$98:$M$98))))</f>
        <v>0</v>
      </c>
      <c r="DU32" s="229">
        <f t="array" ref="DU32">-(IF(DU$2=1,Assumptions!$AF33/12,-(SUMIF($D$2:$EE$2,DU$2-1,$D32:$EE32)/12)*(1+XLOOKUP(DU$2,Assumptions!$C$94:$M$94,Assumptions!$C$98:$M$98))))</f>
        <v>0</v>
      </c>
      <c r="DV32" s="229">
        <f t="array" ref="DV32">-(IF(DV$2=1,Assumptions!$AF33/12,-(SUMIF($D$2:$EE$2,DV$2-1,$D32:$EE32)/12)*(1+XLOOKUP(DV$2,Assumptions!$C$94:$M$94,Assumptions!$C$98:$M$98))))</f>
        <v>0</v>
      </c>
      <c r="DW32" s="229">
        <f t="array" ref="DW32">-(IF(DW$2=1,Assumptions!$AF33/12,-(SUMIF($D$2:$EE$2,DW$2-1,$D32:$EE32)/12)*(1+XLOOKUP(DW$2,Assumptions!$C$94:$M$94,Assumptions!$C$98:$M$98))))</f>
        <v>0</v>
      </c>
      <c r="DX32" s="229">
        <f t="array" ref="DX32">-(IF(DX$2=1,Assumptions!$AF33/12,-(SUMIF($D$2:$EE$2,DX$2-1,$D32:$EE32)/12)*(1+XLOOKUP(DX$2,Assumptions!$C$94:$M$94,Assumptions!$C$98:$M$98))))</f>
        <v>0</v>
      </c>
      <c r="DY32" s="229">
        <f t="array" ref="DY32">-(IF(DY$2=1,Assumptions!$AF33/12,-(SUMIF($D$2:$EE$2,DY$2-1,$D32:$EE32)/12)*(1+XLOOKUP(DY$2,Assumptions!$C$94:$M$94,Assumptions!$C$98:$M$98))))</f>
        <v>0</v>
      </c>
      <c r="DZ32" s="229">
        <f t="array" ref="DZ32">-(IF(DZ$2=1,Assumptions!$AF33/12,-(SUMIF($D$2:$EE$2,DZ$2-1,$D32:$EE32)/12)*(1+XLOOKUP(DZ$2,Assumptions!$C$94:$M$94,Assumptions!$C$98:$M$98))))</f>
        <v>0</v>
      </c>
      <c r="EA32" s="229">
        <f t="array" ref="EA32">-(IF(EA$2=1,Assumptions!$AF33/12,-(SUMIF($D$2:$EE$2,EA$2-1,$D32:$EE32)/12)*(1+XLOOKUP(EA$2,Assumptions!$C$94:$M$94,Assumptions!$C$98:$M$98))))</f>
        <v>0</v>
      </c>
      <c r="EB32" s="229">
        <f t="array" ref="EB32">-(IF(EB$2=1,Assumptions!$AF33/12,-(SUMIF($D$2:$EE$2,EB$2-1,$D32:$EE32)/12)*(1+XLOOKUP(EB$2,Assumptions!$C$94:$M$94,Assumptions!$C$98:$M$98))))</f>
        <v>0</v>
      </c>
      <c r="EC32" s="229">
        <f t="array" ref="EC32">-(IF(EC$2=1,Assumptions!$AF33/12,-(SUMIF($D$2:$EE$2,EC$2-1,$D32:$EE32)/12)*(1+XLOOKUP(EC$2,Assumptions!$C$94:$M$94,Assumptions!$C$98:$M$98))))</f>
        <v>0</v>
      </c>
      <c r="ED32" s="229">
        <f t="array" ref="ED32">-(IF(ED$2=1,Assumptions!$AF33/12,-(SUMIF($D$2:$EE$2,ED$2-1,$D32:$EE32)/12)*(1+XLOOKUP(ED$2,Assumptions!$C$94:$M$94,Assumptions!$C$98:$M$98))))</f>
        <v>0</v>
      </c>
      <c r="EE32" s="229">
        <f t="array" ref="EE32">-(IF(EE$2=1,Assumptions!$AF33/12,-(SUMIF($D$2:$EE$2,EE$2-1,$D32:$EE32)/12)*(1+XLOOKUP(EE$2,Assumptions!$C$94:$M$94,Assumptions!$C$98:$M$98))))</f>
        <v>0</v>
      </c>
    </row>
    <row r="33" ht="15.75" customHeight="1">
      <c r="A33" s="1"/>
      <c r="B33" s="1"/>
      <c r="C33" s="1" t="str">
        <f>Assumptions!J34</f>
        <v>Tax</v>
      </c>
      <c r="D33" s="229">
        <f t="array" ref="D33">-(IF(D$2=1,Assumptions!$AF34/12,-(SUMIF($D$2:$EE$2,D$2-1,$D33:$EE33)/12)*(1+XLOOKUP(D$2,Assumptions!$C$94:$M$94,Assumptions!$C$98:$M$98))))</f>
        <v>0</v>
      </c>
      <c r="E33" s="229">
        <f t="array" ref="E33">-(IF(E$2=1,Assumptions!$AF34/12,-(SUMIF($D$2:$EE$2,E$2-1,$D33:$EE33)/12)*(1+XLOOKUP(E$2,Assumptions!$C$94:$M$94,Assumptions!$C$98:$M$98))))</f>
        <v>0</v>
      </c>
      <c r="F33" s="229">
        <f t="array" ref="F33">-(IF(F$2=1,Assumptions!$AF34/12,-(SUMIF($D$2:$EE$2,F$2-1,$D33:$EE33)/12)*(1+XLOOKUP(F$2,Assumptions!$C$94:$M$94,Assumptions!$C$98:$M$98))))</f>
        <v>0</v>
      </c>
      <c r="G33" s="229">
        <f t="array" ref="G33">-(IF(G$2=1,Assumptions!$AF34/12,-(SUMIF($D$2:$EE$2,G$2-1,$D33:$EE33)/12)*(1+XLOOKUP(G$2,Assumptions!$C$94:$M$94,Assumptions!$C$98:$M$98))))</f>
        <v>0</v>
      </c>
      <c r="H33" s="229">
        <f t="array" ref="H33">-(IF(H$2=1,Assumptions!$AF34/12,-(SUMIF($D$2:$EE$2,H$2-1,$D33:$EE33)/12)*(1+XLOOKUP(H$2,Assumptions!$C$94:$M$94,Assumptions!$C$98:$M$98))))</f>
        <v>0</v>
      </c>
      <c r="I33" s="229">
        <f t="array" ref="I33">-(IF(I$2=1,Assumptions!$AF34/12,-(SUMIF($D$2:$EE$2,I$2-1,$D33:$EE33)/12)*(1+XLOOKUP(I$2,Assumptions!$C$94:$M$94,Assumptions!$C$98:$M$98))))</f>
        <v>0</v>
      </c>
      <c r="J33" s="229">
        <f t="array" ref="J33">-(IF(J$2=1,Assumptions!$AF34/12,-(SUMIF($D$2:$EE$2,J$2-1,$D33:$EE33)/12)*(1+XLOOKUP(J$2,Assumptions!$C$94:$M$94,Assumptions!$C$98:$M$98))))</f>
        <v>0</v>
      </c>
      <c r="K33" s="229">
        <f t="array" ref="K33">-(IF(K$2=1,Assumptions!$AF34/12,-(SUMIF($D$2:$EE$2,K$2-1,$D33:$EE33)/12)*(1+XLOOKUP(K$2,Assumptions!$C$94:$M$94,Assumptions!$C$98:$M$98))))</f>
        <v>0</v>
      </c>
      <c r="L33" s="229">
        <f t="array" ref="L33">-(IF(L$2=1,Assumptions!$AF34/12,-(SUMIF($D$2:$EE$2,L$2-1,$D33:$EE33)/12)*(1+XLOOKUP(L$2,Assumptions!$C$94:$M$94,Assumptions!$C$98:$M$98))))</f>
        <v>0</v>
      </c>
      <c r="M33" s="229">
        <f t="array" ref="M33">-(IF(M$2=1,Assumptions!$AF34/12,-(SUMIF($D$2:$EE$2,M$2-1,$D33:$EE33)/12)*(1+XLOOKUP(M$2,Assumptions!$C$94:$M$94,Assumptions!$C$98:$M$98))))</f>
        <v>0</v>
      </c>
      <c r="N33" s="229">
        <f t="array" ref="N33">-(IF(N$2=1,Assumptions!$AF34/12,-(SUMIF($D$2:$EE$2,N$2-1,$D33:$EE33)/12)*(1+XLOOKUP(N$2,Assumptions!$C$94:$M$94,Assumptions!$C$98:$M$98))))</f>
        <v>0</v>
      </c>
      <c r="O33" s="229">
        <f t="array" ref="O33">-(IF(O$2=1,Assumptions!$AF34/12,-(SUMIF($D$2:$EE$2,O$2-1,$D33:$EE33)/12)*(1+XLOOKUP(O$2,Assumptions!$C$94:$M$94,Assumptions!$C$98:$M$98))))</f>
        <v>0</v>
      </c>
      <c r="P33" s="229">
        <f t="array" ref="P33">-(IF(P$2=1,Assumptions!$AF34/12,-(SUMIF($D$2:$EE$2,P$2-1,$D33:$EE33)/12)*(1+XLOOKUP(P$2,Assumptions!$C$94:$M$94,Assumptions!$C$98:$M$98))))</f>
        <v>0</v>
      </c>
      <c r="Q33" s="229">
        <f t="array" ref="Q33">-(IF(Q$2=1,Assumptions!$AF34/12,-(SUMIF($D$2:$EE$2,Q$2-1,$D33:$EE33)/12)*(1+XLOOKUP(Q$2,Assumptions!$C$94:$M$94,Assumptions!$C$98:$M$98))))</f>
        <v>0</v>
      </c>
      <c r="R33" s="229">
        <f t="array" ref="R33">-(IF(R$2=1,Assumptions!$AF34/12,-(SUMIF($D$2:$EE$2,R$2-1,$D33:$EE33)/12)*(1+XLOOKUP(R$2,Assumptions!$C$94:$M$94,Assumptions!$C$98:$M$98))))</f>
        <v>0</v>
      </c>
      <c r="S33" s="229">
        <f t="array" ref="S33">-(IF(S$2=1,Assumptions!$AF34/12,-(SUMIF($D$2:$EE$2,S$2-1,$D33:$EE33)/12)*(1+XLOOKUP(S$2,Assumptions!$C$94:$M$94,Assumptions!$C$98:$M$98))))</f>
        <v>0</v>
      </c>
      <c r="T33" s="229">
        <f t="array" ref="T33">-(IF(T$2=1,Assumptions!$AF34/12,-(SUMIF($D$2:$EE$2,T$2-1,$D33:$EE33)/12)*(1+XLOOKUP(T$2,Assumptions!$C$94:$M$94,Assumptions!$C$98:$M$98))))</f>
        <v>0</v>
      </c>
      <c r="U33" s="229">
        <f t="array" ref="U33">-(IF(U$2=1,Assumptions!$AF34/12,-(SUMIF($D$2:$EE$2,U$2-1,$D33:$EE33)/12)*(1+XLOOKUP(U$2,Assumptions!$C$94:$M$94,Assumptions!$C$98:$M$98))))</f>
        <v>0</v>
      </c>
      <c r="V33" s="229">
        <f t="array" ref="V33">-(IF(V$2=1,Assumptions!$AF34/12,-(SUMIF($D$2:$EE$2,V$2-1,$D33:$EE33)/12)*(1+XLOOKUP(V$2,Assumptions!$C$94:$M$94,Assumptions!$C$98:$M$98))))</f>
        <v>0</v>
      </c>
      <c r="W33" s="229">
        <f t="array" ref="W33">-(IF(W$2=1,Assumptions!$AF34/12,-(SUMIF($D$2:$EE$2,W$2-1,$D33:$EE33)/12)*(1+XLOOKUP(W$2,Assumptions!$C$94:$M$94,Assumptions!$C$98:$M$98))))</f>
        <v>0</v>
      </c>
      <c r="X33" s="229">
        <f t="array" ref="X33">-(IF(X$2=1,Assumptions!$AF34/12,-(SUMIF($D$2:$EE$2,X$2-1,$D33:$EE33)/12)*(1+XLOOKUP(X$2,Assumptions!$C$94:$M$94,Assumptions!$C$98:$M$98))))</f>
        <v>0</v>
      </c>
      <c r="Y33" s="229">
        <f t="array" ref="Y33">-(IF(Y$2=1,Assumptions!$AF34/12,-(SUMIF($D$2:$EE$2,Y$2-1,$D33:$EE33)/12)*(1+XLOOKUP(Y$2,Assumptions!$C$94:$M$94,Assumptions!$C$98:$M$98))))</f>
        <v>0</v>
      </c>
      <c r="Z33" s="229">
        <f t="array" ref="Z33">-(IF(Z$2=1,Assumptions!$AF34/12,-(SUMIF($D$2:$EE$2,Z$2-1,$D33:$EE33)/12)*(1+XLOOKUP(Z$2,Assumptions!$C$94:$M$94,Assumptions!$C$98:$M$98))))</f>
        <v>0</v>
      </c>
      <c r="AA33" s="229">
        <f t="array" ref="AA33">-(IF(AA$2=1,Assumptions!$AF34/12,-(SUMIF($D$2:$EE$2,AA$2-1,$D33:$EE33)/12)*(1+XLOOKUP(AA$2,Assumptions!$C$94:$M$94,Assumptions!$C$98:$M$98))))</f>
        <v>0</v>
      </c>
      <c r="AB33" s="229">
        <f t="array" ref="AB33">-(IF(AB$2=1,Assumptions!$AF34/12,-(SUMIF($D$2:$EE$2,AB$2-1,$D33:$EE33)/12)*(1+XLOOKUP(AB$2,Assumptions!$C$94:$M$94,Assumptions!$C$98:$M$98))))</f>
        <v>0</v>
      </c>
      <c r="AC33" s="229">
        <f t="array" ref="AC33">-(IF(AC$2=1,Assumptions!$AF34/12,-(SUMIF($D$2:$EE$2,AC$2-1,$D33:$EE33)/12)*(1+XLOOKUP(AC$2,Assumptions!$C$94:$M$94,Assumptions!$C$98:$M$98))))</f>
        <v>0</v>
      </c>
      <c r="AD33" s="229">
        <f t="array" ref="AD33">-(IF(AD$2=1,Assumptions!$AF34/12,-(SUMIF($D$2:$EE$2,AD$2-1,$D33:$EE33)/12)*(1+XLOOKUP(AD$2,Assumptions!$C$94:$M$94,Assumptions!$C$98:$M$98))))</f>
        <v>0</v>
      </c>
      <c r="AE33" s="229">
        <f t="array" ref="AE33">-(IF(AE$2=1,Assumptions!$AF34/12,-(SUMIF($D$2:$EE$2,AE$2-1,$D33:$EE33)/12)*(1+XLOOKUP(AE$2,Assumptions!$C$94:$M$94,Assumptions!$C$98:$M$98))))</f>
        <v>0</v>
      </c>
      <c r="AF33" s="229">
        <f t="array" ref="AF33">-(IF(AF$2=1,Assumptions!$AF34/12,-(SUMIF($D$2:$EE$2,AF$2-1,$D33:$EE33)/12)*(1+XLOOKUP(AF$2,Assumptions!$C$94:$M$94,Assumptions!$C$98:$M$98))))</f>
        <v>0</v>
      </c>
      <c r="AG33" s="229">
        <f t="array" ref="AG33">-(IF(AG$2=1,Assumptions!$AF34/12,-(SUMIF($D$2:$EE$2,AG$2-1,$D33:$EE33)/12)*(1+XLOOKUP(AG$2,Assumptions!$C$94:$M$94,Assumptions!$C$98:$M$98))))</f>
        <v>0</v>
      </c>
      <c r="AH33" s="229">
        <f t="array" ref="AH33">-(IF(AH$2=1,Assumptions!$AF34/12,-(SUMIF($D$2:$EE$2,AH$2-1,$D33:$EE33)/12)*(1+XLOOKUP(AH$2,Assumptions!$C$94:$M$94,Assumptions!$C$98:$M$98))))</f>
        <v>0</v>
      </c>
      <c r="AI33" s="229">
        <f t="array" ref="AI33">-(IF(AI$2=1,Assumptions!$AF34/12,-(SUMIF($D$2:$EE$2,AI$2-1,$D33:$EE33)/12)*(1+XLOOKUP(AI$2,Assumptions!$C$94:$M$94,Assumptions!$C$98:$M$98))))</f>
        <v>0</v>
      </c>
      <c r="AJ33" s="229">
        <f t="array" ref="AJ33">-(IF(AJ$2=1,Assumptions!$AF34/12,-(SUMIF($D$2:$EE$2,AJ$2-1,$D33:$EE33)/12)*(1+XLOOKUP(AJ$2,Assumptions!$C$94:$M$94,Assumptions!$C$98:$M$98))))</f>
        <v>0</v>
      </c>
      <c r="AK33" s="229">
        <f t="array" ref="AK33">-(IF(AK$2=1,Assumptions!$AF34/12,-(SUMIF($D$2:$EE$2,AK$2-1,$D33:$EE33)/12)*(1+XLOOKUP(AK$2,Assumptions!$C$94:$M$94,Assumptions!$C$98:$M$98))))</f>
        <v>0</v>
      </c>
      <c r="AL33" s="229">
        <f t="array" ref="AL33">-(IF(AL$2=1,Assumptions!$AF34/12,-(SUMIF($D$2:$EE$2,AL$2-1,$D33:$EE33)/12)*(1+XLOOKUP(AL$2,Assumptions!$C$94:$M$94,Assumptions!$C$98:$M$98))))</f>
        <v>0</v>
      </c>
      <c r="AM33" s="229">
        <f t="array" ref="AM33">-(IF(AM$2=1,Assumptions!$AF34/12,-(SUMIF($D$2:$EE$2,AM$2-1,$D33:$EE33)/12)*(1+XLOOKUP(AM$2,Assumptions!$C$94:$M$94,Assumptions!$C$98:$M$98))))</f>
        <v>0</v>
      </c>
      <c r="AN33" s="229">
        <f t="array" ref="AN33">-(IF(AN$2=1,Assumptions!$AF34/12,-(SUMIF($D$2:$EE$2,AN$2-1,$D33:$EE33)/12)*(1+XLOOKUP(AN$2,Assumptions!$C$94:$M$94,Assumptions!$C$98:$M$98))))</f>
        <v>0</v>
      </c>
      <c r="AO33" s="229">
        <f t="array" ref="AO33">-(IF(AO$2=1,Assumptions!$AF34/12,-(SUMIF($D$2:$EE$2,AO$2-1,$D33:$EE33)/12)*(1+XLOOKUP(AO$2,Assumptions!$C$94:$M$94,Assumptions!$C$98:$M$98))))</f>
        <v>0</v>
      </c>
      <c r="AP33" s="229">
        <f t="array" ref="AP33">-(IF(AP$2=1,Assumptions!$AF34/12,-(SUMIF($D$2:$EE$2,AP$2-1,$D33:$EE33)/12)*(1+XLOOKUP(AP$2,Assumptions!$C$94:$M$94,Assumptions!$C$98:$M$98))))</f>
        <v>0</v>
      </c>
      <c r="AQ33" s="229">
        <f t="array" ref="AQ33">-(IF(AQ$2=1,Assumptions!$AF34/12,-(SUMIF($D$2:$EE$2,AQ$2-1,$D33:$EE33)/12)*(1+XLOOKUP(AQ$2,Assumptions!$C$94:$M$94,Assumptions!$C$98:$M$98))))</f>
        <v>0</v>
      </c>
      <c r="AR33" s="229">
        <f t="array" ref="AR33">-(IF(AR$2=1,Assumptions!$AF34/12,-(SUMIF($D$2:$EE$2,AR$2-1,$D33:$EE33)/12)*(1+XLOOKUP(AR$2,Assumptions!$C$94:$M$94,Assumptions!$C$98:$M$98))))</f>
        <v>0</v>
      </c>
      <c r="AS33" s="229">
        <f t="array" ref="AS33">-(IF(AS$2=1,Assumptions!$AF34/12,-(SUMIF($D$2:$EE$2,AS$2-1,$D33:$EE33)/12)*(1+XLOOKUP(AS$2,Assumptions!$C$94:$M$94,Assumptions!$C$98:$M$98))))</f>
        <v>0</v>
      </c>
      <c r="AT33" s="229">
        <f t="array" ref="AT33">-(IF(AT$2=1,Assumptions!$AF34/12,-(SUMIF($D$2:$EE$2,AT$2-1,$D33:$EE33)/12)*(1+XLOOKUP(AT$2,Assumptions!$C$94:$M$94,Assumptions!$C$98:$M$98))))</f>
        <v>0</v>
      </c>
      <c r="AU33" s="229">
        <f t="array" ref="AU33">-(IF(AU$2=1,Assumptions!$AF34/12,-(SUMIF($D$2:$EE$2,AU$2-1,$D33:$EE33)/12)*(1+XLOOKUP(AU$2,Assumptions!$C$94:$M$94,Assumptions!$C$98:$M$98))))</f>
        <v>0</v>
      </c>
      <c r="AV33" s="229">
        <f t="array" ref="AV33">-(IF(AV$2=1,Assumptions!$AF34/12,-(SUMIF($D$2:$EE$2,AV$2-1,$D33:$EE33)/12)*(1+XLOOKUP(AV$2,Assumptions!$C$94:$M$94,Assumptions!$C$98:$M$98))))</f>
        <v>0</v>
      </c>
      <c r="AW33" s="229">
        <f t="array" ref="AW33">-(IF(AW$2=1,Assumptions!$AF34/12,-(SUMIF($D$2:$EE$2,AW$2-1,$D33:$EE33)/12)*(1+XLOOKUP(AW$2,Assumptions!$C$94:$M$94,Assumptions!$C$98:$M$98))))</f>
        <v>0</v>
      </c>
      <c r="AX33" s="229">
        <f t="array" ref="AX33">-(IF(AX$2=1,Assumptions!$AF34/12,-(SUMIF($D$2:$EE$2,AX$2-1,$D33:$EE33)/12)*(1+XLOOKUP(AX$2,Assumptions!$C$94:$M$94,Assumptions!$C$98:$M$98))))</f>
        <v>0</v>
      </c>
      <c r="AY33" s="229">
        <f t="array" ref="AY33">-(IF(AY$2=1,Assumptions!$AF34/12,-(SUMIF($D$2:$EE$2,AY$2-1,$D33:$EE33)/12)*(1+XLOOKUP(AY$2,Assumptions!$C$94:$M$94,Assumptions!$C$98:$M$98))))</f>
        <v>0</v>
      </c>
      <c r="AZ33" s="229">
        <f t="array" ref="AZ33">-(IF(AZ$2=1,Assumptions!$AF34/12,-(SUMIF($D$2:$EE$2,AZ$2-1,$D33:$EE33)/12)*(1+XLOOKUP(AZ$2,Assumptions!$C$94:$M$94,Assumptions!$C$98:$M$98))))</f>
        <v>0</v>
      </c>
      <c r="BA33" s="229">
        <f t="array" ref="BA33">-(IF(BA$2=1,Assumptions!$AF34/12,-(SUMIF($D$2:$EE$2,BA$2-1,$D33:$EE33)/12)*(1+XLOOKUP(BA$2,Assumptions!$C$94:$M$94,Assumptions!$C$98:$M$98))))</f>
        <v>0</v>
      </c>
      <c r="BB33" s="229">
        <f t="array" ref="BB33">-(IF(BB$2=1,Assumptions!$AF34/12,-(SUMIF($D$2:$EE$2,BB$2-1,$D33:$EE33)/12)*(1+XLOOKUP(BB$2,Assumptions!$C$94:$M$94,Assumptions!$C$98:$M$98))))</f>
        <v>0</v>
      </c>
      <c r="BC33" s="229">
        <f t="array" ref="BC33">-(IF(BC$2=1,Assumptions!$AF34/12,-(SUMIF($D$2:$EE$2,BC$2-1,$D33:$EE33)/12)*(1+XLOOKUP(BC$2,Assumptions!$C$94:$M$94,Assumptions!$C$98:$M$98))))</f>
        <v>0</v>
      </c>
      <c r="BD33" s="229">
        <f t="array" ref="BD33">-(IF(BD$2=1,Assumptions!$AF34/12,-(SUMIF($D$2:$EE$2,BD$2-1,$D33:$EE33)/12)*(1+XLOOKUP(BD$2,Assumptions!$C$94:$M$94,Assumptions!$C$98:$M$98))))</f>
        <v>0</v>
      </c>
      <c r="BE33" s="229">
        <f t="array" ref="BE33">-(IF(BE$2=1,Assumptions!$AF34/12,-(SUMIF($D$2:$EE$2,BE$2-1,$D33:$EE33)/12)*(1+XLOOKUP(BE$2,Assumptions!$C$94:$M$94,Assumptions!$C$98:$M$98))))</f>
        <v>0</v>
      </c>
      <c r="BF33" s="229">
        <f t="array" ref="BF33">-(IF(BF$2=1,Assumptions!$AF34/12,-(SUMIF($D$2:$EE$2,BF$2-1,$D33:$EE33)/12)*(1+XLOOKUP(BF$2,Assumptions!$C$94:$M$94,Assumptions!$C$98:$M$98))))</f>
        <v>0</v>
      </c>
      <c r="BG33" s="229">
        <f t="array" ref="BG33">-(IF(BG$2=1,Assumptions!$AF34/12,-(SUMIF($D$2:$EE$2,BG$2-1,$D33:$EE33)/12)*(1+XLOOKUP(BG$2,Assumptions!$C$94:$M$94,Assumptions!$C$98:$M$98))))</f>
        <v>0</v>
      </c>
      <c r="BH33" s="229">
        <f t="array" ref="BH33">-(IF(BH$2=1,Assumptions!$AF34/12,-(SUMIF($D$2:$EE$2,BH$2-1,$D33:$EE33)/12)*(1+XLOOKUP(BH$2,Assumptions!$C$94:$M$94,Assumptions!$C$98:$M$98))))</f>
        <v>0</v>
      </c>
      <c r="BI33" s="229">
        <f t="array" ref="BI33">-(IF(BI$2=1,Assumptions!$AF34/12,-(SUMIF($D$2:$EE$2,BI$2-1,$D33:$EE33)/12)*(1+XLOOKUP(BI$2,Assumptions!$C$94:$M$94,Assumptions!$C$98:$M$98))))</f>
        <v>0</v>
      </c>
      <c r="BJ33" s="229">
        <f t="array" ref="BJ33">-(IF(BJ$2=1,Assumptions!$AF34/12,-(SUMIF($D$2:$EE$2,BJ$2-1,$D33:$EE33)/12)*(1+XLOOKUP(BJ$2,Assumptions!$C$94:$M$94,Assumptions!$C$98:$M$98))))</f>
        <v>0</v>
      </c>
      <c r="BK33" s="229">
        <f t="array" ref="BK33">-(IF(BK$2=1,Assumptions!$AF34/12,-(SUMIF($D$2:$EE$2,BK$2-1,$D33:$EE33)/12)*(1+XLOOKUP(BK$2,Assumptions!$C$94:$M$94,Assumptions!$C$98:$M$98))))</f>
        <v>0</v>
      </c>
      <c r="BL33" s="229">
        <f t="array" ref="BL33">-(IF(BL$2=1,Assumptions!$AF34/12,-(SUMIF($D$2:$EE$2,BL$2-1,$D33:$EE33)/12)*(1+XLOOKUP(BL$2,Assumptions!$C$94:$M$94,Assumptions!$C$98:$M$98))))</f>
        <v>0</v>
      </c>
      <c r="BM33" s="229">
        <f t="array" ref="BM33">-(IF(BM$2=1,Assumptions!$AF34/12,-(SUMIF($D$2:$EE$2,BM$2-1,$D33:$EE33)/12)*(1+XLOOKUP(BM$2,Assumptions!$C$94:$M$94,Assumptions!$C$98:$M$98))))</f>
        <v>0</v>
      </c>
      <c r="BN33" s="229">
        <f t="array" ref="BN33">-(IF(BN$2=1,Assumptions!$AF34/12,-(SUMIF($D$2:$EE$2,BN$2-1,$D33:$EE33)/12)*(1+XLOOKUP(BN$2,Assumptions!$C$94:$M$94,Assumptions!$C$98:$M$98))))</f>
        <v>0</v>
      </c>
      <c r="BO33" s="229">
        <f t="array" ref="BO33">-(IF(BO$2=1,Assumptions!$AF34/12,-(SUMIF($D$2:$EE$2,BO$2-1,$D33:$EE33)/12)*(1+XLOOKUP(BO$2,Assumptions!$C$94:$M$94,Assumptions!$C$98:$M$98))))</f>
        <v>0</v>
      </c>
      <c r="BP33" s="229">
        <f t="array" ref="BP33">-(IF(BP$2=1,Assumptions!$AF34/12,-(SUMIF($D$2:$EE$2,BP$2-1,$D33:$EE33)/12)*(1+XLOOKUP(BP$2,Assumptions!$C$94:$M$94,Assumptions!$C$98:$M$98))))</f>
        <v>0</v>
      </c>
      <c r="BQ33" s="229">
        <f t="array" ref="BQ33">-(IF(BQ$2=1,Assumptions!$AF34/12,-(SUMIF($D$2:$EE$2,BQ$2-1,$D33:$EE33)/12)*(1+XLOOKUP(BQ$2,Assumptions!$C$94:$M$94,Assumptions!$C$98:$M$98))))</f>
        <v>0</v>
      </c>
      <c r="BR33" s="229">
        <f t="array" ref="BR33">-(IF(BR$2=1,Assumptions!$AF34/12,-(SUMIF($D$2:$EE$2,BR$2-1,$D33:$EE33)/12)*(1+XLOOKUP(BR$2,Assumptions!$C$94:$M$94,Assumptions!$C$98:$M$98))))</f>
        <v>0</v>
      </c>
      <c r="BS33" s="229">
        <f t="array" ref="BS33">-(IF(BS$2=1,Assumptions!$AF34/12,-(SUMIF($D$2:$EE$2,BS$2-1,$D33:$EE33)/12)*(1+XLOOKUP(BS$2,Assumptions!$C$94:$M$94,Assumptions!$C$98:$M$98))))</f>
        <v>0</v>
      </c>
      <c r="BT33" s="229">
        <f t="array" ref="BT33">-(IF(BT$2=1,Assumptions!$AF34/12,-(SUMIF($D$2:$EE$2,BT$2-1,$D33:$EE33)/12)*(1+XLOOKUP(BT$2,Assumptions!$C$94:$M$94,Assumptions!$C$98:$M$98))))</f>
        <v>0</v>
      </c>
      <c r="BU33" s="229">
        <f t="array" ref="BU33">-(IF(BU$2=1,Assumptions!$AF34/12,-(SUMIF($D$2:$EE$2,BU$2-1,$D33:$EE33)/12)*(1+XLOOKUP(BU$2,Assumptions!$C$94:$M$94,Assumptions!$C$98:$M$98))))</f>
        <v>0</v>
      </c>
      <c r="BV33" s="229">
        <f t="array" ref="BV33">-(IF(BV$2=1,Assumptions!$AF34/12,-(SUMIF($D$2:$EE$2,BV$2-1,$D33:$EE33)/12)*(1+XLOOKUP(BV$2,Assumptions!$C$94:$M$94,Assumptions!$C$98:$M$98))))</f>
        <v>0</v>
      </c>
      <c r="BW33" s="229">
        <f t="array" ref="BW33">-(IF(BW$2=1,Assumptions!$AF34/12,-(SUMIF($D$2:$EE$2,BW$2-1,$D33:$EE33)/12)*(1+XLOOKUP(BW$2,Assumptions!$C$94:$M$94,Assumptions!$C$98:$M$98))))</f>
        <v>0</v>
      </c>
      <c r="BX33" s="229">
        <f t="array" ref="BX33">-(IF(BX$2=1,Assumptions!$AF34/12,-(SUMIF($D$2:$EE$2,BX$2-1,$D33:$EE33)/12)*(1+XLOOKUP(BX$2,Assumptions!$C$94:$M$94,Assumptions!$C$98:$M$98))))</f>
        <v>0</v>
      </c>
      <c r="BY33" s="229">
        <f t="array" ref="BY33">-(IF(BY$2=1,Assumptions!$AF34/12,-(SUMIF($D$2:$EE$2,BY$2-1,$D33:$EE33)/12)*(1+XLOOKUP(BY$2,Assumptions!$C$94:$M$94,Assumptions!$C$98:$M$98))))</f>
        <v>0</v>
      </c>
      <c r="BZ33" s="229">
        <f t="array" ref="BZ33">-(IF(BZ$2=1,Assumptions!$AF34/12,-(SUMIF($D$2:$EE$2,BZ$2-1,$D33:$EE33)/12)*(1+XLOOKUP(BZ$2,Assumptions!$C$94:$M$94,Assumptions!$C$98:$M$98))))</f>
        <v>0</v>
      </c>
      <c r="CA33" s="229">
        <f t="array" ref="CA33">-(IF(CA$2=1,Assumptions!$AF34/12,-(SUMIF($D$2:$EE$2,CA$2-1,$D33:$EE33)/12)*(1+XLOOKUP(CA$2,Assumptions!$C$94:$M$94,Assumptions!$C$98:$M$98))))</f>
        <v>0</v>
      </c>
      <c r="CB33" s="229">
        <f t="array" ref="CB33">-(IF(CB$2=1,Assumptions!$AF34/12,-(SUMIF($D$2:$EE$2,CB$2-1,$D33:$EE33)/12)*(1+XLOOKUP(CB$2,Assumptions!$C$94:$M$94,Assumptions!$C$98:$M$98))))</f>
        <v>0</v>
      </c>
      <c r="CC33" s="229">
        <f t="array" ref="CC33">-(IF(CC$2=1,Assumptions!$AF34/12,-(SUMIF($D$2:$EE$2,CC$2-1,$D33:$EE33)/12)*(1+XLOOKUP(CC$2,Assumptions!$C$94:$M$94,Assumptions!$C$98:$M$98))))</f>
        <v>0</v>
      </c>
      <c r="CD33" s="229">
        <f t="array" ref="CD33">-(IF(CD$2=1,Assumptions!$AF34/12,-(SUMIF($D$2:$EE$2,CD$2-1,$D33:$EE33)/12)*(1+XLOOKUP(CD$2,Assumptions!$C$94:$M$94,Assumptions!$C$98:$M$98))))</f>
        <v>0</v>
      </c>
      <c r="CE33" s="229">
        <f t="array" ref="CE33">-(IF(CE$2=1,Assumptions!$AF34/12,-(SUMIF($D$2:$EE$2,CE$2-1,$D33:$EE33)/12)*(1+XLOOKUP(CE$2,Assumptions!$C$94:$M$94,Assumptions!$C$98:$M$98))))</f>
        <v>0</v>
      </c>
      <c r="CF33" s="229">
        <f t="array" ref="CF33">-(IF(CF$2=1,Assumptions!$AF34/12,-(SUMIF($D$2:$EE$2,CF$2-1,$D33:$EE33)/12)*(1+XLOOKUP(CF$2,Assumptions!$C$94:$M$94,Assumptions!$C$98:$M$98))))</f>
        <v>0</v>
      </c>
      <c r="CG33" s="229">
        <f t="array" ref="CG33">-(IF(CG$2=1,Assumptions!$AF34/12,-(SUMIF($D$2:$EE$2,CG$2-1,$D33:$EE33)/12)*(1+XLOOKUP(CG$2,Assumptions!$C$94:$M$94,Assumptions!$C$98:$M$98))))</f>
        <v>0</v>
      </c>
      <c r="CH33" s="229">
        <f t="array" ref="CH33">-(IF(CH$2=1,Assumptions!$AF34/12,-(SUMIF($D$2:$EE$2,CH$2-1,$D33:$EE33)/12)*(1+XLOOKUP(CH$2,Assumptions!$C$94:$M$94,Assumptions!$C$98:$M$98))))</f>
        <v>0</v>
      </c>
      <c r="CI33" s="229">
        <f t="array" ref="CI33">-(IF(CI$2=1,Assumptions!$AF34/12,-(SUMIF($D$2:$EE$2,CI$2-1,$D33:$EE33)/12)*(1+XLOOKUP(CI$2,Assumptions!$C$94:$M$94,Assumptions!$C$98:$M$98))))</f>
        <v>0</v>
      </c>
      <c r="CJ33" s="229">
        <f t="array" ref="CJ33">-(IF(CJ$2=1,Assumptions!$AF34/12,-(SUMIF($D$2:$EE$2,CJ$2-1,$D33:$EE33)/12)*(1+XLOOKUP(CJ$2,Assumptions!$C$94:$M$94,Assumptions!$C$98:$M$98))))</f>
        <v>0</v>
      </c>
      <c r="CK33" s="229">
        <f t="array" ref="CK33">-(IF(CK$2=1,Assumptions!$AF34/12,-(SUMIF($D$2:$EE$2,CK$2-1,$D33:$EE33)/12)*(1+XLOOKUP(CK$2,Assumptions!$C$94:$M$94,Assumptions!$C$98:$M$98))))</f>
        <v>0</v>
      </c>
      <c r="CL33" s="229">
        <f t="array" ref="CL33">-(IF(CL$2=1,Assumptions!$AF34/12,-(SUMIF($D$2:$EE$2,CL$2-1,$D33:$EE33)/12)*(1+XLOOKUP(CL$2,Assumptions!$C$94:$M$94,Assumptions!$C$98:$M$98))))</f>
        <v>0</v>
      </c>
      <c r="CM33" s="229">
        <f t="array" ref="CM33">-(IF(CM$2=1,Assumptions!$AF34/12,-(SUMIF($D$2:$EE$2,CM$2-1,$D33:$EE33)/12)*(1+XLOOKUP(CM$2,Assumptions!$C$94:$M$94,Assumptions!$C$98:$M$98))))</f>
        <v>0</v>
      </c>
      <c r="CN33" s="229">
        <f t="array" ref="CN33">-(IF(CN$2=1,Assumptions!$AF34/12,-(SUMIF($D$2:$EE$2,CN$2-1,$D33:$EE33)/12)*(1+XLOOKUP(CN$2,Assumptions!$C$94:$M$94,Assumptions!$C$98:$M$98))))</f>
        <v>0</v>
      </c>
      <c r="CO33" s="229">
        <f t="array" ref="CO33">-(IF(CO$2=1,Assumptions!$AF34/12,-(SUMIF($D$2:$EE$2,CO$2-1,$D33:$EE33)/12)*(1+XLOOKUP(CO$2,Assumptions!$C$94:$M$94,Assumptions!$C$98:$M$98))))</f>
        <v>0</v>
      </c>
      <c r="CP33" s="229">
        <f t="array" ref="CP33">-(IF(CP$2=1,Assumptions!$AF34/12,-(SUMIF($D$2:$EE$2,CP$2-1,$D33:$EE33)/12)*(1+XLOOKUP(CP$2,Assumptions!$C$94:$M$94,Assumptions!$C$98:$M$98))))</f>
        <v>0</v>
      </c>
      <c r="CQ33" s="229">
        <f t="array" ref="CQ33">-(IF(CQ$2=1,Assumptions!$AF34/12,-(SUMIF($D$2:$EE$2,CQ$2-1,$D33:$EE33)/12)*(1+XLOOKUP(CQ$2,Assumptions!$C$94:$M$94,Assumptions!$C$98:$M$98))))</f>
        <v>0</v>
      </c>
      <c r="CR33" s="229">
        <f t="array" ref="CR33">-(IF(CR$2=1,Assumptions!$AF34/12,-(SUMIF($D$2:$EE$2,CR$2-1,$D33:$EE33)/12)*(1+XLOOKUP(CR$2,Assumptions!$C$94:$M$94,Assumptions!$C$98:$M$98))))</f>
        <v>0</v>
      </c>
      <c r="CS33" s="229">
        <f t="array" ref="CS33">-(IF(CS$2=1,Assumptions!$AF34/12,-(SUMIF($D$2:$EE$2,CS$2-1,$D33:$EE33)/12)*(1+XLOOKUP(CS$2,Assumptions!$C$94:$M$94,Assumptions!$C$98:$M$98))))</f>
        <v>0</v>
      </c>
      <c r="CT33" s="229">
        <f t="array" ref="CT33">-(IF(CT$2=1,Assumptions!$AF34/12,-(SUMIF($D$2:$EE$2,CT$2-1,$D33:$EE33)/12)*(1+XLOOKUP(CT$2,Assumptions!$C$94:$M$94,Assumptions!$C$98:$M$98))))</f>
        <v>0</v>
      </c>
      <c r="CU33" s="229">
        <f t="array" ref="CU33">-(IF(CU$2=1,Assumptions!$AF34/12,-(SUMIF($D$2:$EE$2,CU$2-1,$D33:$EE33)/12)*(1+XLOOKUP(CU$2,Assumptions!$C$94:$M$94,Assumptions!$C$98:$M$98))))</f>
        <v>0</v>
      </c>
      <c r="CV33" s="229">
        <f t="array" ref="CV33">-(IF(CV$2=1,Assumptions!$AF34/12,-(SUMIF($D$2:$EE$2,CV$2-1,$D33:$EE33)/12)*(1+XLOOKUP(CV$2,Assumptions!$C$94:$M$94,Assumptions!$C$98:$M$98))))</f>
        <v>0</v>
      </c>
      <c r="CW33" s="229">
        <f t="array" ref="CW33">-(IF(CW$2=1,Assumptions!$AF34/12,-(SUMIF($D$2:$EE$2,CW$2-1,$D33:$EE33)/12)*(1+XLOOKUP(CW$2,Assumptions!$C$94:$M$94,Assumptions!$C$98:$M$98))))</f>
        <v>0</v>
      </c>
      <c r="CX33" s="229">
        <f t="array" ref="CX33">-(IF(CX$2=1,Assumptions!$AF34/12,-(SUMIF($D$2:$EE$2,CX$2-1,$D33:$EE33)/12)*(1+XLOOKUP(CX$2,Assumptions!$C$94:$M$94,Assumptions!$C$98:$M$98))))</f>
        <v>0</v>
      </c>
      <c r="CY33" s="229">
        <f t="array" ref="CY33">-(IF(CY$2=1,Assumptions!$AF34/12,-(SUMIF($D$2:$EE$2,CY$2-1,$D33:$EE33)/12)*(1+XLOOKUP(CY$2,Assumptions!$C$94:$M$94,Assumptions!$C$98:$M$98))))</f>
        <v>0</v>
      </c>
      <c r="CZ33" s="229">
        <f t="array" ref="CZ33">-(IF(CZ$2=1,Assumptions!$AF34/12,-(SUMIF($D$2:$EE$2,CZ$2-1,$D33:$EE33)/12)*(1+XLOOKUP(CZ$2,Assumptions!$C$94:$M$94,Assumptions!$C$98:$M$98))))</f>
        <v>0</v>
      </c>
      <c r="DA33" s="229">
        <f t="array" ref="DA33">-(IF(DA$2=1,Assumptions!$AF34/12,-(SUMIF($D$2:$EE$2,DA$2-1,$D33:$EE33)/12)*(1+XLOOKUP(DA$2,Assumptions!$C$94:$M$94,Assumptions!$C$98:$M$98))))</f>
        <v>0</v>
      </c>
      <c r="DB33" s="229">
        <f t="array" ref="DB33">-(IF(DB$2=1,Assumptions!$AF34/12,-(SUMIF($D$2:$EE$2,DB$2-1,$D33:$EE33)/12)*(1+XLOOKUP(DB$2,Assumptions!$C$94:$M$94,Assumptions!$C$98:$M$98))))</f>
        <v>0</v>
      </c>
      <c r="DC33" s="229">
        <f t="array" ref="DC33">-(IF(DC$2=1,Assumptions!$AF34/12,-(SUMIF($D$2:$EE$2,DC$2-1,$D33:$EE33)/12)*(1+XLOOKUP(DC$2,Assumptions!$C$94:$M$94,Assumptions!$C$98:$M$98))))</f>
        <v>0</v>
      </c>
      <c r="DD33" s="229">
        <f t="array" ref="DD33">-(IF(DD$2=1,Assumptions!$AF34/12,-(SUMIF($D$2:$EE$2,DD$2-1,$D33:$EE33)/12)*(1+XLOOKUP(DD$2,Assumptions!$C$94:$M$94,Assumptions!$C$98:$M$98))))</f>
        <v>0</v>
      </c>
      <c r="DE33" s="229">
        <f t="array" ref="DE33">-(IF(DE$2=1,Assumptions!$AF34/12,-(SUMIF($D$2:$EE$2,DE$2-1,$D33:$EE33)/12)*(1+XLOOKUP(DE$2,Assumptions!$C$94:$M$94,Assumptions!$C$98:$M$98))))</f>
        <v>0</v>
      </c>
      <c r="DF33" s="229">
        <f t="array" ref="DF33">-(IF(DF$2=1,Assumptions!$AF34/12,-(SUMIF($D$2:$EE$2,DF$2-1,$D33:$EE33)/12)*(1+XLOOKUP(DF$2,Assumptions!$C$94:$M$94,Assumptions!$C$98:$M$98))))</f>
        <v>0</v>
      </c>
      <c r="DG33" s="229">
        <f t="array" ref="DG33">-(IF(DG$2=1,Assumptions!$AF34/12,-(SUMIF($D$2:$EE$2,DG$2-1,$D33:$EE33)/12)*(1+XLOOKUP(DG$2,Assumptions!$C$94:$M$94,Assumptions!$C$98:$M$98))))</f>
        <v>0</v>
      </c>
      <c r="DH33" s="229">
        <f t="array" ref="DH33">-(IF(DH$2=1,Assumptions!$AF34/12,-(SUMIF($D$2:$EE$2,DH$2-1,$D33:$EE33)/12)*(1+XLOOKUP(DH$2,Assumptions!$C$94:$M$94,Assumptions!$C$98:$M$98))))</f>
        <v>0</v>
      </c>
      <c r="DI33" s="229">
        <f t="array" ref="DI33">-(IF(DI$2=1,Assumptions!$AF34/12,-(SUMIF($D$2:$EE$2,DI$2-1,$D33:$EE33)/12)*(1+XLOOKUP(DI$2,Assumptions!$C$94:$M$94,Assumptions!$C$98:$M$98))))</f>
        <v>0</v>
      </c>
      <c r="DJ33" s="229">
        <f t="array" ref="DJ33">-(IF(DJ$2=1,Assumptions!$AF34/12,-(SUMIF($D$2:$EE$2,DJ$2-1,$D33:$EE33)/12)*(1+XLOOKUP(DJ$2,Assumptions!$C$94:$M$94,Assumptions!$C$98:$M$98))))</f>
        <v>0</v>
      </c>
      <c r="DK33" s="229">
        <f t="array" ref="DK33">-(IF(DK$2=1,Assumptions!$AF34/12,-(SUMIF($D$2:$EE$2,DK$2-1,$D33:$EE33)/12)*(1+XLOOKUP(DK$2,Assumptions!$C$94:$M$94,Assumptions!$C$98:$M$98))))</f>
        <v>0</v>
      </c>
      <c r="DL33" s="229">
        <f t="array" ref="DL33">-(IF(DL$2=1,Assumptions!$AF34/12,-(SUMIF($D$2:$EE$2,DL$2-1,$D33:$EE33)/12)*(1+XLOOKUP(DL$2,Assumptions!$C$94:$M$94,Assumptions!$C$98:$M$98))))</f>
        <v>0</v>
      </c>
      <c r="DM33" s="229">
        <f t="array" ref="DM33">-(IF(DM$2=1,Assumptions!$AF34/12,-(SUMIF($D$2:$EE$2,DM$2-1,$D33:$EE33)/12)*(1+XLOOKUP(DM$2,Assumptions!$C$94:$M$94,Assumptions!$C$98:$M$98))))</f>
        <v>0</v>
      </c>
      <c r="DN33" s="229">
        <f t="array" ref="DN33">-(IF(DN$2=1,Assumptions!$AF34/12,-(SUMIF($D$2:$EE$2,DN$2-1,$D33:$EE33)/12)*(1+XLOOKUP(DN$2,Assumptions!$C$94:$M$94,Assumptions!$C$98:$M$98))))</f>
        <v>0</v>
      </c>
      <c r="DO33" s="229">
        <f t="array" ref="DO33">-(IF(DO$2=1,Assumptions!$AF34/12,-(SUMIF($D$2:$EE$2,DO$2-1,$D33:$EE33)/12)*(1+XLOOKUP(DO$2,Assumptions!$C$94:$M$94,Assumptions!$C$98:$M$98))))</f>
        <v>0</v>
      </c>
      <c r="DP33" s="229">
        <f t="array" ref="DP33">-(IF(DP$2=1,Assumptions!$AF34/12,-(SUMIF($D$2:$EE$2,DP$2-1,$D33:$EE33)/12)*(1+XLOOKUP(DP$2,Assumptions!$C$94:$M$94,Assumptions!$C$98:$M$98))))</f>
        <v>0</v>
      </c>
      <c r="DQ33" s="229">
        <f t="array" ref="DQ33">-(IF(DQ$2=1,Assumptions!$AF34/12,-(SUMIF($D$2:$EE$2,DQ$2-1,$D33:$EE33)/12)*(1+XLOOKUP(DQ$2,Assumptions!$C$94:$M$94,Assumptions!$C$98:$M$98))))</f>
        <v>0</v>
      </c>
      <c r="DR33" s="229">
        <f t="array" ref="DR33">-(IF(DR$2=1,Assumptions!$AF34/12,-(SUMIF($D$2:$EE$2,DR$2-1,$D33:$EE33)/12)*(1+XLOOKUP(DR$2,Assumptions!$C$94:$M$94,Assumptions!$C$98:$M$98))))</f>
        <v>0</v>
      </c>
      <c r="DS33" s="229">
        <f t="array" ref="DS33">-(IF(DS$2=1,Assumptions!$AF34/12,-(SUMIF($D$2:$EE$2,DS$2-1,$D33:$EE33)/12)*(1+XLOOKUP(DS$2,Assumptions!$C$94:$M$94,Assumptions!$C$98:$M$98))))</f>
        <v>0</v>
      </c>
      <c r="DT33" s="229">
        <f t="array" ref="DT33">-(IF(DT$2=1,Assumptions!$AF34/12,-(SUMIF($D$2:$EE$2,DT$2-1,$D33:$EE33)/12)*(1+XLOOKUP(DT$2,Assumptions!$C$94:$M$94,Assumptions!$C$98:$M$98))))</f>
        <v>0</v>
      </c>
      <c r="DU33" s="229">
        <f t="array" ref="DU33">-(IF(DU$2=1,Assumptions!$AF34/12,-(SUMIF($D$2:$EE$2,DU$2-1,$D33:$EE33)/12)*(1+XLOOKUP(DU$2,Assumptions!$C$94:$M$94,Assumptions!$C$98:$M$98))))</f>
        <v>0</v>
      </c>
      <c r="DV33" s="229">
        <f t="array" ref="DV33">-(IF(DV$2=1,Assumptions!$AF34/12,-(SUMIF($D$2:$EE$2,DV$2-1,$D33:$EE33)/12)*(1+XLOOKUP(DV$2,Assumptions!$C$94:$M$94,Assumptions!$C$98:$M$98))))</f>
        <v>0</v>
      </c>
      <c r="DW33" s="229">
        <f t="array" ref="DW33">-(IF(DW$2=1,Assumptions!$AF34/12,-(SUMIF($D$2:$EE$2,DW$2-1,$D33:$EE33)/12)*(1+XLOOKUP(DW$2,Assumptions!$C$94:$M$94,Assumptions!$C$98:$M$98))))</f>
        <v>0</v>
      </c>
      <c r="DX33" s="229">
        <f t="array" ref="DX33">-(IF(DX$2=1,Assumptions!$AF34/12,-(SUMIF($D$2:$EE$2,DX$2-1,$D33:$EE33)/12)*(1+XLOOKUP(DX$2,Assumptions!$C$94:$M$94,Assumptions!$C$98:$M$98))))</f>
        <v>0</v>
      </c>
      <c r="DY33" s="229">
        <f t="array" ref="DY33">-(IF(DY$2=1,Assumptions!$AF34/12,-(SUMIF($D$2:$EE$2,DY$2-1,$D33:$EE33)/12)*(1+XLOOKUP(DY$2,Assumptions!$C$94:$M$94,Assumptions!$C$98:$M$98))))</f>
        <v>0</v>
      </c>
      <c r="DZ33" s="229">
        <f t="array" ref="DZ33">-(IF(DZ$2=1,Assumptions!$AF34/12,-(SUMIF($D$2:$EE$2,DZ$2-1,$D33:$EE33)/12)*(1+XLOOKUP(DZ$2,Assumptions!$C$94:$M$94,Assumptions!$C$98:$M$98))))</f>
        <v>0</v>
      </c>
      <c r="EA33" s="229">
        <f t="array" ref="EA33">-(IF(EA$2=1,Assumptions!$AF34/12,-(SUMIF($D$2:$EE$2,EA$2-1,$D33:$EE33)/12)*(1+XLOOKUP(EA$2,Assumptions!$C$94:$M$94,Assumptions!$C$98:$M$98))))</f>
        <v>0</v>
      </c>
      <c r="EB33" s="229">
        <f t="array" ref="EB33">-(IF(EB$2=1,Assumptions!$AF34/12,-(SUMIF($D$2:$EE$2,EB$2-1,$D33:$EE33)/12)*(1+XLOOKUP(EB$2,Assumptions!$C$94:$M$94,Assumptions!$C$98:$M$98))))</f>
        <v>0</v>
      </c>
      <c r="EC33" s="229">
        <f t="array" ref="EC33">-(IF(EC$2=1,Assumptions!$AF34/12,-(SUMIF($D$2:$EE$2,EC$2-1,$D33:$EE33)/12)*(1+XLOOKUP(EC$2,Assumptions!$C$94:$M$94,Assumptions!$C$98:$M$98))))</f>
        <v>0</v>
      </c>
      <c r="ED33" s="229">
        <f t="array" ref="ED33">-(IF(ED$2=1,Assumptions!$AF34/12,-(SUMIF($D$2:$EE$2,ED$2-1,$D33:$EE33)/12)*(1+XLOOKUP(ED$2,Assumptions!$C$94:$M$94,Assumptions!$C$98:$M$98))))</f>
        <v>0</v>
      </c>
      <c r="EE33" s="229">
        <f t="array" ref="EE33">-(IF(EE$2=1,Assumptions!$AF34/12,-(SUMIF($D$2:$EE$2,EE$2-1,$D33:$EE33)/12)*(1+XLOOKUP(EE$2,Assumptions!$C$94:$M$94,Assumptions!$C$98:$M$98))))</f>
        <v>0</v>
      </c>
    </row>
    <row r="34" ht="15.75" customHeight="1">
      <c r="A34" s="1"/>
      <c r="B34" s="1"/>
      <c r="C34" s="1" t="str">
        <f>Assumptions!J35</f>
        <v>Insurance</v>
      </c>
      <c r="D34" s="229">
        <f t="array" ref="D34">-(IF(D$2=1,Assumptions!$AF35/12,-(SUMIF($D$2:$EE$2,D$2-1,$D34:$EE34)/12)*(1+XLOOKUP(D$2,Assumptions!$C$94:$M$94,Assumptions!$C$98:$M$98))))</f>
        <v>0</v>
      </c>
      <c r="E34" s="229">
        <f t="array" ref="E34">-(IF(E$2=1,Assumptions!$AF35/12,-(SUMIF($D$2:$EE$2,E$2-1,$D34:$EE34)/12)*(1+XLOOKUP(E$2,Assumptions!$C$94:$M$94,Assumptions!$C$98:$M$98))))</f>
        <v>0</v>
      </c>
      <c r="F34" s="229">
        <f t="array" ref="F34">-(IF(F$2=1,Assumptions!$AF35/12,-(SUMIF($D$2:$EE$2,F$2-1,$D34:$EE34)/12)*(1+XLOOKUP(F$2,Assumptions!$C$94:$M$94,Assumptions!$C$98:$M$98))))</f>
        <v>0</v>
      </c>
      <c r="G34" s="229">
        <f t="array" ref="G34">-(IF(G$2=1,Assumptions!$AF35/12,-(SUMIF($D$2:$EE$2,G$2-1,$D34:$EE34)/12)*(1+XLOOKUP(G$2,Assumptions!$C$94:$M$94,Assumptions!$C$98:$M$98))))</f>
        <v>0</v>
      </c>
      <c r="H34" s="229">
        <f t="array" ref="H34">-(IF(H$2=1,Assumptions!$AF35/12,-(SUMIF($D$2:$EE$2,H$2-1,$D34:$EE34)/12)*(1+XLOOKUP(H$2,Assumptions!$C$94:$M$94,Assumptions!$C$98:$M$98))))</f>
        <v>0</v>
      </c>
      <c r="I34" s="229">
        <f t="array" ref="I34">-(IF(I$2=1,Assumptions!$AF35/12,-(SUMIF($D$2:$EE$2,I$2-1,$D34:$EE34)/12)*(1+XLOOKUP(I$2,Assumptions!$C$94:$M$94,Assumptions!$C$98:$M$98))))</f>
        <v>0</v>
      </c>
      <c r="J34" s="229">
        <f t="array" ref="J34">-(IF(J$2=1,Assumptions!$AF35/12,-(SUMIF($D$2:$EE$2,J$2-1,$D34:$EE34)/12)*(1+XLOOKUP(J$2,Assumptions!$C$94:$M$94,Assumptions!$C$98:$M$98))))</f>
        <v>0</v>
      </c>
      <c r="K34" s="229">
        <f t="array" ref="K34">-(IF(K$2=1,Assumptions!$AF35/12,-(SUMIF($D$2:$EE$2,K$2-1,$D34:$EE34)/12)*(1+XLOOKUP(K$2,Assumptions!$C$94:$M$94,Assumptions!$C$98:$M$98))))</f>
        <v>0</v>
      </c>
      <c r="L34" s="229">
        <f t="array" ref="L34">-(IF(L$2=1,Assumptions!$AF35/12,-(SUMIF($D$2:$EE$2,L$2-1,$D34:$EE34)/12)*(1+XLOOKUP(L$2,Assumptions!$C$94:$M$94,Assumptions!$C$98:$M$98))))</f>
        <v>0</v>
      </c>
      <c r="M34" s="229">
        <f t="array" ref="M34">-(IF(M$2=1,Assumptions!$AF35/12,-(SUMIF($D$2:$EE$2,M$2-1,$D34:$EE34)/12)*(1+XLOOKUP(M$2,Assumptions!$C$94:$M$94,Assumptions!$C$98:$M$98))))</f>
        <v>0</v>
      </c>
      <c r="N34" s="229">
        <f t="array" ref="N34">-(IF(N$2=1,Assumptions!$AF35/12,-(SUMIF($D$2:$EE$2,N$2-1,$D34:$EE34)/12)*(1+XLOOKUP(N$2,Assumptions!$C$94:$M$94,Assumptions!$C$98:$M$98))))</f>
        <v>0</v>
      </c>
      <c r="O34" s="229">
        <f t="array" ref="O34">-(IF(O$2=1,Assumptions!$AF35/12,-(SUMIF($D$2:$EE$2,O$2-1,$D34:$EE34)/12)*(1+XLOOKUP(O$2,Assumptions!$C$94:$M$94,Assumptions!$C$98:$M$98))))</f>
        <v>0</v>
      </c>
      <c r="P34" s="229">
        <f t="array" ref="P34">-(IF(P$2=1,Assumptions!$AF35/12,-(SUMIF($D$2:$EE$2,P$2-1,$D34:$EE34)/12)*(1+XLOOKUP(P$2,Assumptions!$C$94:$M$94,Assumptions!$C$98:$M$98))))</f>
        <v>0</v>
      </c>
      <c r="Q34" s="229">
        <f t="array" ref="Q34">-(IF(Q$2=1,Assumptions!$AF35/12,-(SUMIF($D$2:$EE$2,Q$2-1,$D34:$EE34)/12)*(1+XLOOKUP(Q$2,Assumptions!$C$94:$M$94,Assumptions!$C$98:$M$98))))</f>
        <v>0</v>
      </c>
      <c r="R34" s="229">
        <f t="array" ref="R34">-(IF(R$2=1,Assumptions!$AF35/12,-(SUMIF($D$2:$EE$2,R$2-1,$D34:$EE34)/12)*(1+XLOOKUP(R$2,Assumptions!$C$94:$M$94,Assumptions!$C$98:$M$98))))</f>
        <v>0</v>
      </c>
      <c r="S34" s="229">
        <f t="array" ref="S34">-(IF(S$2=1,Assumptions!$AF35/12,-(SUMIF($D$2:$EE$2,S$2-1,$D34:$EE34)/12)*(1+XLOOKUP(S$2,Assumptions!$C$94:$M$94,Assumptions!$C$98:$M$98))))</f>
        <v>0</v>
      </c>
      <c r="T34" s="229">
        <f t="array" ref="T34">-(IF(T$2=1,Assumptions!$AF35/12,-(SUMIF($D$2:$EE$2,T$2-1,$D34:$EE34)/12)*(1+XLOOKUP(T$2,Assumptions!$C$94:$M$94,Assumptions!$C$98:$M$98))))</f>
        <v>0</v>
      </c>
      <c r="U34" s="229">
        <f t="array" ref="U34">-(IF(U$2=1,Assumptions!$AF35/12,-(SUMIF($D$2:$EE$2,U$2-1,$D34:$EE34)/12)*(1+XLOOKUP(U$2,Assumptions!$C$94:$M$94,Assumptions!$C$98:$M$98))))</f>
        <v>0</v>
      </c>
      <c r="V34" s="229">
        <f t="array" ref="V34">-(IF(V$2=1,Assumptions!$AF35/12,-(SUMIF($D$2:$EE$2,V$2-1,$D34:$EE34)/12)*(1+XLOOKUP(V$2,Assumptions!$C$94:$M$94,Assumptions!$C$98:$M$98))))</f>
        <v>0</v>
      </c>
      <c r="W34" s="229">
        <f t="array" ref="W34">-(IF(W$2=1,Assumptions!$AF35/12,-(SUMIF($D$2:$EE$2,W$2-1,$D34:$EE34)/12)*(1+XLOOKUP(W$2,Assumptions!$C$94:$M$94,Assumptions!$C$98:$M$98))))</f>
        <v>0</v>
      </c>
      <c r="X34" s="229">
        <f t="array" ref="X34">-(IF(X$2=1,Assumptions!$AF35/12,-(SUMIF($D$2:$EE$2,X$2-1,$D34:$EE34)/12)*(1+XLOOKUP(X$2,Assumptions!$C$94:$M$94,Assumptions!$C$98:$M$98))))</f>
        <v>0</v>
      </c>
      <c r="Y34" s="229">
        <f t="array" ref="Y34">-(IF(Y$2=1,Assumptions!$AF35/12,-(SUMIF($D$2:$EE$2,Y$2-1,$D34:$EE34)/12)*(1+XLOOKUP(Y$2,Assumptions!$C$94:$M$94,Assumptions!$C$98:$M$98))))</f>
        <v>0</v>
      </c>
      <c r="Z34" s="229">
        <f t="array" ref="Z34">-(IF(Z$2=1,Assumptions!$AF35/12,-(SUMIF($D$2:$EE$2,Z$2-1,$D34:$EE34)/12)*(1+XLOOKUP(Z$2,Assumptions!$C$94:$M$94,Assumptions!$C$98:$M$98))))</f>
        <v>0</v>
      </c>
      <c r="AA34" s="229">
        <f t="array" ref="AA34">-(IF(AA$2=1,Assumptions!$AF35/12,-(SUMIF($D$2:$EE$2,AA$2-1,$D34:$EE34)/12)*(1+XLOOKUP(AA$2,Assumptions!$C$94:$M$94,Assumptions!$C$98:$M$98))))</f>
        <v>0</v>
      </c>
      <c r="AB34" s="229">
        <f t="array" ref="AB34">-(IF(AB$2=1,Assumptions!$AF35/12,-(SUMIF($D$2:$EE$2,AB$2-1,$D34:$EE34)/12)*(1+XLOOKUP(AB$2,Assumptions!$C$94:$M$94,Assumptions!$C$98:$M$98))))</f>
        <v>0</v>
      </c>
      <c r="AC34" s="229">
        <f t="array" ref="AC34">-(IF(AC$2=1,Assumptions!$AF35/12,-(SUMIF($D$2:$EE$2,AC$2-1,$D34:$EE34)/12)*(1+XLOOKUP(AC$2,Assumptions!$C$94:$M$94,Assumptions!$C$98:$M$98))))</f>
        <v>0</v>
      </c>
      <c r="AD34" s="229">
        <f t="array" ref="AD34">-(IF(AD$2=1,Assumptions!$AF35/12,-(SUMIF($D$2:$EE$2,AD$2-1,$D34:$EE34)/12)*(1+XLOOKUP(AD$2,Assumptions!$C$94:$M$94,Assumptions!$C$98:$M$98))))</f>
        <v>0</v>
      </c>
      <c r="AE34" s="229">
        <f t="array" ref="AE34">-(IF(AE$2=1,Assumptions!$AF35/12,-(SUMIF($D$2:$EE$2,AE$2-1,$D34:$EE34)/12)*(1+XLOOKUP(AE$2,Assumptions!$C$94:$M$94,Assumptions!$C$98:$M$98))))</f>
        <v>0</v>
      </c>
      <c r="AF34" s="229">
        <f t="array" ref="AF34">-(IF(AF$2=1,Assumptions!$AF35/12,-(SUMIF($D$2:$EE$2,AF$2-1,$D34:$EE34)/12)*(1+XLOOKUP(AF$2,Assumptions!$C$94:$M$94,Assumptions!$C$98:$M$98))))</f>
        <v>0</v>
      </c>
      <c r="AG34" s="229">
        <f t="array" ref="AG34">-(IF(AG$2=1,Assumptions!$AF35/12,-(SUMIF($D$2:$EE$2,AG$2-1,$D34:$EE34)/12)*(1+XLOOKUP(AG$2,Assumptions!$C$94:$M$94,Assumptions!$C$98:$M$98))))</f>
        <v>0</v>
      </c>
      <c r="AH34" s="229">
        <f t="array" ref="AH34">-(IF(AH$2=1,Assumptions!$AF35/12,-(SUMIF($D$2:$EE$2,AH$2-1,$D34:$EE34)/12)*(1+XLOOKUP(AH$2,Assumptions!$C$94:$M$94,Assumptions!$C$98:$M$98))))</f>
        <v>0</v>
      </c>
      <c r="AI34" s="229">
        <f t="array" ref="AI34">-(IF(AI$2=1,Assumptions!$AF35/12,-(SUMIF($D$2:$EE$2,AI$2-1,$D34:$EE34)/12)*(1+XLOOKUP(AI$2,Assumptions!$C$94:$M$94,Assumptions!$C$98:$M$98))))</f>
        <v>0</v>
      </c>
      <c r="AJ34" s="229">
        <f t="array" ref="AJ34">-(IF(AJ$2=1,Assumptions!$AF35/12,-(SUMIF($D$2:$EE$2,AJ$2-1,$D34:$EE34)/12)*(1+XLOOKUP(AJ$2,Assumptions!$C$94:$M$94,Assumptions!$C$98:$M$98))))</f>
        <v>0</v>
      </c>
      <c r="AK34" s="229">
        <f t="array" ref="AK34">-(IF(AK$2=1,Assumptions!$AF35/12,-(SUMIF($D$2:$EE$2,AK$2-1,$D34:$EE34)/12)*(1+XLOOKUP(AK$2,Assumptions!$C$94:$M$94,Assumptions!$C$98:$M$98))))</f>
        <v>0</v>
      </c>
      <c r="AL34" s="229">
        <f t="array" ref="AL34">-(IF(AL$2=1,Assumptions!$AF35/12,-(SUMIF($D$2:$EE$2,AL$2-1,$D34:$EE34)/12)*(1+XLOOKUP(AL$2,Assumptions!$C$94:$M$94,Assumptions!$C$98:$M$98))))</f>
        <v>0</v>
      </c>
      <c r="AM34" s="229">
        <f t="array" ref="AM34">-(IF(AM$2=1,Assumptions!$AF35/12,-(SUMIF($D$2:$EE$2,AM$2-1,$D34:$EE34)/12)*(1+XLOOKUP(AM$2,Assumptions!$C$94:$M$94,Assumptions!$C$98:$M$98))))</f>
        <v>0</v>
      </c>
      <c r="AN34" s="229">
        <f t="array" ref="AN34">-(IF(AN$2=1,Assumptions!$AF35/12,-(SUMIF($D$2:$EE$2,AN$2-1,$D34:$EE34)/12)*(1+XLOOKUP(AN$2,Assumptions!$C$94:$M$94,Assumptions!$C$98:$M$98))))</f>
        <v>0</v>
      </c>
      <c r="AO34" s="229">
        <f t="array" ref="AO34">-(IF(AO$2=1,Assumptions!$AF35/12,-(SUMIF($D$2:$EE$2,AO$2-1,$D34:$EE34)/12)*(1+XLOOKUP(AO$2,Assumptions!$C$94:$M$94,Assumptions!$C$98:$M$98))))</f>
        <v>0</v>
      </c>
      <c r="AP34" s="229">
        <f t="array" ref="AP34">-(IF(AP$2=1,Assumptions!$AF35/12,-(SUMIF($D$2:$EE$2,AP$2-1,$D34:$EE34)/12)*(1+XLOOKUP(AP$2,Assumptions!$C$94:$M$94,Assumptions!$C$98:$M$98))))</f>
        <v>0</v>
      </c>
      <c r="AQ34" s="229">
        <f t="array" ref="AQ34">-(IF(AQ$2=1,Assumptions!$AF35/12,-(SUMIF($D$2:$EE$2,AQ$2-1,$D34:$EE34)/12)*(1+XLOOKUP(AQ$2,Assumptions!$C$94:$M$94,Assumptions!$C$98:$M$98))))</f>
        <v>0</v>
      </c>
      <c r="AR34" s="229">
        <f t="array" ref="AR34">-(IF(AR$2=1,Assumptions!$AF35/12,-(SUMIF($D$2:$EE$2,AR$2-1,$D34:$EE34)/12)*(1+XLOOKUP(AR$2,Assumptions!$C$94:$M$94,Assumptions!$C$98:$M$98))))</f>
        <v>0</v>
      </c>
      <c r="AS34" s="229">
        <f t="array" ref="AS34">-(IF(AS$2=1,Assumptions!$AF35/12,-(SUMIF($D$2:$EE$2,AS$2-1,$D34:$EE34)/12)*(1+XLOOKUP(AS$2,Assumptions!$C$94:$M$94,Assumptions!$C$98:$M$98))))</f>
        <v>0</v>
      </c>
      <c r="AT34" s="229">
        <f t="array" ref="AT34">-(IF(AT$2=1,Assumptions!$AF35/12,-(SUMIF($D$2:$EE$2,AT$2-1,$D34:$EE34)/12)*(1+XLOOKUP(AT$2,Assumptions!$C$94:$M$94,Assumptions!$C$98:$M$98))))</f>
        <v>0</v>
      </c>
      <c r="AU34" s="229">
        <f t="array" ref="AU34">-(IF(AU$2=1,Assumptions!$AF35/12,-(SUMIF($D$2:$EE$2,AU$2-1,$D34:$EE34)/12)*(1+XLOOKUP(AU$2,Assumptions!$C$94:$M$94,Assumptions!$C$98:$M$98))))</f>
        <v>0</v>
      </c>
      <c r="AV34" s="229">
        <f t="array" ref="AV34">-(IF(AV$2=1,Assumptions!$AF35/12,-(SUMIF($D$2:$EE$2,AV$2-1,$D34:$EE34)/12)*(1+XLOOKUP(AV$2,Assumptions!$C$94:$M$94,Assumptions!$C$98:$M$98))))</f>
        <v>0</v>
      </c>
      <c r="AW34" s="229">
        <f t="array" ref="AW34">-(IF(AW$2=1,Assumptions!$AF35/12,-(SUMIF($D$2:$EE$2,AW$2-1,$D34:$EE34)/12)*(1+XLOOKUP(AW$2,Assumptions!$C$94:$M$94,Assumptions!$C$98:$M$98))))</f>
        <v>0</v>
      </c>
      <c r="AX34" s="229">
        <f t="array" ref="AX34">-(IF(AX$2=1,Assumptions!$AF35/12,-(SUMIF($D$2:$EE$2,AX$2-1,$D34:$EE34)/12)*(1+XLOOKUP(AX$2,Assumptions!$C$94:$M$94,Assumptions!$C$98:$M$98))))</f>
        <v>0</v>
      </c>
      <c r="AY34" s="229">
        <f t="array" ref="AY34">-(IF(AY$2=1,Assumptions!$AF35/12,-(SUMIF($D$2:$EE$2,AY$2-1,$D34:$EE34)/12)*(1+XLOOKUP(AY$2,Assumptions!$C$94:$M$94,Assumptions!$C$98:$M$98))))</f>
        <v>0</v>
      </c>
      <c r="AZ34" s="229">
        <f t="array" ref="AZ34">-(IF(AZ$2=1,Assumptions!$AF35/12,-(SUMIF($D$2:$EE$2,AZ$2-1,$D34:$EE34)/12)*(1+XLOOKUP(AZ$2,Assumptions!$C$94:$M$94,Assumptions!$C$98:$M$98))))</f>
        <v>0</v>
      </c>
      <c r="BA34" s="229">
        <f t="array" ref="BA34">-(IF(BA$2=1,Assumptions!$AF35/12,-(SUMIF($D$2:$EE$2,BA$2-1,$D34:$EE34)/12)*(1+XLOOKUP(BA$2,Assumptions!$C$94:$M$94,Assumptions!$C$98:$M$98))))</f>
        <v>0</v>
      </c>
      <c r="BB34" s="229">
        <f t="array" ref="BB34">-(IF(BB$2=1,Assumptions!$AF35/12,-(SUMIF($D$2:$EE$2,BB$2-1,$D34:$EE34)/12)*(1+XLOOKUP(BB$2,Assumptions!$C$94:$M$94,Assumptions!$C$98:$M$98))))</f>
        <v>0</v>
      </c>
      <c r="BC34" s="229">
        <f t="array" ref="BC34">-(IF(BC$2=1,Assumptions!$AF35/12,-(SUMIF($D$2:$EE$2,BC$2-1,$D34:$EE34)/12)*(1+XLOOKUP(BC$2,Assumptions!$C$94:$M$94,Assumptions!$C$98:$M$98))))</f>
        <v>0</v>
      </c>
      <c r="BD34" s="229">
        <f t="array" ref="BD34">-(IF(BD$2=1,Assumptions!$AF35/12,-(SUMIF($D$2:$EE$2,BD$2-1,$D34:$EE34)/12)*(1+XLOOKUP(BD$2,Assumptions!$C$94:$M$94,Assumptions!$C$98:$M$98))))</f>
        <v>0</v>
      </c>
      <c r="BE34" s="229">
        <f t="array" ref="BE34">-(IF(BE$2=1,Assumptions!$AF35/12,-(SUMIF($D$2:$EE$2,BE$2-1,$D34:$EE34)/12)*(1+XLOOKUP(BE$2,Assumptions!$C$94:$M$94,Assumptions!$C$98:$M$98))))</f>
        <v>0</v>
      </c>
      <c r="BF34" s="229">
        <f t="array" ref="BF34">-(IF(BF$2=1,Assumptions!$AF35/12,-(SUMIF($D$2:$EE$2,BF$2-1,$D34:$EE34)/12)*(1+XLOOKUP(BF$2,Assumptions!$C$94:$M$94,Assumptions!$C$98:$M$98))))</f>
        <v>0</v>
      </c>
      <c r="BG34" s="229">
        <f t="array" ref="BG34">-(IF(BG$2=1,Assumptions!$AF35/12,-(SUMIF($D$2:$EE$2,BG$2-1,$D34:$EE34)/12)*(1+XLOOKUP(BG$2,Assumptions!$C$94:$M$94,Assumptions!$C$98:$M$98))))</f>
        <v>0</v>
      </c>
      <c r="BH34" s="229">
        <f t="array" ref="BH34">-(IF(BH$2=1,Assumptions!$AF35/12,-(SUMIF($D$2:$EE$2,BH$2-1,$D34:$EE34)/12)*(1+XLOOKUP(BH$2,Assumptions!$C$94:$M$94,Assumptions!$C$98:$M$98))))</f>
        <v>0</v>
      </c>
      <c r="BI34" s="229">
        <f t="array" ref="BI34">-(IF(BI$2=1,Assumptions!$AF35/12,-(SUMIF($D$2:$EE$2,BI$2-1,$D34:$EE34)/12)*(1+XLOOKUP(BI$2,Assumptions!$C$94:$M$94,Assumptions!$C$98:$M$98))))</f>
        <v>0</v>
      </c>
      <c r="BJ34" s="229">
        <f t="array" ref="BJ34">-(IF(BJ$2=1,Assumptions!$AF35/12,-(SUMIF($D$2:$EE$2,BJ$2-1,$D34:$EE34)/12)*(1+XLOOKUP(BJ$2,Assumptions!$C$94:$M$94,Assumptions!$C$98:$M$98))))</f>
        <v>0</v>
      </c>
      <c r="BK34" s="229">
        <f t="array" ref="BK34">-(IF(BK$2=1,Assumptions!$AF35/12,-(SUMIF($D$2:$EE$2,BK$2-1,$D34:$EE34)/12)*(1+XLOOKUP(BK$2,Assumptions!$C$94:$M$94,Assumptions!$C$98:$M$98))))</f>
        <v>0</v>
      </c>
      <c r="BL34" s="229">
        <f t="array" ref="BL34">-(IF(BL$2=1,Assumptions!$AF35/12,-(SUMIF($D$2:$EE$2,BL$2-1,$D34:$EE34)/12)*(1+XLOOKUP(BL$2,Assumptions!$C$94:$M$94,Assumptions!$C$98:$M$98))))</f>
        <v>0</v>
      </c>
      <c r="BM34" s="229">
        <f t="array" ref="BM34">-(IF(BM$2=1,Assumptions!$AF35/12,-(SUMIF($D$2:$EE$2,BM$2-1,$D34:$EE34)/12)*(1+XLOOKUP(BM$2,Assumptions!$C$94:$M$94,Assumptions!$C$98:$M$98))))</f>
        <v>0</v>
      </c>
      <c r="BN34" s="229">
        <f t="array" ref="BN34">-(IF(BN$2=1,Assumptions!$AF35/12,-(SUMIF($D$2:$EE$2,BN$2-1,$D34:$EE34)/12)*(1+XLOOKUP(BN$2,Assumptions!$C$94:$M$94,Assumptions!$C$98:$M$98))))</f>
        <v>0</v>
      </c>
      <c r="BO34" s="229">
        <f t="array" ref="BO34">-(IF(BO$2=1,Assumptions!$AF35/12,-(SUMIF($D$2:$EE$2,BO$2-1,$D34:$EE34)/12)*(1+XLOOKUP(BO$2,Assumptions!$C$94:$M$94,Assumptions!$C$98:$M$98))))</f>
        <v>0</v>
      </c>
      <c r="BP34" s="229">
        <f t="array" ref="BP34">-(IF(BP$2=1,Assumptions!$AF35/12,-(SUMIF($D$2:$EE$2,BP$2-1,$D34:$EE34)/12)*(1+XLOOKUP(BP$2,Assumptions!$C$94:$M$94,Assumptions!$C$98:$M$98))))</f>
        <v>0</v>
      </c>
      <c r="BQ34" s="229">
        <f t="array" ref="BQ34">-(IF(BQ$2=1,Assumptions!$AF35/12,-(SUMIF($D$2:$EE$2,BQ$2-1,$D34:$EE34)/12)*(1+XLOOKUP(BQ$2,Assumptions!$C$94:$M$94,Assumptions!$C$98:$M$98))))</f>
        <v>0</v>
      </c>
      <c r="BR34" s="229">
        <f t="array" ref="BR34">-(IF(BR$2=1,Assumptions!$AF35/12,-(SUMIF($D$2:$EE$2,BR$2-1,$D34:$EE34)/12)*(1+XLOOKUP(BR$2,Assumptions!$C$94:$M$94,Assumptions!$C$98:$M$98))))</f>
        <v>0</v>
      </c>
      <c r="BS34" s="229">
        <f t="array" ref="BS34">-(IF(BS$2=1,Assumptions!$AF35/12,-(SUMIF($D$2:$EE$2,BS$2-1,$D34:$EE34)/12)*(1+XLOOKUP(BS$2,Assumptions!$C$94:$M$94,Assumptions!$C$98:$M$98))))</f>
        <v>0</v>
      </c>
      <c r="BT34" s="229">
        <f t="array" ref="BT34">-(IF(BT$2=1,Assumptions!$AF35/12,-(SUMIF($D$2:$EE$2,BT$2-1,$D34:$EE34)/12)*(1+XLOOKUP(BT$2,Assumptions!$C$94:$M$94,Assumptions!$C$98:$M$98))))</f>
        <v>0</v>
      </c>
      <c r="BU34" s="229">
        <f t="array" ref="BU34">-(IF(BU$2=1,Assumptions!$AF35/12,-(SUMIF($D$2:$EE$2,BU$2-1,$D34:$EE34)/12)*(1+XLOOKUP(BU$2,Assumptions!$C$94:$M$94,Assumptions!$C$98:$M$98))))</f>
        <v>0</v>
      </c>
      <c r="BV34" s="229">
        <f t="array" ref="BV34">-(IF(BV$2=1,Assumptions!$AF35/12,-(SUMIF($D$2:$EE$2,BV$2-1,$D34:$EE34)/12)*(1+XLOOKUP(BV$2,Assumptions!$C$94:$M$94,Assumptions!$C$98:$M$98))))</f>
        <v>0</v>
      </c>
      <c r="BW34" s="229">
        <f t="array" ref="BW34">-(IF(BW$2=1,Assumptions!$AF35/12,-(SUMIF($D$2:$EE$2,BW$2-1,$D34:$EE34)/12)*(1+XLOOKUP(BW$2,Assumptions!$C$94:$M$94,Assumptions!$C$98:$M$98))))</f>
        <v>0</v>
      </c>
      <c r="BX34" s="229">
        <f t="array" ref="BX34">-(IF(BX$2=1,Assumptions!$AF35/12,-(SUMIF($D$2:$EE$2,BX$2-1,$D34:$EE34)/12)*(1+XLOOKUP(BX$2,Assumptions!$C$94:$M$94,Assumptions!$C$98:$M$98))))</f>
        <v>0</v>
      </c>
      <c r="BY34" s="229">
        <f t="array" ref="BY34">-(IF(BY$2=1,Assumptions!$AF35/12,-(SUMIF($D$2:$EE$2,BY$2-1,$D34:$EE34)/12)*(1+XLOOKUP(BY$2,Assumptions!$C$94:$M$94,Assumptions!$C$98:$M$98))))</f>
        <v>0</v>
      </c>
      <c r="BZ34" s="229">
        <f t="array" ref="BZ34">-(IF(BZ$2=1,Assumptions!$AF35/12,-(SUMIF($D$2:$EE$2,BZ$2-1,$D34:$EE34)/12)*(1+XLOOKUP(BZ$2,Assumptions!$C$94:$M$94,Assumptions!$C$98:$M$98))))</f>
        <v>0</v>
      </c>
      <c r="CA34" s="229">
        <f t="array" ref="CA34">-(IF(CA$2=1,Assumptions!$AF35/12,-(SUMIF($D$2:$EE$2,CA$2-1,$D34:$EE34)/12)*(1+XLOOKUP(CA$2,Assumptions!$C$94:$M$94,Assumptions!$C$98:$M$98))))</f>
        <v>0</v>
      </c>
      <c r="CB34" s="229">
        <f t="array" ref="CB34">-(IF(CB$2=1,Assumptions!$AF35/12,-(SUMIF($D$2:$EE$2,CB$2-1,$D34:$EE34)/12)*(1+XLOOKUP(CB$2,Assumptions!$C$94:$M$94,Assumptions!$C$98:$M$98))))</f>
        <v>0</v>
      </c>
      <c r="CC34" s="229">
        <f t="array" ref="CC34">-(IF(CC$2=1,Assumptions!$AF35/12,-(SUMIF($D$2:$EE$2,CC$2-1,$D34:$EE34)/12)*(1+XLOOKUP(CC$2,Assumptions!$C$94:$M$94,Assumptions!$C$98:$M$98))))</f>
        <v>0</v>
      </c>
      <c r="CD34" s="229">
        <f t="array" ref="CD34">-(IF(CD$2=1,Assumptions!$AF35/12,-(SUMIF($D$2:$EE$2,CD$2-1,$D34:$EE34)/12)*(1+XLOOKUP(CD$2,Assumptions!$C$94:$M$94,Assumptions!$C$98:$M$98))))</f>
        <v>0</v>
      </c>
      <c r="CE34" s="229">
        <f t="array" ref="CE34">-(IF(CE$2=1,Assumptions!$AF35/12,-(SUMIF($D$2:$EE$2,CE$2-1,$D34:$EE34)/12)*(1+XLOOKUP(CE$2,Assumptions!$C$94:$M$94,Assumptions!$C$98:$M$98))))</f>
        <v>0</v>
      </c>
      <c r="CF34" s="229">
        <f t="array" ref="CF34">-(IF(CF$2=1,Assumptions!$AF35/12,-(SUMIF($D$2:$EE$2,CF$2-1,$D34:$EE34)/12)*(1+XLOOKUP(CF$2,Assumptions!$C$94:$M$94,Assumptions!$C$98:$M$98))))</f>
        <v>0</v>
      </c>
      <c r="CG34" s="229">
        <f t="array" ref="CG34">-(IF(CG$2=1,Assumptions!$AF35/12,-(SUMIF($D$2:$EE$2,CG$2-1,$D34:$EE34)/12)*(1+XLOOKUP(CG$2,Assumptions!$C$94:$M$94,Assumptions!$C$98:$M$98))))</f>
        <v>0</v>
      </c>
      <c r="CH34" s="229">
        <f t="array" ref="CH34">-(IF(CH$2=1,Assumptions!$AF35/12,-(SUMIF($D$2:$EE$2,CH$2-1,$D34:$EE34)/12)*(1+XLOOKUP(CH$2,Assumptions!$C$94:$M$94,Assumptions!$C$98:$M$98))))</f>
        <v>0</v>
      </c>
      <c r="CI34" s="229">
        <f t="array" ref="CI34">-(IF(CI$2=1,Assumptions!$AF35/12,-(SUMIF($D$2:$EE$2,CI$2-1,$D34:$EE34)/12)*(1+XLOOKUP(CI$2,Assumptions!$C$94:$M$94,Assumptions!$C$98:$M$98))))</f>
        <v>0</v>
      </c>
      <c r="CJ34" s="229">
        <f t="array" ref="CJ34">-(IF(CJ$2=1,Assumptions!$AF35/12,-(SUMIF($D$2:$EE$2,CJ$2-1,$D34:$EE34)/12)*(1+XLOOKUP(CJ$2,Assumptions!$C$94:$M$94,Assumptions!$C$98:$M$98))))</f>
        <v>0</v>
      </c>
      <c r="CK34" s="229">
        <f t="array" ref="CK34">-(IF(CK$2=1,Assumptions!$AF35/12,-(SUMIF($D$2:$EE$2,CK$2-1,$D34:$EE34)/12)*(1+XLOOKUP(CK$2,Assumptions!$C$94:$M$94,Assumptions!$C$98:$M$98))))</f>
        <v>0</v>
      </c>
      <c r="CL34" s="229">
        <f t="array" ref="CL34">-(IF(CL$2=1,Assumptions!$AF35/12,-(SUMIF($D$2:$EE$2,CL$2-1,$D34:$EE34)/12)*(1+XLOOKUP(CL$2,Assumptions!$C$94:$M$94,Assumptions!$C$98:$M$98))))</f>
        <v>0</v>
      </c>
      <c r="CM34" s="229">
        <f t="array" ref="CM34">-(IF(CM$2=1,Assumptions!$AF35/12,-(SUMIF($D$2:$EE$2,CM$2-1,$D34:$EE34)/12)*(1+XLOOKUP(CM$2,Assumptions!$C$94:$M$94,Assumptions!$C$98:$M$98))))</f>
        <v>0</v>
      </c>
      <c r="CN34" s="229">
        <f t="array" ref="CN34">-(IF(CN$2=1,Assumptions!$AF35/12,-(SUMIF($D$2:$EE$2,CN$2-1,$D34:$EE34)/12)*(1+XLOOKUP(CN$2,Assumptions!$C$94:$M$94,Assumptions!$C$98:$M$98))))</f>
        <v>0</v>
      </c>
      <c r="CO34" s="229">
        <f t="array" ref="CO34">-(IF(CO$2=1,Assumptions!$AF35/12,-(SUMIF($D$2:$EE$2,CO$2-1,$D34:$EE34)/12)*(1+XLOOKUP(CO$2,Assumptions!$C$94:$M$94,Assumptions!$C$98:$M$98))))</f>
        <v>0</v>
      </c>
      <c r="CP34" s="229">
        <f t="array" ref="CP34">-(IF(CP$2=1,Assumptions!$AF35/12,-(SUMIF($D$2:$EE$2,CP$2-1,$D34:$EE34)/12)*(1+XLOOKUP(CP$2,Assumptions!$C$94:$M$94,Assumptions!$C$98:$M$98))))</f>
        <v>0</v>
      </c>
      <c r="CQ34" s="229">
        <f t="array" ref="CQ34">-(IF(CQ$2=1,Assumptions!$AF35/12,-(SUMIF($D$2:$EE$2,CQ$2-1,$D34:$EE34)/12)*(1+XLOOKUP(CQ$2,Assumptions!$C$94:$M$94,Assumptions!$C$98:$M$98))))</f>
        <v>0</v>
      </c>
      <c r="CR34" s="229">
        <f t="array" ref="CR34">-(IF(CR$2=1,Assumptions!$AF35/12,-(SUMIF($D$2:$EE$2,CR$2-1,$D34:$EE34)/12)*(1+XLOOKUP(CR$2,Assumptions!$C$94:$M$94,Assumptions!$C$98:$M$98))))</f>
        <v>0</v>
      </c>
      <c r="CS34" s="229">
        <f t="array" ref="CS34">-(IF(CS$2=1,Assumptions!$AF35/12,-(SUMIF($D$2:$EE$2,CS$2-1,$D34:$EE34)/12)*(1+XLOOKUP(CS$2,Assumptions!$C$94:$M$94,Assumptions!$C$98:$M$98))))</f>
        <v>0</v>
      </c>
      <c r="CT34" s="229">
        <f t="array" ref="CT34">-(IF(CT$2=1,Assumptions!$AF35/12,-(SUMIF($D$2:$EE$2,CT$2-1,$D34:$EE34)/12)*(1+XLOOKUP(CT$2,Assumptions!$C$94:$M$94,Assumptions!$C$98:$M$98))))</f>
        <v>0</v>
      </c>
      <c r="CU34" s="229">
        <f t="array" ref="CU34">-(IF(CU$2=1,Assumptions!$AF35/12,-(SUMIF($D$2:$EE$2,CU$2-1,$D34:$EE34)/12)*(1+XLOOKUP(CU$2,Assumptions!$C$94:$M$94,Assumptions!$C$98:$M$98))))</f>
        <v>0</v>
      </c>
      <c r="CV34" s="229">
        <f t="array" ref="CV34">-(IF(CV$2=1,Assumptions!$AF35/12,-(SUMIF($D$2:$EE$2,CV$2-1,$D34:$EE34)/12)*(1+XLOOKUP(CV$2,Assumptions!$C$94:$M$94,Assumptions!$C$98:$M$98))))</f>
        <v>0</v>
      </c>
      <c r="CW34" s="229">
        <f t="array" ref="CW34">-(IF(CW$2=1,Assumptions!$AF35/12,-(SUMIF($D$2:$EE$2,CW$2-1,$D34:$EE34)/12)*(1+XLOOKUP(CW$2,Assumptions!$C$94:$M$94,Assumptions!$C$98:$M$98))))</f>
        <v>0</v>
      </c>
      <c r="CX34" s="229">
        <f t="array" ref="CX34">-(IF(CX$2=1,Assumptions!$AF35/12,-(SUMIF($D$2:$EE$2,CX$2-1,$D34:$EE34)/12)*(1+XLOOKUP(CX$2,Assumptions!$C$94:$M$94,Assumptions!$C$98:$M$98))))</f>
        <v>0</v>
      </c>
      <c r="CY34" s="229">
        <f t="array" ref="CY34">-(IF(CY$2=1,Assumptions!$AF35/12,-(SUMIF($D$2:$EE$2,CY$2-1,$D34:$EE34)/12)*(1+XLOOKUP(CY$2,Assumptions!$C$94:$M$94,Assumptions!$C$98:$M$98))))</f>
        <v>0</v>
      </c>
      <c r="CZ34" s="229">
        <f t="array" ref="CZ34">-(IF(CZ$2=1,Assumptions!$AF35/12,-(SUMIF($D$2:$EE$2,CZ$2-1,$D34:$EE34)/12)*(1+XLOOKUP(CZ$2,Assumptions!$C$94:$M$94,Assumptions!$C$98:$M$98))))</f>
        <v>0</v>
      </c>
      <c r="DA34" s="229">
        <f t="array" ref="DA34">-(IF(DA$2=1,Assumptions!$AF35/12,-(SUMIF($D$2:$EE$2,DA$2-1,$D34:$EE34)/12)*(1+XLOOKUP(DA$2,Assumptions!$C$94:$M$94,Assumptions!$C$98:$M$98))))</f>
        <v>0</v>
      </c>
      <c r="DB34" s="229">
        <f t="array" ref="DB34">-(IF(DB$2=1,Assumptions!$AF35/12,-(SUMIF($D$2:$EE$2,DB$2-1,$D34:$EE34)/12)*(1+XLOOKUP(DB$2,Assumptions!$C$94:$M$94,Assumptions!$C$98:$M$98))))</f>
        <v>0</v>
      </c>
      <c r="DC34" s="229">
        <f t="array" ref="DC34">-(IF(DC$2=1,Assumptions!$AF35/12,-(SUMIF($D$2:$EE$2,DC$2-1,$D34:$EE34)/12)*(1+XLOOKUP(DC$2,Assumptions!$C$94:$M$94,Assumptions!$C$98:$M$98))))</f>
        <v>0</v>
      </c>
      <c r="DD34" s="229">
        <f t="array" ref="DD34">-(IF(DD$2=1,Assumptions!$AF35/12,-(SUMIF($D$2:$EE$2,DD$2-1,$D34:$EE34)/12)*(1+XLOOKUP(DD$2,Assumptions!$C$94:$M$94,Assumptions!$C$98:$M$98))))</f>
        <v>0</v>
      </c>
      <c r="DE34" s="229">
        <f t="array" ref="DE34">-(IF(DE$2=1,Assumptions!$AF35/12,-(SUMIF($D$2:$EE$2,DE$2-1,$D34:$EE34)/12)*(1+XLOOKUP(DE$2,Assumptions!$C$94:$M$94,Assumptions!$C$98:$M$98))))</f>
        <v>0</v>
      </c>
      <c r="DF34" s="229">
        <f t="array" ref="DF34">-(IF(DF$2=1,Assumptions!$AF35/12,-(SUMIF($D$2:$EE$2,DF$2-1,$D34:$EE34)/12)*(1+XLOOKUP(DF$2,Assumptions!$C$94:$M$94,Assumptions!$C$98:$M$98))))</f>
        <v>0</v>
      </c>
      <c r="DG34" s="229">
        <f t="array" ref="DG34">-(IF(DG$2=1,Assumptions!$AF35/12,-(SUMIF($D$2:$EE$2,DG$2-1,$D34:$EE34)/12)*(1+XLOOKUP(DG$2,Assumptions!$C$94:$M$94,Assumptions!$C$98:$M$98))))</f>
        <v>0</v>
      </c>
      <c r="DH34" s="229">
        <f t="array" ref="DH34">-(IF(DH$2=1,Assumptions!$AF35/12,-(SUMIF($D$2:$EE$2,DH$2-1,$D34:$EE34)/12)*(1+XLOOKUP(DH$2,Assumptions!$C$94:$M$94,Assumptions!$C$98:$M$98))))</f>
        <v>0</v>
      </c>
      <c r="DI34" s="229">
        <f t="array" ref="DI34">-(IF(DI$2=1,Assumptions!$AF35/12,-(SUMIF($D$2:$EE$2,DI$2-1,$D34:$EE34)/12)*(1+XLOOKUP(DI$2,Assumptions!$C$94:$M$94,Assumptions!$C$98:$M$98))))</f>
        <v>0</v>
      </c>
      <c r="DJ34" s="229">
        <f t="array" ref="DJ34">-(IF(DJ$2=1,Assumptions!$AF35/12,-(SUMIF($D$2:$EE$2,DJ$2-1,$D34:$EE34)/12)*(1+XLOOKUP(DJ$2,Assumptions!$C$94:$M$94,Assumptions!$C$98:$M$98))))</f>
        <v>0</v>
      </c>
      <c r="DK34" s="229">
        <f t="array" ref="DK34">-(IF(DK$2=1,Assumptions!$AF35/12,-(SUMIF($D$2:$EE$2,DK$2-1,$D34:$EE34)/12)*(1+XLOOKUP(DK$2,Assumptions!$C$94:$M$94,Assumptions!$C$98:$M$98))))</f>
        <v>0</v>
      </c>
      <c r="DL34" s="229">
        <f t="array" ref="DL34">-(IF(DL$2=1,Assumptions!$AF35/12,-(SUMIF($D$2:$EE$2,DL$2-1,$D34:$EE34)/12)*(1+XLOOKUP(DL$2,Assumptions!$C$94:$M$94,Assumptions!$C$98:$M$98))))</f>
        <v>0</v>
      </c>
      <c r="DM34" s="229">
        <f t="array" ref="DM34">-(IF(DM$2=1,Assumptions!$AF35/12,-(SUMIF($D$2:$EE$2,DM$2-1,$D34:$EE34)/12)*(1+XLOOKUP(DM$2,Assumptions!$C$94:$M$94,Assumptions!$C$98:$M$98))))</f>
        <v>0</v>
      </c>
      <c r="DN34" s="229">
        <f t="array" ref="DN34">-(IF(DN$2=1,Assumptions!$AF35/12,-(SUMIF($D$2:$EE$2,DN$2-1,$D34:$EE34)/12)*(1+XLOOKUP(DN$2,Assumptions!$C$94:$M$94,Assumptions!$C$98:$M$98))))</f>
        <v>0</v>
      </c>
      <c r="DO34" s="229">
        <f t="array" ref="DO34">-(IF(DO$2=1,Assumptions!$AF35/12,-(SUMIF($D$2:$EE$2,DO$2-1,$D34:$EE34)/12)*(1+XLOOKUP(DO$2,Assumptions!$C$94:$M$94,Assumptions!$C$98:$M$98))))</f>
        <v>0</v>
      </c>
      <c r="DP34" s="229">
        <f t="array" ref="DP34">-(IF(DP$2=1,Assumptions!$AF35/12,-(SUMIF($D$2:$EE$2,DP$2-1,$D34:$EE34)/12)*(1+XLOOKUP(DP$2,Assumptions!$C$94:$M$94,Assumptions!$C$98:$M$98))))</f>
        <v>0</v>
      </c>
      <c r="DQ34" s="229">
        <f t="array" ref="DQ34">-(IF(DQ$2=1,Assumptions!$AF35/12,-(SUMIF($D$2:$EE$2,DQ$2-1,$D34:$EE34)/12)*(1+XLOOKUP(DQ$2,Assumptions!$C$94:$M$94,Assumptions!$C$98:$M$98))))</f>
        <v>0</v>
      </c>
      <c r="DR34" s="229">
        <f t="array" ref="DR34">-(IF(DR$2=1,Assumptions!$AF35/12,-(SUMIF($D$2:$EE$2,DR$2-1,$D34:$EE34)/12)*(1+XLOOKUP(DR$2,Assumptions!$C$94:$M$94,Assumptions!$C$98:$M$98))))</f>
        <v>0</v>
      </c>
      <c r="DS34" s="229">
        <f t="array" ref="DS34">-(IF(DS$2=1,Assumptions!$AF35/12,-(SUMIF($D$2:$EE$2,DS$2-1,$D34:$EE34)/12)*(1+XLOOKUP(DS$2,Assumptions!$C$94:$M$94,Assumptions!$C$98:$M$98))))</f>
        <v>0</v>
      </c>
      <c r="DT34" s="229">
        <f t="array" ref="DT34">-(IF(DT$2=1,Assumptions!$AF35/12,-(SUMIF($D$2:$EE$2,DT$2-1,$D34:$EE34)/12)*(1+XLOOKUP(DT$2,Assumptions!$C$94:$M$94,Assumptions!$C$98:$M$98))))</f>
        <v>0</v>
      </c>
      <c r="DU34" s="229">
        <f t="array" ref="DU34">-(IF(DU$2=1,Assumptions!$AF35/12,-(SUMIF($D$2:$EE$2,DU$2-1,$D34:$EE34)/12)*(1+XLOOKUP(DU$2,Assumptions!$C$94:$M$94,Assumptions!$C$98:$M$98))))</f>
        <v>0</v>
      </c>
      <c r="DV34" s="229">
        <f t="array" ref="DV34">-(IF(DV$2=1,Assumptions!$AF35/12,-(SUMIF($D$2:$EE$2,DV$2-1,$D34:$EE34)/12)*(1+XLOOKUP(DV$2,Assumptions!$C$94:$M$94,Assumptions!$C$98:$M$98))))</f>
        <v>0</v>
      </c>
      <c r="DW34" s="229">
        <f t="array" ref="DW34">-(IF(DW$2=1,Assumptions!$AF35/12,-(SUMIF($D$2:$EE$2,DW$2-1,$D34:$EE34)/12)*(1+XLOOKUP(DW$2,Assumptions!$C$94:$M$94,Assumptions!$C$98:$M$98))))</f>
        <v>0</v>
      </c>
      <c r="DX34" s="229">
        <f t="array" ref="DX34">-(IF(DX$2=1,Assumptions!$AF35/12,-(SUMIF($D$2:$EE$2,DX$2-1,$D34:$EE34)/12)*(1+XLOOKUP(DX$2,Assumptions!$C$94:$M$94,Assumptions!$C$98:$M$98))))</f>
        <v>0</v>
      </c>
      <c r="DY34" s="229">
        <f t="array" ref="DY34">-(IF(DY$2=1,Assumptions!$AF35/12,-(SUMIF($D$2:$EE$2,DY$2-1,$D34:$EE34)/12)*(1+XLOOKUP(DY$2,Assumptions!$C$94:$M$94,Assumptions!$C$98:$M$98))))</f>
        <v>0</v>
      </c>
      <c r="DZ34" s="229">
        <f t="array" ref="DZ34">-(IF(DZ$2=1,Assumptions!$AF35/12,-(SUMIF($D$2:$EE$2,DZ$2-1,$D34:$EE34)/12)*(1+XLOOKUP(DZ$2,Assumptions!$C$94:$M$94,Assumptions!$C$98:$M$98))))</f>
        <v>0</v>
      </c>
      <c r="EA34" s="229">
        <f t="array" ref="EA34">-(IF(EA$2=1,Assumptions!$AF35/12,-(SUMIF($D$2:$EE$2,EA$2-1,$D34:$EE34)/12)*(1+XLOOKUP(EA$2,Assumptions!$C$94:$M$94,Assumptions!$C$98:$M$98))))</f>
        <v>0</v>
      </c>
      <c r="EB34" s="229">
        <f t="array" ref="EB34">-(IF(EB$2=1,Assumptions!$AF35/12,-(SUMIF($D$2:$EE$2,EB$2-1,$D34:$EE34)/12)*(1+XLOOKUP(EB$2,Assumptions!$C$94:$M$94,Assumptions!$C$98:$M$98))))</f>
        <v>0</v>
      </c>
      <c r="EC34" s="229">
        <f t="array" ref="EC34">-(IF(EC$2=1,Assumptions!$AF35/12,-(SUMIF($D$2:$EE$2,EC$2-1,$D34:$EE34)/12)*(1+XLOOKUP(EC$2,Assumptions!$C$94:$M$94,Assumptions!$C$98:$M$98))))</f>
        <v>0</v>
      </c>
      <c r="ED34" s="229">
        <f t="array" ref="ED34">-(IF(ED$2=1,Assumptions!$AF35/12,-(SUMIF($D$2:$EE$2,ED$2-1,$D34:$EE34)/12)*(1+XLOOKUP(ED$2,Assumptions!$C$94:$M$94,Assumptions!$C$98:$M$98))))</f>
        <v>0</v>
      </c>
      <c r="EE34" s="229">
        <f t="array" ref="EE34">-(IF(EE$2=1,Assumptions!$AF35/12,-(SUMIF($D$2:$EE$2,EE$2-1,$D34:$EE34)/12)*(1+XLOOKUP(EE$2,Assumptions!$C$94:$M$94,Assumptions!$C$98:$M$98))))</f>
        <v>0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229">
        <f t="array" ref="D35">-(IF(D$2=1,Assumptions!$AF36/12,-(SUMIF($D$2:$EE$2,D$2-1,$D35:$EE35)/12)*(1+XLOOKUP(D$2,Assumptions!$C$94:$M$94,Assumptions!$C$98:$M$98))))</f>
        <v>0</v>
      </c>
      <c r="E35" s="229">
        <f t="array" ref="E35">-(IF(E$2=1,Assumptions!$AF36/12,-(SUMIF($D$2:$EE$2,E$2-1,$D35:$EE35)/12)*(1+XLOOKUP(E$2,Assumptions!$C$94:$M$94,Assumptions!$C$98:$M$98))))</f>
        <v>0</v>
      </c>
      <c r="F35" s="229">
        <f t="array" ref="F35">-(IF(F$2=1,Assumptions!$AF36/12,-(SUMIF($D$2:$EE$2,F$2-1,$D35:$EE35)/12)*(1+XLOOKUP(F$2,Assumptions!$C$94:$M$94,Assumptions!$C$98:$M$98))))</f>
        <v>0</v>
      </c>
      <c r="G35" s="229">
        <f t="array" ref="G35">-(IF(G$2=1,Assumptions!$AF36/12,-(SUMIF($D$2:$EE$2,G$2-1,$D35:$EE35)/12)*(1+XLOOKUP(G$2,Assumptions!$C$94:$M$94,Assumptions!$C$98:$M$98))))</f>
        <v>0</v>
      </c>
      <c r="H35" s="229">
        <f t="array" ref="H35">-(IF(H$2=1,Assumptions!$AF36/12,-(SUMIF($D$2:$EE$2,H$2-1,$D35:$EE35)/12)*(1+XLOOKUP(H$2,Assumptions!$C$94:$M$94,Assumptions!$C$98:$M$98))))</f>
        <v>0</v>
      </c>
      <c r="I35" s="229">
        <f t="array" ref="I35">-(IF(I$2=1,Assumptions!$AF36/12,-(SUMIF($D$2:$EE$2,I$2-1,$D35:$EE35)/12)*(1+XLOOKUP(I$2,Assumptions!$C$94:$M$94,Assumptions!$C$98:$M$98))))</f>
        <v>0</v>
      </c>
      <c r="J35" s="229">
        <f t="array" ref="J35">-(IF(J$2=1,Assumptions!$AF36/12,-(SUMIF($D$2:$EE$2,J$2-1,$D35:$EE35)/12)*(1+XLOOKUP(J$2,Assumptions!$C$94:$M$94,Assumptions!$C$98:$M$98))))</f>
        <v>0</v>
      </c>
      <c r="K35" s="229">
        <f t="array" ref="K35">-(IF(K$2=1,Assumptions!$AF36/12,-(SUMIF($D$2:$EE$2,K$2-1,$D35:$EE35)/12)*(1+XLOOKUP(K$2,Assumptions!$C$94:$M$94,Assumptions!$C$98:$M$98))))</f>
        <v>0</v>
      </c>
      <c r="L35" s="229">
        <f t="array" ref="L35">-(IF(L$2=1,Assumptions!$AF36/12,-(SUMIF($D$2:$EE$2,L$2-1,$D35:$EE35)/12)*(1+XLOOKUP(L$2,Assumptions!$C$94:$M$94,Assumptions!$C$98:$M$98))))</f>
        <v>0</v>
      </c>
      <c r="M35" s="229">
        <f t="array" ref="M35">-(IF(M$2=1,Assumptions!$AF36/12,-(SUMIF($D$2:$EE$2,M$2-1,$D35:$EE35)/12)*(1+XLOOKUP(M$2,Assumptions!$C$94:$M$94,Assumptions!$C$98:$M$98))))</f>
        <v>0</v>
      </c>
      <c r="N35" s="229">
        <f t="array" ref="N35">-(IF(N$2=1,Assumptions!$AF36/12,-(SUMIF($D$2:$EE$2,N$2-1,$D35:$EE35)/12)*(1+XLOOKUP(N$2,Assumptions!$C$94:$M$94,Assumptions!$C$98:$M$98))))</f>
        <v>0</v>
      </c>
      <c r="O35" s="229">
        <f t="array" ref="O35">-(IF(O$2=1,Assumptions!$AF36/12,-(SUMIF($D$2:$EE$2,O$2-1,$D35:$EE35)/12)*(1+XLOOKUP(O$2,Assumptions!$C$94:$M$94,Assumptions!$C$98:$M$98))))</f>
        <v>0</v>
      </c>
      <c r="P35" s="229">
        <f t="array" ref="P35">-(IF(P$2=1,Assumptions!$AF36/12,-(SUMIF($D$2:$EE$2,P$2-1,$D35:$EE35)/12)*(1+XLOOKUP(P$2,Assumptions!$C$94:$M$94,Assumptions!$C$98:$M$98))))</f>
        <v>0</v>
      </c>
      <c r="Q35" s="229">
        <f t="array" ref="Q35">-(IF(Q$2=1,Assumptions!$AF36/12,-(SUMIF($D$2:$EE$2,Q$2-1,$D35:$EE35)/12)*(1+XLOOKUP(Q$2,Assumptions!$C$94:$M$94,Assumptions!$C$98:$M$98))))</f>
        <v>0</v>
      </c>
      <c r="R35" s="229">
        <f t="array" ref="R35">-(IF(R$2=1,Assumptions!$AF36/12,-(SUMIF($D$2:$EE$2,R$2-1,$D35:$EE35)/12)*(1+XLOOKUP(R$2,Assumptions!$C$94:$M$94,Assumptions!$C$98:$M$98))))</f>
        <v>0</v>
      </c>
      <c r="S35" s="229">
        <f t="array" ref="S35">-(IF(S$2=1,Assumptions!$AF36/12,-(SUMIF($D$2:$EE$2,S$2-1,$D35:$EE35)/12)*(1+XLOOKUP(S$2,Assumptions!$C$94:$M$94,Assumptions!$C$98:$M$98))))</f>
        <v>0</v>
      </c>
      <c r="T35" s="229">
        <f t="array" ref="T35">-(IF(T$2=1,Assumptions!$AF36/12,-(SUMIF($D$2:$EE$2,T$2-1,$D35:$EE35)/12)*(1+XLOOKUP(T$2,Assumptions!$C$94:$M$94,Assumptions!$C$98:$M$98))))</f>
        <v>0</v>
      </c>
      <c r="U35" s="229">
        <f t="array" ref="U35">-(IF(U$2=1,Assumptions!$AF36/12,-(SUMIF($D$2:$EE$2,U$2-1,$D35:$EE35)/12)*(1+XLOOKUP(U$2,Assumptions!$C$94:$M$94,Assumptions!$C$98:$M$98))))</f>
        <v>0</v>
      </c>
      <c r="V35" s="229">
        <f t="array" ref="V35">-(IF(V$2=1,Assumptions!$AF36/12,-(SUMIF($D$2:$EE$2,V$2-1,$D35:$EE35)/12)*(1+XLOOKUP(V$2,Assumptions!$C$94:$M$94,Assumptions!$C$98:$M$98))))</f>
        <v>0</v>
      </c>
      <c r="W35" s="229">
        <f t="array" ref="W35">-(IF(W$2=1,Assumptions!$AF36/12,-(SUMIF($D$2:$EE$2,W$2-1,$D35:$EE35)/12)*(1+XLOOKUP(W$2,Assumptions!$C$94:$M$94,Assumptions!$C$98:$M$98))))</f>
        <v>0</v>
      </c>
      <c r="X35" s="229">
        <f t="array" ref="X35">-(IF(X$2=1,Assumptions!$AF36/12,-(SUMIF($D$2:$EE$2,X$2-1,$D35:$EE35)/12)*(1+XLOOKUP(X$2,Assumptions!$C$94:$M$94,Assumptions!$C$98:$M$98))))</f>
        <v>0</v>
      </c>
      <c r="Y35" s="229">
        <f t="array" ref="Y35">-(IF(Y$2=1,Assumptions!$AF36/12,-(SUMIF($D$2:$EE$2,Y$2-1,$D35:$EE35)/12)*(1+XLOOKUP(Y$2,Assumptions!$C$94:$M$94,Assumptions!$C$98:$M$98))))</f>
        <v>0</v>
      </c>
      <c r="Z35" s="229">
        <f t="array" ref="Z35">-(IF(Z$2=1,Assumptions!$AF36/12,-(SUMIF($D$2:$EE$2,Z$2-1,$D35:$EE35)/12)*(1+XLOOKUP(Z$2,Assumptions!$C$94:$M$94,Assumptions!$C$98:$M$98))))</f>
        <v>0</v>
      </c>
      <c r="AA35" s="229">
        <f t="array" ref="AA35">-(IF(AA$2=1,Assumptions!$AF36/12,-(SUMIF($D$2:$EE$2,AA$2-1,$D35:$EE35)/12)*(1+XLOOKUP(AA$2,Assumptions!$C$94:$M$94,Assumptions!$C$98:$M$98))))</f>
        <v>0</v>
      </c>
      <c r="AB35" s="229">
        <f t="array" ref="AB35">-(IF(AB$2=1,Assumptions!$AF36/12,-(SUMIF($D$2:$EE$2,AB$2-1,$D35:$EE35)/12)*(1+XLOOKUP(AB$2,Assumptions!$C$94:$M$94,Assumptions!$C$98:$M$98))))</f>
        <v>0</v>
      </c>
      <c r="AC35" s="229">
        <f t="array" ref="AC35">-(IF(AC$2=1,Assumptions!$AF36/12,-(SUMIF($D$2:$EE$2,AC$2-1,$D35:$EE35)/12)*(1+XLOOKUP(AC$2,Assumptions!$C$94:$M$94,Assumptions!$C$98:$M$98))))</f>
        <v>0</v>
      </c>
      <c r="AD35" s="229">
        <f t="array" ref="AD35">-(IF(AD$2=1,Assumptions!$AF36/12,-(SUMIF($D$2:$EE$2,AD$2-1,$D35:$EE35)/12)*(1+XLOOKUP(AD$2,Assumptions!$C$94:$M$94,Assumptions!$C$98:$M$98))))</f>
        <v>0</v>
      </c>
      <c r="AE35" s="229">
        <f t="array" ref="AE35">-(IF(AE$2=1,Assumptions!$AF36/12,-(SUMIF($D$2:$EE$2,AE$2-1,$D35:$EE35)/12)*(1+XLOOKUP(AE$2,Assumptions!$C$94:$M$94,Assumptions!$C$98:$M$98))))</f>
        <v>0</v>
      </c>
      <c r="AF35" s="229">
        <f t="array" ref="AF35">-(IF(AF$2=1,Assumptions!$AF36/12,-(SUMIF($D$2:$EE$2,AF$2-1,$D35:$EE35)/12)*(1+XLOOKUP(AF$2,Assumptions!$C$94:$M$94,Assumptions!$C$98:$M$98))))</f>
        <v>0</v>
      </c>
      <c r="AG35" s="229">
        <f t="array" ref="AG35">-(IF(AG$2=1,Assumptions!$AF36/12,-(SUMIF($D$2:$EE$2,AG$2-1,$D35:$EE35)/12)*(1+XLOOKUP(AG$2,Assumptions!$C$94:$M$94,Assumptions!$C$98:$M$98))))</f>
        <v>0</v>
      </c>
      <c r="AH35" s="229">
        <f t="array" ref="AH35">-(IF(AH$2=1,Assumptions!$AF36/12,-(SUMIF($D$2:$EE$2,AH$2-1,$D35:$EE35)/12)*(1+XLOOKUP(AH$2,Assumptions!$C$94:$M$94,Assumptions!$C$98:$M$98))))</f>
        <v>0</v>
      </c>
      <c r="AI35" s="229">
        <f t="array" ref="AI35">-(IF(AI$2=1,Assumptions!$AF36/12,-(SUMIF($D$2:$EE$2,AI$2-1,$D35:$EE35)/12)*(1+XLOOKUP(AI$2,Assumptions!$C$94:$M$94,Assumptions!$C$98:$M$98))))</f>
        <v>0</v>
      </c>
      <c r="AJ35" s="229">
        <f t="array" ref="AJ35">-(IF(AJ$2=1,Assumptions!$AF36/12,-(SUMIF($D$2:$EE$2,AJ$2-1,$D35:$EE35)/12)*(1+XLOOKUP(AJ$2,Assumptions!$C$94:$M$94,Assumptions!$C$98:$M$98))))</f>
        <v>0</v>
      </c>
      <c r="AK35" s="229">
        <f t="array" ref="AK35">-(IF(AK$2=1,Assumptions!$AF36/12,-(SUMIF($D$2:$EE$2,AK$2-1,$D35:$EE35)/12)*(1+XLOOKUP(AK$2,Assumptions!$C$94:$M$94,Assumptions!$C$98:$M$98))))</f>
        <v>0</v>
      </c>
      <c r="AL35" s="229">
        <f t="array" ref="AL35">-(IF(AL$2=1,Assumptions!$AF36/12,-(SUMIF($D$2:$EE$2,AL$2-1,$D35:$EE35)/12)*(1+XLOOKUP(AL$2,Assumptions!$C$94:$M$94,Assumptions!$C$98:$M$98))))</f>
        <v>0</v>
      </c>
      <c r="AM35" s="229">
        <f t="array" ref="AM35">-(IF(AM$2=1,Assumptions!$AF36/12,-(SUMIF($D$2:$EE$2,AM$2-1,$D35:$EE35)/12)*(1+XLOOKUP(AM$2,Assumptions!$C$94:$M$94,Assumptions!$C$98:$M$98))))</f>
        <v>0</v>
      </c>
      <c r="AN35" s="229">
        <f t="array" ref="AN35">-(IF(AN$2=1,Assumptions!$AF36/12,-(SUMIF($D$2:$EE$2,AN$2-1,$D35:$EE35)/12)*(1+XLOOKUP(AN$2,Assumptions!$C$94:$M$94,Assumptions!$C$98:$M$98))))</f>
        <v>0</v>
      </c>
      <c r="AO35" s="229">
        <f t="array" ref="AO35">-(IF(AO$2=1,Assumptions!$AF36/12,-(SUMIF($D$2:$EE$2,AO$2-1,$D35:$EE35)/12)*(1+XLOOKUP(AO$2,Assumptions!$C$94:$M$94,Assumptions!$C$98:$M$98))))</f>
        <v>0</v>
      </c>
      <c r="AP35" s="229">
        <f t="array" ref="AP35">-(IF(AP$2=1,Assumptions!$AF36/12,-(SUMIF($D$2:$EE$2,AP$2-1,$D35:$EE35)/12)*(1+XLOOKUP(AP$2,Assumptions!$C$94:$M$94,Assumptions!$C$98:$M$98))))</f>
        <v>0</v>
      </c>
      <c r="AQ35" s="229">
        <f t="array" ref="AQ35">-(IF(AQ$2=1,Assumptions!$AF36/12,-(SUMIF($D$2:$EE$2,AQ$2-1,$D35:$EE35)/12)*(1+XLOOKUP(AQ$2,Assumptions!$C$94:$M$94,Assumptions!$C$98:$M$98))))</f>
        <v>0</v>
      </c>
      <c r="AR35" s="229">
        <f t="array" ref="AR35">-(IF(AR$2=1,Assumptions!$AF36/12,-(SUMIF($D$2:$EE$2,AR$2-1,$D35:$EE35)/12)*(1+XLOOKUP(AR$2,Assumptions!$C$94:$M$94,Assumptions!$C$98:$M$98))))</f>
        <v>0</v>
      </c>
      <c r="AS35" s="229">
        <f t="array" ref="AS35">-(IF(AS$2=1,Assumptions!$AF36/12,-(SUMIF($D$2:$EE$2,AS$2-1,$D35:$EE35)/12)*(1+XLOOKUP(AS$2,Assumptions!$C$94:$M$94,Assumptions!$C$98:$M$98))))</f>
        <v>0</v>
      </c>
      <c r="AT35" s="229">
        <f t="array" ref="AT35">-(IF(AT$2=1,Assumptions!$AF36/12,-(SUMIF($D$2:$EE$2,AT$2-1,$D35:$EE35)/12)*(1+XLOOKUP(AT$2,Assumptions!$C$94:$M$94,Assumptions!$C$98:$M$98))))</f>
        <v>0</v>
      </c>
      <c r="AU35" s="229">
        <f t="array" ref="AU35">-(IF(AU$2=1,Assumptions!$AF36/12,-(SUMIF($D$2:$EE$2,AU$2-1,$D35:$EE35)/12)*(1+XLOOKUP(AU$2,Assumptions!$C$94:$M$94,Assumptions!$C$98:$M$98))))</f>
        <v>0</v>
      </c>
      <c r="AV35" s="229">
        <f t="array" ref="AV35">-(IF(AV$2=1,Assumptions!$AF36/12,-(SUMIF($D$2:$EE$2,AV$2-1,$D35:$EE35)/12)*(1+XLOOKUP(AV$2,Assumptions!$C$94:$M$94,Assumptions!$C$98:$M$98))))</f>
        <v>0</v>
      </c>
      <c r="AW35" s="229">
        <f t="array" ref="AW35">-(IF(AW$2=1,Assumptions!$AF36/12,-(SUMIF($D$2:$EE$2,AW$2-1,$D35:$EE35)/12)*(1+XLOOKUP(AW$2,Assumptions!$C$94:$M$94,Assumptions!$C$98:$M$98))))</f>
        <v>0</v>
      </c>
      <c r="AX35" s="229">
        <f t="array" ref="AX35">-(IF(AX$2=1,Assumptions!$AF36/12,-(SUMIF($D$2:$EE$2,AX$2-1,$D35:$EE35)/12)*(1+XLOOKUP(AX$2,Assumptions!$C$94:$M$94,Assumptions!$C$98:$M$98))))</f>
        <v>0</v>
      </c>
      <c r="AY35" s="229">
        <f t="array" ref="AY35">-(IF(AY$2=1,Assumptions!$AF36/12,-(SUMIF($D$2:$EE$2,AY$2-1,$D35:$EE35)/12)*(1+XLOOKUP(AY$2,Assumptions!$C$94:$M$94,Assumptions!$C$98:$M$98))))</f>
        <v>0</v>
      </c>
      <c r="AZ35" s="229">
        <f t="array" ref="AZ35">-(IF(AZ$2=1,Assumptions!$AF36/12,-(SUMIF($D$2:$EE$2,AZ$2-1,$D35:$EE35)/12)*(1+XLOOKUP(AZ$2,Assumptions!$C$94:$M$94,Assumptions!$C$98:$M$98))))</f>
        <v>0</v>
      </c>
      <c r="BA35" s="229">
        <f t="array" ref="BA35">-(IF(BA$2=1,Assumptions!$AF36/12,-(SUMIF($D$2:$EE$2,BA$2-1,$D35:$EE35)/12)*(1+XLOOKUP(BA$2,Assumptions!$C$94:$M$94,Assumptions!$C$98:$M$98))))</f>
        <v>0</v>
      </c>
      <c r="BB35" s="229">
        <f t="array" ref="BB35">-(IF(BB$2=1,Assumptions!$AF36/12,-(SUMIF($D$2:$EE$2,BB$2-1,$D35:$EE35)/12)*(1+XLOOKUP(BB$2,Assumptions!$C$94:$M$94,Assumptions!$C$98:$M$98))))</f>
        <v>0</v>
      </c>
      <c r="BC35" s="229">
        <f t="array" ref="BC35">-(IF(BC$2=1,Assumptions!$AF36/12,-(SUMIF($D$2:$EE$2,BC$2-1,$D35:$EE35)/12)*(1+XLOOKUP(BC$2,Assumptions!$C$94:$M$94,Assumptions!$C$98:$M$98))))</f>
        <v>0</v>
      </c>
      <c r="BD35" s="229">
        <f t="array" ref="BD35">-(IF(BD$2=1,Assumptions!$AF36/12,-(SUMIF($D$2:$EE$2,BD$2-1,$D35:$EE35)/12)*(1+XLOOKUP(BD$2,Assumptions!$C$94:$M$94,Assumptions!$C$98:$M$98))))</f>
        <v>0</v>
      </c>
      <c r="BE35" s="229">
        <f t="array" ref="BE35">-(IF(BE$2=1,Assumptions!$AF36/12,-(SUMIF($D$2:$EE$2,BE$2-1,$D35:$EE35)/12)*(1+XLOOKUP(BE$2,Assumptions!$C$94:$M$94,Assumptions!$C$98:$M$98))))</f>
        <v>0</v>
      </c>
      <c r="BF35" s="229">
        <f t="array" ref="BF35">-(IF(BF$2=1,Assumptions!$AF36/12,-(SUMIF($D$2:$EE$2,BF$2-1,$D35:$EE35)/12)*(1+XLOOKUP(BF$2,Assumptions!$C$94:$M$94,Assumptions!$C$98:$M$98))))</f>
        <v>0</v>
      </c>
      <c r="BG35" s="229">
        <f t="array" ref="BG35">-(IF(BG$2=1,Assumptions!$AF36/12,-(SUMIF($D$2:$EE$2,BG$2-1,$D35:$EE35)/12)*(1+XLOOKUP(BG$2,Assumptions!$C$94:$M$94,Assumptions!$C$98:$M$98))))</f>
        <v>0</v>
      </c>
      <c r="BH35" s="229">
        <f t="array" ref="BH35">-(IF(BH$2=1,Assumptions!$AF36/12,-(SUMIF($D$2:$EE$2,BH$2-1,$D35:$EE35)/12)*(1+XLOOKUP(BH$2,Assumptions!$C$94:$M$94,Assumptions!$C$98:$M$98))))</f>
        <v>0</v>
      </c>
      <c r="BI35" s="229">
        <f t="array" ref="BI35">-(IF(BI$2=1,Assumptions!$AF36/12,-(SUMIF($D$2:$EE$2,BI$2-1,$D35:$EE35)/12)*(1+XLOOKUP(BI$2,Assumptions!$C$94:$M$94,Assumptions!$C$98:$M$98))))</f>
        <v>0</v>
      </c>
      <c r="BJ35" s="229">
        <f t="array" ref="BJ35">-(IF(BJ$2=1,Assumptions!$AF36/12,-(SUMIF($D$2:$EE$2,BJ$2-1,$D35:$EE35)/12)*(1+XLOOKUP(BJ$2,Assumptions!$C$94:$M$94,Assumptions!$C$98:$M$98))))</f>
        <v>0</v>
      </c>
      <c r="BK35" s="229">
        <f t="array" ref="BK35">-(IF(BK$2=1,Assumptions!$AF36/12,-(SUMIF($D$2:$EE$2,BK$2-1,$D35:$EE35)/12)*(1+XLOOKUP(BK$2,Assumptions!$C$94:$M$94,Assumptions!$C$98:$M$98))))</f>
        <v>0</v>
      </c>
      <c r="BL35" s="229">
        <f t="array" ref="BL35">-(IF(BL$2=1,Assumptions!$AF36/12,-(SUMIF($D$2:$EE$2,BL$2-1,$D35:$EE35)/12)*(1+XLOOKUP(BL$2,Assumptions!$C$94:$M$94,Assumptions!$C$98:$M$98))))</f>
        <v>0</v>
      </c>
      <c r="BM35" s="229">
        <f t="array" ref="BM35">-(IF(BM$2=1,Assumptions!$AF36/12,-(SUMIF($D$2:$EE$2,BM$2-1,$D35:$EE35)/12)*(1+XLOOKUP(BM$2,Assumptions!$C$94:$M$94,Assumptions!$C$98:$M$98))))</f>
        <v>0</v>
      </c>
      <c r="BN35" s="229">
        <f t="array" ref="BN35">-(IF(BN$2=1,Assumptions!$AF36/12,-(SUMIF($D$2:$EE$2,BN$2-1,$D35:$EE35)/12)*(1+XLOOKUP(BN$2,Assumptions!$C$94:$M$94,Assumptions!$C$98:$M$98))))</f>
        <v>0</v>
      </c>
      <c r="BO35" s="229">
        <f t="array" ref="BO35">-(IF(BO$2=1,Assumptions!$AF36/12,-(SUMIF($D$2:$EE$2,BO$2-1,$D35:$EE35)/12)*(1+XLOOKUP(BO$2,Assumptions!$C$94:$M$94,Assumptions!$C$98:$M$98))))</f>
        <v>0</v>
      </c>
      <c r="BP35" s="229">
        <f t="array" ref="BP35">-(IF(BP$2=1,Assumptions!$AF36/12,-(SUMIF($D$2:$EE$2,BP$2-1,$D35:$EE35)/12)*(1+XLOOKUP(BP$2,Assumptions!$C$94:$M$94,Assumptions!$C$98:$M$98))))</f>
        <v>0</v>
      </c>
      <c r="BQ35" s="229">
        <f t="array" ref="BQ35">-(IF(BQ$2=1,Assumptions!$AF36/12,-(SUMIF($D$2:$EE$2,BQ$2-1,$D35:$EE35)/12)*(1+XLOOKUP(BQ$2,Assumptions!$C$94:$M$94,Assumptions!$C$98:$M$98))))</f>
        <v>0</v>
      </c>
      <c r="BR35" s="229">
        <f t="array" ref="BR35">-(IF(BR$2=1,Assumptions!$AF36/12,-(SUMIF($D$2:$EE$2,BR$2-1,$D35:$EE35)/12)*(1+XLOOKUP(BR$2,Assumptions!$C$94:$M$94,Assumptions!$C$98:$M$98))))</f>
        <v>0</v>
      </c>
      <c r="BS35" s="229">
        <f t="array" ref="BS35">-(IF(BS$2=1,Assumptions!$AF36/12,-(SUMIF($D$2:$EE$2,BS$2-1,$D35:$EE35)/12)*(1+XLOOKUP(BS$2,Assumptions!$C$94:$M$94,Assumptions!$C$98:$M$98))))</f>
        <v>0</v>
      </c>
      <c r="BT35" s="229">
        <f t="array" ref="BT35">-(IF(BT$2=1,Assumptions!$AF36/12,-(SUMIF($D$2:$EE$2,BT$2-1,$D35:$EE35)/12)*(1+XLOOKUP(BT$2,Assumptions!$C$94:$M$94,Assumptions!$C$98:$M$98))))</f>
        <v>0</v>
      </c>
      <c r="BU35" s="229">
        <f t="array" ref="BU35">-(IF(BU$2=1,Assumptions!$AF36/12,-(SUMIF($D$2:$EE$2,BU$2-1,$D35:$EE35)/12)*(1+XLOOKUP(BU$2,Assumptions!$C$94:$M$94,Assumptions!$C$98:$M$98))))</f>
        <v>0</v>
      </c>
      <c r="BV35" s="229">
        <f t="array" ref="BV35">-(IF(BV$2=1,Assumptions!$AF36/12,-(SUMIF($D$2:$EE$2,BV$2-1,$D35:$EE35)/12)*(1+XLOOKUP(BV$2,Assumptions!$C$94:$M$94,Assumptions!$C$98:$M$98))))</f>
        <v>0</v>
      </c>
      <c r="BW35" s="229">
        <f t="array" ref="BW35">-(IF(BW$2=1,Assumptions!$AF36/12,-(SUMIF($D$2:$EE$2,BW$2-1,$D35:$EE35)/12)*(1+XLOOKUP(BW$2,Assumptions!$C$94:$M$94,Assumptions!$C$98:$M$98))))</f>
        <v>0</v>
      </c>
      <c r="BX35" s="229">
        <f t="array" ref="BX35">-(IF(BX$2=1,Assumptions!$AF36/12,-(SUMIF($D$2:$EE$2,BX$2-1,$D35:$EE35)/12)*(1+XLOOKUP(BX$2,Assumptions!$C$94:$M$94,Assumptions!$C$98:$M$98))))</f>
        <v>0</v>
      </c>
      <c r="BY35" s="229">
        <f t="array" ref="BY35">-(IF(BY$2=1,Assumptions!$AF36/12,-(SUMIF($D$2:$EE$2,BY$2-1,$D35:$EE35)/12)*(1+XLOOKUP(BY$2,Assumptions!$C$94:$M$94,Assumptions!$C$98:$M$98))))</f>
        <v>0</v>
      </c>
      <c r="BZ35" s="229">
        <f t="array" ref="BZ35">-(IF(BZ$2=1,Assumptions!$AF36/12,-(SUMIF($D$2:$EE$2,BZ$2-1,$D35:$EE35)/12)*(1+XLOOKUP(BZ$2,Assumptions!$C$94:$M$94,Assumptions!$C$98:$M$98))))</f>
        <v>0</v>
      </c>
      <c r="CA35" s="229">
        <f t="array" ref="CA35">-(IF(CA$2=1,Assumptions!$AF36/12,-(SUMIF($D$2:$EE$2,CA$2-1,$D35:$EE35)/12)*(1+XLOOKUP(CA$2,Assumptions!$C$94:$M$94,Assumptions!$C$98:$M$98))))</f>
        <v>0</v>
      </c>
      <c r="CB35" s="229">
        <f t="array" ref="CB35">-(IF(CB$2=1,Assumptions!$AF36/12,-(SUMIF($D$2:$EE$2,CB$2-1,$D35:$EE35)/12)*(1+XLOOKUP(CB$2,Assumptions!$C$94:$M$94,Assumptions!$C$98:$M$98))))</f>
        <v>0</v>
      </c>
      <c r="CC35" s="229">
        <f t="array" ref="CC35">-(IF(CC$2=1,Assumptions!$AF36/12,-(SUMIF($D$2:$EE$2,CC$2-1,$D35:$EE35)/12)*(1+XLOOKUP(CC$2,Assumptions!$C$94:$M$94,Assumptions!$C$98:$M$98))))</f>
        <v>0</v>
      </c>
      <c r="CD35" s="229">
        <f t="array" ref="CD35">-(IF(CD$2=1,Assumptions!$AF36/12,-(SUMIF($D$2:$EE$2,CD$2-1,$D35:$EE35)/12)*(1+XLOOKUP(CD$2,Assumptions!$C$94:$M$94,Assumptions!$C$98:$M$98))))</f>
        <v>0</v>
      </c>
      <c r="CE35" s="229">
        <f t="array" ref="CE35">-(IF(CE$2=1,Assumptions!$AF36/12,-(SUMIF($D$2:$EE$2,CE$2-1,$D35:$EE35)/12)*(1+XLOOKUP(CE$2,Assumptions!$C$94:$M$94,Assumptions!$C$98:$M$98))))</f>
        <v>0</v>
      </c>
      <c r="CF35" s="229">
        <f t="array" ref="CF35">-(IF(CF$2=1,Assumptions!$AF36/12,-(SUMIF($D$2:$EE$2,CF$2-1,$D35:$EE35)/12)*(1+XLOOKUP(CF$2,Assumptions!$C$94:$M$94,Assumptions!$C$98:$M$98))))</f>
        <v>0</v>
      </c>
      <c r="CG35" s="229">
        <f t="array" ref="CG35">-(IF(CG$2=1,Assumptions!$AF36/12,-(SUMIF($D$2:$EE$2,CG$2-1,$D35:$EE35)/12)*(1+XLOOKUP(CG$2,Assumptions!$C$94:$M$94,Assumptions!$C$98:$M$98))))</f>
        <v>0</v>
      </c>
      <c r="CH35" s="229">
        <f t="array" ref="CH35">-(IF(CH$2=1,Assumptions!$AF36/12,-(SUMIF($D$2:$EE$2,CH$2-1,$D35:$EE35)/12)*(1+XLOOKUP(CH$2,Assumptions!$C$94:$M$94,Assumptions!$C$98:$M$98))))</f>
        <v>0</v>
      </c>
      <c r="CI35" s="229">
        <f t="array" ref="CI35">-(IF(CI$2=1,Assumptions!$AF36/12,-(SUMIF($D$2:$EE$2,CI$2-1,$D35:$EE35)/12)*(1+XLOOKUP(CI$2,Assumptions!$C$94:$M$94,Assumptions!$C$98:$M$98))))</f>
        <v>0</v>
      </c>
      <c r="CJ35" s="229">
        <f t="array" ref="CJ35">-(IF(CJ$2=1,Assumptions!$AF36/12,-(SUMIF($D$2:$EE$2,CJ$2-1,$D35:$EE35)/12)*(1+XLOOKUP(CJ$2,Assumptions!$C$94:$M$94,Assumptions!$C$98:$M$98))))</f>
        <v>0</v>
      </c>
      <c r="CK35" s="229">
        <f t="array" ref="CK35">-(IF(CK$2=1,Assumptions!$AF36/12,-(SUMIF($D$2:$EE$2,CK$2-1,$D35:$EE35)/12)*(1+XLOOKUP(CK$2,Assumptions!$C$94:$M$94,Assumptions!$C$98:$M$98))))</f>
        <v>0</v>
      </c>
      <c r="CL35" s="229">
        <f t="array" ref="CL35">-(IF(CL$2=1,Assumptions!$AF36/12,-(SUMIF($D$2:$EE$2,CL$2-1,$D35:$EE35)/12)*(1+XLOOKUP(CL$2,Assumptions!$C$94:$M$94,Assumptions!$C$98:$M$98))))</f>
        <v>0</v>
      </c>
      <c r="CM35" s="229">
        <f t="array" ref="CM35">-(IF(CM$2=1,Assumptions!$AF36/12,-(SUMIF($D$2:$EE$2,CM$2-1,$D35:$EE35)/12)*(1+XLOOKUP(CM$2,Assumptions!$C$94:$M$94,Assumptions!$C$98:$M$98))))</f>
        <v>0</v>
      </c>
      <c r="CN35" s="229">
        <f t="array" ref="CN35">-(IF(CN$2=1,Assumptions!$AF36/12,-(SUMIF($D$2:$EE$2,CN$2-1,$D35:$EE35)/12)*(1+XLOOKUP(CN$2,Assumptions!$C$94:$M$94,Assumptions!$C$98:$M$98))))</f>
        <v>0</v>
      </c>
      <c r="CO35" s="229">
        <f t="array" ref="CO35">-(IF(CO$2=1,Assumptions!$AF36/12,-(SUMIF($D$2:$EE$2,CO$2-1,$D35:$EE35)/12)*(1+XLOOKUP(CO$2,Assumptions!$C$94:$M$94,Assumptions!$C$98:$M$98))))</f>
        <v>0</v>
      </c>
      <c r="CP35" s="229">
        <f t="array" ref="CP35">-(IF(CP$2=1,Assumptions!$AF36/12,-(SUMIF($D$2:$EE$2,CP$2-1,$D35:$EE35)/12)*(1+XLOOKUP(CP$2,Assumptions!$C$94:$M$94,Assumptions!$C$98:$M$98))))</f>
        <v>0</v>
      </c>
      <c r="CQ35" s="229">
        <f t="array" ref="CQ35">-(IF(CQ$2=1,Assumptions!$AF36/12,-(SUMIF($D$2:$EE$2,CQ$2-1,$D35:$EE35)/12)*(1+XLOOKUP(CQ$2,Assumptions!$C$94:$M$94,Assumptions!$C$98:$M$98))))</f>
        <v>0</v>
      </c>
      <c r="CR35" s="229">
        <f t="array" ref="CR35">-(IF(CR$2=1,Assumptions!$AF36/12,-(SUMIF($D$2:$EE$2,CR$2-1,$D35:$EE35)/12)*(1+XLOOKUP(CR$2,Assumptions!$C$94:$M$94,Assumptions!$C$98:$M$98))))</f>
        <v>0</v>
      </c>
      <c r="CS35" s="229">
        <f t="array" ref="CS35">-(IF(CS$2=1,Assumptions!$AF36/12,-(SUMIF($D$2:$EE$2,CS$2-1,$D35:$EE35)/12)*(1+XLOOKUP(CS$2,Assumptions!$C$94:$M$94,Assumptions!$C$98:$M$98))))</f>
        <v>0</v>
      </c>
      <c r="CT35" s="229">
        <f t="array" ref="CT35">-(IF(CT$2=1,Assumptions!$AF36/12,-(SUMIF($D$2:$EE$2,CT$2-1,$D35:$EE35)/12)*(1+XLOOKUP(CT$2,Assumptions!$C$94:$M$94,Assumptions!$C$98:$M$98))))</f>
        <v>0</v>
      </c>
      <c r="CU35" s="229">
        <f t="array" ref="CU35">-(IF(CU$2=1,Assumptions!$AF36/12,-(SUMIF($D$2:$EE$2,CU$2-1,$D35:$EE35)/12)*(1+XLOOKUP(CU$2,Assumptions!$C$94:$M$94,Assumptions!$C$98:$M$98))))</f>
        <v>0</v>
      </c>
      <c r="CV35" s="229">
        <f t="array" ref="CV35">-(IF(CV$2=1,Assumptions!$AF36/12,-(SUMIF($D$2:$EE$2,CV$2-1,$D35:$EE35)/12)*(1+XLOOKUP(CV$2,Assumptions!$C$94:$M$94,Assumptions!$C$98:$M$98))))</f>
        <v>0</v>
      </c>
      <c r="CW35" s="229">
        <f t="array" ref="CW35">-(IF(CW$2=1,Assumptions!$AF36/12,-(SUMIF($D$2:$EE$2,CW$2-1,$D35:$EE35)/12)*(1+XLOOKUP(CW$2,Assumptions!$C$94:$M$94,Assumptions!$C$98:$M$98))))</f>
        <v>0</v>
      </c>
      <c r="CX35" s="229">
        <f t="array" ref="CX35">-(IF(CX$2=1,Assumptions!$AF36/12,-(SUMIF($D$2:$EE$2,CX$2-1,$D35:$EE35)/12)*(1+XLOOKUP(CX$2,Assumptions!$C$94:$M$94,Assumptions!$C$98:$M$98))))</f>
        <v>0</v>
      </c>
      <c r="CY35" s="229">
        <f t="array" ref="CY35">-(IF(CY$2=1,Assumptions!$AF36/12,-(SUMIF($D$2:$EE$2,CY$2-1,$D35:$EE35)/12)*(1+XLOOKUP(CY$2,Assumptions!$C$94:$M$94,Assumptions!$C$98:$M$98))))</f>
        <v>0</v>
      </c>
      <c r="CZ35" s="229">
        <f t="array" ref="CZ35">-(IF(CZ$2=1,Assumptions!$AF36/12,-(SUMIF($D$2:$EE$2,CZ$2-1,$D35:$EE35)/12)*(1+XLOOKUP(CZ$2,Assumptions!$C$94:$M$94,Assumptions!$C$98:$M$98))))</f>
        <v>0</v>
      </c>
      <c r="DA35" s="229">
        <f t="array" ref="DA35">-(IF(DA$2=1,Assumptions!$AF36/12,-(SUMIF($D$2:$EE$2,DA$2-1,$D35:$EE35)/12)*(1+XLOOKUP(DA$2,Assumptions!$C$94:$M$94,Assumptions!$C$98:$M$98))))</f>
        <v>0</v>
      </c>
      <c r="DB35" s="229">
        <f t="array" ref="DB35">-(IF(DB$2=1,Assumptions!$AF36/12,-(SUMIF($D$2:$EE$2,DB$2-1,$D35:$EE35)/12)*(1+XLOOKUP(DB$2,Assumptions!$C$94:$M$94,Assumptions!$C$98:$M$98))))</f>
        <v>0</v>
      </c>
      <c r="DC35" s="229">
        <f t="array" ref="DC35">-(IF(DC$2=1,Assumptions!$AF36/12,-(SUMIF($D$2:$EE$2,DC$2-1,$D35:$EE35)/12)*(1+XLOOKUP(DC$2,Assumptions!$C$94:$M$94,Assumptions!$C$98:$M$98))))</f>
        <v>0</v>
      </c>
      <c r="DD35" s="229">
        <f t="array" ref="DD35">-(IF(DD$2=1,Assumptions!$AF36/12,-(SUMIF($D$2:$EE$2,DD$2-1,$D35:$EE35)/12)*(1+XLOOKUP(DD$2,Assumptions!$C$94:$M$94,Assumptions!$C$98:$M$98))))</f>
        <v>0</v>
      </c>
      <c r="DE35" s="229">
        <f t="array" ref="DE35">-(IF(DE$2=1,Assumptions!$AF36/12,-(SUMIF($D$2:$EE$2,DE$2-1,$D35:$EE35)/12)*(1+XLOOKUP(DE$2,Assumptions!$C$94:$M$94,Assumptions!$C$98:$M$98))))</f>
        <v>0</v>
      </c>
      <c r="DF35" s="229">
        <f t="array" ref="DF35">-(IF(DF$2=1,Assumptions!$AF36/12,-(SUMIF($D$2:$EE$2,DF$2-1,$D35:$EE35)/12)*(1+XLOOKUP(DF$2,Assumptions!$C$94:$M$94,Assumptions!$C$98:$M$98))))</f>
        <v>0</v>
      </c>
      <c r="DG35" s="229">
        <f t="array" ref="DG35">-(IF(DG$2=1,Assumptions!$AF36/12,-(SUMIF($D$2:$EE$2,DG$2-1,$D35:$EE35)/12)*(1+XLOOKUP(DG$2,Assumptions!$C$94:$M$94,Assumptions!$C$98:$M$98))))</f>
        <v>0</v>
      </c>
      <c r="DH35" s="229">
        <f t="array" ref="DH35">-(IF(DH$2=1,Assumptions!$AF36/12,-(SUMIF($D$2:$EE$2,DH$2-1,$D35:$EE35)/12)*(1+XLOOKUP(DH$2,Assumptions!$C$94:$M$94,Assumptions!$C$98:$M$98))))</f>
        <v>0</v>
      </c>
      <c r="DI35" s="229">
        <f t="array" ref="DI35">-(IF(DI$2=1,Assumptions!$AF36/12,-(SUMIF($D$2:$EE$2,DI$2-1,$D35:$EE35)/12)*(1+XLOOKUP(DI$2,Assumptions!$C$94:$M$94,Assumptions!$C$98:$M$98))))</f>
        <v>0</v>
      </c>
      <c r="DJ35" s="229">
        <f t="array" ref="DJ35">-(IF(DJ$2=1,Assumptions!$AF36/12,-(SUMIF($D$2:$EE$2,DJ$2-1,$D35:$EE35)/12)*(1+XLOOKUP(DJ$2,Assumptions!$C$94:$M$94,Assumptions!$C$98:$M$98))))</f>
        <v>0</v>
      </c>
      <c r="DK35" s="229">
        <f t="array" ref="DK35">-(IF(DK$2=1,Assumptions!$AF36/12,-(SUMIF($D$2:$EE$2,DK$2-1,$D35:$EE35)/12)*(1+XLOOKUP(DK$2,Assumptions!$C$94:$M$94,Assumptions!$C$98:$M$98))))</f>
        <v>0</v>
      </c>
      <c r="DL35" s="229">
        <f t="array" ref="DL35">-(IF(DL$2=1,Assumptions!$AF36/12,-(SUMIF($D$2:$EE$2,DL$2-1,$D35:$EE35)/12)*(1+XLOOKUP(DL$2,Assumptions!$C$94:$M$94,Assumptions!$C$98:$M$98))))</f>
        <v>0</v>
      </c>
      <c r="DM35" s="229">
        <f t="array" ref="DM35">-(IF(DM$2=1,Assumptions!$AF36/12,-(SUMIF($D$2:$EE$2,DM$2-1,$D35:$EE35)/12)*(1+XLOOKUP(DM$2,Assumptions!$C$94:$M$94,Assumptions!$C$98:$M$98))))</f>
        <v>0</v>
      </c>
      <c r="DN35" s="229">
        <f t="array" ref="DN35">-(IF(DN$2=1,Assumptions!$AF36/12,-(SUMIF($D$2:$EE$2,DN$2-1,$D35:$EE35)/12)*(1+XLOOKUP(DN$2,Assumptions!$C$94:$M$94,Assumptions!$C$98:$M$98))))</f>
        <v>0</v>
      </c>
      <c r="DO35" s="229">
        <f t="array" ref="DO35">-(IF(DO$2=1,Assumptions!$AF36/12,-(SUMIF($D$2:$EE$2,DO$2-1,$D35:$EE35)/12)*(1+XLOOKUP(DO$2,Assumptions!$C$94:$M$94,Assumptions!$C$98:$M$98))))</f>
        <v>0</v>
      </c>
      <c r="DP35" s="229">
        <f t="array" ref="DP35">-(IF(DP$2=1,Assumptions!$AF36/12,-(SUMIF($D$2:$EE$2,DP$2-1,$D35:$EE35)/12)*(1+XLOOKUP(DP$2,Assumptions!$C$94:$M$94,Assumptions!$C$98:$M$98))))</f>
        <v>0</v>
      </c>
      <c r="DQ35" s="229">
        <f t="array" ref="DQ35">-(IF(DQ$2=1,Assumptions!$AF36/12,-(SUMIF($D$2:$EE$2,DQ$2-1,$D35:$EE35)/12)*(1+XLOOKUP(DQ$2,Assumptions!$C$94:$M$94,Assumptions!$C$98:$M$98))))</f>
        <v>0</v>
      </c>
      <c r="DR35" s="229">
        <f t="array" ref="DR35">-(IF(DR$2=1,Assumptions!$AF36/12,-(SUMIF($D$2:$EE$2,DR$2-1,$D35:$EE35)/12)*(1+XLOOKUP(DR$2,Assumptions!$C$94:$M$94,Assumptions!$C$98:$M$98))))</f>
        <v>0</v>
      </c>
      <c r="DS35" s="229">
        <f t="array" ref="DS35">-(IF(DS$2=1,Assumptions!$AF36/12,-(SUMIF($D$2:$EE$2,DS$2-1,$D35:$EE35)/12)*(1+XLOOKUP(DS$2,Assumptions!$C$94:$M$94,Assumptions!$C$98:$M$98))))</f>
        <v>0</v>
      </c>
      <c r="DT35" s="229">
        <f t="array" ref="DT35">-(IF(DT$2=1,Assumptions!$AF36/12,-(SUMIF($D$2:$EE$2,DT$2-1,$D35:$EE35)/12)*(1+XLOOKUP(DT$2,Assumptions!$C$94:$M$94,Assumptions!$C$98:$M$98))))</f>
        <v>0</v>
      </c>
      <c r="DU35" s="229">
        <f t="array" ref="DU35">-(IF(DU$2=1,Assumptions!$AF36/12,-(SUMIF($D$2:$EE$2,DU$2-1,$D35:$EE35)/12)*(1+XLOOKUP(DU$2,Assumptions!$C$94:$M$94,Assumptions!$C$98:$M$98))))</f>
        <v>0</v>
      </c>
      <c r="DV35" s="229">
        <f t="array" ref="DV35">-(IF(DV$2=1,Assumptions!$AF36/12,-(SUMIF($D$2:$EE$2,DV$2-1,$D35:$EE35)/12)*(1+XLOOKUP(DV$2,Assumptions!$C$94:$M$94,Assumptions!$C$98:$M$98))))</f>
        <v>0</v>
      </c>
      <c r="DW35" s="229">
        <f t="array" ref="DW35">-(IF(DW$2=1,Assumptions!$AF36/12,-(SUMIF($D$2:$EE$2,DW$2-1,$D35:$EE35)/12)*(1+XLOOKUP(DW$2,Assumptions!$C$94:$M$94,Assumptions!$C$98:$M$98))))</f>
        <v>0</v>
      </c>
      <c r="DX35" s="229">
        <f t="array" ref="DX35">-(IF(DX$2=1,Assumptions!$AF36/12,-(SUMIF($D$2:$EE$2,DX$2-1,$D35:$EE35)/12)*(1+XLOOKUP(DX$2,Assumptions!$C$94:$M$94,Assumptions!$C$98:$M$98))))</f>
        <v>0</v>
      </c>
      <c r="DY35" s="229">
        <f t="array" ref="DY35">-(IF(DY$2=1,Assumptions!$AF36/12,-(SUMIF($D$2:$EE$2,DY$2-1,$D35:$EE35)/12)*(1+XLOOKUP(DY$2,Assumptions!$C$94:$M$94,Assumptions!$C$98:$M$98))))</f>
        <v>0</v>
      </c>
      <c r="DZ35" s="229">
        <f t="array" ref="DZ35">-(IF(DZ$2=1,Assumptions!$AF36/12,-(SUMIF($D$2:$EE$2,DZ$2-1,$D35:$EE35)/12)*(1+XLOOKUP(DZ$2,Assumptions!$C$94:$M$94,Assumptions!$C$98:$M$98))))</f>
        <v>0</v>
      </c>
      <c r="EA35" s="229">
        <f t="array" ref="EA35">-(IF(EA$2=1,Assumptions!$AF36/12,-(SUMIF($D$2:$EE$2,EA$2-1,$D35:$EE35)/12)*(1+XLOOKUP(EA$2,Assumptions!$C$94:$M$94,Assumptions!$C$98:$M$98))))</f>
        <v>0</v>
      </c>
      <c r="EB35" s="229">
        <f t="array" ref="EB35">-(IF(EB$2=1,Assumptions!$AF36/12,-(SUMIF($D$2:$EE$2,EB$2-1,$D35:$EE35)/12)*(1+XLOOKUP(EB$2,Assumptions!$C$94:$M$94,Assumptions!$C$98:$M$98))))</f>
        <v>0</v>
      </c>
      <c r="EC35" s="229">
        <f t="array" ref="EC35">-(IF(EC$2=1,Assumptions!$AF36/12,-(SUMIF($D$2:$EE$2,EC$2-1,$D35:$EE35)/12)*(1+XLOOKUP(EC$2,Assumptions!$C$94:$M$94,Assumptions!$C$98:$M$98))))</f>
        <v>0</v>
      </c>
      <c r="ED35" s="229">
        <f t="array" ref="ED35">-(IF(ED$2=1,Assumptions!$AF36/12,-(SUMIF($D$2:$EE$2,ED$2-1,$D35:$EE35)/12)*(1+XLOOKUP(ED$2,Assumptions!$C$94:$M$94,Assumptions!$C$98:$M$98))))</f>
        <v>0</v>
      </c>
      <c r="EE35" s="229">
        <f t="array" ref="EE35">-(IF(EE$2=1,Assumptions!$AF36/12,-(SUMIF($D$2:$EE$2,EE$2-1,$D35:$EE35)/12)*(1+XLOOKUP(EE$2,Assumptions!$C$94:$M$94,Assumptions!$C$98:$M$98))))</f>
        <v>0</v>
      </c>
    </row>
    <row r="36" ht="15.75" customHeight="1">
      <c r="A36" s="1"/>
      <c r="B36" s="99"/>
      <c r="C36" s="44" t="str">
        <f>Assumptions!J37</f>
        <v>Total Operating Expenses</v>
      </c>
      <c r="D36" s="236">
        <f t="shared" ref="D36:EE36" si="6">SUM(D24:D35)</f>
        <v>0</v>
      </c>
      <c r="E36" s="236">
        <f t="shared" si="6"/>
        <v>0</v>
      </c>
      <c r="F36" s="236">
        <f t="shared" si="6"/>
        <v>0</v>
      </c>
      <c r="G36" s="236">
        <f t="shared" si="6"/>
        <v>0</v>
      </c>
      <c r="H36" s="236">
        <f t="shared" si="6"/>
        <v>0</v>
      </c>
      <c r="I36" s="236">
        <f t="shared" si="6"/>
        <v>0</v>
      </c>
      <c r="J36" s="236">
        <f t="shared" si="6"/>
        <v>0</v>
      </c>
      <c r="K36" s="236">
        <f t="shared" si="6"/>
        <v>0</v>
      </c>
      <c r="L36" s="236">
        <f t="shared" si="6"/>
        <v>0</v>
      </c>
      <c r="M36" s="236">
        <f t="shared" si="6"/>
        <v>0</v>
      </c>
      <c r="N36" s="236">
        <f t="shared" si="6"/>
        <v>0</v>
      </c>
      <c r="O36" s="236">
        <f t="shared" si="6"/>
        <v>0</v>
      </c>
      <c r="P36" s="236">
        <f t="shared" si="6"/>
        <v>0</v>
      </c>
      <c r="Q36" s="236">
        <f t="shared" si="6"/>
        <v>0</v>
      </c>
      <c r="R36" s="236">
        <f t="shared" si="6"/>
        <v>0</v>
      </c>
      <c r="S36" s="236">
        <f t="shared" si="6"/>
        <v>0</v>
      </c>
      <c r="T36" s="236">
        <f t="shared" si="6"/>
        <v>0</v>
      </c>
      <c r="U36" s="236">
        <f t="shared" si="6"/>
        <v>0</v>
      </c>
      <c r="V36" s="236">
        <f t="shared" si="6"/>
        <v>0</v>
      </c>
      <c r="W36" s="236">
        <f t="shared" si="6"/>
        <v>0</v>
      </c>
      <c r="X36" s="236">
        <f t="shared" si="6"/>
        <v>0</v>
      </c>
      <c r="Y36" s="236">
        <f t="shared" si="6"/>
        <v>0</v>
      </c>
      <c r="Z36" s="236">
        <f t="shared" si="6"/>
        <v>0</v>
      </c>
      <c r="AA36" s="236">
        <f t="shared" si="6"/>
        <v>0</v>
      </c>
      <c r="AB36" s="236">
        <f t="shared" si="6"/>
        <v>0</v>
      </c>
      <c r="AC36" s="236">
        <f t="shared" si="6"/>
        <v>0</v>
      </c>
      <c r="AD36" s="236">
        <f t="shared" si="6"/>
        <v>0</v>
      </c>
      <c r="AE36" s="236">
        <f t="shared" si="6"/>
        <v>0</v>
      </c>
      <c r="AF36" s="236">
        <f t="shared" si="6"/>
        <v>0</v>
      </c>
      <c r="AG36" s="236">
        <f t="shared" si="6"/>
        <v>0</v>
      </c>
      <c r="AH36" s="236">
        <f t="shared" si="6"/>
        <v>0</v>
      </c>
      <c r="AI36" s="236">
        <f t="shared" si="6"/>
        <v>0</v>
      </c>
      <c r="AJ36" s="236">
        <f t="shared" si="6"/>
        <v>0</v>
      </c>
      <c r="AK36" s="236">
        <f t="shared" si="6"/>
        <v>0</v>
      </c>
      <c r="AL36" s="236">
        <f t="shared" si="6"/>
        <v>0</v>
      </c>
      <c r="AM36" s="236">
        <f t="shared" si="6"/>
        <v>0</v>
      </c>
      <c r="AN36" s="236">
        <f t="shared" si="6"/>
        <v>0</v>
      </c>
      <c r="AO36" s="236">
        <f t="shared" si="6"/>
        <v>0</v>
      </c>
      <c r="AP36" s="236">
        <f t="shared" si="6"/>
        <v>0</v>
      </c>
      <c r="AQ36" s="236">
        <f t="shared" si="6"/>
        <v>0</v>
      </c>
      <c r="AR36" s="236">
        <f t="shared" si="6"/>
        <v>0</v>
      </c>
      <c r="AS36" s="236">
        <f t="shared" si="6"/>
        <v>0</v>
      </c>
      <c r="AT36" s="236">
        <f t="shared" si="6"/>
        <v>0</v>
      </c>
      <c r="AU36" s="236">
        <f t="shared" si="6"/>
        <v>0</v>
      </c>
      <c r="AV36" s="236">
        <f t="shared" si="6"/>
        <v>0</v>
      </c>
      <c r="AW36" s="236">
        <f t="shared" si="6"/>
        <v>0</v>
      </c>
      <c r="AX36" s="236">
        <f t="shared" si="6"/>
        <v>0</v>
      </c>
      <c r="AY36" s="236">
        <f t="shared" si="6"/>
        <v>0</v>
      </c>
      <c r="AZ36" s="236">
        <f t="shared" si="6"/>
        <v>0</v>
      </c>
      <c r="BA36" s="236">
        <f t="shared" si="6"/>
        <v>0</v>
      </c>
      <c r="BB36" s="236">
        <f t="shared" si="6"/>
        <v>0</v>
      </c>
      <c r="BC36" s="236">
        <f t="shared" si="6"/>
        <v>0</v>
      </c>
      <c r="BD36" s="236">
        <f t="shared" si="6"/>
        <v>0</v>
      </c>
      <c r="BE36" s="236">
        <f t="shared" si="6"/>
        <v>0</v>
      </c>
      <c r="BF36" s="236">
        <f t="shared" si="6"/>
        <v>0</v>
      </c>
      <c r="BG36" s="236">
        <f t="shared" si="6"/>
        <v>0</v>
      </c>
      <c r="BH36" s="236">
        <f t="shared" si="6"/>
        <v>0</v>
      </c>
      <c r="BI36" s="236">
        <f t="shared" si="6"/>
        <v>0</v>
      </c>
      <c r="BJ36" s="236">
        <f t="shared" si="6"/>
        <v>0</v>
      </c>
      <c r="BK36" s="236">
        <f t="shared" si="6"/>
        <v>0</v>
      </c>
      <c r="BL36" s="236">
        <f t="shared" si="6"/>
        <v>0</v>
      </c>
      <c r="BM36" s="236">
        <f t="shared" si="6"/>
        <v>0</v>
      </c>
      <c r="BN36" s="236">
        <f t="shared" si="6"/>
        <v>0</v>
      </c>
      <c r="BO36" s="236">
        <f t="shared" si="6"/>
        <v>0</v>
      </c>
      <c r="BP36" s="236">
        <f t="shared" si="6"/>
        <v>0</v>
      </c>
      <c r="BQ36" s="236">
        <f t="shared" si="6"/>
        <v>0</v>
      </c>
      <c r="BR36" s="236">
        <f t="shared" si="6"/>
        <v>0</v>
      </c>
      <c r="BS36" s="236">
        <f t="shared" si="6"/>
        <v>0</v>
      </c>
      <c r="BT36" s="236">
        <f t="shared" si="6"/>
        <v>0</v>
      </c>
      <c r="BU36" s="236">
        <f t="shared" si="6"/>
        <v>0</v>
      </c>
      <c r="BV36" s="236">
        <f t="shared" si="6"/>
        <v>0</v>
      </c>
      <c r="BW36" s="236">
        <f t="shared" si="6"/>
        <v>0</v>
      </c>
      <c r="BX36" s="236">
        <f t="shared" si="6"/>
        <v>0</v>
      </c>
      <c r="BY36" s="236">
        <f t="shared" si="6"/>
        <v>0</v>
      </c>
      <c r="BZ36" s="236">
        <f t="shared" si="6"/>
        <v>0</v>
      </c>
      <c r="CA36" s="236">
        <f t="shared" si="6"/>
        <v>0</v>
      </c>
      <c r="CB36" s="236">
        <f t="shared" si="6"/>
        <v>0</v>
      </c>
      <c r="CC36" s="236">
        <f t="shared" si="6"/>
        <v>0</v>
      </c>
      <c r="CD36" s="236">
        <f t="shared" si="6"/>
        <v>0</v>
      </c>
      <c r="CE36" s="236">
        <f t="shared" si="6"/>
        <v>0</v>
      </c>
      <c r="CF36" s="236">
        <f t="shared" si="6"/>
        <v>0</v>
      </c>
      <c r="CG36" s="236">
        <f t="shared" si="6"/>
        <v>0</v>
      </c>
      <c r="CH36" s="236">
        <f t="shared" si="6"/>
        <v>0</v>
      </c>
      <c r="CI36" s="236">
        <f t="shared" si="6"/>
        <v>0</v>
      </c>
      <c r="CJ36" s="236">
        <f t="shared" si="6"/>
        <v>0</v>
      </c>
      <c r="CK36" s="236">
        <f t="shared" si="6"/>
        <v>0</v>
      </c>
      <c r="CL36" s="236">
        <f t="shared" si="6"/>
        <v>0</v>
      </c>
      <c r="CM36" s="236">
        <f t="shared" si="6"/>
        <v>0</v>
      </c>
      <c r="CN36" s="236">
        <f t="shared" si="6"/>
        <v>0</v>
      </c>
      <c r="CO36" s="236">
        <f t="shared" si="6"/>
        <v>0</v>
      </c>
      <c r="CP36" s="236">
        <f t="shared" si="6"/>
        <v>0</v>
      </c>
      <c r="CQ36" s="236">
        <f t="shared" si="6"/>
        <v>0</v>
      </c>
      <c r="CR36" s="236">
        <f t="shared" si="6"/>
        <v>0</v>
      </c>
      <c r="CS36" s="236">
        <f t="shared" si="6"/>
        <v>0</v>
      </c>
      <c r="CT36" s="236">
        <f t="shared" si="6"/>
        <v>0</v>
      </c>
      <c r="CU36" s="236">
        <f t="shared" si="6"/>
        <v>0</v>
      </c>
      <c r="CV36" s="236">
        <f t="shared" si="6"/>
        <v>0</v>
      </c>
      <c r="CW36" s="236">
        <f t="shared" si="6"/>
        <v>0</v>
      </c>
      <c r="CX36" s="236">
        <f t="shared" si="6"/>
        <v>0</v>
      </c>
      <c r="CY36" s="236">
        <f t="shared" si="6"/>
        <v>0</v>
      </c>
      <c r="CZ36" s="236">
        <f t="shared" si="6"/>
        <v>0</v>
      </c>
      <c r="DA36" s="236">
        <f t="shared" si="6"/>
        <v>0</v>
      </c>
      <c r="DB36" s="236">
        <f t="shared" si="6"/>
        <v>0</v>
      </c>
      <c r="DC36" s="236">
        <f t="shared" si="6"/>
        <v>0</v>
      </c>
      <c r="DD36" s="236">
        <f t="shared" si="6"/>
        <v>0</v>
      </c>
      <c r="DE36" s="236">
        <f t="shared" si="6"/>
        <v>0</v>
      </c>
      <c r="DF36" s="236">
        <f t="shared" si="6"/>
        <v>0</v>
      </c>
      <c r="DG36" s="236">
        <f t="shared" si="6"/>
        <v>0</v>
      </c>
      <c r="DH36" s="236">
        <f t="shared" si="6"/>
        <v>0</v>
      </c>
      <c r="DI36" s="236">
        <f t="shared" si="6"/>
        <v>0</v>
      </c>
      <c r="DJ36" s="236">
        <f t="shared" si="6"/>
        <v>0</v>
      </c>
      <c r="DK36" s="236">
        <f t="shared" si="6"/>
        <v>0</v>
      </c>
      <c r="DL36" s="236">
        <f t="shared" si="6"/>
        <v>0</v>
      </c>
      <c r="DM36" s="236">
        <f t="shared" si="6"/>
        <v>0</v>
      </c>
      <c r="DN36" s="236">
        <f t="shared" si="6"/>
        <v>0</v>
      </c>
      <c r="DO36" s="236">
        <f t="shared" si="6"/>
        <v>0</v>
      </c>
      <c r="DP36" s="236">
        <f t="shared" si="6"/>
        <v>0</v>
      </c>
      <c r="DQ36" s="236">
        <f t="shared" si="6"/>
        <v>0</v>
      </c>
      <c r="DR36" s="236">
        <f t="shared" si="6"/>
        <v>0</v>
      </c>
      <c r="DS36" s="236">
        <f t="shared" si="6"/>
        <v>0</v>
      </c>
      <c r="DT36" s="236">
        <f t="shared" si="6"/>
        <v>0</v>
      </c>
      <c r="DU36" s="236">
        <f t="shared" si="6"/>
        <v>0</v>
      </c>
      <c r="DV36" s="236">
        <f t="shared" si="6"/>
        <v>0</v>
      </c>
      <c r="DW36" s="236">
        <f t="shared" si="6"/>
        <v>0</v>
      </c>
      <c r="DX36" s="236">
        <f t="shared" si="6"/>
        <v>0</v>
      </c>
      <c r="DY36" s="236">
        <f t="shared" si="6"/>
        <v>0</v>
      </c>
      <c r="DZ36" s="236">
        <f t="shared" si="6"/>
        <v>0</v>
      </c>
      <c r="EA36" s="236">
        <f t="shared" si="6"/>
        <v>0</v>
      </c>
      <c r="EB36" s="236">
        <f t="shared" si="6"/>
        <v>0</v>
      </c>
      <c r="EC36" s="236">
        <f t="shared" si="6"/>
        <v>0</v>
      </c>
      <c r="ED36" s="236">
        <f t="shared" si="6"/>
        <v>0</v>
      </c>
      <c r="EE36" s="236">
        <f t="shared" si="6"/>
        <v>0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4"/>
      <c r="C38" s="44" t="str">
        <f>Assumptions!J39</f>
        <v>Net Operating Income</v>
      </c>
      <c r="D38" s="240">
        <f>IF(OR(D$1=Assumptions!$B$115,D$1=Assumptions!$C$115,D$1=Assumptions!$D$115,D$1=Assumptions!$E$115,D$1=Assumptions!$F$115),(Assumptions!$C$105*D$21)+(SUM(D28+D30+D32+D33+D34)+(Assumptions!$C$105*SUM(D$24:D$27,D$29,D$31,D$35))),(D$21+D$36))</f>
        <v>0</v>
      </c>
      <c r="E38" s="240">
        <f>IF(OR(E$1=Assumptions!$B$115,E$1=Assumptions!$C$115,E$1=Assumptions!$D$115,E$1=Assumptions!$E$115,E$1=Assumptions!$F$115),(Assumptions!$C$105*E$21)+(SUM(E28+E30+E32+E33+E34)+(Assumptions!$C$105*SUM(E$24:E$27,E$29,E$31,E$35))),(E$21+E$36))</f>
        <v>0</v>
      </c>
      <c r="F38" s="240">
        <f>IF(OR(F$1=Assumptions!$B$115,F$1=Assumptions!$C$115,F$1=Assumptions!$D$115,F$1=Assumptions!$E$115,F$1=Assumptions!$F$115),(Assumptions!$C$105*F$21)+(SUM(F28+F30+F32+F33+F34)+(Assumptions!$C$105*SUM(F$24:F$27,F$29,F$31,F$35))),(F$21+F$36))</f>
        <v>0</v>
      </c>
      <c r="G38" s="240">
        <f>IF(OR(G$1=Assumptions!$B$115,G$1=Assumptions!$C$115,G$1=Assumptions!$D$115,G$1=Assumptions!$E$115,G$1=Assumptions!$F$115),(Assumptions!$C$105*G$21)+(SUM(G28+G30+G32+G33+G34)+(Assumptions!$C$105*SUM(G$24:G$27,G$29,G$31,G$35))),(G$21+G$36))</f>
        <v>0</v>
      </c>
      <c r="H38" s="240">
        <f>IF(OR(H$1=Assumptions!$B$115,H$1=Assumptions!$C$115,H$1=Assumptions!$D$115,H$1=Assumptions!$E$115,H$1=Assumptions!$F$115),(Assumptions!$C$105*H$21)+(SUM(H28+H30+H32+H33+H34)+(Assumptions!$C$105*SUM(H$24:H$27,H$29,H$31,H$35))),(H$21+H$36))</f>
        <v>0</v>
      </c>
      <c r="I38" s="240">
        <f>IF(OR(I$1=Assumptions!$B$115,I$1=Assumptions!$C$115,I$1=Assumptions!$D$115,I$1=Assumptions!$E$115,I$1=Assumptions!$F$115),(Assumptions!$C$105*I$21)+(SUM(I28+I30+I32+I33+I34)+(Assumptions!$C$105*SUM(I$24:I$27,I$29,I$31,I$35))),(I$21+I$36))</f>
        <v>0</v>
      </c>
      <c r="J38" s="240">
        <f>IF(OR(J$1=Assumptions!$B$115,J$1=Assumptions!$C$115,J$1=Assumptions!$D$115,J$1=Assumptions!$E$115,J$1=Assumptions!$F$115),(Assumptions!$C$105*J$21)+(SUM(J28+J30+J32+J33+J34)+(Assumptions!$C$105*SUM(J$24:J$27,J$29,J$31,J$35))),(J$21+J$36))</f>
        <v>0</v>
      </c>
      <c r="K38" s="240">
        <f>IF(OR(K$1=Assumptions!$B$115,K$1=Assumptions!$C$115,K$1=Assumptions!$D$115,K$1=Assumptions!$E$115,K$1=Assumptions!$F$115),(Assumptions!$C$105*K$21)+(SUM(K28+K30+K32+K33+K34)+(Assumptions!$C$105*SUM(K$24:K$27,K$29,K$31,K$35))),(K$21+K$36))</f>
        <v>0</v>
      </c>
      <c r="L38" s="240">
        <f>IF(OR(L$1=Assumptions!$B$115,L$1=Assumptions!$C$115,L$1=Assumptions!$D$115,L$1=Assumptions!$E$115,L$1=Assumptions!$F$115),(Assumptions!$C$105*L$21)+(SUM(L28+L30+L32+L33+L34)+(Assumptions!$C$105*SUM(L$24:L$27,L$29,L$31,L$35))),(L$21+L$36))</f>
        <v>0</v>
      </c>
      <c r="M38" s="240">
        <f>IF(OR(M$1=Assumptions!$B$115,M$1=Assumptions!$C$115,M$1=Assumptions!$D$115,M$1=Assumptions!$E$115,M$1=Assumptions!$F$115),(Assumptions!$C$105*M$21)+(SUM(M28+M30+M32+M33+M34)+(Assumptions!$C$105*SUM(M$24:M$27,M$29,M$31,M$35))),(M$21+M$36))</f>
        <v>0</v>
      </c>
      <c r="N38" s="240">
        <f>IF(OR(N$1=Assumptions!$B$115,N$1=Assumptions!$C$115,N$1=Assumptions!$D$115,N$1=Assumptions!$E$115,N$1=Assumptions!$F$115),(Assumptions!$C$105*N$21)+(SUM(N28+N30+N32+N33+N34)+(Assumptions!$C$105*SUM(N$24:N$27,N$29,N$31,N$35))),(N$21+N$36))</f>
        <v>0</v>
      </c>
      <c r="O38" s="240">
        <f>IF(OR(O$1=Assumptions!$B$115,O$1=Assumptions!$C$115,O$1=Assumptions!$D$115,O$1=Assumptions!$E$115,O$1=Assumptions!$F$115),(Assumptions!$C$105*O$21)+(SUM(O28+O30+O32+O33+O34)+(Assumptions!$C$105*SUM(O$24:O$27,O$29,O$31,O$35))),(O$21+O$36))</f>
        <v>0</v>
      </c>
      <c r="P38" s="240">
        <f>IF(OR(P$1=Assumptions!$B$115,P$1=Assumptions!$C$115,P$1=Assumptions!$D$115,P$1=Assumptions!$E$115,P$1=Assumptions!$F$115),(Assumptions!$C$105*P$21)+(SUM(P28+P30+P32+P33+P34)+(Assumptions!$C$105*SUM(P$24:P$27,P$29,P$31,P$35))),(P$21+P$36))</f>
        <v>0</v>
      </c>
      <c r="Q38" s="240">
        <f>IF(OR(Q$1=Assumptions!$B$115,Q$1=Assumptions!$C$115,Q$1=Assumptions!$D$115,Q$1=Assumptions!$E$115,Q$1=Assumptions!$F$115),(Assumptions!$C$105*Q$21)+(SUM(Q28+Q30+Q32+Q33+Q34)+(Assumptions!$C$105*SUM(Q$24:Q$27,Q$29,Q$31,Q$35))),(Q$21+Q$36))</f>
        <v>0</v>
      </c>
      <c r="R38" s="240">
        <f>IF(OR(R$1=Assumptions!$B$115,R$1=Assumptions!$C$115,R$1=Assumptions!$D$115,R$1=Assumptions!$E$115,R$1=Assumptions!$F$115),(Assumptions!$C$105*R$21)+(SUM(R28+R30+R32+R33+R34)+(Assumptions!$C$105*SUM(R$24:R$27,R$29,R$31,R$35))),(R$21+R$36))</f>
        <v>0</v>
      </c>
      <c r="S38" s="240">
        <f>IF(OR(S$1=Assumptions!$B$115,S$1=Assumptions!$C$115,S$1=Assumptions!$D$115,S$1=Assumptions!$E$115,S$1=Assumptions!$F$115),(Assumptions!$C$105*S$21)+(SUM(S28+S30+S32+S33+S34)+(Assumptions!$C$105*SUM(S$24:S$27,S$29,S$31,S$35))),(S$21+S$36))</f>
        <v>0</v>
      </c>
      <c r="T38" s="240">
        <f>IF(OR(T$1=Assumptions!$B$115,T$1=Assumptions!$C$115,T$1=Assumptions!$D$115,T$1=Assumptions!$E$115,T$1=Assumptions!$F$115),(Assumptions!$C$105*T$21)+(SUM(T28+T30+T32+T33+T34)+(Assumptions!$C$105*SUM(T$24:T$27,T$29,T$31,T$35))),(T$21+T$36))</f>
        <v>0</v>
      </c>
      <c r="U38" s="240">
        <f>IF(OR(U$1=Assumptions!$B$115,U$1=Assumptions!$C$115,U$1=Assumptions!$D$115,U$1=Assumptions!$E$115,U$1=Assumptions!$F$115),(Assumptions!$C$105*U$21)+(SUM(U28+U30+U32+U33+U34)+(Assumptions!$C$105*SUM(U$24:U$27,U$29,U$31,U$35))),(U$21+U$36))</f>
        <v>0</v>
      </c>
      <c r="V38" s="240">
        <f>IF(OR(V$1=Assumptions!$B$115,V$1=Assumptions!$C$115,V$1=Assumptions!$D$115,V$1=Assumptions!$E$115,V$1=Assumptions!$F$115),(Assumptions!$C$105*V$21)+(SUM(V28+V30+V32+V33+V34)+(Assumptions!$C$105*SUM(V$24:V$27,V$29,V$31,V$35))),(V$21+V$36))</f>
        <v>0</v>
      </c>
      <c r="W38" s="240">
        <f>IF(OR(W$1=Assumptions!$B$115,W$1=Assumptions!$C$115,W$1=Assumptions!$D$115,W$1=Assumptions!$E$115,W$1=Assumptions!$F$115),(Assumptions!$C$105*W$21)+(SUM(W28+W30+W32+W33+W34)+(Assumptions!$C$105*SUM(W$24:W$27,W$29,W$31,W$35))),(W$21+W$36))</f>
        <v>0</v>
      </c>
      <c r="X38" s="240">
        <f>IF(OR(X$1=Assumptions!$B$115,X$1=Assumptions!$C$115,X$1=Assumptions!$D$115,X$1=Assumptions!$E$115,X$1=Assumptions!$F$115),(Assumptions!$C$105*X$21)+(SUM(X28+X30+X32+X33+X34)+(Assumptions!$C$105*SUM(X$24:X$27,X$29,X$31,X$35))),(X$21+X$36))</f>
        <v>0</v>
      </c>
      <c r="Y38" s="240">
        <f>IF(OR(Y$1=Assumptions!$B$115,Y$1=Assumptions!$C$115,Y$1=Assumptions!$D$115,Y$1=Assumptions!$E$115,Y$1=Assumptions!$F$115),(Assumptions!$C$105*Y$21)+(SUM(Y28+Y30+Y32+Y33+Y34)+(Assumptions!$C$105*SUM(Y$24:Y$27,Y$29,Y$31,Y$35))),(Y$21+Y$36))</f>
        <v>0</v>
      </c>
      <c r="Z38" s="240">
        <f>IF(OR(Z$1=Assumptions!$B$115,Z$1=Assumptions!$C$115,Z$1=Assumptions!$D$115,Z$1=Assumptions!$E$115,Z$1=Assumptions!$F$115),(Assumptions!$C$105*Z$21)+(SUM(Z28+Z30+Z32+Z33+Z34)+(Assumptions!$C$105*SUM(Z$24:Z$27,Z$29,Z$31,Z$35))),(Z$21+Z$36))</f>
        <v>0</v>
      </c>
      <c r="AA38" s="240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0</v>
      </c>
      <c r="AB38" s="240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0</v>
      </c>
      <c r="AC38" s="240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0</v>
      </c>
      <c r="AD38" s="240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0</v>
      </c>
      <c r="AE38" s="240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0</v>
      </c>
      <c r="AF38" s="240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0</v>
      </c>
      <c r="AG38" s="240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0</v>
      </c>
      <c r="AH38" s="240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0</v>
      </c>
      <c r="AI38" s="240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0</v>
      </c>
      <c r="AJ38" s="240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0</v>
      </c>
      <c r="AK38" s="240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0</v>
      </c>
      <c r="AL38" s="240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0</v>
      </c>
      <c r="AM38" s="240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0</v>
      </c>
      <c r="AN38" s="240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0</v>
      </c>
      <c r="AO38" s="240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0</v>
      </c>
      <c r="AP38" s="240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0</v>
      </c>
      <c r="AQ38" s="240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0</v>
      </c>
      <c r="AR38" s="240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0</v>
      </c>
      <c r="AS38" s="240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0</v>
      </c>
      <c r="AT38" s="240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0</v>
      </c>
      <c r="AU38" s="240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0</v>
      </c>
      <c r="AV38" s="240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0</v>
      </c>
      <c r="AW38" s="240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0</v>
      </c>
      <c r="AX38" s="240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0</v>
      </c>
      <c r="AY38" s="240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0</v>
      </c>
      <c r="AZ38" s="240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0</v>
      </c>
      <c r="BA38" s="240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0</v>
      </c>
      <c r="BB38" s="240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0</v>
      </c>
      <c r="BC38" s="240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0</v>
      </c>
      <c r="BD38" s="240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0</v>
      </c>
      <c r="BE38" s="240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0</v>
      </c>
      <c r="BF38" s="240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0</v>
      </c>
      <c r="BG38" s="240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0</v>
      </c>
      <c r="BH38" s="240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0</v>
      </c>
      <c r="BI38" s="240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0</v>
      </c>
      <c r="BJ38" s="240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0</v>
      </c>
      <c r="BK38" s="240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0</v>
      </c>
      <c r="BL38" s="240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0</v>
      </c>
      <c r="BM38" s="240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0</v>
      </c>
      <c r="BN38" s="240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0</v>
      </c>
      <c r="BO38" s="240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0</v>
      </c>
      <c r="BP38" s="240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0</v>
      </c>
      <c r="BQ38" s="240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0</v>
      </c>
      <c r="BR38" s="240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0</v>
      </c>
      <c r="BS38" s="240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0</v>
      </c>
      <c r="BT38" s="240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0</v>
      </c>
      <c r="BU38" s="240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0</v>
      </c>
      <c r="BV38" s="240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0</v>
      </c>
      <c r="BW38" s="240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0</v>
      </c>
      <c r="BX38" s="240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0</v>
      </c>
      <c r="BY38" s="240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0</v>
      </c>
      <c r="BZ38" s="240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0</v>
      </c>
      <c r="CA38" s="240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0</v>
      </c>
      <c r="CB38" s="240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0</v>
      </c>
      <c r="CC38" s="240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0</v>
      </c>
      <c r="CD38" s="240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0</v>
      </c>
      <c r="CE38" s="240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0</v>
      </c>
      <c r="CF38" s="240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0</v>
      </c>
      <c r="CG38" s="240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0</v>
      </c>
      <c r="CH38" s="240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0</v>
      </c>
      <c r="CI38" s="240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0</v>
      </c>
      <c r="CJ38" s="240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0</v>
      </c>
      <c r="CK38" s="240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0</v>
      </c>
      <c r="CL38" s="240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0</v>
      </c>
      <c r="CM38" s="240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0</v>
      </c>
      <c r="CN38" s="240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0</v>
      </c>
      <c r="CO38" s="240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0</v>
      </c>
      <c r="CP38" s="240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0</v>
      </c>
      <c r="CQ38" s="240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0</v>
      </c>
      <c r="CR38" s="240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0</v>
      </c>
      <c r="CS38" s="240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0</v>
      </c>
      <c r="CT38" s="240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0</v>
      </c>
      <c r="CU38" s="240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0</v>
      </c>
      <c r="CV38" s="240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0</v>
      </c>
      <c r="CW38" s="240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0</v>
      </c>
      <c r="CX38" s="240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0</v>
      </c>
      <c r="CY38" s="240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0</v>
      </c>
      <c r="CZ38" s="240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0</v>
      </c>
      <c r="DA38" s="240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0</v>
      </c>
      <c r="DB38" s="240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0</v>
      </c>
      <c r="DC38" s="240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0</v>
      </c>
      <c r="DD38" s="240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0</v>
      </c>
      <c r="DE38" s="240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0</v>
      </c>
      <c r="DF38" s="240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0</v>
      </c>
      <c r="DG38" s="240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0</v>
      </c>
      <c r="DH38" s="240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0</v>
      </c>
      <c r="DI38" s="240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0</v>
      </c>
      <c r="DJ38" s="240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0</v>
      </c>
      <c r="DK38" s="240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0</v>
      </c>
      <c r="DL38" s="240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0</v>
      </c>
      <c r="DM38" s="240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0</v>
      </c>
      <c r="DN38" s="240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0</v>
      </c>
      <c r="DO38" s="240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0</v>
      </c>
      <c r="DP38" s="240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0</v>
      </c>
      <c r="DQ38" s="240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0</v>
      </c>
      <c r="DR38" s="240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0</v>
      </c>
      <c r="DS38" s="240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0</v>
      </c>
      <c r="DT38" s="240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0</v>
      </c>
      <c r="DU38" s="240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0</v>
      </c>
      <c r="DV38" s="240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0</v>
      </c>
      <c r="DW38" s="240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0</v>
      </c>
      <c r="DX38" s="240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0</v>
      </c>
      <c r="DY38" s="240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0</v>
      </c>
      <c r="DZ38" s="240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0</v>
      </c>
      <c r="EA38" s="240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0</v>
      </c>
      <c r="EB38" s="240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0</v>
      </c>
      <c r="EC38" s="240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0</v>
      </c>
      <c r="ED38" s="240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0</v>
      </c>
      <c r="EE38" s="240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0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1" t="str">
        <f>'Asset B'!C40</f>
        <v>Capital Expenditure</v>
      </c>
      <c r="D40" s="152">
        <f>IF(OR(D$1=Assumptions!$B$115,D$1=Assumptions!$C$115,D$1=Assumptions!$D$115,D$1=Assumptions!$E$115,D$1=Assumptions!$F$115),Assumptions!$AB$12*Assumptions!$C$102/Assumptions!$C$104,0)</f>
        <v>0</v>
      </c>
      <c r="E40" s="152">
        <f>IF(OR(E$1=Assumptions!$B$115,E$1=Assumptions!$C$115,E$1=Assumptions!$D$115,E$1=Assumptions!$E$115,E$1=Assumptions!$F$115),Assumptions!$AB$12*Assumptions!$C$102/Assumptions!$C$104,0)</f>
        <v>0</v>
      </c>
      <c r="F40" s="152">
        <f>IF(OR(F$1=Assumptions!$B$115,F$1=Assumptions!$C$115,F$1=Assumptions!$D$115,F$1=Assumptions!$E$115,F$1=Assumptions!$F$115),Assumptions!$AB$12*Assumptions!$C$102/Assumptions!$C$104,0)</f>
        <v>0</v>
      </c>
      <c r="G40" s="152">
        <f>IF(OR(G$1=Assumptions!$B$115,G$1=Assumptions!$C$115,G$1=Assumptions!$D$115,G$1=Assumptions!$E$115,G$1=Assumptions!$F$115),Assumptions!$AB$12*Assumptions!$C$102/Assumptions!$C$104,0)</f>
        <v>0</v>
      </c>
      <c r="H40" s="152">
        <f>IF(OR(H$1=Assumptions!$B$115,H$1=Assumptions!$C$115,H$1=Assumptions!$D$115,H$1=Assumptions!$E$115,H$1=Assumptions!$F$115),Assumptions!$AB$12*Assumptions!$C$102/Assumptions!$C$104,0)</f>
        <v>0</v>
      </c>
      <c r="I40" s="152">
        <f>IF(OR(I$1=Assumptions!$B$115,I$1=Assumptions!$C$115,I$1=Assumptions!$D$115,I$1=Assumptions!$E$115,I$1=Assumptions!$F$115),Assumptions!$AB$12*Assumptions!$C$102/Assumptions!$C$104,0)</f>
        <v>0</v>
      </c>
      <c r="J40" s="152">
        <f>IF(OR(J$1=Assumptions!$B$115,J$1=Assumptions!$C$115,J$1=Assumptions!$D$115,J$1=Assumptions!$E$115,J$1=Assumptions!$F$115),Assumptions!$AB$12*Assumptions!$C$102/Assumptions!$C$104,0)</f>
        <v>0</v>
      </c>
      <c r="K40" s="152">
        <f>IF(OR(K$1=Assumptions!$B$115,K$1=Assumptions!$C$115,K$1=Assumptions!$D$115,K$1=Assumptions!$E$115,K$1=Assumptions!$F$115),Assumptions!$AB$12*Assumptions!$C$102/Assumptions!$C$104,0)</f>
        <v>0</v>
      </c>
      <c r="L40" s="152">
        <f>IF(OR(L$1=Assumptions!$B$115,L$1=Assumptions!$C$115,L$1=Assumptions!$D$115,L$1=Assumptions!$E$115,L$1=Assumptions!$F$115),Assumptions!$AB$12*Assumptions!$C$102/Assumptions!$C$104,0)</f>
        <v>0</v>
      </c>
      <c r="M40" s="152">
        <f>IF(OR(M$1=Assumptions!$B$115,M$1=Assumptions!$C$115,M$1=Assumptions!$D$115,M$1=Assumptions!$E$115,M$1=Assumptions!$F$115),Assumptions!$AB$12*Assumptions!$C$102/Assumptions!$C$104,0)</f>
        <v>0</v>
      </c>
      <c r="N40" s="152">
        <f>IF(OR(N$1=Assumptions!$B$115,N$1=Assumptions!$C$115,N$1=Assumptions!$D$115,N$1=Assumptions!$E$115,N$1=Assumptions!$F$115),Assumptions!$AB$12*Assumptions!$C$102/Assumptions!$C$104,0)</f>
        <v>0</v>
      </c>
      <c r="O40" s="152">
        <f>IF(OR(O$1=Assumptions!$B$115,O$1=Assumptions!$C$115,O$1=Assumptions!$D$115,O$1=Assumptions!$E$115,O$1=Assumptions!$F$115),Assumptions!$AB$12*Assumptions!$C$102/Assumptions!$C$104,0)</f>
        <v>0</v>
      </c>
      <c r="P40" s="152">
        <f>IF(OR(P$1=Assumptions!$B$115,P$1=Assumptions!$C$115,P$1=Assumptions!$D$115,P$1=Assumptions!$E$115,P$1=Assumptions!$F$115),Assumptions!$AB$12*Assumptions!$C$102/Assumptions!$C$104,0)</f>
        <v>0</v>
      </c>
      <c r="Q40" s="152">
        <f>IF(OR(Q$1=Assumptions!$B$115,Q$1=Assumptions!$C$115,Q$1=Assumptions!$D$115,Q$1=Assumptions!$E$115,Q$1=Assumptions!$F$115),Assumptions!$AB$12*Assumptions!$C$102/Assumptions!$C$104,0)</f>
        <v>0</v>
      </c>
      <c r="R40" s="152">
        <f>IF(OR(R$1=Assumptions!$B$115,R$1=Assumptions!$C$115,R$1=Assumptions!$D$115,R$1=Assumptions!$E$115,R$1=Assumptions!$F$115),Assumptions!$AB$12*Assumptions!$C$102/Assumptions!$C$104,0)</f>
        <v>0</v>
      </c>
      <c r="S40" s="152">
        <f>IF(OR(S$1=Assumptions!$B$115,S$1=Assumptions!$C$115,S$1=Assumptions!$D$115,S$1=Assumptions!$E$115,S$1=Assumptions!$F$115),Assumptions!$AB$12*Assumptions!$C$102/Assumptions!$C$104,0)</f>
        <v>0</v>
      </c>
      <c r="T40" s="152">
        <f>IF(OR(T$1=Assumptions!$B$115,T$1=Assumptions!$C$115,T$1=Assumptions!$D$115,T$1=Assumptions!$E$115,T$1=Assumptions!$F$115),Assumptions!$AB$12*Assumptions!$C$102/Assumptions!$C$104,0)</f>
        <v>0</v>
      </c>
      <c r="U40" s="152">
        <f>IF(OR(U$1=Assumptions!$B$115,U$1=Assumptions!$C$115,U$1=Assumptions!$D$115,U$1=Assumptions!$E$115,U$1=Assumptions!$F$115),Assumptions!$AB$12*Assumptions!$C$102/Assumptions!$C$104,0)</f>
        <v>0</v>
      </c>
      <c r="V40" s="152">
        <f>IF(OR(V$1=Assumptions!$B$115,V$1=Assumptions!$C$115,V$1=Assumptions!$D$115,V$1=Assumptions!$E$115,V$1=Assumptions!$F$115),Assumptions!$AB$12*Assumptions!$C$102/Assumptions!$C$104,0)</f>
        <v>0</v>
      </c>
      <c r="W40" s="152">
        <f>IF(OR(W$1=Assumptions!$B$115,W$1=Assumptions!$C$115,W$1=Assumptions!$D$115,W$1=Assumptions!$E$115,W$1=Assumptions!$F$115),Assumptions!$AB$12*Assumptions!$C$102/Assumptions!$C$104,0)</f>
        <v>0</v>
      </c>
      <c r="X40" s="152">
        <f>IF(OR(X$1=Assumptions!$B$115,X$1=Assumptions!$C$115,X$1=Assumptions!$D$115,X$1=Assumptions!$E$115,X$1=Assumptions!$F$115),Assumptions!$AB$12*Assumptions!$C$102/Assumptions!$C$104,0)</f>
        <v>0</v>
      </c>
      <c r="Y40" s="152">
        <f>IF(OR(Y$1=Assumptions!$B$115,Y$1=Assumptions!$C$115,Y$1=Assumptions!$D$115,Y$1=Assumptions!$E$115,Y$1=Assumptions!$F$115),Assumptions!$AB$12*Assumptions!$C$102/Assumptions!$C$104,0)</f>
        <v>0</v>
      </c>
      <c r="Z40" s="152">
        <f>IF(OR(Z$1=Assumptions!$B$115,Z$1=Assumptions!$C$115,Z$1=Assumptions!$D$115,Z$1=Assumptions!$E$115,Z$1=Assumptions!$F$115),Assumptions!$AB$12*Assumptions!$C$102/Assumptions!$C$104,0)</f>
        <v>0</v>
      </c>
      <c r="AA40" s="152">
        <f>IF(OR(AA$1=Assumptions!$B$115,AA$1=Assumptions!$C$115,AA$1=Assumptions!$D$115,AA$1=Assumptions!$E$115,AA$1=Assumptions!$F$115),Assumptions!$AB$12*Assumptions!$C$102/Assumptions!$C$104,0)</f>
        <v>0</v>
      </c>
      <c r="AB40" s="152">
        <f>IF(OR(AB$1=Assumptions!$B$115,AB$1=Assumptions!$C$115,AB$1=Assumptions!$D$115,AB$1=Assumptions!$E$115,AB$1=Assumptions!$F$115),Assumptions!$AB$12*Assumptions!$C$102/Assumptions!$C$104,0)</f>
        <v>0</v>
      </c>
      <c r="AC40" s="152">
        <f>IF(OR(AC$1=Assumptions!$B$115,AC$1=Assumptions!$C$115,AC$1=Assumptions!$D$115,AC$1=Assumptions!$E$115,AC$1=Assumptions!$F$115),Assumptions!$AB$12*Assumptions!$C$102/Assumptions!$C$104,0)</f>
        <v>0</v>
      </c>
      <c r="AD40" s="152">
        <f>IF(OR(AD$1=Assumptions!$B$115,AD$1=Assumptions!$C$115,AD$1=Assumptions!$D$115,AD$1=Assumptions!$E$115,AD$1=Assumptions!$F$115),Assumptions!$AB$12*Assumptions!$C$102/Assumptions!$C$104,0)</f>
        <v>0</v>
      </c>
      <c r="AE40" s="152">
        <f>IF(OR(AE$1=Assumptions!$B$115,AE$1=Assumptions!$C$115,AE$1=Assumptions!$D$115,AE$1=Assumptions!$E$115,AE$1=Assumptions!$F$115),Assumptions!$AB$12*Assumptions!$C$102/Assumptions!$C$104,0)</f>
        <v>0</v>
      </c>
      <c r="AF40" s="152">
        <f>IF(OR(AF$1=Assumptions!$B$115,AF$1=Assumptions!$C$115,AF$1=Assumptions!$D$115,AF$1=Assumptions!$E$115,AF$1=Assumptions!$F$115),Assumptions!$AB$12*Assumptions!$C$102/Assumptions!$C$104,0)</f>
        <v>0</v>
      </c>
      <c r="AG40" s="152">
        <f>IF(OR(AG$1=Assumptions!$B$115,AG$1=Assumptions!$C$115,AG$1=Assumptions!$D$115,AG$1=Assumptions!$E$115,AG$1=Assumptions!$F$115),Assumptions!$AB$12*Assumptions!$C$102/Assumptions!$C$104,0)</f>
        <v>0</v>
      </c>
      <c r="AH40" s="152">
        <f>IF(OR(AH$1=Assumptions!$B$115,AH$1=Assumptions!$C$115,AH$1=Assumptions!$D$115,AH$1=Assumptions!$E$115,AH$1=Assumptions!$F$115),Assumptions!$AB$12*Assumptions!$C$102/Assumptions!$C$104,0)</f>
        <v>0</v>
      </c>
      <c r="AI40" s="152">
        <f>IF(OR(AI$1=Assumptions!$B$115,AI$1=Assumptions!$C$115,AI$1=Assumptions!$D$115,AI$1=Assumptions!$E$115,AI$1=Assumptions!$F$115),Assumptions!$AB$12*Assumptions!$C$102/Assumptions!$C$104,0)</f>
        <v>0</v>
      </c>
      <c r="AJ40" s="152">
        <f>IF(OR(AJ$1=Assumptions!$B$115,AJ$1=Assumptions!$C$115,AJ$1=Assumptions!$D$115,AJ$1=Assumptions!$E$115,AJ$1=Assumptions!$F$115),Assumptions!$AB$12*Assumptions!$C$102/Assumptions!$C$104,0)</f>
        <v>0</v>
      </c>
      <c r="AK40" s="152">
        <f>IF(OR(AK$1=Assumptions!$B$115,AK$1=Assumptions!$C$115,AK$1=Assumptions!$D$115,AK$1=Assumptions!$E$115,AK$1=Assumptions!$F$115),Assumptions!$AB$12*Assumptions!$C$102/Assumptions!$C$104,0)</f>
        <v>0</v>
      </c>
      <c r="AL40" s="152">
        <f>IF(OR(AL$1=Assumptions!$B$115,AL$1=Assumptions!$C$115,AL$1=Assumptions!$D$115,AL$1=Assumptions!$E$115,AL$1=Assumptions!$F$115),Assumptions!$AB$12*Assumptions!$C$102/Assumptions!$C$104,0)</f>
        <v>0</v>
      </c>
      <c r="AM40" s="152">
        <f>IF(OR(AM$1=Assumptions!$B$115,AM$1=Assumptions!$C$115,AM$1=Assumptions!$D$115,AM$1=Assumptions!$E$115,AM$1=Assumptions!$F$115),Assumptions!$AB$12*Assumptions!$C$102/Assumptions!$C$104,0)</f>
        <v>0</v>
      </c>
      <c r="AN40" s="152">
        <f>IF(OR(AN$1=Assumptions!$B$115,AN$1=Assumptions!$C$115,AN$1=Assumptions!$D$115,AN$1=Assumptions!$E$115,AN$1=Assumptions!$F$115),Assumptions!$AB$12*Assumptions!$C$102/Assumptions!$C$104,0)</f>
        <v>0</v>
      </c>
      <c r="AO40" s="152">
        <f>IF(OR(AO$1=Assumptions!$B$115,AO$1=Assumptions!$C$115,AO$1=Assumptions!$D$115,AO$1=Assumptions!$E$115,AO$1=Assumptions!$F$115),Assumptions!$AB$12*Assumptions!$C$102/Assumptions!$C$104,0)</f>
        <v>0</v>
      </c>
      <c r="AP40" s="152">
        <f>IF(OR(AP$1=Assumptions!$B$115,AP$1=Assumptions!$C$115,AP$1=Assumptions!$D$115,AP$1=Assumptions!$E$115,AP$1=Assumptions!$F$115),Assumptions!$AB$12*Assumptions!$C$102/Assumptions!$C$104,0)</f>
        <v>0</v>
      </c>
      <c r="AQ40" s="152">
        <f>IF(OR(AQ$1=Assumptions!$B$115,AQ$1=Assumptions!$C$115,AQ$1=Assumptions!$D$115,AQ$1=Assumptions!$E$115,AQ$1=Assumptions!$F$115),Assumptions!$AB$12*Assumptions!$C$102/Assumptions!$C$104,0)</f>
        <v>0</v>
      </c>
      <c r="AR40" s="152">
        <f>IF(OR(AR$1=Assumptions!$B$115,AR$1=Assumptions!$C$115,AR$1=Assumptions!$D$115,AR$1=Assumptions!$E$115,AR$1=Assumptions!$F$115),Assumptions!$AB$12*Assumptions!$C$102/Assumptions!$C$104,0)</f>
        <v>0</v>
      </c>
      <c r="AS40" s="152">
        <f>IF(OR(AS$1=Assumptions!$B$115,AS$1=Assumptions!$C$115,AS$1=Assumptions!$D$115,AS$1=Assumptions!$E$115,AS$1=Assumptions!$F$115),Assumptions!$AB$12*Assumptions!$C$102/Assumptions!$C$104,0)</f>
        <v>0</v>
      </c>
      <c r="AT40" s="152">
        <f>IF(OR(AT$1=Assumptions!$B$115,AT$1=Assumptions!$C$115,AT$1=Assumptions!$D$115,AT$1=Assumptions!$E$115,AT$1=Assumptions!$F$115),Assumptions!$AB$12*Assumptions!$C$102/Assumptions!$C$104,0)</f>
        <v>0</v>
      </c>
      <c r="AU40" s="152">
        <f>IF(OR(AU$1=Assumptions!$B$115,AU$1=Assumptions!$C$115,AU$1=Assumptions!$D$115,AU$1=Assumptions!$E$115,AU$1=Assumptions!$F$115),Assumptions!$AB$12*Assumptions!$C$102/Assumptions!$C$104,0)</f>
        <v>0</v>
      </c>
      <c r="AV40" s="152">
        <f>IF(OR(AV$1=Assumptions!$B$115,AV$1=Assumptions!$C$115,AV$1=Assumptions!$D$115,AV$1=Assumptions!$E$115,AV$1=Assumptions!$F$115),Assumptions!$AB$12*Assumptions!$C$102/Assumptions!$C$104,0)</f>
        <v>0</v>
      </c>
      <c r="AW40" s="152">
        <f>IF(OR(AW$1=Assumptions!$B$115,AW$1=Assumptions!$C$115,AW$1=Assumptions!$D$115,AW$1=Assumptions!$E$115,AW$1=Assumptions!$F$115),Assumptions!$AB$12*Assumptions!$C$102/Assumptions!$C$104,0)</f>
        <v>0</v>
      </c>
      <c r="AX40" s="152">
        <f>IF(OR(AX$1=Assumptions!$B$115,AX$1=Assumptions!$C$115,AX$1=Assumptions!$D$115,AX$1=Assumptions!$E$115,AX$1=Assumptions!$F$115),Assumptions!$AB$12*Assumptions!$C$102/Assumptions!$C$104,0)</f>
        <v>0</v>
      </c>
      <c r="AY40" s="152">
        <f>IF(OR(AY$1=Assumptions!$B$115,AY$1=Assumptions!$C$115,AY$1=Assumptions!$D$115,AY$1=Assumptions!$E$115,AY$1=Assumptions!$F$115),Assumptions!$AB$12*Assumptions!$C$102/Assumptions!$C$104,0)</f>
        <v>0</v>
      </c>
      <c r="AZ40" s="152">
        <f>IF(OR(AZ$1=Assumptions!$B$115,AZ$1=Assumptions!$C$115,AZ$1=Assumptions!$D$115,AZ$1=Assumptions!$E$115,AZ$1=Assumptions!$F$115),Assumptions!$AB$12*Assumptions!$C$102/Assumptions!$C$104,0)</f>
        <v>0</v>
      </c>
      <c r="BA40" s="152">
        <f>IF(OR(BA$1=Assumptions!$B$115,BA$1=Assumptions!$C$115,BA$1=Assumptions!$D$115,BA$1=Assumptions!$E$115,BA$1=Assumptions!$F$115),Assumptions!$AB$12*Assumptions!$C$102/Assumptions!$C$104,0)</f>
        <v>0</v>
      </c>
      <c r="BB40" s="152">
        <f>IF(OR(BB$1=Assumptions!$B$115,BB$1=Assumptions!$C$115,BB$1=Assumptions!$D$115,BB$1=Assumptions!$E$115,BB$1=Assumptions!$F$115),Assumptions!$AB$12*Assumptions!$C$102/Assumptions!$C$104,0)</f>
        <v>0</v>
      </c>
      <c r="BC40" s="152">
        <f>IF(OR(BC$1=Assumptions!$B$115,BC$1=Assumptions!$C$115,BC$1=Assumptions!$D$115,BC$1=Assumptions!$E$115,BC$1=Assumptions!$F$115),Assumptions!$AB$12*Assumptions!$C$102/Assumptions!$C$104,0)</f>
        <v>0</v>
      </c>
      <c r="BD40" s="152">
        <f>IF(OR(BD$1=Assumptions!$B$115,BD$1=Assumptions!$C$115,BD$1=Assumptions!$D$115,BD$1=Assumptions!$E$115,BD$1=Assumptions!$F$115),Assumptions!$AB$12*Assumptions!$C$102/Assumptions!$C$104,0)</f>
        <v>0</v>
      </c>
      <c r="BE40" s="152">
        <f>IF(OR(BE$1=Assumptions!$B$115,BE$1=Assumptions!$C$115,BE$1=Assumptions!$D$115,BE$1=Assumptions!$E$115,BE$1=Assumptions!$F$115),Assumptions!$AB$12*Assumptions!$C$102/Assumptions!$C$104,0)</f>
        <v>0</v>
      </c>
      <c r="BF40" s="152">
        <f>IF(OR(BF$1=Assumptions!$B$115,BF$1=Assumptions!$C$115,BF$1=Assumptions!$D$115,BF$1=Assumptions!$E$115,BF$1=Assumptions!$F$115),Assumptions!$AB$12*Assumptions!$C$102/Assumptions!$C$104,0)</f>
        <v>0</v>
      </c>
      <c r="BG40" s="152">
        <f>IF(OR(BG$1=Assumptions!$B$115,BG$1=Assumptions!$C$115,BG$1=Assumptions!$D$115,BG$1=Assumptions!$E$115,BG$1=Assumptions!$F$115),Assumptions!$AB$12*Assumptions!$C$102/Assumptions!$C$104,0)</f>
        <v>0</v>
      </c>
      <c r="BH40" s="152">
        <f>IF(OR(BH$1=Assumptions!$B$115,BH$1=Assumptions!$C$115,BH$1=Assumptions!$D$115,BH$1=Assumptions!$E$115,BH$1=Assumptions!$F$115),Assumptions!$AB$12*Assumptions!$C$102/Assumptions!$C$104,0)</f>
        <v>0</v>
      </c>
      <c r="BI40" s="152">
        <f>IF(OR(BI$1=Assumptions!$B$115,BI$1=Assumptions!$C$115,BI$1=Assumptions!$D$115,BI$1=Assumptions!$E$115,BI$1=Assumptions!$F$115),Assumptions!$AB$12*Assumptions!$C$102/Assumptions!$C$104,0)</f>
        <v>0</v>
      </c>
      <c r="BJ40" s="152">
        <f>IF(OR(BJ$1=Assumptions!$B$115,BJ$1=Assumptions!$C$115,BJ$1=Assumptions!$D$115,BJ$1=Assumptions!$E$115,BJ$1=Assumptions!$F$115),Assumptions!$AB$12*Assumptions!$C$102/Assumptions!$C$104,0)</f>
        <v>0</v>
      </c>
      <c r="BK40" s="152">
        <f>IF(OR(BK$1=Assumptions!$B$115,BK$1=Assumptions!$C$115,BK$1=Assumptions!$D$115,BK$1=Assumptions!$E$115,BK$1=Assumptions!$F$115),Assumptions!$AB$12*Assumptions!$C$102/Assumptions!$C$104,0)</f>
        <v>0</v>
      </c>
      <c r="BL40" s="152">
        <f>IF(OR(BL$1=Assumptions!$B$115,BL$1=Assumptions!$C$115,BL$1=Assumptions!$D$115,BL$1=Assumptions!$E$115,BL$1=Assumptions!$F$115),Assumptions!$AB$12*Assumptions!$C$102/Assumptions!$C$104,0)</f>
        <v>0</v>
      </c>
      <c r="BM40" s="152">
        <f>IF(OR(BM$1=Assumptions!$B$115,BM$1=Assumptions!$C$115,BM$1=Assumptions!$D$115,BM$1=Assumptions!$E$115,BM$1=Assumptions!$F$115),Assumptions!$AB$12*Assumptions!$C$102/Assumptions!$C$104,0)</f>
        <v>0</v>
      </c>
      <c r="BN40" s="152">
        <f>IF(OR(BN$1=Assumptions!$B$115,BN$1=Assumptions!$C$115,BN$1=Assumptions!$D$115,BN$1=Assumptions!$E$115,BN$1=Assumptions!$F$115),Assumptions!$AB$12*Assumptions!$C$102/Assumptions!$C$104,0)</f>
        <v>0</v>
      </c>
      <c r="BO40" s="152">
        <f>IF(OR(BO$1=Assumptions!$B$115,BO$1=Assumptions!$C$115,BO$1=Assumptions!$D$115,BO$1=Assumptions!$E$115,BO$1=Assumptions!$F$115),Assumptions!$AB$12*Assumptions!$C$102/Assumptions!$C$104,0)</f>
        <v>0</v>
      </c>
      <c r="BP40" s="152">
        <f>IF(OR(BP$1=Assumptions!$B$115,BP$1=Assumptions!$C$115,BP$1=Assumptions!$D$115,BP$1=Assumptions!$E$115,BP$1=Assumptions!$F$115),Assumptions!$AB$12*Assumptions!$C$102/Assumptions!$C$104,0)</f>
        <v>0</v>
      </c>
      <c r="BQ40" s="152">
        <f>IF(OR(BQ$1=Assumptions!$B$115,BQ$1=Assumptions!$C$115,BQ$1=Assumptions!$D$115,BQ$1=Assumptions!$E$115,BQ$1=Assumptions!$F$115),Assumptions!$AB$12*Assumptions!$C$102/Assumptions!$C$104,0)</f>
        <v>0</v>
      </c>
      <c r="BR40" s="152">
        <f>IF(OR(BR$1=Assumptions!$B$115,BR$1=Assumptions!$C$115,BR$1=Assumptions!$D$115,BR$1=Assumptions!$E$115,BR$1=Assumptions!$F$115),Assumptions!$AB$12*Assumptions!$C$102/Assumptions!$C$104,0)</f>
        <v>0</v>
      </c>
      <c r="BS40" s="152">
        <f>IF(OR(BS$1=Assumptions!$B$115,BS$1=Assumptions!$C$115,BS$1=Assumptions!$D$115,BS$1=Assumptions!$E$115,BS$1=Assumptions!$F$115),Assumptions!$AB$12*Assumptions!$C$102/Assumptions!$C$104,0)</f>
        <v>0</v>
      </c>
      <c r="BT40" s="152">
        <f>IF(OR(BT$1=Assumptions!$B$115,BT$1=Assumptions!$C$115,BT$1=Assumptions!$D$115,BT$1=Assumptions!$E$115,BT$1=Assumptions!$F$115),Assumptions!$AB$12*Assumptions!$C$102/Assumptions!$C$104,0)</f>
        <v>0</v>
      </c>
      <c r="BU40" s="152">
        <f>IF(OR(BU$1=Assumptions!$B$115,BU$1=Assumptions!$C$115,BU$1=Assumptions!$D$115,BU$1=Assumptions!$E$115,BU$1=Assumptions!$F$115),Assumptions!$AB$12*Assumptions!$C$102/Assumptions!$C$104,0)</f>
        <v>0</v>
      </c>
      <c r="BV40" s="152">
        <f>IF(OR(BV$1=Assumptions!$B$115,BV$1=Assumptions!$C$115,BV$1=Assumptions!$D$115,BV$1=Assumptions!$E$115,BV$1=Assumptions!$F$115),Assumptions!$AB$12*Assumptions!$C$102/Assumptions!$C$104,0)</f>
        <v>0</v>
      </c>
      <c r="BW40" s="152">
        <f>IF(OR(BW$1=Assumptions!$B$115,BW$1=Assumptions!$C$115,BW$1=Assumptions!$D$115,BW$1=Assumptions!$E$115,BW$1=Assumptions!$F$115),Assumptions!$AB$12*Assumptions!$C$102/Assumptions!$C$104,0)</f>
        <v>0</v>
      </c>
      <c r="BX40" s="152">
        <f>IF(OR(BX$1=Assumptions!$B$115,BX$1=Assumptions!$C$115,BX$1=Assumptions!$D$115,BX$1=Assumptions!$E$115,BX$1=Assumptions!$F$115),Assumptions!$AB$12*Assumptions!$C$102/Assumptions!$C$104,0)</f>
        <v>0</v>
      </c>
      <c r="BY40" s="152">
        <f>IF(OR(BY$1=Assumptions!$B$115,BY$1=Assumptions!$C$115,BY$1=Assumptions!$D$115,BY$1=Assumptions!$E$115,BY$1=Assumptions!$F$115),Assumptions!$AB$12*Assumptions!$C$102/Assumptions!$C$104,0)</f>
        <v>0</v>
      </c>
      <c r="BZ40" s="152">
        <f>IF(OR(BZ$1=Assumptions!$B$115,BZ$1=Assumptions!$C$115,BZ$1=Assumptions!$D$115,BZ$1=Assumptions!$E$115,BZ$1=Assumptions!$F$115),Assumptions!$AB$12*Assumptions!$C$102/Assumptions!$C$104,0)</f>
        <v>0</v>
      </c>
      <c r="CA40" s="152">
        <f>IF(OR(CA$1=Assumptions!$B$115,CA$1=Assumptions!$C$115,CA$1=Assumptions!$D$115,CA$1=Assumptions!$E$115,CA$1=Assumptions!$F$115),Assumptions!$AB$12*Assumptions!$C$102/Assumptions!$C$104,0)</f>
        <v>0</v>
      </c>
      <c r="CB40" s="152">
        <f>IF(OR(CB$1=Assumptions!$B$115,CB$1=Assumptions!$C$115,CB$1=Assumptions!$D$115,CB$1=Assumptions!$E$115,CB$1=Assumptions!$F$115),Assumptions!$AB$12*Assumptions!$C$102/Assumptions!$C$104,0)</f>
        <v>0</v>
      </c>
      <c r="CC40" s="152">
        <f>IF(OR(CC$1=Assumptions!$B$115,CC$1=Assumptions!$C$115,CC$1=Assumptions!$D$115,CC$1=Assumptions!$E$115,CC$1=Assumptions!$F$115),Assumptions!$AB$12*Assumptions!$C$102/Assumptions!$C$104,0)</f>
        <v>0</v>
      </c>
      <c r="CD40" s="152">
        <f>IF(OR(CD$1=Assumptions!$B$115,CD$1=Assumptions!$C$115,CD$1=Assumptions!$D$115,CD$1=Assumptions!$E$115,CD$1=Assumptions!$F$115),Assumptions!$AB$12*Assumptions!$C$102/Assumptions!$C$104,0)</f>
        <v>0</v>
      </c>
      <c r="CE40" s="152">
        <f>IF(OR(CE$1=Assumptions!$B$115,CE$1=Assumptions!$C$115,CE$1=Assumptions!$D$115,CE$1=Assumptions!$E$115,CE$1=Assumptions!$F$115),Assumptions!$AB$12*Assumptions!$C$102/Assumptions!$C$104,0)</f>
        <v>0</v>
      </c>
      <c r="CF40" s="152">
        <f>IF(OR(CF$1=Assumptions!$B$115,CF$1=Assumptions!$C$115,CF$1=Assumptions!$D$115,CF$1=Assumptions!$E$115,CF$1=Assumptions!$F$115),Assumptions!$AB$12*Assumptions!$C$102/Assumptions!$C$104,0)</f>
        <v>0</v>
      </c>
      <c r="CG40" s="152">
        <f>IF(OR(CG$1=Assumptions!$B$115,CG$1=Assumptions!$C$115,CG$1=Assumptions!$D$115,CG$1=Assumptions!$E$115,CG$1=Assumptions!$F$115),Assumptions!$AB$12*Assumptions!$C$102/Assumptions!$C$104,0)</f>
        <v>0</v>
      </c>
      <c r="CH40" s="152">
        <f>IF(OR(CH$1=Assumptions!$B$115,CH$1=Assumptions!$C$115,CH$1=Assumptions!$D$115,CH$1=Assumptions!$E$115,CH$1=Assumptions!$F$115),Assumptions!$AB$12*Assumptions!$C$102/Assumptions!$C$104,0)</f>
        <v>0</v>
      </c>
      <c r="CI40" s="152">
        <f>IF(OR(CI$1=Assumptions!$B$115,CI$1=Assumptions!$C$115,CI$1=Assumptions!$D$115,CI$1=Assumptions!$E$115,CI$1=Assumptions!$F$115),Assumptions!$AB$12*Assumptions!$C$102/Assumptions!$C$104,0)</f>
        <v>0</v>
      </c>
      <c r="CJ40" s="152">
        <f>IF(OR(CJ$1=Assumptions!$B$115,CJ$1=Assumptions!$C$115,CJ$1=Assumptions!$D$115,CJ$1=Assumptions!$E$115,CJ$1=Assumptions!$F$115),Assumptions!$AB$12*Assumptions!$C$102/Assumptions!$C$104,0)</f>
        <v>0</v>
      </c>
      <c r="CK40" s="152">
        <f>IF(OR(CK$1=Assumptions!$B$115,CK$1=Assumptions!$C$115,CK$1=Assumptions!$D$115,CK$1=Assumptions!$E$115,CK$1=Assumptions!$F$115),Assumptions!$AB$12*Assumptions!$C$102/Assumptions!$C$104,0)</f>
        <v>0</v>
      </c>
      <c r="CL40" s="152">
        <f>IF(OR(CL$1=Assumptions!$B$115,CL$1=Assumptions!$C$115,CL$1=Assumptions!$D$115,CL$1=Assumptions!$E$115,CL$1=Assumptions!$F$115),Assumptions!$AB$12*Assumptions!$C$102/Assumptions!$C$104,0)</f>
        <v>0</v>
      </c>
      <c r="CM40" s="152">
        <f>IF(OR(CM$1=Assumptions!$B$115,CM$1=Assumptions!$C$115,CM$1=Assumptions!$D$115,CM$1=Assumptions!$E$115,CM$1=Assumptions!$F$115),Assumptions!$AB$12*Assumptions!$C$102/Assumptions!$C$104,0)</f>
        <v>0</v>
      </c>
      <c r="CN40" s="152">
        <f>IF(OR(CN$1=Assumptions!$B$115,CN$1=Assumptions!$C$115,CN$1=Assumptions!$D$115,CN$1=Assumptions!$E$115,CN$1=Assumptions!$F$115),Assumptions!$AB$12*Assumptions!$C$102/Assumptions!$C$104,0)</f>
        <v>0</v>
      </c>
      <c r="CO40" s="152">
        <f>IF(OR(CO$1=Assumptions!$B$115,CO$1=Assumptions!$C$115,CO$1=Assumptions!$D$115,CO$1=Assumptions!$E$115,CO$1=Assumptions!$F$115),Assumptions!$AB$12*Assumptions!$C$102/Assumptions!$C$104,0)</f>
        <v>0</v>
      </c>
      <c r="CP40" s="152">
        <f>IF(OR(CP$1=Assumptions!$B$115,CP$1=Assumptions!$C$115,CP$1=Assumptions!$D$115,CP$1=Assumptions!$E$115,CP$1=Assumptions!$F$115),Assumptions!$AB$12*Assumptions!$C$102/Assumptions!$C$104,0)</f>
        <v>0</v>
      </c>
      <c r="CQ40" s="152">
        <f>IF(OR(CQ$1=Assumptions!$B$115,CQ$1=Assumptions!$C$115,CQ$1=Assumptions!$D$115,CQ$1=Assumptions!$E$115,CQ$1=Assumptions!$F$115),Assumptions!$AB$12*Assumptions!$C$102/Assumptions!$C$104,0)</f>
        <v>0</v>
      </c>
      <c r="CR40" s="152">
        <f>IF(OR(CR$1=Assumptions!$B$115,CR$1=Assumptions!$C$115,CR$1=Assumptions!$D$115,CR$1=Assumptions!$E$115,CR$1=Assumptions!$F$115),Assumptions!$AB$12*Assumptions!$C$102/Assumptions!$C$104,0)</f>
        <v>0</v>
      </c>
      <c r="CS40" s="152">
        <f>IF(OR(CS$1=Assumptions!$B$115,CS$1=Assumptions!$C$115,CS$1=Assumptions!$D$115,CS$1=Assumptions!$E$115,CS$1=Assumptions!$F$115),Assumptions!$AB$12*Assumptions!$C$102/Assumptions!$C$104,0)</f>
        <v>0</v>
      </c>
      <c r="CT40" s="152">
        <f>IF(OR(CT$1=Assumptions!$B$115,CT$1=Assumptions!$C$115,CT$1=Assumptions!$D$115,CT$1=Assumptions!$E$115,CT$1=Assumptions!$F$115),Assumptions!$AB$12*Assumptions!$C$102/Assumptions!$C$104,0)</f>
        <v>0</v>
      </c>
      <c r="CU40" s="152">
        <f>IF(OR(CU$1=Assumptions!$B$115,CU$1=Assumptions!$C$115,CU$1=Assumptions!$D$115,CU$1=Assumptions!$E$115,CU$1=Assumptions!$F$115),Assumptions!$AB$12*Assumptions!$C$102/Assumptions!$C$104,0)</f>
        <v>0</v>
      </c>
      <c r="CV40" s="152">
        <f>IF(OR(CV$1=Assumptions!$B$115,CV$1=Assumptions!$C$115,CV$1=Assumptions!$D$115,CV$1=Assumptions!$E$115,CV$1=Assumptions!$F$115),Assumptions!$AB$12*Assumptions!$C$102/Assumptions!$C$104,0)</f>
        <v>0</v>
      </c>
      <c r="CW40" s="152">
        <f>IF(OR(CW$1=Assumptions!$B$115,CW$1=Assumptions!$C$115,CW$1=Assumptions!$D$115,CW$1=Assumptions!$E$115,CW$1=Assumptions!$F$115),Assumptions!$AB$12*Assumptions!$C$102/Assumptions!$C$104,0)</f>
        <v>0</v>
      </c>
      <c r="CX40" s="152">
        <f>IF(OR(CX$1=Assumptions!$B$115,CX$1=Assumptions!$C$115,CX$1=Assumptions!$D$115,CX$1=Assumptions!$E$115,CX$1=Assumptions!$F$115),Assumptions!$AB$12*Assumptions!$C$102/Assumptions!$C$104,0)</f>
        <v>0</v>
      </c>
      <c r="CY40" s="152">
        <f>IF(OR(CY$1=Assumptions!$B$115,CY$1=Assumptions!$C$115,CY$1=Assumptions!$D$115,CY$1=Assumptions!$E$115,CY$1=Assumptions!$F$115),Assumptions!$AB$12*Assumptions!$C$102/Assumptions!$C$104,0)</f>
        <v>0</v>
      </c>
      <c r="CZ40" s="152">
        <f>IF(OR(CZ$1=Assumptions!$B$115,CZ$1=Assumptions!$C$115,CZ$1=Assumptions!$D$115,CZ$1=Assumptions!$E$115,CZ$1=Assumptions!$F$115),Assumptions!$AB$12*Assumptions!$C$102/Assumptions!$C$104,0)</f>
        <v>0</v>
      </c>
      <c r="DA40" s="152">
        <f>IF(OR(DA$1=Assumptions!$B$115,DA$1=Assumptions!$C$115,DA$1=Assumptions!$D$115,DA$1=Assumptions!$E$115,DA$1=Assumptions!$F$115),Assumptions!$AB$12*Assumptions!$C$102/Assumptions!$C$104,0)</f>
        <v>0</v>
      </c>
      <c r="DB40" s="152">
        <f>IF(OR(DB$1=Assumptions!$B$115,DB$1=Assumptions!$C$115,DB$1=Assumptions!$D$115,DB$1=Assumptions!$E$115,DB$1=Assumptions!$F$115),Assumptions!$AB$12*Assumptions!$C$102/Assumptions!$C$104,0)</f>
        <v>0</v>
      </c>
      <c r="DC40" s="152">
        <f>IF(OR(DC$1=Assumptions!$B$115,DC$1=Assumptions!$C$115,DC$1=Assumptions!$D$115,DC$1=Assumptions!$E$115,DC$1=Assumptions!$F$115),Assumptions!$AB$12*Assumptions!$C$102/Assumptions!$C$104,0)</f>
        <v>0</v>
      </c>
      <c r="DD40" s="152">
        <f>IF(OR(DD$1=Assumptions!$B$115,DD$1=Assumptions!$C$115,DD$1=Assumptions!$D$115,DD$1=Assumptions!$E$115,DD$1=Assumptions!$F$115),Assumptions!$AB$12*Assumptions!$C$102/Assumptions!$C$104,0)</f>
        <v>0</v>
      </c>
      <c r="DE40" s="152">
        <f>IF(OR(DE$1=Assumptions!$B$115,DE$1=Assumptions!$C$115,DE$1=Assumptions!$D$115,DE$1=Assumptions!$E$115,DE$1=Assumptions!$F$115),Assumptions!$AB$12*Assumptions!$C$102/Assumptions!$C$104,0)</f>
        <v>0</v>
      </c>
      <c r="DF40" s="152">
        <f>IF(OR(DF$1=Assumptions!$B$115,DF$1=Assumptions!$C$115,DF$1=Assumptions!$D$115,DF$1=Assumptions!$E$115,DF$1=Assumptions!$F$115),Assumptions!$AB$12*Assumptions!$C$102/Assumptions!$C$104,0)</f>
        <v>0</v>
      </c>
      <c r="DG40" s="152">
        <f>IF(OR(DG$1=Assumptions!$B$115,DG$1=Assumptions!$C$115,DG$1=Assumptions!$D$115,DG$1=Assumptions!$E$115,DG$1=Assumptions!$F$115),Assumptions!$AB$12*Assumptions!$C$102/Assumptions!$C$104,0)</f>
        <v>0</v>
      </c>
      <c r="DH40" s="152">
        <f>IF(OR(DH$1=Assumptions!$B$115,DH$1=Assumptions!$C$115,DH$1=Assumptions!$D$115,DH$1=Assumptions!$E$115,DH$1=Assumptions!$F$115),Assumptions!$AB$12*Assumptions!$C$102/Assumptions!$C$104,0)</f>
        <v>0</v>
      </c>
      <c r="DI40" s="152">
        <f>IF(OR(DI$1=Assumptions!$B$115,DI$1=Assumptions!$C$115,DI$1=Assumptions!$D$115,DI$1=Assumptions!$E$115,DI$1=Assumptions!$F$115),Assumptions!$AB$12*Assumptions!$C$102/Assumptions!$C$104,0)</f>
        <v>0</v>
      </c>
      <c r="DJ40" s="152">
        <f>IF(OR(DJ$1=Assumptions!$B$115,DJ$1=Assumptions!$C$115,DJ$1=Assumptions!$D$115,DJ$1=Assumptions!$E$115,DJ$1=Assumptions!$F$115),Assumptions!$AB$12*Assumptions!$C$102/Assumptions!$C$104,0)</f>
        <v>0</v>
      </c>
      <c r="DK40" s="152">
        <f>IF(OR(DK$1=Assumptions!$B$115,DK$1=Assumptions!$C$115,DK$1=Assumptions!$D$115,DK$1=Assumptions!$E$115,DK$1=Assumptions!$F$115),Assumptions!$AB$12*Assumptions!$C$102/Assumptions!$C$104,0)</f>
        <v>0</v>
      </c>
      <c r="DL40" s="152">
        <f>IF(OR(DL$1=Assumptions!$B$115,DL$1=Assumptions!$C$115,DL$1=Assumptions!$D$115,DL$1=Assumptions!$E$115,DL$1=Assumptions!$F$115),Assumptions!$AB$12*Assumptions!$C$102/Assumptions!$C$104,0)</f>
        <v>0</v>
      </c>
      <c r="DM40" s="152">
        <f>IF(OR(DM$1=Assumptions!$B$115,DM$1=Assumptions!$C$115,DM$1=Assumptions!$D$115,DM$1=Assumptions!$E$115,DM$1=Assumptions!$F$115),Assumptions!$AB$12*Assumptions!$C$102/Assumptions!$C$104,0)</f>
        <v>0</v>
      </c>
      <c r="DN40" s="152">
        <f>IF(OR(DN$1=Assumptions!$B$115,DN$1=Assumptions!$C$115,DN$1=Assumptions!$D$115,DN$1=Assumptions!$E$115,DN$1=Assumptions!$F$115),Assumptions!$AB$12*Assumptions!$C$102/Assumptions!$C$104,0)</f>
        <v>0</v>
      </c>
      <c r="DO40" s="152">
        <f>IF(OR(DO$1=Assumptions!$B$115,DO$1=Assumptions!$C$115,DO$1=Assumptions!$D$115,DO$1=Assumptions!$E$115,DO$1=Assumptions!$F$115),Assumptions!$AB$12*Assumptions!$C$102/Assumptions!$C$104,0)</f>
        <v>0</v>
      </c>
      <c r="DP40" s="152">
        <f>IF(OR(DP$1=Assumptions!$B$115,DP$1=Assumptions!$C$115,DP$1=Assumptions!$D$115,DP$1=Assumptions!$E$115,DP$1=Assumptions!$F$115),Assumptions!$AB$12*Assumptions!$C$102/Assumptions!$C$104,0)</f>
        <v>0</v>
      </c>
      <c r="DQ40" s="152">
        <f>IF(OR(DQ$1=Assumptions!$B$115,DQ$1=Assumptions!$C$115,DQ$1=Assumptions!$D$115,DQ$1=Assumptions!$E$115,DQ$1=Assumptions!$F$115),Assumptions!$AB$12*Assumptions!$C$102/Assumptions!$C$104,0)</f>
        <v>0</v>
      </c>
      <c r="DR40" s="152">
        <f>IF(OR(DR$1=Assumptions!$B$115,DR$1=Assumptions!$C$115,DR$1=Assumptions!$D$115,DR$1=Assumptions!$E$115,DR$1=Assumptions!$F$115),Assumptions!$AB$12*Assumptions!$C$102/Assumptions!$C$104,0)</f>
        <v>0</v>
      </c>
      <c r="DS40" s="152">
        <f>IF(OR(DS$1=Assumptions!$B$115,DS$1=Assumptions!$C$115,DS$1=Assumptions!$D$115,DS$1=Assumptions!$E$115,DS$1=Assumptions!$F$115),Assumptions!$AB$12*Assumptions!$C$102/Assumptions!$C$104,0)</f>
        <v>0</v>
      </c>
      <c r="DT40" s="152">
        <f>IF(OR(DT$1=Assumptions!$B$115,DT$1=Assumptions!$C$115,DT$1=Assumptions!$D$115,DT$1=Assumptions!$E$115,DT$1=Assumptions!$F$115),Assumptions!$AB$12*Assumptions!$C$102/Assumptions!$C$104,0)</f>
        <v>0</v>
      </c>
      <c r="DU40" s="152">
        <f>IF(OR(DU$1=Assumptions!$B$115,DU$1=Assumptions!$C$115,DU$1=Assumptions!$D$115,DU$1=Assumptions!$E$115,DU$1=Assumptions!$F$115),Assumptions!$AB$12*Assumptions!$C$102/Assumptions!$C$104,0)</f>
        <v>0</v>
      </c>
      <c r="DV40" s="152">
        <f>IF(OR(DV$1=Assumptions!$B$115,DV$1=Assumptions!$C$115,DV$1=Assumptions!$D$115,DV$1=Assumptions!$E$115,DV$1=Assumptions!$F$115),Assumptions!$AB$12*Assumptions!$C$102/Assumptions!$C$104,0)</f>
        <v>0</v>
      </c>
      <c r="DW40" s="152">
        <f>IF(OR(DW$1=Assumptions!$B$115,DW$1=Assumptions!$C$115,DW$1=Assumptions!$D$115,DW$1=Assumptions!$E$115,DW$1=Assumptions!$F$115),Assumptions!$AB$12*Assumptions!$C$102/Assumptions!$C$104,0)</f>
        <v>0</v>
      </c>
      <c r="DX40" s="152">
        <f>IF(OR(DX$1=Assumptions!$B$115,DX$1=Assumptions!$C$115,DX$1=Assumptions!$D$115,DX$1=Assumptions!$E$115,DX$1=Assumptions!$F$115),Assumptions!$AB$12*Assumptions!$C$102/Assumptions!$C$104,0)</f>
        <v>0</v>
      </c>
      <c r="DY40" s="152">
        <f>IF(OR(DY$1=Assumptions!$B$115,DY$1=Assumptions!$C$115,DY$1=Assumptions!$D$115,DY$1=Assumptions!$E$115,DY$1=Assumptions!$F$115),Assumptions!$AB$12*Assumptions!$C$102/Assumptions!$C$104,0)</f>
        <v>0</v>
      </c>
      <c r="DZ40" s="152">
        <f>IF(OR(DZ$1=Assumptions!$B$115,DZ$1=Assumptions!$C$115,DZ$1=Assumptions!$D$115,DZ$1=Assumptions!$E$115,DZ$1=Assumptions!$F$115),Assumptions!$AB$12*Assumptions!$C$102/Assumptions!$C$104,0)</f>
        <v>0</v>
      </c>
      <c r="EA40" s="152">
        <f>IF(OR(EA$1=Assumptions!$B$115,EA$1=Assumptions!$C$115,EA$1=Assumptions!$D$115,EA$1=Assumptions!$E$115,EA$1=Assumptions!$F$115),Assumptions!$AB$12*Assumptions!$C$102/Assumptions!$C$104,0)</f>
        <v>0</v>
      </c>
      <c r="EB40" s="152">
        <f>IF(OR(EB$1=Assumptions!$B$115,EB$1=Assumptions!$C$115,EB$1=Assumptions!$D$115,EB$1=Assumptions!$E$115,EB$1=Assumptions!$F$115),Assumptions!$AB$12*Assumptions!$C$102/Assumptions!$C$104,0)</f>
        <v>0</v>
      </c>
      <c r="EC40" s="152">
        <f>IF(OR(EC$1=Assumptions!$B$115,EC$1=Assumptions!$C$115,EC$1=Assumptions!$D$115,EC$1=Assumptions!$E$115,EC$1=Assumptions!$F$115),Assumptions!$AB$12*Assumptions!$C$102/Assumptions!$C$104,0)</f>
        <v>0</v>
      </c>
      <c r="ED40" s="152">
        <f>IF(OR(ED$1=Assumptions!$B$115,ED$1=Assumptions!$C$115,ED$1=Assumptions!$D$115,ED$1=Assumptions!$E$115,ED$1=Assumptions!$F$115),Assumptions!$AB$12*Assumptions!$C$102/Assumptions!$C$104,0)</f>
        <v>0</v>
      </c>
      <c r="EE40" s="152">
        <f>IF(OR(EE$1=Assumptions!$B$115,EE$1=Assumptions!$C$115,EE$1=Assumptions!$D$115,EE$1=Assumptions!$E$115,EE$1=Assumptions!$F$115),Assumptions!$AB$12*Assumptions!$C$102/Assumptions!$C$104,0)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103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188</v>
      </c>
      <c r="D43" s="229">
        <f>Assumptions!AF42</f>
        <v>0</v>
      </c>
      <c r="E43" s="229">
        <f t="shared" ref="E43:EE43" si="7">D47</f>
        <v>0</v>
      </c>
      <c r="F43" s="229">
        <f t="shared" si="7"/>
        <v>0</v>
      </c>
      <c r="G43" s="229">
        <f t="shared" si="7"/>
        <v>0</v>
      </c>
      <c r="H43" s="229">
        <f t="shared" si="7"/>
        <v>0</v>
      </c>
      <c r="I43" s="229">
        <f t="shared" si="7"/>
        <v>0</v>
      </c>
      <c r="J43" s="229">
        <f t="shared" si="7"/>
        <v>0</v>
      </c>
      <c r="K43" s="229">
        <f t="shared" si="7"/>
        <v>0</v>
      </c>
      <c r="L43" s="229">
        <f t="shared" si="7"/>
        <v>0</v>
      </c>
      <c r="M43" s="229">
        <f t="shared" si="7"/>
        <v>0</v>
      </c>
      <c r="N43" s="229">
        <f t="shared" si="7"/>
        <v>0</v>
      </c>
      <c r="O43" s="229">
        <f t="shared" si="7"/>
        <v>0</v>
      </c>
      <c r="P43" s="229">
        <f t="shared" si="7"/>
        <v>0</v>
      </c>
      <c r="Q43" s="229">
        <f t="shared" si="7"/>
        <v>0</v>
      </c>
      <c r="R43" s="229">
        <f t="shared" si="7"/>
        <v>0</v>
      </c>
      <c r="S43" s="229">
        <f t="shared" si="7"/>
        <v>0</v>
      </c>
      <c r="T43" s="229">
        <f t="shared" si="7"/>
        <v>0</v>
      </c>
      <c r="U43" s="229">
        <f t="shared" si="7"/>
        <v>0</v>
      </c>
      <c r="V43" s="229">
        <f t="shared" si="7"/>
        <v>0</v>
      </c>
      <c r="W43" s="229">
        <f t="shared" si="7"/>
        <v>0</v>
      </c>
      <c r="X43" s="229">
        <f t="shared" si="7"/>
        <v>0</v>
      </c>
      <c r="Y43" s="229">
        <f t="shared" si="7"/>
        <v>0</v>
      </c>
      <c r="Z43" s="229">
        <f t="shared" si="7"/>
        <v>0</v>
      </c>
      <c r="AA43" s="229">
        <f t="shared" si="7"/>
        <v>0</v>
      </c>
      <c r="AB43" s="229">
        <f t="shared" si="7"/>
        <v>0</v>
      </c>
      <c r="AC43" s="229">
        <f t="shared" si="7"/>
        <v>0</v>
      </c>
      <c r="AD43" s="229">
        <f t="shared" si="7"/>
        <v>0</v>
      </c>
      <c r="AE43" s="229">
        <f t="shared" si="7"/>
        <v>0</v>
      </c>
      <c r="AF43" s="229">
        <f t="shared" si="7"/>
        <v>0</v>
      </c>
      <c r="AG43" s="229">
        <f t="shared" si="7"/>
        <v>0</v>
      </c>
      <c r="AH43" s="229">
        <f t="shared" si="7"/>
        <v>0</v>
      </c>
      <c r="AI43" s="229">
        <f t="shared" si="7"/>
        <v>0</v>
      </c>
      <c r="AJ43" s="229">
        <f t="shared" si="7"/>
        <v>0</v>
      </c>
      <c r="AK43" s="229">
        <f t="shared" si="7"/>
        <v>0</v>
      </c>
      <c r="AL43" s="229">
        <f t="shared" si="7"/>
        <v>0</v>
      </c>
      <c r="AM43" s="229">
        <f t="shared" si="7"/>
        <v>0</v>
      </c>
      <c r="AN43" s="229">
        <f t="shared" si="7"/>
        <v>0</v>
      </c>
      <c r="AO43" s="229">
        <f t="shared" si="7"/>
        <v>0</v>
      </c>
      <c r="AP43" s="229">
        <f t="shared" si="7"/>
        <v>0</v>
      </c>
      <c r="AQ43" s="229">
        <f t="shared" si="7"/>
        <v>0</v>
      </c>
      <c r="AR43" s="229">
        <f t="shared" si="7"/>
        <v>0</v>
      </c>
      <c r="AS43" s="229">
        <f t="shared" si="7"/>
        <v>0</v>
      </c>
      <c r="AT43" s="229">
        <f t="shared" si="7"/>
        <v>0</v>
      </c>
      <c r="AU43" s="229">
        <f t="shared" si="7"/>
        <v>0</v>
      </c>
      <c r="AV43" s="229">
        <f t="shared" si="7"/>
        <v>0</v>
      </c>
      <c r="AW43" s="229">
        <f t="shared" si="7"/>
        <v>0</v>
      </c>
      <c r="AX43" s="229">
        <f t="shared" si="7"/>
        <v>0</v>
      </c>
      <c r="AY43" s="229">
        <f t="shared" si="7"/>
        <v>0</v>
      </c>
      <c r="AZ43" s="229">
        <f t="shared" si="7"/>
        <v>0</v>
      </c>
      <c r="BA43" s="229">
        <f t="shared" si="7"/>
        <v>0</v>
      </c>
      <c r="BB43" s="229">
        <f t="shared" si="7"/>
        <v>0</v>
      </c>
      <c r="BC43" s="229">
        <f t="shared" si="7"/>
        <v>0</v>
      </c>
      <c r="BD43" s="229">
        <f t="shared" si="7"/>
        <v>0</v>
      </c>
      <c r="BE43" s="229">
        <f t="shared" si="7"/>
        <v>0</v>
      </c>
      <c r="BF43" s="229">
        <f t="shared" si="7"/>
        <v>0</v>
      </c>
      <c r="BG43" s="229">
        <f t="shared" si="7"/>
        <v>0</v>
      </c>
      <c r="BH43" s="229">
        <f t="shared" si="7"/>
        <v>0</v>
      </c>
      <c r="BI43" s="229">
        <f t="shared" si="7"/>
        <v>0</v>
      </c>
      <c r="BJ43" s="229">
        <f t="shared" si="7"/>
        <v>0</v>
      </c>
      <c r="BK43" s="229">
        <f t="shared" si="7"/>
        <v>0</v>
      </c>
      <c r="BL43" s="229">
        <f t="shared" si="7"/>
        <v>0</v>
      </c>
      <c r="BM43" s="229">
        <f t="shared" si="7"/>
        <v>0</v>
      </c>
      <c r="BN43" s="229">
        <f t="shared" si="7"/>
        <v>0</v>
      </c>
      <c r="BO43" s="229">
        <f t="shared" si="7"/>
        <v>0</v>
      </c>
      <c r="BP43" s="229">
        <f t="shared" si="7"/>
        <v>0</v>
      </c>
      <c r="BQ43" s="229">
        <f t="shared" si="7"/>
        <v>0</v>
      </c>
      <c r="BR43" s="229">
        <f t="shared" si="7"/>
        <v>0</v>
      </c>
      <c r="BS43" s="229">
        <f t="shared" si="7"/>
        <v>0</v>
      </c>
      <c r="BT43" s="229">
        <f t="shared" si="7"/>
        <v>0</v>
      </c>
      <c r="BU43" s="229">
        <f t="shared" si="7"/>
        <v>0</v>
      </c>
      <c r="BV43" s="229">
        <f t="shared" si="7"/>
        <v>0</v>
      </c>
      <c r="BW43" s="229">
        <f t="shared" si="7"/>
        <v>0</v>
      </c>
      <c r="BX43" s="229">
        <f t="shared" si="7"/>
        <v>0</v>
      </c>
      <c r="BY43" s="229">
        <f t="shared" si="7"/>
        <v>0</v>
      </c>
      <c r="BZ43" s="229">
        <f t="shared" si="7"/>
        <v>0</v>
      </c>
      <c r="CA43" s="229">
        <f t="shared" si="7"/>
        <v>0</v>
      </c>
      <c r="CB43" s="229">
        <f t="shared" si="7"/>
        <v>0</v>
      </c>
      <c r="CC43" s="229">
        <f t="shared" si="7"/>
        <v>0</v>
      </c>
      <c r="CD43" s="229">
        <f t="shared" si="7"/>
        <v>0</v>
      </c>
      <c r="CE43" s="229">
        <f t="shared" si="7"/>
        <v>0</v>
      </c>
      <c r="CF43" s="229">
        <f t="shared" si="7"/>
        <v>0</v>
      </c>
      <c r="CG43" s="229">
        <f t="shared" si="7"/>
        <v>0</v>
      </c>
      <c r="CH43" s="229">
        <f t="shared" si="7"/>
        <v>0</v>
      </c>
      <c r="CI43" s="229">
        <f t="shared" si="7"/>
        <v>0</v>
      </c>
      <c r="CJ43" s="229">
        <f t="shared" si="7"/>
        <v>0</v>
      </c>
      <c r="CK43" s="229">
        <f t="shared" si="7"/>
        <v>0</v>
      </c>
      <c r="CL43" s="229">
        <f t="shared" si="7"/>
        <v>0</v>
      </c>
      <c r="CM43" s="229">
        <f t="shared" si="7"/>
        <v>0</v>
      </c>
      <c r="CN43" s="229">
        <f t="shared" si="7"/>
        <v>0</v>
      </c>
      <c r="CO43" s="229">
        <f t="shared" si="7"/>
        <v>0</v>
      </c>
      <c r="CP43" s="229">
        <f t="shared" si="7"/>
        <v>0</v>
      </c>
      <c r="CQ43" s="229">
        <f t="shared" si="7"/>
        <v>0</v>
      </c>
      <c r="CR43" s="229">
        <f t="shared" si="7"/>
        <v>0</v>
      </c>
      <c r="CS43" s="229">
        <f t="shared" si="7"/>
        <v>0</v>
      </c>
      <c r="CT43" s="229">
        <f t="shared" si="7"/>
        <v>0</v>
      </c>
      <c r="CU43" s="229">
        <f t="shared" si="7"/>
        <v>0</v>
      </c>
      <c r="CV43" s="229">
        <f t="shared" si="7"/>
        <v>0</v>
      </c>
      <c r="CW43" s="229">
        <f t="shared" si="7"/>
        <v>0</v>
      </c>
      <c r="CX43" s="229">
        <f t="shared" si="7"/>
        <v>0</v>
      </c>
      <c r="CY43" s="229">
        <f t="shared" si="7"/>
        <v>0</v>
      </c>
      <c r="CZ43" s="229">
        <f t="shared" si="7"/>
        <v>0</v>
      </c>
      <c r="DA43" s="229">
        <f t="shared" si="7"/>
        <v>0</v>
      </c>
      <c r="DB43" s="229">
        <f t="shared" si="7"/>
        <v>0</v>
      </c>
      <c r="DC43" s="229">
        <f t="shared" si="7"/>
        <v>0</v>
      </c>
      <c r="DD43" s="229">
        <f t="shared" si="7"/>
        <v>0</v>
      </c>
      <c r="DE43" s="229">
        <f t="shared" si="7"/>
        <v>0</v>
      </c>
      <c r="DF43" s="229">
        <f t="shared" si="7"/>
        <v>0</v>
      </c>
      <c r="DG43" s="229">
        <f t="shared" si="7"/>
        <v>0</v>
      </c>
      <c r="DH43" s="229">
        <f t="shared" si="7"/>
        <v>0</v>
      </c>
      <c r="DI43" s="229">
        <f t="shared" si="7"/>
        <v>0</v>
      </c>
      <c r="DJ43" s="229">
        <f t="shared" si="7"/>
        <v>0</v>
      </c>
      <c r="DK43" s="229">
        <f t="shared" si="7"/>
        <v>0</v>
      </c>
      <c r="DL43" s="229">
        <f t="shared" si="7"/>
        <v>0</v>
      </c>
      <c r="DM43" s="229">
        <f t="shared" si="7"/>
        <v>0</v>
      </c>
      <c r="DN43" s="229">
        <f t="shared" si="7"/>
        <v>0</v>
      </c>
      <c r="DO43" s="229">
        <f t="shared" si="7"/>
        <v>0</v>
      </c>
      <c r="DP43" s="229">
        <f t="shared" si="7"/>
        <v>0</v>
      </c>
      <c r="DQ43" s="229">
        <f t="shared" si="7"/>
        <v>0</v>
      </c>
      <c r="DR43" s="229">
        <f t="shared" si="7"/>
        <v>0</v>
      </c>
      <c r="DS43" s="229">
        <f t="shared" si="7"/>
        <v>0</v>
      </c>
      <c r="DT43" s="229">
        <f t="shared" si="7"/>
        <v>0</v>
      </c>
      <c r="DU43" s="229">
        <f t="shared" si="7"/>
        <v>0</v>
      </c>
      <c r="DV43" s="229">
        <f t="shared" si="7"/>
        <v>0</v>
      </c>
      <c r="DW43" s="229">
        <f t="shared" si="7"/>
        <v>0</v>
      </c>
      <c r="DX43" s="229">
        <f t="shared" si="7"/>
        <v>0</v>
      </c>
      <c r="DY43" s="229">
        <f t="shared" si="7"/>
        <v>0</v>
      </c>
      <c r="DZ43" s="229">
        <f t="shared" si="7"/>
        <v>0</v>
      </c>
      <c r="EA43" s="229">
        <f t="shared" si="7"/>
        <v>0</v>
      </c>
      <c r="EB43" s="229">
        <f t="shared" si="7"/>
        <v>0</v>
      </c>
      <c r="EC43" s="229">
        <f t="shared" si="7"/>
        <v>0</v>
      </c>
      <c r="ED43" s="229">
        <f t="shared" si="7"/>
        <v>0</v>
      </c>
      <c r="EE43" s="229">
        <f t="shared" si="7"/>
        <v>0</v>
      </c>
    </row>
    <row r="44" ht="15.75" customHeight="1">
      <c r="A44" s="1"/>
      <c r="B44" s="1"/>
      <c r="C44" s="1" t="s">
        <v>189</v>
      </c>
      <c r="D44" s="229">
        <f>(D43*Assumptions!$AF44/12)*IF(D1&gt;Assumptions!$AF$47,1,0)</f>
        <v>0</v>
      </c>
      <c r="E44" s="229">
        <f>(E43*Assumptions!$AF44/12)*IF(E1&gt;Assumptions!$AF$47,1,0)</f>
        <v>0</v>
      </c>
      <c r="F44" s="229">
        <f>(F43*Assumptions!$AF44/12)*IF(F1&gt;Assumptions!$AF$47,1,0)</f>
        <v>0</v>
      </c>
      <c r="G44" s="229">
        <f>(G43*Assumptions!$AF44/12)*IF(G1&gt;Assumptions!$AF$47,1,0)</f>
        <v>0</v>
      </c>
      <c r="H44" s="229">
        <f>(H43*Assumptions!$AF44/12)*IF(H1&gt;Assumptions!$AF$47,1,0)</f>
        <v>0</v>
      </c>
      <c r="I44" s="229">
        <f>(I43*Assumptions!$AF44/12)*IF(I1&gt;Assumptions!$AF$47,1,0)</f>
        <v>0</v>
      </c>
      <c r="J44" s="229">
        <f>(J43*Assumptions!$AF44/12)*IF(J1&gt;Assumptions!$AF$47,1,0)</f>
        <v>0</v>
      </c>
      <c r="K44" s="229">
        <f>(K43*Assumptions!$AF44/12)*IF(K1&gt;Assumptions!$AF$47,1,0)</f>
        <v>0</v>
      </c>
      <c r="L44" s="229">
        <f>(L43*Assumptions!$AF44/12)*IF(L1&gt;Assumptions!$AF$47,1,0)</f>
        <v>0</v>
      </c>
      <c r="M44" s="229">
        <f>(M43*Assumptions!$AF44/12)*IF(M1&gt;Assumptions!$AF$47,1,0)</f>
        <v>0</v>
      </c>
      <c r="N44" s="229">
        <f>(N43*Assumptions!$AF44/12)*IF(N1&gt;Assumptions!$AF$47,1,0)</f>
        <v>0</v>
      </c>
      <c r="O44" s="229">
        <f>(O43*Assumptions!$AF44/12)*IF(O1&gt;Assumptions!$AF$47,1,0)</f>
        <v>0</v>
      </c>
      <c r="P44" s="229">
        <f>(P43*Assumptions!$AF44/12)*IF(P1&gt;Assumptions!$AF$47,1,0)</f>
        <v>0</v>
      </c>
      <c r="Q44" s="229">
        <f>(Q43*Assumptions!$AF44/12)*IF(Q1&gt;Assumptions!$AF$47,1,0)</f>
        <v>0</v>
      </c>
      <c r="R44" s="229">
        <f>(R43*Assumptions!$AF44/12)*IF(R1&gt;Assumptions!$AF$47,1,0)</f>
        <v>0</v>
      </c>
      <c r="S44" s="229">
        <f>(S43*Assumptions!$AF44/12)*IF(S1&gt;Assumptions!$AF$47,1,0)</f>
        <v>0</v>
      </c>
      <c r="T44" s="229">
        <f>(T43*Assumptions!$AF44/12)*IF(T1&gt;Assumptions!$AF$47,1,0)</f>
        <v>0</v>
      </c>
      <c r="U44" s="229">
        <f>(U43*Assumptions!$AF44/12)*IF(U1&gt;Assumptions!$AF$47,1,0)</f>
        <v>0</v>
      </c>
      <c r="V44" s="229">
        <f>(V43*Assumptions!$AF44/12)*IF(V1&gt;Assumptions!$AF$47,1,0)</f>
        <v>0</v>
      </c>
      <c r="W44" s="229">
        <f>(W43*Assumptions!$AF44/12)*IF(W1&gt;Assumptions!$AF$47,1,0)</f>
        <v>0</v>
      </c>
      <c r="X44" s="229">
        <f>(X43*Assumptions!$AF44/12)*IF(X1&gt;Assumptions!$AF$47,1,0)</f>
        <v>0</v>
      </c>
      <c r="Y44" s="229">
        <f>(Y43*Assumptions!$AF44/12)*IF(Y1&gt;Assumptions!$AF$47,1,0)</f>
        <v>0</v>
      </c>
      <c r="Z44" s="229">
        <f>(Z43*Assumptions!$AF44/12)*IF(Z1&gt;Assumptions!$AF$47,1,0)</f>
        <v>0</v>
      </c>
      <c r="AA44" s="229">
        <f>(AA43*Assumptions!$AF44/12)*IF(AA1&gt;Assumptions!$AF$47,1,0)</f>
        <v>0</v>
      </c>
      <c r="AB44" s="229">
        <f>(AB43*Assumptions!$AF44/12)*IF(AB1&gt;Assumptions!$AF$47,1,0)</f>
        <v>0</v>
      </c>
      <c r="AC44" s="229">
        <f>(AC43*Assumptions!$AF44/12)*IF(AC1&gt;Assumptions!$AF$47,1,0)</f>
        <v>0</v>
      </c>
      <c r="AD44" s="229">
        <f>(AD43*Assumptions!$AF44/12)*IF(AD1&gt;Assumptions!$AF$47,1,0)</f>
        <v>0</v>
      </c>
      <c r="AE44" s="229">
        <f>(AE43*Assumptions!$AF44/12)*IF(AE1&gt;Assumptions!$AF$47,1,0)</f>
        <v>0</v>
      </c>
      <c r="AF44" s="229">
        <f>(AF43*Assumptions!$AF44/12)*IF(AF1&gt;Assumptions!$AF$47,1,0)</f>
        <v>0</v>
      </c>
      <c r="AG44" s="229">
        <f>(AG43*Assumptions!$AF44/12)*IF(AG1&gt;Assumptions!$AF$47,1,0)</f>
        <v>0</v>
      </c>
      <c r="AH44" s="229">
        <f>(AH43*Assumptions!$AF44/12)*IF(AH1&gt;Assumptions!$AF$47,1,0)</f>
        <v>0</v>
      </c>
      <c r="AI44" s="229">
        <f>(AI43*Assumptions!$AF44/12)*IF(AI1&gt;Assumptions!$AF$47,1,0)</f>
        <v>0</v>
      </c>
      <c r="AJ44" s="229">
        <f>(AJ43*Assumptions!$AF44/12)*IF(AJ1&gt;Assumptions!$AF$47,1,0)</f>
        <v>0</v>
      </c>
      <c r="AK44" s="229">
        <f>(AK43*Assumptions!$AF44/12)*IF(AK1&gt;Assumptions!$AF$47,1,0)</f>
        <v>0</v>
      </c>
      <c r="AL44" s="229">
        <f>(AL43*Assumptions!$AF44/12)*IF(AL1&gt;Assumptions!$AF$47,1,0)</f>
        <v>0</v>
      </c>
      <c r="AM44" s="229">
        <f>(AM43*Assumptions!$AF44/12)*IF(AM1&gt;Assumptions!$AF$47,1,0)</f>
        <v>0</v>
      </c>
      <c r="AN44" s="229">
        <f>(AN43*Assumptions!$AF44/12)*IF(AN1&gt;Assumptions!$AF$47,1,0)</f>
        <v>0</v>
      </c>
      <c r="AO44" s="229">
        <f>(AO43*Assumptions!$AF44/12)*IF(AO1&gt;Assumptions!$AF$47,1,0)</f>
        <v>0</v>
      </c>
      <c r="AP44" s="229">
        <f>(AP43*Assumptions!$AF44/12)*IF(AP1&gt;Assumptions!$AF$47,1,0)</f>
        <v>0</v>
      </c>
      <c r="AQ44" s="229">
        <f>(AQ43*Assumptions!$AF44/12)*IF(AQ1&gt;Assumptions!$AF$47,1,0)</f>
        <v>0</v>
      </c>
      <c r="AR44" s="229">
        <f>(AR43*Assumptions!$AF44/12)*IF(AR1&gt;Assumptions!$AF$47,1,0)</f>
        <v>0</v>
      </c>
      <c r="AS44" s="229">
        <f>(AS43*Assumptions!$AF44/12)*IF(AS1&gt;Assumptions!$AF$47,1,0)</f>
        <v>0</v>
      </c>
      <c r="AT44" s="229">
        <f>(AT43*Assumptions!$AF44/12)*IF(AT1&gt;Assumptions!$AF$47,1,0)</f>
        <v>0</v>
      </c>
      <c r="AU44" s="229">
        <f>(AU43*Assumptions!$AF44/12)*IF(AU1&gt;Assumptions!$AF$47,1,0)</f>
        <v>0</v>
      </c>
      <c r="AV44" s="229">
        <f>(AV43*Assumptions!$AF44/12)*IF(AV1&gt;Assumptions!$AF$47,1,0)</f>
        <v>0</v>
      </c>
      <c r="AW44" s="229">
        <f>(AW43*Assumptions!$AF44/12)*IF(AW1&gt;Assumptions!$AF$47,1,0)</f>
        <v>0</v>
      </c>
      <c r="AX44" s="229">
        <f>(AX43*Assumptions!$AF44/12)*IF(AX1&gt;Assumptions!$AF$47,1,0)</f>
        <v>0</v>
      </c>
      <c r="AY44" s="229">
        <f>(AY43*Assumptions!$AF44/12)*IF(AY1&gt;Assumptions!$AF$47,1,0)</f>
        <v>0</v>
      </c>
      <c r="AZ44" s="229">
        <f>(AZ43*Assumptions!$AF44/12)*IF(AZ1&gt;Assumptions!$AF$47,1,0)</f>
        <v>0</v>
      </c>
      <c r="BA44" s="229">
        <f>(BA43*Assumptions!$AF44/12)*IF(BA1&gt;Assumptions!$AF$47,1,0)</f>
        <v>0</v>
      </c>
      <c r="BB44" s="229">
        <f>(BB43*Assumptions!$AF44/12)*IF(BB1&gt;Assumptions!$AF$47,1,0)</f>
        <v>0</v>
      </c>
      <c r="BC44" s="229">
        <f>(BC43*Assumptions!$AF44/12)*IF(BC1&gt;Assumptions!$AF$47,1,0)</f>
        <v>0</v>
      </c>
      <c r="BD44" s="229">
        <f>(BD43*Assumptions!$AF44/12)*IF(BD1&gt;Assumptions!$AF$47,1,0)</f>
        <v>0</v>
      </c>
      <c r="BE44" s="229">
        <f>(BE43*Assumptions!$AF44/12)*IF(BE1&gt;Assumptions!$AF$47,1,0)</f>
        <v>0</v>
      </c>
      <c r="BF44" s="229">
        <f>(BF43*Assumptions!$AF44/12)*IF(BF1&gt;Assumptions!$AF$47,1,0)</f>
        <v>0</v>
      </c>
      <c r="BG44" s="229">
        <f>(BG43*Assumptions!$AF44/12)*IF(BG1&gt;Assumptions!$AF$47,1,0)</f>
        <v>0</v>
      </c>
      <c r="BH44" s="229">
        <f>(BH43*Assumptions!$AF44/12)*IF(BH1&gt;Assumptions!$AF$47,1,0)</f>
        <v>0</v>
      </c>
      <c r="BI44" s="229">
        <f>(BI43*Assumptions!$AF44/12)*IF(BI1&gt;Assumptions!$AF$47,1,0)</f>
        <v>0</v>
      </c>
      <c r="BJ44" s="229">
        <f>(BJ43*Assumptions!$AF44/12)*IF(BJ1&gt;Assumptions!$AF$47,1,0)</f>
        <v>0</v>
      </c>
      <c r="BK44" s="229">
        <f>(BK43*Assumptions!$AF44/12)*IF(BK1&gt;Assumptions!$AF$47,1,0)</f>
        <v>0</v>
      </c>
      <c r="BL44" s="229">
        <f>(BL43*Assumptions!$AF44/12)*IF(BL1&gt;Assumptions!$AF$47,1,0)</f>
        <v>0</v>
      </c>
      <c r="BM44" s="229">
        <f>(BM43*Assumptions!$AF44/12)*IF(BM1&gt;Assumptions!$AF$47,1,0)</f>
        <v>0</v>
      </c>
      <c r="BN44" s="229">
        <f>(BN43*Assumptions!$AF44/12)*IF(BN1&gt;Assumptions!$AF$47,1,0)</f>
        <v>0</v>
      </c>
      <c r="BO44" s="229">
        <f>(BO43*Assumptions!$AF44/12)*IF(BO1&gt;Assumptions!$AF$47,1,0)</f>
        <v>0</v>
      </c>
      <c r="BP44" s="229">
        <f>(BP43*Assumptions!$AF44/12)*IF(BP1&gt;Assumptions!$AF$47,1,0)</f>
        <v>0</v>
      </c>
      <c r="BQ44" s="229">
        <f>(BQ43*Assumptions!$AF44/12)*IF(BQ1&gt;Assumptions!$AF$47,1,0)</f>
        <v>0</v>
      </c>
      <c r="BR44" s="229">
        <f>(BR43*Assumptions!$AF44/12)*IF(BR1&gt;Assumptions!$AF$47,1,0)</f>
        <v>0</v>
      </c>
      <c r="BS44" s="229">
        <f>(BS43*Assumptions!$AF44/12)*IF(BS1&gt;Assumptions!$AF$47,1,0)</f>
        <v>0</v>
      </c>
      <c r="BT44" s="229">
        <f>(BT43*Assumptions!$AF44/12)*IF(BT1&gt;Assumptions!$AF$47,1,0)</f>
        <v>0</v>
      </c>
      <c r="BU44" s="229">
        <f>(BU43*Assumptions!$AF44/12)*IF(BU1&gt;Assumptions!$AF$47,1,0)</f>
        <v>0</v>
      </c>
      <c r="BV44" s="229">
        <f>(BV43*Assumptions!$AF44/12)*IF(BV1&gt;Assumptions!$AF$47,1,0)</f>
        <v>0</v>
      </c>
      <c r="BW44" s="229">
        <f>(BW43*Assumptions!$AF44/12)*IF(BW1&gt;Assumptions!$AF$47,1,0)</f>
        <v>0</v>
      </c>
      <c r="BX44" s="229">
        <f>(BX43*Assumptions!$AF44/12)*IF(BX1&gt;Assumptions!$AF$47,1,0)</f>
        <v>0</v>
      </c>
      <c r="BY44" s="229">
        <f>(BY43*Assumptions!$AF44/12)*IF(BY1&gt;Assumptions!$AF$47,1,0)</f>
        <v>0</v>
      </c>
      <c r="BZ44" s="229">
        <f>(BZ43*Assumptions!$AF44/12)*IF(BZ1&gt;Assumptions!$AF$47,1,0)</f>
        <v>0</v>
      </c>
      <c r="CA44" s="229">
        <f>(CA43*Assumptions!$AF44/12)*IF(CA1&gt;Assumptions!$AF$47,1,0)</f>
        <v>0</v>
      </c>
      <c r="CB44" s="229">
        <f>(CB43*Assumptions!$AF44/12)*IF(CB1&gt;Assumptions!$AF$47,1,0)</f>
        <v>0</v>
      </c>
      <c r="CC44" s="229">
        <f>(CC43*Assumptions!$AF44/12)*IF(CC1&gt;Assumptions!$AF$47,1,0)</f>
        <v>0</v>
      </c>
      <c r="CD44" s="229">
        <f>(CD43*Assumptions!$AF44/12)*IF(CD1&gt;Assumptions!$AF$47,1,0)</f>
        <v>0</v>
      </c>
      <c r="CE44" s="229">
        <f>(CE43*Assumptions!$AF44/12)*IF(CE1&gt;Assumptions!$AF$47,1,0)</f>
        <v>0</v>
      </c>
      <c r="CF44" s="229">
        <f>(CF43*Assumptions!$AF44/12)*IF(CF1&gt;Assumptions!$AF$47,1,0)</f>
        <v>0</v>
      </c>
      <c r="CG44" s="229">
        <f>(CG43*Assumptions!$AF44/12)*IF(CG1&gt;Assumptions!$AF$47,1,0)</f>
        <v>0</v>
      </c>
      <c r="CH44" s="229">
        <f>(CH43*Assumptions!$AF44/12)*IF(CH1&gt;Assumptions!$AF$47,1,0)</f>
        <v>0</v>
      </c>
      <c r="CI44" s="229">
        <f>(CI43*Assumptions!$AF44/12)*IF(CI1&gt;Assumptions!$AF$47,1,0)</f>
        <v>0</v>
      </c>
      <c r="CJ44" s="229">
        <f>(CJ43*Assumptions!$AF44/12)*IF(CJ1&gt;Assumptions!$AF$47,1,0)</f>
        <v>0</v>
      </c>
      <c r="CK44" s="229">
        <f>(CK43*Assumptions!$AF44/12)*IF(CK1&gt;Assumptions!$AF$47,1,0)</f>
        <v>0</v>
      </c>
      <c r="CL44" s="229">
        <f>(CL43*Assumptions!$AF44/12)*IF(CL1&gt;Assumptions!$AF$47,1,0)</f>
        <v>0</v>
      </c>
      <c r="CM44" s="229">
        <f>(CM43*Assumptions!$AF44/12)*IF(CM1&gt;Assumptions!$AF$47,1,0)</f>
        <v>0</v>
      </c>
      <c r="CN44" s="229">
        <f>(CN43*Assumptions!$AF44/12)*IF(CN1&gt;Assumptions!$AF$47,1,0)</f>
        <v>0</v>
      </c>
      <c r="CO44" s="229">
        <f>(CO43*Assumptions!$AF44/12)*IF(CO1&gt;Assumptions!$AF$47,1,0)</f>
        <v>0</v>
      </c>
      <c r="CP44" s="229">
        <f>(CP43*Assumptions!$AF44/12)*IF(CP1&gt;Assumptions!$AF$47,1,0)</f>
        <v>0</v>
      </c>
      <c r="CQ44" s="229">
        <f>(CQ43*Assumptions!$AF44/12)*IF(CQ1&gt;Assumptions!$AF$47,1,0)</f>
        <v>0</v>
      </c>
      <c r="CR44" s="229">
        <f>(CR43*Assumptions!$AF44/12)*IF(CR1&gt;Assumptions!$AF$47,1,0)</f>
        <v>0</v>
      </c>
      <c r="CS44" s="229">
        <f>(CS43*Assumptions!$AF44/12)*IF(CS1&gt;Assumptions!$AF$47,1,0)</f>
        <v>0</v>
      </c>
      <c r="CT44" s="229">
        <f>(CT43*Assumptions!$AF44/12)*IF(CT1&gt;Assumptions!$AF$47,1,0)</f>
        <v>0</v>
      </c>
      <c r="CU44" s="229">
        <f>(CU43*Assumptions!$AF44/12)*IF(CU1&gt;Assumptions!$AF$47,1,0)</f>
        <v>0</v>
      </c>
      <c r="CV44" s="229">
        <f>(CV43*Assumptions!$AF44/12)*IF(CV1&gt;Assumptions!$AF$47,1,0)</f>
        <v>0</v>
      </c>
      <c r="CW44" s="229">
        <f>(CW43*Assumptions!$AF44/12)*IF(CW1&gt;Assumptions!$AF$47,1,0)</f>
        <v>0</v>
      </c>
      <c r="CX44" s="229">
        <f>(CX43*Assumptions!$AF44/12)*IF(CX1&gt;Assumptions!$AF$47,1,0)</f>
        <v>0</v>
      </c>
      <c r="CY44" s="229">
        <f>(CY43*Assumptions!$AF44/12)*IF(CY1&gt;Assumptions!$AF$47,1,0)</f>
        <v>0</v>
      </c>
      <c r="CZ44" s="229">
        <f>(CZ43*Assumptions!$AF44/12)*IF(CZ1&gt;Assumptions!$AF$47,1,0)</f>
        <v>0</v>
      </c>
      <c r="DA44" s="229">
        <f>(DA43*Assumptions!$AF44/12)*IF(DA1&gt;Assumptions!$AF$47,1,0)</f>
        <v>0</v>
      </c>
      <c r="DB44" s="229">
        <f>(DB43*Assumptions!$AF44/12)*IF(DB1&gt;Assumptions!$AF$47,1,0)</f>
        <v>0</v>
      </c>
      <c r="DC44" s="229">
        <f>(DC43*Assumptions!$AF44/12)*IF(DC1&gt;Assumptions!$AF$47,1,0)</f>
        <v>0</v>
      </c>
      <c r="DD44" s="229">
        <f>(DD43*Assumptions!$AF44/12)*IF(DD1&gt;Assumptions!$AF$47,1,0)</f>
        <v>0</v>
      </c>
      <c r="DE44" s="229">
        <f>(DE43*Assumptions!$AF44/12)*IF(DE1&gt;Assumptions!$AF$47,1,0)</f>
        <v>0</v>
      </c>
      <c r="DF44" s="229">
        <f>(DF43*Assumptions!$AF44/12)*IF(DF1&gt;Assumptions!$AF$47,1,0)</f>
        <v>0</v>
      </c>
      <c r="DG44" s="229">
        <f>(DG43*Assumptions!$AF44/12)*IF(DG1&gt;Assumptions!$AF$47,1,0)</f>
        <v>0</v>
      </c>
      <c r="DH44" s="229">
        <f>(DH43*Assumptions!$AF44/12)*IF(DH1&gt;Assumptions!$AF$47,1,0)</f>
        <v>0</v>
      </c>
      <c r="DI44" s="229">
        <f>(DI43*Assumptions!$AF44/12)*IF(DI1&gt;Assumptions!$AF$47,1,0)</f>
        <v>0</v>
      </c>
      <c r="DJ44" s="229">
        <f>(DJ43*Assumptions!$AF44/12)*IF(DJ1&gt;Assumptions!$AF$47,1,0)</f>
        <v>0</v>
      </c>
      <c r="DK44" s="229">
        <f>(DK43*Assumptions!$AF44/12)*IF(DK1&gt;Assumptions!$AF$47,1,0)</f>
        <v>0</v>
      </c>
      <c r="DL44" s="229">
        <f>(DL43*Assumptions!$AF44/12)*IF(DL1&gt;Assumptions!$AF$47,1,0)</f>
        <v>0</v>
      </c>
      <c r="DM44" s="229">
        <f>(DM43*Assumptions!$AF44/12)*IF(DM1&gt;Assumptions!$AF$47,1,0)</f>
        <v>0</v>
      </c>
      <c r="DN44" s="229">
        <f>(DN43*Assumptions!$AF44/12)*IF(DN1&gt;Assumptions!$AF$47,1,0)</f>
        <v>0</v>
      </c>
      <c r="DO44" s="229">
        <f>(DO43*Assumptions!$AF44/12)*IF(DO1&gt;Assumptions!$AF$47,1,0)</f>
        <v>0</v>
      </c>
      <c r="DP44" s="229">
        <f>(DP43*Assumptions!$AF44/12)*IF(DP1&gt;Assumptions!$AF$47,1,0)</f>
        <v>0</v>
      </c>
      <c r="DQ44" s="229">
        <f>(DQ43*Assumptions!$AF44/12)*IF(DQ1&gt;Assumptions!$AF$47,1,0)</f>
        <v>0</v>
      </c>
      <c r="DR44" s="229">
        <f>(DR43*Assumptions!$AF44/12)*IF(DR1&gt;Assumptions!$AF$47,1,0)</f>
        <v>0</v>
      </c>
      <c r="DS44" s="229">
        <f>(DS43*Assumptions!$AF44/12)*IF(DS1&gt;Assumptions!$AF$47,1,0)</f>
        <v>0</v>
      </c>
      <c r="DT44" s="229">
        <f>(DT43*Assumptions!$AF44/12)*IF(DT1&gt;Assumptions!$AF$47,1,0)</f>
        <v>0</v>
      </c>
      <c r="DU44" s="229">
        <f>(DU43*Assumptions!$AF44/12)*IF(DU1&gt;Assumptions!$AF$47,1,0)</f>
        <v>0</v>
      </c>
      <c r="DV44" s="229">
        <f>(DV43*Assumptions!$AF44/12)*IF(DV1&gt;Assumptions!$AF$47,1,0)</f>
        <v>0</v>
      </c>
      <c r="DW44" s="229">
        <f>(DW43*Assumptions!$AF44/12)*IF(DW1&gt;Assumptions!$AF$47,1,0)</f>
        <v>0</v>
      </c>
      <c r="DX44" s="229">
        <f>(DX43*Assumptions!$AF44/12)*IF(DX1&gt;Assumptions!$AF$47,1,0)</f>
        <v>0</v>
      </c>
      <c r="DY44" s="229">
        <f>(DY43*Assumptions!$AF44/12)*IF(DY1&gt;Assumptions!$AF$47,1,0)</f>
        <v>0</v>
      </c>
      <c r="DZ44" s="229">
        <f>(DZ43*Assumptions!$AF44/12)*IF(DZ1&gt;Assumptions!$AF$47,1,0)</f>
        <v>0</v>
      </c>
      <c r="EA44" s="229">
        <f>(EA43*Assumptions!$AF44/12)*IF(EA1&gt;Assumptions!$AF$47,1,0)</f>
        <v>0</v>
      </c>
      <c r="EB44" s="229">
        <f>(EB43*Assumptions!$AF44/12)*IF(EB1&gt;Assumptions!$AF$47,1,0)</f>
        <v>0</v>
      </c>
      <c r="EC44" s="229">
        <f>(EC43*Assumptions!$AF44/12)*IF(EC1&gt;Assumptions!$AF$47,1,0)</f>
        <v>0</v>
      </c>
      <c r="ED44" s="229">
        <f>(ED43*Assumptions!$AF44/12)*IF(ED1&gt;Assumptions!$AF$47,1,0)</f>
        <v>0</v>
      </c>
      <c r="EE44" s="229">
        <f>(EE43*Assumptions!$AF44/12)*IF(EE1&gt;Assumptions!$AF$47,1,0)</f>
        <v>0</v>
      </c>
    </row>
    <row r="45" ht="15.75" customHeight="1">
      <c r="A45" s="1"/>
      <c r="B45" s="1"/>
      <c r="C45" s="1" t="s">
        <v>213</v>
      </c>
      <c r="D45" s="229">
        <f t="shared" ref="D45:EE45" si="8">D46-D44</f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8"/>
        <v>0</v>
      </c>
      <c r="O45" s="229">
        <f t="shared" si="8"/>
        <v>0</v>
      </c>
      <c r="P45" s="229">
        <f t="shared" si="8"/>
        <v>0</v>
      </c>
      <c r="Q45" s="229">
        <f t="shared" si="8"/>
        <v>0</v>
      </c>
      <c r="R45" s="229">
        <f t="shared" si="8"/>
        <v>0</v>
      </c>
      <c r="S45" s="229">
        <f t="shared" si="8"/>
        <v>0</v>
      </c>
      <c r="T45" s="229">
        <f t="shared" si="8"/>
        <v>0</v>
      </c>
      <c r="U45" s="229">
        <f t="shared" si="8"/>
        <v>0</v>
      </c>
      <c r="V45" s="229">
        <f t="shared" si="8"/>
        <v>0</v>
      </c>
      <c r="W45" s="229">
        <f t="shared" si="8"/>
        <v>0</v>
      </c>
      <c r="X45" s="229">
        <f t="shared" si="8"/>
        <v>0</v>
      </c>
      <c r="Y45" s="229">
        <f t="shared" si="8"/>
        <v>0</v>
      </c>
      <c r="Z45" s="229">
        <f t="shared" si="8"/>
        <v>0</v>
      </c>
      <c r="AA45" s="229">
        <f t="shared" si="8"/>
        <v>0</v>
      </c>
      <c r="AB45" s="229">
        <f t="shared" si="8"/>
        <v>0</v>
      </c>
      <c r="AC45" s="229">
        <f t="shared" si="8"/>
        <v>0</v>
      </c>
      <c r="AD45" s="229">
        <f t="shared" si="8"/>
        <v>0</v>
      </c>
      <c r="AE45" s="229">
        <f t="shared" si="8"/>
        <v>0</v>
      </c>
      <c r="AF45" s="229">
        <f t="shared" si="8"/>
        <v>0</v>
      </c>
      <c r="AG45" s="229">
        <f t="shared" si="8"/>
        <v>0</v>
      </c>
      <c r="AH45" s="229">
        <f t="shared" si="8"/>
        <v>0</v>
      </c>
      <c r="AI45" s="229">
        <f t="shared" si="8"/>
        <v>0</v>
      </c>
      <c r="AJ45" s="229">
        <f t="shared" si="8"/>
        <v>0</v>
      </c>
      <c r="AK45" s="229">
        <f t="shared" si="8"/>
        <v>0</v>
      </c>
      <c r="AL45" s="229">
        <f t="shared" si="8"/>
        <v>0</v>
      </c>
      <c r="AM45" s="229">
        <f t="shared" si="8"/>
        <v>0</v>
      </c>
      <c r="AN45" s="229">
        <f t="shared" si="8"/>
        <v>0</v>
      </c>
      <c r="AO45" s="229">
        <f t="shared" si="8"/>
        <v>0</v>
      </c>
      <c r="AP45" s="229">
        <f t="shared" si="8"/>
        <v>0</v>
      </c>
      <c r="AQ45" s="229">
        <f t="shared" si="8"/>
        <v>0</v>
      </c>
      <c r="AR45" s="229">
        <f t="shared" si="8"/>
        <v>0</v>
      </c>
      <c r="AS45" s="229">
        <f t="shared" si="8"/>
        <v>0</v>
      </c>
      <c r="AT45" s="229">
        <f t="shared" si="8"/>
        <v>0</v>
      </c>
      <c r="AU45" s="229">
        <f t="shared" si="8"/>
        <v>0</v>
      </c>
      <c r="AV45" s="229">
        <f t="shared" si="8"/>
        <v>0</v>
      </c>
      <c r="AW45" s="229">
        <f t="shared" si="8"/>
        <v>0</v>
      </c>
      <c r="AX45" s="229">
        <f t="shared" si="8"/>
        <v>0</v>
      </c>
      <c r="AY45" s="229">
        <f t="shared" si="8"/>
        <v>0</v>
      </c>
      <c r="AZ45" s="229">
        <f t="shared" si="8"/>
        <v>0</v>
      </c>
      <c r="BA45" s="229">
        <f t="shared" si="8"/>
        <v>0</v>
      </c>
      <c r="BB45" s="229">
        <f t="shared" si="8"/>
        <v>0</v>
      </c>
      <c r="BC45" s="229">
        <f t="shared" si="8"/>
        <v>0</v>
      </c>
      <c r="BD45" s="229">
        <f t="shared" si="8"/>
        <v>0</v>
      </c>
      <c r="BE45" s="229">
        <f t="shared" si="8"/>
        <v>0</v>
      </c>
      <c r="BF45" s="229">
        <f t="shared" si="8"/>
        <v>0</v>
      </c>
      <c r="BG45" s="229">
        <f t="shared" si="8"/>
        <v>0</v>
      </c>
      <c r="BH45" s="229">
        <f t="shared" si="8"/>
        <v>0</v>
      </c>
      <c r="BI45" s="229">
        <f t="shared" si="8"/>
        <v>0</v>
      </c>
      <c r="BJ45" s="229">
        <f t="shared" si="8"/>
        <v>0</v>
      </c>
      <c r="BK45" s="229">
        <f t="shared" si="8"/>
        <v>0</v>
      </c>
      <c r="BL45" s="229">
        <f t="shared" si="8"/>
        <v>0</v>
      </c>
      <c r="BM45" s="229">
        <f t="shared" si="8"/>
        <v>0</v>
      </c>
      <c r="BN45" s="229">
        <f t="shared" si="8"/>
        <v>0</v>
      </c>
      <c r="BO45" s="229">
        <f t="shared" si="8"/>
        <v>0</v>
      </c>
      <c r="BP45" s="229">
        <f t="shared" si="8"/>
        <v>0</v>
      </c>
      <c r="BQ45" s="229">
        <f t="shared" si="8"/>
        <v>0</v>
      </c>
      <c r="BR45" s="229">
        <f t="shared" si="8"/>
        <v>0</v>
      </c>
      <c r="BS45" s="229">
        <f t="shared" si="8"/>
        <v>0</v>
      </c>
      <c r="BT45" s="229">
        <f t="shared" si="8"/>
        <v>0</v>
      </c>
      <c r="BU45" s="229">
        <f t="shared" si="8"/>
        <v>0</v>
      </c>
      <c r="BV45" s="229">
        <f t="shared" si="8"/>
        <v>0</v>
      </c>
      <c r="BW45" s="229">
        <f t="shared" si="8"/>
        <v>0</v>
      </c>
      <c r="BX45" s="229">
        <f t="shared" si="8"/>
        <v>0</v>
      </c>
      <c r="BY45" s="229">
        <f t="shared" si="8"/>
        <v>0</v>
      </c>
      <c r="BZ45" s="229">
        <f t="shared" si="8"/>
        <v>0</v>
      </c>
      <c r="CA45" s="229">
        <f t="shared" si="8"/>
        <v>0</v>
      </c>
      <c r="CB45" s="229">
        <f t="shared" si="8"/>
        <v>0</v>
      </c>
      <c r="CC45" s="229">
        <f t="shared" si="8"/>
        <v>0</v>
      </c>
      <c r="CD45" s="229">
        <f t="shared" si="8"/>
        <v>0</v>
      </c>
      <c r="CE45" s="229">
        <f t="shared" si="8"/>
        <v>0</v>
      </c>
      <c r="CF45" s="229">
        <f t="shared" si="8"/>
        <v>0</v>
      </c>
      <c r="CG45" s="229">
        <f t="shared" si="8"/>
        <v>0</v>
      </c>
      <c r="CH45" s="229">
        <f t="shared" si="8"/>
        <v>0</v>
      </c>
      <c r="CI45" s="229">
        <f t="shared" si="8"/>
        <v>0</v>
      </c>
      <c r="CJ45" s="229">
        <f t="shared" si="8"/>
        <v>0</v>
      </c>
      <c r="CK45" s="229">
        <f t="shared" si="8"/>
        <v>0</v>
      </c>
      <c r="CL45" s="229">
        <f t="shared" si="8"/>
        <v>0</v>
      </c>
      <c r="CM45" s="229">
        <f t="shared" si="8"/>
        <v>0</v>
      </c>
      <c r="CN45" s="229">
        <f t="shared" si="8"/>
        <v>0</v>
      </c>
      <c r="CO45" s="229">
        <f t="shared" si="8"/>
        <v>0</v>
      </c>
      <c r="CP45" s="229">
        <f t="shared" si="8"/>
        <v>0</v>
      </c>
      <c r="CQ45" s="229">
        <f t="shared" si="8"/>
        <v>0</v>
      </c>
      <c r="CR45" s="229">
        <f t="shared" si="8"/>
        <v>0</v>
      </c>
      <c r="CS45" s="229">
        <f t="shared" si="8"/>
        <v>0</v>
      </c>
      <c r="CT45" s="229">
        <f t="shared" si="8"/>
        <v>0</v>
      </c>
      <c r="CU45" s="229">
        <f t="shared" si="8"/>
        <v>0</v>
      </c>
      <c r="CV45" s="229">
        <f t="shared" si="8"/>
        <v>0</v>
      </c>
      <c r="CW45" s="229">
        <f t="shared" si="8"/>
        <v>0</v>
      </c>
      <c r="CX45" s="229">
        <f t="shared" si="8"/>
        <v>0</v>
      </c>
      <c r="CY45" s="229">
        <f t="shared" si="8"/>
        <v>0</v>
      </c>
      <c r="CZ45" s="229">
        <f t="shared" si="8"/>
        <v>0</v>
      </c>
      <c r="DA45" s="229">
        <f t="shared" si="8"/>
        <v>0</v>
      </c>
      <c r="DB45" s="229">
        <f t="shared" si="8"/>
        <v>0</v>
      </c>
      <c r="DC45" s="229">
        <f t="shared" si="8"/>
        <v>0</v>
      </c>
      <c r="DD45" s="229">
        <f t="shared" si="8"/>
        <v>0</v>
      </c>
      <c r="DE45" s="229">
        <f t="shared" si="8"/>
        <v>0</v>
      </c>
      <c r="DF45" s="229">
        <f t="shared" si="8"/>
        <v>0</v>
      </c>
      <c r="DG45" s="229">
        <f t="shared" si="8"/>
        <v>0</v>
      </c>
      <c r="DH45" s="229">
        <f t="shared" si="8"/>
        <v>0</v>
      </c>
      <c r="DI45" s="229">
        <f t="shared" si="8"/>
        <v>0</v>
      </c>
      <c r="DJ45" s="229">
        <f t="shared" si="8"/>
        <v>0</v>
      </c>
      <c r="DK45" s="229">
        <f t="shared" si="8"/>
        <v>0</v>
      </c>
      <c r="DL45" s="229">
        <f t="shared" si="8"/>
        <v>0</v>
      </c>
      <c r="DM45" s="229">
        <f t="shared" si="8"/>
        <v>0</v>
      </c>
      <c r="DN45" s="229">
        <f t="shared" si="8"/>
        <v>0</v>
      </c>
      <c r="DO45" s="229">
        <f t="shared" si="8"/>
        <v>0</v>
      </c>
      <c r="DP45" s="229">
        <f t="shared" si="8"/>
        <v>0</v>
      </c>
      <c r="DQ45" s="229">
        <f t="shared" si="8"/>
        <v>0</v>
      </c>
      <c r="DR45" s="229">
        <f t="shared" si="8"/>
        <v>0</v>
      </c>
      <c r="DS45" s="229">
        <f t="shared" si="8"/>
        <v>0</v>
      </c>
      <c r="DT45" s="229">
        <f t="shared" si="8"/>
        <v>0</v>
      </c>
      <c r="DU45" s="229">
        <f t="shared" si="8"/>
        <v>0</v>
      </c>
      <c r="DV45" s="229">
        <f t="shared" si="8"/>
        <v>0</v>
      </c>
      <c r="DW45" s="229">
        <f t="shared" si="8"/>
        <v>0</v>
      </c>
      <c r="DX45" s="229">
        <f t="shared" si="8"/>
        <v>0</v>
      </c>
      <c r="DY45" s="229">
        <f t="shared" si="8"/>
        <v>0</v>
      </c>
      <c r="DZ45" s="229">
        <f t="shared" si="8"/>
        <v>0</v>
      </c>
      <c r="EA45" s="229">
        <f t="shared" si="8"/>
        <v>0</v>
      </c>
      <c r="EB45" s="229">
        <f t="shared" si="8"/>
        <v>0</v>
      </c>
      <c r="EC45" s="229">
        <f t="shared" si="8"/>
        <v>0</v>
      </c>
      <c r="ED45" s="229">
        <f t="shared" si="8"/>
        <v>0</v>
      </c>
      <c r="EE45" s="229">
        <f t="shared" si="8"/>
        <v>0</v>
      </c>
    </row>
    <row r="46" ht="15.75" customHeight="1">
      <c r="A46" s="1"/>
      <c r="B46" s="1"/>
      <c r="C46" s="1" t="s">
        <v>214</v>
      </c>
      <c r="D46" s="229">
        <f>-PMT(Assumptions!$AF44/12,Assumptions!$AF45*12,Assumptions!$AF42)*IF(D1&gt;Assumptions!$AF$47,1,0)</f>
        <v>0</v>
      </c>
      <c r="E46" s="229">
        <f>-PMT(Assumptions!$AF44/12,Assumptions!$AF45*12,Assumptions!$AF42)*IF(E1&gt;Assumptions!$AF$47,1,0)</f>
        <v>0</v>
      </c>
      <c r="F46" s="229">
        <f>-PMT(Assumptions!$AF44/12,Assumptions!$AF45*12,Assumptions!$AF42)*IF(F1&gt;Assumptions!$AF$47,1,0)</f>
        <v>0</v>
      </c>
      <c r="G46" s="229">
        <f>-PMT(Assumptions!$AF44/12,Assumptions!$AF45*12,Assumptions!$AF42)*IF(G1&gt;Assumptions!$AF$47,1,0)</f>
        <v>0</v>
      </c>
      <c r="H46" s="229">
        <f>-PMT(Assumptions!$AF44/12,Assumptions!$AF45*12,Assumptions!$AF42)*IF(H1&gt;Assumptions!$AF$47,1,0)</f>
        <v>0</v>
      </c>
      <c r="I46" s="229">
        <f>-PMT(Assumptions!$AF44/12,Assumptions!$AF45*12,Assumptions!$AF42)*IF(I1&gt;Assumptions!$AF$47,1,0)</f>
        <v>0</v>
      </c>
      <c r="J46" s="229">
        <f>-PMT(Assumptions!$AF44/12,Assumptions!$AF45*12,Assumptions!$AF42)*IF(J1&gt;Assumptions!$AF$47,1,0)</f>
        <v>0</v>
      </c>
      <c r="K46" s="229">
        <f>-PMT(Assumptions!$AF44/12,Assumptions!$AF45*12,Assumptions!$AF42)*IF(K1&gt;Assumptions!$AF$47,1,0)</f>
        <v>0</v>
      </c>
      <c r="L46" s="229">
        <f>-PMT(Assumptions!$AF44/12,Assumptions!$AF45*12,Assumptions!$AF42)*IF(L1&gt;Assumptions!$AF$47,1,0)</f>
        <v>0</v>
      </c>
      <c r="M46" s="229">
        <f>-PMT(Assumptions!$AF44/12,Assumptions!$AF45*12,Assumptions!$AF42)*IF(M1&gt;Assumptions!$AF$47,1,0)</f>
        <v>0</v>
      </c>
      <c r="N46" s="229">
        <f>-PMT(Assumptions!$AF44/12,Assumptions!$AF45*12,Assumptions!$AF42)*IF(N1&gt;Assumptions!$AF$47,1,0)</f>
        <v>0</v>
      </c>
      <c r="O46" s="229">
        <f>-PMT(Assumptions!$AF44/12,Assumptions!$AF45*12,Assumptions!$AF42)*IF(O1&gt;Assumptions!$AF$47,1,0)</f>
        <v>0</v>
      </c>
      <c r="P46" s="229">
        <f>-PMT(Assumptions!$AF44/12,Assumptions!$AF45*12,Assumptions!$AF42)*IF(P1&gt;Assumptions!$AF$47,1,0)</f>
        <v>0</v>
      </c>
      <c r="Q46" s="229">
        <f>-PMT(Assumptions!$AF44/12,Assumptions!$AF45*12,Assumptions!$AF42)*IF(Q1&gt;Assumptions!$AF$47,1,0)</f>
        <v>0</v>
      </c>
      <c r="R46" s="229">
        <f>-PMT(Assumptions!$AF44/12,Assumptions!$AF45*12,Assumptions!$AF42)*IF(R1&gt;Assumptions!$AF$47,1,0)</f>
        <v>0</v>
      </c>
      <c r="S46" s="229">
        <f>-PMT(Assumptions!$AF44/12,Assumptions!$AF45*12,Assumptions!$AF42)*IF(S1&gt;Assumptions!$AF$47,1,0)</f>
        <v>0</v>
      </c>
      <c r="T46" s="229">
        <f>-PMT(Assumptions!$AF44/12,Assumptions!$AF45*12,Assumptions!$AF42)*IF(T1&gt;Assumptions!$AF$47,1,0)</f>
        <v>0</v>
      </c>
      <c r="U46" s="229">
        <f>-PMT(Assumptions!$AF44/12,Assumptions!$AF45*12,Assumptions!$AF42)*IF(U1&gt;Assumptions!$AF$47,1,0)</f>
        <v>0</v>
      </c>
      <c r="V46" s="229">
        <f>-PMT(Assumptions!$AF44/12,Assumptions!$AF45*12,Assumptions!$AF42)*IF(V1&gt;Assumptions!$AF$47,1,0)</f>
        <v>0</v>
      </c>
      <c r="W46" s="229">
        <f>-PMT(Assumptions!$AF44/12,Assumptions!$AF45*12,Assumptions!$AF42)*IF(W1&gt;Assumptions!$AF$47,1,0)</f>
        <v>0</v>
      </c>
      <c r="X46" s="229">
        <f>-PMT(Assumptions!$AF44/12,Assumptions!$AF45*12,Assumptions!$AF42)*IF(X1&gt;Assumptions!$AF$47,1,0)</f>
        <v>0</v>
      </c>
      <c r="Y46" s="229">
        <f>-PMT(Assumptions!$AF44/12,Assumptions!$AF45*12,Assumptions!$AF42)*IF(Y1&gt;Assumptions!$AF$47,1,0)</f>
        <v>0</v>
      </c>
      <c r="Z46" s="229">
        <f>-PMT(Assumptions!$AF44/12,Assumptions!$AF45*12,Assumptions!$AF42)*IF(Z1&gt;Assumptions!$AF$47,1,0)</f>
        <v>0</v>
      </c>
      <c r="AA46" s="229">
        <f>-PMT(Assumptions!$AF44/12,Assumptions!$AF45*12,Assumptions!$AF42)*IF(AA1&gt;Assumptions!$AF$47,1,0)</f>
        <v>0</v>
      </c>
      <c r="AB46" s="229">
        <f>-PMT(Assumptions!$AF44/12,Assumptions!$AF45*12,Assumptions!$AF42)*IF(AB1&gt;Assumptions!$AF$47,1,0)</f>
        <v>0</v>
      </c>
      <c r="AC46" s="229">
        <f>-PMT(Assumptions!$AF44/12,Assumptions!$AF45*12,Assumptions!$AF42)*IF(AC1&gt;Assumptions!$AF$47,1,0)</f>
        <v>0</v>
      </c>
      <c r="AD46" s="229">
        <f>-PMT(Assumptions!$AF44/12,Assumptions!$AF45*12,Assumptions!$AF42)*IF(AD1&gt;Assumptions!$AF$47,1,0)</f>
        <v>0</v>
      </c>
      <c r="AE46" s="229">
        <f>-PMT(Assumptions!$AF44/12,Assumptions!$AF45*12,Assumptions!$AF42)*IF(AE1&gt;Assumptions!$AF$47,1,0)</f>
        <v>0</v>
      </c>
      <c r="AF46" s="229">
        <f>-PMT(Assumptions!$AF44/12,Assumptions!$AF45*12,Assumptions!$AF42)*IF(AF1&gt;Assumptions!$AF$47,1,0)</f>
        <v>0</v>
      </c>
      <c r="AG46" s="229">
        <f>-PMT(Assumptions!$AF44/12,Assumptions!$AF45*12,Assumptions!$AF42)*IF(AG1&gt;Assumptions!$AF$47,1,0)</f>
        <v>0</v>
      </c>
      <c r="AH46" s="229">
        <f>-PMT(Assumptions!$AF44/12,Assumptions!$AF45*12,Assumptions!$AF42)*IF(AH1&gt;Assumptions!$AF$47,1,0)</f>
        <v>0</v>
      </c>
      <c r="AI46" s="229">
        <f>-PMT(Assumptions!$AF44/12,Assumptions!$AF45*12,Assumptions!$AF42)*IF(AI1&gt;Assumptions!$AF$47,1,0)</f>
        <v>0</v>
      </c>
      <c r="AJ46" s="229">
        <f>-PMT(Assumptions!$AF44/12,Assumptions!$AF45*12,Assumptions!$AF42)*IF(AJ1&gt;Assumptions!$AF$47,1,0)</f>
        <v>0</v>
      </c>
      <c r="AK46" s="229">
        <f>-PMT(Assumptions!$AF44/12,Assumptions!$AF45*12,Assumptions!$AF42)*IF(AK1&gt;Assumptions!$AF$47,1,0)</f>
        <v>0</v>
      </c>
      <c r="AL46" s="229">
        <f>-PMT(Assumptions!$AF44/12,Assumptions!$AF45*12,Assumptions!$AF42)*IF(AL1&gt;Assumptions!$AF$47,1,0)</f>
        <v>0</v>
      </c>
      <c r="AM46" s="229">
        <f>-PMT(Assumptions!$AF44/12,Assumptions!$AF45*12,Assumptions!$AF42)*IF(AM1&gt;Assumptions!$AF$47,1,0)</f>
        <v>0</v>
      </c>
      <c r="AN46" s="229">
        <f>-PMT(Assumptions!$AF44/12,Assumptions!$AF45*12,Assumptions!$AF42)*IF(AN1&gt;Assumptions!$AF$47,1,0)</f>
        <v>0</v>
      </c>
      <c r="AO46" s="229">
        <f>-PMT(Assumptions!$AF44/12,Assumptions!$AF45*12,Assumptions!$AF42)*IF(AO1&gt;Assumptions!$AF$47,1,0)</f>
        <v>0</v>
      </c>
      <c r="AP46" s="229">
        <f>-PMT(Assumptions!$AF44/12,Assumptions!$AF45*12,Assumptions!$AF42)*IF(AP1&gt;Assumptions!$AF$47,1,0)</f>
        <v>0</v>
      </c>
      <c r="AQ46" s="229">
        <f>-PMT(Assumptions!$AF44/12,Assumptions!$AF45*12,Assumptions!$AF42)*IF(AQ1&gt;Assumptions!$AF$47,1,0)</f>
        <v>0</v>
      </c>
      <c r="AR46" s="229">
        <f>-PMT(Assumptions!$AF44/12,Assumptions!$AF45*12,Assumptions!$AF42)*IF(AR1&gt;Assumptions!$AF$47,1,0)</f>
        <v>0</v>
      </c>
      <c r="AS46" s="229">
        <f>-PMT(Assumptions!$AF44/12,Assumptions!$AF45*12,Assumptions!$AF42)*IF(AS1&gt;Assumptions!$AF$47,1,0)</f>
        <v>0</v>
      </c>
      <c r="AT46" s="229">
        <f>-PMT(Assumptions!$AF44/12,Assumptions!$AF45*12,Assumptions!$AF42)*IF(AT1&gt;Assumptions!$AF$47,1,0)</f>
        <v>0</v>
      </c>
      <c r="AU46" s="229">
        <f>-PMT(Assumptions!$AF44/12,Assumptions!$AF45*12,Assumptions!$AF42)*IF(AU1&gt;Assumptions!$AF$47,1,0)</f>
        <v>0</v>
      </c>
      <c r="AV46" s="229">
        <f>-PMT(Assumptions!$AF44/12,Assumptions!$AF45*12,Assumptions!$AF42)*IF(AV1&gt;Assumptions!$AF$47,1,0)</f>
        <v>0</v>
      </c>
      <c r="AW46" s="229">
        <f>-PMT(Assumptions!$AF44/12,Assumptions!$AF45*12,Assumptions!$AF42)*IF(AW1&gt;Assumptions!$AF$47,1,0)</f>
        <v>0</v>
      </c>
      <c r="AX46" s="229">
        <f>-PMT(Assumptions!$AF44/12,Assumptions!$AF45*12,Assumptions!$AF42)*IF(AX1&gt;Assumptions!$AF$47,1,0)</f>
        <v>0</v>
      </c>
      <c r="AY46" s="229">
        <f>-PMT(Assumptions!$AF44/12,Assumptions!$AF45*12,Assumptions!$AF42)*IF(AY1&gt;Assumptions!$AF$47,1,0)</f>
        <v>0</v>
      </c>
      <c r="AZ46" s="229">
        <f>-PMT(Assumptions!$AF44/12,Assumptions!$AF45*12,Assumptions!$AF42)*IF(AZ1&gt;Assumptions!$AF$47,1,0)</f>
        <v>0</v>
      </c>
      <c r="BA46" s="229">
        <f>-PMT(Assumptions!$AF44/12,Assumptions!$AF45*12,Assumptions!$AF42)*IF(BA1&gt;Assumptions!$AF$47,1,0)</f>
        <v>0</v>
      </c>
      <c r="BB46" s="229">
        <f>-PMT(Assumptions!$AF44/12,Assumptions!$AF45*12,Assumptions!$AF42)*IF(BB1&gt;Assumptions!$AF$47,1,0)</f>
        <v>0</v>
      </c>
      <c r="BC46" s="229">
        <f>-PMT(Assumptions!$AF44/12,Assumptions!$AF45*12,Assumptions!$AF42)*IF(BC1&gt;Assumptions!$AF$47,1,0)</f>
        <v>0</v>
      </c>
      <c r="BD46" s="229">
        <f>-PMT(Assumptions!$AF44/12,Assumptions!$AF45*12,Assumptions!$AF42)*IF(BD1&gt;Assumptions!$AF$47,1,0)</f>
        <v>0</v>
      </c>
      <c r="BE46" s="229">
        <f>-PMT(Assumptions!$AF44/12,Assumptions!$AF45*12,Assumptions!$AF42)*IF(BE1&gt;Assumptions!$AF$47,1,0)</f>
        <v>0</v>
      </c>
      <c r="BF46" s="229">
        <f>-PMT(Assumptions!$AF44/12,Assumptions!$AF45*12,Assumptions!$AF42)*IF(BF1&gt;Assumptions!$AF$47,1,0)</f>
        <v>0</v>
      </c>
      <c r="BG46" s="229">
        <f>-PMT(Assumptions!$AF44/12,Assumptions!$AF45*12,Assumptions!$AF42)*IF(BG1&gt;Assumptions!$AF$47,1,0)</f>
        <v>0</v>
      </c>
      <c r="BH46" s="229">
        <f>-PMT(Assumptions!$AF44/12,Assumptions!$AF45*12,Assumptions!$AF42)*IF(BH1&gt;Assumptions!$AF$47,1,0)</f>
        <v>0</v>
      </c>
      <c r="BI46" s="229">
        <f>-PMT(Assumptions!$AF44/12,Assumptions!$AF45*12,Assumptions!$AF42)*IF(BI1&gt;Assumptions!$AF$47,1,0)</f>
        <v>0</v>
      </c>
      <c r="BJ46" s="229">
        <f>-PMT(Assumptions!$AF44/12,Assumptions!$AF45*12,Assumptions!$AF42)*IF(BJ1&gt;Assumptions!$AF$47,1,0)</f>
        <v>0</v>
      </c>
      <c r="BK46" s="229">
        <f>-PMT(Assumptions!$AF44/12,Assumptions!$AF45*12,Assumptions!$AF42)*IF(BK1&gt;Assumptions!$AF$47,1,0)</f>
        <v>0</v>
      </c>
      <c r="BL46" s="229">
        <f>-PMT(Assumptions!$AF44/12,Assumptions!$AF45*12,Assumptions!$AF42)*IF(BL1&gt;Assumptions!$AF$47,1,0)</f>
        <v>0</v>
      </c>
      <c r="BM46" s="229">
        <f>-PMT(Assumptions!$AF44/12,Assumptions!$AF45*12,Assumptions!$AF42)*IF(BM1&gt;Assumptions!$AF$47,1,0)</f>
        <v>0</v>
      </c>
      <c r="BN46" s="229">
        <f>-PMT(Assumptions!$AF44/12,Assumptions!$AF45*12,Assumptions!$AF42)*IF(BN1&gt;Assumptions!$AF$47,1,0)</f>
        <v>0</v>
      </c>
      <c r="BO46" s="229">
        <f>-PMT(Assumptions!$AF44/12,Assumptions!$AF45*12,Assumptions!$AF42)*IF(BO1&gt;Assumptions!$AF$47,1,0)</f>
        <v>0</v>
      </c>
      <c r="BP46" s="229">
        <f>-PMT(Assumptions!$AF44/12,Assumptions!$AF45*12,Assumptions!$AF42)*IF(BP1&gt;Assumptions!$AF$47,1,0)</f>
        <v>0</v>
      </c>
      <c r="BQ46" s="229">
        <f>-PMT(Assumptions!$AF44/12,Assumptions!$AF45*12,Assumptions!$AF42)*IF(BQ1&gt;Assumptions!$AF$47,1,0)</f>
        <v>0</v>
      </c>
      <c r="BR46" s="229">
        <f>-PMT(Assumptions!$AF44/12,Assumptions!$AF45*12,Assumptions!$AF42)*IF(BR1&gt;Assumptions!$AF$47,1,0)</f>
        <v>0</v>
      </c>
      <c r="BS46" s="229">
        <f>-PMT(Assumptions!$AF44/12,Assumptions!$AF45*12,Assumptions!$AF42)*IF(BS1&gt;Assumptions!$AF$47,1,0)</f>
        <v>0</v>
      </c>
      <c r="BT46" s="229">
        <f>-PMT(Assumptions!$AF44/12,Assumptions!$AF45*12,Assumptions!$AF42)*IF(BT1&gt;Assumptions!$AF$47,1,0)</f>
        <v>0</v>
      </c>
      <c r="BU46" s="229">
        <f>-PMT(Assumptions!$AF44/12,Assumptions!$AF45*12,Assumptions!$AF42)*IF(BU1&gt;Assumptions!$AF$47,1,0)</f>
        <v>0</v>
      </c>
      <c r="BV46" s="229">
        <f>-PMT(Assumptions!$AF44/12,Assumptions!$AF45*12,Assumptions!$AF42)*IF(BV1&gt;Assumptions!$AF$47,1,0)</f>
        <v>0</v>
      </c>
      <c r="BW46" s="229">
        <f>-PMT(Assumptions!$AF44/12,Assumptions!$AF45*12,Assumptions!$AF42)*IF(BW1&gt;Assumptions!$AF$47,1,0)</f>
        <v>0</v>
      </c>
      <c r="BX46" s="229">
        <f>-PMT(Assumptions!$AF44/12,Assumptions!$AF45*12,Assumptions!$AF42)*IF(BX1&gt;Assumptions!$AF$47,1,0)</f>
        <v>0</v>
      </c>
      <c r="BY46" s="229">
        <f>-PMT(Assumptions!$AF44/12,Assumptions!$AF45*12,Assumptions!$AF42)*IF(BY1&gt;Assumptions!$AF$47,1,0)</f>
        <v>0</v>
      </c>
      <c r="BZ46" s="229">
        <f>-PMT(Assumptions!$AF44/12,Assumptions!$AF45*12,Assumptions!$AF42)*IF(BZ1&gt;Assumptions!$AF$47,1,0)</f>
        <v>0</v>
      </c>
      <c r="CA46" s="229">
        <f>-PMT(Assumptions!$AF44/12,Assumptions!$AF45*12,Assumptions!$AF42)*IF(CA1&gt;Assumptions!$AF$47,1,0)</f>
        <v>0</v>
      </c>
      <c r="CB46" s="229">
        <f>-PMT(Assumptions!$AF44/12,Assumptions!$AF45*12,Assumptions!$AF42)*IF(CB1&gt;Assumptions!$AF$47,1,0)</f>
        <v>0</v>
      </c>
      <c r="CC46" s="229">
        <f>-PMT(Assumptions!$AF44/12,Assumptions!$AF45*12,Assumptions!$AF42)*IF(CC1&gt;Assumptions!$AF$47,1,0)</f>
        <v>0</v>
      </c>
      <c r="CD46" s="229">
        <f>-PMT(Assumptions!$AF44/12,Assumptions!$AF45*12,Assumptions!$AF42)*IF(CD1&gt;Assumptions!$AF$47,1,0)</f>
        <v>0</v>
      </c>
      <c r="CE46" s="229">
        <f>-PMT(Assumptions!$AF44/12,Assumptions!$AF45*12,Assumptions!$AF42)*IF(CE1&gt;Assumptions!$AF$47,1,0)</f>
        <v>0</v>
      </c>
      <c r="CF46" s="229">
        <f>-PMT(Assumptions!$AF44/12,Assumptions!$AF45*12,Assumptions!$AF42)*IF(CF1&gt;Assumptions!$AF$47,1,0)</f>
        <v>0</v>
      </c>
      <c r="CG46" s="229">
        <f>-PMT(Assumptions!$AF44/12,Assumptions!$AF45*12,Assumptions!$AF42)*IF(CG1&gt;Assumptions!$AF$47,1,0)</f>
        <v>0</v>
      </c>
      <c r="CH46" s="229">
        <f>-PMT(Assumptions!$AF44/12,Assumptions!$AF45*12,Assumptions!$AF42)*IF(CH1&gt;Assumptions!$AF$47,1,0)</f>
        <v>0</v>
      </c>
      <c r="CI46" s="229">
        <f>-PMT(Assumptions!$AF44/12,Assumptions!$AF45*12,Assumptions!$AF42)*IF(CI1&gt;Assumptions!$AF$47,1,0)</f>
        <v>0</v>
      </c>
      <c r="CJ46" s="229">
        <f>-PMT(Assumptions!$AF44/12,Assumptions!$AF45*12,Assumptions!$AF42)*IF(CJ1&gt;Assumptions!$AF$47,1,0)</f>
        <v>0</v>
      </c>
      <c r="CK46" s="229">
        <f>-PMT(Assumptions!$AF44/12,Assumptions!$AF45*12,Assumptions!$AF42)*IF(CK1&gt;Assumptions!$AF$47,1,0)</f>
        <v>0</v>
      </c>
      <c r="CL46" s="229">
        <f>-PMT(Assumptions!$AF44/12,Assumptions!$AF45*12,Assumptions!$AF42)*IF(CL1&gt;Assumptions!$AF$47,1,0)</f>
        <v>0</v>
      </c>
      <c r="CM46" s="229">
        <f>-PMT(Assumptions!$AF44/12,Assumptions!$AF45*12,Assumptions!$AF42)*IF(CM1&gt;Assumptions!$AF$47,1,0)</f>
        <v>0</v>
      </c>
      <c r="CN46" s="229">
        <f>-PMT(Assumptions!$AF44/12,Assumptions!$AF45*12,Assumptions!$AF42)*IF(CN1&gt;Assumptions!$AF$47,1,0)</f>
        <v>0</v>
      </c>
      <c r="CO46" s="229">
        <f>-PMT(Assumptions!$AF44/12,Assumptions!$AF45*12,Assumptions!$AF42)*IF(CO1&gt;Assumptions!$AF$47,1,0)</f>
        <v>0</v>
      </c>
      <c r="CP46" s="229">
        <f>-PMT(Assumptions!$AF44/12,Assumptions!$AF45*12,Assumptions!$AF42)*IF(CP1&gt;Assumptions!$AF$47,1,0)</f>
        <v>0</v>
      </c>
      <c r="CQ46" s="229">
        <f>-PMT(Assumptions!$AF44/12,Assumptions!$AF45*12,Assumptions!$AF42)*IF(CQ1&gt;Assumptions!$AF$47,1,0)</f>
        <v>0</v>
      </c>
      <c r="CR46" s="229">
        <f>-PMT(Assumptions!$AF44/12,Assumptions!$AF45*12,Assumptions!$AF42)*IF(CR1&gt;Assumptions!$AF$47,1,0)</f>
        <v>0</v>
      </c>
      <c r="CS46" s="229">
        <f>-PMT(Assumptions!$AF44/12,Assumptions!$AF45*12,Assumptions!$AF42)*IF(CS1&gt;Assumptions!$AF$47,1,0)</f>
        <v>0</v>
      </c>
      <c r="CT46" s="229">
        <f>-PMT(Assumptions!$AF44/12,Assumptions!$AF45*12,Assumptions!$AF42)*IF(CT1&gt;Assumptions!$AF$47,1,0)</f>
        <v>0</v>
      </c>
      <c r="CU46" s="229">
        <f>-PMT(Assumptions!$AF44/12,Assumptions!$AF45*12,Assumptions!$AF42)*IF(CU1&gt;Assumptions!$AF$47,1,0)</f>
        <v>0</v>
      </c>
      <c r="CV46" s="229">
        <f>-PMT(Assumptions!$AF44/12,Assumptions!$AF45*12,Assumptions!$AF42)*IF(CV1&gt;Assumptions!$AF$47,1,0)</f>
        <v>0</v>
      </c>
      <c r="CW46" s="229">
        <f>-PMT(Assumptions!$AF44/12,Assumptions!$AF45*12,Assumptions!$AF42)*IF(CW1&gt;Assumptions!$AF$47,1,0)</f>
        <v>0</v>
      </c>
      <c r="CX46" s="229">
        <f>-PMT(Assumptions!$AF44/12,Assumptions!$AF45*12,Assumptions!$AF42)*IF(CX1&gt;Assumptions!$AF$47,1,0)</f>
        <v>0</v>
      </c>
      <c r="CY46" s="229">
        <f>-PMT(Assumptions!$AF44/12,Assumptions!$AF45*12,Assumptions!$AF42)*IF(CY1&gt;Assumptions!$AF$47,1,0)</f>
        <v>0</v>
      </c>
      <c r="CZ46" s="229">
        <f>-PMT(Assumptions!$AF44/12,Assumptions!$AF45*12,Assumptions!$AF42)*IF(CZ1&gt;Assumptions!$AF$47,1,0)</f>
        <v>0</v>
      </c>
      <c r="DA46" s="229">
        <f>-PMT(Assumptions!$AF44/12,Assumptions!$AF45*12,Assumptions!$AF42)*IF(DA1&gt;Assumptions!$AF$47,1,0)</f>
        <v>0</v>
      </c>
      <c r="DB46" s="229">
        <f>-PMT(Assumptions!$AF44/12,Assumptions!$AF45*12,Assumptions!$AF42)*IF(DB1&gt;Assumptions!$AF$47,1,0)</f>
        <v>0</v>
      </c>
      <c r="DC46" s="229">
        <f>-PMT(Assumptions!$AF44/12,Assumptions!$AF45*12,Assumptions!$AF42)*IF(DC1&gt;Assumptions!$AF$47,1,0)</f>
        <v>0</v>
      </c>
      <c r="DD46" s="229">
        <f>-PMT(Assumptions!$AF44/12,Assumptions!$AF45*12,Assumptions!$AF42)*IF(DD1&gt;Assumptions!$AF$47,1,0)</f>
        <v>0</v>
      </c>
      <c r="DE46" s="229">
        <f>-PMT(Assumptions!$AF44/12,Assumptions!$AF45*12,Assumptions!$AF42)*IF(DE1&gt;Assumptions!$AF$47,1,0)</f>
        <v>0</v>
      </c>
      <c r="DF46" s="229">
        <f>-PMT(Assumptions!$AF44/12,Assumptions!$AF45*12,Assumptions!$AF42)*IF(DF1&gt;Assumptions!$AF$47,1,0)</f>
        <v>0</v>
      </c>
      <c r="DG46" s="229">
        <f>-PMT(Assumptions!$AF44/12,Assumptions!$AF45*12,Assumptions!$AF42)*IF(DG1&gt;Assumptions!$AF$47,1,0)</f>
        <v>0</v>
      </c>
      <c r="DH46" s="229">
        <f>-PMT(Assumptions!$AF44/12,Assumptions!$AF45*12,Assumptions!$AF42)*IF(DH1&gt;Assumptions!$AF$47,1,0)</f>
        <v>0</v>
      </c>
      <c r="DI46" s="229">
        <f>-PMT(Assumptions!$AF44/12,Assumptions!$AF45*12,Assumptions!$AF42)*IF(DI1&gt;Assumptions!$AF$47,1,0)</f>
        <v>0</v>
      </c>
      <c r="DJ46" s="229">
        <f>-PMT(Assumptions!$AF44/12,Assumptions!$AF45*12,Assumptions!$AF42)*IF(DJ1&gt;Assumptions!$AF$47,1,0)</f>
        <v>0</v>
      </c>
      <c r="DK46" s="229">
        <f>-PMT(Assumptions!$AF44/12,Assumptions!$AF45*12,Assumptions!$AF42)*IF(DK1&gt;Assumptions!$AF$47,1,0)</f>
        <v>0</v>
      </c>
      <c r="DL46" s="229">
        <f>-PMT(Assumptions!$AF44/12,Assumptions!$AF45*12,Assumptions!$AF42)*IF(DL1&gt;Assumptions!$AF$47,1,0)</f>
        <v>0</v>
      </c>
      <c r="DM46" s="229">
        <f>-PMT(Assumptions!$AF44/12,Assumptions!$AF45*12,Assumptions!$AF42)*IF(DM1&gt;Assumptions!$AF$47,1,0)</f>
        <v>0</v>
      </c>
      <c r="DN46" s="229">
        <f>-PMT(Assumptions!$AF44/12,Assumptions!$AF45*12,Assumptions!$AF42)*IF(DN1&gt;Assumptions!$AF$47,1,0)</f>
        <v>0</v>
      </c>
      <c r="DO46" s="229">
        <f>-PMT(Assumptions!$AF44/12,Assumptions!$AF45*12,Assumptions!$AF42)*IF(DO1&gt;Assumptions!$AF$47,1,0)</f>
        <v>0</v>
      </c>
      <c r="DP46" s="229">
        <f>-PMT(Assumptions!$AF44/12,Assumptions!$AF45*12,Assumptions!$AF42)*IF(DP1&gt;Assumptions!$AF$47,1,0)</f>
        <v>0</v>
      </c>
      <c r="DQ46" s="229">
        <f>-PMT(Assumptions!$AF44/12,Assumptions!$AF45*12,Assumptions!$AF42)*IF(DQ1&gt;Assumptions!$AF$47,1,0)</f>
        <v>0</v>
      </c>
      <c r="DR46" s="229">
        <f>-PMT(Assumptions!$AF44/12,Assumptions!$AF45*12,Assumptions!$AF42)*IF(DR1&gt;Assumptions!$AF$47,1,0)</f>
        <v>0</v>
      </c>
      <c r="DS46" s="229">
        <f>-PMT(Assumptions!$AF44/12,Assumptions!$AF45*12,Assumptions!$AF42)*IF(DS1&gt;Assumptions!$AF$47,1,0)</f>
        <v>0</v>
      </c>
      <c r="DT46" s="229">
        <f>-PMT(Assumptions!$AF44/12,Assumptions!$AF45*12,Assumptions!$AF42)*IF(DT1&gt;Assumptions!$AF$47,1,0)</f>
        <v>0</v>
      </c>
      <c r="DU46" s="229">
        <f>-PMT(Assumptions!$AF44/12,Assumptions!$AF45*12,Assumptions!$AF42)*IF(DU1&gt;Assumptions!$AF$47,1,0)</f>
        <v>0</v>
      </c>
      <c r="DV46" s="229">
        <f>-PMT(Assumptions!$AF44/12,Assumptions!$AF45*12,Assumptions!$AF42)*IF(DV1&gt;Assumptions!$AF$47,1,0)</f>
        <v>0</v>
      </c>
      <c r="DW46" s="229">
        <f>-PMT(Assumptions!$AF44/12,Assumptions!$AF45*12,Assumptions!$AF42)*IF(DW1&gt;Assumptions!$AF$47,1,0)</f>
        <v>0</v>
      </c>
      <c r="DX46" s="229">
        <f>-PMT(Assumptions!$AF44/12,Assumptions!$AF45*12,Assumptions!$AF42)*IF(DX1&gt;Assumptions!$AF$47,1,0)</f>
        <v>0</v>
      </c>
      <c r="DY46" s="229">
        <f>-PMT(Assumptions!$AF44/12,Assumptions!$AF45*12,Assumptions!$AF42)*IF(DY1&gt;Assumptions!$AF$47,1,0)</f>
        <v>0</v>
      </c>
      <c r="DZ46" s="229">
        <f>-PMT(Assumptions!$AF44/12,Assumptions!$AF45*12,Assumptions!$AF42)*IF(DZ1&gt;Assumptions!$AF$47,1,0)</f>
        <v>0</v>
      </c>
      <c r="EA46" s="229">
        <f>-PMT(Assumptions!$AF44/12,Assumptions!$AF45*12,Assumptions!$AF42)*IF(EA1&gt;Assumptions!$AF$47,1,0)</f>
        <v>0</v>
      </c>
      <c r="EB46" s="229">
        <f>-PMT(Assumptions!$AF44/12,Assumptions!$AF45*12,Assumptions!$AF42)*IF(EB1&gt;Assumptions!$AF$47,1,0)</f>
        <v>0</v>
      </c>
      <c r="EC46" s="229">
        <f>-PMT(Assumptions!$AF44/12,Assumptions!$AF45*12,Assumptions!$AF42)*IF(EC1&gt;Assumptions!$AF$47,1,0)</f>
        <v>0</v>
      </c>
      <c r="ED46" s="229">
        <f>-PMT(Assumptions!$AF44/12,Assumptions!$AF45*12,Assumptions!$AF42)*IF(ED1&gt;Assumptions!$AF$47,1,0)</f>
        <v>0</v>
      </c>
      <c r="EE46" s="229">
        <f>-PMT(Assumptions!$AF44/12,Assumptions!$AF45*12,Assumptions!$AF42)*IF(EE1&gt;Assumptions!$AF$47,1,0)</f>
        <v>0</v>
      </c>
    </row>
    <row r="47" ht="15.75" customHeight="1">
      <c r="A47" s="1"/>
      <c r="B47" s="1"/>
      <c r="C47" s="1" t="s">
        <v>191</v>
      </c>
      <c r="D47" s="229">
        <f t="shared" ref="D47:EE47" si="9">D43-D45</f>
        <v>0</v>
      </c>
      <c r="E47" s="229">
        <f t="shared" si="9"/>
        <v>0</v>
      </c>
      <c r="F47" s="229">
        <f t="shared" si="9"/>
        <v>0</v>
      </c>
      <c r="G47" s="229">
        <f t="shared" si="9"/>
        <v>0</v>
      </c>
      <c r="H47" s="229">
        <f t="shared" si="9"/>
        <v>0</v>
      </c>
      <c r="I47" s="229">
        <f t="shared" si="9"/>
        <v>0</v>
      </c>
      <c r="J47" s="229">
        <f t="shared" si="9"/>
        <v>0</v>
      </c>
      <c r="K47" s="229">
        <f t="shared" si="9"/>
        <v>0</v>
      </c>
      <c r="L47" s="229">
        <f t="shared" si="9"/>
        <v>0</v>
      </c>
      <c r="M47" s="229">
        <f t="shared" si="9"/>
        <v>0</v>
      </c>
      <c r="N47" s="229">
        <f t="shared" si="9"/>
        <v>0</v>
      </c>
      <c r="O47" s="229">
        <f t="shared" si="9"/>
        <v>0</v>
      </c>
      <c r="P47" s="229">
        <f t="shared" si="9"/>
        <v>0</v>
      </c>
      <c r="Q47" s="229">
        <f t="shared" si="9"/>
        <v>0</v>
      </c>
      <c r="R47" s="229">
        <f t="shared" si="9"/>
        <v>0</v>
      </c>
      <c r="S47" s="229">
        <f t="shared" si="9"/>
        <v>0</v>
      </c>
      <c r="T47" s="229">
        <f t="shared" si="9"/>
        <v>0</v>
      </c>
      <c r="U47" s="229">
        <f t="shared" si="9"/>
        <v>0</v>
      </c>
      <c r="V47" s="229">
        <f t="shared" si="9"/>
        <v>0</v>
      </c>
      <c r="W47" s="229">
        <f t="shared" si="9"/>
        <v>0</v>
      </c>
      <c r="X47" s="229">
        <f t="shared" si="9"/>
        <v>0</v>
      </c>
      <c r="Y47" s="229">
        <f t="shared" si="9"/>
        <v>0</v>
      </c>
      <c r="Z47" s="229">
        <f t="shared" si="9"/>
        <v>0</v>
      </c>
      <c r="AA47" s="229">
        <f t="shared" si="9"/>
        <v>0</v>
      </c>
      <c r="AB47" s="229">
        <f t="shared" si="9"/>
        <v>0</v>
      </c>
      <c r="AC47" s="229">
        <f t="shared" si="9"/>
        <v>0</v>
      </c>
      <c r="AD47" s="229">
        <f t="shared" si="9"/>
        <v>0</v>
      </c>
      <c r="AE47" s="229">
        <f t="shared" si="9"/>
        <v>0</v>
      </c>
      <c r="AF47" s="229">
        <f t="shared" si="9"/>
        <v>0</v>
      </c>
      <c r="AG47" s="229">
        <f t="shared" si="9"/>
        <v>0</v>
      </c>
      <c r="AH47" s="229">
        <f t="shared" si="9"/>
        <v>0</v>
      </c>
      <c r="AI47" s="229">
        <f t="shared" si="9"/>
        <v>0</v>
      </c>
      <c r="AJ47" s="229">
        <f t="shared" si="9"/>
        <v>0</v>
      </c>
      <c r="AK47" s="229">
        <f t="shared" si="9"/>
        <v>0</v>
      </c>
      <c r="AL47" s="229">
        <f t="shared" si="9"/>
        <v>0</v>
      </c>
      <c r="AM47" s="229">
        <f t="shared" si="9"/>
        <v>0</v>
      </c>
      <c r="AN47" s="229">
        <f t="shared" si="9"/>
        <v>0</v>
      </c>
      <c r="AO47" s="229">
        <f t="shared" si="9"/>
        <v>0</v>
      </c>
      <c r="AP47" s="229">
        <f t="shared" si="9"/>
        <v>0</v>
      </c>
      <c r="AQ47" s="229">
        <f t="shared" si="9"/>
        <v>0</v>
      </c>
      <c r="AR47" s="229">
        <f t="shared" si="9"/>
        <v>0</v>
      </c>
      <c r="AS47" s="229">
        <f t="shared" si="9"/>
        <v>0</v>
      </c>
      <c r="AT47" s="229">
        <f t="shared" si="9"/>
        <v>0</v>
      </c>
      <c r="AU47" s="229">
        <f t="shared" si="9"/>
        <v>0</v>
      </c>
      <c r="AV47" s="229">
        <f t="shared" si="9"/>
        <v>0</v>
      </c>
      <c r="AW47" s="229">
        <f t="shared" si="9"/>
        <v>0</v>
      </c>
      <c r="AX47" s="229">
        <f t="shared" si="9"/>
        <v>0</v>
      </c>
      <c r="AY47" s="229">
        <f t="shared" si="9"/>
        <v>0</v>
      </c>
      <c r="AZ47" s="229">
        <f t="shared" si="9"/>
        <v>0</v>
      </c>
      <c r="BA47" s="229">
        <f t="shared" si="9"/>
        <v>0</v>
      </c>
      <c r="BB47" s="229">
        <f t="shared" si="9"/>
        <v>0</v>
      </c>
      <c r="BC47" s="229">
        <f t="shared" si="9"/>
        <v>0</v>
      </c>
      <c r="BD47" s="229">
        <f t="shared" si="9"/>
        <v>0</v>
      </c>
      <c r="BE47" s="229">
        <f t="shared" si="9"/>
        <v>0</v>
      </c>
      <c r="BF47" s="229">
        <f t="shared" si="9"/>
        <v>0</v>
      </c>
      <c r="BG47" s="229">
        <f t="shared" si="9"/>
        <v>0</v>
      </c>
      <c r="BH47" s="229">
        <f t="shared" si="9"/>
        <v>0</v>
      </c>
      <c r="BI47" s="229">
        <f t="shared" si="9"/>
        <v>0</v>
      </c>
      <c r="BJ47" s="229">
        <f t="shared" si="9"/>
        <v>0</v>
      </c>
      <c r="BK47" s="229">
        <f t="shared" si="9"/>
        <v>0</v>
      </c>
      <c r="BL47" s="229">
        <f t="shared" si="9"/>
        <v>0</v>
      </c>
      <c r="BM47" s="229">
        <f t="shared" si="9"/>
        <v>0</v>
      </c>
      <c r="BN47" s="229">
        <f t="shared" si="9"/>
        <v>0</v>
      </c>
      <c r="BO47" s="229">
        <f t="shared" si="9"/>
        <v>0</v>
      </c>
      <c r="BP47" s="229">
        <f t="shared" si="9"/>
        <v>0</v>
      </c>
      <c r="BQ47" s="229">
        <f t="shared" si="9"/>
        <v>0</v>
      </c>
      <c r="BR47" s="229">
        <f t="shared" si="9"/>
        <v>0</v>
      </c>
      <c r="BS47" s="229">
        <f t="shared" si="9"/>
        <v>0</v>
      </c>
      <c r="BT47" s="229">
        <f t="shared" si="9"/>
        <v>0</v>
      </c>
      <c r="BU47" s="229">
        <f t="shared" si="9"/>
        <v>0</v>
      </c>
      <c r="BV47" s="229">
        <f t="shared" si="9"/>
        <v>0</v>
      </c>
      <c r="BW47" s="229">
        <f t="shared" si="9"/>
        <v>0</v>
      </c>
      <c r="BX47" s="229">
        <f t="shared" si="9"/>
        <v>0</v>
      </c>
      <c r="BY47" s="229">
        <f t="shared" si="9"/>
        <v>0</v>
      </c>
      <c r="BZ47" s="229">
        <f t="shared" si="9"/>
        <v>0</v>
      </c>
      <c r="CA47" s="229">
        <f t="shared" si="9"/>
        <v>0</v>
      </c>
      <c r="CB47" s="229">
        <f t="shared" si="9"/>
        <v>0</v>
      </c>
      <c r="CC47" s="229">
        <f t="shared" si="9"/>
        <v>0</v>
      </c>
      <c r="CD47" s="229">
        <f t="shared" si="9"/>
        <v>0</v>
      </c>
      <c r="CE47" s="229">
        <f t="shared" si="9"/>
        <v>0</v>
      </c>
      <c r="CF47" s="229">
        <f t="shared" si="9"/>
        <v>0</v>
      </c>
      <c r="CG47" s="229">
        <f t="shared" si="9"/>
        <v>0</v>
      </c>
      <c r="CH47" s="229">
        <f t="shared" si="9"/>
        <v>0</v>
      </c>
      <c r="CI47" s="229">
        <f t="shared" si="9"/>
        <v>0</v>
      </c>
      <c r="CJ47" s="229">
        <f t="shared" si="9"/>
        <v>0</v>
      </c>
      <c r="CK47" s="229">
        <f t="shared" si="9"/>
        <v>0</v>
      </c>
      <c r="CL47" s="229">
        <f t="shared" si="9"/>
        <v>0</v>
      </c>
      <c r="CM47" s="229">
        <f t="shared" si="9"/>
        <v>0</v>
      </c>
      <c r="CN47" s="229">
        <f t="shared" si="9"/>
        <v>0</v>
      </c>
      <c r="CO47" s="229">
        <f t="shared" si="9"/>
        <v>0</v>
      </c>
      <c r="CP47" s="229">
        <f t="shared" si="9"/>
        <v>0</v>
      </c>
      <c r="CQ47" s="229">
        <f t="shared" si="9"/>
        <v>0</v>
      </c>
      <c r="CR47" s="229">
        <f t="shared" si="9"/>
        <v>0</v>
      </c>
      <c r="CS47" s="229">
        <f t="shared" si="9"/>
        <v>0</v>
      </c>
      <c r="CT47" s="229">
        <f t="shared" si="9"/>
        <v>0</v>
      </c>
      <c r="CU47" s="229">
        <f t="shared" si="9"/>
        <v>0</v>
      </c>
      <c r="CV47" s="229">
        <f t="shared" si="9"/>
        <v>0</v>
      </c>
      <c r="CW47" s="229">
        <f t="shared" si="9"/>
        <v>0</v>
      </c>
      <c r="CX47" s="229">
        <f t="shared" si="9"/>
        <v>0</v>
      </c>
      <c r="CY47" s="229">
        <f t="shared" si="9"/>
        <v>0</v>
      </c>
      <c r="CZ47" s="229">
        <f t="shared" si="9"/>
        <v>0</v>
      </c>
      <c r="DA47" s="229">
        <f t="shared" si="9"/>
        <v>0</v>
      </c>
      <c r="DB47" s="229">
        <f t="shared" si="9"/>
        <v>0</v>
      </c>
      <c r="DC47" s="229">
        <f t="shared" si="9"/>
        <v>0</v>
      </c>
      <c r="DD47" s="229">
        <f t="shared" si="9"/>
        <v>0</v>
      </c>
      <c r="DE47" s="229">
        <f t="shared" si="9"/>
        <v>0</v>
      </c>
      <c r="DF47" s="229">
        <f t="shared" si="9"/>
        <v>0</v>
      </c>
      <c r="DG47" s="229">
        <f t="shared" si="9"/>
        <v>0</v>
      </c>
      <c r="DH47" s="229">
        <f t="shared" si="9"/>
        <v>0</v>
      </c>
      <c r="DI47" s="229">
        <f t="shared" si="9"/>
        <v>0</v>
      </c>
      <c r="DJ47" s="229">
        <f t="shared" si="9"/>
        <v>0</v>
      </c>
      <c r="DK47" s="229">
        <f t="shared" si="9"/>
        <v>0</v>
      </c>
      <c r="DL47" s="229">
        <f t="shared" si="9"/>
        <v>0</v>
      </c>
      <c r="DM47" s="229">
        <f t="shared" si="9"/>
        <v>0</v>
      </c>
      <c r="DN47" s="229">
        <f t="shared" si="9"/>
        <v>0</v>
      </c>
      <c r="DO47" s="229">
        <f t="shared" si="9"/>
        <v>0</v>
      </c>
      <c r="DP47" s="229">
        <f t="shared" si="9"/>
        <v>0</v>
      </c>
      <c r="DQ47" s="229">
        <f t="shared" si="9"/>
        <v>0</v>
      </c>
      <c r="DR47" s="229">
        <f t="shared" si="9"/>
        <v>0</v>
      </c>
      <c r="DS47" s="229">
        <f t="shared" si="9"/>
        <v>0</v>
      </c>
      <c r="DT47" s="229">
        <f t="shared" si="9"/>
        <v>0</v>
      </c>
      <c r="DU47" s="229">
        <f t="shared" si="9"/>
        <v>0</v>
      </c>
      <c r="DV47" s="229">
        <f t="shared" si="9"/>
        <v>0</v>
      </c>
      <c r="DW47" s="229">
        <f t="shared" si="9"/>
        <v>0</v>
      </c>
      <c r="DX47" s="229">
        <f t="shared" si="9"/>
        <v>0</v>
      </c>
      <c r="DY47" s="229">
        <f t="shared" si="9"/>
        <v>0</v>
      </c>
      <c r="DZ47" s="229">
        <f t="shared" si="9"/>
        <v>0</v>
      </c>
      <c r="EA47" s="229">
        <f t="shared" si="9"/>
        <v>0</v>
      </c>
      <c r="EB47" s="229">
        <f t="shared" si="9"/>
        <v>0</v>
      </c>
      <c r="EC47" s="229">
        <f t="shared" si="9"/>
        <v>0</v>
      </c>
      <c r="ED47" s="229">
        <f t="shared" si="9"/>
        <v>0</v>
      </c>
      <c r="EE47" s="229">
        <f t="shared" si="9"/>
        <v>0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216</v>
      </c>
      <c r="D50" s="229">
        <f>SUM(E38:P38)/Assumptions!$AB64*IF(D1=Assumptions!$AB68*12,1,0)</f>
        <v>0</v>
      </c>
      <c r="E50" s="229">
        <f>SUM(F38:Q38)/Assumptions!$AB64*IF(E1=Assumptions!$AB68*12,1,0)</f>
        <v>0</v>
      </c>
      <c r="F50" s="229">
        <f>SUM(G38:R38)/Assumptions!$AB64*IF(F1=Assumptions!$AB68*12,1,0)</f>
        <v>0</v>
      </c>
      <c r="G50" s="229">
        <f>SUM(H38:S38)/Assumptions!$AB64*IF(G1=Assumptions!$AB68*12,1,0)</f>
        <v>0</v>
      </c>
      <c r="H50" s="229">
        <f>SUM(I38:T38)/Assumptions!$AB64*IF(H1=Assumptions!$AB68*12,1,0)</f>
        <v>0</v>
      </c>
      <c r="I50" s="229">
        <f>SUM(J38:U38)/Assumptions!$AB64*IF(I1=Assumptions!$AB68*12,1,0)</f>
        <v>0</v>
      </c>
      <c r="J50" s="229">
        <f>SUM(K38:V38)/Assumptions!$AB64*IF(J1=Assumptions!$AB68*12,1,0)</f>
        <v>0</v>
      </c>
      <c r="K50" s="229">
        <f>SUM(L38:W38)/Assumptions!$AB64*IF(K1=Assumptions!$AB68*12,1,0)</f>
        <v>0</v>
      </c>
      <c r="L50" s="229">
        <f>SUM(M38:X38)/Assumptions!$AB64*IF(L1=Assumptions!$AB68*12,1,0)</f>
        <v>0</v>
      </c>
      <c r="M50" s="229">
        <f>SUM(N38:Y38)/Assumptions!$AB64*IF(M1=Assumptions!$AB68*12,1,0)</f>
        <v>0</v>
      </c>
      <c r="N50" s="229">
        <f>SUM(O38:Z38)/Assumptions!$AB64*IF(N1=Assumptions!$AB68*12,1,0)</f>
        <v>0</v>
      </c>
      <c r="O50" s="229">
        <f>SUM(P38:AA38)/Assumptions!$AB64*IF(O1=Assumptions!$AB68*12,1,0)</f>
        <v>0</v>
      </c>
      <c r="P50" s="229">
        <f>SUM(Q38:AB38)/Assumptions!$AB64*IF(P1=Assumptions!$AB68*12,1,0)</f>
        <v>0</v>
      </c>
      <c r="Q50" s="229">
        <f>SUM(R38:AC38)/Assumptions!$AB64*IF(Q1=Assumptions!$AB68*12,1,0)</f>
        <v>0</v>
      </c>
      <c r="R50" s="229">
        <f>SUM(S38:AD38)/Assumptions!$AB64*IF(R1=Assumptions!$AB68*12,1,0)</f>
        <v>0</v>
      </c>
      <c r="S50" s="229">
        <f>SUM(T38:AE38)/Assumptions!$AB64*IF(S1=Assumptions!$AB68*12,1,0)</f>
        <v>0</v>
      </c>
      <c r="T50" s="229">
        <f>SUM(U38:AF38)/Assumptions!$AB64*IF(T1=Assumptions!$AB68*12,1,0)</f>
        <v>0</v>
      </c>
      <c r="U50" s="229">
        <f>SUM(V38:AG38)/Assumptions!$AB64*IF(U1=Assumptions!$AB68*12,1,0)</f>
        <v>0</v>
      </c>
      <c r="V50" s="229">
        <f>SUM(W38:AH38)/Assumptions!$AB64*IF(V1=Assumptions!$AB68*12,1,0)</f>
        <v>0</v>
      </c>
      <c r="W50" s="229">
        <f>SUM(X38:AI38)/Assumptions!$AB64*IF(W1=Assumptions!$AB68*12,1,0)</f>
        <v>0</v>
      </c>
      <c r="X50" s="229">
        <f>SUM(Y38:AJ38)/Assumptions!$AB64*IF(X1=Assumptions!$AB68*12,1,0)</f>
        <v>0</v>
      </c>
      <c r="Y50" s="229">
        <f>SUM(Z38:AK38)/Assumptions!$AB64*IF(Y1=Assumptions!$AB68*12,1,0)</f>
        <v>0</v>
      </c>
      <c r="Z50" s="229">
        <f>SUM(AA38:AL38)/Assumptions!$AB64*IF(Z1=Assumptions!$AB68*12,1,0)</f>
        <v>0</v>
      </c>
      <c r="AA50" s="229">
        <f>SUM(AB38:AM38)/Assumptions!$AB64*IF(AA1=Assumptions!$AB68*12,1,0)</f>
        <v>0</v>
      </c>
      <c r="AB50" s="229">
        <f>SUM(AC38:AN38)/Assumptions!$AB64*IF(AB1=Assumptions!$AB68*12,1,0)</f>
        <v>0</v>
      </c>
      <c r="AC50" s="229">
        <f>SUM(AD38:AO38)/Assumptions!$AB64*IF(AC1=Assumptions!$AB68*12,1,0)</f>
        <v>0</v>
      </c>
      <c r="AD50" s="229">
        <f>SUM(AE38:AP38)/Assumptions!$AB64*IF(AD1=Assumptions!$AB68*12,1,0)</f>
        <v>0</v>
      </c>
      <c r="AE50" s="229">
        <f>SUM(AF38:AQ38)/Assumptions!$AB64*IF(AE1=Assumptions!$AB68*12,1,0)</f>
        <v>0</v>
      </c>
      <c r="AF50" s="229">
        <f>SUM(AG38:AR38)/Assumptions!$AB64*IF(AF1=Assumptions!$AB68*12,1,0)</f>
        <v>0</v>
      </c>
      <c r="AG50" s="229">
        <f>SUM(AH38:AS38)/Assumptions!$AB64*IF(AG1=Assumptions!$AB68*12,1,0)</f>
        <v>0</v>
      </c>
      <c r="AH50" s="229">
        <f>SUM(AI38:AT38)/Assumptions!$AB64*IF(AH1=Assumptions!$AB68*12,1,0)</f>
        <v>0</v>
      </c>
      <c r="AI50" s="229">
        <f>SUM(AJ38:AU38)/Assumptions!$AB64*IF(AI1=Assumptions!$AB68*12,1,0)</f>
        <v>0</v>
      </c>
      <c r="AJ50" s="229">
        <f>SUM(AK38:AV38)/Assumptions!$AB64*IF(AJ1=Assumptions!$AB68*12,1,0)</f>
        <v>0</v>
      </c>
      <c r="AK50" s="229">
        <f>SUM(AL38:AW38)/Assumptions!$AB64*IF(AK1=Assumptions!$AB68*12,1,0)</f>
        <v>0</v>
      </c>
      <c r="AL50" s="229">
        <f>SUM(AM38:AX38)/Assumptions!$AB64*IF(AL1=Assumptions!$AB68*12,1,0)</f>
        <v>0</v>
      </c>
      <c r="AM50" s="229">
        <f>SUM(AN38:AY38)/Assumptions!$AB64*IF(AM1=Assumptions!$AB68*12,1,0)</f>
        <v>0</v>
      </c>
      <c r="AN50" s="229">
        <f>SUM(AO38:AZ38)/Assumptions!$AB64*IF(AN1=Assumptions!$AB68*12,1,0)</f>
        <v>0</v>
      </c>
      <c r="AO50" s="229">
        <f>SUM(AP38:BA38)/Assumptions!$AB64*IF(AO1=Assumptions!$AB68*12,1,0)</f>
        <v>0</v>
      </c>
      <c r="AP50" s="229">
        <f>SUM(AQ38:BB38)/Assumptions!$AB64*IF(AP1=Assumptions!$AB68*12,1,0)</f>
        <v>0</v>
      </c>
      <c r="AQ50" s="229">
        <f>SUM(AR38:BC38)/Assumptions!$AB64*IF(AQ1=Assumptions!$AB68*12,1,0)</f>
        <v>0</v>
      </c>
      <c r="AR50" s="229">
        <f>SUM(AS38:BD38)/Assumptions!$AB64*IF(AR1=Assumptions!$AB68*12,1,0)</f>
        <v>0</v>
      </c>
      <c r="AS50" s="229">
        <f>SUM(AT38:BE38)/Assumptions!$AB64*IF(AS1=Assumptions!$AB68*12,1,0)</f>
        <v>0</v>
      </c>
      <c r="AT50" s="229">
        <f>SUM(AU38:BF38)/Assumptions!$AB64*IF(AT1=Assumptions!$AB68*12,1,0)</f>
        <v>0</v>
      </c>
      <c r="AU50" s="229">
        <f>SUM(AV38:BG38)/Assumptions!$AB64*IF(AU1=Assumptions!$AB68*12,1,0)</f>
        <v>0</v>
      </c>
      <c r="AV50" s="229">
        <f>SUM(AW38:BH38)/Assumptions!$AB64*IF(AV1=Assumptions!$AB68*12,1,0)</f>
        <v>0</v>
      </c>
      <c r="AW50" s="229">
        <f>SUM(AX38:BI38)/Assumptions!$AB64*IF(AW1=Assumptions!$AB68*12,1,0)</f>
        <v>0</v>
      </c>
      <c r="AX50" s="229">
        <f>SUM(AY38:BJ38)/Assumptions!$AB64*IF(AX1=Assumptions!$AB68*12,1,0)</f>
        <v>0</v>
      </c>
      <c r="AY50" s="229">
        <f>SUM(AZ38:BK38)/Assumptions!$AB64*IF(AY1=Assumptions!$AB68*12,1,0)</f>
        <v>0</v>
      </c>
      <c r="AZ50" s="229">
        <f>SUM(BA38:BL38)/Assumptions!$AB64*IF(AZ1=Assumptions!$AB68*12,1,0)</f>
        <v>0</v>
      </c>
      <c r="BA50" s="229">
        <f>SUM(BB38:BM38)/Assumptions!$AB64*IF(BA1=Assumptions!$AB68*12,1,0)</f>
        <v>0</v>
      </c>
      <c r="BB50" s="229">
        <f>SUM(BC38:BN38)/Assumptions!$AB64*IF(BB1=Assumptions!$AB68*12,1,0)</f>
        <v>0</v>
      </c>
      <c r="BC50" s="229">
        <f>SUM(BD38:BO38)/Assumptions!$AB64*IF(BC1=Assumptions!$AB68*12,1,0)</f>
        <v>0</v>
      </c>
      <c r="BD50" s="229">
        <f>SUM(BE38:BP38)/Assumptions!$AB64*IF(BD1=Assumptions!$AB68*12,1,0)</f>
        <v>0</v>
      </c>
      <c r="BE50" s="229">
        <f>SUM(BF38:BQ38)/Assumptions!$AB64*IF(BE1=Assumptions!$AB68*12,1,0)</f>
        <v>0</v>
      </c>
      <c r="BF50" s="229">
        <f>SUM(BG38:BR38)/Assumptions!$AB64*IF(BF1=Assumptions!$AB68*12,1,0)</f>
        <v>0</v>
      </c>
      <c r="BG50" s="229">
        <f>SUM(BH38:BS38)/Assumptions!$AB64*IF(BG1=Assumptions!$AB68*12,1,0)</f>
        <v>0</v>
      </c>
      <c r="BH50" s="229">
        <f>SUM(BI38:BT38)/Assumptions!$AB64*IF(BH1=Assumptions!$AB68*12,1,0)</f>
        <v>0</v>
      </c>
      <c r="BI50" s="229">
        <f>SUM(BJ38:BU38)/Assumptions!$AB64*IF(BI1=Assumptions!$AB68*12,1,0)</f>
        <v>0</v>
      </c>
      <c r="BJ50" s="229">
        <f>SUM(BK38:BV38)/Assumptions!$AB64*IF(BJ1=Assumptions!$AB68*12,1,0)</f>
        <v>0</v>
      </c>
      <c r="BK50" s="229">
        <f>SUM(BL38:BW38)/Assumptions!$AB64*IF(BK1=Assumptions!$AB68*12,1,0)</f>
        <v>0</v>
      </c>
      <c r="BL50" s="229">
        <f>SUM(BM38:BX38)/Assumptions!$AB64*IF(BL1=Assumptions!$AB68*12,1,0)</f>
        <v>0</v>
      </c>
      <c r="BM50" s="229">
        <f>SUM(BN38:BY38)/Assumptions!$AB64*IF(BM1=Assumptions!$AB68*12,1,0)</f>
        <v>0</v>
      </c>
      <c r="BN50" s="229">
        <f>SUM(BO38:BZ38)/Assumptions!$AB64*IF(BN1=Assumptions!$AB68*12,1,0)</f>
        <v>0</v>
      </c>
      <c r="BO50" s="229">
        <f>SUM(BP38:CA38)/Assumptions!$AB64*IF(BO1=Assumptions!$AB68*12,1,0)</f>
        <v>0</v>
      </c>
      <c r="BP50" s="229">
        <f>SUM(BQ38:CB38)/Assumptions!$AB64*IF(BP1=Assumptions!$AB68*12,1,0)</f>
        <v>0</v>
      </c>
      <c r="BQ50" s="229">
        <f>SUM(BR38:CC38)/Assumptions!$AB64*IF(BQ1=Assumptions!$AB68*12,1,0)</f>
        <v>0</v>
      </c>
      <c r="BR50" s="229">
        <f>SUM(BS38:CD38)/Assumptions!$AB64*IF(BR1=Assumptions!$AB68*12,1,0)</f>
        <v>0</v>
      </c>
      <c r="BS50" s="229">
        <f>SUM(BT38:CE38)/Assumptions!$AB64*IF(BS1=Assumptions!$AB68*12,1,0)</f>
        <v>0</v>
      </c>
      <c r="BT50" s="229">
        <f>SUM(BU38:CF38)/Assumptions!$AB64*IF(BT1=Assumptions!$AB68*12,1,0)</f>
        <v>0</v>
      </c>
      <c r="BU50" s="229">
        <f>SUM(BV38:CG38)/Assumptions!$AB64*IF(BU1=Assumptions!$AB68*12,1,0)</f>
        <v>0</v>
      </c>
      <c r="BV50" s="229">
        <f>SUM(BW38:CH38)/Assumptions!$AB64*IF(BV1=Assumptions!$AB68*12,1,0)</f>
        <v>0</v>
      </c>
      <c r="BW50" s="229">
        <f>SUM(BX38:CI38)/Assumptions!$AB64*IF(BW1=Assumptions!$AB68*12,1,0)</f>
        <v>0</v>
      </c>
      <c r="BX50" s="229">
        <f>SUM(BY38:CJ38)/Assumptions!$AB64*IF(BX1=Assumptions!$AB68*12,1,0)</f>
        <v>0</v>
      </c>
      <c r="BY50" s="229">
        <f>SUM(BZ38:CK38)/Assumptions!$AB64*IF(BY1=Assumptions!$AB68*12,1,0)</f>
        <v>0</v>
      </c>
      <c r="BZ50" s="229">
        <f>SUM(CA38:CL38)/Assumptions!$AB64*IF(BZ1=Assumptions!$AB68*12,1,0)</f>
        <v>0</v>
      </c>
      <c r="CA50" s="229">
        <f>SUM(CB38:CM38)/Assumptions!$AB64*IF(CA1=Assumptions!$AB68*12,1,0)</f>
        <v>0</v>
      </c>
      <c r="CB50" s="229">
        <f>SUM(CC38:CN38)/Assumptions!$AB64*IF(CB1=Assumptions!$AB68*12,1,0)</f>
        <v>0</v>
      </c>
      <c r="CC50" s="229">
        <f>SUM(CD38:CO38)/Assumptions!$AB64*IF(CC1=Assumptions!$AB68*12,1,0)</f>
        <v>0</v>
      </c>
      <c r="CD50" s="229">
        <f>SUM(CE38:CP38)/Assumptions!$AB64*IF(CD1=Assumptions!$AB68*12,1,0)</f>
        <v>0</v>
      </c>
      <c r="CE50" s="229">
        <f>SUM(CF38:CQ38)/Assumptions!$AB64*IF(CE1=Assumptions!$AB68*12,1,0)</f>
        <v>0</v>
      </c>
      <c r="CF50" s="229">
        <f>SUM(CG38:CR38)/Assumptions!$AB64*IF(CF1=Assumptions!$AB68*12,1,0)</f>
        <v>0</v>
      </c>
      <c r="CG50" s="229">
        <f>SUM(CH38:CS38)/Assumptions!$AB64*IF(CG1=Assumptions!$AB68*12,1,0)</f>
        <v>0</v>
      </c>
      <c r="CH50" s="229">
        <f>SUM(CI38:CT38)/Assumptions!$AB64*IF(CH1=Assumptions!$AB68*12,1,0)</f>
        <v>0</v>
      </c>
      <c r="CI50" s="229">
        <f>SUM(CJ38:CU38)/Assumptions!$AB64*IF(CI1=Assumptions!$AB68*12,1,0)</f>
        <v>0</v>
      </c>
      <c r="CJ50" s="229">
        <f>SUM(CK38:CV38)/Assumptions!$AB64*IF(CJ1=Assumptions!$AB68*12,1,0)</f>
        <v>0</v>
      </c>
      <c r="CK50" s="229">
        <f>SUM(CL38:CW38)/Assumptions!$AB64*IF(CK1=Assumptions!$AB68*12,1,0)</f>
        <v>0</v>
      </c>
      <c r="CL50" s="229">
        <f>SUM(CM38:CX38)/Assumptions!$AB64*IF(CL1=Assumptions!$AB68*12,1,0)</f>
        <v>0</v>
      </c>
      <c r="CM50" s="229">
        <f>SUM(CN38:CY38)/Assumptions!$AB64*IF(CM1=Assumptions!$AB68*12,1,0)</f>
        <v>0</v>
      </c>
      <c r="CN50" s="229">
        <f>SUM(CO38:CZ38)/Assumptions!$AB64*IF(CN1=Assumptions!$AB68*12,1,0)</f>
        <v>0</v>
      </c>
      <c r="CO50" s="229">
        <f>SUM(CP38:DA38)/Assumptions!$AB64*IF(CO1=Assumptions!$AB68*12,1,0)</f>
        <v>0</v>
      </c>
      <c r="CP50" s="229">
        <f>SUM(CQ38:DB38)/Assumptions!$AB64*IF(CP1=Assumptions!$AB68*12,1,0)</f>
        <v>0</v>
      </c>
      <c r="CQ50" s="229">
        <f>SUM(CR38:DC38)/Assumptions!$AB64*IF(CQ1=Assumptions!$AB68*12,1,0)</f>
        <v>0</v>
      </c>
      <c r="CR50" s="229">
        <f>SUM(CS38:DD38)/Assumptions!$AB64*IF(CR1=Assumptions!$AB68*12,1,0)</f>
        <v>0</v>
      </c>
      <c r="CS50" s="229">
        <f>SUM(CT38:DE38)/Assumptions!$AB64*IF(CS1=Assumptions!$AB68*12,1,0)</f>
        <v>0</v>
      </c>
      <c r="CT50" s="229">
        <f>SUM(CU38:DF38)/Assumptions!$AB64*IF(CT1=Assumptions!$AB68*12,1,0)</f>
        <v>0</v>
      </c>
      <c r="CU50" s="229">
        <f>SUM(CV38:DG38)/Assumptions!$AB64*IF(CU1=Assumptions!$AB68*12,1,0)</f>
        <v>0</v>
      </c>
      <c r="CV50" s="229">
        <f>SUM(CW38:DH38)/Assumptions!$AB64*IF(CV1=Assumptions!$AB68*12,1,0)</f>
        <v>0</v>
      </c>
      <c r="CW50" s="229">
        <f>SUM(CX38:DI38)/Assumptions!$AB64*IF(CW1=Assumptions!$AB68*12,1,0)</f>
        <v>0</v>
      </c>
      <c r="CX50" s="229">
        <f>SUM(CY38:DJ38)/Assumptions!$AB64*IF(CX1=Assumptions!$AB68*12,1,0)</f>
        <v>0</v>
      </c>
      <c r="CY50" s="229">
        <f>SUM(CZ38:DK38)/Assumptions!$AB64*IF(CY1=Assumptions!$AB68*12,1,0)</f>
        <v>0</v>
      </c>
      <c r="CZ50" s="229">
        <f>SUM(DA38:DL38)/Assumptions!$AB64*IF(CZ1=Assumptions!$AB68*12,1,0)</f>
        <v>0</v>
      </c>
      <c r="DA50" s="229">
        <f>SUM(DB38:DM38)/Assumptions!$AB64*IF(DA1=Assumptions!$AB68*12,1,0)</f>
        <v>0</v>
      </c>
      <c r="DB50" s="229">
        <f>SUM(DC38:DN38)/Assumptions!$AB64*IF(DB1=Assumptions!$AB68*12,1,0)</f>
        <v>0</v>
      </c>
      <c r="DC50" s="229">
        <f>SUM(DD38:DO38)/Assumptions!$AB64*IF(DC1=Assumptions!$AB68*12,1,0)</f>
        <v>0</v>
      </c>
      <c r="DD50" s="229">
        <f>SUM(DE38:DP38)/Assumptions!$AB64*IF(DD1=Assumptions!$AB68*12,1,0)</f>
        <v>0</v>
      </c>
      <c r="DE50" s="229">
        <f>SUM(DF38:DQ38)/Assumptions!$AB64*IF(DE1=Assumptions!$AB68*12,1,0)</f>
        <v>0</v>
      </c>
      <c r="DF50" s="229">
        <f>SUM(DG38:DR38)/Assumptions!$AB64*IF(DF1=Assumptions!$AB68*12,1,0)</f>
        <v>0</v>
      </c>
      <c r="DG50" s="229">
        <f>SUM(DH38:DS38)/Assumptions!$AB64*IF(DG1=Assumptions!$AB68*12,1,0)</f>
        <v>0</v>
      </c>
      <c r="DH50" s="229">
        <f>SUM(DI38:DT38)/Assumptions!$AB64*IF(DH1=Assumptions!$AB68*12,1,0)</f>
        <v>0</v>
      </c>
      <c r="DI50" s="229">
        <f>SUM(DJ38:DU38)/Assumptions!$AB64*IF(DI1=Assumptions!$AB68*12,1,0)</f>
        <v>0</v>
      </c>
      <c r="DJ50" s="229">
        <f>SUM(DK38:DV38)/Assumptions!$AB64*IF(DJ1=Assumptions!$AB68*12,1,0)</f>
        <v>0</v>
      </c>
      <c r="DK50" s="229">
        <f>SUM(DL38:DW38)/Assumptions!$AB64*IF(DK1=Assumptions!$AB68*12,1,0)</f>
        <v>0</v>
      </c>
      <c r="DL50" s="229">
        <f>SUM(DM38:DX38)/Assumptions!$AB64*IF(DL1=Assumptions!$AB68*12,1,0)</f>
        <v>0</v>
      </c>
      <c r="DM50" s="229">
        <f>SUM(DN38:DY38)/Assumptions!$AB64*IF(DM1=Assumptions!$AB68*12,1,0)</f>
        <v>0</v>
      </c>
      <c r="DN50" s="229">
        <f>SUM(DO38:DZ38)/Assumptions!$AB64*IF(DN1=Assumptions!$AB68*12,1,0)</f>
        <v>0</v>
      </c>
      <c r="DO50" s="229">
        <f>SUM(DP38:EA38)/Assumptions!$AB64*IF(DO1=Assumptions!$AB68*12,1,0)</f>
        <v>0</v>
      </c>
      <c r="DP50" s="229">
        <f>SUM(DQ38:EB38)/Assumptions!$AB64*IF(DP1=Assumptions!$AB68*12,1,0)</f>
        <v>0</v>
      </c>
      <c r="DQ50" s="229">
        <f>SUM(DR38:EC38)/Assumptions!$AB64*IF(DQ1=Assumptions!$AB68*12,1,0)</f>
        <v>0</v>
      </c>
      <c r="DR50" s="229">
        <f>SUM(DS38:ED38)/Assumptions!$AB64*IF(DR1=Assumptions!$AB68*12,1,0)</f>
        <v>0</v>
      </c>
      <c r="DS50" s="229">
        <f>SUM(DT38:EE38)/Assumptions!$AB64*IF(DS1=Assumptions!$AB68*12,1,0)</f>
        <v>0</v>
      </c>
      <c r="DT50" s="229">
        <f>SUM(DU38:EF38)/Assumptions!$AB64*IF(DT1=Assumptions!$AB68*12,1,0)</f>
        <v>0</v>
      </c>
      <c r="DU50" s="229">
        <f>SUM(DV38:EG38)/Assumptions!$AB64*IF(DU1=Assumptions!$AB68*12,1,0)</f>
        <v>0</v>
      </c>
      <c r="DV50" s="229">
        <f>SUM(DW38:EH38)/Assumptions!$AB64*IF(DV1=Assumptions!$AB68*12,1,0)</f>
        <v>0</v>
      </c>
      <c r="DW50" s="229">
        <f>SUM(DX38:EI38)/Assumptions!$AB64*IF(DW1=Assumptions!$AB68*12,1,0)</f>
        <v>0</v>
      </c>
      <c r="DX50" s="229">
        <f>SUM(DY38:EJ38)/Assumptions!$AB64*IF(DX1=Assumptions!$AB68*12,1,0)</f>
        <v>0</v>
      </c>
      <c r="DY50" s="229">
        <f>SUM(DZ38:EK38)/Assumptions!$AB64*IF(DY1=Assumptions!$AB68*12,1,0)</f>
        <v>0</v>
      </c>
      <c r="DZ50" s="229">
        <f>SUM(EA38:EL38)/Assumptions!$AB64*IF(DZ1=Assumptions!$AB68*12,1,0)</f>
        <v>0</v>
      </c>
      <c r="EA50" s="229">
        <f>SUM(EB38:EM38)/Assumptions!$AB64*IF(EA1=Assumptions!$AB68*12,1,0)</f>
        <v>0</v>
      </c>
      <c r="EB50" s="229">
        <f>SUM(EC38:EN38)/Assumptions!$AB64*IF(EB1=Assumptions!$AB68*12,1,0)</f>
        <v>0</v>
      </c>
      <c r="EC50" s="229">
        <f>SUM(ED38:EO38)/Assumptions!$AB64*IF(EC1=Assumptions!$AB68*12,1,0)</f>
        <v>0</v>
      </c>
      <c r="ED50" s="229">
        <f>SUM(EE38:EP38)/Assumptions!$AB64*IF(ED1=Assumptions!$AB68*12,1,0)</f>
        <v>0</v>
      </c>
      <c r="EE50" s="229">
        <f>SUM(EF38:EQ38)/Assumptions!$AB64*IF(EE1=Assumptions!$AB68*12,1,0)</f>
        <v>0</v>
      </c>
    </row>
    <row r="51" ht="15.75" customHeight="1">
      <c r="A51" s="1"/>
      <c r="B51" s="1"/>
      <c r="C51" s="1" t="s">
        <v>138</v>
      </c>
      <c r="D51" s="229">
        <f>-D50*Assumptions!$AB65</f>
        <v>0</v>
      </c>
      <c r="E51" s="229">
        <f>-E50*Assumptions!$AB65</f>
        <v>0</v>
      </c>
      <c r="F51" s="229">
        <f>-F50*Assumptions!$AB65</f>
        <v>0</v>
      </c>
      <c r="G51" s="229">
        <f>-G50*Assumptions!$AB65</f>
        <v>0</v>
      </c>
      <c r="H51" s="229">
        <f>-H50*Assumptions!$AB65</f>
        <v>0</v>
      </c>
      <c r="I51" s="229">
        <f>-I50*Assumptions!$AB65</f>
        <v>0</v>
      </c>
      <c r="J51" s="229">
        <f>-J50*Assumptions!$AB65</f>
        <v>0</v>
      </c>
      <c r="K51" s="229">
        <f>-K50*Assumptions!$AB65</f>
        <v>0</v>
      </c>
      <c r="L51" s="229">
        <f>-L50*Assumptions!$AB65</f>
        <v>0</v>
      </c>
      <c r="M51" s="229">
        <f>-M50*Assumptions!$AB65</f>
        <v>0</v>
      </c>
      <c r="N51" s="229">
        <f>-N50*Assumptions!$AB65</f>
        <v>0</v>
      </c>
      <c r="O51" s="229">
        <f>-O50*Assumptions!$AB65</f>
        <v>0</v>
      </c>
      <c r="P51" s="229">
        <f>-P50*Assumptions!$AB65</f>
        <v>0</v>
      </c>
      <c r="Q51" s="229">
        <f>-Q50*Assumptions!$AB65</f>
        <v>0</v>
      </c>
      <c r="R51" s="229">
        <f>-R50*Assumptions!$AB65</f>
        <v>0</v>
      </c>
      <c r="S51" s="229">
        <f>-S50*Assumptions!$AB65</f>
        <v>0</v>
      </c>
      <c r="T51" s="229">
        <f>-T50*Assumptions!$AB65</f>
        <v>0</v>
      </c>
      <c r="U51" s="229">
        <f>-U50*Assumptions!$AB65</f>
        <v>0</v>
      </c>
      <c r="V51" s="229">
        <f>-V50*Assumptions!$AB65</f>
        <v>0</v>
      </c>
      <c r="W51" s="229">
        <f>-W50*Assumptions!$AB65</f>
        <v>0</v>
      </c>
      <c r="X51" s="229">
        <f>-X50*Assumptions!$AB65</f>
        <v>0</v>
      </c>
      <c r="Y51" s="229">
        <f>-Y50*Assumptions!$AB65</f>
        <v>0</v>
      </c>
      <c r="Z51" s="229">
        <f>-Z50*Assumptions!$AB65</f>
        <v>0</v>
      </c>
      <c r="AA51" s="229">
        <f>-AA50*Assumptions!$AB65</f>
        <v>0</v>
      </c>
      <c r="AB51" s="229">
        <f>-AB50*Assumptions!$AB65</f>
        <v>0</v>
      </c>
      <c r="AC51" s="229">
        <f>-AC50*Assumptions!$AB65</f>
        <v>0</v>
      </c>
      <c r="AD51" s="229">
        <f>-AD50*Assumptions!$AB65</f>
        <v>0</v>
      </c>
      <c r="AE51" s="229">
        <f>-AE50*Assumptions!$AB65</f>
        <v>0</v>
      </c>
      <c r="AF51" s="229">
        <f>-AF50*Assumptions!$AB65</f>
        <v>0</v>
      </c>
      <c r="AG51" s="229">
        <f>-AG50*Assumptions!$AB65</f>
        <v>0</v>
      </c>
      <c r="AH51" s="229">
        <f>-AH50*Assumptions!$AB65</f>
        <v>0</v>
      </c>
      <c r="AI51" s="229">
        <f>-AI50*Assumptions!$AB65</f>
        <v>0</v>
      </c>
      <c r="AJ51" s="229">
        <f>-AJ50*Assumptions!$AB65</f>
        <v>0</v>
      </c>
      <c r="AK51" s="229">
        <f>-AK50*Assumptions!$AB65</f>
        <v>0</v>
      </c>
      <c r="AL51" s="229">
        <f>-AL50*Assumptions!$AB65</f>
        <v>0</v>
      </c>
      <c r="AM51" s="229">
        <f>-AM50*Assumptions!$AB65</f>
        <v>0</v>
      </c>
      <c r="AN51" s="229">
        <f>-AN50*Assumptions!$AB65</f>
        <v>0</v>
      </c>
      <c r="AO51" s="229">
        <f>-AO50*Assumptions!$AB65</f>
        <v>0</v>
      </c>
      <c r="AP51" s="229">
        <f>-AP50*Assumptions!$AB65</f>
        <v>0</v>
      </c>
      <c r="AQ51" s="229">
        <f>-AQ50*Assumptions!$AB65</f>
        <v>0</v>
      </c>
      <c r="AR51" s="229">
        <f>-AR50*Assumptions!$AB65</f>
        <v>0</v>
      </c>
      <c r="AS51" s="229">
        <f>-AS50*Assumptions!$AB65</f>
        <v>0</v>
      </c>
      <c r="AT51" s="229">
        <f>-AT50*Assumptions!$AB65</f>
        <v>0</v>
      </c>
      <c r="AU51" s="229">
        <f>-AU50*Assumptions!$AB65</f>
        <v>0</v>
      </c>
      <c r="AV51" s="229">
        <f>-AV50*Assumptions!$AB65</f>
        <v>0</v>
      </c>
      <c r="AW51" s="229">
        <f>-AW50*Assumptions!$AB65</f>
        <v>0</v>
      </c>
      <c r="AX51" s="229">
        <f>-AX50*Assumptions!$AB65</f>
        <v>0</v>
      </c>
      <c r="AY51" s="229">
        <f>-AY50*Assumptions!$AB65</f>
        <v>0</v>
      </c>
      <c r="AZ51" s="229">
        <f>-AZ50*Assumptions!$AB65</f>
        <v>0</v>
      </c>
      <c r="BA51" s="229">
        <f>-BA50*Assumptions!$AB65</f>
        <v>0</v>
      </c>
      <c r="BB51" s="229">
        <f>-BB50*Assumptions!$AB65</f>
        <v>0</v>
      </c>
      <c r="BC51" s="229">
        <f>-BC50*Assumptions!$AB65</f>
        <v>0</v>
      </c>
      <c r="BD51" s="229">
        <f>-BD50*Assumptions!$AB65</f>
        <v>0</v>
      </c>
      <c r="BE51" s="229">
        <f>-BE50*Assumptions!$AB65</f>
        <v>0</v>
      </c>
      <c r="BF51" s="229">
        <f>-BF50*Assumptions!$AB65</f>
        <v>0</v>
      </c>
      <c r="BG51" s="229">
        <f>-BG50*Assumptions!$AB65</f>
        <v>0</v>
      </c>
      <c r="BH51" s="229">
        <f>-BH50*Assumptions!$AB65</f>
        <v>0</v>
      </c>
      <c r="BI51" s="229">
        <f>-BI50*Assumptions!$AB65</f>
        <v>0</v>
      </c>
      <c r="BJ51" s="229">
        <f>-BJ50*Assumptions!$AB65</f>
        <v>0</v>
      </c>
      <c r="BK51" s="229">
        <f>-BK50*Assumptions!$AB65</f>
        <v>0</v>
      </c>
      <c r="BL51" s="229">
        <f>-BL50*Assumptions!$AB65</f>
        <v>0</v>
      </c>
      <c r="BM51" s="229">
        <f>-BM50*Assumptions!$AB65</f>
        <v>0</v>
      </c>
      <c r="BN51" s="229">
        <f>-BN50*Assumptions!$AB65</f>
        <v>0</v>
      </c>
      <c r="BO51" s="229">
        <f>-BO50*Assumptions!$AB65</f>
        <v>0</v>
      </c>
      <c r="BP51" s="229">
        <f>-BP50*Assumptions!$AB65</f>
        <v>0</v>
      </c>
      <c r="BQ51" s="229">
        <f>-BQ50*Assumptions!$AB65</f>
        <v>0</v>
      </c>
      <c r="BR51" s="229">
        <f>-BR50*Assumptions!$AB65</f>
        <v>0</v>
      </c>
      <c r="BS51" s="229">
        <f>-BS50*Assumptions!$AB65</f>
        <v>0</v>
      </c>
      <c r="BT51" s="229">
        <f>-BT50*Assumptions!$AB65</f>
        <v>0</v>
      </c>
      <c r="BU51" s="229">
        <f>-BU50*Assumptions!$AB65</f>
        <v>0</v>
      </c>
      <c r="BV51" s="229">
        <f>-BV50*Assumptions!$AB65</f>
        <v>0</v>
      </c>
      <c r="BW51" s="229">
        <f>-BW50*Assumptions!$AB65</f>
        <v>0</v>
      </c>
      <c r="BX51" s="229">
        <f>-BX50*Assumptions!$AB65</f>
        <v>0</v>
      </c>
      <c r="BY51" s="229">
        <f>-BY50*Assumptions!$AB65</f>
        <v>0</v>
      </c>
      <c r="BZ51" s="229">
        <f>-BZ50*Assumptions!$AB65</f>
        <v>0</v>
      </c>
      <c r="CA51" s="229">
        <f>-CA50*Assumptions!$AB65</f>
        <v>0</v>
      </c>
      <c r="CB51" s="229">
        <f>-CB50*Assumptions!$AB65</f>
        <v>0</v>
      </c>
      <c r="CC51" s="229">
        <f>-CC50*Assumptions!$AB65</f>
        <v>0</v>
      </c>
      <c r="CD51" s="229">
        <f>-CD50*Assumptions!$AB65</f>
        <v>0</v>
      </c>
      <c r="CE51" s="229">
        <f>-CE50*Assumptions!$AB65</f>
        <v>0</v>
      </c>
      <c r="CF51" s="229">
        <f>-CF50*Assumptions!$AB65</f>
        <v>0</v>
      </c>
      <c r="CG51" s="229">
        <f>-CG50*Assumptions!$AB65</f>
        <v>0</v>
      </c>
      <c r="CH51" s="229">
        <f>-CH50*Assumptions!$AB65</f>
        <v>0</v>
      </c>
      <c r="CI51" s="229">
        <f>-CI50*Assumptions!$AB65</f>
        <v>0</v>
      </c>
      <c r="CJ51" s="229">
        <f>-CJ50*Assumptions!$AB65</f>
        <v>0</v>
      </c>
      <c r="CK51" s="229">
        <f>-CK50*Assumptions!$AB65</f>
        <v>0</v>
      </c>
      <c r="CL51" s="229">
        <f>-CL50*Assumptions!$AB65</f>
        <v>0</v>
      </c>
      <c r="CM51" s="229">
        <f>-CM50*Assumptions!$AB65</f>
        <v>0</v>
      </c>
      <c r="CN51" s="229">
        <f>-CN50*Assumptions!$AB65</f>
        <v>0</v>
      </c>
      <c r="CO51" s="229">
        <f>-CO50*Assumptions!$AB65</f>
        <v>0</v>
      </c>
      <c r="CP51" s="229">
        <f>-CP50*Assumptions!$AB65</f>
        <v>0</v>
      </c>
      <c r="CQ51" s="229">
        <f>-CQ50*Assumptions!$AB65</f>
        <v>0</v>
      </c>
      <c r="CR51" s="229">
        <f>-CR50*Assumptions!$AB65</f>
        <v>0</v>
      </c>
      <c r="CS51" s="229">
        <f>-CS50*Assumptions!$AB65</f>
        <v>0</v>
      </c>
      <c r="CT51" s="229">
        <f>-CT50*Assumptions!$AB65</f>
        <v>0</v>
      </c>
      <c r="CU51" s="229">
        <f>-CU50*Assumptions!$AB65</f>
        <v>0</v>
      </c>
      <c r="CV51" s="229">
        <f>-CV50*Assumptions!$AB65</f>
        <v>0</v>
      </c>
      <c r="CW51" s="229">
        <f>-CW50*Assumptions!$AB65</f>
        <v>0</v>
      </c>
      <c r="CX51" s="229">
        <f>-CX50*Assumptions!$AB65</f>
        <v>0</v>
      </c>
      <c r="CY51" s="229">
        <f>-CY50*Assumptions!$AB65</f>
        <v>0</v>
      </c>
      <c r="CZ51" s="229">
        <f>-CZ50*Assumptions!$AB65</f>
        <v>0</v>
      </c>
      <c r="DA51" s="229">
        <f>-DA50*Assumptions!$AB65</f>
        <v>0</v>
      </c>
      <c r="DB51" s="229">
        <f>-DB50*Assumptions!$AB65</f>
        <v>0</v>
      </c>
      <c r="DC51" s="229">
        <f>-DC50*Assumptions!$AB65</f>
        <v>0</v>
      </c>
      <c r="DD51" s="229">
        <f>-DD50*Assumptions!$AB65</f>
        <v>0</v>
      </c>
      <c r="DE51" s="229">
        <f>-DE50*Assumptions!$AB65</f>
        <v>0</v>
      </c>
      <c r="DF51" s="229">
        <f>-DF50*Assumptions!$AB65</f>
        <v>0</v>
      </c>
      <c r="DG51" s="229">
        <f>-DG50*Assumptions!$AB65</f>
        <v>0</v>
      </c>
      <c r="DH51" s="229">
        <f>-DH50*Assumptions!$AB65</f>
        <v>0</v>
      </c>
      <c r="DI51" s="229">
        <f>-DI50*Assumptions!$AB65</f>
        <v>0</v>
      </c>
      <c r="DJ51" s="229">
        <f>-DJ50*Assumptions!$AB65</f>
        <v>0</v>
      </c>
      <c r="DK51" s="229">
        <f>-DK50*Assumptions!$AB65</f>
        <v>0</v>
      </c>
      <c r="DL51" s="229">
        <f>-DL50*Assumptions!$AB65</f>
        <v>0</v>
      </c>
      <c r="DM51" s="229">
        <f>-DM50*Assumptions!$AB65</f>
        <v>0</v>
      </c>
      <c r="DN51" s="229">
        <f>-DN50*Assumptions!$AB65</f>
        <v>0</v>
      </c>
      <c r="DO51" s="229">
        <f>-DO50*Assumptions!$AB65</f>
        <v>0</v>
      </c>
      <c r="DP51" s="229">
        <f>-DP50*Assumptions!$AB65</f>
        <v>0</v>
      </c>
      <c r="DQ51" s="229">
        <f>-DQ50*Assumptions!$AB65</f>
        <v>0</v>
      </c>
      <c r="DR51" s="229">
        <f>-DR50*Assumptions!$AB65</f>
        <v>0</v>
      </c>
      <c r="DS51" s="229">
        <f>-DS50*Assumptions!$AB65</f>
        <v>0</v>
      </c>
      <c r="DT51" s="229">
        <f>-DT50*Assumptions!$AB65</f>
        <v>0</v>
      </c>
      <c r="DU51" s="229">
        <f>-DU50*Assumptions!$AB65</f>
        <v>0</v>
      </c>
      <c r="DV51" s="229">
        <f>-DV50*Assumptions!$AB65</f>
        <v>0</v>
      </c>
      <c r="DW51" s="229">
        <f>-DW50*Assumptions!$AB65</f>
        <v>0</v>
      </c>
      <c r="DX51" s="229">
        <f>-DX50*Assumptions!$AB65</f>
        <v>0</v>
      </c>
      <c r="DY51" s="229">
        <f>-DY50*Assumptions!$AB65</f>
        <v>0</v>
      </c>
      <c r="DZ51" s="229">
        <f>-DZ50*Assumptions!$AB65</f>
        <v>0</v>
      </c>
      <c r="EA51" s="229">
        <f>-EA50*Assumptions!$AB65</f>
        <v>0</v>
      </c>
      <c r="EB51" s="229">
        <f>-EB50*Assumptions!$AB65</f>
        <v>0</v>
      </c>
      <c r="EC51" s="229">
        <f>-EC50*Assumptions!$AB65</f>
        <v>0</v>
      </c>
      <c r="ED51" s="229">
        <f>-ED50*Assumptions!$AB65</f>
        <v>0</v>
      </c>
      <c r="EE51" s="229">
        <f>-EE50*Assumptions!$AB65</f>
        <v>0</v>
      </c>
    </row>
    <row r="52" ht="15.75" customHeight="1">
      <c r="A52" s="1"/>
      <c r="B52" s="21"/>
      <c r="C52" s="21" t="s">
        <v>217</v>
      </c>
      <c r="D52" s="238">
        <f t="shared" ref="D52:EE52" si="10">-D47*IF(D50=0,0,1)</f>
        <v>0</v>
      </c>
      <c r="E52" s="238">
        <f t="shared" si="10"/>
        <v>0</v>
      </c>
      <c r="F52" s="238">
        <f t="shared" si="10"/>
        <v>0</v>
      </c>
      <c r="G52" s="238">
        <f t="shared" si="10"/>
        <v>0</v>
      </c>
      <c r="H52" s="238">
        <f t="shared" si="10"/>
        <v>0</v>
      </c>
      <c r="I52" s="238">
        <f t="shared" si="10"/>
        <v>0</v>
      </c>
      <c r="J52" s="238">
        <f t="shared" si="10"/>
        <v>0</v>
      </c>
      <c r="K52" s="238">
        <f t="shared" si="10"/>
        <v>0</v>
      </c>
      <c r="L52" s="238">
        <f t="shared" si="10"/>
        <v>0</v>
      </c>
      <c r="M52" s="238">
        <f t="shared" si="10"/>
        <v>0</v>
      </c>
      <c r="N52" s="238">
        <f t="shared" si="10"/>
        <v>0</v>
      </c>
      <c r="O52" s="238">
        <f t="shared" si="10"/>
        <v>0</v>
      </c>
      <c r="P52" s="238">
        <f t="shared" si="10"/>
        <v>0</v>
      </c>
      <c r="Q52" s="238">
        <f t="shared" si="10"/>
        <v>0</v>
      </c>
      <c r="R52" s="238">
        <f t="shared" si="10"/>
        <v>0</v>
      </c>
      <c r="S52" s="238">
        <f t="shared" si="10"/>
        <v>0</v>
      </c>
      <c r="T52" s="238">
        <f t="shared" si="10"/>
        <v>0</v>
      </c>
      <c r="U52" s="238">
        <f t="shared" si="10"/>
        <v>0</v>
      </c>
      <c r="V52" s="238">
        <f t="shared" si="10"/>
        <v>0</v>
      </c>
      <c r="W52" s="238">
        <f t="shared" si="10"/>
        <v>0</v>
      </c>
      <c r="X52" s="238">
        <f t="shared" si="10"/>
        <v>0</v>
      </c>
      <c r="Y52" s="238">
        <f t="shared" si="10"/>
        <v>0</v>
      </c>
      <c r="Z52" s="238">
        <f t="shared" si="10"/>
        <v>0</v>
      </c>
      <c r="AA52" s="238">
        <f t="shared" si="10"/>
        <v>0</v>
      </c>
      <c r="AB52" s="238">
        <f t="shared" si="10"/>
        <v>0</v>
      </c>
      <c r="AC52" s="238">
        <f t="shared" si="10"/>
        <v>0</v>
      </c>
      <c r="AD52" s="238">
        <f t="shared" si="10"/>
        <v>0</v>
      </c>
      <c r="AE52" s="238">
        <f t="shared" si="10"/>
        <v>0</v>
      </c>
      <c r="AF52" s="238">
        <f t="shared" si="10"/>
        <v>0</v>
      </c>
      <c r="AG52" s="238">
        <f t="shared" si="10"/>
        <v>0</v>
      </c>
      <c r="AH52" s="238">
        <f t="shared" si="10"/>
        <v>0</v>
      </c>
      <c r="AI52" s="238">
        <f t="shared" si="10"/>
        <v>0</v>
      </c>
      <c r="AJ52" s="238">
        <f t="shared" si="10"/>
        <v>0</v>
      </c>
      <c r="AK52" s="238">
        <f t="shared" si="10"/>
        <v>0</v>
      </c>
      <c r="AL52" s="238">
        <f t="shared" si="10"/>
        <v>0</v>
      </c>
      <c r="AM52" s="238">
        <f t="shared" si="10"/>
        <v>0</v>
      </c>
      <c r="AN52" s="238">
        <f t="shared" si="10"/>
        <v>0</v>
      </c>
      <c r="AO52" s="238">
        <f t="shared" si="10"/>
        <v>0</v>
      </c>
      <c r="AP52" s="238">
        <f t="shared" si="10"/>
        <v>0</v>
      </c>
      <c r="AQ52" s="238">
        <f t="shared" si="10"/>
        <v>0</v>
      </c>
      <c r="AR52" s="238">
        <f t="shared" si="10"/>
        <v>0</v>
      </c>
      <c r="AS52" s="238">
        <f t="shared" si="10"/>
        <v>0</v>
      </c>
      <c r="AT52" s="238">
        <f t="shared" si="10"/>
        <v>0</v>
      </c>
      <c r="AU52" s="238">
        <f t="shared" si="10"/>
        <v>0</v>
      </c>
      <c r="AV52" s="238">
        <f t="shared" si="10"/>
        <v>0</v>
      </c>
      <c r="AW52" s="238">
        <f t="shared" si="10"/>
        <v>0</v>
      </c>
      <c r="AX52" s="238">
        <f t="shared" si="10"/>
        <v>0</v>
      </c>
      <c r="AY52" s="238">
        <f t="shared" si="10"/>
        <v>0</v>
      </c>
      <c r="AZ52" s="238">
        <f t="shared" si="10"/>
        <v>0</v>
      </c>
      <c r="BA52" s="238">
        <f t="shared" si="10"/>
        <v>0</v>
      </c>
      <c r="BB52" s="238">
        <f t="shared" si="10"/>
        <v>0</v>
      </c>
      <c r="BC52" s="238">
        <f t="shared" si="10"/>
        <v>0</v>
      </c>
      <c r="BD52" s="238">
        <f t="shared" si="10"/>
        <v>0</v>
      </c>
      <c r="BE52" s="238">
        <f t="shared" si="10"/>
        <v>0</v>
      </c>
      <c r="BF52" s="238">
        <f t="shared" si="10"/>
        <v>0</v>
      </c>
      <c r="BG52" s="238">
        <f t="shared" si="10"/>
        <v>0</v>
      </c>
      <c r="BH52" s="238">
        <f t="shared" si="10"/>
        <v>0</v>
      </c>
      <c r="BI52" s="238">
        <f t="shared" si="10"/>
        <v>0</v>
      </c>
      <c r="BJ52" s="238">
        <f t="shared" si="10"/>
        <v>0</v>
      </c>
      <c r="BK52" s="238">
        <f t="shared" si="10"/>
        <v>0</v>
      </c>
      <c r="BL52" s="238">
        <f t="shared" si="10"/>
        <v>0</v>
      </c>
      <c r="BM52" s="238">
        <f t="shared" si="10"/>
        <v>0</v>
      </c>
      <c r="BN52" s="238">
        <f t="shared" si="10"/>
        <v>0</v>
      </c>
      <c r="BO52" s="238">
        <f t="shared" si="10"/>
        <v>0</v>
      </c>
      <c r="BP52" s="238">
        <f t="shared" si="10"/>
        <v>0</v>
      </c>
      <c r="BQ52" s="238">
        <f t="shared" si="10"/>
        <v>0</v>
      </c>
      <c r="BR52" s="238">
        <f t="shared" si="10"/>
        <v>0</v>
      </c>
      <c r="BS52" s="238">
        <f t="shared" si="10"/>
        <v>0</v>
      </c>
      <c r="BT52" s="238">
        <f t="shared" si="10"/>
        <v>0</v>
      </c>
      <c r="BU52" s="238">
        <f t="shared" si="10"/>
        <v>0</v>
      </c>
      <c r="BV52" s="238">
        <f t="shared" si="10"/>
        <v>0</v>
      </c>
      <c r="BW52" s="238">
        <f t="shared" si="10"/>
        <v>0</v>
      </c>
      <c r="BX52" s="238">
        <f t="shared" si="10"/>
        <v>0</v>
      </c>
      <c r="BY52" s="238">
        <f t="shared" si="10"/>
        <v>0</v>
      </c>
      <c r="BZ52" s="238">
        <f t="shared" si="10"/>
        <v>0</v>
      </c>
      <c r="CA52" s="238">
        <f t="shared" si="10"/>
        <v>0</v>
      </c>
      <c r="CB52" s="238">
        <f t="shared" si="10"/>
        <v>0</v>
      </c>
      <c r="CC52" s="238">
        <f t="shared" si="10"/>
        <v>0</v>
      </c>
      <c r="CD52" s="238">
        <f t="shared" si="10"/>
        <v>0</v>
      </c>
      <c r="CE52" s="238">
        <f t="shared" si="10"/>
        <v>0</v>
      </c>
      <c r="CF52" s="238">
        <f t="shared" si="10"/>
        <v>0</v>
      </c>
      <c r="CG52" s="238">
        <f t="shared" si="10"/>
        <v>0</v>
      </c>
      <c r="CH52" s="238">
        <f t="shared" si="10"/>
        <v>0</v>
      </c>
      <c r="CI52" s="238">
        <f t="shared" si="10"/>
        <v>0</v>
      </c>
      <c r="CJ52" s="238">
        <f t="shared" si="10"/>
        <v>0</v>
      </c>
      <c r="CK52" s="238">
        <f t="shared" si="10"/>
        <v>0</v>
      </c>
      <c r="CL52" s="238">
        <f t="shared" si="10"/>
        <v>0</v>
      </c>
      <c r="CM52" s="238">
        <f t="shared" si="10"/>
        <v>0</v>
      </c>
      <c r="CN52" s="238">
        <f t="shared" si="10"/>
        <v>0</v>
      </c>
      <c r="CO52" s="238">
        <f t="shared" si="10"/>
        <v>0</v>
      </c>
      <c r="CP52" s="238">
        <f t="shared" si="10"/>
        <v>0</v>
      </c>
      <c r="CQ52" s="238">
        <f t="shared" si="10"/>
        <v>0</v>
      </c>
      <c r="CR52" s="238">
        <f t="shared" si="10"/>
        <v>0</v>
      </c>
      <c r="CS52" s="238">
        <f t="shared" si="10"/>
        <v>0</v>
      </c>
      <c r="CT52" s="238">
        <f t="shared" si="10"/>
        <v>0</v>
      </c>
      <c r="CU52" s="238">
        <f t="shared" si="10"/>
        <v>0</v>
      </c>
      <c r="CV52" s="238">
        <f t="shared" si="10"/>
        <v>0</v>
      </c>
      <c r="CW52" s="238">
        <f t="shared" si="10"/>
        <v>0</v>
      </c>
      <c r="CX52" s="238">
        <f t="shared" si="10"/>
        <v>0</v>
      </c>
      <c r="CY52" s="238">
        <f t="shared" si="10"/>
        <v>0</v>
      </c>
      <c r="CZ52" s="238">
        <f t="shared" si="10"/>
        <v>0</v>
      </c>
      <c r="DA52" s="238">
        <f t="shared" si="10"/>
        <v>0</v>
      </c>
      <c r="DB52" s="238">
        <f t="shared" si="10"/>
        <v>0</v>
      </c>
      <c r="DC52" s="238">
        <f t="shared" si="10"/>
        <v>0</v>
      </c>
      <c r="DD52" s="238">
        <f t="shared" si="10"/>
        <v>0</v>
      </c>
      <c r="DE52" s="238">
        <f t="shared" si="10"/>
        <v>0</v>
      </c>
      <c r="DF52" s="238">
        <f t="shared" si="10"/>
        <v>0</v>
      </c>
      <c r="DG52" s="238">
        <f t="shared" si="10"/>
        <v>0</v>
      </c>
      <c r="DH52" s="238">
        <f t="shared" si="10"/>
        <v>0</v>
      </c>
      <c r="DI52" s="238">
        <f t="shared" si="10"/>
        <v>0</v>
      </c>
      <c r="DJ52" s="238">
        <f t="shared" si="10"/>
        <v>0</v>
      </c>
      <c r="DK52" s="238">
        <f t="shared" si="10"/>
        <v>0</v>
      </c>
      <c r="DL52" s="238">
        <f t="shared" si="10"/>
        <v>0</v>
      </c>
      <c r="DM52" s="238">
        <f t="shared" si="10"/>
        <v>0</v>
      </c>
      <c r="DN52" s="238">
        <f t="shared" si="10"/>
        <v>0</v>
      </c>
      <c r="DO52" s="238">
        <f t="shared" si="10"/>
        <v>0</v>
      </c>
      <c r="DP52" s="238">
        <f t="shared" si="10"/>
        <v>0</v>
      </c>
      <c r="DQ52" s="238">
        <f t="shared" si="10"/>
        <v>0</v>
      </c>
      <c r="DR52" s="238">
        <f t="shared" si="10"/>
        <v>0</v>
      </c>
      <c r="DS52" s="238">
        <f t="shared" si="10"/>
        <v>0</v>
      </c>
      <c r="DT52" s="238">
        <f t="shared" si="10"/>
        <v>0</v>
      </c>
      <c r="DU52" s="238">
        <f t="shared" si="10"/>
        <v>0</v>
      </c>
      <c r="DV52" s="238">
        <f t="shared" si="10"/>
        <v>0</v>
      </c>
      <c r="DW52" s="238">
        <f t="shared" si="10"/>
        <v>0</v>
      </c>
      <c r="DX52" s="238">
        <f t="shared" si="10"/>
        <v>0</v>
      </c>
      <c r="DY52" s="238">
        <f t="shared" si="10"/>
        <v>0</v>
      </c>
      <c r="DZ52" s="238">
        <f t="shared" si="10"/>
        <v>0</v>
      </c>
      <c r="EA52" s="238">
        <f t="shared" si="10"/>
        <v>0</v>
      </c>
      <c r="EB52" s="238">
        <f t="shared" si="10"/>
        <v>0</v>
      </c>
      <c r="EC52" s="238">
        <f t="shared" si="10"/>
        <v>0</v>
      </c>
      <c r="ED52" s="238">
        <f t="shared" si="10"/>
        <v>0</v>
      </c>
      <c r="EE52" s="238">
        <f t="shared" si="10"/>
        <v>0</v>
      </c>
    </row>
    <row r="53" ht="15.75" customHeight="1">
      <c r="A53" s="1"/>
      <c r="B53" s="44"/>
      <c r="C53" s="44" t="s">
        <v>168</v>
      </c>
      <c r="D53" s="240">
        <f t="shared" ref="D53:EE53" si="11">SUM(D50:D52)</f>
        <v>0</v>
      </c>
      <c r="E53" s="240">
        <f t="shared" si="11"/>
        <v>0</v>
      </c>
      <c r="F53" s="240">
        <f t="shared" si="11"/>
        <v>0</v>
      </c>
      <c r="G53" s="240">
        <f t="shared" si="11"/>
        <v>0</v>
      </c>
      <c r="H53" s="240">
        <f t="shared" si="11"/>
        <v>0</v>
      </c>
      <c r="I53" s="240">
        <f t="shared" si="11"/>
        <v>0</v>
      </c>
      <c r="J53" s="240">
        <f t="shared" si="11"/>
        <v>0</v>
      </c>
      <c r="K53" s="240">
        <f t="shared" si="11"/>
        <v>0</v>
      </c>
      <c r="L53" s="240">
        <f t="shared" si="11"/>
        <v>0</v>
      </c>
      <c r="M53" s="240">
        <f t="shared" si="11"/>
        <v>0</v>
      </c>
      <c r="N53" s="240">
        <f t="shared" si="11"/>
        <v>0</v>
      </c>
      <c r="O53" s="240">
        <f t="shared" si="11"/>
        <v>0</v>
      </c>
      <c r="P53" s="240">
        <f t="shared" si="11"/>
        <v>0</v>
      </c>
      <c r="Q53" s="240">
        <f t="shared" si="11"/>
        <v>0</v>
      </c>
      <c r="R53" s="240">
        <f t="shared" si="11"/>
        <v>0</v>
      </c>
      <c r="S53" s="240">
        <f t="shared" si="11"/>
        <v>0</v>
      </c>
      <c r="T53" s="240">
        <f t="shared" si="11"/>
        <v>0</v>
      </c>
      <c r="U53" s="240">
        <f t="shared" si="11"/>
        <v>0</v>
      </c>
      <c r="V53" s="240">
        <f t="shared" si="11"/>
        <v>0</v>
      </c>
      <c r="W53" s="240">
        <f t="shared" si="11"/>
        <v>0</v>
      </c>
      <c r="X53" s="240">
        <f t="shared" si="11"/>
        <v>0</v>
      </c>
      <c r="Y53" s="240">
        <f t="shared" si="11"/>
        <v>0</v>
      </c>
      <c r="Z53" s="240">
        <f t="shared" si="11"/>
        <v>0</v>
      </c>
      <c r="AA53" s="240">
        <f t="shared" si="11"/>
        <v>0</v>
      </c>
      <c r="AB53" s="240">
        <f t="shared" si="11"/>
        <v>0</v>
      </c>
      <c r="AC53" s="240">
        <f t="shared" si="11"/>
        <v>0</v>
      </c>
      <c r="AD53" s="240">
        <f t="shared" si="11"/>
        <v>0</v>
      </c>
      <c r="AE53" s="240">
        <f t="shared" si="11"/>
        <v>0</v>
      </c>
      <c r="AF53" s="240">
        <f t="shared" si="11"/>
        <v>0</v>
      </c>
      <c r="AG53" s="240">
        <f t="shared" si="11"/>
        <v>0</v>
      </c>
      <c r="AH53" s="240">
        <f t="shared" si="11"/>
        <v>0</v>
      </c>
      <c r="AI53" s="240">
        <f t="shared" si="11"/>
        <v>0</v>
      </c>
      <c r="AJ53" s="240">
        <f t="shared" si="11"/>
        <v>0</v>
      </c>
      <c r="AK53" s="240">
        <f t="shared" si="11"/>
        <v>0</v>
      </c>
      <c r="AL53" s="240">
        <f t="shared" si="11"/>
        <v>0</v>
      </c>
      <c r="AM53" s="240">
        <f t="shared" si="11"/>
        <v>0</v>
      </c>
      <c r="AN53" s="240">
        <f t="shared" si="11"/>
        <v>0</v>
      </c>
      <c r="AO53" s="240">
        <f t="shared" si="11"/>
        <v>0</v>
      </c>
      <c r="AP53" s="240">
        <f t="shared" si="11"/>
        <v>0</v>
      </c>
      <c r="AQ53" s="240">
        <f t="shared" si="11"/>
        <v>0</v>
      </c>
      <c r="AR53" s="240">
        <f t="shared" si="11"/>
        <v>0</v>
      </c>
      <c r="AS53" s="240">
        <f t="shared" si="11"/>
        <v>0</v>
      </c>
      <c r="AT53" s="240">
        <f t="shared" si="11"/>
        <v>0</v>
      </c>
      <c r="AU53" s="240">
        <f t="shared" si="11"/>
        <v>0</v>
      </c>
      <c r="AV53" s="240">
        <f t="shared" si="11"/>
        <v>0</v>
      </c>
      <c r="AW53" s="240">
        <f t="shared" si="11"/>
        <v>0</v>
      </c>
      <c r="AX53" s="240">
        <f t="shared" si="11"/>
        <v>0</v>
      </c>
      <c r="AY53" s="240">
        <f t="shared" si="11"/>
        <v>0</v>
      </c>
      <c r="AZ53" s="240">
        <f t="shared" si="11"/>
        <v>0</v>
      </c>
      <c r="BA53" s="240">
        <f t="shared" si="11"/>
        <v>0</v>
      </c>
      <c r="BB53" s="240">
        <f t="shared" si="11"/>
        <v>0</v>
      </c>
      <c r="BC53" s="240">
        <f t="shared" si="11"/>
        <v>0</v>
      </c>
      <c r="BD53" s="240">
        <f t="shared" si="11"/>
        <v>0</v>
      </c>
      <c r="BE53" s="240">
        <f t="shared" si="11"/>
        <v>0</v>
      </c>
      <c r="BF53" s="240">
        <f t="shared" si="11"/>
        <v>0</v>
      </c>
      <c r="BG53" s="240">
        <f t="shared" si="11"/>
        <v>0</v>
      </c>
      <c r="BH53" s="240">
        <f t="shared" si="11"/>
        <v>0</v>
      </c>
      <c r="BI53" s="240">
        <f t="shared" si="11"/>
        <v>0</v>
      </c>
      <c r="BJ53" s="240">
        <f t="shared" si="11"/>
        <v>0</v>
      </c>
      <c r="BK53" s="240">
        <f t="shared" si="11"/>
        <v>0</v>
      </c>
      <c r="BL53" s="240">
        <f t="shared" si="11"/>
        <v>0</v>
      </c>
      <c r="BM53" s="240">
        <f t="shared" si="11"/>
        <v>0</v>
      </c>
      <c r="BN53" s="240">
        <f t="shared" si="11"/>
        <v>0</v>
      </c>
      <c r="BO53" s="240">
        <f t="shared" si="11"/>
        <v>0</v>
      </c>
      <c r="BP53" s="240">
        <f t="shared" si="11"/>
        <v>0</v>
      </c>
      <c r="BQ53" s="240">
        <f t="shared" si="11"/>
        <v>0</v>
      </c>
      <c r="BR53" s="240">
        <f t="shared" si="11"/>
        <v>0</v>
      </c>
      <c r="BS53" s="240">
        <f t="shared" si="11"/>
        <v>0</v>
      </c>
      <c r="BT53" s="240">
        <f t="shared" si="11"/>
        <v>0</v>
      </c>
      <c r="BU53" s="240">
        <f t="shared" si="11"/>
        <v>0</v>
      </c>
      <c r="BV53" s="240">
        <f t="shared" si="11"/>
        <v>0</v>
      </c>
      <c r="BW53" s="240">
        <f t="shared" si="11"/>
        <v>0</v>
      </c>
      <c r="BX53" s="240">
        <f t="shared" si="11"/>
        <v>0</v>
      </c>
      <c r="BY53" s="240">
        <f t="shared" si="11"/>
        <v>0</v>
      </c>
      <c r="BZ53" s="240">
        <f t="shared" si="11"/>
        <v>0</v>
      </c>
      <c r="CA53" s="240">
        <f t="shared" si="11"/>
        <v>0</v>
      </c>
      <c r="CB53" s="240">
        <f t="shared" si="11"/>
        <v>0</v>
      </c>
      <c r="CC53" s="240">
        <f t="shared" si="11"/>
        <v>0</v>
      </c>
      <c r="CD53" s="240">
        <f t="shared" si="11"/>
        <v>0</v>
      </c>
      <c r="CE53" s="240">
        <f t="shared" si="11"/>
        <v>0</v>
      </c>
      <c r="CF53" s="240">
        <f t="shared" si="11"/>
        <v>0</v>
      </c>
      <c r="CG53" s="240">
        <f t="shared" si="11"/>
        <v>0</v>
      </c>
      <c r="CH53" s="240">
        <f t="shared" si="11"/>
        <v>0</v>
      </c>
      <c r="CI53" s="240">
        <f t="shared" si="11"/>
        <v>0</v>
      </c>
      <c r="CJ53" s="240">
        <f t="shared" si="11"/>
        <v>0</v>
      </c>
      <c r="CK53" s="240">
        <f t="shared" si="11"/>
        <v>0</v>
      </c>
      <c r="CL53" s="240">
        <f t="shared" si="11"/>
        <v>0</v>
      </c>
      <c r="CM53" s="240">
        <f t="shared" si="11"/>
        <v>0</v>
      </c>
      <c r="CN53" s="240">
        <f t="shared" si="11"/>
        <v>0</v>
      </c>
      <c r="CO53" s="240">
        <f t="shared" si="11"/>
        <v>0</v>
      </c>
      <c r="CP53" s="240">
        <f t="shared" si="11"/>
        <v>0</v>
      </c>
      <c r="CQ53" s="240">
        <f t="shared" si="11"/>
        <v>0</v>
      </c>
      <c r="CR53" s="240">
        <f t="shared" si="11"/>
        <v>0</v>
      </c>
      <c r="CS53" s="240">
        <f t="shared" si="11"/>
        <v>0</v>
      </c>
      <c r="CT53" s="240">
        <f t="shared" si="11"/>
        <v>0</v>
      </c>
      <c r="CU53" s="240">
        <f t="shared" si="11"/>
        <v>0</v>
      </c>
      <c r="CV53" s="240">
        <f t="shared" si="11"/>
        <v>0</v>
      </c>
      <c r="CW53" s="240">
        <f t="shared" si="11"/>
        <v>0</v>
      </c>
      <c r="CX53" s="240">
        <f t="shared" si="11"/>
        <v>0</v>
      </c>
      <c r="CY53" s="240">
        <f t="shared" si="11"/>
        <v>0</v>
      </c>
      <c r="CZ53" s="240">
        <f t="shared" si="11"/>
        <v>0</v>
      </c>
      <c r="DA53" s="240">
        <f t="shared" si="11"/>
        <v>0</v>
      </c>
      <c r="DB53" s="240">
        <f t="shared" si="11"/>
        <v>0</v>
      </c>
      <c r="DC53" s="240">
        <f t="shared" si="11"/>
        <v>0</v>
      </c>
      <c r="DD53" s="240">
        <f t="shared" si="11"/>
        <v>0</v>
      </c>
      <c r="DE53" s="240">
        <f t="shared" si="11"/>
        <v>0</v>
      </c>
      <c r="DF53" s="240">
        <f t="shared" si="11"/>
        <v>0</v>
      </c>
      <c r="DG53" s="240">
        <f t="shared" si="11"/>
        <v>0</v>
      </c>
      <c r="DH53" s="240">
        <f t="shared" si="11"/>
        <v>0</v>
      </c>
      <c r="DI53" s="240">
        <f t="shared" si="11"/>
        <v>0</v>
      </c>
      <c r="DJ53" s="240">
        <f t="shared" si="11"/>
        <v>0</v>
      </c>
      <c r="DK53" s="240">
        <f t="shared" si="11"/>
        <v>0</v>
      </c>
      <c r="DL53" s="240">
        <f t="shared" si="11"/>
        <v>0</v>
      </c>
      <c r="DM53" s="240">
        <f t="shared" si="11"/>
        <v>0</v>
      </c>
      <c r="DN53" s="240">
        <f t="shared" si="11"/>
        <v>0</v>
      </c>
      <c r="DO53" s="240">
        <f t="shared" si="11"/>
        <v>0</v>
      </c>
      <c r="DP53" s="240">
        <f t="shared" si="11"/>
        <v>0</v>
      </c>
      <c r="DQ53" s="240">
        <f t="shared" si="11"/>
        <v>0</v>
      </c>
      <c r="DR53" s="240">
        <f t="shared" si="11"/>
        <v>0</v>
      </c>
      <c r="DS53" s="240">
        <f t="shared" si="11"/>
        <v>0</v>
      </c>
      <c r="DT53" s="240">
        <f t="shared" si="11"/>
        <v>0</v>
      </c>
      <c r="DU53" s="240">
        <f t="shared" si="11"/>
        <v>0</v>
      </c>
      <c r="DV53" s="240">
        <f t="shared" si="11"/>
        <v>0</v>
      </c>
      <c r="DW53" s="240">
        <f t="shared" si="11"/>
        <v>0</v>
      </c>
      <c r="DX53" s="240">
        <f t="shared" si="11"/>
        <v>0</v>
      </c>
      <c r="DY53" s="240">
        <f t="shared" si="11"/>
        <v>0</v>
      </c>
      <c r="DZ53" s="240">
        <f t="shared" si="11"/>
        <v>0</v>
      </c>
      <c r="EA53" s="240">
        <f t="shared" si="11"/>
        <v>0</v>
      </c>
      <c r="EB53" s="240">
        <f t="shared" si="11"/>
        <v>0</v>
      </c>
      <c r="EC53" s="240">
        <f t="shared" si="11"/>
        <v>0</v>
      </c>
      <c r="ED53" s="240">
        <f t="shared" si="11"/>
        <v>0</v>
      </c>
      <c r="EE53" s="240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169</v>
      </c>
      <c r="D55" s="229">
        <f>(D38-D46)*IF(D1&gt;Assumptions!$AB$68*12,0,1)</f>
        <v>0</v>
      </c>
      <c r="E55" s="229">
        <f>(E38-E46)*IF(E1&gt;Assumptions!$AB$68*12,0,1)</f>
        <v>0</v>
      </c>
      <c r="F55" s="229">
        <f>(F38-F46)*IF(F1&gt;Assumptions!$AB$68*12,0,1)</f>
        <v>0</v>
      </c>
      <c r="G55" s="229">
        <f>(G38-G46)*IF(G1&gt;Assumptions!$AB$68*12,0,1)</f>
        <v>0</v>
      </c>
      <c r="H55" s="229">
        <f>(H38-H46)*IF(H1&gt;Assumptions!$AB$68*12,0,1)</f>
        <v>0</v>
      </c>
      <c r="I55" s="229">
        <f>(I38-I46)*IF(I1&gt;Assumptions!$AB$68*12,0,1)</f>
        <v>0</v>
      </c>
      <c r="J55" s="229">
        <f>(J38-J46)*IF(J1&gt;Assumptions!$AB$68*12,0,1)</f>
        <v>0</v>
      </c>
      <c r="K55" s="229">
        <f>(K38-K46)*IF(K1&gt;Assumptions!$AB$68*12,0,1)</f>
        <v>0</v>
      </c>
      <c r="L55" s="229">
        <f>(L38-L46)*IF(L1&gt;Assumptions!$AB$68*12,0,1)</f>
        <v>0</v>
      </c>
      <c r="M55" s="229">
        <f>(M38-M46)*IF(M1&gt;Assumptions!$AB$68*12,0,1)</f>
        <v>0</v>
      </c>
      <c r="N55" s="229">
        <f>(N38-N46)*IF(N1&gt;Assumptions!$AB$68*12,0,1)</f>
        <v>0</v>
      </c>
      <c r="O55" s="229">
        <f>(O38-O46)*IF(O1&gt;Assumptions!$AB$68*12,0,1)</f>
        <v>0</v>
      </c>
      <c r="P55" s="229">
        <f>(P38-P46)*IF(P1&gt;Assumptions!$AB$68*12,0,1)</f>
        <v>0</v>
      </c>
      <c r="Q55" s="229">
        <f>(Q38-Q46)*IF(Q1&gt;Assumptions!$AB$68*12,0,1)</f>
        <v>0</v>
      </c>
      <c r="R55" s="229">
        <f>(R38-R46)*IF(R1&gt;Assumptions!$AB$68*12,0,1)</f>
        <v>0</v>
      </c>
      <c r="S55" s="229">
        <f>(S38-S46)*IF(S1&gt;Assumptions!$AB$68*12,0,1)</f>
        <v>0</v>
      </c>
      <c r="T55" s="229">
        <f>(T38-T46)*IF(T1&gt;Assumptions!$AB$68*12,0,1)</f>
        <v>0</v>
      </c>
      <c r="U55" s="229">
        <f>(U38-U46)*IF(U1&gt;Assumptions!$AB$68*12,0,1)</f>
        <v>0</v>
      </c>
      <c r="V55" s="229">
        <f>(V38-V46)*IF(V1&gt;Assumptions!$AB$68*12,0,1)</f>
        <v>0</v>
      </c>
      <c r="W55" s="229">
        <f>(W38-W46)*IF(W1&gt;Assumptions!$AB$68*12,0,1)</f>
        <v>0</v>
      </c>
      <c r="X55" s="229">
        <f>(X38-X46)*IF(X1&gt;Assumptions!$AB$68*12,0,1)</f>
        <v>0</v>
      </c>
      <c r="Y55" s="229">
        <f>(Y38-Y46)*IF(Y1&gt;Assumptions!$AB$68*12,0,1)</f>
        <v>0</v>
      </c>
      <c r="Z55" s="229">
        <f>(Z38-Z46)*IF(Z1&gt;Assumptions!$AB$68*12,0,1)</f>
        <v>0</v>
      </c>
      <c r="AA55" s="229">
        <f>(AA38-AA46)*IF(AA1&gt;Assumptions!$AB$68*12,0,1)</f>
        <v>0</v>
      </c>
      <c r="AB55" s="229">
        <f>(AB38-AB46)*IF(AB1&gt;Assumptions!$AB$68*12,0,1)</f>
        <v>0</v>
      </c>
      <c r="AC55" s="229">
        <f>(AC38-AC46)*IF(AC1&gt;Assumptions!$AB$68*12,0,1)</f>
        <v>0</v>
      </c>
      <c r="AD55" s="229">
        <f>(AD38-AD46)*IF(AD1&gt;Assumptions!$AB$68*12,0,1)</f>
        <v>0</v>
      </c>
      <c r="AE55" s="229">
        <f>(AE38-AE46)*IF(AE1&gt;Assumptions!$AB$68*12,0,1)</f>
        <v>0</v>
      </c>
      <c r="AF55" s="229">
        <f>(AF38-AF46)*IF(AF1&gt;Assumptions!$AB$68*12,0,1)</f>
        <v>0</v>
      </c>
      <c r="AG55" s="229">
        <f>(AG38-AG46)*IF(AG1&gt;Assumptions!$AB$68*12,0,1)</f>
        <v>0</v>
      </c>
      <c r="AH55" s="229">
        <f>(AH38-AH46)*IF(AH1&gt;Assumptions!$AB$68*12,0,1)</f>
        <v>0</v>
      </c>
      <c r="AI55" s="229">
        <f>(AI38-AI46)*IF(AI1&gt;Assumptions!$AB$68*12,0,1)</f>
        <v>0</v>
      </c>
      <c r="AJ55" s="229">
        <f>(AJ38-AJ46)*IF(AJ1&gt;Assumptions!$AB$68*12,0,1)</f>
        <v>0</v>
      </c>
      <c r="AK55" s="229">
        <f>(AK38-AK46)*IF(AK1&gt;Assumptions!$AB$68*12,0,1)</f>
        <v>0</v>
      </c>
      <c r="AL55" s="229">
        <f>(AL38-AL46)*IF(AL1&gt;Assumptions!$AB$68*12,0,1)</f>
        <v>0</v>
      </c>
      <c r="AM55" s="229">
        <f>(AM38-AM46)*IF(AM1&gt;Assumptions!$AB$68*12,0,1)</f>
        <v>0</v>
      </c>
      <c r="AN55" s="229">
        <f>(AN38-AN46)*IF(AN1&gt;Assumptions!$AB$68*12,0,1)</f>
        <v>0</v>
      </c>
      <c r="AO55" s="229">
        <f>(AO38-AO46)*IF(AO1&gt;Assumptions!$AB$68*12,0,1)</f>
        <v>0</v>
      </c>
      <c r="AP55" s="229">
        <f>(AP38-AP46)*IF(AP1&gt;Assumptions!$AB$68*12,0,1)</f>
        <v>0</v>
      </c>
      <c r="AQ55" s="229">
        <f>(AQ38-AQ46)*IF(AQ1&gt;Assumptions!$AB$68*12,0,1)</f>
        <v>0</v>
      </c>
      <c r="AR55" s="229">
        <f>(AR38-AR46)*IF(AR1&gt;Assumptions!$AB$68*12,0,1)</f>
        <v>0</v>
      </c>
      <c r="AS55" s="229">
        <f>(AS38-AS46)*IF(AS1&gt;Assumptions!$AB$68*12,0,1)</f>
        <v>0</v>
      </c>
      <c r="AT55" s="229">
        <f>(AT38-AT46)*IF(AT1&gt;Assumptions!$AB$68*12,0,1)</f>
        <v>0</v>
      </c>
      <c r="AU55" s="229">
        <f>(AU38-AU46)*IF(AU1&gt;Assumptions!$AB$68*12,0,1)</f>
        <v>0</v>
      </c>
      <c r="AV55" s="229">
        <f>(AV38-AV46)*IF(AV1&gt;Assumptions!$AB$68*12,0,1)</f>
        <v>0</v>
      </c>
      <c r="AW55" s="229">
        <f>(AW38-AW46)*IF(AW1&gt;Assumptions!$AB$68*12,0,1)</f>
        <v>0</v>
      </c>
      <c r="AX55" s="229">
        <f>(AX38-AX46)*IF(AX1&gt;Assumptions!$AB$68*12,0,1)</f>
        <v>0</v>
      </c>
      <c r="AY55" s="229">
        <f>(AY38-AY46)*IF(AY1&gt;Assumptions!$AB$68*12,0,1)</f>
        <v>0</v>
      </c>
      <c r="AZ55" s="229">
        <f>(AZ38-AZ46)*IF(AZ1&gt;Assumptions!$AB$68*12,0,1)</f>
        <v>0</v>
      </c>
      <c r="BA55" s="229">
        <f>(BA38-BA46)*IF(BA1&gt;Assumptions!$AB$68*12,0,1)</f>
        <v>0</v>
      </c>
      <c r="BB55" s="229">
        <f>(BB38-BB46)*IF(BB1&gt;Assumptions!$AB$68*12,0,1)</f>
        <v>0</v>
      </c>
      <c r="BC55" s="229">
        <f>(BC38-BC46)*IF(BC1&gt;Assumptions!$AB$68*12,0,1)</f>
        <v>0</v>
      </c>
      <c r="BD55" s="229">
        <f>(BD38-BD46)*IF(BD1&gt;Assumptions!$AB$68*12,0,1)</f>
        <v>0</v>
      </c>
      <c r="BE55" s="229">
        <f>(BE38-BE46)*IF(BE1&gt;Assumptions!$AB$68*12,0,1)</f>
        <v>0</v>
      </c>
      <c r="BF55" s="229">
        <f>(BF38-BF46)*IF(BF1&gt;Assumptions!$AB$68*12,0,1)</f>
        <v>0</v>
      </c>
      <c r="BG55" s="229">
        <f>(BG38-BG46)*IF(BG1&gt;Assumptions!$AB$68*12,0,1)</f>
        <v>0</v>
      </c>
      <c r="BH55" s="229">
        <f>(BH38-BH46)*IF(BH1&gt;Assumptions!$AB$68*12,0,1)</f>
        <v>0</v>
      </c>
      <c r="BI55" s="229">
        <f>(BI38-BI46)*IF(BI1&gt;Assumptions!$AB$68*12,0,1)</f>
        <v>0</v>
      </c>
      <c r="BJ55" s="229">
        <f>(BJ38-BJ46)*IF(BJ1&gt;Assumptions!$AB$68*12,0,1)</f>
        <v>0</v>
      </c>
      <c r="BK55" s="229">
        <f>(BK38-BK46)*IF(BK1&gt;Assumptions!$AB$68*12,0,1)</f>
        <v>0</v>
      </c>
      <c r="BL55" s="229">
        <f>(BL38-BL46)*IF(BL1&gt;Assumptions!$AB$68*12,0,1)</f>
        <v>0</v>
      </c>
      <c r="BM55" s="229">
        <f>(BM38-BM46)*IF(BM1&gt;Assumptions!$AB$68*12,0,1)</f>
        <v>0</v>
      </c>
      <c r="BN55" s="229">
        <f>(BN38-BN46)*IF(BN1&gt;Assumptions!$AB$68*12,0,1)</f>
        <v>0</v>
      </c>
      <c r="BO55" s="229">
        <f>(BO38-BO46)*IF(BO1&gt;Assumptions!$AB$68*12,0,1)</f>
        <v>0</v>
      </c>
      <c r="BP55" s="229">
        <f>(BP38-BP46)*IF(BP1&gt;Assumptions!$AB$68*12,0,1)</f>
        <v>0</v>
      </c>
      <c r="BQ55" s="229">
        <f>(BQ38-BQ46)*IF(BQ1&gt;Assumptions!$AB$68*12,0,1)</f>
        <v>0</v>
      </c>
      <c r="BR55" s="229">
        <f>(BR38-BR46)*IF(BR1&gt;Assumptions!$AB$68*12,0,1)</f>
        <v>0</v>
      </c>
      <c r="BS55" s="229">
        <f>(BS38-BS46)*IF(BS1&gt;Assumptions!$AB$68*12,0,1)</f>
        <v>0</v>
      </c>
      <c r="BT55" s="229">
        <f>(BT38-BT46)*IF(BT1&gt;Assumptions!$AB$68*12,0,1)</f>
        <v>0</v>
      </c>
      <c r="BU55" s="229">
        <f>(BU38-BU46)*IF(BU1&gt;Assumptions!$AB$68*12,0,1)</f>
        <v>0</v>
      </c>
      <c r="BV55" s="229">
        <f>(BV38-BV46)*IF(BV1&gt;Assumptions!$AB$68*12,0,1)</f>
        <v>0</v>
      </c>
      <c r="BW55" s="229">
        <f>(BW38-BW46)*IF(BW1&gt;Assumptions!$AB$68*12,0,1)</f>
        <v>0</v>
      </c>
      <c r="BX55" s="229">
        <f>(BX38-BX46)*IF(BX1&gt;Assumptions!$AB$68*12,0,1)</f>
        <v>0</v>
      </c>
      <c r="BY55" s="229">
        <f>(BY38-BY46)*IF(BY1&gt;Assumptions!$AB$68*12,0,1)</f>
        <v>0</v>
      </c>
      <c r="BZ55" s="229">
        <f>(BZ38-BZ46)*IF(BZ1&gt;Assumptions!$AB$68*12,0,1)</f>
        <v>0</v>
      </c>
      <c r="CA55" s="229">
        <f>(CA38-CA46)*IF(CA1&gt;Assumptions!$AB$68*12,0,1)</f>
        <v>0</v>
      </c>
      <c r="CB55" s="229">
        <f>(CB38-CB46)*IF(CB1&gt;Assumptions!$AB$68*12,0,1)</f>
        <v>0</v>
      </c>
      <c r="CC55" s="229">
        <f>(CC38-CC46)*IF(CC1&gt;Assumptions!$AB$68*12,0,1)</f>
        <v>0</v>
      </c>
      <c r="CD55" s="229">
        <f>(CD38-CD46)*IF(CD1&gt;Assumptions!$AB$68*12,0,1)</f>
        <v>0</v>
      </c>
      <c r="CE55" s="229">
        <f>(CE38-CE46)*IF(CE1&gt;Assumptions!$AB$68*12,0,1)</f>
        <v>0</v>
      </c>
      <c r="CF55" s="229">
        <f>(CF38-CF46)*IF(CF1&gt;Assumptions!$AB$68*12,0,1)</f>
        <v>0</v>
      </c>
      <c r="CG55" s="229">
        <f>(CG38-CG46)*IF(CG1&gt;Assumptions!$AB$68*12,0,1)</f>
        <v>0</v>
      </c>
      <c r="CH55" s="229">
        <f>(CH38-CH46)*IF(CH1&gt;Assumptions!$AB$68*12,0,1)</f>
        <v>0</v>
      </c>
      <c r="CI55" s="229">
        <f>(CI38-CI46)*IF(CI1&gt;Assumptions!$AB$68*12,0,1)</f>
        <v>0</v>
      </c>
      <c r="CJ55" s="229">
        <f>(CJ38-CJ46)*IF(CJ1&gt;Assumptions!$AB$68*12,0,1)</f>
        <v>0</v>
      </c>
      <c r="CK55" s="229">
        <f>(CK38-CK46)*IF(CK1&gt;Assumptions!$AB$68*12,0,1)</f>
        <v>0</v>
      </c>
      <c r="CL55" s="229">
        <f>(CL38-CL46)*IF(CL1&gt;Assumptions!$AB$68*12,0,1)</f>
        <v>0</v>
      </c>
      <c r="CM55" s="229">
        <f>(CM38-CM46)*IF(CM1&gt;Assumptions!$AB$68*12,0,1)</f>
        <v>0</v>
      </c>
      <c r="CN55" s="229">
        <f>(CN38-CN46)*IF(CN1&gt;Assumptions!$AB$68*12,0,1)</f>
        <v>0</v>
      </c>
      <c r="CO55" s="229">
        <f>(CO38-CO46)*IF(CO1&gt;Assumptions!$AB$68*12,0,1)</f>
        <v>0</v>
      </c>
      <c r="CP55" s="229">
        <f>(CP38-CP46)*IF(CP1&gt;Assumptions!$AB$68*12,0,1)</f>
        <v>0</v>
      </c>
      <c r="CQ55" s="229">
        <f>(CQ38-CQ46)*IF(CQ1&gt;Assumptions!$AB$68*12,0,1)</f>
        <v>0</v>
      </c>
      <c r="CR55" s="229">
        <f>(CR38-CR46)*IF(CR1&gt;Assumptions!$AB$68*12,0,1)</f>
        <v>0</v>
      </c>
      <c r="CS55" s="229">
        <f>(CS38-CS46)*IF(CS1&gt;Assumptions!$AB$68*12,0,1)</f>
        <v>0</v>
      </c>
      <c r="CT55" s="229">
        <f>(CT38-CT46)*IF(CT1&gt;Assumptions!$AB$68*12,0,1)</f>
        <v>0</v>
      </c>
      <c r="CU55" s="229">
        <f>(CU38-CU46)*IF(CU1&gt;Assumptions!$AB$68*12,0,1)</f>
        <v>0</v>
      </c>
      <c r="CV55" s="229">
        <f>(CV38-CV46)*IF(CV1&gt;Assumptions!$AB$68*12,0,1)</f>
        <v>0</v>
      </c>
      <c r="CW55" s="229">
        <f>(CW38-CW46)*IF(CW1&gt;Assumptions!$AB$68*12,0,1)</f>
        <v>0</v>
      </c>
      <c r="CX55" s="229">
        <f>(CX38-CX46)*IF(CX1&gt;Assumptions!$AB$68*12,0,1)</f>
        <v>0</v>
      </c>
      <c r="CY55" s="229">
        <f>(CY38-CY46)*IF(CY1&gt;Assumptions!$AB$68*12,0,1)</f>
        <v>0</v>
      </c>
      <c r="CZ55" s="229">
        <f>(CZ38-CZ46)*IF(CZ1&gt;Assumptions!$AB$68*12,0,1)</f>
        <v>0</v>
      </c>
      <c r="DA55" s="229">
        <f>(DA38-DA46)*IF(DA1&gt;Assumptions!$AB$68*12,0,1)</f>
        <v>0</v>
      </c>
      <c r="DB55" s="229">
        <f>(DB38-DB46)*IF(DB1&gt;Assumptions!$AB$68*12,0,1)</f>
        <v>0</v>
      </c>
      <c r="DC55" s="229">
        <f>(DC38-DC46)*IF(DC1&gt;Assumptions!$AB$68*12,0,1)</f>
        <v>0</v>
      </c>
      <c r="DD55" s="229">
        <f>(DD38-DD46)*IF(DD1&gt;Assumptions!$AB$68*12,0,1)</f>
        <v>0</v>
      </c>
      <c r="DE55" s="229">
        <f>(DE38-DE46)*IF(DE1&gt;Assumptions!$AB$68*12,0,1)</f>
        <v>0</v>
      </c>
      <c r="DF55" s="229">
        <f>(DF38-DF46)*IF(DF1&gt;Assumptions!$AB$68*12,0,1)</f>
        <v>0</v>
      </c>
      <c r="DG55" s="229">
        <f>(DG38-DG46)*IF(DG1&gt;Assumptions!$AB$68*12,0,1)</f>
        <v>0</v>
      </c>
      <c r="DH55" s="229">
        <f>(DH38-DH46)*IF(DH1&gt;Assumptions!$AB$68*12,0,1)</f>
        <v>0</v>
      </c>
      <c r="DI55" s="229">
        <f>(DI38-DI46)*IF(DI1&gt;Assumptions!$AB$68*12,0,1)</f>
        <v>0</v>
      </c>
      <c r="DJ55" s="229">
        <f>(DJ38-DJ46)*IF(DJ1&gt;Assumptions!$AB$68*12,0,1)</f>
        <v>0</v>
      </c>
      <c r="DK55" s="229">
        <f>(DK38-DK46)*IF(DK1&gt;Assumptions!$AB$68*12,0,1)</f>
        <v>0</v>
      </c>
      <c r="DL55" s="229">
        <f>(DL38-DL46)*IF(DL1&gt;Assumptions!$AB$68*12,0,1)</f>
        <v>0</v>
      </c>
      <c r="DM55" s="229">
        <f>(DM38-DM46)*IF(DM1&gt;Assumptions!$AB$68*12,0,1)</f>
        <v>0</v>
      </c>
      <c r="DN55" s="229">
        <f>(DN38-DN46)*IF(DN1&gt;Assumptions!$AB$68*12,0,1)</f>
        <v>0</v>
      </c>
      <c r="DO55" s="229">
        <f>(DO38-DO46)*IF(DO1&gt;Assumptions!$AB$68*12,0,1)</f>
        <v>0</v>
      </c>
      <c r="DP55" s="229">
        <f>(DP38-DP46)*IF(DP1&gt;Assumptions!$AB$68*12,0,1)</f>
        <v>0</v>
      </c>
      <c r="DQ55" s="229">
        <f>(DQ38-DQ46)*IF(DQ1&gt;Assumptions!$AB$68*12,0,1)</f>
        <v>0</v>
      </c>
      <c r="DR55" s="229">
        <f>(DR38-DR46)*IF(DR1&gt;Assumptions!$AB$68*12,0,1)</f>
        <v>0</v>
      </c>
      <c r="DS55" s="229">
        <f>(DS38-DS46)*IF(DS1&gt;Assumptions!$AB$68*12,0,1)</f>
        <v>0</v>
      </c>
      <c r="DT55" s="229">
        <f>(DT38-DT46)*IF(DT1&gt;Assumptions!$AB$68*12,0,1)</f>
        <v>0</v>
      </c>
      <c r="DU55" s="229">
        <f>(DU38-DU46)*IF(DU1&gt;Assumptions!$AB$68*12,0,1)</f>
        <v>0</v>
      </c>
      <c r="DV55" s="229">
        <f>(DV38-DV46)*IF(DV1&gt;Assumptions!$AB$68*12,0,1)</f>
        <v>0</v>
      </c>
      <c r="DW55" s="229">
        <f>(DW38-DW46)*IF(DW1&gt;Assumptions!$AB$68*12,0,1)</f>
        <v>0</v>
      </c>
      <c r="DX55" s="229">
        <f>(DX38-DX46)*IF(DX1&gt;Assumptions!$AB$68*12,0,1)</f>
        <v>0</v>
      </c>
      <c r="DY55" s="229">
        <f>(DY38-DY46)*IF(DY1&gt;Assumptions!$AB$68*12,0,1)</f>
        <v>0</v>
      </c>
      <c r="DZ55" s="229">
        <f>(DZ38-DZ46)*IF(DZ1&gt;Assumptions!$AB$68*12,0,1)</f>
        <v>0</v>
      </c>
      <c r="EA55" s="229">
        <f>(EA38-EA46)*IF(EA1&gt;Assumptions!$AB$68*12,0,1)</f>
        <v>0</v>
      </c>
      <c r="EB55" s="229">
        <f>(EB38-EB46)*IF(EB1&gt;Assumptions!$AB$68*12,0,1)</f>
        <v>0</v>
      </c>
      <c r="EC55" s="229">
        <f>(EC38-EC46)*IF(EC1&gt;Assumptions!$AB$68*12,0,1)</f>
        <v>0</v>
      </c>
      <c r="ED55" s="229">
        <f>(ED38-ED46)*IF(ED1&gt;Assumptions!$AB$68*12,0,1)</f>
        <v>0</v>
      </c>
      <c r="EE55" s="229">
        <f>(EE38-EE46)*IF(EE1&gt;Assumptions!$AB$68*12,0,1)</f>
        <v>0</v>
      </c>
    </row>
    <row r="56" ht="15.75" customHeight="1">
      <c r="A56" s="1"/>
      <c r="B56" s="1"/>
      <c r="C56" s="1" t="s">
        <v>170</v>
      </c>
      <c r="D56" s="229">
        <f t="shared" ref="D56:EE56" si="12">D53</f>
        <v>0</v>
      </c>
      <c r="E56" s="229">
        <f t="shared" si="12"/>
        <v>0</v>
      </c>
      <c r="F56" s="229">
        <f t="shared" si="12"/>
        <v>0</v>
      </c>
      <c r="G56" s="229">
        <f t="shared" si="12"/>
        <v>0</v>
      </c>
      <c r="H56" s="229">
        <f t="shared" si="12"/>
        <v>0</v>
      </c>
      <c r="I56" s="229">
        <f t="shared" si="12"/>
        <v>0</v>
      </c>
      <c r="J56" s="229">
        <f t="shared" si="12"/>
        <v>0</v>
      </c>
      <c r="K56" s="229">
        <f t="shared" si="12"/>
        <v>0</v>
      </c>
      <c r="L56" s="229">
        <f t="shared" si="12"/>
        <v>0</v>
      </c>
      <c r="M56" s="229">
        <f t="shared" si="12"/>
        <v>0</v>
      </c>
      <c r="N56" s="229">
        <f t="shared" si="12"/>
        <v>0</v>
      </c>
      <c r="O56" s="229">
        <f t="shared" si="12"/>
        <v>0</v>
      </c>
      <c r="P56" s="229">
        <f t="shared" si="12"/>
        <v>0</v>
      </c>
      <c r="Q56" s="229">
        <f t="shared" si="12"/>
        <v>0</v>
      </c>
      <c r="R56" s="229">
        <f t="shared" si="12"/>
        <v>0</v>
      </c>
      <c r="S56" s="229">
        <f t="shared" si="12"/>
        <v>0</v>
      </c>
      <c r="T56" s="229">
        <f t="shared" si="12"/>
        <v>0</v>
      </c>
      <c r="U56" s="229">
        <f t="shared" si="12"/>
        <v>0</v>
      </c>
      <c r="V56" s="229">
        <f t="shared" si="12"/>
        <v>0</v>
      </c>
      <c r="W56" s="229">
        <f t="shared" si="12"/>
        <v>0</v>
      </c>
      <c r="X56" s="229">
        <f t="shared" si="12"/>
        <v>0</v>
      </c>
      <c r="Y56" s="229">
        <f t="shared" si="12"/>
        <v>0</v>
      </c>
      <c r="Z56" s="229">
        <f t="shared" si="12"/>
        <v>0</v>
      </c>
      <c r="AA56" s="229">
        <f t="shared" si="12"/>
        <v>0</v>
      </c>
      <c r="AB56" s="229">
        <f t="shared" si="12"/>
        <v>0</v>
      </c>
      <c r="AC56" s="229">
        <f t="shared" si="12"/>
        <v>0</v>
      </c>
      <c r="AD56" s="229">
        <f t="shared" si="12"/>
        <v>0</v>
      </c>
      <c r="AE56" s="229">
        <f t="shared" si="12"/>
        <v>0</v>
      </c>
      <c r="AF56" s="229">
        <f t="shared" si="12"/>
        <v>0</v>
      </c>
      <c r="AG56" s="229">
        <f t="shared" si="12"/>
        <v>0</v>
      </c>
      <c r="AH56" s="229">
        <f t="shared" si="12"/>
        <v>0</v>
      </c>
      <c r="AI56" s="229">
        <f t="shared" si="12"/>
        <v>0</v>
      </c>
      <c r="AJ56" s="229">
        <f t="shared" si="12"/>
        <v>0</v>
      </c>
      <c r="AK56" s="229">
        <f t="shared" si="12"/>
        <v>0</v>
      </c>
      <c r="AL56" s="229">
        <f t="shared" si="12"/>
        <v>0</v>
      </c>
      <c r="AM56" s="229">
        <f t="shared" si="12"/>
        <v>0</v>
      </c>
      <c r="AN56" s="229">
        <f t="shared" si="12"/>
        <v>0</v>
      </c>
      <c r="AO56" s="229">
        <f t="shared" si="12"/>
        <v>0</v>
      </c>
      <c r="AP56" s="229">
        <f t="shared" si="12"/>
        <v>0</v>
      </c>
      <c r="AQ56" s="229">
        <f t="shared" si="12"/>
        <v>0</v>
      </c>
      <c r="AR56" s="229">
        <f t="shared" si="12"/>
        <v>0</v>
      </c>
      <c r="AS56" s="229">
        <f t="shared" si="12"/>
        <v>0</v>
      </c>
      <c r="AT56" s="229">
        <f t="shared" si="12"/>
        <v>0</v>
      </c>
      <c r="AU56" s="229">
        <f t="shared" si="12"/>
        <v>0</v>
      </c>
      <c r="AV56" s="229">
        <f t="shared" si="12"/>
        <v>0</v>
      </c>
      <c r="AW56" s="229">
        <f t="shared" si="12"/>
        <v>0</v>
      </c>
      <c r="AX56" s="229">
        <f t="shared" si="12"/>
        <v>0</v>
      </c>
      <c r="AY56" s="229">
        <f t="shared" si="12"/>
        <v>0</v>
      </c>
      <c r="AZ56" s="229">
        <f t="shared" si="12"/>
        <v>0</v>
      </c>
      <c r="BA56" s="229">
        <f t="shared" si="12"/>
        <v>0</v>
      </c>
      <c r="BB56" s="229">
        <f t="shared" si="12"/>
        <v>0</v>
      </c>
      <c r="BC56" s="229">
        <f t="shared" si="12"/>
        <v>0</v>
      </c>
      <c r="BD56" s="229">
        <f t="shared" si="12"/>
        <v>0</v>
      </c>
      <c r="BE56" s="229">
        <f t="shared" si="12"/>
        <v>0</v>
      </c>
      <c r="BF56" s="229">
        <f t="shared" si="12"/>
        <v>0</v>
      </c>
      <c r="BG56" s="229">
        <f t="shared" si="12"/>
        <v>0</v>
      </c>
      <c r="BH56" s="229">
        <f t="shared" si="12"/>
        <v>0</v>
      </c>
      <c r="BI56" s="229">
        <f t="shared" si="12"/>
        <v>0</v>
      </c>
      <c r="BJ56" s="229">
        <f t="shared" si="12"/>
        <v>0</v>
      </c>
      <c r="BK56" s="229">
        <f t="shared" si="12"/>
        <v>0</v>
      </c>
      <c r="BL56" s="229">
        <f t="shared" si="12"/>
        <v>0</v>
      </c>
      <c r="BM56" s="229">
        <f t="shared" si="12"/>
        <v>0</v>
      </c>
      <c r="BN56" s="229">
        <f t="shared" si="12"/>
        <v>0</v>
      </c>
      <c r="BO56" s="229">
        <f t="shared" si="12"/>
        <v>0</v>
      </c>
      <c r="BP56" s="229">
        <f t="shared" si="12"/>
        <v>0</v>
      </c>
      <c r="BQ56" s="229">
        <f t="shared" si="12"/>
        <v>0</v>
      </c>
      <c r="BR56" s="229">
        <f t="shared" si="12"/>
        <v>0</v>
      </c>
      <c r="BS56" s="229">
        <f t="shared" si="12"/>
        <v>0</v>
      </c>
      <c r="BT56" s="229">
        <f t="shared" si="12"/>
        <v>0</v>
      </c>
      <c r="BU56" s="229">
        <f t="shared" si="12"/>
        <v>0</v>
      </c>
      <c r="BV56" s="229">
        <f t="shared" si="12"/>
        <v>0</v>
      </c>
      <c r="BW56" s="229">
        <f t="shared" si="12"/>
        <v>0</v>
      </c>
      <c r="BX56" s="229">
        <f t="shared" si="12"/>
        <v>0</v>
      </c>
      <c r="BY56" s="229">
        <f t="shared" si="12"/>
        <v>0</v>
      </c>
      <c r="BZ56" s="229">
        <f t="shared" si="12"/>
        <v>0</v>
      </c>
      <c r="CA56" s="229">
        <f t="shared" si="12"/>
        <v>0</v>
      </c>
      <c r="CB56" s="229">
        <f t="shared" si="12"/>
        <v>0</v>
      </c>
      <c r="CC56" s="229">
        <f t="shared" si="12"/>
        <v>0</v>
      </c>
      <c r="CD56" s="229">
        <f t="shared" si="12"/>
        <v>0</v>
      </c>
      <c r="CE56" s="229">
        <f t="shared" si="12"/>
        <v>0</v>
      </c>
      <c r="CF56" s="229">
        <f t="shared" si="12"/>
        <v>0</v>
      </c>
      <c r="CG56" s="229">
        <f t="shared" si="12"/>
        <v>0</v>
      </c>
      <c r="CH56" s="229">
        <f t="shared" si="12"/>
        <v>0</v>
      </c>
      <c r="CI56" s="229">
        <f t="shared" si="12"/>
        <v>0</v>
      </c>
      <c r="CJ56" s="229">
        <f t="shared" si="12"/>
        <v>0</v>
      </c>
      <c r="CK56" s="229">
        <f t="shared" si="12"/>
        <v>0</v>
      </c>
      <c r="CL56" s="229">
        <f t="shared" si="12"/>
        <v>0</v>
      </c>
      <c r="CM56" s="229">
        <f t="shared" si="12"/>
        <v>0</v>
      </c>
      <c r="CN56" s="229">
        <f t="shared" si="12"/>
        <v>0</v>
      </c>
      <c r="CO56" s="229">
        <f t="shared" si="12"/>
        <v>0</v>
      </c>
      <c r="CP56" s="229">
        <f t="shared" si="12"/>
        <v>0</v>
      </c>
      <c r="CQ56" s="229">
        <f t="shared" si="12"/>
        <v>0</v>
      </c>
      <c r="CR56" s="229">
        <f t="shared" si="12"/>
        <v>0</v>
      </c>
      <c r="CS56" s="229">
        <f t="shared" si="12"/>
        <v>0</v>
      </c>
      <c r="CT56" s="229">
        <f t="shared" si="12"/>
        <v>0</v>
      </c>
      <c r="CU56" s="229">
        <f t="shared" si="12"/>
        <v>0</v>
      </c>
      <c r="CV56" s="229">
        <f t="shared" si="12"/>
        <v>0</v>
      </c>
      <c r="CW56" s="229">
        <f t="shared" si="12"/>
        <v>0</v>
      </c>
      <c r="CX56" s="229">
        <f t="shared" si="12"/>
        <v>0</v>
      </c>
      <c r="CY56" s="229">
        <f t="shared" si="12"/>
        <v>0</v>
      </c>
      <c r="CZ56" s="229">
        <f t="shared" si="12"/>
        <v>0</v>
      </c>
      <c r="DA56" s="229">
        <f t="shared" si="12"/>
        <v>0</v>
      </c>
      <c r="DB56" s="229">
        <f t="shared" si="12"/>
        <v>0</v>
      </c>
      <c r="DC56" s="229">
        <f t="shared" si="12"/>
        <v>0</v>
      </c>
      <c r="DD56" s="229">
        <f t="shared" si="12"/>
        <v>0</v>
      </c>
      <c r="DE56" s="229">
        <f t="shared" si="12"/>
        <v>0</v>
      </c>
      <c r="DF56" s="229">
        <f t="shared" si="12"/>
        <v>0</v>
      </c>
      <c r="DG56" s="229">
        <f t="shared" si="12"/>
        <v>0</v>
      </c>
      <c r="DH56" s="229">
        <f t="shared" si="12"/>
        <v>0</v>
      </c>
      <c r="DI56" s="229">
        <f t="shared" si="12"/>
        <v>0</v>
      </c>
      <c r="DJ56" s="229">
        <f t="shared" si="12"/>
        <v>0</v>
      </c>
      <c r="DK56" s="229">
        <f t="shared" si="12"/>
        <v>0</v>
      </c>
      <c r="DL56" s="229">
        <f t="shared" si="12"/>
        <v>0</v>
      </c>
      <c r="DM56" s="229">
        <f t="shared" si="12"/>
        <v>0</v>
      </c>
      <c r="DN56" s="229">
        <f t="shared" si="12"/>
        <v>0</v>
      </c>
      <c r="DO56" s="229">
        <f t="shared" si="12"/>
        <v>0</v>
      </c>
      <c r="DP56" s="229">
        <f t="shared" si="12"/>
        <v>0</v>
      </c>
      <c r="DQ56" s="229">
        <f t="shared" si="12"/>
        <v>0</v>
      </c>
      <c r="DR56" s="229">
        <f t="shared" si="12"/>
        <v>0</v>
      </c>
      <c r="DS56" s="229">
        <f t="shared" si="12"/>
        <v>0</v>
      </c>
      <c r="DT56" s="229">
        <f t="shared" si="12"/>
        <v>0</v>
      </c>
      <c r="DU56" s="229">
        <f t="shared" si="12"/>
        <v>0</v>
      </c>
      <c r="DV56" s="229">
        <f t="shared" si="12"/>
        <v>0</v>
      </c>
      <c r="DW56" s="229">
        <f t="shared" si="12"/>
        <v>0</v>
      </c>
      <c r="DX56" s="229">
        <f t="shared" si="12"/>
        <v>0</v>
      </c>
      <c r="DY56" s="229">
        <f t="shared" si="12"/>
        <v>0</v>
      </c>
      <c r="DZ56" s="229">
        <f t="shared" si="12"/>
        <v>0</v>
      </c>
      <c r="EA56" s="229">
        <f t="shared" si="12"/>
        <v>0</v>
      </c>
      <c r="EB56" s="229">
        <f t="shared" si="12"/>
        <v>0</v>
      </c>
      <c r="EC56" s="229">
        <f t="shared" si="12"/>
        <v>0</v>
      </c>
      <c r="ED56" s="229">
        <f t="shared" si="12"/>
        <v>0</v>
      </c>
      <c r="EE56" s="229">
        <f t="shared" si="12"/>
        <v>0</v>
      </c>
    </row>
    <row r="57" ht="15.75" customHeight="1">
      <c r="A57" s="1"/>
      <c r="B57" s="99"/>
      <c r="C57" s="44" t="s">
        <v>171</v>
      </c>
      <c r="D57" s="236">
        <f t="shared" ref="D57:EE57" si="13">SUM(D55:D56)</f>
        <v>0</v>
      </c>
      <c r="E57" s="236">
        <f t="shared" si="13"/>
        <v>0</v>
      </c>
      <c r="F57" s="236">
        <f t="shared" si="13"/>
        <v>0</v>
      </c>
      <c r="G57" s="236">
        <f t="shared" si="13"/>
        <v>0</v>
      </c>
      <c r="H57" s="236">
        <f t="shared" si="13"/>
        <v>0</v>
      </c>
      <c r="I57" s="236">
        <f t="shared" si="13"/>
        <v>0</v>
      </c>
      <c r="J57" s="236">
        <f t="shared" si="13"/>
        <v>0</v>
      </c>
      <c r="K57" s="236">
        <f t="shared" si="13"/>
        <v>0</v>
      </c>
      <c r="L57" s="236">
        <f t="shared" si="13"/>
        <v>0</v>
      </c>
      <c r="M57" s="236">
        <f t="shared" si="13"/>
        <v>0</v>
      </c>
      <c r="N57" s="236">
        <f t="shared" si="13"/>
        <v>0</v>
      </c>
      <c r="O57" s="236">
        <f t="shared" si="13"/>
        <v>0</v>
      </c>
      <c r="P57" s="236">
        <f t="shared" si="13"/>
        <v>0</v>
      </c>
      <c r="Q57" s="236">
        <f t="shared" si="13"/>
        <v>0</v>
      </c>
      <c r="R57" s="236">
        <f t="shared" si="13"/>
        <v>0</v>
      </c>
      <c r="S57" s="236">
        <f t="shared" si="13"/>
        <v>0</v>
      </c>
      <c r="T57" s="236">
        <f t="shared" si="13"/>
        <v>0</v>
      </c>
      <c r="U57" s="236">
        <f t="shared" si="13"/>
        <v>0</v>
      </c>
      <c r="V57" s="236">
        <f t="shared" si="13"/>
        <v>0</v>
      </c>
      <c r="W57" s="236">
        <f t="shared" si="13"/>
        <v>0</v>
      </c>
      <c r="X57" s="236">
        <f t="shared" si="13"/>
        <v>0</v>
      </c>
      <c r="Y57" s="236">
        <f t="shared" si="13"/>
        <v>0</v>
      </c>
      <c r="Z57" s="236">
        <f t="shared" si="13"/>
        <v>0</v>
      </c>
      <c r="AA57" s="236">
        <f t="shared" si="13"/>
        <v>0</v>
      </c>
      <c r="AB57" s="236">
        <f t="shared" si="13"/>
        <v>0</v>
      </c>
      <c r="AC57" s="236">
        <f t="shared" si="13"/>
        <v>0</v>
      </c>
      <c r="AD57" s="236">
        <f t="shared" si="13"/>
        <v>0</v>
      </c>
      <c r="AE57" s="236">
        <f t="shared" si="13"/>
        <v>0</v>
      </c>
      <c r="AF57" s="236">
        <f t="shared" si="13"/>
        <v>0</v>
      </c>
      <c r="AG57" s="236">
        <f t="shared" si="13"/>
        <v>0</v>
      </c>
      <c r="AH57" s="236">
        <f t="shared" si="13"/>
        <v>0</v>
      </c>
      <c r="AI57" s="236">
        <f t="shared" si="13"/>
        <v>0</v>
      </c>
      <c r="AJ57" s="236">
        <f t="shared" si="13"/>
        <v>0</v>
      </c>
      <c r="AK57" s="236">
        <f t="shared" si="13"/>
        <v>0</v>
      </c>
      <c r="AL57" s="236">
        <f t="shared" si="13"/>
        <v>0</v>
      </c>
      <c r="AM57" s="236">
        <f t="shared" si="13"/>
        <v>0</v>
      </c>
      <c r="AN57" s="236">
        <f t="shared" si="13"/>
        <v>0</v>
      </c>
      <c r="AO57" s="236">
        <f t="shared" si="13"/>
        <v>0</v>
      </c>
      <c r="AP57" s="236">
        <f t="shared" si="13"/>
        <v>0</v>
      </c>
      <c r="AQ57" s="236">
        <f t="shared" si="13"/>
        <v>0</v>
      </c>
      <c r="AR57" s="236">
        <f t="shared" si="13"/>
        <v>0</v>
      </c>
      <c r="AS57" s="236">
        <f t="shared" si="13"/>
        <v>0</v>
      </c>
      <c r="AT57" s="236">
        <f t="shared" si="13"/>
        <v>0</v>
      </c>
      <c r="AU57" s="236">
        <f t="shared" si="13"/>
        <v>0</v>
      </c>
      <c r="AV57" s="236">
        <f t="shared" si="13"/>
        <v>0</v>
      </c>
      <c r="AW57" s="236">
        <f t="shared" si="13"/>
        <v>0</v>
      </c>
      <c r="AX57" s="236">
        <f t="shared" si="13"/>
        <v>0</v>
      </c>
      <c r="AY57" s="236">
        <f t="shared" si="13"/>
        <v>0</v>
      </c>
      <c r="AZ57" s="236">
        <f t="shared" si="13"/>
        <v>0</v>
      </c>
      <c r="BA57" s="236">
        <f t="shared" si="13"/>
        <v>0</v>
      </c>
      <c r="BB57" s="236">
        <f t="shared" si="13"/>
        <v>0</v>
      </c>
      <c r="BC57" s="236">
        <f t="shared" si="13"/>
        <v>0</v>
      </c>
      <c r="BD57" s="236">
        <f t="shared" si="13"/>
        <v>0</v>
      </c>
      <c r="BE57" s="236">
        <f t="shared" si="13"/>
        <v>0</v>
      </c>
      <c r="BF57" s="236">
        <f t="shared" si="13"/>
        <v>0</v>
      </c>
      <c r="BG57" s="236">
        <f t="shared" si="13"/>
        <v>0</v>
      </c>
      <c r="BH57" s="236">
        <f t="shared" si="13"/>
        <v>0</v>
      </c>
      <c r="BI57" s="236">
        <f t="shared" si="13"/>
        <v>0</v>
      </c>
      <c r="BJ57" s="236">
        <f t="shared" si="13"/>
        <v>0</v>
      </c>
      <c r="BK57" s="236">
        <f t="shared" si="13"/>
        <v>0</v>
      </c>
      <c r="BL57" s="236">
        <f t="shared" si="13"/>
        <v>0</v>
      </c>
      <c r="BM57" s="236">
        <f t="shared" si="13"/>
        <v>0</v>
      </c>
      <c r="BN57" s="236">
        <f t="shared" si="13"/>
        <v>0</v>
      </c>
      <c r="BO57" s="236">
        <f t="shared" si="13"/>
        <v>0</v>
      </c>
      <c r="BP57" s="236">
        <f t="shared" si="13"/>
        <v>0</v>
      </c>
      <c r="BQ57" s="236">
        <f t="shared" si="13"/>
        <v>0</v>
      </c>
      <c r="BR57" s="236">
        <f t="shared" si="13"/>
        <v>0</v>
      </c>
      <c r="BS57" s="236">
        <f t="shared" si="13"/>
        <v>0</v>
      </c>
      <c r="BT57" s="236">
        <f t="shared" si="13"/>
        <v>0</v>
      </c>
      <c r="BU57" s="236">
        <f t="shared" si="13"/>
        <v>0</v>
      </c>
      <c r="BV57" s="236">
        <f t="shared" si="13"/>
        <v>0</v>
      </c>
      <c r="BW57" s="236">
        <f t="shared" si="13"/>
        <v>0</v>
      </c>
      <c r="BX57" s="236">
        <f t="shared" si="13"/>
        <v>0</v>
      </c>
      <c r="BY57" s="236">
        <f t="shared" si="13"/>
        <v>0</v>
      </c>
      <c r="BZ57" s="236">
        <f t="shared" si="13"/>
        <v>0</v>
      </c>
      <c r="CA57" s="236">
        <f t="shared" si="13"/>
        <v>0</v>
      </c>
      <c r="CB57" s="236">
        <f t="shared" si="13"/>
        <v>0</v>
      </c>
      <c r="CC57" s="236">
        <f t="shared" si="13"/>
        <v>0</v>
      </c>
      <c r="CD57" s="236">
        <f t="shared" si="13"/>
        <v>0</v>
      </c>
      <c r="CE57" s="236">
        <f t="shared" si="13"/>
        <v>0</v>
      </c>
      <c r="CF57" s="236">
        <f t="shared" si="13"/>
        <v>0</v>
      </c>
      <c r="CG57" s="236">
        <f t="shared" si="13"/>
        <v>0</v>
      </c>
      <c r="CH57" s="236">
        <f t="shared" si="13"/>
        <v>0</v>
      </c>
      <c r="CI57" s="236">
        <f t="shared" si="13"/>
        <v>0</v>
      </c>
      <c r="CJ57" s="236">
        <f t="shared" si="13"/>
        <v>0</v>
      </c>
      <c r="CK57" s="236">
        <f t="shared" si="13"/>
        <v>0</v>
      </c>
      <c r="CL57" s="236">
        <f t="shared" si="13"/>
        <v>0</v>
      </c>
      <c r="CM57" s="236">
        <f t="shared" si="13"/>
        <v>0</v>
      </c>
      <c r="CN57" s="236">
        <f t="shared" si="13"/>
        <v>0</v>
      </c>
      <c r="CO57" s="236">
        <f t="shared" si="13"/>
        <v>0</v>
      </c>
      <c r="CP57" s="236">
        <f t="shared" si="13"/>
        <v>0</v>
      </c>
      <c r="CQ57" s="236">
        <f t="shared" si="13"/>
        <v>0</v>
      </c>
      <c r="CR57" s="236">
        <f t="shared" si="13"/>
        <v>0</v>
      </c>
      <c r="CS57" s="236">
        <f t="shared" si="13"/>
        <v>0</v>
      </c>
      <c r="CT57" s="236">
        <f t="shared" si="13"/>
        <v>0</v>
      </c>
      <c r="CU57" s="236">
        <f t="shared" si="13"/>
        <v>0</v>
      </c>
      <c r="CV57" s="236">
        <f t="shared" si="13"/>
        <v>0</v>
      </c>
      <c r="CW57" s="236">
        <f t="shared" si="13"/>
        <v>0</v>
      </c>
      <c r="CX57" s="236">
        <f t="shared" si="13"/>
        <v>0</v>
      </c>
      <c r="CY57" s="236">
        <f t="shared" si="13"/>
        <v>0</v>
      </c>
      <c r="CZ57" s="236">
        <f t="shared" si="13"/>
        <v>0</v>
      </c>
      <c r="DA57" s="236">
        <f t="shared" si="13"/>
        <v>0</v>
      </c>
      <c r="DB57" s="236">
        <f t="shared" si="13"/>
        <v>0</v>
      </c>
      <c r="DC57" s="236">
        <f t="shared" si="13"/>
        <v>0</v>
      </c>
      <c r="DD57" s="236">
        <f t="shared" si="13"/>
        <v>0</v>
      </c>
      <c r="DE57" s="236">
        <f t="shared" si="13"/>
        <v>0</v>
      </c>
      <c r="DF57" s="236">
        <f t="shared" si="13"/>
        <v>0</v>
      </c>
      <c r="DG57" s="236">
        <f t="shared" si="13"/>
        <v>0</v>
      </c>
      <c r="DH57" s="236">
        <f t="shared" si="13"/>
        <v>0</v>
      </c>
      <c r="DI57" s="236">
        <f t="shared" si="13"/>
        <v>0</v>
      </c>
      <c r="DJ57" s="236">
        <f t="shared" si="13"/>
        <v>0</v>
      </c>
      <c r="DK57" s="236">
        <f t="shared" si="13"/>
        <v>0</v>
      </c>
      <c r="DL57" s="236">
        <f t="shared" si="13"/>
        <v>0</v>
      </c>
      <c r="DM57" s="236">
        <f t="shared" si="13"/>
        <v>0</v>
      </c>
      <c r="DN57" s="236">
        <f t="shared" si="13"/>
        <v>0</v>
      </c>
      <c r="DO57" s="236">
        <f t="shared" si="13"/>
        <v>0</v>
      </c>
      <c r="DP57" s="236">
        <f t="shared" si="13"/>
        <v>0</v>
      </c>
      <c r="DQ57" s="236">
        <f t="shared" si="13"/>
        <v>0</v>
      </c>
      <c r="DR57" s="236">
        <f t="shared" si="13"/>
        <v>0</v>
      </c>
      <c r="DS57" s="236">
        <f t="shared" si="13"/>
        <v>0</v>
      </c>
      <c r="DT57" s="236">
        <f t="shared" si="13"/>
        <v>0</v>
      </c>
      <c r="DU57" s="236">
        <f t="shared" si="13"/>
        <v>0</v>
      </c>
      <c r="DV57" s="236">
        <f t="shared" si="13"/>
        <v>0</v>
      </c>
      <c r="DW57" s="236">
        <f t="shared" si="13"/>
        <v>0</v>
      </c>
      <c r="DX57" s="236">
        <f t="shared" si="13"/>
        <v>0</v>
      </c>
      <c r="DY57" s="236">
        <f t="shared" si="13"/>
        <v>0</v>
      </c>
      <c r="DZ57" s="236">
        <f t="shared" si="13"/>
        <v>0</v>
      </c>
      <c r="EA57" s="236">
        <f t="shared" si="13"/>
        <v>0</v>
      </c>
      <c r="EB57" s="236">
        <f t="shared" si="13"/>
        <v>0</v>
      </c>
      <c r="EC57" s="236">
        <f t="shared" si="13"/>
        <v>0</v>
      </c>
      <c r="ED57" s="236">
        <f t="shared" si="13"/>
        <v>0</v>
      </c>
      <c r="EE57" s="236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3.86"/>
    <col customWidth="1" min="2" max="2" width="3.14"/>
    <col customWidth="1" min="3" max="3" width="19.86"/>
    <col customWidth="1" min="4" max="4" width="22.14"/>
    <col customWidth="1" min="5" max="5" width="12.14"/>
    <col customWidth="1" min="6" max="6" width="23.43"/>
    <col customWidth="1" min="7" max="7" width="12.86"/>
    <col customWidth="1" min="8" max="8" width="12.71"/>
    <col customWidth="1" min="9" max="9" width="12.14"/>
    <col customWidth="1" min="10" max="10" width="19.43"/>
    <col customWidth="1" min="11" max="11" width="14.71"/>
    <col customWidth="1" min="12" max="18" width="12.14"/>
    <col customWidth="1" min="19" max="19" width="16.29"/>
    <col customWidth="1" min="20" max="22" width="12.14"/>
    <col customWidth="1" min="23" max="23" width="28.86"/>
    <col customWidth="1" min="24" max="26" width="12.14"/>
    <col customWidth="1" min="27" max="27" width="24.29"/>
    <col customWidth="1" min="28" max="123" width="12.14"/>
    <col customWidth="1" min="124" max="124" width="12.86"/>
    <col customWidth="1" min="125" max="136" width="12.14"/>
  </cols>
  <sheetData>
    <row r="1" ht="15.75" customHeight="1">
      <c r="A1" s="1"/>
      <c r="B1" s="95"/>
      <c r="C1" s="346" t="s">
        <v>209</v>
      </c>
      <c r="D1" s="95"/>
      <c r="E1" s="95">
        <v>1.0</v>
      </c>
      <c r="F1" s="95">
        <f t="shared" ref="F1:EF1" si="1">E1+1</f>
        <v>2</v>
      </c>
      <c r="G1" s="95">
        <f t="shared" si="1"/>
        <v>3</v>
      </c>
      <c r="H1" s="95">
        <f t="shared" si="1"/>
        <v>4</v>
      </c>
      <c r="I1" s="95">
        <f t="shared" si="1"/>
        <v>5</v>
      </c>
      <c r="J1" s="95">
        <f t="shared" si="1"/>
        <v>6</v>
      </c>
      <c r="K1" s="95">
        <f t="shared" si="1"/>
        <v>7</v>
      </c>
      <c r="L1" s="95">
        <f t="shared" si="1"/>
        <v>8</v>
      </c>
      <c r="M1" s="95">
        <f t="shared" si="1"/>
        <v>9</v>
      </c>
      <c r="N1" s="95">
        <f t="shared" si="1"/>
        <v>10</v>
      </c>
      <c r="O1" s="95">
        <f t="shared" si="1"/>
        <v>11</v>
      </c>
      <c r="P1" s="95">
        <f t="shared" si="1"/>
        <v>12</v>
      </c>
      <c r="Q1" s="95">
        <f t="shared" si="1"/>
        <v>13</v>
      </c>
      <c r="R1" s="95">
        <f t="shared" si="1"/>
        <v>14</v>
      </c>
      <c r="S1" s="95">
        <f t="shared" si="1"/>
        <v>15</v>
      </c>
      <c r="T1" s="95">
        <f t="shared" si="1"/>
        <v>16</v>
      </c>
      <c r="U1" s="95">
        <f t="shared" si="1"/>
        <v>17</v>
      </c>
      <c r="V1" s="95">
        <f t="shared" si="1"/>
        <v>18</v>
      </c>
      <c r="W1" s="95">
        <f t="shared" si="1"/>
        <v>19</v>
      </c>
      <c r="X1" s="95">
        <f t="shared" si="1"/>
        <v>20</v>
      </c>
      <c r="Y1" s="95">
        <f t="shared" si="1"/>
        <v>21</v>
      </c>
      <c r="Z1" s="95">
        <f t="shared" si="1"/>
        <v>22</v>
      </c>
      <c r="AA1" s="95">
        <f t="shared" si="1"/>
        <v>23</v>
      </c>
      <c r="AB1" s="95">
        <f t="shared" si="1"/>
        <v>24</v>
      </c>
      <c r="AC1" s="95">
        <f t="shared" si="1"/>
        <v>25</v>
      </c>
      <c r="AD1" s="95">
        <f t="shared" si="1"/>
        <v>26</v>
      </c>
      <c r="AE1" s="95">
        <f t="shared" si="1"/>
        <v>27</v>
      </c>
      <c r="AF1" s="95">
        <f t="shared" si="1"/>
        <v>28</v>
      </c>
      <c r="AG1" s="95">
        <f t="shared" si="1"/>
        <v>29</v>
      </c>
      <c r="AH1" s="95">
        <f t="shared" si="1"/>
        <v>30</v>
      </c>
      <c r="AI1" s="95">
        <f t="shared" si="1"/>
        <v>31</v>
      </c>
      <c r="AJ1" s="95">
        <f t="shared" si="1"/>
        <v>32</v>
      </c>
      <c r="AK1" s="95">
        <f t="shared" si="1"/>
        <v>33</v>
      </c>
      <c r="AL1" s="95">
        <f t="shared" si="1"/>
        <v>34</v>
      </c>
      <c r="AM1" s="95">
        <f t="shared" si="1"/>
        <v>35</v>
      </c>
      <c r="AN1" s="95">
        <f t="shared" si="1"/>
        <v>36</v>
      </c>
      <c r="AO1" s="95">
        <f t="shared" si="1"/>
        <v>37</v>
      </c>
      <c r="AP1" s="95">
        <f t="shared" si="1"/>
        <v>38</v>
      </c>
      <c r="AQ1" s="95">
        <f t="shared" si="1"/>
        <v>39</v>
      </c>
      <c r="AR1" s="95">
        <f t="shared" si="1"/>
        <v>40</v>
      </c>
      <c r="AS1" s="95">
        <f t="shared" si="1"/>
        <v>41</v>
      </c>
      <c r="AT1" s="95">
        <f t="shared" si="1"/>
        <v>42</v>
      </c>
      <c r="AU1" s="95">
        <f t="shared" si="1"/>
        <v>43</v>
      </c>
      <c r="AV1" s="95">
        <f t="shared" si="1"/>
        <v>44</v>
      </c>
      <c r="AW1" s="95">
        <f t="shared" si="1"/>
        <v>45</v>
      </c>
      <c r="AX1" s="95">
        <f t="shared" si="1"/>
        <v>46</v>
      </c>
      <c r="AY1" s="95">
        <f t="shared" si="1"/>
        <v>47</v>
      </c>
      <c r="AZ1" s="95">
        <f t="shared" si="1"/>
        <v>48</v>
      </c>
      <c r="BA1" s="95">
        <f t="shared" si="1"/>
        <v>49</v>
      </c>
      <c r="BB1" s="95">
        <f t="shared" si="1"/>
        <v>50</v>
      </c>
      <c r="BC1" s="95">
        <f t="shared" si="1"/>
        <v>51</v>
      </c>
      <c r="BD1" s="95">
        <f t="shared" si="1"/>
        <v>52</v>
      </c>
      <c r="BE1" s="95">
        <f t="shared" si="1"/>
        <v>53</v>
      </c>
      <c r="BF1" s="95">
        <f t="shared" si="1"/>
        <v>54</v>
      </c>
      <c r="BG1" s="95">
        <f t="shared" si="1"/>
        <v>55</v>
      </c>
      <c r="BH1" s="95">
        <f t="shared" si="1"/>
        <v>56</v>
      </c>
      <c r="BI1" s="95">
        <f t="shared" si="1"/>
        <v>57</v>
      </c>
      <c r="BJ1" s="95">
        <f t="shared" si="1"/>
        <v>58</v>
      </c>
      <c r="BK1" s="95">
        <f t="shared" si="1"/>
        <v>59</v>
      </c>
      <c r="BL1" s="95">
        <f t="shared" si="1"/>
        <v>60</v>
      </c>
      <c r="BM1" s="95">
        <f t="shared" si="1"/>
        <v>61</v>
      </c>
      <c r="BN1" s="95">
        <f t="shared" si="1"/>
        <v>62</v>
      </c>
      <c r="BO1" s="95">
        <f t="shared" si="1"/>
        <v>63</v>
      </c>
      <c r="BP1" s="95">
        <f t="shared" si="1"/>
        <v>64</v>
      </c>
      <c r="BQ1" s="95">
        <f t="shared" si="1"/>
        <v>65</v>
      </c>
      <c r="BR1" s="95">
        <f t="shared" si="1"/>
        <v>66</v>
      </c>
      <c r="BS1" s="95">
        <f t="shared" si="1"/>
        <v>67</v>
      </c>
      <c r="BT1" s="95">
        <f t="shared" si="1"/>
        <v>68</v>
      </c>
      <c r="BU1" s="95">
        <f t="shared" si="1"/>
        <v>69</v>
      </c>
      <c r="BV1" s="95">
        <f t="shared" si="1"/>
        <v>70</v>
      </c>
      <c r="BW1" s="95">
        <f t="shared" si="1"/>
        <v>71</v>
      </c>
      <c r="BX1" s="95">
        <f t="shared" si="1"/>
        <v>72</v>
      </c>
      <c r="BY1" s="95">
        <f t="shared" si="1"/>
        <v>73</v>
      </c>
      <c r="BZ1" s="95">
        <f t="shared" si="1"/>
        <v>74</v>
      </c>
      <c r="CA1" s="95">
        <f t="shared" si="1"/>
        <v>75</v>
      </c>
      <c r="CB1" s="95">
        <f t="shared" si="1"/>
        <v>76</v>
      </c>
      <c r="CC1" s="95">
        <f t="shared" si="1"/>
        <v>77</v>
      </c>
      <c r="CD1" s="95">
        <f t="shared" si="1"/>
        <v>78</v>
      </c>
      <c r="CE1" s="95">
        <f t="shared" si="1"/>
        <v>79</v>
      </c>
      <c r="CF1" s="95">
        <f t="shared" si="1"/>
        <v>80</v>
      </c>
      <c r="CG1" s="95">
        <f t="shared" si="1"/>
        <v>81</v>
      </c>
      <c r="CH1" s="95">
        <f t="shared" si="1"/>
        <v>82</v>
      </c>
      <c r="CI1" s="95">
        <f t="shared" si="1"/>
        <v>83</v>
      </c>
      <c r="CJ1" s="95">
        <f t="shared" si="1"/>
        <v>84</v>
      </c>
      <c r="CK1" s="95">
        <f t="shared" si="1"/>
        <v>85</v>
      </c>
      <c r="CL1" s="95">
        <f t="shared" si="1"/>
        <v>86</v>
      </c>
      <c r="CM1" s="95">
        <f t="shared" si="1"/>
        <v>87</v>
      </c>
      <c r="CN1" s="95">
        <f t="shared" si="1"/>
        <v>88</v>
      </c>
      <c r="CO1" s="95">
        <f t="shared" si="1"/>
        <v>89</v>
      </c>
      <c r="CP1" s="95">
        <f t="shared" si="1"/>
        <v>90</v>
      </c>
      <c r="CQ1" s="95">
        <f t="shared" si="1"/>
        <v>91</v>
      </c>
      <c r="CR1" s="95">
        <f t="shared" si="1"/>
        <v>92</v>
      </c>
      <c r="CS1" s="95">
        <f t="shared" si="1"/>
        <v>93</v>
      </c>
      <c r="CT1" s="95">
        <f t="shared" si="1"/>
        <v>94</v>
      </c>
      <c r="CU1" s="95">
        <f t="shared" si="1"/>
        <v>95</v>
      </c>
      <c r="CV1" s="95">
        <f t="shared" si="1"/>
        <v>96</v>
      </c>
      <c r="CW1" s="95">
        <f t="shared" si="1"/>
        <v>97</v>
      </c>
      <c r="CX1" s="95">
        <f t="shared" si="1"/>
        <v>98</v>
      </c>
      <c r="CY1" s="95">
        <f t="shared" si="1"/>
        <v>99</v>
      </c>
      <c r="CZ1" s="95">
        <f t="shared" si="1"/>
        <v>100</v>
      </c>
      <c r="DA1" s="95">
        <f t="shared" si="1"/>
        <v>101</v>
      </c>
      <c r="DB1" s="95">
        <f t="shared" si="1"/>
        <v>102</v>
      </c>
      <c r="DC1" s="95">
        <f t="shared" si="1"/>
        <v>103</v>
      </c>
      <c r="DD1" s="95">
        <f t="shared" si="1"/>
        <v>104</v>
      </c>
      <c r="DE1" s="95">
        <f t="shared" si="1"/>
        <v>105</v>
      </c>
      <c r="DF1" s="95">
        <f t="shared" si="1"/>
        <v>106</v>
      </c>
      <c r="DG1" s="95">
        <f t="shared" si="1"/>
        <v>107</v>
      </c>
      <c r="DH1" s="95">
        <f t="shared" si="1"/>
        <v>108</v>
      </c>
      <c r="DI1" s="95">
        <f t="shared" si="1"/>
        <v>109</v>
      </c>
      <c r="DJ1" s="95">
        <f t="shared" si="1"/>
        <v>110</v>
      </c>
      <c r="DK1" s="95">
        <f t="shared" si="1"/>
        <v>111</v>
      </c>
      <c r="DL1" s="95">
        <f t="shared" si="1"/>
        <v>112</v>
      </c>
      <c r="DM1" s="95">
        <f t="shared" si="1"/>
        <v>113</v>
      </c>
      <c r="DN1" s="95">
        <f t="shared" si="1"/>
        <v>114</v>
      </c>
      <c r="DO1" s="95">
        <f t="shared" si="1"/>
        <v>115</v>
      </c>
      <c r="DP1" s="95">
        <f t="shared" si="1"/>
        <v>116</v>
      </c>
      <c r="DQ1" s="95">
        <f t="shared" si="1"/>
        <v>117</v>
      </c>
      <c r="DR1" s="95">
        <f t="shared" si="1"/>
        <v>118</v>
      </c>
      <c r="DS1" s="95">
        <f t="shared" si="1"/>
        <v>119</v>
      </c>
      <c r="DT1" s="95">
        <f t="shared" si="1"/>
        <v>120</v>
      </c>
      <c r="DU1" s="95">
        <f t="shared" si="1"/>
        <v>121</v>
      </c>
      <c r="DV1" s="95">
        <f t="shared" si="1"/>
        <v>122</v>
      </c>
      <c r="DW1" s="95">
        <f t="shared" si="1"/>
        <v>123</v>
      </c>
      <c r="DX1" s="95">
        <f t="shared" si="1"/>
        <v>124</v>
      </c>
      <c r="DY1" s="95">
        <f t="shared" si="1"/>
        <v>125</v>
      </c>
      <c r="DZ1" s="95">
        <f t="shared" si="1"/>
        <v>126</v>
      </c>
      <c r="EA1" s="95">
        <f t="shared" si="1"/>
        <v>127</v>
      </c>
      <c r="EB1" s="95">
        <f t="shared" si="1"/>
        <v>128</v>
      </c>
      <c r="EC1" s="95">
        <f t="shared" si="1"/>
        <v>129</v>
      </c>
      <c r="ED1" s="95">
        <f t="shared" si="1"/>
        <v>130</v>
      </c>
      <c r="EE1" s="95">
        <f t="shared" si="1"/>
        <v>131</v>
      </c>
      <c r="EF1" s="95">
        <f t="shared" si="1"/>
        <v>132</v>
      </c>
    </row>
    <row r="2" ht="15.75" customHeight="1">
      <c r="A2" s="1"/>
      <c r="B2" s="95"/>
      <c r="C2" s="346" t="s">
        <v>154</v>
      </c>
      <c r="D2" s="95"/>
      <c r="E2" s="95">
        <f t="shared" ref="E2:EF2" si="2">ROUNDUP(E1/12,0)</f>
        <v>1</v>
      </c>
      <c r="F2" s="95">
        <f t="shared" si="2"/>
        <v>1</v>
      </c>
      <c r="G2" s="95">
        <f t="shared" si="2"/>
        <v>1</v>
      </c>
      <c r="H2" s="95">
        <f t="shared" si="2"/>
        <v>1</v>
      </c>
      <c r="I2" s="95">
        <f t="shared" si="2"/>
        <v>1</v>
      </c>
      <c r="J2" s="95">
        <f t="shared" si="2"/>
        <v>1</v>
      </c>
      <c r="K2" s="95">
        <f t="shared" si="2"/>
        <v>1</v>
      </c>
      <c r="L2" s="95">
        <f t="shared" si="2"/>
        <v>1</v>
      </c>
      <c r="M2" s="95">
        <f t="shared" si="2"/>
        <v>1</v>
      </c>
      <c r="N2" s="95">
        <f t="shared" si="2"/>
        <v>1</v>
      </c>
      <c r="O2" s="95">
        <f t="shared" si="2"/>
        <v>1</v>
      </c>
      <c r="P2" s="95">
        <f t="shared" si="2"/>
        <v>1</v>
      </c>
      <c r="Q2" s="95">
        <f t="shared" si="2"/>
        <v>2</v>
      </c>
      <c r="R2" s="95">
        <f t="shared" si="2"/>
        <v>2</v>
      </c>
      <c r="S2" s="95">
        <f t="shared" si="2"/>
        <v>2</v>
      </c>
      <c r="T2" s="95">
        <f t="shared" si="2"/>
        <v>2</v>
      </c>
      <c r="U2" s="95">
        <f t="shared" si="2"/>
        <v>2</v>
      </c>
      <c r="V2" s="95">
        <f t="shared" si="2"/>
        <v>2</v>
      </c>
      <c r="W2" s="95">
        <f t="shared" si="2"/>
        <v>2</v>
      </c>
      <c r="X2" s="95">
        <f t="shared" si="2"/>
        <v>2</v>
      </c>
      <c r="Y2" s="95">
        <f t="shared" si="2"/>
        <v>2</v>
      </c>
      <c r="Z2" s="95">
        <f t="shared" si="2"/>
        <v>2</v>
      </c>
      <c r="AA2" s="95">
        <f t="shared" si="2"/>
        <v>2</v>
      </c>
      <c r="AB2" s="95">
        <f t="shared" si="2"/>
        <v>2</v>
      </c>
      <c r="AC2" s="95">
        <f t="shared" si="2"/>
        <v>3</v>
      </c>
      <c r="AD2" s="95">
        <f t="shared" si="2"/>
        <v>3</v>
      </c>
      <c r="AE2" s="95">
        <f t="shared" si="2"/>
        <v>3</v>
      </c>
      <c r="AF2" s="95">
        <f t="shared" si="2"/>
        <v>3</v>
      </c>
      <c r="AG2" s="95">
        <f t="shared" si="2"/>
        <v>3</v>
      </c>
      <c r="AH2" s="95">
        <f t="shared" si="2"/>
        <v>3</v>
      </c>
      <c r="AI2" s="95">
        <f t="shared" si="2"/>
        <v>3</v>
      </c>
      <c r="AJ2" s="95">
        <f t="shared" si="2"/>
        <v>3</v>
      </c>
      <c r="AK2" s="95">
        <f t="shared" si="2"/>
        <v>3</v>
      </c>
      <c r="AL2" s="95">
        <f t="shared" si="2"/>
        <v>3</v>
      </c>
      <c r="AM2" s="95">
        <f t="shared" si="2"/>
        <v>3</v>
      </c>
      <c r="AN2" s="95">
        <f t="shared" si="2"/>
        <v>3</v>
      </c>
      <c r="AO2" s="95">
        <f t="shared" si="2"/>
        <v>4</v>
      </c>
      <c r="AP2" s="95">
        <f t="shared" si="2"/>
        <v>4</v>
      </c>
      <c r="AQ2" s="95">
        <f t="shared" si="2"/>
        <v>4</v>
      </c>
      <c r="AR2" s="95">
        <f t="shared" si="2"/>
        <v>4</v>
      </c>
      <c r="AS2" s="95">
        <f t="shared" si="2"/>
        <v>4</v>
      </c>
      <c r="AT2" s="95">
        <f t="shared" si="2"/>
        <v>4</v>
      </c>
      <c r="AU2" s="95">
        <f t="shared" si="2"/>
        <v>4</v>
      </c>
      <c r="AV2" s="95">
        <f t="shared" si="2"/>
        <v>4</v>
      </c>
      <c r="AW2" s="95">
        <f t="shared" si="2"/>
        <v>4</v>
      </c>
      <c r="AX2" s="95">
        <f t="shared" si="2"/>
        <v>4</v>
      </c>
      <c r="AY2" s="95">
        <f t="shared" si="2"/>
        <v>4</v>
      </c>
      <c r="AZ2" s="95">
        <f t="shared" si="2"/>
        <v>4</v>
      </c>
      <c r="BA2" s="95">
        <f t="shared" si="2"/>
        <v>5</v>
      </c>
      <c r="BB2" s="95">
        <f t="shared" si="2"/>
        <v>5</v>
      </c>
      <c r="BC2" s="95">
        <f t="shared" si="2"/>
        <v>5</v>
      </c>
      <c r="BD2" s="95">
        <f t="shared" si="2"/>
        <v>5</v>
      </c>
      <c r="BE2" s="95">
        <f t="shared" si="2"/>
        <v>5</v>
      </c>
      <c r="BF2" s="95">
        <f t="shared" si="2"/>
        <v>5</v>
      </c>
      <c r="BG2" s="95">
        <f t="shared" si="2"/>
        <v>5</v>
      </c>
      <c r="BH2" s="95">
        <f t="shared" si="2"/>
        <v>5</v>
      </c>
      <c r="BI2" s="95">
        <f t="shared" si="2"/>
        <v>5</v>
      </c>
      <c r="BJ2" s="95">
        <f t="shared" si="2"/>
        <v>5</v>
      </c>
      <c r="BK2" s="95">
        <f t="shared" si="2"/>
        <v>5</v>
      </c>
      <c r="BL2" s="95">
        <f t="shared" si="2"/>
        <v>5</v>
      </c>
      <c r="BM2" s="95">
        <f t="shared" si="2"/>
        <v>6</v>
      </c>
      <c r="BN2" s="95">
        <f t="shared" si="2"/>
        <v>6</v>
      </c>
      <c r="BO2" s="95">
        <f t="shared" si="2"/>
        <v>6</v>
      </c>
      <c r="BP2" s="95">
        <f t="shared" si="2"/>
        <v>6</v>
      </c>
      <c r="BQ2" s="95">
        <f t="shared" si="2"/>
        <v>6</v>
      </c>
      <c r="BR2" s="95">
        <f t="shared" si="2"/>
        <v>6</v>
      </c>
      <c r="BS2" s="95">
        <f t="shared" si="2"/>
        <v>6</v>
      </c>
      <c r="BT2" s="95">
        <f t="shared" si="2"/>
        <v>6</v>
      </c>
      <c r="BU2" s="95">
        <f t="shared" si="2"/>
        <v>6</v>
      </c>
      <c r="BV2" s="95">
        <f t="shared" si="2"/>
        <v>6</v>
      </c>
      <c r="BW2" s="95">
        <f t="shared" si="2"/>
        <v>6</v>
      </c>
      <c r="BX2" s="95">
        <f t="shared" si="2"/>
        <v>6</v>
      </c>
      <c r="BY2" s="95">
        <f t="shared" si="2"/>
        <v>7</v>
      </c>
      <c r="BZ2" s="95">
        <f t="shared" si="2"/>
        <v>7</v>
      </c>
      <c r="CA2" s="95">
        <f t="shared" si="2"/>
        <v>7</v>
      </c>
      <c r="CB2" s="95">
        <f t="shared" si="2"/>
        <v>7</v>
      </c>
      <c r="CC2" s="95">
        <f t="shared" si="2"/>
        <v>7</v>
      </c>
      <c r="CD2" s="95">
        <f t="shared" si="2"/>
        <v>7</v>
      </c>
      <c r="CE2" s="95">
        <f t="shared" si="2"/>
        <v>7</v>
      </c>
      <c r="CF2" s="95">
        <f t="shared" si="2"/>
        <v>7</v>
      </c>
      <c r="CG2" s="95">
        <f t="shared" si="2"/>
        <v>7</v>
      </c>
      <c r="CH2" s="95">
        <f t="shared" si="2"/>
        <v>7</v>
      </c>
      <c r="CI2" s="95">
        <f t="shared" si="2"/>
        <v>7</v>
      </c>
      <c r="CJ2" s="95">
        <f t="shared" si="2"/>
        <v>7</v>
      </c>
      <c r="CK2" s="95">
        <f t="shared" si="2"/>
        <v>8</v>
      </c>
      <c r="CL2" s="95">
        <f t="shared" si="2"/>
        <v>8</v>
      </c>
      <c r="CM2" s="95">
        <f t="shared" si="2"/>
        <v>8</v>
      </c>
      <c r="CN2" s="95">
        <f t="shared" si="2"/>
        <v>8</v>
      </c>
      <c r="CO2" s="95">
        <f t="shared" si="2"/>
        <v>8</v>
      </c>
      <c r="CP2" s="95">
        <f t="shared" si="2"/>
        <v>8</v>
      </c>
      <c r="CQ2" s="95">
        <f t="shared" si="2"/>
        <v>8</v>
      </c>
      <c r="CR2" s="95">
        <f t="shared" si="2"/>
        <v>8</v>
      </c>
      <c r="CS2" s="95">
        <f t="shared" si="2"/>
        <v>8</v>
      </c>
      <c r="CT2" s="95">
        <f t="shared" si="2"/>
        <v>8</v>
      </c>
      <c r="CU2" s="95">
        <f t="shared" si="2"/>
        <v>8</v>
      </c>
      <c r="CV2" s="95">
        <f t="shared" si="2"/>
        <v>8</v>
      </c>
      <c r="CW2" s="95">
        <f t="shared" si="2"/>
        <v>9</v>
      </c>
      <c r="CX2" s="95">
        <f t="shared" si="2"/>
        <v>9</v>
      </c>
      <c r="CY2" s="95">
        <f t="shared" si="2"/>
        <v>9</v>
      </c>
      <c r="CZ2" s="95">
        <f t="shared" si="2"/>
        <v>9</v>
      </c>
      <c r="DA2" s="95">
        <f t="shared" si="2"/>
        <v>9</v>
      </c>
      <c r="DB2" s="95">
        <f t="shared" si="2"/>
        <v>9</v>
      </c>
      <c r="DC2" s="95">
        <f t="shared" si="2"/>
        <v>9</v>
      </c>
      <c r="DD2" s="95">
        <f t="shared" si="2"/>
        <v>9</v>
      </c>
      <c r="DE2" s="95">
        <f t="shared" si="2"/>
        <v>9</v>
      </c>
      <c r="DF2" s="95">
        <f t="shared" si="2"/>
        <v>9</v>
      </c>
      <c r="DG2" s="95">
        <f t="shared" si="2"/>
        <v>9</v>
      </c>
      <c r="DH2" s="95">
        <f t="shared" si="2"/>
        <v>9</v>
      </c>
      <c r="DI2" s="95">
        <f t="shared" si="2"/>
        <v>10</v>
      </c>
      <c r="DJ2" s="95">
        <f t="shared" si="2"/>
        <v>10</v>
      </c>
      <c r="DK2" s="95">
        <f t="shared" si="2"/>
        <v>10</v>
      </c>
      <c r="DL2" s="95">
        <f t="shared" si="2"/>
        <v>10</v>
      </c>
      <c r="DM2" s="95">
        <f t="shared" si="2"/>
        <v>10</v>
      </c>
      <c r="DN2" s="95">
        <f t="shared" si="2"/>
        <v>10</v>
      </c>
      <c r="DO2" s="95">
        <f t="shared" si="2"/>
        <v>10</v>
      </c>
      <c r="DP2" s="95">
        <f t="shared" si="2"/>
        <v>10</v>
      </c>
      <c r="DQ2" s="95">
        <f t="shared" si="2"/>
        <v>10</v>
      </c>
      <c r="DR2" s="95">
        <f t="shared" si="2"/>
        <v>10</v>
      </c>
      <c r="DS2" s="95">
        <f t="shared" si="2"/>
        <v>10</v>
      </c>
      <c r="DT2" s="95">
        <f t="shared" si="2"/>
        <v>10</v>
      </c>
      <c r="DU2" s="95">
        <f t="shared" si="2"/>
        <v>11</v>
      </c>
      <c r="DV2" s="95">
        <f t="shared" si="2"/>
        <v>11</v>
      </c>
      <c r="DW2" s="95">
        <f t="shared" si="2"/>
        <v>11</v>
      </c>
      <c r="DX2" s="95">
        <f t="shared" si="2"/>
        <v>11</v>
      </c>
      <c r="DY2" s="95">
        <f t="shared" si="2"/>
        <v>11</v>
      </c>
      <c r="DZ2" s="95">
        <f t="shared" si="2"/>
        <v>11</v>
      </c>
      <c r="EA2" s="95">
        <f t="shared" si="2"/>
        <v>11</v>
      </c>
      <c r="EB2" s="344">
        <f t="shared" si="2"/>
        <v>11</v>
      </c>
      <c r="EC2" s="95">
        <f t="shared" si="2"/>
        <v>11</v>
      </c>
      <c r="ED2" s="95">
        <f t="shared" si="2"/>
        <v>11</v>
      </c>
      <c r="EE2" s="95">
        <f t="shared" si="2"/>
        <v>11</v>
      </c>
      <c r="EF2" s="345">
        <f t="shared" si="2"/>
        <v>11</v>
      </c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</row>
    <row r="4" ht="15.75" customHeight="1">
      <c r="A4" s="1"/>
      <c r="B4" s="1"/>
      <c r="C4" s="1"/>
      <c r="D4" s="1" t="s">
        <v>75</v>
      </c>
      <c r="E4" s="229">
        <f>'505 s. 5th'!D21+'Asset B'!D21+'Asset C'!D21+'Asset D'!D21</f>
        <v>310544.8233</v>
      </c>
      <c r="F4" s="229">
        <f>'505 s. 5th'!E21+'Asset B'!E21+'Asset C'!E21+'Asset D'!E21</f>
        <v>310544.8233</v>
      </c>
      <c r="G4" s="229">
        <f>'505 s. 5th'!F21+'Asset B'!F21+'Asset C'!F21+'Asset D'!F21</f>
        <v>310544.8233</v>
      </c>
      <c r="H4" s="229">
        <f>'505 s. 5th'!G21+'Asset B'!G21+'Asset C'!G21+'Asset D'!G21</f>
        <v>310544.8233</v>
      </c>
      <c r="I4" s="229">
        <f>'505 s. 5th'!H21+'Asset B'!H21+'Asset C'!H21+'Asset D'!H21</f>
        <v>310544.8233</v>
      </c>
      <c r="J4" s="229">
        <f>'505 s. 5th'!I21+'Asset B'!I21+'Asset C'!I21+'Asset D'!I21</f>
        <v>310544.8233</v>
      </c>
      <c r="K4" s="229">
        <f>'505 s. 5th'!J21+'Asset B'!J21+'Asset C'!J21+'Asset D'!J21</f>
        <v>310544.8233</v>
      </c>
      <c r="L4" s="229">
        <f>'505 s. 5th'!K21+'Asset B'!K21+'Asset C'!K21+'Asset D'!K21</f>
        <v>310544.8233</v>
      </c>
      <c r="M4" s="229">
        <f>'505 s. 5th'!L21+'Asset B'!L21+'Asset C'!L21+'Asset D'!L21</f>
        <v>310544.8233</v>
      </c>
      <c r="N4" s="229">
        <f>'505 s. 5th'!M21+'Asset B'!M21+'Asset C'!M21+'Asset D'!M21</f>
        <v>310544.8233</v>
      </c>
      <c r="O4" s="229">
        <f>'505 s. 5th'!N21+'Asset B'!N21+'Asset C'!N21+'Asset D'!N21</f>
        <v>310544.8233</v>
      </c>
      <c r="P4" s="229">
        <f>'505 s. 5th'!O21+'Asset B'!O21+'Asset C'!O21+'Asset D'!O21</f>
        <v>310544.8233</v>
      </c>
      <c r="Q4" s="229">
        <f>'505 s. 5th'!P21+'Asset B'!P21+'Asset C'!P21+'Asset D'!P21</f>
        <v>329241.1102</v>
      </c>
      <c r="R4" s="229">
        <f>'505 s. 5th'!Q21+'Asset B'!Q21+'Asset C'!Q21+'Asset D'!Q21</f>
        <v>329241.1102</v>
      </c>
      <c r="S4" s="229">
        <f>'505 s. 5th'!R21+'Asset B'!R21+'Asset C'!R21+'Asset D'!R21</f>
        <v>329241.1102</v>
      </c>
      <c r="T4" s="229">
        <f>'505 s. 5th'!S21+'Asset B'!S21+'Asset C'!S21+'Asset D'!S21</f>
        <v>329241.1102</v>
      </c>
      <c r="U4" s="229">
        <f>'505 s. 5th'!T21+'Asset B'!T21+'Asset C'!T21+'Asset D'!T21</f>
        <v>329241.1102</v>
      </c>
      <c r="V4" s="229">
        <f>'505 s. 5th'!U21+'Asset B'!U21+'Asset C'!U21+'Asset D'!U21</f>
        <v>329241.1102</v>
      </c>
      <c r="W4" s="229">
        <f>'505 s. 5th'!V21+'Asset B'!V21+'Asset C'!V21+'Asset D'!V21</f>
        <v>329241.1102</v>
      </c>
      <c r="X4" s="229">
        <f>'505 s. 5th'!W21+'Asset B'!W21+'Asset C'!W21+'Asset D'!W21</f>
        <v>329241.1102</v>
      </c>
      <c r="Y4" s="229">
        <f>'505 s. 5th'!X21+'Asset B'!X21+'Asset C'!X21+'Asset D'!X21</f>
        <v>329241.1102</v>
      </c>
      <c r="Z4" s="229">
        <f>'505 s. 5th'!Y21+'Asset B'!Y21+'Asset C'!Y21+'Asset D'!Y21</f>
        <v>329241.1102</v>
      </c>
      <c r="AA4" s="229">
        <f>'505 s. 5th'!Z21+'Asset B'!Z21+'Asset C'!Z21+'Asset D'!Z21</f>
        <v>329241.1102</v>
      </c>
      <c r="AB4" s="229">
        <f>'505 s. 5th'!AA21+'Asset B'!AA21+'Asset C'!AA21+'Asset D'!AA21</f>
        <v>329241.1102</v>
      </c>
      <c r="AC4" s="229">
        <f>'505 s. 5th'!AB21+'Asset B'!AB21+'Asset C'!AB21+'Asset D'!AB21</f>
        <v>339118.3435</v>
      </c>
      <c r="AD4" s="229">
        <f>'505 s. 5th'!AC21+'Asset B'!AC21+'Asset C'!AC21+'Asset D'!AC21</f>
        <v>339118.3435</v>
      </c>
      <c r="AE4" s="229">
        <f>'505 s. 5th'!AD21+'Asset B'!AD21+'Asset C'!AD21+'Asset D'!AD21</f>
        <v>339118.3435</v>
      </c>
      <c r="AF4" s="229">
        <f>'505 s. 5th'!AE21+'Asset B'!AE21+'Asset C'!AE21+'Asset D'!AE21</f>
        <v>339118.3435</v>
      </c>
      <c r="AG4" s="229">
        <f>'505 s. 5th'!AF21+'Asset B'!AF21+'Asset C'!AF21+'Asset D'!AF21</f>
        <v>339118.3435</v>
      </c>
      <c r="AH4" s="229">
        <f>'505 s. 5th'!AG21+'Asset B'!AG21+'Asset C'!AG21+'Asset D'!AG21</f>
        <v>339118.3435</v>
      </c>
      <c r="AI4" s="229">
        <f>'505 s. 5th'!AH21+'Asset B'!AH21+'Asset C'!AH21+'Asset D'!AH21</f>
        <v>339118.3435</v>
      </c>
      <c r="AJ4" s="229">
        <f>'505 s. 5th'!AI21+'Asset B'!AI21+'Asset C'!AI21+'Asset D'!AI21</f>
        <v>339118.3435</v>
      </c>
      <c r="AK4" s="229">
        <f>'505 s. 5th'!AJ21+'Asset B'!AJ21+'Asset C'!AJ21+'Asset D'!AJ21</f>
        <v>339118.3435</v>
      </c>
      <c r="AL4" s="229">
        <f>'505 s. 5th'!AK21+'Asset B'!AK21+'Asset C'!AK21+'Asset D'!AK21</f>
        <v>339118.3435</v>
      </c>
      <c r="AM4" s="229">
        <f>'505 s. 5th'!AL21+'Asset B'!AL21+'Asset C'!AL21+'Asset D'!AL21</f>
        <v>339118.3435</v>
      </c>
      <c r="AN4" s="229">
        <f>'505 s. 5th'!AM21+'Asset B'!AM21+'Asset C'!AM21+'Asset D'!AM21</f>
        <v>339118.3435</v>
      </c>
      <c r="AO4" s="229">
        <f>'505 s. 5th'!AN21+'Asset B'!AN21+'Asset C'!AN21+'Asset D'!AN21</f>
        <v>349291.8938</v>
      </c>
      <c r="AP4" s="229">
        <f>'505 s. 5th'!AO21+'Asset B'!AO21+'Asset C'!AO21+'Asset D'!AO21</f>
        <v>349291.8938</v>
      </c>
      <c r="AQ4" s="229">
        <f>'505 s. 5th'!AP21+'Asset B'!AP21+'Asset C'!AP21+'Asset D'!AP21</f>
        <v>349291.8938</v>
      </c>
      <c r="AR4" s="229">
        <f>'505 s. 5th'!AQ21+'Asset B'!AQ21+'Asset C'!AQ21+'Asset D'!AQ21</f>
        <v>349291.8938</v>
      </c>
      <c r="AS4" s="229">
        <f>'505 s. 5th'!AR21+'Asset B'!AR21+'Asset C'!AR21+'Asset D'!AR21</f>
        <v>349291.8938</v>
      </c>
      <c r="AT4" s="229">
        <f>'505 s. 5th'!AS21+'Asset B'!AS21+'Asset C'!AS21+'Asset D'!AS21</f>
        <v>349291.8938</v>
      </c>
      <c r="AU4" s="229">
        <f>'505 s. 5th'!AT21+'Asset B'!AT21+'Asset C'!AT21+'Asset D'!AT21</f>
        <v>349291.8938</v>
      </c>
      <c r="AV4" s="229">
        <f>'505 s. 5th'!AU21+'Asset B'!AU21+'Asset C'!AU21+'Asset D'!AU21</f>
        <v>349291.8938</v>
      </c>
      <c r="AW4" s="229">
        <f>'505 s. 5th'!AV21+'Asset B'!AV21+'Asset C'!AV21+'Asset D'!AV21</f>
        <v>349291.8938</v>
      </c>
      <c r="AX4" s="229">
        <f>'505 s. 5th'!AW21+'Asset B'!AW21+'Asset C'!AW21+'Asset D'!AW21</f>
        <v>349291.8938</v>
      </c>
      <c r="AY4" s="229">
        <f>'505 s. 5th'!AX21+'Asset B'!AX21+'Asset C'!AX21+'Asset D'!AX21</f>
        <v>349291.8938</v>
      </c>
      <c r="AZ4" s="229">
        <f>'505 s. 5th'!AY21+'Asset B'!AY21+'Asset C'!AY21+'Asset D'!AY21</f>
        <v>349291.8938</v>
      </c>
      <c r="BA4" s="229">
        <f>'505 s. 5th'!AZ21+'Asset B'!AZ21+'Asset C'!AZ21+'Asset D'!AZ21</f>
        <v>359770.6507</v>
      </c>
      <c r="BB4" s="229">
        <f>'505 s. 5th'!BA21+'Asset B'!BA21+'Asset C'!BA21+'Asset D'!BA21</f>
        <v>359770.6507</v>
      </c>
      <c r="BC4" s="229">
        <f>'505 s. 5th'!BB21+'Asset B'!BB21+'Asset C'!BB21+'Asset D'!BB21</f>
        <v>359770.6507</v>
      </c>
      <c r="BD4" s="229">
        <f>'505 s. 5th'!BC21+'Asset B'!BC21+'Asset C'!BC21+'Asset D'!BC21</f>
        <v>359770.6507</v>
      </c>
      <c r="BE4" s="229">
        <f>'505 s. 5th'!BD21+'Asset B'!BD21+'Asset C'!BD21+'Asset D'!BD21</f>
        <v>359770.6507</v>
      </c>
      <c r="BF4" s="229">
        <f>'505 s. 5th'!BE21+'Asset B'!BE21+'Asset C'!BE21+'Asset D'!BE21</f>
        <v>359770.6507</v>
      </c>
      <c r="BG4" s="229">
        <f>'505 s. 5th'!BF21+'Asset B'!BF21+'Asset C'!BF21+'Asset D'!BF21</f>
        <v>359770.6507</v>
      </c>
      <c r="BH4" s="229">
        <f>'505 s. 5th'!BG21+'Asset B'!BG21+'Asset C'!BG21+'Asset D'!BG21</f>
        <v>359770.6507</v>
      </c>
      <c r="BI4" s="229">
        <f>'505 s. 5th'!BH21+'Asset B'!BH21+'Asset C'!BH21+'Asset D'!BH21</f>
        <v>359770.6507</v>
      </c>
      <c r="BJ4" s="229">
        <f>'505 s. 5th'!BI21+'Asset B'!BI21+'Asset C'!BI21+'Asset D'!BI21</f>
        <v>359770.6507</v>
      </c>
      <c r="BK4" s="229">
        <f>'505 s. 5th'!BJ21+'Asset B'!BJ21+'Asset C'!BJ21+'Asset D'!BJ21</f>
        <v>359770.6507</v>
      </c>
      <c r="BL4" s="229">
        <f>'505 s. 5th'!BK21+'Asset B'!BK21+'Asset C'!BK21+'Asset D'!BK21</f>
        <v>359770.6507</v>
      </c>
      <c r="BM4" s="229">
        <f>'505 s. 5th'!BL21+'Asset B'!BL21+'Asset C'!BL21+'Asset D'!BL21</f>
        <v>370563.7702</v>
      </c>
      <c r="BN4" s="229">
        <f>'505 s. 5th'!BM21+'Asset B'!BM21+'Asset C'!BM21+'Asset D'!BM21</f>
        <v>370563.7702</v>
      </c>
      <c r="BO4" s="229">
        <f>'505 s. 5th'!BN21+'Asset B'!BN21+'Asset C'!BN21+'Asset D'!BN21</f>
        <v>370563.7702</v>
      </c>
      <c r="BP4" s="229">
        <f>'505 s. 5th'!BO21+'Asset B'!BO21+'Asset C'!BO21+'Asset D'!BO21</f>
        <v>370563.7702</v>
      </c>
      <c r="BQ4" s="229">
        <f>'505 s. 5th'!BP21+'Asset B'!BP21+'Asset C'!BP21+'Asset D'!BP21</f>
        <v>370563.7702</v>
      </c>
      <c r="BR4" s="229">
        <f>'505 s. 5th'!BQ21+'Asset B'!BQ21+'Asset C'!BQ21+'Asset D'!BQ21</f>
        <v>370563.7702</v>
      </c>
      <c r="BS4" s="229">
        <f>'505 s. 5th'!BR21+'Asset B'!BR21+'Asset C'!BR21+'Asset D'!BR21</f>
        <v>370563.7702</v>
      </c>
      <c r="BT4" s="229">
        <f>'505 s. 5th'!BS21+'Asset B'!BS21+'Asset C'!BS21+'Asset D'!BS21</f>
        <v>370563.7702</v>
      </c>
      <c r="BU4" s="229">
        <f>'505 s. 5th'!BT21+'Asset B'!BT21+'Asset C'!BT21+'Asset D'!BT21</f>
        <v>370563.7702</v>
      </c>
      <c r="BV4" s="229">
        <f>'505 s. 5th'!BU21+'Asset B'!BU21+'Asset C'!BU21+'Asset D'!BU21</f>
        <v>370563.7702</v>
      </c>
      <c r="BW4" s="229">
        <f>'505 s. 5th'!BV21+'Asset B'!BV21+'Asset C'!BV21+'Asset D'!BV21</f>
        <v>370563.7702</v>
      </c>
      <c r="BX4" s="229">
        <f>'505 s. 5th'!BW21+'Asset B'!BW21+'Asset C'!BW21+'Asset D'!BW21</f>
        <v>370563.7702</v>
      </c>
      <c r="BY4" s="229">
        <f>'505 s. 5th'!BX21+'Asset B'!BX21+'Asset C'!BX21+'Asset D'!BX21</f>
        <v>381680.6833</v>
      </c>
      <c r="BZ4" s="229">
        <f>'505 s. 5th'!BY21+'Asset B'!BY21+'Asset C'!BY21+'Asset D'!BY21</f>
        <v>381680.6833</v>
      </c>
      <c r="CA4" s="229">
        <f>'505 s. 5th'!BZ21+'Asset B'!BZ21+'Asset C'!BZ21+'Asset D'!BZ21</f>
        <v>381680.6833</v>
      </c>
      <c r="CB4" s="229">
        <f>'505 s. 5th'!CA21+'Asset B'!CA21+'Asset C'!CA21+'Asset D'!CA21</f>
        <v>381680.6833</v>
      </c>
      <c r="CC4" s="229">
        <f>'505 s. 5th'!CB21+'Asset B'!CB21+'Asset C'!CB21+'Asset D'!CB21</f>
        <v>381680.6833</v>
      </c>
      <c r="CD4" s="229">
        <f>'505 s. 5th'!CC21+'Asset B'!CC21+'Asset C'!CC21+'Asset D'!CC21</f>
        <v>381680.6833</v>
      </c>
      <c r="CE4" s="229">
        <f>'505 s. 5th'!CD21+'Asset B'!CD21+'Asset C'!CD21+'Asset D'!CD21</f>
        <v>381680.6833</v>
      </c>
      <c r="CF4" s="229">
        <f>'505 s. 5th'!CE21+'Asset B'!CE21+'Asset C'!CE21+'Asset D'!CE21</f>
        <v>381680.6833</v>
      </c>
      <c r="CG4" s="229">
        <f>'505 s. 5th'!CF21+'Asset B'!CF21+'Asset C'!CF21+'Asset D'!CF21</f>
        <v>381680.6833</v>
      </c>
      <c r="CH4" s="229">
        <f>'505 s. 5th'!CG21+'Asset B'!CG21+'Asset C'!CG21+'Asset D'!CG21</f>
        <v>381680.6833</v>
      </c>
      <c r="CI4" s="229">
        <f>'505 s. 5th'!CH21+'Asset B'!CH21+'Asset C'!CH21+'Asset D'!CH21</f>
        <v>381680.6833</v>
      </c>
      <c r="CJ4" s="229">
        <f>'505 s. 5th'!CI21+'Asset B'!CI21+'Asset C'!CI21+'Asset D'!CI21</f>
        <v>381680.6833</v>
      </c>
      <c r="CK4" s="229">
        <f>'505 s. 5th'!CJ21+'Asset B'!CJ21+'Asset C'!CJ21+'Asset D'!CJ21</f>
        <v>393131.1038</v>
      </c>
      <c r="CL4" s="229">
        <f>'505 s. 5th'!CK21+'Asset B'!CK21+'Asset C'!CK21+'Asset D'!CK21</f>
        <v>393131.1038</v>
      </c>
      <c r="CM4" s="229">
        <f>'505 s. 5th'!CL21+'Asset B'!CL21+'Asset C'!CL21+'Asset D'!CL21</f>
        <v>393131.1038</v>
      </c>
      <c r="CN4" s="229">
        <f>'505 s. 5th'!CM21+'Asset B'!CM21+'Asset C'!CM21+'Asset D'!CM21</f>
        <v>393131.1038</v>
      </c>
      <c r="CO4" s="229">
        <f>'505 s. 5th'!CN21+'Asset B'!CN21+'Asset C'!CN21+'Asset D'!CN21</f>
        <v>393131.1038</v>
      </c>
      <c r="CP4" s="229">
        <f>'505 s. 5th'!CO21+'Asset B'!CO21+'Asset C'!CO21+'Asset D'!CO21</f>
        <v>393131.1038</v>
      </c>
      <c r="CQ4" s="229">
        <f>'505 s. 5th'!CP21+'Asset B'!CP21+'Asset C'!CP21+'Asset D'!CP21</f>
        <v>393131.1038</v>
      </c>
      <c r="CR4" s="229">
        <f>'505 s. 5th'!CQ21+'Asset B'!CQ21+'Asset C'!CQ21+'Asset D'!CQ21</f>
        <v>393131.1038</v>
      </c>
      <c r="CS4" s="229">
        <f>'505 s. 5th'!CR21+'Asset B'!CR21+'Asset C'!CR21+'Asset D'!CR21</f>
        <v>393131.1038</v>
      </c>
      <c r="CT4" s="229">
        <f>'505 s. 5th'!CS21+'Asset B'!CS21+'Asset C'!CS21+'Asset D'!CS21</f>
        <v>393131.1038</v>
      </c>
      <c r="CU4" s="229">
        <f>'505 s. 5th'!CT21+'Asset B'!CT21+'Asset C'!CT21+'Asset D'!CT21</f>
        <v>393131.1038</v>
      </c>
      <c r="CV4" s="229">
        <f>'505 s. 5th'!CU21+'Asset B'!CU21+'Asset C'!CU21+'Asset D'!CU21</f>
        <v>393131.1038</v>
      </c>
      <c r="CW4" s="229">
        <f>'505 s. 5th'!CV21+'Asset B'!CV21+'Asset C'!CV21+'Asset D'!CV21</f>
        <v>404925.0369</v>
      </c>
      <c r="CX4" s="229">
        <f>'505 s. 5th'!CW21+'Asset B'!CW21+'Asset C'!CW21+'Asset D'!CW21</f>
        <v>404925.0369</v>
      </c>
      <c r="CY4" s="229">
        <f>'505 s. 5th'!CX21+'Asset B'!CX21+'Asset C'!CX21+'Asset D'!CX21</f>
        <v>404925.0369</v>
      </c>
      <c r="CZ4" s="229">
        <f>'505 s. 5th'!CY21+'Asset B'!CY21+'Asset C'!CY21+'Asset D'!CY21</f>
        <v>404925.0369</v>
      </c>
      <c r="DA4" s="229">
        <f>'505 s. 5th'!CZ21+'Asset B'!CZ21+'Asset C'!CZ21+'Asset D'!CZ21</f>
        <v>404925.0369</v>
      </c>
      <c r="DB4" s="229">
        <f>'505 s. 5th'!DA21+'Asset B'!DA21+'Asset C'!DA21+'Asset D'!DA21</f>
        <v>404925.0369</v>
      </c>
      <c r="DC4" s="229">
        <f>'505 s. 5th'!DB21+'Asset B'!DB21+'Asset C'!DB21+'Asset D'!DB21</f>
        <v>404925.0369</v>
      </c>
      <c r="DD4" s="229">
        <f>'505 s. 5th'!DC21+'Asset B'!DC21+'Asset C'!DC21+'Asset D'!DC21</f>
        <v>404925.0369</v>
      </c>
      <c r="DE4" s="229">
        <f>'505 s. 5th'!DD21+'Asset B'!DD21+'Asset C'!DD21+'Asset D'!DD21</f>
        <v>404925.0369</v>
      </c>
      <c r="DF4" s="229">
        <f>'505 s. 5th'!DE21+'Asset B'!DE21+'Asset C'!DE21+'Asset D'!DE21</f>
        <v>404925.0369</v>
      </c>
      <c r="DG4" s="229">
        <f>'505 s. 5th'!DF21+'Asset B'!DF21+'Asset C'!DF21+'Asset D'!DF21</f>
        <v>404925.0369</v>
      </c>
      <c r="DH4" s="229">
        <f>'505 s. 5th'!DG21+'Asset B'!DG21+'Asset C'!DG21+'Asset D'!DG21</f>
        <v>404925.0369</v>
      </c>
      <c r="DI4" s="229">
        <f>'505 s. 5th'!DH21+'Asset B'!DH21+'Asset C'!DH21+'Asset D'!DH21</f>
        <v>417072.788</v>
      </c>
      <c r="DJ4" s="229">
        <f>'505 s. 5th'!DI21+'Asset B'!DI21+'Asset C'!DI21+'Asset D'!DI21</f>
        <v>417072.788</v>
      </c>
      <c r="DK4" s="229">
        <f>'505 s. 5th'!DJ21+'Asset B'!DJ21+'Asset C'!DJ21+'Asset D'!DJ21</f>
        <v>417072.788</v>
      </c>
      <c r="DL4" s="229">
        <f>'505 s. 5th'!DK21+'Asset B'!DK21+'Asset C'!DK21+'Asset D'!DK21</f>
        <v>417072.788</v>
      </c>
      <c r="DM4" s="229">
        <f>'505 s. 5th'!DL21+'Asset B'!DL21+'Asset C'!DL21+'Asset D'!DL21</f>
        <v>417072.788</v>
      </c>
      <c r="DN4" s="229">
        <f>'505 s. 5th'!DM21+'Asset B'!DM21+'Asset C'!DM21+'Asset D'!DM21</f>
        <v>417072.788</v>
      </c>
      <c r="DO4" s="229">
        <f>'505 s. 5th'!DN21+'Asset B'!DN21+'Asset C'!DN21+'Asset D'!DN21</f>
        <v>417072.788</v>
      </c>
      <c r="DP4" s="229">
        <f>'505 s. 5th'!DO21+'Asset B'!DO21+'Asset C'!DO21+'Asset D'!DO21</f>
        <v>417072.788</v>
      </c>
      <c r="DQ4" s="229">
        <f>'505 s. 5th'!DP21+'Asset B'!DP21+'Asset C'!DP21+'Asset D'!DP21</f>
        <v>417072.788</v>
      </c>
      <c r="DR4" s="229">
        <f>'505 s. 5th'!DQ21+'Asset B'!DQ21+'Asset C'!DQ21+'Asset D'!DQ21</f>
        <v>417072.788</v>
      </c>
      <c r="DS4" s="229">
        <f>'505 s. 5th'!DR21+'Asset B'!DR21+'Asset C'!DR21+'Asset D'!DR21</f>
        <v>417072.788</v>
      </c>
      <c r="DT4" s="229">
        <f>'505 s. 5th'!DS21+'Asset B'!DS21+'Asset C'!DS21+'Asset D'!DS21</f>
        <v>417072.788</v>
      </c>
      <c r="DU4" s="229">
        <f>'505 s. 5th'!DT21+'Asset B'!DT21+'Asset C'!DT21+'Asset D'!DT21</f>
        <v>417346.2746</v>
      </c>
      <c r="DV4" s="229">
        <f>'505 s. 5th'!DU21+'Asset B'!DU21+'Asset C'!DU21+'Asset D'!DU21</f>
        <v>417346.2746</v>
      </c>
      <c r="DW4" s="229">
        <f>'505 s. 5th'!DV21+'Asset B'!DV21+'Asset C'!DV21+'Asset D'!DV21</f>
        <v>417346.2746</v>
      </c>
      <c r="DX4" s="229">
        <f>'505 s. 5th'!DW21+'Asset B'!DW21+'Asset C'!DW21+'Asset D'!DW21</f>
        <v>417346.2746</v>
      </c>
      <c r="DY4" s="229">
        <f>'505 s. 5th'!DX21+'Asset B'!DX21+'Asset C'!DX21+'Asset D'!DX21</f>
        <v>417346.2746</v>
      </c>
      <c r="DZ4" s="229">
        <f>'505 s. 5th'!DY21+'Asset B'!DY21+'Asset C'!DY21+'Asset D'!DY21</f>
        <v>417346.2746</v>
      </c>
      <c r="EA4" s="229">
        <f>'505 s. 5th'!DZ21+'Asset B'!DZ21+'Asset C'!DZ21+'Asset D'!DZ21</f>
        <v>417346.2746</v>
      </c>
      <c r="EB4" s="229">
        <f>'505 s. 5th'!EA21+'Asset B'!EA21+'Asset C'!EA21+'Asset D'!EA21</f>
        <v>417346.2746</v>
      </c>
      <c r="EC4" s="229">
        <f>'505 s. 5th'!EB21+'Asset B'!EB21+'Asset C'!EB21+'Asset D'!EB21</f>
        <v>417346.2746</v>
      </c>
      <c r="ED4" s="229">
        <f>'505 s. 5th'!EC21+'Asset B'!EC21+'Asset C'!EC21+'Asset D'!EC21</f>
        <v>417346.2746</v>
      </c>
      <c r="EE4" s="229">
        <f>'505 s. 5th'!ED21+'Asset B'!ED21+'Asset C'!ED21+'Asset D'!ED21</f>
        <v>417346.2746</v>
      </c>
      <c r="EF4" s="229">
        <f>'505 s. 5th'!EE21+'Asset B'!EE21+'Asset C'!EE21+'Asset D'!EE21</f>
        <v>417346.2746</v>
      </c>
    </row>
    <row r="5" ht="15.75" customHeight="1">
      <c r="A5" s="1"/>
      <c r="B5" s="1"/>
      <c r="C5" s="1"/>
      <c r="D5" s="1" t="s">
        <v>100</v>
      </c>
      <c r="E5" s="229">
        <f>'505 s. 5th'!D36+'Asset B'!D36+'Asset C'!D36+'Asset D'!D36</f>
        <v>-125279.3515</v>
      </c>
      <c r="F5" s="229">
        <f>'505 s. 5th'!E36+'Asset B'!E36+'Asset C'!E36+'Asset D'!E36</f>
        <v>-125279.3515</v>
      </c>
      <c r="G5" s="229">
        <f>'505 s. 5th'!F36+'Asset B'!F36+'Asset C'!F36+'Asset D'!F36</f>
        <v>-125279.3515</v>
      </c>
      <c r="H5" s="229">
        <f>'505 s. 5th'!G36+'Asset B'!G36+'Asset C'!G36+'Asset D'!G36</f>
        <v>-125279.3515</v>
      </c>
      <c r="I5" s="229">
        <f>'505 s. 5th'!H36+'Asset B'!H36+'Asset C'!H36+'Asset D'!H36</f>
        <v>-125279.3515</v>
      </c>
      <c r="J5" s="229">
        <f>'505 s. 5th'!I36+'Asset B'!I36+'Asset C'!I36+'Asset D'!I36</f>
        <v>-125279.3515</v>
      </c>
      <c r="K5" s="229">
        <f>'505 s. 5th'!J36+'Asset B'!J36+'Asset C'!J36+'Asset D'!J36</f>
        <v>-125279.3515</v>
      </c>
      <c r="L5" s="229">
        <f>'505 s. 5th'!K36+'Asset B'!K36+'Asset C'!K36+'Asset D'!K36</f>
        <v>-125279.3515</v>
      </c>
      <c r="M5" s="229">
        <f>'505 s. 5th'!L36+'Asset B'!L36+'Asset C'!L36+'Asset D'!L36</f>
        <v>-125279.3515</v>
      </c>
      <c r="N5" s="229">
        <f>'505 s. 5th'!M36+'Asset B'!M36+'Asset C'!M36+'Asset D'!M36</f>
        <v>-125279.3515</v>
      </c>
      <c r="O5" s="229">
        <f>'505 s. 5th'!N36+'Asset B'!N36+'Asset C'!N36+'Asset D'!N36</f>
        <v>-125279.3515</v>
      </c>
      <c r="P5" s="229">
        <f>'505 s. 5th'!O36+'Asset B'!O36+'Asset C'!O36+'Asset D'!O36</f>
        <v>-125279.3515</v>
      </c>
      <c r="Q5" s="229">
        <f>'505 s. 5th'!P36+'Asset B'!P36+'Asset C'!P36+'Asset D'!P36</f>
        <v>-129319.1303</v>
      </c>
      <c r="R5" s="229">
        <f>'505 s. 5th'!Q36+'Asset B'!Q36+'Asset C'!Q36+'Asset D'!Q36</f>
        <v>-129319.1303</v>
      </c>
      <c r="S5" s="229">
        <f>'505 s. 5th'!R36+'Asset B'!R36+'Asset C'!R36+'Asset D'!R36</f>
        <v>-129319.1303</v>
      </c>
      <c r="T5" s="229">
        <f>'505 s. 5th'!S36+'Asset B'!S36+'Asset C'!S36+'Asset D'!S36</f>
        <v>-129319.1303</v>
      </c>
      <c r="U5" s="229">
        <f>'505 s. 5th'!T36+'Asset B'!T36+'Asset C'!T36+'Asset D'!T36</f>
        <v>-129319.1303</v>
      </c>
      <c r="V5" s="229">
        <f>'505 s. 5th'!U36+'Asset B'!U36+'Asset C'!U36+'Asset D'!U36</f>
        <v>-129319.1303</v>
      </c>
      <c r="W5" s="229">
        <f>'505 s. 5th'!V36+'Asset B'!V36+'Asset C'!V36+'Asset D'!V36</f>
        <v>-129319.1303</v>
      </c>
      <c r="X5" s="229">
        <f>'505 s. 5th'!W36+'Asset B'!W36+'Asset C'!W36+'Asset D'!W36</f>
        <v>-129319.1303</v>
      </c>
      <c r="Y5" s="229">
        <f>'505 s. 5th'!X36+'Asset B'!X36+'Asset C'!X36+'Asset D'!X36</f>
        <v>-129319.1303</v>
      </c>
      <c r="Z5" s="229">
        <f>'505 s. 5th'!Y36+'Asset B'!Y36+'Asset C'!Y36+'Asset D'!Y36</f>
        <v>-129319.1303</v>
      </c>
      <c r="AA5" s="229">
        <f>'505 s. 5th'!Z36+'Asset B'!Z36+'Asset C'!Z36+'Asset D'!Z36</f>
        <v>-129319.1303</v>
      </c>
      <c r="AB5" s="229">
        <f>'505 s. 5th'!AA36+'Asset B'!AA36+'Asset C'!AA36+'Asset D'!AA36</f>
        <v>-129319.1303</v>
      </c>
      <c r="AC5" s="229">
        <f>'505 s. 5th'!AB36+'Asset B'!AB36+'Asset C'!AB36+'Asset D'!AB36</f>
        <v>-133198.7043</v>
      </c>
      <c r="AD5" s="229">
        <f>'505 s. 5th'!AC36+'Asset B'!AC36+'Asset C'!AC36+'Asset D'!AC36</f>
        <v>-133198.7043</v>
      </c>
      <c r="AE5" s="229">
        <f>'505 s. 5th'!AD36+'Asset B'!AD36+'Asset C'!AD36+'Asset D'!AD36</f>
        <v>-133198.7043</v>
      </c>
      <c r="AF5" s="229">
        <f>'505 s. 5th'!AE36+'Asset B'!AE36+'Asset C'!AE36+'Asset D'!AE36</f>
        <v>-133198.7043</v>
      </c>
      <c r="AG5" s="229">
        <f>'505 s. 5th'!AF36+'Asset B'!AF36+'Asset C'!AF36+'Asset D'!AF36</f>
        <v>-133198.7043</v>
      </c>
      <c r="AH5" s="229">
        <f>'505 s. 5th'!AG36+'Asset B'!AG36+'Asset C'!AG36+'Asset D'!AG36</f>
        <v>-133198.7043</v>
      </c>
      <c r="AI5" s="229">
        <f>'505 s. 5th'!AH36+'Asset B'!AH36+'Asset C'!AH36+'Asset D'!AH36</f>
        <v>-133198.7043</v>
      </c>
      <c r="AJ5" s="229">
        <f>'505 s. 5th'!AI36+'Asset B'!AI36+'Asset C'!AI36+'Asset D'!AI36</f>
        <v>-133198.7043</v>
      </c>
      <c r="AK5" s="229">
        <f>'505 s. 5th'!AJ36+'Asset B'!AJ36+'Asset C'!AJ36+'Asset D'!AJ36</f>
        <v>-133198.7043</v>
      </c>
      <c r="AL5" s="229">
        <f>'505 s. 5th'!AK36+'Asset B'!AK36+'Asset C'!AK36+'Asset D'!AK36</f>
        <v>-133198.7043</v>
      </c>
      <c r="AM5" s="229">
        <f>'505 s. 5th'!AL36+'Asset B'!AL36+'Asset C'!AL36+'Asset D'!AL36</f>
        <v>-133198.7043</v>
      </c>
      <c r="AN5" s="229">
        <f>'505 s. 5th'!AM36+'Asset B'!AM36+'Asset C'!AM36+'Asset D'!AM36</f>
        <v>-133198.7043</v>
      </c>
      <c r="AO5" s="229">
        <f>'505 s. 5th'!AN36+'Asset B'!AN36+'Asset C'!AN36+'Asset D'!AN36</f>
        <v>-137194.6654</v>
      </c>
      <c r="AP5" s="229">
        <f>'505 s. 5th'!AO36+'Asset B'!AO36+'Asset C'!AO36+'Asset D'!AO36</f>
        <v>-137194.6654</v>
      </c>
      <c r="AQ5" s="229">
        <f>'505 s. 5th'!AP36+'Asset B'!AP36+'Asset C'!AP36+'Asset D'!AP36</f>
        <v>-137194.6654</v>
      </c>
      <c r="AR5" s="229">
        <f>'505 s. 5th'!AQ36+'Asset B'!AQ36+'Asset C'!AQ36+'Asset D'!AQ36</f>
        <v>-137194.6654</v>
      </c>
      <c r="AS5" s="229">
        <f>'505 s. 5th'!AR36+'Asset B'!AR36+'Asset C'!AR36+'Asset D'!AR36</f>
        <v>-137194.6654</v>
      </c>
      <c r="AT5" s="229">
        <f>'505 s. 5th'!AS36+'Asset B'!AS36+'Asset C'!AS36+'Asset D'!AS36</f>
        <v>-137194.6654</v>
      </c>
      <c r="AU5" s="229">
        <f>'505 s. 5th'!AT36+'Asset B'!AT36+'Asset C'!AT36+'Asset D'!AT36</f>
        <v>-137194.6654</v>
      </c>
      <c r="AV5" s="229">
        <f>'505 s. 5th'!AU36+'Asset B'!AU36+'Asset C'!AU36+'Asset D'!AU36</f>
        <v>-137194.6654</v>
      </c>
      <c r="AW5" s="229">
        <f>'505 s. 5th'!AV36+'Asset B'!AV36+'Asset C'!AV36+'Asset D'!AV36</f>
        <v>-137194.6654</v>
      </c>
      <c r="AX5" s="229">
        <f>'505 s. 5th'!AW36+'Asset B'!AW36+'Asset C'!AW36+'Asset D'!AW36</f>
        <v>-137194.6654</v>
      </c>
      <c r="AY5" s="229">
        <f>'505 s. 5th'!AX36+'Asset B'!AX36+'Asset C'!AX36+'Asset D'!AX36</f>
        <v>-137194.6654</v>
      </c>
      <c r="AZ5" s="229">
        <f>'505 s. 5th'!AY36+'Asset B'!AY36+'Asset C'!AY36+'Asset D'!AY36</f>
        <v>-137194.6654</v>
      </c>
      <c r="BA5" s="229">
        <f>'505 s. 5th'!AZ36+'Asset B'!AZ36+'Asset C'!AZ36+'Asset D'!AZ36</f>
        <v>-141310.5053</v>
      </c>
      <c r="BB5" s="229">
        <f>'505 s. 5th'!BA36+'Asset B'!BA36+'Asset C'!BA36+'Asset D'!BA36</f>
        <v>-141310.5053</v>
      </c>
      <c r="BC5" s="229">
        <f>'505 s. 5th'!BB36+'Asset B'!BB36+'Asset C'!BB36+'Asset D'!BB36</f>
        <v>-141310.5053</v>
      </c>
      <c r="BD5" s="229">
        <f>'505 s. 5th'!BC36+'Asset B'!BC36+'Asset C'!BC36+'Asset D'!BC36</f>
        <v>-141310.5053</v>
      </c>
      <c r="BE5" s="229">
        <f>'505 s. 5th'!BD36+'Asset B'!BD36+'Asset C'!BD36+'Asset D'!BD36</f>
        <v>-141310.5053</v>
      </c>
      <c r="BF5" s="229">
        <f>'505 s. 5th'!BE36+'Asset B'!BE36+'Asset C'!BE36+'Asset D'!BE36</f>
        <v>-141310.5053</v>
      </c>
      <c r="BG5" s="229">
        <f>'505 s. 5th'!BF36+'Asset B'!BF36+'Asset C'!BF36+'Asset D'!BF36</f>
        <v>-141310.5053</v>
      </c>
      <c r="BH5" s="229">
        <f>'505 s. 5th'!BG36+'Asset B'!BG36+'Asset C'!BG36+'Asset D'!BG36</f>
        <v>-141310.5053</v>
      </c>
      <c r="BI5" s="229">
        <f>'505 s. 5th'!BH36+'Asset B'!BH36+'Asset C'!BH36+'Asset D'!BH36</f>
        <v>-141310.5053</v>
      </c>
      <c r="BJ5" s="229">
        <f>'505 s. 5th'!BI36+'Asset B'!BI36+'Asset C'!BI36+'Asset D'!BI36</f>
        <v>-141310.5053</v>
      </c>
      <c r="BK5" s="229">
        <f>'505 s. 5th'!BJ36+'Asset B'!BJ36+'Asset C'!BJ36+'Asset D'!BJ36</f>
        <v>-141310.5053</v>
      </c>
      <c r="BL5" s="229">
        <f>'505 s. 5th'!BK36+'Asset B'!BK36+'Asset C'!BK36+'Asset D'!BK36</f>
        <v>-141310.5053</v>
      </c>
      <c r="BM5" s="229">
        <f>'505 s. 5th'!BL36+'Asset B'!BL36+'Asset C'!BL36+'Asset D'!BL36</f>
        <v>-145549.8205</v>
      </c>
      <c r="BN5" s="229">
        <f>'505 s. 5th'!BM36+'Asset B'!BM36+'Asset C'!BM36+'Asset D'!BM36</f>
        <v>-145549.8205</v>
      </c>
      <c r="BO5" s="229">
        <f>'505 s. 5th'!BN36+'Asset B'!BN36+'Asset C'!BN36+'Asset D'!BN36</f>
        <v>-145549.8205</v>
      </c>
      <c r="BP5" s="229">
        <f>'505 s. 5th'!BO36+'Asset B'!BO36+'Asset C'!BO36+'Asset D'!BO36</f>
        <v>-145549.8205</v>
      </c>
      <c r="BQ5" s="229">
        <f>'505 s. 5th'!BP36+'Asset B'!BP36+'Asset C'!BP36+'Asset D'!BP36</f>
        <v>-145549.8205</v>
      </c>
      <c r="BR5" s="229">
        <f>'505 s. 5th'!BQ36+'Asset B'!BQ36+'Asset C'!BQ36+'Asset D'!BQ36</f>
        <v>-145549.8205</v>
      </c>
      <c r="BS5" s="229">
        <f>'505 s. 5th'!BR36+'Asset B'!BR36+'Asset C'!BR36+'Asset D'!BR36</f>
        <v>-145549.8205</v>
      </c>
      <c r="BT5" s="229">
        <f>'505 s. 5th'!BS36+'Asset B'!BS36+'Asset C'!BS36+'Asset D'!BS36</f>
        <v>-145549.8205</v>
      </c>
      <c r="BU5" s="229">
        <f>'505 s. 5th'!BT36+'Asset B'!BT36+'Asset C'!BT36+'Asset D'!BT36</f>
        <v>-145549.8205</v>
      </c>
      <c r="BV5" s="229">
        <f>'505 s. 5th'!BU36+'Asset B'!BU36+'Asset C'!BU36+'Asset D'!BU36</f>
        <v>-145549.8205</v>
      </c>
      <c r="BW5" s="229">
        <f>'505 s. 5th'!BV36+'Asset B'!BV36+'Asset C'!BV36+'Asset D'!BV36</f>
        <v>-145549.8205</v>
      </c>
      <c r="BX5" s="229">
        <f>'505 s. 5th'!BW36+'Asset B'!BW36+'Asset C'!BW36+'Asset D'!BW36</f>
        <v>-145549.8205</v>
      </c>
      <c r="BY5" s="229">
        <f>'505 s. 5th'!BX36+'Asset B'!BX36+'Asset C'!BX36+'Asset D'!BX36</f>
        <v>-149916.3151</v>
      </c>
      <c r="BZ5" s="229">
        <f>'505 s. 5th'!BY36+'Asset B'!BY36+'Asset C'!BY36+'Asset D'!BY36</f>
        <v>-149916.3151</v>
      </c>
      <c r="CA5" s="229">
        <f>'505 s. 5th'!BZ36+'Asset B'!BZ36+'Asset C'!BZ36+'Asset D'!BZ36</f>
        <v>-149916.3151</v>
      </c>
      <c r="CB5" s="229">
        <f>'505 s. 5th'!CA36+'Asset B'!CA36+'Asset C'!CA36+'Asset D'!CA36</f>
        <v>-149916.3151</v>
      </c>
      <c r="CC5" s="229">
        <f>'505 s. 5th'!CB36+'Asset B'!CB36+'Asset C'!CB36+'Asset D'!CB36</f>
        <v>-149916.3151</v>
      </c>
      <c r="CD5" s="229">
        <f>'505 s. 5th'!CC36+'Asset B'!CC36+'Asset C'!CC36+'Asset D'!CC36</f>
        <v>-149916.3151</v>
      </c>
      <c r="CE5" s="229">
        <f>'505 s. 5th'!CD36+'Asset B'!CD36+'Asset C'!CD36+'Asset D'!CD36</f>
        <v>-149916.3151</v>
      </c>
      <c r="CF5" s="229">
        <f>'505 s. 5th'!CE36+'Asset B'!CE36+'Asset C'!CE36+'Asset D'!CE36</f>
        <v>-149916.3151</v>
      </c>
      <c r="CG5" s="229">
        <f>'505 s. 5th'!CF36+'Asset B'!CF36+'Asset C'!CF36+'Asset D'!CF36</f>
        <v>-149916.3151</v>
      </c>
      <c r="CH5" s="229">
        <f>'505 s. 5th'!CG36+'Asset B'!CG36+'Asset C'!CG36+'Asset D'!CG36</f>
        <v>-149916.3151</v>
      </c>
      <c r="CI5" s="229">
        <f>'505 s. 5th'!CH36+'Asset B'!CH36+'Asset C'!CH36+'Asset D'!CH36</f>
        <v>-149916.3151</v>
      </c>
      <c r="CJ5" s="229">
        <f>'505 s. 5th'!CI36+'Asset B'!CI36+'Asset C'!CI36+'Asset D'!CI36</f>
        <v>-149916.3151</v>
      </c>
      <c r="CK5" s="229">
        <f>'505 s. 5th'!CJ36+'Asset B'!CJ36+'Asset C'!CJ36+'Asset D'!CJ36</f>
        <v>-154413.8046</v>
      </c>
      <c r="CL5" s="229">
        <f>'505 s. 5th'!CK36+'Asset B'!CK36+'Asset C'!CK36+'Asset D'!CK36</f>
        <v>-154413.8046</v>
      </c>
      <c r="CM5" s="229">
        <f>'505 s. 5th'!CL36+'Asset B'!CL36+'Asset C'!CL36+'Asset D'!CL36</f>
        <v>-154413.8046</v>
      </c>
      <c r="CN5" s="229">
        <f>'505 s. 5th'!CM36+'Asset B'!CM36+'Asset C'!CM36+'Asset D'!CM36</f>
        <v>-154413.8046</v>
      </c>
      <c r="CO5" s="229">
        <f>'505 s. 5th'!CN36+'Asset B'!CN36+'Asset C'!CN36+'Asset D'!CN36</f>
        <v>-154413.8046</v>
      </c>
      <c r="CP5" s="229">
        <f>'505 s. 5th'!CO36+'Asset B'!CO36+'Asset C'!CO36+'Asset D'!CO36</f>
        <v>-154413.8046</v>
      </c>
      <c r="CQ5" s="229">
        <f>'505 s. 5th'!CP36+'Asset B'!CP36+'Asset C'!CP36+'Asset D'!CP36</f>
        <v>-154413.8046</v>
      </c>
      <c r="CR5" s="229">
        <f>'505 s. 5th'!CQ36+'Asset B'!CQ36+'Asset C'!CQ36+'Asset D'!CQ36</f>
        <v>-154413.8046</v>
      </c>
      <c r="CS5" s="229">
        <f>'505 s. 5th'!CR36+'Asset B'!CR36+'Asset C'!CR36+'Asset D'!CR36</f>
        <v>-154413.8046</v>
      </c>
      <c r="CT5" s="229">
        <f>'505 s. 5th'!CS36+'Asset B'!CS36+'Asset C'!CS36+'Asset D'!CS36</f>
        <v>-154413.8046</v>
      </c>
      <c r="CU5" s="229">
        <f>'505 s. 5th'!CT36+'Asset B'!CT36+'Asset C'!CT36+'Asset D'!CT36</f>
        <v>-154413.8046</v>
      </c>
      <c r="CV5" s="229">
        <f>'505 s. 5th'!CU36+'Asset B'!CU36+'Asset C'!CU36+'Asset D'!CU36</f>
        <v>-154413.8046</v>
      </c>
      <c r="CW5" s="229">
        <f>'505 s. 5th'!CV36+'Asset B'!CV36+'Asset C'!CV36+'Asset D'!CV36</f>
        <v>-159046.2187</v>
      </c>
      <c r="CX5" s="229">
        <f>'505 s. 5th'!CW36+'Asset B'!CW36+'Asset C'!CW36+'Asset D'!CW36</f>
        <v>-159046.2187</v>
      </c>
      <c r="CY5" s="229">
        <f>'505 s. 5th'!CX36+'Asset B'!CX36+'Asset C'!CX36+'Asset D'!CX36</f>
        <v>-159046.2187</v>
      </c>
      <c r="CZ5" s="229">
        <f>'505 s. 5th'!CY36+'Asset B'!CY36+'Asset C'!CY36+'Asset D'!CY36</f>
        <v>-159046.2187</v>
      </c>
      <c r="DA5" s="229">
        <f>'505 s. 5th'!CZ36+'Asset B'!CZ36+'Asset C'!CZ36+'Asset D'!CZ36</f>
        <v>-159046.2187</v>
      </c>
      <c r="DB5" s="229">
        <f>'505 s. 5th'!DA36+'Asset B'!DA36+'Asset C'!DA36+'Asset D'!DA36</f>
        <v>-159046.2187</v>
      </c>
      <c r="DC5" s="229">
        <f>'505 s. 5th'!DB36+'Asset B'!DB36+'Asset C'!DB36+'Asset D'!DB36</f>
        <v>-159046.2187</v>
      </c>
      <c r="DD5" s="229">
        <f>'505 s. 5th'!DC36+'Asset B'!DC36+'Asset C'!DC36+'Asset D'!DC36</f>
        <v>-159046.2187</v>
      </c>
      <c r="DE5" s="229">
        <f>'505 s. 5th'!DD36+'Asset B'!DD36+'Asset C'!DD36+'Asset D'!DD36</f>
        <v>-159046.2187</v>
      </c>
      <c r="DF5" s="229">
        <f>'505 s. 5th'!DE36+'Asset B'!DE36+'Asset C'!DE36+'Asset D'!DE36</f>
        <v>-159046.2187</v>
      </c>
      <c r="DG5" s="229">
        <f>'505 s. 5th'!DF36+'Asset B'!DF36+'Asset C'!DF36+'Asset D'!DF36</f>
        <v>-159046.2187</v>
      </c>
      <c r="DH5" s="229">
        <f>'505 s. 5th'!DG36+'Asset B'!DG36+'Asset C'!DG36+'Asset D'!DG36</f>
        <v>-159046.2187</v>
      </c>
      <c r="DI5" s="229">
        <f>'505 s. 5th'!DH36+'Asset B'!DH36+'Asset C'!DH36+'Asset D'!DH36</f>
        <v>-163817.6053</v>
      </c>
      <c r="DJ5" s="229">
        <f>'505 s. 5th'!DI36+'Asset B'!DI36+'Asset C'!DI36+'Asset D'!DI36</f>
        <v>-163817.6053</v>
      </c>
      <c r="DK5" s="229">
        <f>'505 s. 5th'!DJ36+'Asset B'!DJ36+'Asset C'!DJ36+'Asset D'!DJ36</f>
        <v>-163817.6053</v>
      </c>
      <c r="DL5" s="229">
        <f>'505 s. 5th'!DK36+'Asset B'!DK36+'Asset C'!DK36+'Asset D'!DK36</f>
        <v>-163817.6053</v>
      </c>
      <c r="DM5" s="229">
        <f>'505 s. 5th'!DL36+'Asset B'!DL36+'Asset C'!DL36+'Asset D'!DL36</f>
        <v>-163817.6053</v>
      </c>
      <c r="DN5" s="229">
        <f>'505 s. 5th'!DM36+'Asset B'!DM36+'Asset C'!DM36+'Asset D'!DM36</f>
        <v>-163817.6053</v>
      </c>
      <c r="DO5" s="229">
        <f>'505 s. 5th'!DN36+'Asset B'!DN36+'Asset C'!DN36+'Asset D'!DN36</f>
        <v>-163817.6053</v>
      </c>
      <c r="DP5" s="229">
        <f>'505 s. 5th'!DO36+'Asset B'!DO36+'Asset C'!DO36+'Asset D'!DO36</f>
        <v>-163817.6053</v>
      </c>
      <c r="DQ5" s="229">
        <f>'505 s. 5th'!DP36+'Asset B'!DP36+'Asset C'!DP36+'Asset D'!DP36</f>
        <v>-163817.6053</v>
      </c>
      <c r="DR5" s="229">
        <f>'505 s. 5th'!DQ36+'Asset B'!DQ36+'Asset C'!DQ36+'Asset D'!DQ36</f>
        <v>-163817.6053</v>
      </c>
      <c r="DS5" s="229">
        <f>'505 s. 5th'!DR36+'Asset B'!DR36+'Asset C'!DR36+'Asset D'!DR36</f>
        <v>-163817.6053</v>
      </c>
      <c r="DT5" s="229">
        <f>'505 s. 5th'!DS36+'Asset B'!DS36+'Asset C'!DS36+'Asset D'!DS36</f>
        <v>-163817.6053</v>
      </c>
      <c r="DU5" s="229">
        <f>'505 s. 5th'!DT36+'Asset B'!DT36+'Asset C'!DT36+'Asset D'!DT36</f>
        <v>-168364.9725</v>
      </c>
      <c r="DV5" s="229">
        <f>'505 s. 5th'!DU36+'Asset B'!DU36+'Asset C'!DU36+'Asset D'!DU36</f>
        <v>-168364.9725</v>
      </c>
      <c r="DW5" s="229">
        <f>'505 s. 5th'!DV36+'Asset B'!DV36+'Asset C'!DV36+'Asset D'!DV36</f>
        <v>-168364.9725</v>
      </c>
      <c r="DX5" s="229">
        <f>'505 s. 5th'!DW36+'Asset B'!DW36+'Asset C'!DW36+'Asset D'!DW36</f>
        <v>-168364.9725</v>
      </c>
      <c r="DY5" s="229">
        <f>'505 s. 5th'!DX36+'Asset B'!DX36+'Asset C'!DX36+'Asset D'!DX36</f>
        <v>-168364.9725</v>
      </c>
      <c r="DZ5" s="229">
        <f>'505 s. 5th'!DY36+'Asset B'!DY36+'Asset C'!DY36+'Asset D'!DY36</f>
        <v>-168364.9725</v>
      </c>
      <c r="EA5" s="229">
        <f>'505 s. 5th'!DZ36+'Asset B'!DZ36+'Asset C'!DZ36+'Asset D'!DZ36</f>
        <v>-168364.9725</v>
      </c>
      <c r="EB5" s="229">
        <f>'505 s. 5th'!EA36+'Asset B'!EA36+'Asset C'!EA36+'Asset D'!EA36</f>
        <v>-168364.9725</v>
      </c>
      <c r="EC5" s="229">
        <f>'505 s. 5th'!EB36+'Asset B'!EB36+'Asset C'!EB36+'Asset D'!EB36</f>
        <v>-168364.9725</v>
      </c>
      <c r="ED5" s="229">
        <f>'505 s. 5th'!EC36+'Asset B'!EC36+'Asset C'!EC36+'Asset D'!EC36</f>
        <v>-168364.9725</v>
      </c>
      <c r="EE5" s="229">
        <f>'505 s. 5th'!ED36+'Asset B'!ED36+'Asset C'!ED36+'Asset D'!ED36</f>
        <v>-168364.9725</v>
      </c>
      <c r="EF5" s="229">
        <f>'505 s. 5th'!EE36+'Asset B'!EE36+'Asset C'!EE36+'Asset D'!EE36</f>
        <v>-168364.9725</v>
      </c>
    </row>
    <row r="6" ht="15.75" customHeight="1">
      <c r="A6" s="1"/>
      <c r="B6" s="1"/>
      <c r="C6" s="1"/>
      <c r="D6" s="44" t="s">
        <v>101</v>
      </c>
      <c r="E6" s="240">
        <f t="shared" ref="E6:EF6" si="3">SUM(E4:E5)</f>
        <v>185265.4718</v>
      </c>
      <c r="F6" s="240">
        <f t="shared" si="3"/>
        <v>185265.4718</v>
      </c>
      <c r="G6" s="240">
        <f t="shared" si="3"/>
        <v>185265.4718</v>
      </c>
      <c r="H6" s="240">
        <f t="shared" si="3"/>
        <v>185265.4718</v>
      </c>
      <c r="I6" s="240">
        <f t="shared" si="3"/>
        <v>185265.4718</v>
      </c>
      <c r="J6" s="240">
        <f t="shared" si="3"/>
        <v>185265.4718</v>
      </c>
      <c r="K6" s="240">
        <f t="shared" si="3"/>
        <v>185265.4718</v>
      </c>
      <c r="L6" s="240">
        <f t="shared" si="3"/>
        <v>185265.4718</v>
      </c>
      <c r="M6" s="240">
        <f t="shared" si="3"/>
        <v>185265.4718</v>
      </c>
      <c r="N6" s="240">
        <f t="shared" si="3"/>
        <v>185265.4718</v>
      </c>
      <c r="O6" s="240">
        <f t="shared" si="3"/>
        <v>185265.4718</v>
      </c>
      <c r="P6" s="240">
        <f t="shared" si="3"/>
        <v>185265.4718</v>
      </c>
      <c r="Q6" s="240">
        <f t="shared" si="3"/>
        <v>199921.9799</v>
      </c>
      <c r="R6" s="240">
        <f t="shared" si="3"/>
        <v>199921.9799</v>
      </c>
      <c r="S6" s="240">
        <f t="shared" si="3"/>
        <v>199921.9799</v>
      </c>
      <c r="T6" s="240">
        <f t="shared" si="3"/>
        <v>199921.9799</v>
      </c>
      <c r="U6" s="240">
        <f t="shared" si="3"/>
        <v>199921.9799</v>
      </c>
      <c r="V6" s="240">
        <f t="shared" si="3"/>
        <v>199921.9799</v>
      </c>
      <c r="W6" s="240">
        <f t="shared" si="3"/>
        <v>199921.9799</v>
      </c>
      <c r="X6" s="240">
        <f t="shared" si="3"/>
        <v>199921.9799</v>
      </c>
      <c r="Y6" s="240">
        <f t="shared" si="3"/>
        <v>199921.9799</v>
      </c>
      <c r="Z6" s="240">
        <f t="shared" si="3"/>
        <v>199921.9799</v>
      </c>
      <c r="AA6" s="240">
        <f t="shared" si="3"/>
        <v>199921.9799</v>
      </c>
      <c r="AB6" s="240">
        <f t="shared" si="3"/>
        <v>199921.9799</v>
      </c>
      <c r="AC6" s="240">
        <f t="shared" si="3"/>
        <v>205919.6393</v>
      </c>
      <c r="AD6" s="240">
        <f t="shared" si="3"/>
        <v>205919.6393</v>
      </c>
      <c r="AE6" s="240">
        <f t="shared" si="3"/>
        <v>205919.6393</v>
      </c>
      <c r="AF6" s="240">
        <f t="shared" si="3"/>
        <v>205919.6393</v>
      </c>
      <c r="AG6" s="240">
        <f t="shared" si="3"/>
        <v>205919.6393</v>
      </c>
      <c r="AH6" s="240">
        <f t="shared" si="3"/>
        <v>205919.6393</v>
      </c>
      <c r="AI6" s="240">
        <f t="shared" si="3"/>
        <v>205919.6393</v>
      </c>
      <c r="AJ6" s="240">
        <f t="shared" si="3"/>
        <v>205919.6393</v>
      </c>
      <c r="AK6" s="240">
        <f t="shared" si="3"/>
        <v>205919.6393</v>
      </c>
      <c r="AL6" s="240">
        <f t="shared" si="3"/>
        <v>205919.6393</v>
      </c>
      <c r="AM6" s="240">
        <f t="shared" si="3"/>
        <v>205919.6393</v>
      </c>
      <c r="AN6" s="240">
        <f t="shared" si="3"/>
        <v>205919.6393</v>
      </c>
      <c r="AO6" s="240">
        <f t="shared" si="3"/>
        <v>212097.2285</v>
      </c>
      <c r="AP6" s="240">
        <f t="shared" si="3"/>
        <v>212097.2285</v>
      </c>
      <c r="AQ6" s="240">
        <f t="shared" si="3"/>
        <v>212097.2285</v>
      </c>
      <c r="AR6" s="240">
        <f t="shared" si="3"/>
        <v>212097.2285</v>
      </c>
      <c r="AS6" s="240">
        <f t="shared" si="3"/>
        <v>212097.2285</v>
      </c>
      <c r="AT6" s="240">
        <f t="shared" si="3"/>
        <v>212097.2285</v>
      </c>
      <c r="AU6" s="240">
        <f t="shared" si="3"/>
        <v>212097.2285</v>
      </c>
      <c r="AV6" s="240">
        <f t="shared" si="3"/>
        <v>212097.2285</v>
      </c>
      <c r="AW6" s="240">
        <f t="shared" si="3"/>
        <v>212097.2285</v>
      </c>
      <c r="AX6" s="240">
        <f t="shared" si="3"/>
        <v>212097.2285</v>
      </c>
      <c r="AY6" s="240">
        <f t="shared" si="3"/>
        <v>212097.2285</v>
      </c>
      <c r="AZ6" s="240">
        <f t="shared" si="3"/>
        <v>212097.2285</v>
      </c>
      <c r="BA6" s="240">
        <f t="shared" si="3"/>
        <v>218460.1453</v>
      </c>
      <c r="BB6" s="240">
        <f t="shared" si="3"/>
        <v>218460.1453</v>
      </c>
      <c r="BC6" s="240">
        <f t="shared" si="3"/>
        <v>218460.1453</v>
      </c>
      <c r="BD6" s="240">
        <f t="shared" si="3"/>
        <v>218460.1453</v>
      </c>
      <c r="BE6" s="240">
        <f t="shared" si="3"/>
        <v>218460.1453</v>
      </c>
      <c r="BF6" s="240">
        <f t="shared" si="3"/>
        <v>218460.1453</v>
      </c>
      <c r="BG6" s="240">
        <f t="shared" si="3"/>
        <v>218460.1453</v>
      </c>
      <c r="BH6" s="240">
        <f t="shared" si="3"/>
        <v>218460.1453</v>
      </c>
      <c r="BI6" s="240">
        <f t="shared" si="3"/>
        <v>218460.1453</v>
      </c>
      <c r="BJ6" s="240">
        <f t="shared" si="3"/>
        <v>218460.1453</v>
      </c>
      <c r="BK6" s="240">
        <f t="shared" si="3"/>
        <v>218460.1453</v>
      </c>
      <c r="BL6" s="240">
        <f t="shared" si="3"/>
        <v>218460.1453</v>
      </c>
      <c r="BM6" s="240">
        <f t="shared" si="3"/>
        <v>225013.9497</v>
      </c>
      <c r="BN6" s="240">
        <f t="shared" si="3"/>
        <v>225013.9497</v>
      </c>
      <c r="BO6" s="240">
        <f t="shared" si="3"/>
        <v>225013.9497</v>
      </c>
      <c r="BP6" s="240">
        <f t="shared" si="3"/>
        <v>225013.9497</v>
      </c>
      <c r="BQ6" s="240">
        <f t="shared" si="3"/>
        <v>225013.9497</v>
      </c>
      <c r="BR6" s="240">
        <f t="shared" si="3"/>
        <v>225013.9497</v>
      </c>
      <c r="BS6" s="240">
        <f t="shared" si="3"/>
        <v>225013.9497</v>
      </c>
      <c r="BT6" s="240">
        <f t="shared" si="3"/>
        <v>225013.9497</v>
      </c>
      <c r="BU6" s="240">
        <f t="shared" si="3"/>
        <v>225013.9497</v>
      </c>
      <c r="BV6" s="240">
        <f t="shared" si="3"/>
        <v>225013.9497</v>
      </c>
      <c r="BW6" s="240">
        <f t="shared" si="3"/>
        <v>225013.9497</v>
      </c>
      <c r="BX6" s="240">
        <f t="shared" si="3"/>
        <v>225013.9497</v>
      </c>
      <c r="BY6" s="240">
        <f t="shared" si="3"/>
        <v>231764.3682</v>
      </c>
      <c r="BZ6" s="240">
        <f t="shared" si="3"/>
        <v>231764.3682</v>
      </c>
      <c r="CA6" s="240">
        <f t="shared" si="3"/>
        <v>231764.3682</v>
      </c>
      <c r="CB6" s="240">
        <f t="shared" si="3"/>
        <v>231764.3682</v>
      </c>
      <c r="CC6" s="240">
        <f t="shared" si="3"/>
        <v>231764.3682</v>
      </c>
      <c r="CD6" s="240">
        <f t="shared" si="3"/>
        <v>231764.3682</v>
      </c>
      <c r="CE6" s="240">
        <f t="shared" si="3"/>
        <v>231764.3682</v>
      </c>
      <c r="CF6" s="240">
        <f t="shared" si="3"/>
        <v>231764.3682</v>
      </c>
      <c r="CG6" s="240">
        <f t="shared" si="3"/>
        <v>231764.3682</v>
      </c>
      <c r="CH6" s="240">
        <f t="shared" si="3"/>
        <v>231764.3682</v>
      </c>
      <c r="CI6" s="240">
        <f t="shared" si="3"/>
        <v>231764.3682</v>
      </c>
      <c r="CJ6" s="240">
        <f t="shared" si="3"/>
        <v>231764.3682</v>
      </c>
      <c r="CK6" s="240">
        <f t="shared" si="3"/>
        <v>238717.2992</v>
      </c>
      <c r="CL6" s="240">
        <f t="shared" si="3"/>
        <v>238717.2992</v>
      </c>
      <c r="CM6" s="240">
        <f t="shared" si="3"/>
        <v>238717.2992</v>
      </c>
      <c r="CN6" s="240">
        <f t="shared" si="3"/>
        <v>238717.2992</v>
      </c>
      <c r="CO6" s="240">
        <f t="shared" si="3"/>
        <v>238717.2992</v>
      </c>
      <c r="CP6" s="240">
        <f t="shared" si="3"/>
        <v>238717.2992</v>
      </c>
      <c r="CQ6" s="240">
        <f t="shared" si="3"/>
        <v>238717.2992</v>
      </c>
      <c r="CR6" s="240">
        <f t="shared" si="3"/>
        <v>238717.2992</v>
      </c>
      <c r="CS6" s="240">
        <f t="shared" si="3"/>
        <v>238717.2992</v>
      </c>
      <c r="CT6" s="240">
        <f t="shared" si="3"/>
        <v>238717.2992</v>
      </c>
      <c r="CU6" s="240">
        <f t="shared" si="3"/>
        <v>238717.2992</v>
      </c>
      <c r="CV6" s="240">
        <f t="shared" si="3"/>
        <v>238717.2992</v>
      </c>
      <c r="CW6" s="240">
        <f t="shared" si="3"/>
        <v>245878.8182</v>
      </c>
      <c r="CX6" s="240">
        <f t="shared" si="3"/>
        <v>245878.8182</v>
      </c>
      <c r="CY6" s="240">
        <f t="shared" si="3"/>
        <v>245878.8182</v>
      </c>
      <c r="CZ6" s="240">
        <f t="shared" si="3"/>
        <v>245878.8182</v>
      </c>
      <c r="DA6" s="240">
        <f t="shared" si="3"/>
        <v>245878.8182</v>
      </c>
      <c r="DB6" s="240">
        <f t="shared" si="3"/>
        <v>245878.8182</v>
      </c>
      <c r="DC6" s="240">
        <f t="shared" si="3"/>
        <v>245878.8182</v>
      </c>
      <c r="DD6" s="240">
        <f t="shared" si="3"/>
        <v>245878.8182</v>
      </c>
      <c r="DE6" s="240">
        <f t="shared" si="3"/>
        <v>245878.8182</v>
      </c>
      <c r="DF6" s="240">
        <f t="shared" si="3"/>
        <v>245878.8182</v>
      </c>
      <c r="DG6" s="240">
        <f t="shared" si="3"/>
        <v>245878.8182</v>
      </c>
      <c r="DH6" s="240">
        <f t="shared" si="3"/>
        <v>245878.8182</v>
      </c>
      <c r="DI6" s="240">
        <f t="shared" si="3"/>
        <v>253255.1827</v>
      </c>
      <c r="DJ6" s="240">
        <f t="shared" si="3"/>
        <v>253255.1827</v>
      </c>
      <c r="DK6" s="240">
        <f t="shared" si="3"/>
        <v>253255.1827</v>
      </c>
      <c r="DL6" s="240">
        <f t="shared" si="3"/>
        <v>253255.1827</v>
      </c>
      <c r="DM6" s="240">
        <f t="shared" si="3"/>
        <v>253255.1827</v>
      </c>
      <c r="DN6" s="240">
        <f t="shared" si="3"/>
        <v>253255.1827</v>
      </c>
      <c r="DO6" s="240">
        <f t="shared" si="3"/>
        <v>253255.1827</v>
      </c>
      <c r="DP6" s="240">
        <f t="shared" si="3"/>
        <v>253255.1827</v>
      </c>
      <c r="DQ6" s="240">
        <f t="shared" si="3"/>
        <v>253255.1827</v>
      </c>
      <c r="DR6" s="240">
        <f t="shared" si="3"/>
        <v>253255.1827</v>
      </c>
      <c r="DS6" s="240">
        <f t="shared" si="3"/>
        <v>253255.1827</v>
      </c>
      <c r="DT6" s="240">
        <f t="shared" si="3"/>
        <v>253255.1827</v>
      </c>
      <c r="DU6" s="240">
        <f t="shared" si="3"/>
        <v>248981.3021</v>
      </c>
      <c r="DV6" s="240">
        <f t="shared" si="3"/>
        <v>248981.3021</v>
      </c>
      <c r="DW6" s="240">
        <f t="shared" si="3"/>
        <v>248981.3021</v>
      </c>
      <c r="DX6" s="240">
        <f t="shared" si="3"/>
        <v>248981.3021</v>
      </c>
      <c r="DY6" s="240">
        <f t="shared" si="3"/>
        <v>248981.3021</v>
      </c>
      <c r="DZ6" s="240">
        <f t="shared" si="3"/>
        <v>248981.3021</v>
      </c>
      <c r="EA6" s="240">
        <f t="shared" si="3"/>
        <v>248981.3021</v>
      </c>
      <c r="EB6" s="240">
        <f t="shared" si="3"/>
        <v>248981.3021</v>
      </c>
      <c r="EC6" s="240">
        <f t="shared" si="3"/>
        <v>248981.3021</v>
      </c>
      <c r="ED6" s="240">
        <f t="shared" si="3"/>
        <v>248981.3021</v>
      </c>
      <c r="EE6" s="240">
        <f t="shared" si="3"/>
        <v>248981.3021</v>
      </c>
      <c r="EF6" s="240">
        <f t="shared" si="3"/>
        <v>248981.3021</v>
      </c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</row>
    <row r="8" ht="15.75" customHeight="1">
      <c r="A8" s="1"/>
      <c r="B8" s="1"/>
      <c r="C8" s="36" t="s">
        <v>103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</row>
    <row r="9" ht="15.75" customHeight="1">
      <c r="A9" s="1"/>
      <c r="B9" s="1"/>
      <c r="C9" s="1"/>
      <c r="D9" s="1" t="s">
        <v>188</v>
      </c>
      <c r="E9" s="229">
        <f>D38</f>
        <v>23941999.43</v>
      </c>
      <c r="F9" s="229">
        <f t="shared" ref="F9:EF9" si="4">E13</f>
        <v>23941999.43</v>
      </c>
      <c r="G9" s="229">
        <f t="shared" si="4"/>
        <v>23941999.43</v>
      </c>
      <c r="H9" s="229">
        <f t="shared" si="4"/>
        <v>23941999.43</v>
      </c>
      <c r="I9" s="229">
        <f t="shared" si="4"/>
        <v>23941999.43</v>
      </c>
      <c r="J9" s="229">
        <f t="shared" si="4"/>
        <v>23941999.43</v>
      </c>
      <c r="K9" s="229">
        <f t="shared" si="4"/>
        <v>23941999.43</v>
      </c>
      <c r="L9" s="229">
        <f t="shared" si="4"/>
        <v>23941999.43</v>
      </c>
      <c r="M9" s="229">
        <f t="shared" si="4"/>
        <v>23941999.43</v>
      </c>
      <c r="N9" s="229">
        <f t="shared" si="4"/>
        <v>23941999.43</v>
      </c>
      <c r="O9" s="229">
        <f t="shared" si="4"/>
        <v>23941999.43</v>
      </c>
      <c r="P9" s="229">
        <f t="shared" si="4"/>
        <v>23941999.43</v>
      </c>
      <c r="Q9" s="229">
        <f t="shared" si="4"/>
        <v>23941999.43</v>
      </c>
      <c r="R9" s="229">
        <f t="shared" si="4"/>
        <v>23941999.43</v>
      </c>
      <c r="S9" s="229">
        <f t="shared" si="4"/>
        <v>23941999.43</v>
      </c>
      <c r="T9" s="229">
        <f t="shared" si="4"/>
        <v>23941999.43</v>
      </c>
      <c r="U9" s="229">
        <f t="shared" si="4"/>
        <v>23941999.43</v>
      </c>
      <c r="V9" s="229">
        <f t="shared" si="4"/>
        <v>23941999.43</v>
      </c>
      <c r="W9" s="229">
        <f t="shared" si="4"/>
        <v>23941999.43</v>
      </c>
      <c r="X9" s="229">
        <f t="shared" si="4"/>
        <v>23941999.43</v>
      </c>
      <c r="Y9" s="229">
        <f t="shared" si="4"/>
        <v>23941999.43</v>
      </c>
      <c r="Z9" s="229">
        <f t="shared" si="4"/>
        <v>23941999.43</v>
      </c>
      <c r="AA9" s="229">
        <f t="shared" si="4"/>
        <v>23941999.43</v>
      </c>
      <c r="AB9" s="229">
        <f t="shared" si="4"/>
        <v>23941999.43</v>
      </c>
      <c r="AC9" s="229">
        <f t="shared" si="4"/>
        <v>23941999.43</v>
      </c>
      <c r="AD9" s="229">
        <f t="shared" si="4"/>
        <v>23941999.43</v>
      </c>
      <c r="AE9" s="229">
        <f t="shared" si="4"/>
        <v>23941999.43</v>
      </c>
      <c r="AF9" s="229">
        <f t="shared" si="4"/>
        <v>23941999.43</v>
      </c>
      <c r="AG9" s="229">
        <f t="shared" si="4"/>
        <v>23941999.43</v>
      </c>
      <c r="AH9" s="229">
        <f t="shared" si="4"/>
        <v>23941999.43</v>
      </c>
      <c r="AI9" s="229">
        <f t="shared" si="4"/>
        <v>23941999.43</v>
      </c>
      <c r="AJ9" s="229">
        <f t="shared" si="4"/>
        <v>23941999.43</v>
      </c>
      <c r="AK9" s="229">
        <f t="shared" si="4"/>
        <v>23941999.43</v>
      </c>
      <c r="AL9" s="229">
        <f t="shared" si="4"/>
        <v>23941999.43</v>
      </c>
      <c r="AM9" s="229">
        <f t="shared" si="4"/>
        <v>23941999.43</v>
      </c>
      <c r="AN9" s="229">
        <f t="shared" si="4"/>
        <v>23941999.43</v>
      </c>
      <c r="AO9" s="229">
        <f t="shared" si="4"/>
        <v>23941999.43</v>
      </c>
      <c r="AP9" s="229">
        <f t="shared" si="4"/>
        <v>23916668.72</v>
      </c>
      <c r="AQ9" s="229">
        <f t="shared" si="4"/>
        <v>23891218.12</v>
      </c>
      <c r="AR9" s="229">
        <f t="shared" si="4"/>
        <v>23865647.05</v>
      </c>
      <c r="AS9" s="229">
        <f t="shared" si="4"/>
        <v>23839954.94</v>
      </c>
      <c r="AT9" s="229">
        <f t="shared" si="4"/>
        <v>23814141.22</v>
      </c>
      <c r="AU9" s="229">
        <f t="shared" si="4"/>
        <v>23788205.32</v>
      </c>
      <c r="AV9" s="229">
        <f t="shared" si="4"/>
        <v>23762146.65</v>
      </c>
      <c r="AW9" s="229">
        <f t="shared" si="4"/>
        <v>23735964.64</v>
      </c>
      <c r="AX9" s="229">
        <f t="shared" si="4"/>
        <v>23709658.7</v>
      </c>
      <c r="AY9" s="229">
        <f t="shared" si="4"/>
        <v>23683228.25</v>
      </c>
      <c r="AZ9" s="229">
        <f t="shared" si="4"/>
        <v>23656672.69</v>
      </c>
      <c r="BA9" s="229">
        <f t="shared" si="4"/>
        <v>23629991.43</v>
      </c>
      <c r="BB9" s="229">
        <f t="shared" si="4"/>
        <v>23603183.89</v>
      </c>
      <c r="BC9" s="229">
        <f t="shared" si="4"/>
        <v>23576249.45</v>
      </c>
      <c r="BD9" s="229">
        <f t="shared" si="4"/>
        <v>23549187.53</v>
      </c>
      <c r="BE9" s="229">
        <f t="shared" si="4"/>
        <v>23521997.51</v>
      </c>
      <c r="BF9" s="229">
        <f t="shared" si="4"/>
        <v>23494678.79</v>
      </c>
      <c r="BG9" s="229">
        <f t="shared" si="4"/>
        <v>23467230.77</v>
      </c>
      <c r="BH9" s="229">
        <f t="shared" si="4"/>
        <v>23439652.82</v>
      </c>
      <c r="BI9" s="229">
        <f t="shared" si="4"/>
        <v>23411944.34</v>
      </c>
      <c r="BJ9" s="229">
        <f t="shared" si="4"/>
        <v>23384104.71</v>
      </c>
      <c r="BK9" s="229">
        <f t="shared" si="4"/>
        <v>23356133.3</v>
      </c>
      <c r="BL9" s="229">
        <f t="shared" si="4"/>
        <v>23328029.49</v>
      </c>
      <c r="BM9" s="229">
        <f t="shared" si="4"/>
        <v>23299792.66</v>
      </c>
      <c r="BN9" s="229">
        <f t="shared" si="4"/>
        <v>23271422.17</v>
      </c>
      <c r="BO9" s="229">
        <f t="shared" si="4"/>
        <v>23242917.4</v>
      </c>
      <c r="BP9" s="229">
        <f t="shared" si="4"/>
        <v>23214277.7</v>
      </c>
      <c r="BQ9" s="229">
        <f t="shared" si="4"/>
        <v>23185502.44</v>
      </c>
      <c r="BR9" s="229">
        <f t="shared" si="4"/>
        <v>23156590.98</v>
      </c>
      <c r="BS9" s="229">
        <f t="shared" si="4"/>
        <v>23127542.68</v>
      </c>
      <c r="BT9" s="229">
        <f t="shared" si="4"/>
        <v>23098356.87</v>
      </c>
      <c r="BU9" s="229">
        <f t="shared" si="4"/>
        <v>23069032.92</v>
      </c>
      <c r="BV9" s="229">
        <f t="shared" si="4"/>
        <v>23039570.17</v>
      </c>
      <c r="BW9" s="229">
        <f t="shared" si="4"/>
        <v>23009967.97</v>
      </c>
      <c r="BX9" s="229">
        <f t="shared" si="4"/>
        <v>22980225.65</v>
      </c>
      <c r="BY9" s="229">
        <f t="shared" si="4"/>
        <v>22950342.54</v>
      </c>
      <c r="BZ9" s="229">
        <f t="shared" si="4"/>
        <v>22920317.99</v>
      </c>
      <c r="CA9" s="229">
        <f t="shared" si="4"/>
        <v>22890151.32</v>
      </c>
      <c r="CB9" s="229">
        <f t="shared" si="4"/>
        <v>22859841.87</v>
      </c>
      <c r="CC9" s="229">
        <f t="shared" si="4"/>
        <v>22829388.95</v>
      </c>
      <c r="CD9" s="229">
        <f t="shared" si="4"/>
        <v>22798791.89</v>
      </c>
      <c r="CE9" s="229">
        <f t="shared" si="4"/>
        <v>22768049.99</v>
      </c>
      <c r="CF9" s="229">
        <f t="shared" si="4"/>
        <v>22737162.59</v>
      </c>
      <c r="CG9" s="229">
        <f t="shared" si="4"/>
        <v>22706128.99</v>
      </c>
      <c r="CH9" s="229">
        <f t="shared" si="4"/>
        <v>22674948.5</v>
      </c>
      <c r="CI9" s="229">
        <f t="shared" si="4"/>
        <v>22643620.41</v>
      </c>
      <c r="CJ9" s="229">
        <f t="shared" si="4"/>
        <v>22612144.05</v>
      </c>
      <c r="CK9" s="229">
        <f t="shared" si="4"/>
        <v>22580518.69</v>
      </c>
      <c r="CL9" s="229">
        <f t="shared" si="4"/>
        <v>22548743.64</v>
      </c>
      <c r="CM9" s="229">
        <f t="shared" si="4"/>
        <v>22516818.19</v>
      </c>
      <c r="CN9" s="229">
        <f t="shared" si="4"/>
        <v>22484741.62</v>
      </c>
      <c r="CO9" s="229">
        <f t="shared" si="4"/>
        <v>22452513.23</v>
      </c>
      <c r="CP9" s="229">
        <f t="shared" si="4"/>
        <v>22420132.29</v>
      </c>
      <c r="CQ9" s="229">
        <f t="shared" si="4"/>
        <v>22387598.07</v>
      </c>
      <c r="CR9" s="229">
        <f t="shared" si="4"/>
        <v>22354909.87</v>
      </c>
      <c r="CS9" s="229">
        <f t="shared" si="4"/>
        <v>22322066.93</v>
      </c>
      <c r="CT9" s="229">
        <f t="shared" si="4"/>
        <v>22289068.55</v>
      </c>
      <c r="CU9" s="229">
        <f t="shared" si="4"/>
        <v>22255913.97</v>
      </c>
      <c r="CV9" s="229">
        <f t="shared" si="4"/>
        <v>22222602.45</v>
      </c>
      <c r="CW9" s="229">
        <f t="shared" si="4"/>
        <v>22189133.27</v>
      </c>
      <c r="CX9" s="229">
        <f t="shared" si="4"/>
        <v>22155505.66</v>
      </c>
      <c r="CY9" s="229">
        <f t="shared" si="4"/>
        <v>22121718.88</v>
      </c>
      <c r="CZ9" s="229">
        <f t="shared" si="4"/>
        <v>22087772.18</v>
      </c>
      <c r="DA9" s="229">
        <f t="shared" si="4"/>
        <v>22053664.79</v>
      </c>
      <c r="DB9" s="229">
        <f t="shared" si="4"/>
        <v>22019395.97</v>
      </c>
      <c r="DC9" s="229">
        <f t="shared" si="4"/>
        <v>21984964.94</v>
      </c>
      <c r="DD9" s="229">
        <f t="shared" si="4"/>
        <v>21950370.93</v>
      </c>
      <c r="DE9" s="229">
        <f t="shared" si="4"/>
        <v>21915613.19</v>
      </c>
      <c r="DF9" s="229">
        <f t="shared" si="4"/>
        <v>21880690.92</v>
      </c>
      <c r="DG9" s="229">
        <f t="shared" si="4"/>
        <v>21845603.35</v>
      </c>
      <c r="DH9" s="229">
        <f t="shared" si="4"/>
        <v>21810349.7</v>
      </c>
      <c r="DI9" s="229">
        <f t="shared" si="4"/>
        <v>21774929.18</v>
      </c>
      <c r="DJ9" s="229">
        <f t="shared" si="4"/>
        <v>21739341.01</v>
      </c>
      <c r="DK9" s="229">
        <f t="shared" si="4"/>
        <v>21703584.38</v>
      </c>
      <c r="DL9" s="229">
        <f t="shared" si="4"/>
        <v>21667658.51</v>
      </c>
      <c r="DM9" s="229">
        <f t="shared" si="4"/>
        <v>21631562.59</v>
      </c>
      <c r="DN9" s="229">
        <f t="shared" si="4"/>
        <v>21595295.82</v>
      </c>
      <c r="DO9" s="229">
        <f t="shared" si="4"/>
        <v>21558857.38</v>
      </c>
      <c r="DP9" s="229">
        <f t="shared" si="4"/>
        <v>21522246.46</v>
      </c>
      <c r="DQ9" s="229">
        <f t="shared" si="4"/>
        <v>21485462.26</v>
      </c>
      <c r="DR9" s="229">
        <f t="shared" si="4"/>
        <v>21448503.94</v>
      </c>
      <c r="DS9" s="229">
        <f t="shared" si="4"/>
        <v>21411370.69</v>
      </c>
      <c r="DT9" s="229">
        <f t="shared" si="4"/>
        <v>21374061.67</v>
      </c>
      <c r="DU9" s="229">
        <f t="shared" si="4"/>
        <v>21336576.06</v>
      </c>
      <c r="DV9" s="229">
        <f t="shared" si="4"/>
        <v>21298913.01</v>
      </c>
      <c r="DW9" s="229">
        <f t="shared" si="4"/>
        <v>21261071.7</v>
      </c>
      <c r="DX9" s="229">
        <f t="shared" si="4"/>
        <v>21223051.26</v>
      </c>
      <c r="DY9" s="229">
        <f t="shared" si="4"/>
        <v>21184850.87</v>
      </c>
      <c r="DZ9" s="229">
        <f t="shared" si="4"/>
        <v>21146469.66</v>
      </c>
      <c r="EA9" s="229">
        <f t="shared" si="4"/>
        <v>21107906.78</v>
      </c>
      <c r="EB9" s="229">
        <f t="shared" si="4"/>
        <v>21069161.36</v>
      </c>
      <c r="EC9" s="229">
        <f t="shared" si="4"/>
        <v>21030232.56</v>
      </c>
      <c r="ED9" s="229">
        <f t="shared" si="4"/>
        <v>20991119.48</v>
      </c>
      <c r="EE9" s="229">
        <f t="shared" si="4"/>
        <v>20951821.28</v>
      </c>
      <c r="EF9" s="229">
        <f t="shared" si="4"/>
        <v>20912337.06</v>
      </c>
    </row>
    <row r="10" ht="15.75" customHeight="1">
      <c r="A10" s="1"/>
      <c r="B10" s="1"/>
      <c r="C10" s="1"/>
      <c r="D10" s="1" t="s">
        <v>189</v>
      </c>
      <c r="E10" s="157">
        <f t="shared" ref="E10:EF10" si="5">E9*($D$40/12)*IF(E1&gt;$D$43,1,0)</f>
        <v>0</v>
      </c>
      <c r="F10" s="157">
        <f t="shared" si="5"/>
        <v>0</v>
      </c>
      <c r="G10" s="157">
        <f t="shared" si="5"/>
        <v>0</v>
      </c>
      <c r="H10" s="157">
        <f t="shared" si="5"/>
        <v>0</v>
      </c>
      <c r="I10" s="157">
        <f t="shared" si="5"/>
        <v>0</v>
      </c>
      <c r="J10" s="157">
        <f t="shared" si="5"/>
        <v>0</v>
      </c>
      <c r="K10" s="157">
        <f t="shared" si="5"/>
        <v>0</v>
      </c>
      <c r="L10" s="157">
        <f t="shared" si="5"/>
        <v>0</v>
      </c>
      <c r="M10" s="157">
        <f t="shared" si="5"/>
        <v>0</v>
      </c>
      <c r="N10" s="157">
        <f t="shared" si="5"/>
        <v>0</v>
      </c>
      <c r="O10" s="157">
        <f t="shared" si="5"/>
        <v>0</v>
      </c>
      <c r="P10" s="157">
        <f t="shared" si="5"/>
        <v>0</v>
      </c>
      <c r="Q10" s="157">
        <f t="shared" si="5"/>
        <v>0</v>
      </c>
      <c r="R10" s="157">
        <f t="shared" si="5"/>
        <v>0</v>
      </c>
      <c r="S10" s="157">
        <f t="shared" si="5"/>
        <v>0</v>
      </c>
      <c r="T10" s="157">
        <f t="shared" si="5"/>
        <v>0</v>
      </c>
      <c r="U10" s="157">
        <f t="shared" si="5"/>
        <v>0</v>
      </c>
      <c r="V10" s="157">
        <f t="shared" si="5"/>
        <v>0</v>
      </c>
      <c r="W10" s="157">
        <f t="shared" si="5"/>
        <v>0</v>
      </c>
      <c r="X10" s="157">
        <f t="shared" si="5"/>
        <v>0</v>
      </c>
      <c r="Y10" s="157">
        <f t="shared" si="5"/>
        <v>0</v>
      </c>
      <c r="Z10" s="157">
        <f t="shared" si="5"/>
        <v>0</v>
      </c>
      <c r="AA10" s="157">
        <f t="shared" si="5"/>
        <v>0</v>
      </c>
      <c r="AB10" s="157">
        <f t="shared" si="5"/>
        <v>0</v>
      </c>
      <c r="AC10" s="157">
        <f t="shared" si="5"/>
        <v>0</v>
      </c>
      <c r="AD10" s="157">
        <f t="shared" si="5"/>
        <v>0</v>
      </c>
      <c r="AE10" s="157">
        <f t="shared" si="5"/>
        <v>0</v>
      </c>
      <c r="AF10" s="157">
        <f t="shared" si="5"/>
        <v>0</v>
      </c>
      <c r="AG10" s="157">
        <f t="shared" si="5"/>
        <v>0</v>
      </c>
      <c r="AH10" s="157">
        <f t="shared" si="5"/>
        <v>0</v>
      </c>
      <c r="AI10" s="157">
        <f t="shared" si="5"/>
        <v>0</v>
      </c>
      <c r="AJ10" s="157">
        <f t="shared" si="5"/>
        <v>0</v>
      </c>
      <c r="AK10" s="157">
        <f t="shared" si="5"/>
        <v>0</v>
      </c>
      <c r="AL10" s="157">
        <f t="shared" si="5"/>
        <v>0</v>
      </c>
      <c r="AM10" s="157">
        <f t="shared" si="5"/>
        <v>0</v>
      </c>
      <c r="AN10" s="157">
        <f t="shared" si="5"/>
        <v>0</v>
      </c>
      <c r="AO10" s="157">
        <f t="shared" si="5"/>
        <v>113325.464</v>
      </c>
      <c r="AP10" s="157">
        <f t="shared" si="5"/>
        <v>113205.5653</v>
      </c>
      <c r="AQ10" s="157">
        <f t="shared" si="5"/>
        <v>113085.0991</v>
      </c>
      <c r="AR10" s="157">
        <f t="shared" si="5"/>
        <v>112964.0627</v>
      </c>
      <c r="AS10" s="157">
        <f t="shared" si="5"/>
        <v>112842.4534</v>
      </c>
      <c r="AT10" s="157">
        <f t="shared" si="5"/>
        <v>112720.2684</v>
      </c>
      <c r="AU10" s="157">
        <f t="shared" si="5"/>
        <v>112597.5052</v>
      </c>
      <c r="AV10" s="157">
        <f t="shared" si="5"/>
        <v>112474.1608</v>
      </c>
      <c r="AW10" s="157">
        <f t="shared" si="5"/>
        <v>112350.2326</v>
      </c>
      <c r="AX10" s="157">
        <f t="shared" si="5"/>
        <v>112225.7178</v>
      </c>
      <c r="AY10" s="157">
        <f t="shared" si="5"/>
        <v>112100.6137</v>
      </c>
      <c r="AZ10" s="157">
        <f t="shared" si="5"/>
        <v>111974.9174</v>
      </c>
      <c r="BA10" s="157">
        <f t="shared" si="5"/>
        <v>111848.6261</v>
      </c>
      <c r="BB10" s="157">
        <f t="shared" si="5"/>
        <v>111721.7371</v>
      </c>
      <c r="BC10" s="157">
        <f t="shared" si="5"/>
        <v>111594.2474</v>
      </c>
      <c r="BD10" s="157">
        <f t="shared" si="5"/>
        <v>111466.1543</v>
      </c>
      <c r="BE10" s="157">
        <f t="shared" si="5"/>
        <v>111337.4549</v>
      </c>
      <c r="BF10" s="157">
        <f t="shared" si="5"/>
        <v>111208.1463</v>
      </c>
      <c r="BG10" s="157">
        <f t="shared" si="5"/>
        <v>111078.2256</v>
      </c>
      <c r="BH10" s="157">
        <f t="shared" si="5"/>
        <v>110947.69</v>
      </c>
      <c r="BI10" s="157">
        <f t="shared" si="5"/>
        <v>110816.5365</v>
      </c>
      <c r="BJ10" s="157">
        <f t="shared" si="5"/>
        <v>110684.7623</v>
      </c>
      <c r="BK10" s="157">
        <f t="shared" si="5"/>
        <v>110552.3643</v>
      </c>
      <c r="BL10" s="157">
        <f t="shared" si="5"/>
        <v>110419.3396</v>
      </c>
      <c r="BM10" s="157">
        <f t="shared" si="5"/>
        <v>110285.6852</v>
      </c>
      <c r="BN10" s="157">
        <f t="shared" si="5"/>
        <v>110151.3983</v>
      </c>
      <c r="BO10" s="157">
        <f t="shared" si="5"/>
        <v>110016.4757</v>
      </c>
      <c r="BP10" s="157">
        <f t="shared" si="5"/>
        <v>109880.9145</v>
      </c>
      <c r="BQ10" s="157">
        <f t="shared" si="5"/>
        <v>109744.7116</v>
      </c>
      <c r="BR10" s="157">
        <f t="shared" si="5"/>
        <v>109607.864</v>
      </c>
      <c r="BS10" s="157">
        <f t="shared" si="5"/>
        <v>109470.3687</v>
      </c>
      <c r="BT10" s="157">
        <f t="shared" si="5"/>
        <v>109332.2225</v>
      </c>
      <c r="BU10" s="157">
        <f t="shared" si="5"/>
        <v>109193.4225</v>
      </c>
      <c r="BV10" s="157">
        <f t="shared" si="5"/>
        <v>109053.9655</v>
      </c>
      <c r="BW10" s="157">
        <f t="shared" si="5"/>
        <v>108913.8484</v>
      </c>
      <c r="BX10" s="157">
        <f t="shared" si="5"/>
        <v>108773.0681</v>
      </c>
      <c r="BY10" s="157">
        <f t="shared" si="5"/>
        <v>108631.6214</v>
      </c>
      <c r="BZ10" s="157">
        <f t="shared" si="5"/>
        <v>108489.5052</v>
      </c>
      <c r="CA10" s="157">
        <f t="shared" si="5"/>
        <v>108346.7163</v>
      </c>
      <c r="CB10" s="157">
        <f t="shared" si="5"/>
        <v>108203.2515</v>
      </c>
      <c r="CC10" s="157">
        <f t="shared" si="5"/>
        <v>108059.1077</v>
      </c>
      <c r="CD10" s="157">
        <f t="shared" si="5"/>
        <v>107914.2816</v>
      </c>
      <c r="CE10" s="157">
        <f t="shared" si="5"/>
        <v>107768.77</v>
      </c>
      <c r="CF10" s="157">
        <f t="shared" si="5"/>
        <v>107622.5696</v>
      </c>
      <c r="CG10" s="157">
        <f t="shared" si="5"/>
        <v>107475.6772</v>
      </c>
      <c r="CH10" s="157">
        <f t="shared" si="5"/>
        <v>107328.0896</v>
      </c>
      <c r="CI10" s="157">
        <f t="shared" si="5"/>
        <v>107179.8033</v>
      </c>
      <c r="CJ10" s="157">
        <f t="shared" si="5"/>
        <v>107030.8152</v>
      </c>
      <c r="CK10" s="157">
        <f t="shared" si="5"/>
        <v>106881.1218</v>
      </c>
      <c r="CL10" s="157">
        <f t="shared" si="5"/>
        <v>106730.7199</v>
      </c>
      <c r="CM10" s="157">
        <f t="shared" si="5"/>
        <v>106579.6061</v>
      </c>
      <c r="CN10" s="157">
        <f t="shared" si="5"/>
        <v>106427.777</v>
      </c>
      <c r="CO10" s="157">
        <f t="shared" si="5"/>
        <v>106275.2293</v>
      </c>
      <c r="CP10" s="157">
        <f t="shared" si="5"/>
        <v>106121.9595</v>
      </c>
      <c r="CQ10" s="157">
        <f t="shared" si="5"/>
        <v>105967.9642</v>
      </c>
      <c r="CR10" s="157">
        <f t="shared" si="5"/>
        <v>105813.24</v>
      </c>
      <c r="CS10" s="157">
        <f t="shared" si="5"/>
        <v>105657.7835</v>
      </c>
      <c r="CT10" s="157">
        <f t="shared" si="5"/>
        <v>105501.5911</v>
      </c>
      <c r="CU10" s="157">
        <f t="shared" si="5"/>
        <v>105344.6594</v>
      </c>
      <c r="CV10" s="157">
        <f t="shared" si="5"/>
        <v>105186.9849</v>
      </c>
      <c r="CW10" s="157">
        <f t="shared" si="5"/>
        <v>105028.5641</v>
      </c>
      <c r="CX10" s="157">
        <f t="shared" si="5"/>
        <v>104869.3935</v>
      </c>
      <c r="CY10" s="157">
        <f t="shared" si="5"/>
        <v>104709.4694</v>
      </c>
      <c r="CZ10" s="157">
        <f t="shared" si="5"/>
        <v>104548.7883</v>
      </c>
      <c r="DA10" s="157">
        <f t="shared" si="5"/>
        <v>104387.3467</v>
      </c>
      <c r="DB10" s="157">
        <f t="shared" si="5"/>
        <v>104225.1409</v>
      </c>
      <c r="DC10" s="157">
        <f t="shared" si="5"/>
        <v>104062.1674</v>
      </c>
      <c r="DD10" s="157">
        <f t="shared" si="5"/>
        <v>103898.4224</v>
      </c>
      <c r="DE10" s="157">
        <f t="shared" si="5"/>
        <v>103733.9024</v>
      </c>
      <c r="DF10" s="157">
        <f t="shared" si="5"/>
        <v>103568.6037</v>
      </c>
      <c r="DG10" s="157">
        <f t="shared" si="5"/>
        <v>103402.5225</v>
      </c>
      <c r="DH10" s="157">
        <f t="shared" si="5"/>
        <v>103235.6552</v>
      </c>
      <c r="DI10" s="157">
        <f t="shared" si="5"/>
        <v>103067.9981</v>
      </c>
      <c r="DJ10" s="157">
        <f t="shared" si="5"/>
        <v>102899.5474</v>
      </c>
      <c r="DK10" s="157">
        <f t="shared" si="5"/>
        <v>102730.2994</v>
      </c>
      <c r="DL10" s="157">
        <f t="shared" si="5"/>
        <v>102560.2503</v>
      </c>
      <c r="DM10" s="157">
        <f t="shared" si="5"/>
        <v>102389.3963</v>
      </c>
      <c r="DN10" s="157">
        <f t="shared" si="5"/>
        <v>102217.7335</v>
      </c>
      <c r="DO10" s="157">
        <f t="shared" si="5"/>
        <v>102045.2583</v>
      </c>
      <c r="DP10" s="157">
        <f t="shared" si="5"/>
        <v>101871.9666</v>
      </c>
      <c r="DQ10" s="157">
        <f t="shared" si="5"/>
        <v>101697.8547</v>
      </c>
      <c r="DR10" s="157">
        <f t="shared" si="5"/>
        <v>101522.9187</v>
      </c>
      <c r="DS10" s="157">
        <f t="shared" si="5"/>
        <v>101347.1546</v>
      </c>
      <c r="DT10" s="157">
        <f t="shared" si="5"/>
        <v>101170.5586</v>
      </c>
      <c r="DU10" s="157">
        <f t="shared" si="5"/>
        <v>100993.1267</v>
      </c>
      <c r="DV10" s="157">
        <f t="shared" si="5"/>
        <v>100814.8549</v>
      </c>
      <c r="DW10" s="157">
        <f t="shared" si="5"/>
        <v>100635.7394</v>
      </c>
      <c r="DX10" s="157">
        <f t="shared" si="5"/>
        <v>100455.776</v>
      </c>
      <c r="DY10" s="157">
        <f t="shared" si="5"/>
        <v>100274.9608</v>
      </c>
      <c r="DZ10" s="157">
        <f t="shared" si="5"/>
        <v>100093.2897</v>
      </c>
      <c r="EA10" s="157">
        <f t="shared" si="5"/>
        <v>99910.75874</v>
      </c>
      <c r="EB10" s="157">
        <f t="shared" si="5"/>
        <v>99727.36379</v>
      </c>
      <c r="EC10" s="157">
        <f t="shared" si="5"/>
        <v>99543.10076</v>
      </c>
      <c r="ED10" s="157">
        <f t="shared" si="5"/>
        <v>99357.96556</v>
      </c>
      <c r="EE10" s="157">
        <f t="shared" si="5"/>
        <v>99171.95405</v>
      </c>
      <c r="EF10" s="157">
        <f t="shared" si="5"/>
        <v>98985.06209</v>
      </c>
    </row>
    <row r="11" ht="15.75" customHeight="1">
      <c r="A11" s="1"/>
      <c r="B11" s="1"/>
      <c r="C11" s="1"/>
      <c r="D11" s="1" t="s">
        <v>213</v>
      </c>
      <c r="E11" s="157">
        <f t="shared" ref="E11:EF11" si="6">E12-E10</f>
        <v>0</v>
      </c>
      <c r="F11" s="157">
        <f t="shared" si="6"/>
        <v>0</v>
      </c>
      <c r="G11" s="157">
        <f t="shared" si="6"/>
        <v>0</v>
      </c>
      <c r="H11" s="157">
        <f t="shared" si="6"/>
        <v>0</v>
      </c>
      <c r="I11" s="157">
        <f t="shared" si="6"/>
        <v>0</v>
      </c>
      <c r="J11" s="157">
        <f t="shared" si="6"/>
        <v>0</v>
      </c>
      <c r="K11" s="157">
        <f t="shared" si="6"/>
        <v>0</v>
      </c>
      <c r="L11" s="157">
        <f t="shared" si="6"/>
        <v>0</v>
      </c>
      <c r="M11" s="157">
        <f t="shared" si="6"/>
        <v>0</v>
      </c>
      <c r="N11" s="157">
        <f t="shared" si="6"/>
        <v>0</v>
      </c>
      <c r="O11" s="157">
        <f t="shared" si="6"/>
        <v>0</v>
      </c>
      <c r="P11" s="157">
        <f t="shared" si="6"/>
        <v>0</v>
      </c>
      <c r="Q11" s="157">
        <f t="shared" si="6"/>
        <v>0</v>
      </c>
      <c r="R11" s="157">
        <f t="shared" si="6"/>
        <v>0</v>
      </c>
      <c r="S11" s="157">
        <f t="shared" si="6"/>
        <v>0</v>
      </c>
      <c r="T11" s="157">
        <f t="shared" si="6"/>
        <v>0</v>
      </c>
      <c r="U11" s="157">
        <f t="shared" si="6"/>
        <v>0</v>
      </c>
      <c r="V11" s="157">
        <f t="shared" si="6"/>
        <v>0</v>
      </c>
      <c r="W11" s="157">
        <f t="shared" si="6"/>
        <v>0</v>
      </c>
      <c r="X11" s="157">
        <f t="shared" si="6"/>
        <v>0</v>
      </c>
      <c r="Y11" s="157">
        <f t="shared" si="6"/>
        <v>0</v>
      </c>
      <c r="Z11" s="157">
        <f t="shared" si="6"/>
        <v>0</v>
      </c>
      <c r="AA11" s="157">
        <f t="shared" si="6"/>
        <v>0</v>
      </c>
      <c r="AB11" s="157">
        <f t="shared" si="6"/>
        <v>0</v>
      </c>
      <c r="AC11" s="157">
        <f t="shared" si="6"/>
        <v>0</v>
      </c>
      <c r="AD11" s="157">
        <f t="shared" si="6"/>
        <v>0</v>
      </c>
      <c r="AE11" s="157">
        <f t="shared" si="6"/>
        <v>0</v>
      </c>
      <c r="AF11" s="157">
        <f t="shared" si="6"/>
        <v>0</v>
      </c>
      <c r="AG11" s="157">
        <f t="shared" si="6"/>
        <v>0</v>
      </c>
      <c r="AH11" s="157">
        <f t="shared" si="6"/>
        <v>0</v>
      </c>
      <c r="AI11" s="157">
        <f t="shared" si="6"/>
        <v>0</v>
      </c>
      <c r="AJ11" s="157">
        <f t="shared" si="6"/>
        <v>0</v>
      </c>
      <c r="AK11" s="157">
        <f t="shared" si="6"/>
        <v>0</v>
      </c>
      <c r="AL11" s="157">
        <f t="shared" si="6"/>
        <v>0</v>
      </c>
      <c r="AM11" s="157">
        <f t="shared" si="6"/>
        <v>0</v>
      </c>
      <c r="AN11" s="157">
        <f t="shared" si="6"/>
        <v>0</v>
      </c>
      <c r="AO11" s="157">
        <f t="shared" si="6"/>
        <v>25330.70771</v>
      </c>
      <c r="AP11" s="157">
        <f t="shared" si="6"/>
        <v>25450.60639</v>
      </c>
      <c r="AQ11" s="157">
        <f t="shared" si="6"/>
        <v>25571.07259</v>
      </c>
      <c r="AR11" s="157">
        <f t="shared" si="6"/>
        <v>25692.109</v>
      </c>
      <c r="AS11" s="157">
        <f t="shared" si="6"/>
        <v>25813.71832</v>
      </c>
      <c r="AT11" s="157">
        <f t="shared" si="6"/>
        <v>25935.90325</v>
      </c>
      <c r="AU11" s="157">
        <f t="shared" si="6"/>
        <v>26058.66653</v>
      </c>
      <c r="AV11" s="157">
        <f t="shared" si="6"/>
        <v>26182.01088</v>
      </c>
      <c r="AW11" s="157">
        <f t="shared" si="6"/>
        <v>26305.93907</v>
      </c>
      <c r="AX11" s="157">
        <f t="shared" si="6"/>
        <v>26430.45385</v>
      </c>
      <c r="AY11" s="157">
        <f t="shared" si="6"/>
        <v>26555.55799</v>
      </c>
      <c r="AZ11" s="157">
        <f t="shared" si="6"/>
        <v>26681.2543</v>
      </c>
      <c r="BA11" s="157">
        <f t="shared" si="6"/>
        <v>26807.54557</v>
      </c>
      <c r="BB11" s="157">
        <f t="shared" si="6"/>
        <v>26934.43462</v>
      </c>
      <c r="BC11" s="157">
        <f t="shared" si="6"/>
        <v>27061.92428</v>
      </c>
      <c r="BD11" s="157">
        <f t="shared" si="6"/>
        <v>27190.01739</v>
      </c>
      <c r="BE11" s="157">
        <f t="shared" si="6"/>
        <v>27318.7168</v>
      </c>
      <c r="BF11" s="157">
        <f t="shared" si="6"/>
        <v>27448.0254</v>
      </c>
      <c r="BG11" s="157">
        <f t="shared" si="6"/>
        <v>27577.94605</v>
      </c>
      <c r="BH11" s="157">
        <f t="shared" si="6"/>
        <v>27708.48166</v>
      </c>
      <c r="BI11" s="157">
        <f t="shared" si="6"/>
        <v>27839.63514</v>
      </c>
      <c r="BJ11" s="157">
        <f t="shared" si="6"/>
        <v>27971.40941</v>
      </c>
      <c r="BK11" s="157">
        <f t="shared" si="6"/>
        <v>28103.80742</v>
      </c>
      <c r="BL11" s="157">
        <f t="shared" si="6"/>
        <v>28236.83211</v>
      </c>
      <c r="BM11" s="157">
        <f t="shared" si="6"/>
        <v>28370.48644</v>
      </c>
      <c r="BN11" s="157">
        <f t="shared" si="6"/>
        <v>28504.77341</v>
      </c>
      <c r="BO11" s="157">
        <f t="shared" si="6"/>
        <v>28639.69601</v>
      </c>
      <c r="BP11" s="157">
        <f t="shared" si="6"/>
        <v>28775.25724</v>
      </c>
      <c r="BQ11" s="157">
        <f t="shared" si="6"/>
        <v>28911.46012</v>
      </c>
      <c r="BR11" s="157">
        <f t="shared" si="6"/>
        <v>29048.3077</v>
      </c>
      <c r="BS11" s="157">
        <f t="shared" si="6"/>
        <v>29185.80302</v>
      </c>
      <c r="BT11" s="157">
        <f t="shared" si="6"/>
        <v>29323.94916</v>
      </c>
      <c r="BU11" s="157">
        <f t="shared" si="6"/>
        <v>29462.74918</v>
      </c>
      <c r="BV11" s="157">
        <f t="shared" si="6"/>
        <v>29602.20619</v>
      </c>
      <c r="BW11" s="157">
        <f t="shared" si="6"/>
        <v>29742.3233</v>
      </c>
      <c r="BX11" s="157">
        <f t="shared" si="6"/>
        <v>29883.10363</v>
      </c>
      <c r="BY11" s="157">
        <f t="shared" si="6"/>
        <v>30024.55032</v>
      </c>
      <c r="BZ11" s="157">
        <f t="shared" si="6"/>
        <v>30166.66653</v>
      </c>
      <c r="CA11" s="157">
        <f t="shared" si="6"/>
        <v>30309.45542</v>
      </c>
      <c r="CB11" s="157">
        <f t="shared" si="6"/>
        <v>30452.92017</v>
      </c>
      <c r="CC11" s="157">
        <f t="shared" si="6"/>
        <v>30597.06399</v>
      </c>
      <c r="CD11" s="157">
        <f t="shared" si="6"/>
        <v>30741.8901</v>
      </c>
      <c r="CE11" s="157">
        <f t="shared" si="6"/>
        <v>30887.40171</v>
      </c>
      <c r="CF11" s="157">
        <f t="shared" si="6"/>
        <v>31033.60208</v>
      </c>
      <c r="CG11" s="157">
        <f t="shared" si="6"/>
        <v>31180.49446</v>
      </c>
      <c r="CH11" s="157">
        <f t="shared" si="6"/>
        <v>31328.08214</v>
      </c>
      <c r="CI11" s="157">
        <f t="shared" si="6"/>
        <v>31476.36839</v>
      </c>
      <c r="CJ11" s="157">
        <f t="shared" si="6"/>
        <v>31625.35654</v>
      </c>
      <c r="CK11" s="157">
        <f t="shared" si="6"/>
        <v>31775.04989</v>
      </c>
      <c r="CL11" s="157">
        <f t="shared" si="6"/>
        <v>31925.45179</v>
      </c>
      <c r="CM11" s="157">
        <f t="shared" si="6"/>
        <v>32076.5656</v>
      </c>
      <c r="CN11" s="157">
        <f t="shared" si="6"/>
        <v>32228.39467</v>
      </c>
      <c r="CO11" s="157">
        <f t="shared" si="6"/>
        <v>32380.94241</v>
      </c>
      <c r="CP11" s="157">
        <f t="shared" si="6"/>
        <v>32534.2122</v>
      </c>
      <c r="CQ11" s="157">
        <f t="shared" si="6"/>
        <v>32688.20747</v>
      </c>
      <c r="CR11" s="157">
        <f t="shared" si="6"/>
        <v>32842.93166</v>
      </c>
      <c r="CS11" s="157">
        <f t="shared" si="6"/>
        <v>32998.3882</v>
      </c>
      <c r="CT11" s="157">
        <f t="shared" si="6"/>
        <v>33154.58057</v>
      </c>
      <c r="CU11" s="157">
        <f t="shared" si="6"/>
        <v>33311.51225</v>
      </c>
      <c r="CV11" s="157">
        <f t="shared" si="6"/>
        <v>33469.18674</v>
      </c>
      <c r="CW11" s="157">
        <f t="shared" si="6"/>
        <v>33627.60756</v>
      </c>
      <c r="CX11" s="157">
        <f t="shared" si="6"/>
        <v>33786.77824</v>
      </c>
      <c r="CY11" s="157">
        <f t="shared" si="6"/>
        <v>33946.70232</v>
      </c>
      <c r="CZ11" s="157">
        <f t="shared" si="6"/>
        <v>34107.38338</v>
      </c>
      <c r="DA11" s="157">
        <f t="shared" si="6"/>
        <v>34268.82499</v>
      </c>
      <c r="DB11" s="157">
        <f t="shared" si="6"/>
        <v>34431.03076</v>
      </c>
      <c r="DC11" s="157">
        <f t="shared" si="6"/>
        <v>34594.00431</v>
      </c>
      <c r="DD11" s="157">
        <f t="shared" si="6"/>
        <v>34757.74926</v>
      </c>
      <c r="DE11" s="157">
        <f t="shared" si="6"/>
        <v>34922.26928</v>
      </c>
      <c r="DF11" s="157">
        <f t="shared" si="6"/>
        <v>35087.56802</v>
      </c>
      <c r="DG11" s="157">
        <f t="shared" si="6"/>
        <v>35253.64917</v>
      </c>
      <c r="DH11" s="157">
        <f t="shared" si="6"/>
        <v>35420.51645</v>
      </c>
      <c r="DI11" s="157">
        <f t="shared" si="6"/>
        <v>35588.17356</v>
      </c>
      <c r="DJ11" s="157">
        <f t="shared" si="6"/>
        <v>35756.62424</v>
      </c>
      <c r="DK11" s="157">
        <f t="shared" si="6"/>
        <v>35925.87227</v>
      </c>
      <c r="DL11" s="157">
        <f t="shared" si="6"/>
        <v>36095.9214</v>
      </c>
      <c r="DM11" s="157">
        <f t="shared" si="6"/>
        <v>36266.77542</v>
      </c>
      <c r="DN11" s="157">
        <f t="shared" si="6"/>
        <v>36438.43816</v>
      </c>
      <c r="DO11" s="157">
        <f t="shared" si="6"/>
        <v>36610.91343</v>
      </c>
      <c r="DP11" s="157">
        <f t="shared" si="6"/>
        <v>36784.20509</v>
      </c>
      <c r="DQ11" s="157">
        <f t="shared" si="6"/>
        <v>36958.317</v>
      </c>
      <c r="DR11" s="157">
        <f t="shared" si="6"/>
        <v>37133.25303</v>
      </c>
      <c r="DS11" s="157">
        <f t="shared" si="6"/>
        <v>37309.01709</v>
      </c>
      <c r="DT11" s="157">
        <f t="shared" si="6"/>
        <v>37485.61311</v>
      </c>
      <c r="DU11" s="157">
        <f t="shared" si="6"/>
        <v>37663.04501</v>
      </c>
      <c r="DV11" s="157">
        <f t="shared" si="6"/>
        <v>37841.31676</v>
      </c>
      <c r="DW11" s="157">
        <f t="shared" si="6"/>
        <v>38020.43232</v>
      </c>
      <c r="DX11" s="157">
        <f t="shared" si="6"/>
        <v>38200.3957</v>
      </c>
      <c r="DY11" s="157">
        <f t="shared" si="6"/>
        <v>38381.21091</v>
      </c>
      <c r="DZ11" s="157">
        <f t="shared" si="6"/>
        <v>38562.88197</v>
      </c>
      <c r="EA11" s="157">
        <f t="shared" si="6"/>
        <v>38745.41295</v>
      </c>
      <c r="EB11" s="157">
        <f t="shared" si="6"/>
        <v>38928.8079</v>
      </c>
      <c r="EC11" s="157">
        <f t="shared" si="6"/>
        <v>39113.07093</v>
      </c>
      <c r="ED11" s="157">
        <f t="shared" si="6"/>
        <v>39298.20613</v>
      </c>
      <c r="EE11" s="157">
        <f t="shared" si="6"/>
        <v>39484.21764</v>
      </c>
      <c r="EF11" s="157">
        <f t="shared" si="6"/>
        <v>39671.1096</v>
      </c>
    </row>
    <row r="12" ht="15.75" customHeight="1">
      <c r="A12" s="1"/>
      <c r="B12" s="1"/>
      <c r="C12" s="1"/>
      <c r="D12" s="1" t="s">
        <v>214</v>
      </c>
      <c r="E12" s="229">
        <f t="shared" ref="E12:EF12" si="7">-PMT($D$40/12,$D$41*12,$D$38)*IF(E1&gt;$D$43,1,0)</f>
        <v>0</v>
      </c>
      <c r="F12" s="229">
        <f t="shared" si="7"/>
        <v>0</v>
      </c>
      <c r="G12" s="229">
        <f t="shared" si="7"/>
        <v>0</v>
      </c>
      <c r="H12" s="229">
        <f t="shared" si="7"/>
        <v>0</v>
      </c>
      <c r="I12" s="229">
        <f t="shared" si="7"/>
        <v>0</v>
      </c>
      <c r="J12" s="229">
        <f t="shared" si="7"/>
        <v>0</v>
      </c>
      <c r="K12" s="229">
        <f t="shared" si="7"/>
        <v>0</v>
      </c>
      <c r="L12" s="229">
        <f t="shared" si="7"/>
        <v>0</v>
      </c>
      <c r="M12" s="229">
        <f t="shared" si="7"/>
        <v>0</v>
      </c>
      <c r="N12" s="229">
        <f t="shared" si="7"/>
        <v>0</v>
      </c>
      <c r="O12" s="229">
        <f t="shared" si="7"/>
        <v>0</v>
      </c>
      <c r="P12" s="229">
        <f t="shared" si="7"/>
        <v>0</v>
      </c>
      <c r="Q12" s="229">
        <f t="shared" si="7"/>
        <v>0</v>
      </c>
      <c r="R12" s="229">
        <f t="shared" si="7"/>
        <v>0</v>
      </c>
      <c r="S12" s="229">
        <f t="shared" si="7"/>
        <v>0</v>
      </c>
      <c r="T12" s="229">
        <f t="shared" si="7"/>
        <v>0</v>
      </c>
      <c r="U12" s="229">
        <f t="shared" si="7"/>
        <v>0</v>
      </c>
      <c r="V12" s="229">
        <f t="shared" si="7"/>
        <v>0</v>
      </c>
      <c r="W12" s="229">
        <f t="shared" si="7"/>
        <v>0</v>
      </c>
      <c r="X12" s="229">
        <f t="shared" si="7"/>
        <v>0</v>
      </c>
      <c r="Y12" s="229">
        <f t="shared" si="7"/>
        <v>0</v>
      </c>
      <c r="Z12" s="229">
        <f t="shared" si="7"/>
        <v>0</v>
      </c>
      <c r="AA12" s="229">
        <f t="shared" si="7"/>
        <v>0</v>
      </c>
      <c r="AB12" s="229">
        <f t="shared" si="7"/>
        <v>0</v>
      </c>
      <c r="AC12" s="229">
        <f t="shared" si="7"/>
        <v>0</v>
      </c>
      <c r="AD12" s="229">
        <f t="shared" si="7"/>
        <v>0</v>
      </c>
      <c r="AE12" s="229">
        <f t="shared" si="7"/>
        <v>0</v>
      </c>
      <c r="AF12" s="229">
        <f t="shared" si="7"/>
        <v>0</v>
      </c>
      <c r="AG12" s="229">
        <f t="shared" si="7"/>
        <v>0</v>
      </c>
      <c r="AH12" s="229">
        <f t="shared" si="7"/>
        <v>0</v>
      </c>
      <c r="AI12" s="229">
        <f t="shared" si="7"/>
        <v>0</v>
      </c>
      <c r="AJ12" s="229">
        <f t="shared" si="7"/>
        <v>0</v>
      </c>
      <c r="AK12" s="229">
        <f t="shared" si="7"/>
        <v>0</v>
      </c>
      <c r="AL12" s="229">
        <f t="shared" si="7"/>
        <v>0</v>
      </c>
      <c r="AM12" s="229">
        <f t="shared" si="7"/>
        <v>0</v>
      </c>
      <c r="AN12" s="229">
        <f t="shared" si="7"/>
        <v>0</v>
      </c>
      <c r="AO12" s="229">
        <f t="shared" si="7"/>
        <v>138656.1717</v>
      </c>
      <c r="AP12" s="229">
        <f t="shared" si="7"/>
        <v>138656.1717</v>
      </c>
      <c r="AQ12" s="229">
        <f t="shared" si="7"/>
        <v>138656.1717</v>
      </c>
      <c r="AR12" s="229">
        <f t="shared" si="7"/>
        <v>138656.1717</v>
      </c>
      <c r="AS12" s="229">
        <f t="shared" si="7"/>
        <v>138656.1717</v>
      </c>
      <c r="AT12" s="229">
        <f t="shared" si="7"/>
        <v>138656.1717</v>
      </c>
      <c r="AU12" s="229">
        <f t="shared" si="7"/>
        <v>138656.1717</v>
      </c>
      <c r="AV12" s="229">
        <f t="shared" si="7"/>
        <v>138656.1717</v>
      </c>
      <c r="AW12" s="229">
        <f t="shared" si="7"/>
        <v>138656.1717</v>
      </c>
      <c r="AX12" s="229">
        <f t="shared" si="7"/>
        <v>138656.1717</v>
      </c>
      <c r="AY12" s="229">
        <f t="shared" si="7"/>
        <v>138656.1717</v>
      </c>
      <c r="AZ12" s="229">
        <f t="shared" si="7"/>
        <v>138656.1717</v>
      </c>
      <c r="BA12" s="229">
        <f t="shared" si="7"/>
        <v>138656.1717</v>
      </c>
      <c r="BB12" s="229">
        <f t="shared" si="7"/>
        <v>138656.1717</v>
      </c>
      <c r="BC12" s="229">
        <f t="shared" si="7"/>
        <v>138656.1717</v>
      </c>
      <c r="BD12" s="229">
        <f t="shared" si="7"/>
        <v>138656.1717</v>
      </c>
      <c r="BE12" s="229">
        <f t="shared" si="7"/>
        <v>138656.1717</v>
      </c>
      <c r="BF12" s="229">
        <f t="shared" si="7"/>
        <v>138656.1717</v>
      </c>
      <c r="BG12" s="229">
        <f t="shared" si="7"/>
        <v>138656.1717</v>
      </c>
      <c r="BH12" s="229">
        <f t="shared" si="7"/>
        <v>138656.1717</v>
      </c>
      <c r="BI12" s="229">
        <f t="shared" si="7"/>
        <v>138656.1717</v>
      </c>
      <c r="BJ12" s="229">
        <f t="shared" si="7"/>
        <v>138656.1717</v>
      </c>
      <c r="BK12" s="229">
        <f t="shared" si="7"/>
        <v>138656.1717</v>
      </c>
      <c r="BL12" s="229">
        <f t="shared" si="7"/>
        <v>138656.1717</v>
      </c>
      <c r="BM12" s="229">
        <f t="shared" si="7"/>
        <v>138656.1717</v>
      </c>
      <c r="BN12" s="229">
        <f t="shared" si="7"/>
        <v>138656.1717</v>
      </c>
      <c r="BO12" s="229">
        <f t="shared" si="7"/>
        <v>138656.1717</v>
      </c>
      <c r="BP12" s="229">
        <f t="shared" si="7"/>
        <v>138656.1717</v>
      </c>
      <c r="BQ12" s="229">
        <f t="shared" si="7"/>
        <v>138656.1717</v>
      </c>
      <c r="BR12" s="229">
        <f t="shared" si="7"/>
        <v>138656.1717</v>
      </c>
      <c r="BS12" s="229">
        <f t="shared" si="7"/>
        <v>138656.1717</v>
      </c>
      <c r="BT12" s="229">
        <f t="shared" si="7"/>
        <v>138656.1717</v>
      </c>
      <c r="BU12" s="229">
        <f t="shared" si="7"/>
        <v>138656.1717</v>
      </c>
      <c r="BV12" s="229">
        <f t="shared" si="7"/>
        <v>138656.1717</v>
      </c>
      <c r="BW12" s="229">
        <f t="shared" si="7"/>
        <v>138656.1717</v>
      </c>
      <c r="BX12" s="229">
        <f t="shared" si="7"/>
        <v>138656.1717</v>
      </c>
      <c r="BY12" s="229">
        <f t="shared" si="7"/>
        <v>138656.1717</v>
      </c>
      <c r="BZ12" s="229">
        <f t="shared" si="7"/>
        <v>138656.1717</v>
      </c>
      <c r="CA12" s="229">
        <f t="shared" si="7"/>
        <v>138656.1717</v>
      </c>
      <c r="CB12" s="229">
        <f t="shared" si="7"/>
        <v>138656.1717</v>
      </c>
      <c r="CC12" s="229">
        <f t="shared" si="7"/>
        <v>138656.1717</v>
      </c>
      <c r="CD12" s="229">
        <f t="shared" si="7"/>
        <v>138656.1717</v>
      </c>
      <c r="CE12" s="229">
        <f t="shared" si="7"/>
        <v>138656.1717</v>
      </c>
      <c r="CF12" s="229">
        <f t="shared" si="7"/>
        <v>138656.1717</v>
      </c>
      <c r="CG12" s="229">
        <f t="shared" si="7"/>
        <v>138656.1717</v>
      </c>
      <c r="CH12" s="229">
        <f t="shared" si="7"/>
        <v>138656.1717</v>
      </c>
      <c r="CI12" s="229">
        <f t="shared" si="7"/>
        <v>138656.1717</v>
      </c>
      <c r="CJ12" s="229">
        <f t="shared" si="7"/>
        <v>138656.1717</v>
      </c>
      <c r="CK12" s="229">
        <f t="shared" si="7"/>
        <v>138656.1717</v>
      </c>
      <c r="CL12" s="229">
        <f t="shared" si="7"/>
        <v>138656.1717</v>
      </c>
      <c r="CM12" s="229">
        <f t="shared" si="7"/>
        <v>138656.1717</v>
      </c>
      <c r="CN12" s="229">
        <f t="shared" si="7"/>
        <v>138656.1717</v>
      </c>
      <c r="CO12" s="229">
        <f t="shared" si="7"/>
        <v>138656.1717</v>
      </c>
      <c r="CP12" s="229">
        <f t="shared" si="7"/>
        <v>138656.1717</v>
      </c>
      <c r="CQ12" s="229">
        <f t="shared" si="7"/>
        <v>138656.1717</v>
      </c>
      <c r="CR12" s="229">
        <f t="shared" si="7"/>
        <v>138656.1717</v>
      </c>
      <c r="CS12" s="229">
        <f t="shared" si="7"/>
        <v>138656.1717</v>
      </c>
      <c r="CT12" s="229">
        <f t="shared" si="7"/>
        <v>138656.1717</v>
      </c>
      <c r="CU12" s="229">
        <f t="shared" si="7"/>
        <v>138656.1717</v>
      </c>
      <c r="CV12" s="229">
        <f t="shared" si="7"/>
        <v>138656.1717</v>
      </c>
      <c r="CW12" s="229">
        <f t="shared" si="7"/>
        <v>138656.1717</v>
      </c>
      <c r="CX12" s="229">
        <f t="shared" si="7"/>
        <v>138656.1717</v>
      </c>
      <c r="CY12" s="229">
        <f t="shared" si="7"/>
        <v>138656.1717</v>
      </c>
      <c r="CZ12" s="229">
        <f t="shared" si="7"/>
        <v>138656.1717</v>
      </c>
      <c r="DA12" s="229">
        <f t="shared" si="7"/>
        <v>138656.1717</v>
      </c>
      <c r="DB12" s="229">
        <f t="shared" si="7"/>
        <v>138656.1717</v>
      </c>
      <c r="DC12" s="229">
        <f t="shared" si="7"/>
        <v>138656.1717</v>
      </c>
      <c r="DD12" s="229">
        <f t="shared" si="7"/>
        <v>138656.1717</v>
      </c>
      <c r="DE12" s="229">
        <f t="shared" si="7"/>
        <v>138656.1717</v>
      </c>
      <c r="DF12" s="229">
        <f t="shared" si="7"/>
        <v>138656.1717</v>
      </c>
      <c r="DG12" s="229">
        <f t="shared" si="7"/>
        <v>138656.1717</v>
      </c>
      <c r="DH12" s="229">
        <f t="shared" si="7"/>
        <v>138656.1717</v>
      </c>
      <c r="DI12" s="229">
        <f t="shared" si="7"/>
        <v>138656.1717</v>
      </c>
      <c r="DJ12" s="229">
        <f t="shared" si="7"/>
        <v>138656.1717</v>
      </c>
      <c r="DK12" s="229">
        <f t="shared" si="7"/>
        <v>138656.1717</v>
      </c>
      <c r="DL12" s="229">
        <f t="shared" si="7"/>
        <v>138656.1717</v>
      </c>
      <c r="DM12" s="229">
        <f t="shared" si="7"/>
        <v>138656.1717</v>
      </c>
      <c r="DN12" s="229">
        <f t="shared" si="7"/>
        <v>138656.1717</v>
      </c>
      <c r="DO12" s="229">
        <f t="shared" si="7"/>
        <v>138656.1717</v>
      </c>
      <c r="DP12" s="229">
        <f t="shared" si="7"/>
        <v>138656.1717</v>
      </c>
      <c r="DQ12" s="229">
        <f t="shared" si="7"/>
        <v>138656.1717</v>
      </c>
      <c r="DR12" s="229">
        <f t="shared" si="7"/>
        <v>138656.1717</v>
      </c>
      <c r="DS12" s="229">
        <f t="shared" si="7"/>
        <v>138656.1717</v>
      </c>
      <c r="DT12" s="229">
        <f t="shared" si="7"/>
        <v>138656.1717</v>
      </c>
      <c r="DU12" s="229">
        <f t="shared" si="7"/>
        <v>138656.1717</v>
      </c>
      <c r="DV12" s="229">
        <f t="shared" si="7"/>
        <v>138656.1717</v>
      </c>
      <c r="DW12" s="229">
        <f t="shared" si="7"/>
        <v>138656.1717</v>
      </c>
      <c r="DX12" s="229">
        <f t="shared" si="7"/>
        <v>138656.1717</v>
      </c>
      <c r="DY12" s="229">
        <f t="shared" si="7"/>
        <v>138656.1717</v>
      </c>
      <c r="DZ12" s="229">
        <f t="shared" si="7"/>
        <v>138656.1717</v>
      </c>
      <c r="EA12" s="229">
        <f t="shared" si="7"/>
        <v>138656.1717</v>
      </c>
      <c r="EB12" s="229">
        <f t="shared" si="7"/>
        <v>138656.1717</v>
      </c>
      <c r="EC12" s="229">
        <f t="shared" si="7"/>
        <v>138656.1717</v>
      </c>
      <c r="ED12" s="229">
        <f t="shared" si="7"/>
        <v>138656.1717</v>
      </c>
      <c r="EE12" s="229">
        <f t="shared" si="7"/>
        <v>138656.1717</v>
      </c>
      <c r="EF12" s="229">
        <f t="shared" si="7"/>
        <v>138656.1717</v>
      </c>
    </row>
    <row r="13" ht="15.75" customHeight="1">
      <c r="A13" s="1"/>
      <c r="B13" s="1"/>
      <c r="C13" s="1"/>
      <c r="D13" s="1" t="s">
        <v>191</v>
      </c>
      <c r="E13" s="229">
        <f t="shared" ref="E13:EF13" si="8">E9-E11</f>
        <v>23941999.43</v>
      </c>
      <c r="F13" s="229">
        <f t="shared" si="8"/>
        <v>23941999.43</v>
      </c>
      <c r="G13" s="229">
        <f t="shared" si="8"/>
        <v>23941999.43</v>
      </c>
      <c r="H13" s="229">
        <f t="shared" si="8"/>
        <v>23941999.43</v>
      </c>
      <c r="I13" s="229">
        <f t="shared" si="8"/>
        <v>23941999.43</v>
      </c>
      <c r="J13" s="229">
        <f t="shared" si="8"/>
        <v>23941999.43</v>
      </c>
      <c r="K13" s="229">
        <f t="shared" si="8"/>
        <v>23941999.43</v>
      </c>
      <c r="L13" s="229">
        <f t="shared" si="8"/>
        <v>23941999.43</v>
      </c>
      <c r="M13" s="229">
        <f t="shared" si="8"/>
        <v>23941999.43</v>
      </c>
      <c r="N13" s="229">
        <f t="shared" si="8"/>
        <v>23941999.43</v>
      </c>
      <c r="O13" s="229">
        <f t="shared" si="8"/>
        <v>23941999.43</v>
      </c>
      <c r="P13" s="229">
        <f t="shared" si="8"/>
        <v>23941999.43</v>
      </c>
      <c r="Q13" s="229">
        <f t="shared" si="8"/>
        <v>23941999.43</v>
      </c>
      <c r="R13" s="229">
        <f t="shared" si="8"/>
        <v>23941999.43</v>
      </c>
      <c r="S13" s="229">
        <f t="shared" si="8"/>
        <v>23941999.43</v>
      </c>
      <c r="T13" s="229">
        <f t="shared" si="8"/>
        <v>23941999.43</v>
      </c>
      <c r="U13" s="229">
        <f t="shared" si="8"/>
        <v>23941999.43</v>
      </c>
      <c r="V13" s="229">
        <f t="shared" si="8"/>
        <v>23941999.43</v>
      </c>
      <c r="W13" s="229">
        <f t="shared" si="8"/>
        <v>23941999.43</v>
      </c>
      <c r="X13" s="229">
        <f t="shared" si="8"/>
        <v>23941999.43</v>
      </c>
      <c r="Y13" s="229">
        <f t="shared" si="8"/>
        <v>23941999.43</v>
      </c>
      <c r="Z13" s="229">
        <f t="shared" si="8"/>
        <v>23941999.43</v>
      </c>
      <c r="AA13" s="229">
        <f t="shared" si="8"/>
        <v>23941999.43</v>
      </c>
      <c r="AB13" s="229">
        <f t="shared" si="8"/>
        <v>23941999.43</v>
      </c>
      <c r="AC13" s="229">
        <f t="shared" si="8"/>
        <v>23941999.43</v>
      </c>
      <c r="AD13" s="229">
        <f t="shared" si="8"/>
        <v>23941999.43</v>
      </c>
      <c r="AE13" s="229">
        <f t="shared" si="8"/>
        <v>23941999.43</v>
      </c>
      <c r="AF13" s="229">
        <f t="shared" si="8"/>
        <v>23941999.43</v>
      </c>
      <c r="AG13" s="229">
        <f t="shared" si="8"/>
        <v>23941999.43</v>
      </c>
      <c r="AH13" s="229">
        <f t="shared" si="8"/>
        <v>23941999.43</v>
      </c>
      <c r="AI13" s="229">
        <f t="shared" si="8"/>
        <v>23941999.43</v>
      </c>
      <c r="AJ13" s="229">
        <f t="shared" si="8"/>
        <v>23941999.43</v>
      </c>
      <c r="AK13" s="229">
        <f t="shared" si="8"/>
        <v>23941999.43</v>
      </c>
      <c r="AL13" s="229">
        <f t="shared" si="8"/>
        <v>23941999.43</v>
      </c>
      <c r="AM13" s="229">
        <f t="shared" si="8"/>
        <v>23941999.43</v>
      </c>
      <c r="AN13" s="229">
        <f t="shared" si="8"/>
        <v>23941999.43</v>
      </c>
      <c r="AO13" s="229">
        <f t="shared" si="8"/>
        <v>23916668.72</v>
      </c>
      <c r="AP13" s="229">
        <f t="shared" si="8"/>
        <v>23891218.12</v>
      </c>
      <c r="AQ13" s="229">
        <f t="shared" si="8"/>
        <v>23865647.05</v>
      </c>
      <c r="AR13" s="229">
        <f t="shared" si="8"/>
        <v>23839954.94</v>
      </c>
      <c r="AS13" s="229">
        <f t="shared" si="8"/>
        <v>23814141.22</v>
      </c>
      <c r="AT13" s="229">
        <f t="shared" si="8"/>
        <v>23788205.32</v>
      </c>
      <c r="AU13" s="229">
        <f t="shared" si="8"/>
        <v>23762146.65</v>
      </c>
      <c r="AV13" s="229">
        <f t="shared" si="8"/>
        <v>23735964.64</v>
      </c>
      <c r="AW13" s="229">
        <f t="shared" si="8"/>
        <v>23709658.7</v>
      </c>
      <c r="AX13" s="229">
        <f t="shared" si="8"/>
        <v>23683228.25</v>
      </c>
      <c r="AY13" s="229">
        <f t="shared" si="8"/>
        <v>23656672.69</v>
      </c>
      <c r="AZ13" s="229">
        <f t="shared" si="8"/>
        <v>23629991.43</v>
      </c>
      <c r="BA13" s="229">
        <f t="shared" si="8"/>
        <v>23603183.89</v>
      </c>
      <c r="BB13" s="229">
        <f t="shared" si="8"/>
        <v>23576249.45</v>
      </c>
      <c r="BC13" s="229">
        <f t="shared" si="8"/>
        <v>23549187.53</v>
      </c>
      <c r="BD13" s="229">
        <f t="shared" si="8"/>
        <v>23521997.51</v>
      </c>
      <c r="BE13" s="229">
        <f t="shared" si="8"/>
        <v>23494678.79</v>
      </c>
      <c r="BF13" s="229">
        <f t="shared" si="8"/>
        <v>23467230.77</v>
      </c>
      <c r="BG13" s="229">
        <f t="shared" si="8"/>
        <v>23439652.82</v>
      </c>
      <c r="BH13" s="229">
        <f t="shared" si="8"/>
        <v>23411944.34</v>
      </c>
      <c r="BI13" s="229">
        <f t="shared" si="8"/>
        <v>23384104.71</v>
      </c>
      <c r="BJ13" s="229">
        <f t="shared" si="8"/>
        <v>23356133.3</v>
      </c>
      <c r="BK13" s="229">
        <f t="shared" si="8"/>
        <v>23328029.49</v>
      </c>
      <c r="BL13" s="229">
        <f t="shared" si="8"/>
        <v>23299792.66</v>
      </c>
      <c r="BM13" s="229">
        <f t="shared" si="8"/>
        <v>23271422.17</v>
      </c>
      <c r="BN13" s="229">
        <f t="shared" si="8"/>
        <v>23242917.4</v>
      </c>
      <c r="BO13" s="229">
        <f t="shared" si="8"/>
        <v>23214277.7</v>
      </c>
      <c r="BP13" s="229">
        <f t="shared" si="8"/>
        <v>23185502.44</v>
      </c>
      <c r="BQ13" s="229">
        <f t="shared" si="8"/>
        <v>23156590.98</v>
      </c>
      <c r="BR13" s="229">
        <f t="shared" si="8"/>
        <v>23127542.68</v>
      </c>
      <c r="BS13" s="229">
        <f t="shared" si="8"/>
        <v>23098356.87</v>
      </c>
      <c r="BT13" s="229">
        <f t="shared" si="8"/>
        <v>23069032.92</v>
      </c>
      <c r="BU13" s="229">
        <f t="shared" si="8"/>
        <v>23039570.17</v>
      </c>
      <c r="BV13" s="229">
        <f t="shared" si="8"/>
        <v>23009967.97</v>
      </c>
      <c r="BW13" s="229">
        <f t="shared" si="8"/>
        <v>22980225.65</v>
      </c>
      <c r="BX13" s="229">
        <f t="shared" si="8"/>
        <v>22950342.54</v>
      </c>
      <c r="BY13" s="229">
        <f t="shared" si="8"/>
        <v>22920317.99</v>
      </c>
      <c r="BZ13" s="229">
        <f t="shared" si="8"/>
        <v>22890151.32</v>
      </c>
      <c r="CA13" s="229">
        <f t="shared" si="8"/>
        <v>22859841.87</v>
      </c>
      <c r="CB13" s="229">
        <f t="shared" si="8"/>
        <v>22829388.95</v>
      </c>
      <c r="CC13" s="229">
        <f t="shared" si="8"/>
        <v>22798791.89</v>
      </c>
      <c r="CD13" s="229">
        <f t="shared" si="8"/>
        <v>22768049.99</v>
      </c>
      <c r="CE13" s="229">
        <f t="shared" si="8"/>
        <v>22737162.59</v>
      </c>
      <c r="CF13" s="229">
        <f t="shared" si="8"/>
        <v>22706128.99</v>
      </c>
      <c r="CG13" s="229">
        <f t="shared" si="8"/>
        <v>22674948.5</v>
      </c>
      <c r="CH13" s="229">
        <f t="shared" si="8"/>
        <v>22643620.41</v>
      </c>
      <c r="CI13" s="229">
        <f t="shared" si="8"/>
        <v>22612144.05</v>
      </c>
      <c r="CJ13" s="229">
        <f t="shared" si="8"/>
        <v>22580518.69</v>
      </c>
      <c r="CK13" s="229">
        <f t="shared" si="8"/>
        <v>22548743.64</v>
      </c>
      <c r="CL13" s="229">
        <f t="shared" si="8"/>
        <v>22516818.19</v>
      </c>
      <c r="CM13" s="229">
        <f t="shared" si="8"/>
        <v>22484741.62</v>
      </c>
      <c r="CN13" s="229">
        <f t="shared" si="8"/>
        <v>22452513.23</v>
      </c>
      <c r="CO13" s="229">
        <f t="shared" si="8"/>
        <v>22420132.29</v>
      </c>
      <c r="CP13" s="229">
        <f t="shared" si="8"/>
        <v>22387598.07</v>
      </c>
      <c r="CQ13" s="229">
        <f t="shared" si="8"/>
        <v>22354909.87</v>
      </c>
      <c r="CR13" s="229">
        <f t="shared" si="8"/>
        <v>22322066.93</v>
      </c>
      <c r="CS13" s="229">
        <f t="shared" si="8"/>
        <v>22289068.55</v>
      </c>
      <c r="CT13" s="229">
        <f t="shared" si="8"/>
        <v>22255913.97</v>
      </c>
      <c r="CU13" s="229">
        <f t="shared" si="8"/>
        <v>22222602.45</v>
      </c>
      <c r="CV13" s="229">
        <f t="shared" si="8"/>
        <v>22189133.27</v>
      </c>
      <c r="CW13" s="229">
        <f t="shared" si="8"/>
        <v>22155505.66</v>
      </c>
      <c r="CX13" s="229">
        <f t="shared" si="8"/>
        <v>22121718.88</v>
      </c>
      <c r="CY13" s="229">
        <f t="shared" si="8"/>
        <v>22087772.18</v>
      </c>
      <c r="CZ13" s="229">
        <f t="shared" si="8"/>
        <v>22053664.79</v>
      </c>
      <c r="DA13" s="229">
        <f t="shared" si="8"/>
        <v>22019395.97</v>
      </c>
      <c r="DB13" s="229">
        <f t="shared" si="8"/>
        <v>21984964.94</v>
      </c>
      <c r="DC13" s="229">
        <f t="shared" si="8"/>
        <v>21950370.93</v>
      </c>
      <c r="DD13" s="229">
        <f t="shared" si="8"/>
        <v>21915613.19</v>
      </c>
      <c r="DE13" s="229">
        <f t="shared" si="8"/>
        <v>21880690.92</v>
      </c>
      <c r="DF13" s="229">
        <f t="shared" si="8"/>
        <v>21845603.35</v>
      </c>
      <c r="DG13" s="229">
        <f t="shared" si="8"/>
        <v>21810349.7</v>
      </c>
      <c r="DH13" s="229">
        <f t="shared" si="8"/>
        <v>21774929.18</v>
      </c>
      <c r="DI13" s="229">
        <f t="shared" si="8"/>
        <v>21739341.01</v>
      </c>
      <c r="DJ13" s="229">
        <f t="shared" si="8"/>
        <v>21703584.38</v>
      </c>
      <c r="DK13" s="229">
        <f t="shared" si="8"/>
        <v>21667658.51</v>
      </c>
      <c r="DL13" s="229">
        <f t="shared" si="8"/>
        <v>21631562.59</v>
      </c>
      <c r="DM13" s="229">
        <f t="shared" si="8"/>
        <v>21595295.82</v>
      </c>
      <c r="DN13" s="229">
        <f t="shared" si="8"/>
        <v>21558857.38</v>
      </c>
      <c r="DO13" s="229">
        <f t="shared" si="8"/>
        <v>21522246.46</v>
      </c>
      <c r="DP13" s="229">
        <f t="shared" si="8"/>
        <v>21485462.26</v>
      </c>
      <c r="DQ13" s="229">
        <f t="shared" si="8"/>
        <v>21448503.94</v>
      </c>
      <c r="DR13" s="229">
        <f t="shared" si="8"/>
        <v>21411370.69</v>
      </c>
      <c r="DS13" s="229">
        <f t="shared" si="8"/>
        <v>21374061.67</v>
      </c>
      <c r="DT13" s="229">
        <f t="shared" si="8"/>
        <v>21336576.06</v>
      </c>
      <c r="DU13" s="229">
        <f t="shared" si="8"/>
        <v>21298913.01</v>
      </c>
      <c r="DV13" s="229">
        <f t="shared" si="8"/>
        <v>21261071.7</v>
      </c>
      <c r="DW13" s="229">
        <f t="shared" si="8"/>
        <v>21223051.26</v>
      </c>
      <c r="DX13" s="229">
        <f t="shared" si="8"/>
        <v>21184850.87</v>
      </c>
      <c r="DY13" s="229">
        <f t="shared" si="8"/>
        <v>21146469.66</v>
      </c>
      <c r="DZ13" s="229">
        <f t="shared" si="8"/>
        <v>21107906.78</v>
      </c>
      <c r="EA13" s="229">
        <f t="shared" si="8"/>
        <v>21069161.36</v>
      </c>
      <c r="EB13" s="229">
        <f t="shared" si="8"/>
        <v>21030232.56</v>
      </c>
      <c r="EC13" s="229">
        <f t="shared" si="8"/>
        <v>20991119.48</v>
      </c>
      <c r="ED13" s="229">
        <f t="shared" si="8"/>
        <v>20951821.28</v>
      </c>
      <c r="EE13" s="229">
        <f t="shared" si="8"/>
        <v>20912337.06</v>
      </c>
      <c r="EF13" s="229">
        <f t="shared" si="8"/>
        <v>20872665.95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</row>
    <row r="15" ht="15.75" customHeight="1">
      <c r="A15" s="1"/>
      <c r="B15" s="1"/>
      <c r="C15" s="36" t="s">
        <v>215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</row>
    <row r="16" ht="15.75" customHeight="1">
      <c r="A16" s="1"/>
      <c r="B16" s="1"/>
      <c r="C16" s="1"/>
      <c r="D16" s="1" t="s">
        <v>216</v>
      </c>
      <c r="E16" s="229">
        <f>SUM(F6:Q6)/$D$30*IF(E1=Assumptions!$D$68*12,1,0)</f>
        <v>0</v>
      </c>
      <c r="F16" s="229">
        <f>SUM(G6:R6)/$D$30*IF(F1=Assumptions!$D$68*12,1,0)</f>
        <v>0</v>
      </c>
      <c r="G16" s="229">
        <f>SUM(H6:S6)/$D$30*IF(G1=Assumptions!$D$68*12,1,0)</f>
        <v>0</v>
      </c>
      <c r="H16" s="229">
        <f>SUM(I6:T6)/$D$30*IF(H1=Assumptions!$D$68*12,1,0)</f>
        <v>0</v>
      </c>
      <c r="I16" s="229">
        <f>SUM(J6:U6)/$D$30*IF(I1=Assumptions!$D$68*12,1,0)</f>
        <v>0</v>
      </c>
      <c r="J16" s="229">
        <f>SUM(K6:V6)/$D$30*IF(J1=Assumptions!$D$68*12,1,0)</f>
        <v>0</v>
      </c>
      <c r="K16" s="229">
        <f>SUM(L6:W6)/$D$30*IF(K1=Assumptions!$D$68*12,1,0)</f>
        <v>0</v>
      </c>
      <c r="L16" s="229">
        <f>SUM(M6:X6)/$D$30*IF(L1=Assumptions!$D$68*12,1,0)</f>
        <v>0</v>
      </c>
      <c r="M16" s="229">
        <f>SUM(N6:Y6)/$D$30*IF(M1=Assumptions!$D$68*12,1,0)</f>
        <v>0</v>
      </c>
      <c r="N16" s="229">
        <f>SUM(O6:Z6)/$D$30*IF(N1=Assumptions!$D$68*12,1,0)</f>
        <v>0</v>
      </c>
      <c r="O16" s="229">
        <f>SUM(P6:AA6)/$D$30*IF(O1=Assumptions!$D$68*12,1,0)</f>
        <v>0</v>
      </c>
      <c r="P16" s="229">
        <f>SUM(Q6:AB6)/$D$30*IF(P1=Assumptions!$D$68*12,1,0)</f>
        <v>0</v>
      </c>
      <c r="Q16" s="229">
        <f>SUM(R6:AC6)/$D$30*IF(Q1=Assumptions!$D$68*12,1,0)</f>
        <v>0</v>
      </c>
      <c r="R16" s="229">
        <f>SUM(S6:AD6)/$D$30*IF(R1=Assumptions!$D$68*12,1,0)</f>
        <v>0</v>
      </c>
      <c r="S16" s="229">
        <f>SUM(T6:AE6)/$D$30*IF(S1=Assumptions!$D$68*12,1,0)</f>
        <v>0</v>
      </c>
      <c r="T16" s="229">
        <f>SUM(U6:AF6)/$D$30*IF(T1=Assumptions!$D$68*12,1,0)</f>
        <v>0</v>
      </c>
      <c r="U16" s="229">
        <f>SUM(V6:AG6)/$D$30*IF(U1=Assumptions!$D$68*12,1,0)</f>
        <v>0</v>
      </c>
      <c r="V16" s="229">
        <f>SUM(W6:AH6)/$D$30*IF(V1=Assumptions!$D$68*12,1,0)</f>
        <v>0</v>
      </c>
      <c r="W16" s="229">
        <f>SUM(X6:AI6)/$D$30*IF(W1=Assumptions!$D$68*12,1,0)</f>
        <v>0</v>
      </c>
      <c r="X16" s="229">
        <f>SUM(Y6:AJ6)/$D$30*IF(X1=Assumptions!$D$68*12,1,0)</f>
        <v>0</v>
      </c>
      <c r="Y16" s="229">
        <f>SUM(Z6:AK6)/$D$30*IF(Y1=Assumptions!$D$68*12,1,0)</f>
        <v>0</v>
      </c>
      <c r="Z16" s="229">
        <f>SUM(AA6:AL6)/$D$30*IF(Z1=Assumptions!$D$68*12,1,0)</f>
        <v>0</v>
      </c>
      <c r="AA16" s="229">
        <f>SUM(AB6:AM6)/$D$30*IF(AA1=Assumptions!$D$68*12,1,0)</f>
        <v>0</v>
      </c>
      <c r="AB16" s="229">
        <f>SUM(AC6:AN6)/$D$30*IF(AB1=Assumptions!$D$68*12,1,0)</f>
        <v>0</v>
      </c>
      <c r="AC16" s="229">
        <f>SUM(AD6:AO6)/$D$30*IF(AC1=Assumptions!$D$68*12,1,0)</f>
        <v>0</v>
      </c>
      <c r="AD16" s="229">
        <f>SUM(AE6:AP6)/$D$30*IF(AD1=Assumptions!$D$68*12,1,0)</f>
        <v>0</v>
      </c>
      <c r="AE16" s="229">
        <f>SUM(AF6:AQ6)/$D$30*IF(AE1=Assumptions!$D$68*12,1,0)</f>
        <v>0</v>
      </c>
      <c r="AF16" s="229">
        <f>SUM(AG6:AR6)/$D$30*IF(AF1=Assumptions!$D$68*12,1,0)</f>
        <v>0</v>
      </c>
      <c r="AG16" s="229">
        <f>SUM(AH6:AS6)/$D$30*IF(AG1=Assumptions!$D$68*12,1,0)</f>
        <v>0</v>
      </c>
      <c r="AH16" s="229">
        <f>SUM(AI6:AT6)/$D$30*IF(AH1=Assumptions!$D$68*12,1,0)</f>
        <v>0</v>
      </c>
      <c r="AI16" s="229">
        <f>SUM(AJ6:AU6)/$D$30*IF(AI1=Assumptions!$D$68*12,1,0)</f>
        <v>0</v>
      </c>
      <c r="AJ16" s="229">
        <f>SUM(AK6:AV6)/$D$30*IF(AJ1=Assumptions!$D$68*12,1,0)</f>
        <v>0</v>
      </c>
      <c r="AK16" s="229">
        <f>SUM(AL6:AW6)/$D$30*IF(AK1=Assumptions!$D$68*12,1,0)</f>
        <v>0</v>
      </c>
      <c r="AL16" s="229">
        <f>SUM(AM6:AX6)/$D$30*IF(AL1=Assumptions!$D$68*12,1,0)</f>
        <v>0</v>
      </c>
      <c r="AM16" s="229">
        <f>SUM(AN6:AY6)/$D$30*IF(AM1=Assumptions!$D$68*12,1,0)</f>
        <v>0</v>
      </c>
      <c r="AN16" s="229">
        <f>SUM(AO6:AZ6)/$D$30*IF(AN1=Assumptions!$D$68*12,1,0)</f>
        <v>0</v>
      </c>
      <c r="AO16" s="229">
        <f>SUM(AP6:BA6)/$D$30*IF(AO1=Assumptions!$D$68*12,1,0)</f>
        <v>0</v>
      </c>
      <c r="AP16" s="229">
        <f>SUM(AQ6:BB6)/$D$30*IF(AP1=Assumptions!$D$68*12,1,0)</f>
        <v>0</v>
      </c>
      <c r="AQ16" s="229">
        <f>SUM(AR6:BC6)/$D$30*IF(AQ1=Assumptions!$D$68*12,1,0)</f>
        <v>0</v>
      </c>
      <c r="AR16" s="229">
        <f>SUM(AS6:BD6)/$D$30*IF(AR1=Assumptions!$D$68*12,1,0)</f>
        <v>0</v>
      </c>
      <c r="AS16" s="229">
        <f>SUM(AT6:BE6)/$D$30*IF(AS1=Assumptions!$D$68*12,1,0)</f>
        <v>0</v>
      </c>
      <c r="AT16" s="229">
        <f>SUM(AU6:BF6)/$D$30*IF(AT1=Assumptions!$D$68*12,1,0)</f>
        <v>0</v>
      </c>
      <c r="AU16" s="229">
        <f>SUM(AV6:BG6)/$D$30*IF(AU1=Assumptions!$D$68*12,1,0)</f>
        <v>0</v>
      </c>
      <c r="AV16" s="229">
        <f>SUM(AW6:BH6)/$D$30*IF(AV1=Assumptions!$D$68*12,1,0)</f>
        <v>0</v>
      </c>
      <c r="AW16" s="229">
        <f>SUM(AX6:BI6)/$D$30*IF(AW1=Assumptions!$D$68*12,1,0)</f>
        <v>0</v>
      </c>
      <c r="AX16" s="229">
        <f>SUM(AY6:BJ6)/$D$30*IF(AX1=Assumptions!$D$68*12,1,0)</f>
        <v>0</v>
      </c>
      <c r="AY16" s="229">
        <f>SUM(AZ6:BK6)/$D$30*IF(AY1=Assumptions!$D$68*12,1,0)</f>
        <v>0</v>
      </c>
      <c r="AZ16" s="229">
        <f>SUM(BA6:BL6)/$D$30*IF(AZ1=Assumptions!$D$68*12,1,0)</f>
        <v>0</v>
      </c>
      <c r="BA16" s="229">
        <f>SUM(BB6:BM6)/$D$30*IF(BA1=Assumptions!$D$68*12,1,0)</f>
        <v>0</v>
      </c>
      <c r="BB16" s="229">
        <f>SUM(BC6:BN6)/$D$30*IF(BB1=Assumptions!$D$68*12,1,0)</f>
        <v>0</v>
      </c>
      <c r="BC16" s="229">
        <f>SUM(BD6:BO6)/$D$30*IF(BC1=Assumptions!$D$68*12,1,0)</f>
        <v>0</v>
      </c>
      <c r="BD16" s="229">
        <f>SUM(BE6:BP6)/$D$30*IF(BD1=Assumptions!$D$68*12,1,0)</f>
        <v>0</v>
      </c>
      <c r="BE16" s="229">
        <f>SUM(BF6:BQ6)/$D$30*IF(BE1=Assumptions!$D$68*12,1,0)</f>
        <v>0</v>
      </c>
      <c r="BF16" s="229">
        <f>SUM(BG6:BR6)/$D$30*IF(BF1=Assumptions!$D$68*12,1,0)</f>
        <v>0</v>
      </c>
      <c r="BG16" s="229">
        <f>SUM(BH6:BS6)/$D$30*IF(BG1=Assumptions!$D$68*12,1,0)</f>
        <v>0</v>
      </c>
      <c r="BH16" s="229">
        <f>SUM(BI6:BT6)/$D$30*IF(BH1=Assumptions!$D$68*12,1,0)</f>
        <v>0</v>
      </c>
      <c r="BI16" s="229">
        <f>SUM(BJ6:BU6)/$D$30*IF(BI1=Assumptions!$D$68*12,1,0)</f>
        <v>0</v>
      </c>
      <c r="BJ16" s="229">
        <f>SUM(BK6:BV6)/$D$30*IF(BJ1=Assumptions!$D$68*12,1,0)</f>
        <v>0</v>
      </c>
      <c r="BK16" s="229">
        <f>SUM(BL6:BW6)/$D$30*IF(BK1=Assumptions!$D$68*12,1,0)</f>
        <v>0</v>
      </c>
      <c r="BL16" s="229">
        <f>SUM(BM6:BX6)/$D$30*IF(BL1=Assumptions!$D$68*12,1,0)</f>
        <v>0</v>
      </c>
      <c r="BM16" s="229">
        <f>SUM(BN6:BY6)/$D$30*IF(BM1=Assumptions!$D$68*12,1,0)</f>
        <v>0</v>
      </c>
      <c r="BN16" s="229">
        <f>SUM(BO6:BZ6)/$D$30*IF(BN1=Assumptions!$D$68*12,1,0)</f>
        <v>0</v>
      </c>
      <c r="BO16" s="229">
        <f>SUM(BP6:CA6)/$D$30*IF(BO1=Assumptions!$D$68*12,1,0)</f>
        <v>0</v>
      </c>
      <c r="BP16" s="229">
        <f>SUM(BQ6:CB6)/$D$30*IF(BP1=Assumptions!$D$68*12,1,0)</f>
        <v>0</v>
      </c>
      <c r="BQ16" s="229">
        <f>SUM(BR6:CC6)/$D$30*IF(BQ1=Assumptions!$D$68*12,1,0)</f>
        <v>0</v>
      </c>
      <c r="BR16" s="229">
        <f>SUM(BS6:CD6)/$D$30*IF(BR1=Assumptions!$D$68*12,1,0)</f>
        <v>0</v>
      </c>
      <c r="BS16" s="229">
        <f>SUM(BT6:CE6)/$D$30*IF(BS1=Assumptions!$D$68*12,1,0)</f>
        <v>0</v>
      </c>
      <c r="BT16" s="229">
        <f>SUM(BU6:CF6)/$D$30*IF(BT1=Assumptions!$D$68*12,1,0)</f>
        <v>0</v>
      </c>
      <c r="BU16" s="229">
        <f>SUM(BV6:CG6)/$D$30*IF(BU1=Assumptions!$D$68*12,1,0)</f>
        <v>0</v>
      </c>
      <c r="BV16" s="229">
        <f>SUM(BW6:CH6)/$D$30*IF(BV1=Assumptions!$D$68*12,1,0)</f>
        <v>0</v>
      </c>
      <c r="BW16" s="229">
        <f>SUM(BX6:CI6)/$D$30*IF(BW1=Assumptions!$D$68*12,1,0)</f>
        <v>0</v>
      </c>
      <c r="BX16" s="229">
        <f>SUM(BY6:CJ6)/$D$30*IF(BX1=Assumptions!$D$68*12,1,0)</f>
        <v>0</v>
      </c>
      <c r="BY16" s="229">
        <f>SUM(BZ6:CK6)/$D$30*IF(BY1=Assumptions!$D$68*12,1,0)</f>
        <v>0</v>
      </c>
      <c r="BZ16" s="229">
        <f>SUM(CA6:CL6)/$D$30*IF(BZ1=Assumptions!$D$68*12,1,0)</f>
        <v>0</v>
      </c>
      <c r="CA16" s="229">
        <f>SUM(CB6:CM6)/$D$30*IF(CA1=Assumptions!$D$68*12,1,0)</f>
        <v>0</v>
      </c>
      <c r="CB16" s="229">
        <f>SUM(CC6:CN6)/$D$30*IF(CB1=Assumptions!$D$68*12,1,0)</f>
        <v>0</v>
      </c>
      <c r="CC16" s="229">
        <f>SUM(CD6:CO6)/$D$30*IF(CC1=Assumptions!$D$68*12,1,0)</f>
        <v>0</v>
      </c>
      <c r="CD16" s="229">
        <f>SUM(CE6:CP6)/$D$30*IF(CD1=Assumptions!$D$68*12,1,0)</f>
        <v>0</v>
      </c>
      <c r="CE16" s="229">
        <f>SUM(CF6:CQ6)/$D$30*IF(CE1=Assumptions!$D$68*12,1,0)</f>
        <v>0</v>
      </c>
      <c r="CF16" s="229">
        <f>SUM(CG6:CR6)/$D$30*IF(CF1=Assumptions!$D$68*12,1,0)</f>
        <v>0</v>
      </c>
      <c r="CG16" s="229">
        <f>SUM(CH6:CS6)/$D$30*IF(CG1=Assumptions!$D$68*12,1,0)</f>
        <v>0</v>
      </c>
      <c r="CH16" s="229">
        <f>SUM(CI6:CT6)/$D$30*IF(CH1=Assumptions!$D$68*12,1,0)</f>
        <v>0</v>
      </c>
      <c r="CI16" s="229">
        <f>SUM(CJ6:CU6)/$D$30*IF(CI1=Assumptions!$D$68*12,1,0)</f>
        <v>0</v>
      </c>
      <c r="CJ16" s="229">
        <f>SUM(CK6:CV6)/$D$30*IF(CJ1=Assumptions!$D$68*12,1,0)</f>
        <v>0</v>
      </c>
      <c r="CK16" s="229">
        <f>SUM(CL6:CW6)/$D$30*IF(CK1=Assumptions!$D$68*12,1,0)</f>
        <v>0</v>
      </c>
      <c r="CL16" s="229">
        <f>SUM(CM6:CX6)/$D$30*IF(CL1=Assumptions!$D$68*12,1,0)</f>
        <v>0</v>
      </c>
      <c r="CM16" s="229">
        <f>SUM(CN6:CY6)/$D$30*IF(CM1=Assumptions!$D$68*12,1,0)</f>
        <v>0</v>
      </c>
      <c r="CN16" s="229">
        <f>SUM(CO6:CZ6)/$D$30*IF(CN1=Assumptions!$D$68*12,1,0)</f>
        <v>0</v>
      </c>
      <c r="CO16" s="229">
        <f>SUM(CP6:DA6)/$D$30*IF(CO1=Assumptions!$D$68*12,1,0)</f>
        <v>0</v>
      </c>
      <c r="CP16" s="229">
        <f>SUM(CQ6:DB6)/$D$30*IF(CP1=Assumptions!$D$68*12,1,0)</f>
        <v>0</v>
      </c>
      <c r="CQ16" s="229">
        <f>SUM(CR6:DC6)/$D$30*IF(CQ1=Assumptions!$D$68*12,1,0)</f>
        <v>0</v>
      </c>
      <c r="CR16" s="229">
        <f>SUM(CS6:DD6)/$D$30*IF(CR1=Assumptions!$D$68*12,1,0)</f>
        <v>0</v>
      </c>
      <c r="CS16" s="229">
        <f>SUM(CT6:DE6)/$D$30*IF(CS1=Assumptions!$D$68*12,1,0)</f>
        <v>0</v>
      </c>
      <c r="CT16" s="229">
        <f>SUM(CU6:DF6)/$D$30*IF(CT1=Assumptions!$D$68*12,1,0)</f>
        <v>0</v>
      </c>
      <c r="CU16" s="229">
        <f>SUM(CV6:DG6)/$D$30*IF(CU1=Assumptions!$D$68*12,1,0)</f>
        <v>0</v>
      </c>
      <c r="CV16" s="229">
        <f>SUM(CW6:DH6)/$D$30*IF(CV1=Assumptions!$D$68*12,1,0)</f>
        <v>0</v>
      </c>
      <c r="CW16" s="229">
        <f>SUM(CX6:DI6)/$D$30*IF(CW1=Assumptions!$D$68*12,1,0)</f>
        <v>0</v>
      </c>
      <c r="CX16" s="229">
        <f>SUM(CY6:DJ6)/$D$30*IF(CX1=Assumptions!$D$68*12,1,0)</f>
        <v>0</v>
      </c>
      <c r="CY16" s="229">
        <f>SUM(CZ6:DK6)/$D$30*IF(CY1=Assumptions!$D$68*12,1,0)</f>
        <v>0</v>
      </c>
      <c r="CZ16" s="229">
        <f>SUM(DA6:DL6)/$D$30*IF(CZ1=Assumptions!$D$68*12,1,0)</f>
        <v>0</v>
      </c>
      <c r="DA16" s="229">
        <f>SUM(DB6:DM6)/$D$30*IF(DA1=Assumptions!$D$68*12,1,0)</f>
        <v>0</v>
      </c>
      <c r="DB16" s="229">
        <f>SUM(DC6:DN6)/$D$30*IF(DB1=Assumptions!$D$68*12,1,0)</f>
        <v>0</v>
      </c>
      <c r="DC16" s="229">
        <f>SUM(DD6:DO6)/$D$30*IF(DC1=Assumptions!$D$68*12,1,0)</f>
        <v>0</v>
      </c>
      <c r="DD16" s="229">
        <f>SUM(DE6:DP6)/$D$30*IF(DD1=Assumptions!$D$68*12,1,0)</f>
        <v>0</v>
      </c>
      <c r="DE16" s="229">
        <f>SUM(DF6:DQ6)/$D$30*IF(DE1=Assumptions!$D$68*12,1,0)</f>
        <v>0</v>
      </c>
      <c r="DF16" s="229">
        <f>SUM(DG6:DR6)/$D$30*IF(DF1=Assumptions!$D$68*12,1,0)</f>
        <v>0</v>
      </c>
      <c r="DG16" s="229">
        <f>SUM(DH6:DS6)/$D$30*IF(DG1=Assumptions!$D$68*12,1,0)</f>
        <v>0</v>
      </c>
      <c r="DH16" s="229">
        <f>SUM(DI6:DT6)/$D$30*IF(DH1=Assumptions!$D$68*12,1,0)</f>
        <v>0</v>
      </c>
      <c r="DI16" s="229">
        <f>SUM(DJ6:DU6)/$D$30*IF(DI1=Assumptions!$D$68*12,1,0)</f>
        <v>0</v>
      </c>
      <c r="DJ16" s="229">
        <f>SUM(DK6:DV6)/$D$30*IF(DJ1=Assumptions!$D$68*12,1,0)</f>
        <v>0</v>
      </c>
      <c r="DK16" s="229">
        <f>SUM(DL6:DW6)/$D$30*IF(DK1=Assumptions!$D$68*12,1,0)</f>
        <v>0</v>
      </c>
      <c r="DL16" s="229">
        <f>SUM(DM6:DX6)/$D$30*IF(DL1=Assumptions!$D$68*12,1,0)</f>
        <v>0</v>
      </c>
      <c r="DM16" s="229">
        <f>SUM(DN6:DY6)/$D$30*IF(DM1=Assumptions!$D$68*12,1,0)</f>
        <v>0</v>
      </c>
      <c r="DN16" s="229">
        <f>SUM(DO6:DZ6)/$D$30*IF(DN1=Assumptions!$D$68*12,1,0)</f>
        <v>0</v>
      </c>
      <c r="DO16" s="229">
        <f>SUM(DP6:EA6)/$D$30*IF(DO1=Assumptions!$D$68*12,1,0)</f>
        <v>0</v>
      </c>
      <c r="DP16" s="229">
        <f>SUM(DQ6:EB6)/$D$30*IF(DP1=Assumptions!$D$68*12,1,0)</f>
        <v>0</v>
      </c>
      <c r="DQ16" s="229">
        <f>SUM(DR6:EC6)/$D$30*IF(DQ1=Assumptions!$D$68*12,1,0)</f>
        <v>0</v>
      </c>
      <c r="DR16" s="229">
        <f>SUM(DS6:ED6)/$D$30*IF(DR1=Assumptions!$D$68*12,1,0)</f>
        <v>0</v>
      </c>
      <c r="DS16" s="229">
        <f>SUM(DT6:EE6)/$D$30*IF(DS1=Assumptions!$D$68*12,1,0)</f>
        <v>0</v>
      </c>
      <c r="DT16" s="229">
        <f>SUM(DU6:EF6)/$D$30*IF(DT1=Assumptions!$D$68*12,1,0)</f>
        <v>51961315.22</v>
      </c>
      <c r="DU16" s="229">
        <f>SUM(DV6:EG6)/$D$30*IF(DU1=Assumptions!$D$68*12,1,0)</f>
        <v>0</v>
      </c>
      <c r="DV16" s="229">
        <f>SUM(DW6:EH6)/$D$30*IF(DV1=Assumptions!$D$68*12,1,0)</f>
        <v>0</v>
      </c>
      <c r="DW16" s="229">
        <f>SUM(DX6:EI6)/$D$30*IF(DW1=Assumptions!$D$68*12,1,0)</f>
        <v>0</v>
      </c>
      <c r="DX16" s="229">
        <f>SUM(DY6:EJ6)/$D$30*IF(DX1=Assumptions!$D$68*12,1,0)</f>
        <v>0</v>
      </c>
      <c r="DY16" s="229">
        <f>SUM(DZ6:EK6)/$D$30*IF(DY1=Assumptions!$D$68*12,1,0)</f>
        <v>0</v>
      </c>
      <c r="DZ16" s="229">
        <f>SUM(EA6:EL6)/$D$30*IF(DZ1=Assumptions!$D$68*12,1,0)</f>
        <v>0</v>
      </c>
      <c r="EA16" s="229">
        <f>SUM(EB6:EM6)/$D$30*IF(EA1=Assumptions!$D$68*12,1,0)</f>
        <v>0</v>
      </c>
      <c r="EB16" s="229">
        <f>SUM(EC6:EN6)/$D$30*IF(EB1=Assumptions!$D$68*12,1,0)</f>
        <v>0</v>
      </c>
      <c r="EC16" s="229">
        <f>SUM(ED6:EO6)/$D$30*IF(EC1=Assumptions!$D$68*12,1,0)</f>
        <v>0</v>
      </c>
      <c r="ED16" s="229">
        <f>SUM(EE6:EP6)/$D$30*IF(ED1=Assumptions!$D$68*12,1,0)</f>
        <v>0</v>
      </c>
      <c r="EE16" s="229">
        <f>SUM(EF6:EQ6)/$D$30*IF(EE1=Assumptions!$D$68*12,1,0)</f>
        <v>0</v>
      </c>
      <c r="EF16" s="229">
        <f>SUM(EG6:ER6)/$D$30*IF(EF1=Assumptions!$D$68*12,1,0)</f>
        <v>0</v>
      </c>
    </row>
    <row r="17" ht="15.75" customHeight="1">
      <c r="A17" s="1"/>
      <c r="B17" s="1"/>
      <c r="C17" s="1"/>
      <c r="D17" s="1" t="s">
        <v>138</v>
      </c>
      <c r="E17" s="229">
        <f t="shared" ref="E17:EF17" si="9">-E16*$D$31</f>
        <v>0</v>
      </c>
      <c r="F17" s="229">
        <f t="shared" si="9"/>
        <v>0</v>
      </c>
      <c r="G17" s="229">
        <f t="shared" si="9"/>
        <v>0</v>
      </c>
      <c r="H17" s="229">
        <f t="shared" si="9"/>
        <v>0</v>
      </c>
      <c r="I17" s="229">
        <f t="shared" si="9"/>
        <v>0</v>
      </c>
      <c r="J17" s="229">
        <f t="shared" si="9"/>
        <v>0</v>
      </c>
      <c r="K17" s="229">
        <f t="shared" si="9"/>
        <v>0</v>
      </c>
      <c r="L17" s="229">
        <f t="shared" si="9"/>
        <v>0</v>
      </c>
      <c r="M17" s="229">
        <f t="shared" si="9"/>
        <v>0</v>
      </c>
      <c r="N17" s="229">
        <f t="shared" si="9"/>
        <v>0</v>
      </c>
      <c r="O17" s="229">
        <f t="shared" si="9"/>
        <v>0</v>
      </c>
      <c r="P17" s="229">
        <f t="shared" si="9"/>
        <v>0</v>
      </c>
      <c r="Q17" s="229">
        <f t="shared" si="9"/>
        <v>0</v>
      </c>
      <c r="R17" s="229">
        <f t="shared" si="9"/>
        <v>0</v>
      </c>
      <c r="S17" s="229">
        <f t="shared" si="9"/>
        <v>0</v>
      </c>
      <c r="T17" s="229">
        <f t="shared" si="9"/>
        <v>0</v>
      </c>
      <c r="U17" s="229">
        <f t="shared" si="9"/>
        <v>0</v>
      </c>
      <c r="V17" s="229">
        <f t="shared" si="9"/>
        <v>0</v>
      </c>
      <c r="W17" s="229">
        <f t="shared" si="9"/>
        <v>0</v>
      </c>
      <c r="X17" s="229">
        <f t="shared" si="9"/>
        <v>0</v>
      </c>
      <c r="Y17" s="229">
        <f t="shared" si="9"/>
        <v>0</v>
      </c>
      <c r="Z17" s="229">
        <f t="shared" si="9"/>
        <v>0</v>
      </c>
      <c r="AA17" s="229">
        <f t="shared" si="9"/>
        <v>0</v>
      </c>
      <c r="AB17" s="229">
        <f t="shared" si="9"/>
        <v>0</v>
      </c>
      <c r="AC17" s="229">
        <f t="shared" si="9"/>
        <v>0</v>
      </c>
      <c r="AD17" s="229">
        <f t="shared" si="9"/>
        <v>0</v>
      </c>
      <c r="AE17" s="229">
        <f t="shared" si="9"/>
        <v>0</v>
      </c>
      <c r="AF17" s="229">
        <f t="shared" si="9"/>
        <v>0</v>
      </c>
      <c r="AG17" s="229">
        <f t="shared" si="9"/>
        <v>0</v>
      </c>
      <c r="AH17" s="229">
        <f t="shared" si="9"/>
        <v>0</v>
      </c>
      <c r="AI17" s="229">
        <f t="shared" si="9"/>
        <v>0</v>
      </c>
      <c r="AJ17" s="229">
        <f t="shared" si="9"/>
        <v>0</v>
      </c>
      <c r="AK17" s="229">
        <f t="shared" si="9"/>
        <v>0</v>
      </c>
      <c r="AL17" s="229">
        <f t="shared" si="9"/>
        <v>0</v>
      </c>
      <c r="AM17" s="229">
        <f t="shared" si="9"/>
        <v>0</v>
      </c>
      <c r="AN17" s="229">
        <f t="shared" si="9"/>
        <v>0</v>
      </c>
      <c r="AO17" s="229">
        <f t="shared" si="9"/>
        <v>0</v>
      </c>
      <c r="AP17" s="229">
        <f t="shared" si="9"/>
        <v>0</v>
      </c>
      <c r="AQ17" s="229">
        <f t="shared" si="9"/>
        <v>0</v>
      </c>
      <c r="AR17" s="229">
        <f t="shared" si="9"/>
        <v>0</v>
      </c>
      <c r="AS17" s="229">
        <f t="shared" si="9"/>
        <v>0</v>
      </c>
      <c r="AT17" s="229">
        <f t="shared" si="9"/>
        <v>0</v>
      </c>
      <c r="AU17" s="229">
        <f t="shared" si="9"/>
        <v>0</v>
      </c>
      <c r="AV17" s="229">
        <f t="shared" si="9"/>
        <v>0</v>
      </c>
      <c r="AW17" s="229">
        <f t="shared" si="9"/>
        <v>0</v>
      </c>
      <c r="AX17" s="229">
        <f t="shared" si="9"/>
        <v>0</v>
      </c>
      <c r="AY17" s="229">
        <f t="shared" si="9"/>
        <v>0</v>
      </c>
      <c r="AZ17" s="229">
        <f t="shared" si="9"/>
        <v>0</v>
      </c>
      <c r="BA17" s="229">
        <f t="shared" si="9"/>
        <v>0</v>
      </c>
      <c r="BB17" s="229">
        <f t="shared" si="9"/>
        <v>0</v>
      </c>
      <c r="BC17" s="229">
        <f t="shared" si="9"/>
        <v>0</v>
      </c>
      <c r="BD17" s="229">
        <f t="shared" si="9"/>
        <v>0</v>
      </c>
      <c r="BE17" s="229">
        <f t="shared" si="9"/>
        <v>0</v>
      </c>
      <c r="BF17" s="229">
        <f t="shared" si="9"/>
        <v>0</v>
      </c>
      <c r="BG17" s="229">
        <f t="shared" si="9"/>
        <v>0</v>
      </c>
      <c r="BH17" s="229">
        <f t="shared" si="9"/>
        <v>0</v>
      </c>
      <c r="BI17" s="229">
        <f t="shared" si="9"/>
        <v>0</v>
      </c>
      <c r="BJ17" s="229">
        <f t="shared" si="9"/>
        <v>0</v>
      </c>
      <c r="BK17" s="229">
        <f t="shared" si="9"/>
        <v>0</v>
      </c>
      <c r="BL17" s="229">
        <f t="shared" si="9"/>
        <v>0</v>
      </c>
      <c r="BM17" s="229">
        <f t="shared" si="9"/>
        <v>0</v>
      </c>
      <c r="BN17" s="229">
        <f t="shared" si="9"/>
        <v>0</v>
      </c>
      <c r="BO17" s="229">
        <f t="shared" si="9"/>
        <v>0</v>
      </c>
      <c r="BP17" s="229">
        <f t="shared" si="9"/>
        <v>0</v>
      </c>
      <c r="BQ17" s="229">
        <f t="shared" si="9"/>
        <v>0</v>
      </c>
      <c r="BR17" s="229">
        <f t="shared" si="9"/>
        <v>0</v>
      </c>
      <c r="BS17" s="229">
        <f t="shared" si="9"/>
        <v>0</v>
      </c>
      <c r="BT17" s="229">
        <f t="shared" si="9"/>
        <v>0</v>
      </c>
      <c r="BU17" s="229">
        <f t="shared" si="9"/>
        <v>0</v>
      </c>
      <c r="BV17" s="229">
        <f t="shared" si="9"/>
        <v>0</v>
      </c>
      <c r="BW17" s="229">
        <f t="shared" si="9"/>
        <v>0</v>
      </c>
      <c r="BX17" s="229">
        <f t="shared" si="9"/>
        <v>0</v>
      </c>
      <c r="BY17" s="229">
        <f t="shared" si="9"/>
        <v>0</v>
      </c>
      <c r="BZ17" s="229">
        <f t="shared" si="9"/>
        <v>0</v>
      </c>
      <c r="CA17" s="229">
        <f t="shared" si="9"/>
        <v>0</v>
      </c>
      <c r="CB17" s="229">
        <f t="shared" si="9"/>
        <v>0</v>
      </c>
      <c r="CC17" s="229">
        <f t="shared" si="9"/>
        <v>0</v>
      </c>
      <c r="CD17" s="229">
        <f t="shared" si="9"/>
        <v>0</v>
      </c>
      <c r="CE17" s="229">
        <f t="shared" si="9"/>
        <v>0</v>
      </c>
      <c r="CF17" s="229">
        <f t="shared" si="9"/>
        <v>0</v>
      </c>
      <c r="CG17" s="229">
        <f t="shared" si="9"/>
        <v>0</v>
      </c>
      <c r="CH17" s="229">
        <f t="shared" si="9"/>
        <v>0</v>
      </c>
      <c r="CI17" s="229">
        <f t="shared" si="9"/>
        <v>0</v>
      </c>
      <c r="CJ17" s="229">
        <f t="shared" si="9"/>
        <v>0</v>
      </c>
      <c r="CK17" s="229">
        <f t="shared" si="9"/>
        <v>0</v>
      </c>
      <c r="CL17" s="229">
        <f t="shared" si="9"/>
        <v>0</v>
      </c>
      <c r="CM17" s="229">
        <f t="shared" si="9"/>
        <v>0</v>
      </c>
      <c r="CN17" s="229">
        <f t="shared" si="9"/>
        <v>0</v>
      </c>
      <c r="CO17" s="229">
        <f t="shared" si="9"/>
        <v>0</v>
      </c>
      <c r="CP17" s="229">
        <f t="shared" si="9"/>
        <v>0</v>
      </c>
      <c r="CQ17" s="229">
        <f t="shared" si="9"/>
        <v>0</v>
      </c>
      <c r="CR17" s="229">
        <f t="shared" si="9"/>
        <v>0</v>
      </c>
      <c r="CS17" s="229">
        <f t="shared" si="9"/>
        <v>0</v>
      </c>
      <c r="CT17" s="229">
        <f t="shared" si="9"/>
        <v>0</v>
      </c>
      <c r="CU17" s="229">
        <f t="shared" si="9"/>
        <v>0</v>
      </c>
      <c r="CV17" s="229">
        <f t="shared" si="9"/>
        <v>0</v>
      </c>
      <c r="CW17" s="229">
        <f t="shared" si="9"/>
        <v>0</v>
      </c>
      <c r="CX17" s="229">
        <f t="shared" si="9"/>
        <v>0</v>
      </c>
      <c r="CY17" s="229">
        <f t="shared" si="9"/>
        <v>0</v>
      </c>
      <c r="CZ17" s="229">
        <f t="shared" si="9"/>
        <v>0</v>
      </c>
      <c r="DA17" s="229">
        <f t="shared" si="9"/>
        <v>0</v>
      </c>
      <c r="DB17" s="229">
        <f t="shared" si="9"/>
        <v>0</v>
      </c>
      <c r="DC17" s="229">
        <f t="shared" si="9"/>
        <v>0</v>
      </c>
      <c r="DD17" s="229">
        <f t="shared" si="9"/>
        <v>0</v>
      </c>
      <c r="DE17" s="229">
        <f t="shared" si="9"/>
        <v>0</v>
      </c>
      <c r="DF17" s="229">
        <f t="shared" si="9"/>
        <v>0</v>
      </c>
      <c r="DG17" s="229">
        <f t="shared" si="9"/>
        <v>0</v>
      </c>
      <c r="DH17" s="229">
        <f t="shared" si="9"/>
        <v>0</v>
      </c>
      <c r="DI17" s="229">
        <f t="shared" si="9"/>
        <v>0</v>
      </c>
      <c r="DJ17" s="229">
        <f t="shared" si="9"/>
        <v>0</v>
      </c>
      <c r="DK17" s="229">
        <f t="shared" si="9"/>
        <v>0</v>
      </c>
      <c r="DL17" s="229">
        <f t="shared" si="9"/>
        <v>0</v>
      </c>
      <c r="DM17" s="229">
        <f t="shared" si="9"/>
        <v>0</v>
      </c>
      <c r="DN17" s="229">
        <f t="shared" si="9"/>
        <v>0</v>
      </c>
      <c r="DO17" s="229">
        <f t="shared" si="9"/>
        <v>0</v>
      </c>
      <c r="DP17" s="229">
        <f t="shared" si="9"/>
        <v>0</v>
      </c>
      <c r="DQ17" s="229">
        <f t="shared" si="9"/>
        <v>0</v>
      </c>
      <c r="DR17" s="229">
        <f t="shared" si="9"/>
        <v>0</v>
      </c>
      <c r="DS17" s="229">
        <f t="shared" si="9"/>
        <v>0</v>
      </c>
      <c r="DT17" s="229">
        <f t="shared" si="9"/>
        <v>-1039226.304</v>
      </c>
      <c r="DU17" s="229">
        <f t="shared" si="9"/>
        <v>0</v>
      </c>
      <c r="DV17" s="229">
        <f t="shared" si="9"/>
        <v>0</v>
      </c>
      <c r="DW17" s="229">
        <f t="shared" si="9"/>
        <v>0</v>
      </c>
      <c r="DX17" s="229">
        <f t="shared" si="9"/>
        <v>0</v>
      </c>
      <c r="DY17" s="229">
        <f t="shared" si="9"/>
        <v>0</v>
      </c>
      <c r="DZ17" s="229">
        <f t="shared" si="9"/>
        <v>0</v>
      </c>
      <c r="EA17" s="229">
        <f t="shared" si="9"/>
        <v>0</v>
      </c>
      <c r="EB17" s="229">
        <f t="shared" si="9"/>
        <v>0</v>
      </c>
      <c r="EC17" s="229">
        <f t="shared" si="9"/>
        <v>0</v>
      </c>
      <c r="ED17" s="229">
        <f t="shared" si="9"/>
        <v>0</v>
      </c>
      <c r="EE17" s="229">
        <f t="shared" si="9"/>
        <v>0</v>
      </c>
      <c r="EF17" s="229">
        <f t="shared" si="9"/>
        <v>0</v>
      </c>
    </row>
    <row r="18" ht="15.75" customHeight="1">
      <c r="A18" s="1"/>
      <c r="B18" s="1"/>
      <c r="C18" s="1"/>
      <c r="D18" s="1" t="s">
        <v>217</v>
      </c>
      <c r="E18" s="238">
        <f t="shared" ref="E18:EF18" si="10">-E13*IF(E16=0,0,1)</f>
        <v>0</v>
      </c>
      <c r="F18" s="238">
        <f t="shared" si="10"/>
        <v>0</v>
      </c>
      <c r="G18" s="238">
        <f t="shared" si="10"/>
        <v>0</v>
      </c>
      <c r="H18" s="238">
        <f t="shared" si="10"/>
        <v>0</v>
      </c>
      <c r="I18" s="238">
        <f t="shared" si="10"/>
        <v>0</v>
      </c>
      <c r="J18" s="238">
        <f t="shared" si="10"/>
        <v>0</v>
      </c>
      <c r="K18" s="238">
        <f t="shared" si="10"/>
        <v>0</v>
      </c>
      <c r="L18" s="238">
        <f t="shared" si="10"/>
        <v>0</v>
      </c>
      <c r="M18" s="238">
        <f t="shared" si="10"/>
        <v>0</v>
      </c>
      <c r="N18" s="238">
        <f t="shared" si="10"/>
        <v>0</v>
      </c>
      <c r="O18" s="238">
        <f t="shared" si="10"/>
        <v>0</v>
      </c>
      <c r="P18" s="238">
        <f t="shared" si="10"/>
        <v>0</v>
      </c>
      <c r="Q18" s="238">
        <f t="shared" si="10"/>
        <v>0</v>
      </c>
      <c r="R18" s="238">
        <f t="shared" si="10"/>
        <v>0</v>
      </c>
      <c r="S18" s="238">
        <f t="shared" si="10"/>
        <v>0</v>
      </c>
      <c r="T18" s="238">
        <f t="shared" si="10"/>
        <v>0</v>
      </c>
      <c r="U18" s="238">
        <f t="shared" si="10"/>
        <v>0</v>
      </c>
      <c r="V18" s="238">
        <f t="shared" si="10"/>
        <v>0</v>
      </c>
      <c r="W18" s="238">
        <f t="shared" si="10"/>
        <v>0</v>
      </c>
      <c r="X18" s="238">
        <f t="shared" si="10"/>
        <v>0</v>
      </c>
      <c r="Y18" s="238">
        <f t="shared" si="10"/>
        <v>0</v>
      </c>
      <c r="Z18" s="238">
        <f t="shared" si="10"/>
        <v>0</v>
      </c>
      <c r="AA18" s="238">
        <f t="shared" si="10"/>
        <v>0</v>
      </c>
      <c r="AB18" s="238">
        <f t="shared" si="10"/>
        <v>0</v>
      </c>
      <c r="AC18" s="238">
        <f t="shared" si="10"/>
        <v>0</v>
      </c>
      <c r="AD18" s="238">
        <f t="shared" si="10"/>
        <v>0</v>
      </c>
      <c r="AE18" s="238">
        <f t="shared" si="10"/>
        <v>0</v>
      </c>
      <c r="AF18" s="238">
        <f t="shared" si="10"/>
        <v>0</v>
      </c>
      <c r="AG18" s="238">
        <f t="shared" si="10"/>
        <v>0</v>
      </c>
      <c r="AH18" s="238">
        <f t="shared" si="10"/>
        <v>0</v>
      </c>
      <c r="AI18" s="238">
        <f t="shared" si="10"/>
        <v>0</v>
      </c>
      <c r="AJ18" s="238">
        <f t="shared" si="10"/>
        <v>0</v>
      </c>
      <c r="AK18" s="238">
        <f t="shared" si="10"/>
        <v>0</v>
      </c>
      <c r="AL18" s="238">
        <f t="shared" si="10"/>
        <v>0</v>
      </c>
      <c r="AM18" s="238">
        <f t="shared" si="10"/>
        <v>0</v>
      </c>
      <c r="AN18" s="238">
        <f t="shared" si="10"/>
        <v>0</v>
      </c>
      <c r="AO18" s="238">
        <f t="shared" si="10"/>
        <v>0</v>
      </c>
      <c r="AP18" s="238">
        <f t="shared" si="10"/>
        <v>0</v>
      </c>
      <c r="AQ18" s="238">
        <f t="shared" si="10"/>
        <v>0</v>
      </c>
      <c r="AR18" s="238">
        <f t="shared" si="10"/>
        <v>0</v>
      </c>
      <c r="AS18" s="238">
        <f t="shared" si="10"/>
        <v>0</v>
      </c>
      <c r="AT18" s="238">
        <f t="shared" si="10"/>
        <v>0</v>
      </c>
      <c r="AU18" s="238">
        <f t="shared" si="10"/>
        <v>0</v>
      </c>
      <c r="AV18" s="238">
        <f t="shared" si="10"/>
        <v>0</v>
      </c>
      <c r="AW18" s="238">
        <f t="shared" si="10"/>
        <v>0</v>
      </c>
      <c r="AX18" s="238">
        <f t="shared" si="10"/>
        <v>0</v>
      </c>
      <c r="AY18" s="238">
        <f t="shared" si="10"/>
        <v>0</v>
      </c>
      <c r="AZ18" s="238">
        <f t="shared" si="10"/>
        <v>0</v>
      </c>
      <c r="BA18" s="238">
        <f t="shared" si="10"/>
        <v>0</v>
      </c>
      <c r="BB18" s="238">
        <f t="shared" si="10"/>
        <v>0</v>
      </c>
      <c r="BC18" s="238">
        <f t="shared" si="10"/>
        <v>0</v>
      </c>
      <c r="BD18" s="238">
        <f t="shared" si="10"/>
        <v>0</v>
      </c>
      <c r="BE18" s="238">
        <f t="shared" si="10"/>
        <v>0</v>
      </c>
      <c r="BF18" s="238">
        <f t="shared" si="10"/>
        <v>0</v>
      </c>
      <c r="BG18" s="238">
        <f t="shared" si="10"/>
        <v>0</v>
      </c>
      <c r="BH18" s="238">
        <f t="shared" si="10"/>
        <v>0</v>
      </c>
      <c r="BI18" s="238">
        <f t="shared" si="10"/>
        <v>0</v>
      </c>
      <c r="BJ18" s="238">
        <f t="shared" si="10"/>
        <v>0</v>
      </c>
      <c r="BK18" s="238">
        <f t="shared" si="10"/>
        <v>0</v>
      </c>
      <c r="BL18" s="238">
        <f t="shared" si="10"/>
        <v>0</v>
      </c>
      <c r="BM18" s="238">
        <f t="shared" si="10"/>
        <v>0</v>
      </c>
      <c r="BN18" s="238">
        <f t="shared" si="10"/>
        <v>0</v>
      </c>
      <c r="BO18" s="238">
        <f t="shared" si="10"/>
        <v>0</v>
      </c>
      <c r="BP18" s="238">
        <f t="shared" si="10"/>
        <v>0</v>
      </c>
      <c r="BQ18" s="238">
        <f t="shared" si="10"/>
        <v>0</v>
      </c>
      <c r="BR18" s="238">
        <f t="shared" si="10"/>
        <v>0</v>
      </c>
      <c r="BS18" s="238">
        <f t="shared" si="10"/>
        <v>0</v>
      </c>
      <c r="BT18" s="238">
        <f t="shared" si="10"/>
        <v>0</v>
      </c>
      <c r="BU18" s="238">
        <f t="shared" si="10"/>
        <v>0</v>
      </c>
      <c r="BV18" s="238">
        <f t="shared" si="10"/>
        <v>0</v>
      </c>
      <c r="BW18" s="238">
        <f t="shared" si="10"/>
        <v>0</v>
      </c>
      <c r="BX18" s="238">
        <f t="shared" si="10"/>
        <v>0</v>
      </c>
      <c r="BY18" s="238">
        <f t="shared" si="10"/>
        <v>0</v>
      </c>
      <c r="BZ18" s="238">
        <f t="shared" si="10"/>
        <v>0</v>
      </c>
      <c r="CA18" s="238">
        <f t="shared" si="10"/>
        <v>0</v>
      </c>
      <c r="CB18" s="238">
        <f t="shared" si="10"/>
        <v>0</v>
      </c>
      <c r="CC18" s="238">
        <f t="shared" si="10"/>
        <v>0</v>
      </c>
      <c r="CD18" s="238">
        <f t="shared" si="10"/>
        <v>0</v>
      </c>
      <c r="CE18" s="238">
        <f t="shared" si="10"/>
        <v>0</v>
      </c>
      <c r="CF18" s="238">
        <f t="shared" si="10"/>
        <v>0</v>
      </c>
      <c r="CG18" s="238">
        <f t="shared" si="10"/>
        <v>0</v>
      </c>
      <c r="CH18" s="238">
        <f t="shared" si="10"/>
        <v>0</v>
      </c>
      <c r="CI18" s="238">
        <f t="shared" si="10"/>
        <v>0</v>
      </c>
      <c r="CJ18" s="238">
        <f t="shared" si="10"/>
        <v>0</v>
      </c>
      <c r="CK18" s="238">
        <f t="shared" si="10"/>
        <v>0</v>
      </c>
      <c r="CL18" s="238">
        <f t="shared" si="10"/>
        <v>0</v>
      </c>
      <c r="CM18" s="238">
        <f t="shared" si="10"/>
        <v>0</v>
      </c>
      <c r="CN18" s="238">
        <f t="shared" si="10"/>
        <v>0</v>
      </c>
      <c r="CO18" s="238">
        <f t="shared" si="10"/>
        <v>0</v>
      </c>
      <c r="CP18" s="238">
        <f t="shared" si="10"/>
        <v>0</v>
      </c>
      <c r="CQ18" s="238">
        <f t="shared" si="10"/>
        <v>0</v>
      </c>
      <c r="CR18" s="238">
        <f t="shared" si="10"/>
        <v>0</v>
      </c>
      <c r="CS18" s="238">
        <f t="shared" si="10"/>
        <v>0</v>
      </c>
      <c r="CT18" s="238">
        <f t="shared" si="10"/>
        <v>0</v>
      </c>
      <c r="CU18" s="238">
        <f t="shared" si="10"/>
        <v>0</v>
      </c>
      <c r="CV18" s="238">
        <f t="shared" si="10"/>
        <v>0</v>
      </c>
      <c r="CW18" s="238">
        <f t="shared" si="10"/>
        <v>0</v>
      </c>
      <c r="CX18" s="238">
        <f t="shared" si="10"/>
        <v>0</v>
      </c>
      <c r="CY18" s="238">
        <f t="shared" si="10"/>
        <v>0</v>
      </c>
      <c r="CZ18" s="238">
        <f t="shared" si="10"/>
        <v>0</v>
      </c>
      <c r="DA18" s="238">
        <f t="shared" si="10"/>
        <v>0</v>
      </c>
      <c r="DB18" s="238">
        <f t="shared" si="10"/>
        <v>0</v>
      </c>
      <c r="DC18" s="238">
        <f t="shared" si="10"/>
        <v>0</v>
      </c>
      <c r="DD18" s="238">
        <f t="shared" si="10"/>
        <v>0</v>
      </c>
      <c r="DE18" s="238">
        <f t="shared" si="10"/>
        <v>0</v>
      </c>
      <c r="DF18" s="238">
        <f t="shared" si="10"/>
        <v>0</v>
      </c>
      <c r="DG18" s="238">
        <f t="shared" si="10"/>
        <v>0</v>
      </c>
      <c r="DH18" s="238">
        <f t="shared" si="10"/>
        <v>0</v>
      </c>
      <c r="DI18" s="238">
        <f t="shared" si="10"/>
        <v>0</v>
      </c>
      <c r="DJ18" s="238">
        <f t="shared" si="10"/>
        <v>0</v>
      </c>
      <c r="DK18" s="238">
        <f t="shared" si="10"/>
        <v>0</v>
      </c>
      <c r="DL18" s="238">
        <f t="shared" si="10"/>
        <v>0</v>
      </c>
      <c r="DM18" s="238">
        <f t="shared" si="10"/>
        <v>0</v>
      </c>
      <c r="DN18" s="238">
        <f t="shared" si="10"/>
        <v>0</v>
      </c>
      <c r="DO18" s="238">
        <f t="shared" si="10"/>
        <v>0</v>
      </c>
      <c r="DP18" s="238">
        <f t="shared" si="10"/>
        <v>0</v>
      </c>
      <c r="DQ18" s="238">
        <f t="shared" si="10"/>
        <v>0</v>
      </c>
      <c r="DR18" s="238">
        <f t="shared" si="10"/>
        <v>0</v>
      </c>
      <c r="DS18" s="238">
        <f t="shared" si="10"/>
        <v>0</v>
      </c>
      <c r="DT18" s="238">
        <f t="shared" si="10"/>
        <v>-21336576.06</v>
      </c>
      <c r="DU18" s="238">
        <f t="shared" si="10"/>
        <v>0</v>
      </c>
      <c r="DV18" s="238">
        <f t="shared" si="10"/>
        <v>0</v>
      </c>
      <c r="DW18" s="238">
        <f t="shared" si="10"/>
        <v>0</v>
      </c>
      <c r="DX18" s="238">
        <f t="shared" si="10"/>
        <v>0</v>
      </c>
      <c r="DY18" s="238">
        <f t="shared" si="10"/>
        <v>0</v>
      </c>
      <c r="DZ18" s="238">
        <f t="shared" si="10"/>
        <v>0</v>
      </c>
      <c r="EA18" s="238">
        <f t="shared" si="10"/>
        <v>0</v>
      </c>
      <c r="EB18" s="238">
        <f t="shared" si="10"/>
        <v>0</v>
      </c>
      <c r="EC18" s="238">
        <f t="shared" si="10"/>
        <v>0</v>
      </c>
      <c r="ED18" s="238">
        <f t="shared" si="10"/>
        <v>0</v>
      </c>
      <c r="EE18" s="238">
        <f t="shared" si="10"/>
        <v>0</v>
      </c>
      <c r="EF18" s="238">
        <f t="shared" si="10"/>
        <v>0</v>
      </c>
    </row>
    <row r="19" ht="15.75" customHeight="1">
      <c r="A19" s="1"/>
      <c r="B19" s="1"/>
      <c r="C19" s="1"/>
      <c r="D19" s="99" t="s">
        <v>168</v>
      </c>
      <c r="E19" s="240">
        <f t="shared" ref="E19:EF19" si="11">SUM(E16:E18)</f>
        <v>0</v>
      </c>
      <c r="F19" s="240">
        <f t="shared" si="11"/>
        <v>0</v>
      </c>
      <c r="G19" s="240">
        <f t="shared" si="11"/>
        <v>0</v>
      </c>
      <c r="H19" s="240">
        <f t="shared" si="11"/>
        <v>0</v>
      </c>
      <c r="I19" s="240">
        <f t="shared" si="11"/>
        <v>0</v>
      </c>
      <c r="J19" s="240">
        <f t="shared" si="11"/>
        <v>0</v>
      </c>
      <c r="K19" s="240">
        <f t="shared" si="11"/>
        <v>0</v>
      </c>
      <c r="L19" s="240">
        <f t="shared" si="11"/>
        <v>0</v>
      </c>
      <c r="M19" s="240">
        <f t="shared" si="11"/>
        <v>0</v>
      </c>
      <c r="N19" s="240">
        <f t="shared" si="11"/>
        <v>0</v>
      </c>
      <c r="O19" s="240">
        <f t="shared" si="11"/>
        <v>0</v>
      </c>
      <c r="P19" s="240">
        <f t="shared" si="11"/>
        <v>0</v>
      </c>
      <c r="Q19" s="240">
        <f t="shared" si="11"/>
        <v>0</v>
      </c>
      <c r="R19" s="240">
        <f t="shared" si="11"/>
        <v>0</v>
      </c>
      <c r="S19" s="240">
        <f t="shared" si="11"/>
        <v>0</v>
      </c>
      <c r="T19" s="240">
        <f t="shared" si="11"/>
        <v>0</v>
      </c>
      <c r="U19" s="240">
        <f t="shared" si="11"/>
        <v>0</v>
      </c>
      <c r="V19" s="240">
        <f t="shared" si="11"/>
        <v>0</v>
      </c>
      <c r="W19" s="240">
        <f t="shared" si="11"/>
        <v>0</v>
      </c>
      <c r="X19" s="240">
        <f t="shared" si="11"/>
        <v>0</v>
      </c>
      <c r="Y19" s="240">
        <f t="shared" si="11"/>
        <v>0</v>
      </c>
      <c r="Z19" s="240">
        <f t="shared" si="11"/>
        <v>0</v>
      </c>
      <c r="AA19" s="240">
        <f t="shared" si="11"/>
        <v>0</v>
      </c>
      <c r="AB19" s="240">
        <f t="shared" si="11"/>
        <v>0</v>
      </c>
      <c r="AC19" s="240">
        <f t="shared" si="11"/>
        <v>0</v>
      </c>
      <c r="AD19" s="240">
        <f t="shared" si="11"/>
        <v>0</v>
      </c>
      <c r="AE19" s="240">
        <f t="shared" si="11"/>
        <v>0</v>
      </c>
      <c r="AF19" s="240">
        <f t="shared" si="11"/>
        <v>0</v>
      </c>
      <c r="AG19" s="240">
        <f t="shared" si="11"/>
        <v>0</v>
      </c>
      <c r="AH19" s="240">
        <f t="shared" si="11"/>
        <v>0</v>
      </c>
      <c r="AI19" s="240">
        <f t="shared" si="11"/>
        <v>0</v>
      </c>
      <c r="AJ19" s="240">
        <f t="shared" si="11"/>
        <v>0</v>
      </c>
      <c r="AK19" s="240">
        <f t="shared" si="11"/>
        <v>0</v>
      </c>
      <c r="AL19" s="240">
        <f t="shared" si="11"/>
        <v>0</v>
      </c>
      <c r="AM19" s="240">
        <f t="shared" si="11"/>
        <v>0</v>
      </c>
      <c r="AN19" s="240">
        <f t="shared" si="11"/>
        <v>0</v>
      </c>
      <c r="AO19" s="240">
        <f t="shared" si="11"/>
        <v>0</v>
      </c>
      <c r="AP19" s="240">
        <f t="shared" si="11"/>
        <v>0</v>
      </c>
      <c r="AQ19" s="240">
        <f t="shared" si="11"/>
        <v>0</v>
      </c>
      <c r="AR19" s="240">
        <f t="shared" si="11"/>
        <v>0</v>
      </c>
      <c r="AS19" s="240">
        <f t="shared" si="11"/>
        <v>0</v>
      </c>
      <c r="AT19" s="240">
        <f t="shared" si="11"/>
        <v>0</v>
      </c>
      <c r="AU19" s="240">
        <f t="shared" si="11"/>
        <v>0</v>
      </c>
      <c r="AV19" s="240">
        <f t="shared" si="11"/>
        <v>0</v>
      </c>
      <c r="AW19" s="240">
        <f t="shared" si="11"/>
        <v>0</v>
      </c>
      <c r="AX19" s="240">
        <f t="shared" si="11"/>
        <v>0</v>
      </c>
      <c r="AY19" s="240">
        <f t="shared" si="11"/>
        <v>0</v>
      </c>
      <c r="AZ19" s="240">
        <f t="shared" si="11"/>
        <v>0</v>
      </c>
      <c r="BA19" s="240">
        <f t="shared" si="11"/>
        <v>0</v>
      </c>
      <c r="BB19" s="240">
        <f t="shared" si="11"/>
        <v>0</v>
      </c>
      <c r="BC19" s="240">
        <f t="shared" si="11"/>
        <v>0</v>
      </c>
      <c r="BD19" s="240">
        <f t="shared" si="11"/>
        <v>0</v>
      </c>
      <c r="BE19" s="240">
        <f t="shared" si="11"/>
        <v>0</v>
      </c>
      <c r="BF19" s="240">
        <f t="shared" si="11"/>
        <v>0</v>
      </c>
      <c r="BG19" s="240">
        <f t="shared" si="11"/>
        <v>0</v>
      </c>
      <c r="BH19" s="240">
        <f t="shared" si="11"/>
        <v>0</v>
      </c>
      <c r="BI19" s="240">
        <f t="shared" si="11"/>
        <v>0</v>
      </c>
      <c r="BJ19" s="240">
        <f t="shared" si="11"/>
        <v>0</v>
      </c>
      <c r="BK19" s="240">
        <f t="shared" si="11"/>
        <v>0</v>
      </c>
      <c r="BL19" s="240">
        <f t="shared" si="11"/>
        <v>0</v>
      </c>
      <c r="BM19" s="240">
        <f t="shared" si="11"/>
        <v>0</v>
      </c>
      <c r="BN19" s="240">
        <f t="shared" si="11"/>
        <v>0</v>
      </c>
      <c r="BO19" s="240">
        <f t="shared" si="11"/>
        <v>0</v>
      </c>
      <c r="BP19" s="240">
        <f t="shared" si="11"/>
        <v>0</v>
      </c>
      <c r="BQ19" s="240">
        <f t="shared" si="11"/>
        <v>0</v>
      </c>
      <c r="BR19" s="240">
        <f t="shared" si="11"/>
        <v>0</v>
      </c>
      <c r="BS19" s="240">
        <f t="shared" si="11"/>
        <v>0</v>
      </c>
      <c r="BT19" s="240">
        <f t="shared" si="11"/>
        <v>0</v>
      </c>
      <c r="BU19" s="240">
        <f t="shared" si="11"/>
        <v>0</v>
      </c>
      <c r="BV19" s="240">
        <f t="shared" si="11"/>
        <v>0</v>
      </c>
      <c r="BW19" s="240">
        <f t="shared" si="11"/>
        <v>0</v>
      </c>
      <c r="BX19" s="240">
        <f t="shared" si="11"/>
        <v>0</v>
      </c>
      <c r="BY19" s="240">
        <f t="shared" si="11"/>
        <v>0</v>
      </c>
      <c r="BZ19" s="240">
        <f t="shared" si="11"/>
        <v>0</v>
      </c>
      <c r="CA19" s="240">
        <f t="shared" si="11"/>
        <v>0</v>
      </c>
      <c r="CB19" s="240">
        <f t="shared" si="11"/>
        <v>0</v>
      </c>
      <c r="CC19" s="240">
        <f t="shared" si="11"/>
        <v>0</v>
      </c>
      <c r="CD19" s="240">
        <f t="shared" si="11"/>
        <v>0</v>
      </c>
      <c r="CE19" s="240">
        <f t="shared" si="11"/>
        <v>0</v>
      </c>
      <c r="CF19" s="240">
        <f t="shared" si="11"/>
        <v>0</v>
      </c>
      <c r="CG19" s="240">
        <f t="shared" si="11"/>
        <v>0</v>
      </c>
      <c r="CH19" s="240">
        <f t="shared" si="11"/>
        <v>0</v>
      </c>
      <c r="CI19" s="240">
        <f t="shared" si="11"/>
        <v>0</v>
      </c>
      <c r="CJ19" s="240">
        <f t="shared" si="11"/>
        <v>0</v>
      </c>
      <c r="CK19" s="240">
        <f t="shared" si="11"/>
        <v>0</v>
      </c>
      <c r="CL19" s="240">
        <f t="shared" si="11"/>
        <v>0</v>
      </c>
      <c r="CM19" s="240">
        <f t="shared" si="11"/>
        <v>0</v>
      </c>
      <c r="CN19" s="240">
        <f t="shared" si="11"/>
        <v>0</v>
      </c>
      <c r="CO19" s="240">
        <f t="shared" si="11"/>
        <v>0</v>
      </c>
      <c r="CP19" s="240">
        <f t="shared" si="11"/>
        <v>0</v>
      </c>
      <c r="CQ19" s="240">
        <f t="shared" si="11"/>
        <v>0</v>
      </c>
      <c r="CR19" s="240">
        <f t="shared" si="11"/>
        <v>0</v>
      </c>
      <c r="CS19" s="240">
        <f t="shared" si="11"/>
        <v>0</v>
      </c>
      <c r="CT19" s="240">
        <f t="shared" si="11"/>
        <v>0</v>
      </c>
      <c r="CU19" s="240">
        <f t="shared" si="11"/>
        <v>0</v>
      </c>
      <c r="CV19" s="240">
        <f t="shared" si="11"/>
        <v>0</v>
      </c>
      <c r="CW19" s="240">
        <f t="shared" si="11"/>
        <v>0</v>
      </c>
      <c r="CX19" s="240">
        <f t="shared" si="11"/>
        <v>0</v>
      </c>
      <c r="CY19" s="240">
        <f t="shared" si="11"/>
        <v>0</v>
      </c>
      <c r="CZ19" s="240">
        <f t="shared" si="11"/>
        <v>0</v>
      </c>
      <c r="DA19" s="240">
        <f t="shared" si="11"/>
        <v>0</v>
      </c>
      <c r="DB19" s="240">
        <f t="shared" si="11"/>
        <v>0</v>
      </c>
      <c r="DC19" s="240">
        <f t="shared" si="11"/>
        <v>0</v>
      </c>
      <c r="DD19" s="240">
        <f t="shared" si="11"/>
        <v>0</v>
      </c>
      <c r="DE19" s="240">
        <f t="shared" si="11"/>
        <v>0</v>
      </c>
      <c r="DF19" s="240">
        <f t="shared" si="11"/>
        <v>0</v>
      </c>
      <c r="DG19" s="240">
        <f t="shared" si="11"/>
        <v>0</v>
      </c>
      <c r="DH19" s="240">
        <f t="shared" si="11"/>
        <v>0</v>
      </c>
      <c r="DI19" s="240">
        <f t="shared" si="11"/>
        <v>0</v>
      </c>
      <c r="DJ19" s="240">
        <f t="shared" si="11"/>
        <v>0</v>
      </c>
      <c r="DK19" s="240">
        <f t="shared" si="11"/>
        <v>0</v>
      </c>
      <c r="DL19" s="240">
        <f t="shared" si="11"/>
        <v>0</v>
      </c>
      <c r="DM19" s="240">
        <f t="shared" si="11"/>
        <v>0</v>
      </c>
      <c r="DN19" s="240">
        <f t="shared" si="11"/>
        <v>0</v>
      </c>
      <c r="DO19" s="240">
        <f t="shared" si="11"/>
        <v>0</v>
      </c>
      <c r="DP19" s="240">
        <f t="shared" si="11"/>
        <v>0</v>
      </c>
      <c r="DQ19" s="240">
        <f t="shared" si="11"/>
        <v>0</v>
      </c>
      <c r="DR19" s="240">
        <f t="shared" si="11"/>
        <v>0</v>
      </c>
      <c r="DS19" s="240">
        <f t="shared" si="11"/>
        <v>0</v>
      </c>
      <c r="DT19" s="240">
        <f t="shared" si="11"/>
        <v>29585512.85</v>
      </c>
      <c r="DU19" s="240">
        <f t="shared" si="11"/>
        <v>0</v>
      </c>
      <c r="DV19" s="240">
        <f t="shared" si="11"/>
        <v>0</v>
      </c>
      <c r="DW19" s="240">
        <f t="shared" si="11"/>
        <v>0</v>
      </c>
      <c r="DX19" s="240">
        <f t="shared" si="11"/>
        <v>0</v>
      </c>
      <c r="DY19" s="240">
        <f t="shared" si="11"/>
        <v>0</v>
      </c>
      <c r="DZ19" s="240">
        <f t="shared" si="11"/>
        <v>0</v>
      </c>
      <c r="EA19" s="240">
        <f t="shared" si="11"/>
        <v>0</v>
      </c>
      <c r="EB19" s="240">
        <f t="shared" si="11"/>
        <v>0</v>
      </c>
      <c r="EC19" s="240">
        <f t="shared" si="11"/>
        <v>0</v>
      </c>
      <c r="ED19" s="240">
        <f t="shared" si="11"/>
        <v>0</v>
      </c>
      <c r="EE19" s="240">
        <f t="shared" si="11"/>
        <v>0</v>
      </c>
      <c r="EF19" s="240">
        <f t="shared" si="11"/>
        <v>0</v>
      </c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</row>
    <row r="21" ht="15.75" customHeight="1">
      <c r="A21" s="1"/>
      <c r="B21" s="1"/>
      <c r="C21" s="1"/>
      <c r="D21" s="1" t="s">
        <v>169</v>
      </c>
      <c r="E21" s="229">
        <f t="shared" ref="E21:EF21" si="12">(E6-E12)*IF(E1&gt;$D$34*12,0,1)</f>
        <v>185265.4718</v>
      </c>
      <c r="F21" s="229">
        <f t="shared" si="12"/>
        <v>185265.4718</v>
      </c>
      <c r="G21" s="229">
        <f t="shared" si="12"/>
        <v>185265.4718</v>
      </c>
      <c r="H21" s="229">
        <f t="shared" si="12"/>
        <v>185265.4718</v>
      </c>
      <c r="I21" s="229">
        <f t="shared" si="12"/>
        <v>185265.4718</v>
      </c>
      <c r="J21" s="229">
        <f t="shared" si="12"/>
        <v>185265.4718</v>
      </c>
      <c r="K21" s="229">
        <f t="shared" si="12"/>
        <v>185265.4718</v>
      </c>
      <c r="L21" s="229">
        <f t="shared" si="12"/>
        <v>185265.4718</v>
      </c>
      <c r="M21" s="229">
        <f t="shared" si="12"/>
        <v>185265.4718</v>
      </c>
      <c r="N21" s="229">
        <f t="shared" si="12"/>
        <v>185265.4718</v>
      </c>
      <c r="O21" s="229">
        <f t="shared" si="12"/>
        <v>185265.4718</v>
      </c>
      <c r="P21" s="229">
        <f t="shared" si="12"/>
        <v>185265.4718</v>
      </c>
      <c r="Q21" s="229">
        <f t="shared" si="12"/>
        <v>199921.9799</v>
      </c>
      <c r="R21" s="229">
        <f t="shared" si="12"/>
        <v>199921.9799</v>
      </c>
      <c r="S21" s="229">
        <f t="shared" si="12"/>
        <v>199921.9799</v>
      </c>
      <c r="T21" s="229">
        <f t="shared" si="12"/>
        <v>199921.9799</v>
      </c>
      <c r="U21" s="229">
        <f t="shared" si="12"/>
        <v>199921.9799</v>
      </c>
      <c r="V21" s="229">
        <f t="shared" si="12"/>
        <v>199921.9799</v>
      </c>
      <c r="W21" s="229">
        <f t="shared" si="12"/>
        <v>199921.9799</v>
      </c>
      <c r="X21" s="229">
        <f t="shared" si="12"/>
        <v>199921.9799</v>
      </c>
      <c r="Y21" s="229">
        <f t="shared" si="12"/>
        <v>199921.9799</v>
      </c>
      <c r="Z21" s="229">
        <f t="shared" si="12"/>
        <v>199921.9799</v>
      </c>
      <c r="AA21" s="229">
        <f t="shared" si="12"/>
        <v>199921.9799</v>
      </c>
      <c r="AB21" s="229">
        <f t="shared" si="12"/>
        <v>199921.9799</v>
      </c>
      <c r="AC21" s="229">
        <f t="shared" si="12"/>
        <v>205919.6393</v>
      </c>
      <c r="AD21" s="229">
        <f t="shared" si="12"/>
        <v>205919.6393</v>
      </c>
      <c r="AE21" s="229">
        <f t="shared" si="12"/>
        <v>205919.6393</v>
      </c>
      <c r="AF21" s="229">
        <f t="shared" si="12"/>
        <v>205919.6393</v>
      </c>
      <c r="AG21" s="229">
        <f t="shared" si="12"/>
        <v>205919.6393</v>
      </c>
      <c r="AH21" s="229">
        <f t="shared" si="12"/>
        <v>205919.6393</v>
      </c>
      <c r="AI21" s="229">
        <f t="shared" si="12"/>
        <v>205919.6393</v>
      </c>
      <c r="AJ21" s="229">
        <f t="shared" si="12"/>
        <v>205919.6393</v>
      </c>
      <c r="AK21" s="229">
        <f t="shared" si="12"/>
        <v>205919.6393</v>
      </c>
      <c r="AL21" s="229">
        <f t="shared" si="12"/>
        <v>205919.6393</v>
      </c>
      <c r="AM21" s="229">
        <f t="shared" si="12"/>
        <v>205919.6393</v>
      </c>
      <c r="AN21" s="229">
        <f t="shared" si="12"/>
        <v>205919.6393</v>
      </c>
      <c r="AO21" s="229">
        <f t="shared" si="12"/>
        <v>73441.05678</v>
      </c>
      <c r="AP21" s="229">
        <f t="shared" si="12"/>
        <v>73441.05678</v>
      </c>
      <c r="AQ21" s="229">
        <f t="shared" si="12"/>
        <v>73441.05678</v>
      </c>
      <c r="AR21" s="229">
        <f t="shared" si="12"/>
        <v>73441.05678</v>
      </c>
      <c r="AS21" s="229">
        <f t="shared" si="12"/>
        <v>73441.05678</v>
      </c>
      <c r="AT21" s="229">
        <f t="shared" si="12"/>
        <v>73441.05678</v>
      </c>
      <c r="AU21" s="229">
        <f t="shared" si="12"/>
        <v>73441.05678</v>
      </c>
      <c r="AV21" s="229">
        <f t="shared" si="12"/>
        <v>73441.05678</v>
      </c>
      <c r="AW21" s="229">
        <f t="shared" si="12"/>
        <v>73441.05678</v>
      </c>
      <c r="AX21" s="229">
        <f t="shared" si="12"/>
        <v>73441.05678</v>
      </c>
      <c r="AY21" s="229">
        <f t="shared" si="12"/>
        <v>73441.05678</v>
      </c>
      <c r="AZ21" s="229">
        <f t="shared" si="12"/>
        <v>73441.05678</v>
      </c>
      <c r="BA21" s="229">
        <f t="shared" si="12"/>
        <v>79803.97363</v>
      </c>
      <c r="BB21" s="229">
        <f t="shared" si="12"/>
        <v>79803.97363</v>
      </c>
      <c r="BC21" s="229">
        <f t="shared" si="12"/>
        <v>79803.97363</v>
      </c>
      <c r="BD21" s="229">
        <f t="shared" si="12"/>
        <v>79803.97363</v>
      </c>
      <c r="BE21" s="229">
        <f t="shared" si="12"/>
        <v>79803.97363</v>
      </c>
      <c r="BF21" s="229">
        <f t="shared" si="12"/>
        <v>79803.97363</v>
      </c>
      <c r="BG21" s="229">
        <f t="shared" si="12"/>
        <v>79803.97363</v>
      </c>
      <c r="BH21" s="229">
        <f t="shared" si="12"/>
        <v>79803.97363</v>
      </c>
      <c r="BI21" s="229">
        <f t="shared" si="12"/>
        <v>79803.97363</v>
      </c>
      <c r="BJ21" s="229">
        <f t="shared" si="12"/>
        <v>79803.97363</v>
      </c>
      <c r="BK21" s="229">
        <f t="shared" si="12"/>
        <v>79803.97363</v>
      </c>
      <c r="BL21" s="229">
        <f t="shared" si="12"/>
        <v>79803.97363</v>
      </c>
      <c r="BM21" s="229">
        <f t="shared" si="12"/>
        <v>86357.77799</v>
      </c>
      <c r="BN21" s="229">
        <f t="shared" si="12"/>
        <v>86357.77799</v>
      </c>
      <c r="BO21" s="229">
        <f t="shared" si="12"/>
        <v>86357.77799</v>
      </c>
      <c r="BP21" s="229">
        <f t="shared" si="12"/>
        <v>86357.77799</v>
      </c>
      <c r="BQ21" s="229">
        <f t="shared" si="12"/>
        <v>86357.77799</v>
      </c>
      <c r="BR21" s="229">
        <f t="shared" si="12"/>
        <v>86357.77799</v>
      </c>
      <c r="BS21" s="229">
        <f t="shared" si="12"/>
        <v>86357.77799</v>
      </c>
      <c r="BT21" s="229">
        <f t="shared" si="12"/>
        <v>86357.77799</v>
      </c>
      <c r="BU21" s="229">
        <f t="shared" si="12"/>
        <v>86357.77799</v>
      </c>
      <c r="BV21" s="229">
        <f t="shared" si="12"/>
        <v>86357.77799</v>
      </c>
      <c r="BW21" s="229">
        <f t="shared" si="12"/>
        <v>86357.77799</v>
      </c>
      <c r="BX21" s="229">
        <f t="shared" si="12"/>
        <v>86357.77799</v>
      </c>
      <c r="BY21" s="229">
        <f t="shared" si="12"/>
        <v>93108.19648</v>
      </c>
      <c r="BZ21" s="229">
        <f t="shared" si="12"/>
        <v>93108.19648</v>
      </c>
      <c r="CA21" s="229">
        <f t="shared" si="12"/>
        <v>93108.19648</v>
      </c>
      <c r="CB21" s="229">
        <f t="shared" si="12"/>
        <v>93108.19648</v>
      </c>
      <c r="CC21" s="229">
        <f t="shared" si="12"/>
        <v>93108.19648</v>
      </c>
      <c r="CD21" s="229">
        <f t="shared" si="12"/>
        <v>93108.19648</v>
      </c>
      <c r="CE21" s="229">
        <f t="shared" si="12"/>
        <v>93108.19648</v>
      </c>
      <c r="CF21" s="229">
        <f t="shared" si="12"/>
        <v>93108.19648</v>
      </c>
      <c r="CG21" s="229">
        <f t="shared" si="12"/>
        <v>93108.19648</v>
      </c>
      <c r="CH21" s="229">
        <f t="shared" si="12"/>
        <v>93108.19648</v>
      </c>
      <c r="CI21" s="229">
        <f t="shared" si="12"/>
        <v>93108.19648</v>
      </c>
      <c r="CJ21" s="229">
        <f t="shared" si="12"/>
        <v>93108.19648</v>
      </c>
      <c r="CK21" s="229">
        <f t="shared" si="12"/>
        <v>100061.1275</v>
      </c>
      <c r="CL21" s="229">
        <f t="shared" si="12"/>
        <v>100061.1275</v>
      </c>
      <c r="CM21" s="229">
        <f t="shared" si="12"/>
        <v>100061.1275</v>
      </c>
      <c r="CN21" s="229">
        <f t="shared" si="12"/>
        <v>100061.1275</v>
      </c>
      <c r="CO21" s="229">
        <f t="shared" si="12"/>
        <v>100061.1275</v>
      </c>
      <c r="CP21" s="229">
        <f t="shared" si="12"/>
        <v>100061.1275</v>
      </c>
      <c r="CQ21" s="229">
        <f t="shared" si="12"/>
        <v>100061.1275</v>
      </c>
      <c r="CR21" s="229">
        <f t="shared" si="12"/>
        <v>100061.1275</v>
      </c>
      <c r="CS21" s="229">
        <f t="shared" si="12"/>
        <v>100061.1275</v>
      </c>
      <c r="CT21" s="229">
        <f t="shared" si="12"/>
        <v>100061.1275</v>
      </c>
      <c r="CU21" s="229">
        <f t="shared" si="12"/>
        <v>100061.1275</v>
      </c>
      <c r="CV21" s="229">
        <f t="shared" si="12"/>
        <v>100061.1275</v>
      </c>
      <c r="CW21" s="229">
        <f t="shared" si="12"/>
        <v>107222.6465</v>
      </c>
      <c r="CX21" s="229">
        <f t="shared" si="12"/>
        <v>107222.6465</v>
      </c>
      <c r="CY21" s="229">
        <f t="shared" si="12"/>
        <v>107222.6465</v>
      </c>
      <c r="CZ21" s="229">
        <f t="shared" si="12"/>
        <v>107222.6465</v>
      </c>
      <c r="DA21" s="229">
        <f t="shared" si="12"/>
        <v>107222.6465</v>
      </c>
      <c r="DB21" s="229">
        <f t="shared" si="12"/>
        <v>107222.6465</v>
      </c>
      <c r="DC21" s="229">
        <f t="shared" si="12"/>
        <v>107222.6465</v>
      </c>
      <c r="DD21" s="229">
        <f t="shared" si="12"/>
        <v>107222.6465</v>
      </c>
      <c r="DE21" s="229">
        <f t="shared" si="12"/>
        <v>107222.6465</v>
      </c>
      <c r="DF21" s="229">
        <f t="shared" si="12"/>
        <v>107222.6465</v>
      </c>
      <c r="DG21" s="229">
        <f t="shared" si="12"/>
        <v>107222.6465</v>
      </c>
      <c r="DH21" s="229">
        <f t="shared" si="12"/>
        <v>107222.6465</v>
      </c>
      <c r="DI21" s="229">
        <f t="shared" si="12"/>
        <v>114599.011</v>
      </c>
      <c r="DJ21" s="229">
        <f t="shared" si="12"/>
        <v>114599.011</v>
      </c>
      <c r="DK21" s="229">
        <f t="shared" si="12"/>
        <v>114599.011</v>
      </c>
      <c r="DL21" s="229">
        <f t="shared" si="12"/>
        <v>114599.011</v>
      </c>
      <c r="DM21" s="229">
        <f t="shared" si="12"/>
        <v>114599.011</v>
      </c>
      <c r="DN21" s="229">
        <f t="shared" si="12"/>
        <v>114599.011</v>
      </c>
      <c r="DO21" s="229">
        <f t="shared" si="12"/>
        <v>114599.011</v>
      </c>
      <c r="DP21" s="229">
        <f t="shared" si="12"/>
        <v>114599.011</v>
      </c>
      <c r="DQ21" s="229">
        <f t="shared" si="12"/>
        <v>114599.011</v>
      </c>
      <c r="DR21" s="229">
        <f t="shared" si="12"/>
        <v>114599.011</v>
      </c>
      <c r="DS21" s="229">
        <f t="shared" si="12"/>
        <v>114599.011</v>
      </c>
      <c r="DT21" s="229">
        <f t="shared" si="12"/>
        <v>114599.011</v>
      </c>
      <c r="DU21" s="229">
        <f t="shared" si="12"/>
        <v>0</v>
      </c>
      <c r="DV21" s="229">
        <f t="shared" si="12"/>
        <v>0</v>
      </c>
      <c r="DW21" s="229">
        <f t="shared" si="12"/>
        <v>0</v>
      </c>
      <c r="DX21" s="229">
        <f t="shared" si="12"/>
        <v>0</v>
      </c>
      <c r="DY21" s="229">
        <f t="shared" si="12"/>
        <v>0</v>
      </c>
      <c r="DZ21" s="229">
        <f t="shared" si="12"/>
        <v>0</v>
      </c>
      <c r="EA21" s="229">
        <f t="shared" si="12"/>
        <v>0</v>
      </c>
      <c r="EB21" s="229">
        <f t="shared" si="12"/>
        <v>0</v>
      </c>
      <c r="EC21" s="229">
        <f t="shared" si="12"/>
        <v>0</v>
      </c>
      <c r="ED21" s="229">
        <f t="shared" si="12"/>
        <v>0</v>
      </c>
      <c r="EE21" s="229">
        <f t="shared" si="12"/>
        <v>0</v>
      </c>
      <c r="EF21" s="229">
        <f t="shared" si="12"/>
        <v>0</v>
      </c>
    </row>
    <row r="22" ht="15.75" customHeight="1">
      <c r="A22" s="1"/>
      <c r="B22" s="1"/>
      <c r="C22" s="1"/>
      <c r="D22" s="1" t="s">
        <v>170</v>
      </c>
      <c r="E22" s="229">
        <f t="shared" ref="E22:EF22" si="13">E19</f>
        <v>0</v>
      </c>
      <c r="F22" s="229">
        <f t="shared" si="13"/>
        <v>0</v>
      </c>
      <c r="G22" s="229">
        <f t="shared" si="13"/>
        <v>0</v>
      </c>
      <c r="H22" s="229">
        <f t="shared" si="13"/>
        <v>0</v>
      </c>
      <c r="I22" s="229">
        <f t="shared" si="13"/>
        <v>0</v>
      </c>
      <c r="J22" s="229">
        <f t="shared" si="13"/>
        <v>0</v>
      </c>
      <c r="K22" s="229">
        <f t="shared" si="13"/>
        <v>0</v>
      </c>
      <c r="L22" s="229">
        <f t="shared" si="13"/>
        <v>0</v>
      </c>
      <c r="M22" s="229">
        <f t="shared" si="13"/>
        <v>0</v>
      </c>
      <c r="N22" s="229">
        <f t="shared" si="13"/>
        <v>0</v>
      </c>
      <c r="O22" s="229">
        <f t="shared" si="13"/>
        <v>0</v>
      </c>
      <c r="P22" s="229">
        <f t="shared" si="13"/>
        <v>0</v>
      </c>
      <c r="Q22" s="229">
        <f t="shared" si="13"/>
        <v>0</v>
      </c>
      <c r="R22" s="229">
        <f t="shared" si="13"/>
        <v>0</v>
      </c>
      <c r="S22" s="229">
        <f t="shared" si="13"/>
        <v>0</v>
      </c>
      <c r="T22" s="229">
        <f t="shared" si="13"/>
        <v>0</v>
      </c>
      <c r="U22" s="229">
        <f t="shared" si="13"/>
        <v>0</v>
      </c>
      <c r="V22" s="229">
        <f t="shared" si="13"/>
        <v>0</v>
      </c>
      <c r="W22" s="229">
        <f t="shared" si="13"/>
        <v>0</v>
      </c>
      <c r="X22" s="229">
        <f t="shared" si="13"/>
        <v>0</v>
      </c>
      <c r="Y22" s="229">
        <f t="shared" si="13"/>
        <v>0</v>
      </c>
      <c r="Z22" s="229">
        <f t="shared" si="13"/>
        <v>0</v>
      </c>
      <c r="AA22" s="229">
        <f t="shared" si="13"/>
        <v>0</v>
      </c>
      <c r="AB22" s="229">
        <f t="shared" si="13"/>
        <v>0</v>
      </c>
      <c r="AC22" s="229">
        <f t="shared" si="13"/>
        <v>0</v>
      </c>
      <c r="AD22" s="229">
        <f t="shared" si="13"/>
        <v>0</v>
      </c>
      <c r="AE22" s="229">
        <f t="shared" si="13"/>
        <v>0</v>
      </c>
      <c r="AF22" s="229">
        <f t="shared" si="13"/>
        <v>0</v>
      </c>
      <c r="AG22" s="229">
        <f t="shared" si="13"/>
        <v>0</v>
      </c>
      <c r="AH22" s="229">
        <f t="shared" si="13"/>
        <v>0</v>
      </c>
      <c r="AI22" s="229">
        <f t="shared" si="13"/>
        <v>0</v>
      </c>
      <c r="AJ22" s="229">
        <f t="shared" si="13"/>
        <v>0</v>
      </c>
      <c r="AK22" s="229">
        <f t="shared" si="13"/>
        <v>0</v>
      </c>
      <c r="AL22" s="229">
        <f t="shared" si="13"/>
        <v>0</v>
      </c>
      <c r="AM22" s="229">
        <f t="shared" si="13"/>
        <v>0</v>
      </c>
      <c r="AN22" s="229">
        <f t="shared" si="13"/>
        <v>0</v>
      </c>
      <c r="AO22" s="229">
        <f t="shared" si="13"/>
        <v>0</v>
      </c>
      <c r="AP22" s="229">
        <f t="shared" si="13"/>
        <v>0</v>
      </c>
      <c r="AQ22" s="229">
        <f t="shared" si="13"/>
        <v>0</v>
      </c>
      <c r="AR22" s="229">
        <f t="shared" si="13"/>
        <v>0</v>
      </c>
      <c r="AS22" s="229">
        <f t="shared" si="13"/>
        <v>0</v>
      </c>
      <c r="AT22" s="229">
        <f t="shared" si="13"/>
        <v>0</v>
      </c>
      <c r="AU22" s="229">
        <f t="shared" si="13"/>
        <v>0</v>
      </c>
      <c r="AV22" s="229">
        <f t="shared" si="13"/>
        <v>0</v>
      </c>
      <c r="AW22" s="229">
        <f t="shared" si="13"/>
        <v>0</v>
      </c>
      <c r="AX22" s="229">
        <f t="shared" si="13"/>
        <v>0</v>
      </c>
      <c r="AY22" s="229">
        <f t="shared" si="13"/>
        <v>0</v>
      </c>
      <c r="AZ22" s="229">
        <f t="shared" si="13"/>
        <v>0</v>
      </c>
      <c r="BA22" s="229">
        <f t="shared" si="13"/>
        <v>0</v>
      </c>
      <c r="BB22" s="229">
        <f t="shared" si="13"/>
        <v>0</v>
      </c>
      <c r="BC22" s="229">
        <f t="shared" si="13"/>
        <v>0</v>
      </c>
      <c r="BD22" s="229">
        <f t="shared" si="13"/>
        <v>0</v>
      </c>
      <c r="BE22" s="229">
        <f t="shared" si="13"/>
        <v>0</v>
      </c>
      <c r="BF22" s="229">
        <f t="shared" si="13"/>
        <v>0</v>
      </c>
      <c r="BG22" s="229">
        <f t="shared" si="13"/>
        <v>0</v>
      </c>
      <c r="BH22" s="229">
        <f t="shared" si="13"/>
        <v>0</v>
      </c>
      <c r="BI22" s="229">
        <f t="shared" si="13"/>
        <v>0</v>
      </c>
      <c r="BJ22" s="229">
        <f t="shared" si="13"/>
        <v>0</v>
      </c>
      <c r="BK22" s="229">
        <f t="shared" si="13"/>
        <v>0</v>
      </c>
      <c r="BL22" s="229">
        <f t="shared" si="13"/>
        <v>0</v>
      </c>
      <c r="BM22" s="229">
        <f t="shared" si="13"/>
        <v>0</v>
      </c>
      <c r="BN22" s="229">
        <f t="shared" si="13"/>
        <v>0</v>
      </c>
      <c r="BO22" s="229">
        <f t="shared" si="13"/>
        <v>0</v>
      </c>
      <c r="BP22" s="229">
        <f t="shared" si="13"/>
        <v>0</v>
      </c>
      <c r="BQ22" s="229">
        <f t="shared" si="13"/>
        <v>0</v>
      </c>
      <c r="BR22" s="229">
        <f t="shared" si="13"/>
        <v>0</v>
      </c>
      <c r="BS22" s="229">
        <f t="shared" si="13"/>
        <v>0</v>
      </c>
      <c r="BT22" s="229">
        <f t="shared" si="13"/>
        <v>0</v>
      </c>
      <c r="BU22" s="229">
        <f t="shared" si="13"/>
        <v>0</v>
      </c>
      <c r="BV22" s="229">
        <f t="shared" si="13"/>
        <v>0</v>
      </c>
      <c r="BW22" s="229">
        <f t="shared" si="13"/>
        <v>0</v>
      </c>
      <c r="BX22" s="229">
        <f t="shared" si="13"/>
        <v>0</v>
      </c>
      <c r="BY22" s="229">
        <f t="shared" si="13"/>
        <v>0</v>
      </c>
      <c r="BZ22" s="229">
        <f t="shared" si="13"/>
        <v>0</v>
      </c>
      <c r="CA22" s="229">
        <f t="shared" si="13"/>
        <v>0</v>
      </c>
      <c r="CB22" s="229">
        <f t="shared" si="13"/>
        <v>0</v>
      </c>
      <c r="CC22" s="229">
        <f t="shared" si="13"/>
        <v>0</v>
      </c>
      <c r="CD22" s="229">
        <f t="shared" si="13"/>
        <v>0</v>
      </c>
      <c r="CE22" s="229">
        <f t="shared" si="13"/>
        <v>0</v>
      </c>
      <c r="CF22" s="229">
        <f t="shared" si="13"/>
        <v>0</v>
      </c>
      <c r="CG22" s="229">
        <f t="shared" si="13"/>
        <v>0</v>
      </c>
      <c r="CH22" s="229">
        <f t="shared" si="13"/>
        <v>0</v>
      </c>
      <c r="CI22" s="229">
        <f t="shared" si="13"/>
        <v>0</v>
      </c>
      <c r="CJ22" s="229">
        <f t="shared" si="13"/>
        <v>0</v>
      </c>
      <c r="CK22" s="229">
        <f t="shared" si="13"/>
        <v>0</v>
      </c>
      <c r="CL22" s="229">
        <f t="shared" si="13"/>
        <v>0</v>
      </c>
      <c r="CM22" s="229">
        <f t="shared" si="13"/>
        <v>0</v>
      </c>
      <c r="CN22" s="229">
        <f t="shared" si="13"/>
        <v>0</v>
      </c>
      <c r="CO22" s="229">
        <f t="shared" si="13"/>
        <v>0</v>
      </c>
      <c r="CP22" s="229">
        <f t="shared" si="13"/>
        <v>0</v>
      </c>
      <c r="CQ22" s="229">
        <f t="shared" si="13"/>
        <v>0</v>
      </c>
      <c r="CR22" s="229">
        <f t="shared" si="13"/>
        <v>0</v>
      </c>
      <c r="CS22" s="229">
        <f t="shared" si="13"/>
        <v>0</v>
      </c>
      <c r="CT22" s="229">
        <f t="shared" si="13"/>
        <v>0</v>
      </c>
      <c r="CU22" s="229">
        <f t="shared" si="13"/>
        <v>0</v>
      </c>
      <c r="CV22" s="229">
        <f t="shared" si="13"/>
        <v>0</v>
      </c>
      <c r="CW22" s="229">
        <f t="shared" si="13"/>
        <v>0</v>
      </c>
      <c r="CX22" s="229">
        <f t="shared" si="13"/>
        <v>0</v>
      </c>
      <c r="CY22" s="229">
        <f t="shared" si="13"/>
        <v>0</v>
      </c>
      <c r="CZ22" s="229">
        <f t="shared" si="13"/>
        <v>0</v>
      </c>
      <c r="DA22" s="229">
        <f t="shared" si="13"/>
        <v>0</v>
      </c>
      <c r="DB22" s="229">
        <f t="shared" si="13"/>
        <v>0</v>
      </c>
      <c r="DC22" s="229">
        <f t="shared" si="13"/>
        <v>0</v>
      </c>
      <c r="DD22" s="229">
        <f t="shared" si="13"/>
        <v>0</v>
      </c>
      <c r="DE22" s="229">
        <f t="shared" si="13"/>
        <v>0</v>
      </c>
      <c r="DF22" s="229">
        <f t="shared" si="13"/>
        <v>0</v>
      </c>
      <c r="DG22" s="229">
        <f t="shared" si="13"/>
        <v>0</v>
      </c>
      <c r="DH22" s="229">
        <f t="shared" si="13"/>
        <v>0</v>
      </c>
      <c r="DI22" s="229">
        <f t="shared" si="13"/>
        <v>0</v>
      </c>
      <c r="DJ22" s="229">
        <f t="shared" si="13"/>
        <v>0</v>
      </c>
      <c r="DK22" s="229">
        <f t="shared" si="13"/>
        <v>0</v>
      </c>
      <c r="DL22" s="229">
        <f t="shared" si="13"/>
        <v>0</v>
      </c>
      <c r="DM22" s="229">
        <f t="shared" si="13"/>
        <v>0</v>
      </c>
      <c r="DN22" s="229">
        <f t="shared" si="13"/>
        <v>0</v>
      </c>
      <c r="DO22" s="229">
        <f t="shared" si="13"/>
        <v>0</v>
      </c>
      <c r="DP22" s="229">
        <f t="shared" si="13"/>
        <v>0</v>
      </c>
      <c r="DQ22" s="229">
        <f t="shared" si="13"/>
        <v>0</v>
      </c>
      <c r="DR22" s="229">
        <f t="shared" si="13"/>
        <v>0</v>
      </c>
      <c r="DS22" s="229">
        <f t="shared" si="13"/>
        <v>0</v>
      </c>
      <c r="DT22" s="229">
        <f t="shared" si="13"/>
        <v>29585512.85</v>
      </c>
      <c r="DU22" s="229">
        <f t="shared" si="13"/>
        <v>0</v>
      </c>
      <c r="DV22" s="229">
        <f t="shared" si="13"/>
        <v>0</v>
      </c>
      <c r="DW22" s="229">
        <f t="shared" si="13"/>
        <v>0</v>
      </c>
      <c r="DX22" s="229">
        <f t="shared" si="13"/>
        <v>0</v>
      </c>
      <c r="DY22" s="229">
        <f t="shared" si="13"/>
        <v>0</v>
      </c>
      <c r="DZ22" s="229">
        <f t="shared" si="13"/>
        <v>0</v>
      </c>
      <c r="EA22" s="229">
        <f t="shared" si="13"/>
        <v>0</v>
      </c>
      <c r="EB22" s="229">
        <f t="shared" si="13"/>
        <v>0</v>
      </c>
      <c r="EC22" s="229">
        <f t="shared" si="13"/>
        <v>0</v>
      </c>
      <c r="ED22" s="229">
        <f t="shared" si="13"/>
        <v>0</v>
      </c>
      <c r="EE22" s="229">
        <f t="shared" si="13"/>
        <v>0</v>
      </c>
      <c r="EF22" s="229">
        <f t="shared" si="13"/>
        <v>0</v>
      </c>
    </row>
    <row r="23" ht="15.75" customHeight="1">
      <c r="A23" s="1"/>
      <c r="B23" s="1"/>
      <c r="C23" s="1"/>
      <c r="D23" s="99" t="s">
        <v>171</v>
      </c>
      <c r="E23" s="236">
        <f t="shared" ref="E23:EF23" si="14">SUM(E21:E22)</f>
        <v>185265.4718</v>
      </c>
      <c r="F23" s="236">
        <f t="shared" si="14"/>
        <v>185265.4718</v>
      </c>
      <c r="G23" s="236">
        <f t="shared" si="14"/>
        <v>185265.4718</v>
      </c>
      <c r="H23" s="236">
        <f t="shared" si="14"/>
        <v>185265.4718</v>
      </c>
      <c r="I23" s="236">
        <f t="shared" si="14"/>
        <v>185265.4718</v>
      </c>
      <c r="J23" s="236">
        <f t="shared" si="14"/>
        <v>185265.4718</v>
      </c>
      <c r="K23" s="236">
        <f t="shared" si="14"/>
        <v>185265.4718</v>
      </c>
      <c r="L23" s="236">
        <f t="shared" si="14"/>
        <v>185265.4718</v>
      </c>
      <c r="M23" s="236">
        <f t="shared" si="14"/>
        <v>185265.4718</v>
      </c>
      <c r="N23" s="236">
        <f t="shared" si="14"/>
        <v>185265.4718</v>
      </c>
      <c r="O23" s="236">
        <f t="shared" si="14"/>
        <v>185265.4718</v>
      </c>
      <c r="P23" s="236">
        <f t="shared" si="14"/>
        <v>185265.4718</v>
      </c>
      <c r="Q23" s="236">
        <f t="shared" si="14"/>
        <v>199921.9799</v>
      </c>
      <c r="R23" s="236">
        <f t="shared" si="14"/>
        <v>199921.9799</v>
      </c>
      <c r="S23" s="236">
        <f t="shared" si="14"/>
        <v>199921.9799</v>
      </c>
      <c r="T23" s="236">
        <f t="shared" si="14"/>
        <v>199921.9799</v>
      </c>
      <c r="U23" s="236">
        <f t="shared" si="14"/>
        <v>199921.9799</v>
      </c>
      <c r="V23" s="236">
        <f t="shared" si="14"/>
        <v>199921.9799</v>
      </c>
      <c r="W23" s="236">
        <f t="shared" si="14"/>
        <v>199921.9799</v>
      </c>
      <c r="X23" s="236">
        <f t="shared" si="14"/>
        <v>199921.9799</v>
      </c>
      <c r="Y23" s="236">
        <f t="shared" si="14"/>
        <v>199921.9799</v>
      </c>
      <c r="Z23" s="236">
        <f t="shared" si="14"/>
        <v>199921.9799</v>
      </c>
      <c r="AA23" s="236">
        <f t="shared" si="14"/>
        <v>199921.9799</v>
      </c>
      <c r="AB23" s="236">
        <f t="shared" si="14"/>
        <v>199921.9799</v>
      </c>
      <c r="AC23" s="236">
        <f t="shared" si="14"/>
        <v>205919.6393</v>
      </c>
      <c r="AD23" s="236">
        <f t="shared" si="14"/>
        <v>205919.6393</v>
      </c>
      <c r="AE23" s="236">
        <f t="shared" si="14"/>
        <v>205919.6393</v>
      </c>
      <c r="AF23" s="236">
        <f t="shared" si="14"/>
        <v>205919.6393</v>
      </c>
      <c r="AG23" s="236">
        <f t="shared" si="14"/>
        <v>205919.6393</v>
      </c>
      <c r="AH23" s="236">
        <f t="shared" si="14"/>
        <v>205919.6393</v>
      </c>
      <c r="AI23" s="236">
        <f t="shared" si="14"/>
        <v>205919.6393</v>
      </c>
      <c r="AJ23" s="236">
        <f t="shared" si="14"/>
        <v>205919.6393</v>
      </c>
      <c r="AK23" s="236">
        <f t="shared" si="14"/>
        <v>205919.6393</v>
      </c>
      <c r="AL23" s="236">
        <f t="shared" si="14"/>
        <v>205919.6393</v>
      </c>
      <c r="AM23" s="236">
        <f t="shared" si="14"/>
        <v>205919.6393</v>
      </c>
      <c r="AN23" s="236">
        <f t="shared" si="14"/>
        <v>205919.6393</v>
      </c>
      <c r="AO23" s="236">
        <f t="shared" si="14"/>
        <v>73441.05678</v>
      </c>
      <c r="AP23" s="236">
        <f t="shared" si="14"/>
        <v>73441.05678</v>
      </c>
      <c r="AQ23" s="236">
        <f t="shared" si="14"/>
        <v>73441.05678</v>
      </c>
      <c r="AR23" s="236">
        <f t="shared" si="14"/>
        <v>73441.05678</v>
      </c>
      <c r="AS23" s="236">
        <f t="shared" si="14"/>
        <v>73441.05678</v>
      </c>
      <c r="AT23" s="236">
        <f t="shared" si="14"/>
        <v>73441.05678</v>
      </c>
      <c r="AU23" s="236">
        <f t="shared" si="14"/>
        <v>73441.05678</v>
      </c>
      <c r="AV23" s="236">
        <f t="shared" si="14"/>
        <v>73441.05678</v>
      </c>
      <c r="AW23" s="236">
        <f t="shared" si="14"/>
        <v>73441.05678</v>
      </c>
      <c r="AX23" s="236">
        <f t="shared" si="14"/>
        <v>73441.05678</v>
      </c>
      <c r="AY23" s="236">
        <f t="shared" si="14"/>
        <v>73441.05678</v>
      </c>
      <c r="AZ23" s="236">
        <f t="shared" si="14"/>
        <v>73441.05678</v>
      </c>
      <c r="BA23" s="236">
        <f t="shared" si="14"/>
        <v>79803.97363</v>
      </c>
      <c r="BB23" s="236">
        <f t="shared" si="14"/>
        <v>79803.97363</v>
      </c>
      <c r="BC23" s="236">
        <f t="shared" si="14"/>
        <v>79803.97363</v>
      </c>
      <c r="BD23" s="236">
        <f t="shared" si="14"/>
        <v>79803.97363</v>
      </c>
      <c r="BE23" s="236">
        <f t="shared" si="14"/>
        <v>79803.97363</v>
      </c>
      <c r="BF23" s="236">
        <f t="shared" si="14"/>
        <v>79803.97363</v>
      </c>
      <c r="BG23" s="236">
        <f t="shared" si="14"/>
        <v>79803.97363</v>
      </c>
      <c r="BH23" s="236">
        <f t="shared" si="14"/>
        <v>79803.97363</v>
      </c>
      <c r="BI23" s="236">
        <f t="shared" si="14"/>
        <v>79803.97363</v>
      </c>
      <c r="BJ23" s="236">
        <f t="shared" si="14"/>
        <v>79803.97363</v>
      </c>
      <c r="BK23" s="236">
        <f t="shared" si="14"/>
        <v>79803.97363</v>
      </c>
      <c r="BL23" s="236">
        <f t="shared" si="14"/>
        <v>79803.97363</v>
      </c>
      <c r="BM23" s="236">
        <f t="shared" si="14"/>
        <v>86357.77799</v>
      </c>
      <c r="BN23" s="236">
        <f t="shared" si="14"/>
        <v>86357.77799</v>
      </c>
      <c r="BO23" s="236">
        <f t="shared" si="14"/>
        <v>86357.77799</v>
      </c>
      <c r="BP23" s="236">
        <f t="shared" si="14"/>
        <v>86357.77799</v>
      </c>
      <c r="BQ23" s="236">
        <f t="shared" si="14"/>
        <v>86357.77799</v>
      </c>
      <c r="BR23" s="236">
        <f t="shared" si="14"/>
        <v>86357.77799</v>
      </c>
      <c r="BS23" s="236">
        <f t="shared" si="14"/>
        <v>86357.77799</v>
      </c>
      <c r="BT23" s="236">
        <f t="shared" si="14"/>
        <v>86357.77799</v>
      </c>
      <c r="BU23" s="236">
        <f t="shared" si="14"/>
        <v>86357.77799</v>
      </c>
      <c r="BV23" s="236">
        <f t="shared" si="14"/>
        <v>86357.77799</v>
      </c>
      <c r="BW23" s="236">
        <f t="shared" si="14"/>
        <v>86357.77799</v>
      </c>
      <c r="BX23" s="236">
        <f t="shared" si="14"/>
        <v>86357.77799</v>
      </c>
      <c r="BY23" s="236">
        <f t="shared" si="14"/>
        <v>93108.19648</v>
      </c>
      <c r="BZ23" s="236">
        <f t="shared" si="14"/>
        <v>93108.19648</v>
      </c>
      <c r="CA23" s="236">
        <f t="shared" si="14"/>
        <v>93108.19648</v>
      </c>
      <c r="CB23" s="236">
        <f t="shared" si="14"/>
        <v>93108.19648</v>
      </c>
      <c r="CC23" s="236">
        <f t="shared" si="14"/>
        <v>93108.19648</v>
      </c>
      <c r="CD23" s="236">
        <f t="shared" si="14"/>
        <v>93108.19648</v>
      </c>
      <c r="CE23" s="236">
        <f t="shared" si="14"/>
        <v>93108.19648</v>
      </c>
      <c r="CF23" s="236">
        <f t="shared" si="14"/>
        <v>93108.19648</v>
      </c>
      <c r="CG23" s="236">
        <f t="shared" si="14"/>
        <v>93108.19648</v>
      </c>
      <c r="CH23" s="236">
        <f t="shared" si="14"/>
        <v>93108.19648</v>
      </c>
      <c r="CI23" s="236">
        <f t="shared" si="14"/>
        <v>93108.19648</v>
      </c>
      <c r="CJ23" s="236">
        <f t="shared" si="14"/>
        <v>93108.19648</v>
      </c>
      <c r="CK23" s="236">
        <f t="shared" si="14"/>
        <v>100061.1275</v>
      </c>
      <c r="CL23" s="236">
        <f t="shared" si="14"/>
        <v>100061.1275</v>
      </c>
      <c r="CM23" s="236">
        <f t="shared" si="14"/>
        <v>100061.1275</v>
      </c>
      <c r="CN23" s="236">
        <f t="shared" si="14"/>
        <v>100061.1275</v>
      </c>
      <c r="CO23" s="236">
        <f t="shared" si="14"/>
        <v>100061.1275</v>
      </c>
      <c r="CP23" s="236">
        <f t="shared" si="14"/>
        <v>100061.1275</v>
      </c>
      <c r="CQ23" s="236">
        <f t="shared" si="14"/>
        <v>100061.1275</v>
      </c>
      <c r="CR23" s="236">
        <f t="shared" si="14"/>
        <v>100061.1275</v>
      </c>
      <c r="CS23" s="236">
        <f t="shared" si="14"/>
        <v>100061.1275</v>
      </c>
      <c r="CT23" s="236">
        <f t="shared" si="14"/>
        <v>100061.1275</v>
      </c>
      <c r="CU23" s="236">
        <f t="shared" si="14"/>
        <v>100061.1275</v>
      </c>
      <c r="CV23" s="236">
        <f t="shared" si="14"/>
        <v>100061.1275</v>
      </c>
      <c r="CW23" s="236">
        <f t="shared" si="14"/>
        <v>107222.6465</v>
      </c>
      <c r="CX23" s="236">
        <f t="shared" si="14"/>
        <v>107222.6465</v>
      </c>
      <c r="CY23" s="236">
        <f t="shared" si="14"/>
        <v>107222.6465</v>
      </c>
      <c r="CZ23" s="236">
        <f t="shared" si="14"/>
        <v>107222.6465</v>
      </c>
      <c r="DA23" s="236">
        <f t="shared" si="14"/>
        <v>107222.6465</v>
      </c>
      <c r="DB23" s="236">
        <f t="shared" si="14"/>
        <v>107222.6465</v>
      </c>
      <c r="DC23" s="236">
        <f t="shared" si="14"/>
        <v>107222.6465</v>
      </c>
      <c r="DD23" s="236">
        <f t="shared" si="14"/>
        <v>107222.6465</v>
      </c>
      <c r="DE23" s="236">
        <f t="shared" si="14"/>
        <v>107222.6465</v>
      </c>
      <c r="DF23" s="236">
        <f t="shared" si="14"/>
        <v>107222.6465</v>
      </c>
      <c r="DG23" s="236">
        <f t="shared" si="14"/>
        <v>107222.6465</v>
      </c>
      <c r="DH23" s="236">
        <f t="shared" si="14"/>
        <v>107222.6465</v>
      </c>
      <c r="DI23" s="236">
        <f t="shared" si="14"/>
        <v>114599.011</v>
      </c>
      <c r="DJ23" s="236">
        <f t="shared" si="14"/>
        <v>114599.011</v>
      </c>
      <c r="DK23" s="236">
        <f t="shared" si="14"/>
        <v>114599.011</v>
      </c>
      <c r="DL23" s="236">
        <f t="shared" si="14"/>
        <v>114599.011</v>
      </c>
      <c r="DM23" s="236">
        <f t="shared" si="14"/>
        <v>114599.011</v>
      </c>
      <c r="DN23" s="236">
        <f t="shared" si="14"/>
        <v>114599.011</v>
      </c>
      <c r="DO23" s="236">
        <f t="shared" si="14"/>
        <v>114599.011</v>
      </c>
      <c r="DP23" s="236">
        <f t="shared" si="14"/>
        <v>114599.011</v>
      </c>
      <c r="DQ23" s="236">
        <f t="shared" si="14"/>
        <v>114599.011</v>
      </c>
      <c r="DR23" s="236">
        <f t="shared" si="14"/>
        <v>114599.011</v>
      </c>
      <c r="DS23" s="236">
        <f t="shared" si="14"/>
        <v>114599.011</v>
      </c>
      <c r="DT23" s="236">
        <f t="shared" si="14"/>
        <v>29700111.86</v>
      </c>
      <c r="DU23" s="236">
        <f t="shared" si="14"/>
        <v>0</v>
      </c>
      <c r="DV23" s="236">
        <f t="shared" si="14"/>
        <v>0</v>
      </c>
      <c r="DW23" s="236">
        <f t="shared" si="14"/>
        <v>0</v>
      </c>
      <c r="DX23" s="236">
        <f t="shared" si="14"/>
        <v>0</v>
      </c>
      <c r="DY23" s="236">
        <f t="shared" si="14"/>
        <v>0</v>
      </c>
      <c r="DZ23" s="236">
        <f t="shared" si="14"/>
        <v>0</v>
      </c>
      <c r="EA23" s="236">
        <f t="shared" si="14"/>
        <v>0</v>
      </c>
      <c r="EB23" s="236">
        <f t="shared" si="14"/>
        <v>0</v>
      </c>
      <c r="EC23" s="236">
        <f t="shared" si="14"/>
        <v>0</v>
      </c>
      <c r="ED23" s="236">
        <f t="shared" si="14"/>
        <v>0</v>
      </c>
      <c r="EE23" s="236">
        <f t="shared" si="14"/>
        <v>0</v>
      </c>
      <c r="EF23" s="236">
        <f t="shared" si="14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</row>
    <row r="26" ht="15.75" customHeight="1">
      <c r="A26" s="1"/>
      <c r="B26" s="38" t="s">
        <v>131</v>
      </c>
      <c r="C26" s="39"/>
      <c r="D26" s="41"/>
      <c r="E26" s="1"/>
      <c r="F26" s="38" t="s">
        <v>102</v>
      </c>
      <c r="G26" s="39"/>
      <c r="H26" s="41"/>
      <c r="I26" s="1"/>
      <c r="J26" s="38" t="s">
        <v>218</v>
      </c>
      <c r="K26" s="39"/>
      <c r="L26" s="39"/>
      <c r="M26" s="39"/>
      <c r="N26" s="39"/>
      <c r="O26" s="39"/>
      <c r="P26" s="39"/>
      <c r="Q26" s="42"/>
      <c r="R26" s="39"/>
      <c r="S26" s="39"/>
      <c r="T26" s="39"/>
      <c r="U26" s="4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</row>
    <row r="27" ht="15.75" customHeight="1">
      <c r="A27" s="1"/>
      <c r="B27" s="48" t="s">
        <v>133</v>
      </c>
      <c r="C27" s="1"/>
      <c r="D27" s="105">
        <f>Assumptions!D61</f>
        <v>0.065</v>
      </c>
      <c r="E27" s="1"/>
      <c r="F27" s="43" t="s">
        <v>104</v>
      </c>
      <c r="G27" s="99"/>
      <c r="H27" s="242">
        <f>H28+H35</f>
        <v>36494447.71</v>
      </c>
      <c r="I27" s="1"/>
      <c r="J27" s="48"/>
      <c r="K27" s="1"/>
      <c r="L27" s="1"/>
      <c r="M27" s="1"/>
      <c r="N27" s="1"/>
      <c r="O27" s="1"/>
      <c r="P27" s="1"/>
      <c r="Q27" s="1"/>
      <c r="R27" s="1"/>
      <c r="S27" s="1"/>
      <c r="T27" s="1"/>
      <c r="U27" s="9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</row>
    <row r="28" ht="15.75" customHeight="1">
      <c r="A28" s="1"/>
      <c r="B28" s="48" t="s">
        <v>134</v>
      </c>
      <c r="C28" s="1"/>
      <c r="D28" s="101">
        <f>(Assumptions!D62+Assumptions!L62+Assumptions!T62+Assumptions!AB62)</f>
        <v>34202856.33</v>
      </c>
      <c r="E28" s="1"/>
      <c r="F28" s="102" t="s">
        <v>106</v>
      </c>
      <c r="G28" s="103"/>
      <c r="H28" s="347">
        <f>H38-H35</f>
        <v>12552448.27</v>
      </c>
      <c r="I28" s="1"/>
      <c r="J28" s="43" t="s">
        <v>154</v>
      </c>
      <c r="K28" s="44">
        <v>0.0</v>
      </c>
      <c r="L28" s="63">
        <v>1.0</v>
      </c>
      <c r="M28" s="63">
        <v>2.0</v>
      </c>
      <c r="N28" s="63">
        <v>3.0</v>
      </c>
      <c r="O28" s="63">
        <v>4.0</v>
      </c>
      <c r="P28" s="63">
        <v>5.0</v>
      </c>
      <c r="Q28" s="63">
        <v>6.0</v>
      </c>
      <c r="R28" s="63">
        <v>7.0</v>
      </c>
      <c r="S28" s="63">
        <v>8.0</v>
      </c>
      <c r="T28" s="63">
        <v>9.0</v>
      </c>
      <c r="U28" s="348">
        <v>10.0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</row>
    <row r="29" ht="15.75" customHeight="1">
      <c r="A29" s="1"/>
      <c r="B29" s="48" t="s">
        <v>136</v>
      </c>
      <c r="C29" s="1"/>
      <c r="D29" s="105">
        <f>D30-D27</f>
        <v>-0.0075</v>
      </c>
      <c r="E29" s="1"/>
      <c r="F29" s="48" t="s">
        <v>108</v>
      </c>
      <c r="G29" s="108">
        <f>Assumptions!C44</f>
        <v>0.2</v>
      </c>
      <c r="H29" s="116">
        <f t="shared" ref="H29:H30" si="16">G29*H28</f>
        <v>2510489.655</v>
      </c>
      <c r="I29" s="1"/>
      <c r="J29" s="48" t="s">
        <v>75</v>
      </c>
      <c r="K29" s="1"/>
      <c r="L29" s="236">
        <f t="shared" ref="L29:U29" si="15">SUMIF($E$2:$EF$2,L$28,$E4:$EF4)</f>
        <v>3726537.88</v>
      </c>
      <c r="M29" s="236">
        <f t="shared" si="15"/>
        <v>3950893.323</v>
      </c>
      <c r="N29" s="236">
        <f t="shared" si="15"/>
        <v>4069420.122</v>
      </c>
      <c r="O29" s="236">
        <f t="shared" si="15"/>
        <v>4191502.726</v>
      </c>
      <c r="P29" s="236">
        <f t="shared" si="15"/>
        <v>4317247.808</v>
      </c>
      <c r="Q29" s="236">
        <f t="shared" si="15"/>
        <v>4446765.242</v>
      </c>
      <c r="R29" s="236">
        <f t="shared" si="15"/>
        <v>4580168.199</v>
      </c>
      <c r="S29" s="236">
        <f t="shared" si="15"/>
        <v>4717573.245</v>
      </c>
      <c r="T29" s="236">
        <f t="shared" si="15"/>
        <v>4859100.443</v>
      </c>
      <c r="U29" s="246">
        <f t="shared" si="15"/>
        <v>5004873.456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</row>
    <row r="30" ht="15.75" customHeight="1">
      <c r="A30" s="1"/>
      <c r="B30" s="48" t="s">
        <v>137</v>
      </c>
      <c r="C30" s="1"/>
      <c r="D30" s="105">
        <f>Assumptions!D64</f>
        <v>0.0575</v>
      </c>
      <c r="E30" s="1"/>
      <c r="F30" s="109" t="s">
        <v>110</v>
      </c>
      <c r="G30" s="108">
        <f>Assumptions!C45</f>
        <v>0.2</v>
      </c>
      <c r="H30" s="116">
        <f t="shared" si="16"/>
        <v>502097.931</v>
      </c>
      <c r="I30" s="1"/>
      <c r="J30" s="234" t="s">
        <v>100</v>
      </c>
      <c r="K30" s="6"/>
      <c r="L30" s="229">
        <f t="shared" ref="L30:U30" si="17">SUMIF($E$2:$EF$2,L$28,$E5:$EF5)</f>
        <v>-1503352.218</v>
      </c>
      <c r="M30" s="229">
        <f t="shared" si="17"/>
        <v>-1551829.564</v>
      </c>
      <c r="N30" s="229">
        <f t="shared" si="17"/>
        <v>-1598384.451</v>
      </c>
      <c r="O30" s="229">
        <f t="shared" si="17"/>
        <v>-1646335.985</v>
      </c>
      <c r="P30" s="229">
        <f t="shared" si="17"/>
        <v>-1695726.064</v>
      </c>
      <c r="Q30" s="229">
        <f t="shared" si="17"/>
        <v>-1746597.846</v>
      </c>
      <c r="R30" s="229">
        <f t="shared" si="17"/>
        <v>-1798995.781</v>
      </c>
      <c r="S30" s="229">
        <f t="shared" si="17"/>
        <v>-1852965.655</v>
      </c>
      <c r="T30" s="229">
        <f t="shared" si="17"/>
        <v>-1908554.625</v>
      </c>
      <c r="U30" s="116">
        <f t="shared" si="17"/>
        <v>-1965811.263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</row>
    <row r="31" ht="15.75" customHeight="1">
      <c r="A31" s="1"/>
      <c r="B31" s="48" t="s">
        <v>138</v>
      </c>
      <c r="C31" s="1"/>
      <c r="D31" s="105">
        <f>Assumptions!D65</f>
        <v>0.02</v>
      </c>
      <c r="E31" s="1"/>
      <c r="F31" s="109" t="s">
        <v>112</v>
      </c>
      <c r="G31" s="108">
        <v>0.8</v>
      </c>
      <c r="H31" s="116">
        <f>G31*H29</f>
        <v>2008391.724</v>
      </c>
      <c r="I31" s="1"/>
      <c r="J31" s="48"/>
      <c r="K31" s="71"/>
      <c r="L31" s="1"/>
      <c r="M31" s="1"/>
      <c r="N31" s="1"/>
      <c r="O31" s="1"/>
      <c r="P31" s="1"/>
      <c r="Q31" s="1"/>
      <c r="R31" s="1"/>
      <c r="S31" s="1"/>
      <c r="T31" s="1"/>
      <c r="U31" s="93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</row>
    <row r="32" ht="15.75" customHeight="1">
      <c r="A32" s="1"/>
      <c r="B32" s="113" t="s">
        <v>140</v>
      </c>
      <c r="C32" s="1"/>
      <c r="D32" s="105">
        <f>Assumptions!D66</f>
        <v>0.1</v>
      </c>
      <c r="E32" s="1"/>
      <c r="F32" s="48"/>
      <c r="G32" s="1"/>
      <c r="H32" s="93"/>
      <c r="I32" s="1"/>
      <c r="J32" s="43" t="s">
        <v>101</v>
      </c>
      <c r="K32" s="44"/>
      <c r="L32" s="236">
        <f t="shared" ref="L32:U32" si="18">L29+L30</f>
        <v>2223185.662</v>
      </c>
      <c r="M32" s="236">
        <f t="shared" si="18"/>
        <v>2399063.759</v>
      </c>
      <c r="N32" s="236">
        <f t="shared" si="18"/>
        <v>2471035.671</v>
      </c>
      <c r="O32" s="236">
        <f t="shared" si="18"/>
        <v>2545166.742</v>
      </c>
      <c r="P32" s="236">
        <f t="shared" si="18"/>
        <v>2621521.744</v>
      </c>
      <c r="Q32" s="236">
        <f t="shared" si="18"/>
        <v>2700167.396</v>
      </c>
      <c r="R32" s="236">
        <f t="shared" si="18"/>
        <v>2781172.418</v>
      </c>
      <c r="S32" s="236">
        <f t="shared" si="18"/>
        <v>2864607.591</v>
      </c>
      <c r="T32" s="236">
        <f t="shared" si="18"/>
        <v>2950545.818</v>
      </c>
      <c r="U32" s="246">
        <f t="shared" si="18"/>
        <v>3039062.193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</row>
    <row r="33" ht="15.75" customHeight="1">
      <c r="A33" s="1"/>
      <c r="B33" s="48" t="str">
        <f>Assumptions!B67</f>
        <v>Exit Vacancy</v>
      </c>
      <c r="C33" s="99"/>
      <c r="D33" s="349">
        <f>Assumptions!D67</f>
        <v>0.05</v>
      </c>
      <c r="E33" s="1"/>
      <c r="F33" s="113" t="s">
        <v>115</v>
      </c>
      <c r="G33" s="114">
        <v>0.8</v>
      </c>
      <c r="H33" s="274">
        <f>H28*G33</f>
        <v>10041958.62</v>
      </c>
      <c r="I33" s="1"/>
      <c r="J33" s="48"/>
      <c r="K33" s="1"/>
      <c r="L33" s="229"/>
      <c r="M33" s="229"/>
      <c r="N33" s="229"/>
      <c r="O33" s="229"/>
      <c r="P33" s="229"/>
      <c r="Q33" s="229"/>
      <c r="R33" s="229"/>
      <c r="S33" s="229"/>
      <c r="T33" s="229"/>
      <c r="U33" s="11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</row>
    <row r="34" ht="15.75" customHeight="1">
      <c r="A34" s="1"/>
      <c r="B34" s="278" t="s">
        <v>143</v>
      </c>
      <c r="C34" s="350"/>
      <c r="D34" s="351">
        <f>Assumptions!D68</f>
        <v>10</v>
      </c>
      <c r="E34" s="1"/>
      <c r="F34" s="48"/>
      <c r="G34" s="1"/>
      <c r="H34" s="93"/>
      <c r="I34" s="1"/>
      <c r="J34" s="48" t="s">
        <v>166</v>
      </c>
      <c r="K34" s="71"/>
      <c r="L34" s="247">
        <f t="shared" ref="L34:U34" si="19">-L30/L29</f>
        <v>0.4034179356</v>
      </c>
      <c r="M34" s="247">
        <f t="shared" si="19"/>
        <v>0.392779414</v>
      </c>
      <c r="N34" s="247">
        <f t="shared" si="19"/>
        <v>0.392779414</v>
      </c>
      <c r="O34" s="247">
        <f t="shared" si="19"/>
        <v>0.392779414</v>
      </c>
      <c r="P34" s="247">
        <f t="shared" si="19"/>
        <v>0.392779414</v>
      </c>
      <c r="Q34" s="247">
        <f t="shared" si="19"/>
        <v>0.392779414</v>
      </c>
      <c r="R34" s="247">
        <f t="shared" si="19"/>
        <v>0.392779414</v>
      </c>
      <c r="S34" s="247">
        <f t="shared" si="19"/>
        <v>0.392779414</v>
      </c>
      <c r="T34" s="247">
        <f t="shared" si="19"/>
        <v>0.392779414</v>
      </c>
      <c r="U34" s="249">
        <f t="shared" si="19"/>
        <v>0.392779414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</row>
    <row r="35" ht="15.75" customHeight="1">
      <c r="A35" s="1"/>
      <c r="B35" s="1"/>
      <c r="C35" s="1"/>
      <c r="D35" s="1"/>
      <c r="E35" s="1"/>
      <c r="F35" s="117" t="s">
        <v>117</v>
      </c>
      <c r="G35" s="36"/>
      <c r="H35" s="352">
        <f>H36</f>
        <v>23941999.43</v>
      </c>
      <c r="I35" s="1"/>
      <c r="J35" s="48" t="s">
        <v>167</v>
      </c>
      <c r="K35" s="1"/>
      <c r="L35" s="229">
        <f t="shared" ref="L35:U35" si="20">SUMIF($E$2:$EF$2,L$28,$E12:$EF12)</f>
        <v>0</v>
      </c>
      <c r="M35" s="229">
        <f t="shared" si="20"/>
        <v>0</v>
      </c>
      <c r="N35" s="229">
        <f t="shared" si="20"/>
        <v>0</v>
      </c>
      <c r="O35" s="229">
        <f t="shared" si="20"/>
        <v>1663874.06</v>
      </c>
      <c r="P35" s="229">
        <f t="shared" si="20"/>
        <v>1663874.06</v>
      </c>
      <c r="Q35" s="229">
        <f t="shared" si="20"/>
        <v>1663874.06</v>
      </c>
      <c r="R35" s="229">
        <f t="shared" si="20"/>
        <v>1663874.06</v>
      </c>
      <c r="S35" s="229">
        <f t="shared" si="20"/>
        <v>1663874.06</v>
      </c>
      <c r="T35" s="229">
        <f t="shared" si="20"/>
        <v>1663874.06</v>
      </c>
      <c r="U35" s="116">
        <f t="shared" si="20"/>
        <v>1663874.06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</row>
    <row r="36" ht="15.75" customHeight="1">
      <c r="A36" s="1"/>
      <c r="B36" s="1"/>
      <c r="C36" s="1"/>
      <c r="D36" s="1"/>
      <c r="E36" s="1"/>
      <c r="F36" s="48" t="s">
        <v>119</v>
      </c>
      <c r="G36" s="1"/>
      <c r="H36" s="116">
        <f>D38</f>
        <v>23941999.43</v>
      </c>
      <c r="I36" s="1"/>
      <c r="J36" s="48"/>
      <c r="K36" s="1"/>
      <c r="L36" s="229"/>
      <c r="M36" s="229"/>
      <c r="N36" s="229"/>
      <c r="O36" s="229"/>
      <c r="P36" s="229"/>
      <c r="Q36" s="229"/>
      <c r="R36" s="229"/>
      <c r="S36" s="229"/>
      <c r="T36" s="229"/>
      <c r="U36" s="116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</row>
    <row r="37" ht="15.75" customHeight="1">
      <c r="A37" s="1"/>
      <c r="B37" s="353" t="s">
        <v>103</v>
      </c>
      <c r="C37" s="354"/>
      <c r="D37" s="355"/>
      <c r="E37" s="1"/>
      <c r="F37" s="113"/>
      <c r="G37" s="1"/>
      <c r="H37" s="93"/>
      <c r="I37" s="1"/>
      <c r="J37" s="48" t="s">
        <v>168</v>
      </c>
      <c r="K37" s="1"/>
      <c r="L37" s="229">
        <f t="shared" ref="L37:U37" si="21">SUMIF($E$2:$EF$2,L$28,$E19:$EF19)</f>
        <v>0</v>
      </c>
      <c r="M37" s="229">
        <f t="shared" si="21"/>
        <v>0</v>
      </c>
      <c r="N37" s="229">
        <f t="shared" si="21"/>
        <v>0</v>
      </c>
      <c r="O37" s="229">
        <f t="shared" si="21"/>
        <v>0</v>
      </c>
      <c r="P37" s="229">
        <f t="shared" si="21"/>
        <v>0</v>
      </c>
      <c r="Q37" s="229">
        <f t="shared" si="21"/>
        <v>0</v>
      </c>
      <c r="R37" s="229">
        <f t="shared" si="21"/>
        <v>0</v>
      </c>
      <c r="S37" s="229">
        <f t="shared" si="21"/>
        <v>0</v>
      </c>
      <c r="T37" s="229">
        <f t="shared" si="21"/>
        <v>0</v>
      </c>
      <c r="U37" s="116">
        <f t="shared" si="21"/>
        <v>29585512.85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</row>
    <row r="38" ht="15.75" customHeight="1">
      <c r="A38" s="1"/>
      <c r="B38" s="48" t="s">
        <v>105</v>
      </c>
      <c r="C38" s="1"/>
      <c r="D38" s="101">
        <f>D51</f>
        <v>23941999.43</v>
      </c>
      <c r="E38" s="1"/>
      <c r="F38" s="43" t="s">
        <v>121</v>
      </c>
      <c r="G38" s="99"/>
      <c r="H38" s="242">
        <f>SUM(H39:H42)</f>
        <v>36494447.71</v>
      </c>
      <c r="I38" s="1"/>
      <c r="J38" s="48"/>
      <c r="K38" s="1"/>
      <c r="L38" s="229"/>
      <c r="M38" s="229"/>
      <c r="N38" s="229"/>
      <c r="O38" s="229"/>
      <c r="P38" s="229"/>
      <c r="Q38" s="229"/>
      <c r="R38" s="229"/>
      <c r="S38" s="229"/>
      <c r="T38" s="229"/>
      <c r="U38" s="116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</row>
    <row r="39" ht="15.75" customHeight="1">
      <c r="A39" s="1"/>
      <c r="B39" s="48" t="s">
        <v>107</v>
      </c>
      <c r="C39" s="1"/>
      <c r="D39" s="105">
        <f>Assumptions!H43</f>
        <v>0.7</v>
      </c>
      <c r="E39" s="1"/>
      <c r="F39" s="48" t="s">
        <v>123</v>
      </c>
      <c r="G39" s="1"/>
      <c r="H39" s="116">
        <f>(Assumptions!D62+Assumptions!L62+Assumptions!T62+Assumptions!AB62)</f>
        <v>34202856.33</v>
      </c>
      <c r="I39" s="1"/>
      <c r="J39" s="48" t="s">
        <v>169</v>
      </c>
      <c r="K39" s="1"/>
      <c r="L39" s="229">
        <f t="shared" ref="L39:U39" si="22">SUMIF($E$2:$EF$2,L$28,$E21:$EF21)</f>
        <v>2223185.662</v>
      </c>
      <c r="M39" s="229">
        <f t="shared" si="22"/>
        <v>2399063.759</v>
      </c>
      <c r="N39" s="229">
        <f t="shared" si="22"/>
        <v>2471035.671</v>
      </c>
      <c r="O39" s="229">
        <f t="shared" si="22"/>
        <v>881292.6813</v>
      </c>
      <c r="P39" s="229">
        <f t="shared" si="22"/>
        <v>957647.6836</v>
      </c>
      <c r="Q39" s="229">
        <f t="shared" si="22"/>
        <v>1036293.336</v>
      </c>
      <c r="R39" s="229">
        <f t="shared" si="22"/>
        <v>1117298.358</v>
      </c>
      <c r="S39" s="229">
        <f t="shared" si="22"/>
        <v>1200733.53</v>
      </c>
      <c r="T39" s="229">
        <f t="shared" si="22"/>
        <v>1286671.758</v>
      </c>
      <c r="U39" s="116">
        <f t="shared" si="22"/>
        <v>1375188.133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</row>
    <row r="40" ht="15.75" customHeight="1">
      <c r="A40" s="1"/>
      <c r="B40" s="48" t="s">
        <v>109</v>
      </c>
      <c r="C40" s="1"/>
      <c r="D40" s="105">
        <f>Assumptions!H44</f>
        <v>0.0568</v>
      </c>
      <c r="E40" s="1"/>
      <c r="F40" s="48" t="s">
        <v>125</v>
      </c>
      <c r="G40" s="27">
        <f>Assumptions!C55</f>
        <v>0.01</v>
      </c>
      <c r="H40" s="116">
        <f>G40*H39</f>
        <v>342028.5633</v>
      </c>
      <c r="I40" s="1"/>
      <c r="J40" s="48" t="s">
        <v>170</v>
      </c>
      <c r="K40" s="1"/>
      <c r="L40" s="229">
        <f t="shared" ref="L40:U40" si="23">L37</f>
        <v>0</v>
      </c>
      <c r="M40" s="229">
        <f t="shared" si="23"/>
        <v>0</v>
      </c>
      <c r="N40" s="229">
        <f t="shared" si="23"/>
        <v>0</v>
      </c>
      <c r="O40" s="229">
        <f t="shared" si="23"/>
        <v>0</v>
      </c>
      <c r="P40" s="229">
        <f t="shared" si="23"/>
        <v>0</v>
      </c>
      <c r="Q40" s="229">
        <f t="shared" si="23"/>
        <v>0</v>
      </c>
      <c r="R40" s="229">
        <f t="shared" si="23"/>
        <v>0</v>
      </c>
      <c r="S40" s="229">
        <f t="shared" si="23"/>
        <v>0</v>
      </c>
      <c r="T40" s="229">
        <f t="shared" si="23"/>
        <v>0</v>
      </c>
      <c r="U40" s="116">
        <f t="shared" si="23"/>
        <v>29585512.85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</row>
    <row r="41" ht="15.75" customHeight="1">
      <c r="A41" s="1"/>
      <c r="B41" s="48" t="s">
        <v>111</v>
      </c>
      <c r="C41" s="1"/>
      <c r="D41" s="93">
        <f>Assumptions!H45</f>
        <v>30</v>
      </c>
      <c r="E41" s="1"/>
      <c r="F41" s="48" t="s">
        <v>116</v>
      </c>
      <c r="G41" s="1"/>
      <c r="H41" s="116">
        <f>D44</f>
        <v>239419.9943</v>
      </c>
      <c r="I41" s="1"/>
      <c r="J41" s="43" t="s">
        <v>171</v>
      </c>
      <c r="K41" s="236">
        <f>-H28</f>
        <v>-12552448.27</v>
      </c>
      <c r="L41" s="236">
        <f t="shared" ref="L41:U41" si="24">SUM(L39:L40)</f>
        <v>2223185.662</v>
      </c>
      <c r="M41" s="236">
        <f t="shared" si="24"/>
        <v>2399063.759</v>
      </c>
      <c r="N41" s="236">
        <f t="shared" si="24"/>
        <v>2471035.671</v>
      </c>
      <c r="O41" s="236">
        <f t="shared" si="24"/>
        <v>881292.6813</v>
      </c>
      <c r="P41" s="236">
        <f t="shared" si="24"/>
        <v>957647.6836</v>
      </c>
      <c r="Q41" s="236">
        <f t="shared" si="24"/>
        <v>1036293.336</v>
      </c>
      <c r="R41" s="236">
        <f t="shared" si="24"/>
        <v>1117298.358</v>
      </c>
      <c r="S41" s="236">
        <f t="shared" si="24"/>
        <v>1200733.53</v>
      </c>
      <c r="T41" s="236">
        <f t="shared" si="24"/>
        <v>1286671.758</v>
      </c>
      <c r="U41" s="246">
        <f t="shared" si="24"/>
        <v>30960700.99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</row>
    <row r="42" ht="15.75" customHeight="1">
      <c r="A42" s="1"/>
      <c r="B42" s="48" t="s">
        <v>113</v>
      </c>
      <c r="C42" s="1"/>
      <c r="D42" s="93">
        <f>Assumptions!H46</f>
        <v>10</v>
      </c>
      <c r="E42" s="1"/>
      <c r="F42" s="48" t="s">
        <v>128</v>
      </c>
      <c r="G42" s="27">
        <f>Assumptions!C57</f>
        <v>0.05</v>
      </c>
      <c r="H42" s="116">
        <f>H39*G42</f>
        <v>1710142.817</v>
      </c>
      <c r="I42" s="1"/>
      <c r="J42" s="48"/>
      <c r="K42" s="1"/>
      <c r="L42" s="229"/>
      <c r="M42" s="229"/>
      <c r="N42" s="229"/>
      <c r="O42" s="229"/>
      <c r="P42" s="229"/>
      <c r="Q42" s="229"/>
      <c r="R42" s="229"/>
      <c r="S42" s="229"/>
      <c r="T42" s="229"/>
      <c r="U42" s="11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</row>
    <row r="43" ht="15.75" customHeight="1">
      <c r="A43" s="1"/>
      <c r="B43" s="48" t="s">
        <v>114</v>
      </c>
      <c r="C43" s="1"/>
      <c r="D43" s="356">
        <f>Assumptions!H47</f>
        <v>36</v>
      </c>
      <c r="E43" s="1"/>
      <c r="F43" s="278" t="s">
        <v>129</v>
      </c>
      <c r="G43" s="267"/>
      <c r="H43" s="357">
        <f>H27-H38</f>
        <v>0</v>
      </c>
      <c r="I43" s="1"/>
      <c r="J43" s="48" t="s">
        <v>172</v>
      </c>
      <c r="K43" s="1"/>
      <c r="L43" s="358">
        <f t="shared" ref="L43:U43" si="25">L41/$H$28</f>
        <v>0.1771117166</v>
      </c>
      <c r="M43" s="358">
        <f t="shared" si="25"/>
        <v>0.1911231742</v>
      </c>
      <c r="N43" s="358">
        <f t="shared" si="25"/>
        <v>0.1968568695</v>
      </c>
      <c r="O43" s="358">
        <f t="shared" si="25"/>
        <v>0.07020882796</v>
      </c>
      <c r="P43" s="358">
        <f t="shared" si="25"/>
        <v>0.07629170522</v>
      </c>
      <c r="Q43" s="358">
        <f t="shared" si="25"/>
        <v>0.08255706881</v>
      </c>
      <c r="R43" s="358">
        <f t="shared" si="25"/>
        <v>0.0890103933</v>
      </c>
      <c r="S43" s="358">
        <f t="shared" si="25"/>
        <v>0.09565731753</v>
      </c>
      <c r="T43" s="358">
        <f t="shared" si="25"/>
        <v>0.1025036495</v>
      </c>
      <c r="U43" s="359">
        <f t="shared" si="25"/>
        <v>2.466506956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</row>
    <row r="44" ht="15.75" customHeight="1">
      <c r="A44" s="1"/>
      <c r="B44" s="113" t="s">
        <v>116</v>
      </c>
      <c r="C44" s="114">
        <f>Assumptions!G48</f>
        <v>0.01</v>
      </c>
      <c r="D44" s="274">
        <f>D38*C44</f>
        <v>239419.9943</v>
      </c>
      <c r="E44" s="1"/>
      <c r="F44" s="1"/>
      <c r="G44" s="1"/>
      <c r="H44" s="1"/>
      <c r="I44" s="1"/>
      <c r="J44" s="234" t="s">
        <v>173</v>
      </c>
      <c r="K44" s="6"/>
      <c r="L44" s="251">
        <f>MIN(L43:U43)</f>
        <v>0.07020882796</v>
      </c>
      <c r="M44" s="229"/>
      <c r="N44" s="229"/>
      <c r="O44" s="229"/>
      <c r="P44" s="229"/>
      <c r="Q44" s="229"/>
      <c r="R44" s="229"/>
      <c r="S44" s="229"/>
      <c r="T44" s="229"/>
      <c r="U44" s="11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</row>
    <row r="45" ht="15.75" customHeight="1">
      <c r="A45" s="1"/>
      <c r="B45" s="48"/>
      <c r="C45" s="1"/>
      <c r="D45" s="93"/>
      <c r="E45" s="1"/>
      <c r="F45" s="1"/>
      <c r="G45" s="1"/>
      <c r="H45" s="1"/>
      <c r="I45" s="1"/>
      <c r="J45" s="48"/>
      <c r="K45" s="1"/>
      <c r="L45" s="229"/>
      <c r="M45" s="229"/>
      <c r="N45" s="229"/>
      <c r="O45" s="229"/>
      <c r="P45" s="229"/>
      <c r="Q45" s="229"/>
      <c r="R45" s="229"/>
      <c r="S45" s="229"/>
      <c r="T45" s="229"/>
      <c r="U45" s="116"/>
      <c r="V45" s="1"/>
      <c r="W45" s="1"/>
      <c r="X45" s="1"/>
      <c r="Y45" s="1"/>
      <c r="Z45" s="1"/>
      <c r="AA45" s="1"/>
      <c r="AB45" s="1" t="s">
        <v>219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</row>
    <row r="46" ht="15.75" customHeight="1">
      <c r="A46" s="1"/>
      <c r="B46" s="273" t="s">
        <v>118</v>
      </c>
      <c r="C46" s="120"/>
      <c r="D46" s="121"/>
      <c r="E46" s="1"/>
      <c r="F46" s="1"/>
      <c r="G46" s="1"/>
      <c r="H46" s="1"/>
      <c r="I46" s="1"/>
      <c r="J46" s="48" t="s">
        <v>132</v>
      </c>
      <c r="K46" s="1"/>
      <c r="L46" s="257">
        <f t="shared" ref="L46:U46" si="26">IFERROR(L32/L35,0)</f>
        <v>0</v>
      </c>
      <c r="M46" s="257">
        <f t="shared" si="26"/>
        <v>0</v>
      </c>
      <c r="N46" s="257">
        <f t="shared" si="26"/>
        <v>0</v>
      </c>
      <c r="O46" s="257">
        <f t="shared" si="26"/>
        <v>1.529663093</v>
      </c>
      <c r="P46" s="257">
        <f t="shared" si="26"/>
        <v>1.575552986</v>
      </c>
      <c r="Q46" s="257">
        <f t="shared" si="26"/>
        <v>1.622819575</v>
      </c>
      <c r="R46" s="257">
        <f t="shared" si="26"/>
        <v>1.671504163</v>
      </c>
      <c r="S46" s="257">
        <f t="shared" si="26"/>
        <v>1.721649288</v>
      </c>
      <c r="T46" s="257">
        <f t="shared" si="26"/>
        <v>1.773298766</v>
      </c>
      <c r="U46" s="259">
        <f t="shared" si="26"/>
        <v>1.826497729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</row>
    <row r="47" ht="15.75" customHeight="1">
      <c r="A47" s="1"/>
      <c r="B47" s="48" t="s">
        <v>122</v>
      </c>
      <c r="C47" s="1"/>
      <c r="D47" s="124">
        <f>Assumptions!H43</f>
        <v>0.7</v>
      </c>
      <c r="E47" s="1"/>
      <c r="F47" s="1"/>
      <c r="G47" s="1"/>
      <c r="H47" s="1"/>
      <c r="I47" s="1"/>
      <c r="J47" s="265" t="s">
        <v>173</v>
      </c>
      <c r="K47" s="267"/>
      <c r="L47" s="266">
        <f>MINIFS(L46:U46,L46:U46, "&gt;0")</f>
        <v>1.529663093</v>
      </c>
      <c r="M47" s="268"/>
      <c r="N47" s="268"/>
      <c r="O47" s="268"/>
      <c r="P47" s="268"/>
      <c r="Q47" s="268"/>
      <c r="R47" s="268"/>
      <c r="S47" s="268"/>
      <c r="T47" s="268"/>
      <c r="U47" s="35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</row>
    <row r="48" ht="15.75" customHeight="1">
      <c r="A48" s="1"/>
      <c r="B48" s="48" t="s">
        <v>124</v>
      </c>
      <c r="C48" s="1"/>
      <c r="D48" s="101">
        <v>389099.9046218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</row>
    <row r="49" ht="15.75" customHeight="1">
      <c r="A49" s="1"/>
      <c r="B49" s="48" t="s">
        <v>126</v>
      </c>
      <c r="C49" s="1"/>
      <c r="D49" s="124">
        <f>D27</f>
        <v>0.065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</row>
    <row r="50" ht="15.75" customHeight="1">
      <c r="A50" s="1"/>
      <c r="B50" s="48" t="s">
        <v>127</v>
      </c>
      <c r="C50" s="1"/>
      <c r="D50" s="101">
        <f>H39</f>
        <v>34202856.33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</row>
    <row r="51" ht="15.75" customHeight="1">
      <c r="A51" s="1"/>
      <c r="B51" s="160" t="s">
        <v>105</v>
      </c>
      <c r="C51" s="161"/>
      <c r="D51" s="360">
        <f>D47*D50</f>
        <v>23941999.43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29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6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6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71"/>
      <c r="K67" s="71"/>
      <c r="L67" s="313"/>
      <c r="M67" s="1"/>
      <c r="N67" s="1"/>
      <c r="O67" s="36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2024-01-25T22:21:33Z</dcterms:created>
  <dc:creator>kavin sakthi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0x0101005849FBAF63DCEA4199EE89E84E02D05D</vt:lpwstr>
  </property>
</Properties>
</file>